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11430" windowHeight="9345" activeTab="4"/>
  </bookViews>
  <sheets>
    <sheet name="Total Général" sheetId="26" r:id="rId1"/>
    <sheet name="ODA" sheetId="54" r:id="rId2"/>
    <sheet name="Facture" sheetId="50" r:id="rId3"/>
    <sheet name="Données" sheetId="27" r:id="rId4"/>
    <sheet name="Février-2015" sheetId="32" r:id="rId5"/>
  </sheets>
  <definedNames>
    <definedName name="_xlnm._FilterDatabase" localSheetId="3" hidden="1">Données!$E$8:$E$520</definedName>
    <definedName name="_xlnm._FilterDatabase" localSheetId="1" hidden="1">ODA!$D$6:$R$43</definedName>
    <definedName name="Abréviations">'Total Général'!$E$11:$S$11</definedName>
    <definedName name="Codes">OFFSET(Données!$D$10,,,MATCH("z^z",Données!$D:$D)-9)</definedName>
    <definedName name="Début">Données!$D$10</definedName>
    <definedName name="Matos">OFFSET(Données!$D$10:$F$10,,,COUNTA(Données!$D:$F)-1)</definedName>
    <definedName name="nomfeuilles">MID(RAND()*0&amp;GET.WORKBOOK(1),2,50)</definedName>
    <definedName name="Onglets">MID(GET.WORKBOOK(1),FIND("]",GET.WORKBOOK(1))+1,99)&amp;INDIRECT("IV65000")</definedName>
    <definedName name="Sheetlist">OFFSET(Données!$A$2,,,SUMPRODUCT(N(Données!$A$2:$A$1036&lt;&gt;"")))</definedName>
  </definedNames>
  <calcPr calcId="152511"/>
</workbook>
</file>

<file path=xl/calcChain.xml><?xml version="1.0" encoding="utf-8"?>
<calcChain xmlns="http://schemas.openxmlformats.org/spreadsheetml/2006/main">
  <c r="C27" i="50" l="1"/>
  <c r="C29" i="50"/>
  <c r="S11" i="26"/>
  <c r="AH11" i="26" s="1"/>
  <c r="G27" i="50"/>
  <c r="G18" i="50"/>
  <c r="G24" i="50"/>
  <c r="G17" i="50"/>
  <c r="G26" i="50"/>
  <c r="G23" i="50"/>
  <c r="P11" i="26" l="1"/>
  <c r="AE11" i="26" s="1"/>
  <c r="M11" i="26"/>
  <c r="AB11" i="26" s="1"/>
  <c r="J11" i="26" l="1"/>
  <c r="Y11" i="26" l="1"/>
  <c r="R11" i="26"/>
  <c r="AG11" i="26" s="1"/>
  <c r="Q11" i="26"/>
  <c r="AF11" i="26" s="1"/>
  <c r="O11" i="26"/>
  <c r="AD11" i="26" s="1"/>
  <c r="N11" i="26"/>
  <c r="AC11" i="26" s="1"/>
  <c r="L11" i="26"/>
  <c r="AA11" i="26" s="1"/>
  <c r="K11" i="26"/>
  <c r="Z11" i="26" s="1"/>
  <c r="I11" i="26"/>
  <c r="X11" i="26" s="1"/>
  <c r="H11" i="26"/>
  <c r="W11" i="26" s="1"/>
  <c r="G11" i="26"/>
  <c r="V11" i="26" s="1"/>
  <c r="F11" i="26"/>
  <c r="U11" i="26" s="1"/>
  <c r="E11" i="26"/>
  <c r="T11" i="26" s="1"/>
  <c r="G1" i="54" l="1"/>
  <c r="B2" i="50" l="1"/>
  <c r="B901" i="32" l="1"/>
  <c r="G901" i="32" s="1"/>
  <c r="B900" i="32"/>
  <c r="G900" i="32" s="1"/>
  <c r="B899" i="32"/>
  <c r="G899" i="32" s="1"/>
  <c r="B898" i="32"/>
  <c r="G898" i="32" s="1"/>
  <c r="B897" i="32"/>
  <c r="G897" i="32" s="1"/>
  <c r="B896" i="32"/>
  <c r="G896" i="32" s="1"/>
  <c r="B895" i="32"/>
  <c r="G895" i="32" s="1"/>
  <c r="B894" i="32"/>
  <c r="G894" i="32" s="1"/>
  <c r="B893" i="32"/>
  <c r="G893" i="32" s="1"/>
  <c r="B892" i="32"/>
  <c r="G892" i="32" s="1"/>
  <c r="B891" i="32"/>
  <c r="G891" i="32" s="1"/>
  <c r="B890" i="32"/>
  <c r="G890" i="32" s="1"/>
  <c r="B889" i="32"/>
  <c r="G889" i="32" s="1"/>
  <c r="B888" i="32"/>
  <c r="G888" i="32" s="1"/>
  <c r="B887" i="32"/>
  <c r="G887" i="32" s="1"/>
  <c r="B886" i="32"/>
  <c r="G886" i="32" s="1"/>
  <c r="B885" i="32"/>
  <c r="G885" i="32" s="1"/>
  <c r="B884" i="32"/>
  <c r="G884" i="32" s="1"/>
  <c r="B883" i="32"/>
  <c r="G883" i="32" s="1"/>
  <c r="B882" i="32"/>
  <c r="G882" i="32" s="1"/>
  <c r="B881" i="32"/>
  <c r="G881" i="32" s="1"/>
  <c r="B880" i="32"/>
  <c r="G880" i="32" s="1"/>
  <c r="B879" i="32"/>
  <c r="G879" i="32" s="1"/>
  <c r="B878" i="32"/>
  <c r="G878" i="32" s="1"/>
  <c r="B877" i="32"/>
  <c r="G877" i="32" s="1"/>
  <c r="B876" i="32"/>
  <c r="G876" i="32" s="1"/>
  <c r="B875" i="32"/>
  <c r="G875" i="32" s="1"/>
  <c r="B874" i="32"/>
  <c r="G874" i="32" s="1"/>
  <c r="B873" i="32"/>
  <c r="G873" i="32" s="1"/>
  <c r="B872" i="32"/>
  <c r="G872" i="32" s="1"/>
  <c r="B871" i="32"/>
  <c r="G871" i="32" s="1"/>
  <c r="B870" i="32"/>
  <c r="G870" i="32" s="1"/>
  <c r="B869" i="32"/>
  <c r="G869" i="32" s="1"/>
  <c r="B868" i="32"/>
  <c r="G868" i="32" s="1"/>
  <c r="B867" i="32"/>
  <c r="G867" i="32" s="1"/>
  <c r="B866" i="32"/>
  <c r="G866" i="32" s="1"/>
  <c r="B865" i="32"/>
  <c r="G865" i="32" s="1"/>
  <c r="B864" i="32"/>
  <c r="G864" i="32" s="1"/>
  <c r="B863" i="32"/>
  <c r="G863" i="32" s="1"/>
  <c r="B862" i="32"/>
  <c r="G862" i="32" s="1"/>
  <c r="B861" i="32"/>
  <c r="G861" i="32" s="1"/>
  <c r="B860" i="32"/>
  <c r="G860" i="32" s="1"/>
  <c r="B859" i="32"/>
  <c r="G859" i="32" s="1"/>
  <c r="B858" i="32"/>
  <c r="G858" i="32" s="1"/>
  <c r="B857" i="32"/>
  <c r="G857" i="32" s="1"/>
  <c r="B856" i="32"/>
  <c r="G856" i="32" s="1"/>
  <c r="B855" i="32"/>
  <c r="G855" i="32" s="1"/>
  <c r="B854" i="32"/>
  <c r="G854" i="32" s="1"/>
  <c r="B853" i="32"/>
  <c r="G853" i="32" s="1"/>
  <c r="B852" i="32"/>
  <c r="G852" i="32" s="1"/>
  <c r="B851" i="32"/>
  <c r="G851" i="32" s="1"/>
  <c r="B850" i="32"/>
  <c r="G850" i="32" s="1"/>
  <c r="B849" i="32"/>
  <c r="G849" i="32" s="1"/>
  <c r="B848" i="32"/>
  <c r="G848" i="32" s="1"/>
  <c r="B847" i="32"/>
  <c r="G847" i="32" s="1"/>
  <c r="B846" i="32"/>
  <c r="G846" i="32" s="1"/>
  <c r="B845" i="32"/>
  <c r="G845" i="32" s="1"/>
  <c r="B844" i="32"/>
  <c r="G844" i="32" s="1"/>
  <c r="B843" i="32"/>
  <c r="G843" i="32" s="1"/>
  <c r="B842" i="32"/>
  <c r="G842" i="32" s="1"/>
  <c r="B841" i="32"/>
  <c r="G841" i="32" s="1"/>
  <c r="B840" i="32"/>
  <c r="G840" i="32" s="1"/>
  <c r="B839" i="32"/>
  <c r="G839" i="32" s="1"/>
  <c r="B838" i="32"/>
  <c r="G838" i="32" s="1"/>
  <c r="B837" i="32"/>
  <c r="G837" i="32" s="1"/>
  <c r="B836" i="32"/>
  <c r="G836" i="32" s="1"/>
  <c r="B835" i="32"/>
  <c r="G835" i="32" s="1"/>
  <c r="B834" i="32"/>
  <c r="G834" i="32" s="1"/>
  <c r="B833" i="32"/>
  <c r="G833" i="32" s="1"/>
  <c r="B832" i="32"/>
  <c r="G832" i="32" s="1"/>
  <c r="B831" i="32"/>
  <c r="G831" i="32" s="1"/>
  <c r="B830" i="32"/>
  <c r="G830" i="32" s="1"/>
  <c r="B829" i="32"/>
  <c r="G829" i="32" s="1"/>
  <c r="B828" i="32"/>
  <c r="G828" i="32" s="1"/>
  <c r="B827" i="32"/>
  <c r="G827" i="32" s="1"/>
  <c r="B826" i="32"/>
  <c r="G826" i="32" s="1"/>
  <c r="B825" i="32"/>
  <c r="G825" i="32" s="1"/>
  <c r="B824" i="32"/>
  <c r="G824" i="32" s="1"/>
  <c r="B823" i="32"/>
  <c r="G823" i="32" s="1"/>
  <c r="B822" i="32"/>
  <c r="G822" i="32" s="1"/>
  <c r="B821" i="32"/>
  <c r="G821" i="32" s="1"/>
  <c r="B820" i="32"/>
  <c r="G820" i="32" s="1"/>
  <c r="B819" i="32"/>
  <c r="G819" i="32" s="1"/>
  <c r="B818" i="32"/>
  <c r="G818" i="32" s="1"/>
  <c r="B817" i="32"/>
  <c r="G817" i="32" s="1"/>
  <c r="B816" i="32"/>
  <c r="G816" i="32" s="1"/>
  <c r="B815" i="32"/>
  <c r="G815" i="32" s="1"/>
  <c r="B814" i="32"/>
  <c r="G814" i="32" s="1"/>
  <c r="B813" i="32"/>
  <c r="G813" i="32" s="1"/>
  <c r="B812" i="32"/>
  <c r="G812" i="32" s="1"/>
  <c r="B811" i="32"/>
  <c r="G811" i="32" s="1"/>
  <c r="B810" i="32"/>
  <c r="G810" i="32" s="1"/>
  <c r="B809" i="32"/>
  <c r="G809" i="32" s="1"/>
  <c r="B808" i="32"/>
  <c r="G808" i="32" s="1"/>
  <c r="B807" i="32"/>
  <c r="G807" i="32" s="1"/>
  <c r="B806" i="32"/>
  <c r="G806" i="32" s="1"/>
  <c r="B805" i="32"/>
  <c r="G805" i="32" s="1"/>
  <c r="B804" i="32"/>
  <c r="G804" i="32" s="1"/>
  <c r="B803" i="32"/>
  <c r="G803" i="32" s="1"/>
  <c r="B802" i="32"/>
  <c r="G802" i="32" s="1"/>
  <c r="B801" i="32"/>
  <c r="G801" i="32" s="1"/>
  <c r="B800" i="32"/>
  <c r="G800" i="32" s="1"/>
  <c r="B799" i="32"/>
  <c r="G799" i="32" s="1"/>
  <c r="B798" i="32"/>
  <c r="G798" i="32" s="1"/>
  <c r="B797" i="32"/>
  <c r="G797" i="32" s="1"/>
  <c r="B796" i="32"/>
  <c r="G796" i="32" s="1"/>
  <c r="B795" i="32"/>
  <c r="G795" i="32" s="1"/>
  <c r="B794" i="32"/>
  <c r="G794" i="32" s="1"/>
  <c r="B793" i="32"/>
  <c r="G793" i="32" s="1"/>
  <c r="B792" i="32"/>
  <c r="G792" i="32" s="1"/>
  <c r="B791" i="32"/>
  <c r="G791" i="32" s="1"/>
  <c r="B790" i="32"/>
  <c r="G790" i="32" s="1"/>
  <c r="B789" i="32"/>
  <c r="G789" i="32" s="1"/>
  <c r="B788" i="32"/>
  <c r="G788" i="32" s="1"/>
  <c r="B787" i="32"/>
  <c r="G787" i="32" s="1"/>
  <c r="B786" i="32"/>
  <c r="G786" i="32" s="1"/>
  <c r="B785" i="32"/>
  <c r="G785" i="32" s="1"/>
  <c r="B784" i="32"/>
  <c r="G784" i="32" s="1"/>
  <c r="B783" i="32"/>
  <c r="G783" i="32" s="1"/>
  <c r="B782" i="32"/>
  <c r="G782" i="32" s="1"/>
  <c r="B781" i="32"/>
  <c r="G781" i="32" s="1"/>
  <c r="B780" i="32"/>
  <c r="G780" i="32" s="1"/>
  <c r="B779" i="32"/>
  <c r="G779" i="32" s="1"/>
  <c r="B778" i="32"/>
  <c r="G778" i="32" s="1"/>
  <c r="B777" i="32"/>
  <c r="G777" i="32" s="1"/>
  <c r="B776" i="32"/>
  <c r="G776" i="32" s="1"/>
  <c r="B775" i="32"/>
  <c r="G775" i="32" s="1"/>
  <c r="B774" i="32"/>
  <c r="G774" i="32" s="1"/>
  <c r="B773" i="32"/>
  <c r="G773" i="32" s="1"/>
  <c r="B772" i="32"/>
  <c r="G772" i="32" s="1"/>
  <c r="B771" i="32"/>
  <c r="G771" i="32" s="1"/>
  <c r="B770" i="32"/>
  <c r="G770" i="32" s="1"/>
  <c r="B769" i="32"/>
  <c r="G769" i="32" s="1"/>
  <c r="B768" i="32"/>
  <c r="G768" i="32" s="1"/>
  <c r="B767" i="32"/>
  <c r="G767" i="32" s="1"/>
  <c r="B766" i="32"/>
  <c r="G766" i="32" s="1"/>
  <c r="B765" i="32"/>
  <c r="G765" i="32" s="1"/>
  <c r="B764" i="32"/>
  <c r="G764" i="32" s="1"/>
  <c r="B763" i="32"/>
  <c r="G763" i="32" s="1"/>
  <c r="B762" i="32"/>
  <c r="G762" i="32" s="1"/>
  <c r="B761" i="32"/>
  <c r="G761" i="32" s="1"/>
  <c r="B760" i="32"/>
  <c r="G760" i="32" s="1"/>
  <c r="B759" i="32"/>
  <c r="G759" i="32" s="1"/>
  <c r="B758" i="32"/>
  <c r="G758" i="32" s="1"/>
  <c r="B757" i="32"/>
  <c r="G757" i="32" s="1"/>
  <c r="B756" i="32"/>
  <c r="G756" i="32" s="1"/>
  <c r="B755" i="32"/>
  <c r="G755" i="32" s="1"/>
  <c r="B754" i="32"/>
  <c r="G754" i="32" s="1"/>
  <c r="B753" i="32"/>
  <c r="G753" i="32" s="1"/>
  <c r="B752" i="32"/>
  <c r="G752" i="32" s="1"/>
  <c r="B751" i="32"/>
  <c r="G751" i="32" s="1"/>
  <c r="B750" i="32"/>
  <c r="G750" i="32" s="1"/>
  <c r="B749" i="32"/>
  <c r="G749" i="32" s="1"/>
  <c r="B748" i="32"/>
  <c r="G748" i="32" s="1"/>
  <c r="B747" i="32"/>
  <c r="G747" i="32" s="1"/>
  <c r="B746" i="32"/>
  <c r="G746" i="32" s="1"/>
  <c r="B745" i="32"/>
  <c r="G745" i="32" s="1"/>
  <c r="B744" i="32"/>
  <c r="G744" i="32" s="1"/>
  <c r="B743" i="32"/>
  <c r="G743" i="32" s="1"/>
  <c r="B742" i="32"/>
  <c r="G742" i="32" s="1"/>
  <c r="B741" i="32"/>
  <c r="G741" i="32" s="1"/>
  <c r="B740" i="32"/>
  <c r="G740" i="32" s="1"/>
  <c r="B739" i="32"/>
  <c r="G739" i="32" s="1"/>
  <c r="B738" i="32"/>
  <c r="G738" i="32" s="1"/>
  <c r="B737" i="32"/>
  <c r="G737" i="32" s="1"/>
  <c r="B736" i="32"/>
  <c r="G736" i="32" s="1"/>
  <c r="B735" i="32"/>
  <c r="G735" i="32" s="1"/>
  <c r="B734" i="32"/>
  <c r="G734" i="32" s="1"/>
  <c r="B733" i="32"/>
  <c r="G733" i="32" s="1"/>
  <c r="B732" i="32"/>
  <c r="G732" i="32" s="1"/>
  <c r="B731" i="32"/>
  <c r="G731" i="32" s="1"/>
  <c r="B730" i="32"/>
  <c r="G730" i="32" s="1"/>
  <c r="B729" i="32"/>
  <c r="G729" i="32" s="1"/>
  <c r="B728" i="32"/>
  <c r="G728" i="32" s="1"/>
  <c r="B727" i="32"/>
  <c r="G727" i="32" s="1"/>
  <c r="B726" i="32"/>
  <c r="G726" i="32" s="1"/>
  <c r="B725" i="32"/>
  <c r="G725" i="32" s="1"/>
  <c r="B724" i="32"/>
  <c r="G724" i="32" s="1"/>
  <c r="B723" i="32"/>
  <c r="G723" i="32" s="1"/>
  <c r="B722" i="32"/>
  <c r="G722" i="32" s="1"/>
  <c r="B721" i="32"/>
  <c r="G721" i="32" s="1"/>
  <c r="B720" i="32"/>
  <c r="G720" i="32" s="1"/>
  <c r="B719" i="32"/>
  <c r="G719" i="32" s="1"/>
  <c r="B718" i="32"/>
  <c r="G718" i="32" s="1"/>
  <c r="B717" i="32"/>
  <c r="G717" i="32" s="1"/>
  <c r="B716" i="32"/>
  <c r="G716" i="32" s="1"/>
  <c r="B715" i="32"/>
  <c r="G715" i="32" s="1"/>
  <c r="B714" i="32"/>
  <c r="G714" i="32" s="1"/>
  <c r="B713" i="32"/>
  <c r="G713" i="32" s="1"/>
  <c r="B712" i="32"/>
  <c r="G712" i="32" s="1"/>
  <c r="B711" i="32"/>
  <c r="G711" i="32" s="1"/>
  <c r="B710" i="32"/>
  <c r="G710" i="32" s="1"/>
  <c r="B709" i="32"/>
  <c r="G709" i="32" s="1"/>
  <c r="B708" i="32"/>
  <c r="G708" i="32" s="1"/>
  <c r="B707" i="32"/>
  <c r="G707" i="32" s="1"/>
  <c r="B706" i="32"/>
  <c r="G706" i="32" s="1"/>
  <c r="B705" i="32"/>
  <c r="G705" i="32" s="1"/>
  <c r="B704" i="32"/>
  <c r="G704" i="32" s="1"/>
  <c r="B703" i="32"/>
  <c r="G703" i="32" s="1"/>
  <c r="B702" i="32"/>
  <c r="G702" i="32" s="1"/>
  <c r="B701" i="32"/>
  <c r="G701" i="32" s="1"/>
  <c r="B700" i="32"/>
  <c r="G700" i="32" s="1"/>
  <c r="B699" i="32"/>
  <c r="G699" i="32" s="1"/>
  <c r="B698" i="32"/>
  <c r="G698" i="32" s="1"/>
  <c r="B697" i="32"/>
  <c r="G697" i="32" s="1"/>
  <c r="B696" i="32"/>
  <c r="G696" i="32" s="1"/>
  <c r="B695" i="32"/>
  <c r="G695" i="32" s="1"/>
  <c r="B694" i="32"/>
  <c r="G694" i="32" s="1"/>
  <c r="B693" i="32"/>
  <c r="G693" i="32" s="1"/>
  <c r="B692" i="32"/>
  <c r="G692" i="32" s="1"/>
  <c r="B691" i="32"/>
  <c r="G691" i="32" s="1"/>
  <c r="B690" i="32"/>
  <c r="G690" i="32" s="1"/>
  <c r="B689" i="32"/>
  <c r="G689" i="32" s="1"/>
  <c r="B688" i="32"/>
  <c r="G688" i="32" s="1"/>
  <c r="B687" i="32"/>
  <c r="G687" i="32" s="1"/>
  <c r="B686" i="32"/>
  <c r="G686" i="32" s="1"/>
  <c r="B685" i="32"/>
  <c r="G685" i="32" s="1"/>
  <c r="B684" i="32"/>
  <c r="G684" i="32" s="1"/>
  <c r="B683" i="32"/>
  <c r="G683" i="32" s="1"/>
  <c r="B682" i="32"/>
  <c r="G682" i="32" s="1"/>
  <c r="B681" i="32"/>
  <c r="G681" i="32" s="1"/>
  <c r="B680" i="32"/>
  <c r="G680" i="32" s="1"/>
  <c r="B679" i="32"/>
  <c r="G679" i="32" s="1"/>
  <c r="B678" i="32"/>
  <c r="G678" i="32" s="1"/>
  <c r="B677" i="32"/>
  <c r="G677" i="32" s="1"/>
  <c r="B676" i="32"/>
  <c r="G676" i="32" s="1"/>
  <c r="B675" i="32"/>
  <c r="G675" i="32" s="1"/>
  <c r="B674" i="32"/>
  <c r="G674" i="32" s="1"/>
  <c r="B673" i="32"/>
  <c r="G673" i="32" s="1"/>
  <c r="B672" i="32"/>
  <c r="G672" i="32" s="1"/>
  <c r="B671" i="32"/>
  <c r="G671" i="32" s="1"/>
  <c r="B670" i="32"/>
  <c r="G670" i="32" s="1"/>
  <c r="B669" i="32"/>
  <c r="G669" i="32" s="1"/>
  <c r="B668" i="32"/>
  <c r="G668" i="32" s="1"/>
  <c r="B667" i="32"/>
  <c r="G667" i="32" s="1"/>
  <c r="B666" i="32"/>
  <c r="G666" i="32" s="1"/>
  <c r="B665" i="32"/>
  <c r="G665" i="32" s="1"/>
  <c r="B664" i="32"/>
  <c r="G664" i="32" s="1"/>
  <c r="B663" i="32"/>
  <c r="G663" i="32" s="1"/>
  <c r="B662" i="32"/>
  <c r="G662" i="32" s="1"/>
  <c r="B661" i="32"/>
  <c r="G661" i="32" s="1"/>
  <c r="B660" i="32"/>
  <c r="G660" i="32" s="1"/>
  <c r="B659" i="32"/>
  <c r="G659" i="32" s="1"/>
  <c r="B658" i="32"/>
  <c r="G658" i="32" s="1"/>
  <c r="B657" i="32"/>
  <c r="G657" i="32" s="1"/>
  <c r="B656" i="32"/>
  <c r="G656" i="32" s="1"/>
  <c r="B655" i="32"/>
  <c r="G655" i="32" s="1"/>
  <c r="B654" i="32"/>
  <c r="G654" i="32" s="1"/>
  <c r="B653" i="32"/>
  <c r="G653" i="32" s="1"/>
  <c r="B652" i="32"/>
  <c r="G652" i="32" s="1"/>
  <c r="B651" i="32"/>
  <c r="G651" i="32" s="1"/>
  <c r="B650" i="32"/>
  <c r="G650" i="32" s="1"/>
  <c r="B649" i="32"/>
  <c r="G649" i="32" s="1"/>
  <c r="B648" i="32"/>
  <c r="G648" i="32" s="1"/>
  <c r="B647" i="32"/>
  <c r="G647" i="32" s="1"/>
  <c r="B646" i="32"/>
  <c r="G646" i="32" s="1"/>
  <c r="B645" i="32"/>
  <c r="G645" i="32" s="1"/>
  <c r="B644" i="32"/>
  <c r="G644" i="32" s="1"/>
  <c r="B643" i="32"/>
  <c r="G643" i="32" s="1"/>
  <c r="B642" i="32"/>
  <c r="G642" i="32" s="1"/>
  <c r="B641" i="32"/>
  <c r="G641" i="32" s="1"/>
  <c r="B640" i="32"/>
  <c r="G640" i="32" s="1"/>
  <c r="B639" i="32"/>
  <c r="G639" i="32" s="1"/>
  <c r="B638" i="32"/>
  <c r="G638" i="32" s="1"/>
  <c r="B637" i="32"/>
  <c r="G637" i="32" s="1"/>
  <c r="B636" i="32"/>
  <c r="G636" i="32" s="1"/>
  <c r="B635" i="32"/>
  <c r="G635" i="32" s="1"/>
  <c r="B634" i="32"/>
  <c r="G634" i="32" s="1"/>
  <c r="B633" i="32"/>
  <c r="G633" i="32" s="1"/>
  <c r="B632" i="32"/>
  <c r="G632" i="32" s="1"/>
  <c r="B631" i="32"/>
  <c r="G631" i="32" s="1"/>
  <c r="B630" i="32"/>
  <c r="G630" i="32" s="1"/>
  <c r="B629" i="32"/>
  <c r="G629" i="32" s="1"/>
  <c r="B628" i="32"/>
  <c r="G628" i="32" s="1"/>
  <c r="B627" i="32"/>
  <c r="G627" i="32" s="1"/>
  <c r="B626" i="32"/>
  <c r="G626" i="32" s="1"/>
  <c r="B625" i="32"/>
  <c r="G625" i="32" s="1"/>
  <c r="B624" i="32"/>
  <c r="G624" i="32" s="1"/>
  <c r="B623" i="32"/>
  <c r="G623" i="32" s="1"/>
  <c r="B622" i="32"/>
  <c r="G622" i="32" s="1"/>
  <c r="B621" i="32"/>
  <c r="G621" i="32" s="1"/>
  <c r="B620" i="32"/>
  <c r="G620" i="32" s="1"/>
  <c r="B619" i="32"/>
  <c r="G619" i="32" s="1"/>
  <c r="B618" i="32"/>
  <c r="G618" i="32" s="1"/>
  <c r="B617" i="32"/>
  <c r="G617" i="32" s="1"/>
  <c r="B616" i="32"/>
  <c r="G616" i="32" s="1"/>
  <c r="B615" i="32"/>
  <c r="G615" i="32" s="1"/>
  <c r="B614" i="32"/>
  <c r="G614" i="32" s="1"/>
  <c r="B613" i="32"/>
  <c r="G613" i="32" s="1"/>
  <c r="B612" i="32"/>
  <c r="G612" i="32" s="1"/>
  <c r="B611" i="32"/>
  <c r="G611" i="32" s="1"/>
  <c r="B610" i="32"/>
  <c r="G610" i="32" s="1"/>
  <c r="B609" i="32"/>
  <c r="G609" i="32" s="1"/>
  <c r="B608" i="32"/>
  <c r="G608" i="32" s="1"/>
  <c r="B607" i="32"/>
  <c r="G607" i="32" s="1"/>
  <c r="B606" i="32"/>
  <c r="G606" i="32" s="1"/>
  <c r="B605" i="32"/>
  <c r="G605" i="32" s="1"/>
  <c r="B604" i="32"/>
  <c r="G604" i="32" s="1"/>
  <c r="B603" i="32"/>
  <c r="G603" i="32" s="1"/>
  <c r="B602" i="32"/>
  <c r="G602" i="32" s="1"/>
  <c r="B601" i="32"/>
  <c r="G601" i="32" s="1"/>
  <c r="B600" i="32"/>
  <c r="G600" i="32" s="1"/>
  <c r="B599" i="32"/>
  <c r="G599" i="32" s="1"/>
  <c r="B598" i="32"/>
  <c r="G598" i="32" s="1"/>
  <c r="B597" i="32"/>
  <c r="G597" i="32" s="1"/>
  <c r="B596" i="32"/>
  <c r="G596" i="32" s="1"/>
  <c r="B595" i="32"/>
  <c r="G595" i="32" s="1"/>
  <c r="B594" i="32"/>
  <c r="G594" i="32" s="1"/>
  <c r="B593" i="32"/>
  <c r="G593" i="32" s="1"/>
  <c r="B592" i="32"/>
  <c r="G592" i="32" s="1"/>
  <c r="B591" i="32"/>
  <c r="G591" i="32" s="1"/>
  <c r="B590" i="32"/>
  <c r="G590" i="32" s="1"/>
  <c r="B589" i="32"/>
  <c r="G589" i="32" s="1"/>
  <c r="B588" i="32"/>
  <c r="G588" i="32" s="1"/>
  <c r="B587" i="32"/>
  <c r="G587" i="32" s="1"/>
  <c r="B586" i="32"/>
  <c r="G586" i="32" s="1"/>
  <c r="B585" i="32"/>
  <c r="G585" i="32" s="1"/>
  <c r="B584" i="32"/>
  <c r="G584" i="32" s="1"/>
  <c r="B583" i="32"/>
  <c r="G583" i="32" s="1"/>
  <c r="B582" i="32"/>
  <c r="G582" i="32" s="1"/>
  <c r="B581" i="32"/>
  <c r="G581" i="32" s="1"/>
  <c r="B580" i="32"/>
  <c r="G580" i="32" s="1"/>
  <c r="B579" i="32"/>
  <c r="G579" i="32" s="1"/>
  <c r="B578" i="32"/>
  <c r="G578" i="32" s="1"/>
  <c r="B577" i="32"/>
  <c r="G577" i="32" s="1"/>
  <c r="B576" i="32"/>
  <c r="G576" i="32" s="1"/>
  <c r="B575" i="32"/>
  <c r="G575" i="32" s="1"/>
  <c r="B574" i="32"/>
  <c r="G574" i="32" s="1"/>
  <c r="B573" i="32"/>
  <c r="G573" i="32" s="1"/>
  <c r="B572" i="32"/>
  <c r="G572" i="32" s="1"/>
  <c r="B571" i="32"/>
  <c r="G571" i="32" s="1"/>
  <c r="B570" i="32"/>
  <c r="G570" i="32" s="1"/>
  <c r="B569" i="32"/>
  <c r="G569" i="32" s="1"/>
  <c r="B568" i="32"/>
  <c r="G568" i="32" s="1"/>
  <c r="B567" i="32"/>
  <c r="G567" i="32" s="1"/>
  <c r="B566" i="32"/>
  <c r="G566" i="32" s="1"/>
  <c r="B565" i="32"/>
  <c r="G565" i="32" s="1"/>
  <c r="B564" i="32"/>
  <c r="G564" i="32" s="1"/>
  <c r="B563" i="32"/>
  <c r="G563" i="32" s="1"/>
  <c r="B562" i="32"/>
  <c r="G562" i="32" s="1"/>
  <c r="B561" i="32"/>
  <c r="G561" i="32" s="1"/>
  <c r="B560" i="32"/>
  <c r="G560" i="32" s="1"/>
  <c r="B559" i="32"/>
  <c r="G559" i="32" s="1"/>
  <c r="B558" i="32"/>
  <c r="G558" i="32" s="1"/>
  <c r="B557" i="32"/>
  <c r="G557" i="32" s="1"/>
  <c r="B556" i="32"/>
  <c r="G556" i="32" s="1"/>
  <c r="B555" i="32"/>
  <c r="G555" i="32" s="1"/>
  <c r="B554" i="32"/>
  <c r="G554" i="32" s="1"/>
  <c r="B553" i="32"/>
  <c r="G553" i="32" s="1"/>
  <c r="B552" i="32"/>
  <c r="G552" i="32" s="1"/>
  <c r="B551" i="32"/>
  <c r="G551" i="32" s="1"/>
  <c r="B550" i="32"/>
  <c r="G550" i="32" s="1"/>
  <c r="B549" i="32"/>
  <c r="G549" i="32" s="1"/>
  <c r="B548" i="32"/>
  <c r="G548" i="32" s="1"/>
  <c r="B547" i="32"/>
  <c r="G547" i="32" s="1"/>
  <c r="B546" i="32"/>
  <c r="G546" i="32" s="1"/>
  <c r="B545" i="32"/>
  <c r="G545" i="32" s="1"/>
  <c r="B544" i="32"/>
  <c r="G544" i="32" s="1"/>
  <c r="B543" i="32"/>
  <c r="G543" i="32" s="1"/>
  <c r="B542" i="32"/>
  <c r="G542" i="32" s="1"/>
  <c r="B541" i="32"/>
  <c r="G541" i="32" s="1"/>
  <c r="B540" i="32"/>
  <c r="G540" i="32" s="1"/>
  <c r="B539" i="32"/>
  <c r="G539" i="32" s="1"/>
  <c r="B538" i="32"/>
  <c r="G538" i="32" s="1"/>
  <c r="B537" i="32"/>
  <c r="G537" i="32" s="1"/>
  <c r="B536" i="32"/>
  <c r="G536" i="32" s="1"/>
  <c r="B535" i="32"/>
  <c r="G535" i="32" s="1"/>
  <c r="B534" i="32"/>
  <c r="G534" i="32" s="1"/>
  <c r="B533" i="32"/>
  <c r="G533" i="32" s="1"/>
  <c r="B532" i="32"/>
  <c r="G532" i="32" s="1"/>
  <c r="B531" i="32"/>
  <c r="G531" i="32" s="1"/>
  <c r="B530" i="32"/>
  <c r="G530" i="32" s="1"/>
  <c r="B529" i="32"/>
  <c r="G529" i="32" s="1"/>
  <c r="B528" i="32"/>
  <c r="G528" i="32" s="1"/>
  <c r="B527" i="32"/>
  <c r="G527" i="32" s="1"/>
  <c r="B526" i="32"/>
  <c r="G526" i="32" s="1"/>
  <c r="B525" i="32"/>
  <c r="G525" i="32" s="1"/>
  <c r="B524" i="32"/>
  <c r="G524" i="32" s="1"/>
  <c r="B523" i="32"/>
  <c r="G523" i="32" s="1"/>
  <c r="B522" i="32"/>
  <c r="G522" i="32" s="1"/>
  <c r="B521" i="32"/>
  <c r="G521" i="32" s="1"/>
  <c r="B520" i="32"/>
  <c r="G520" i="32" s="1"/>
  <c r="B519" i="32"/>
  <c r="G519" i="32" s="1"/>
  <c r="B518" i="32"/>
  <c r="G518" i="32" s="1"/>
  <c r="B517" i="32"/>
  <c r="G517" i="32" s="1"/>
  <c r="B516" i="32"/>
  <c r="G516" i="32" s="1"/>
  <c r="B515" i="32"/>
  <c r="G515" i="32" s="1"/>
  <c r="B514" i="32"/>
  <c r="G514" i="32" s="1"/>
  <c r="B513" i="32"/>
  <c r="G513" i="32" s="1"/>
  <c r="B512" i="32"/>
  <c r="G512" i="32" s="1"/>
  <c r="B511" i="32"/>
  <c r="G511" i="32" s="1"/>
  <c r="B510" i="32"/>
  <c r="G510" i="32" s="1"/>
  <c r="B509" i="32"/>
  <c r="G509" i="32" s="1"/>
  <c r="B508" i="32"/>
  <c r="G508" i="32" s="1"/>
  <c r="B507" i="32"/>
  <c r="G507" i="32" s="1"/>
  <c r="B506" i="32"/>
  <c r="G506" i="32" s="1"/>
  <c r="B505" i="32"/>
  <c r="G505" i="32" s="1"/>
  <c r="B504" i="32"/>
  <c r="G504" i="32" s="1"/>
  <c r="B503" i="32"/>
  <c r="G503" i="32" s="1"/>
  <c r="B502" i="32"/>
  <c r="G502" i="32" s="1"/>
  <c r="B501" i="32"/>
  <c r="G501" i="32" s="1"/>
  <c r="B500" i="32"/>
  <c r="G500" i="32" s="1"/>
  <c r="B499" i="32"/>
  <c r="G499" i="32" s="1"/>
  <c r="B498" i="32"/>
  <c r="G498" i="32" s="1"/>
  <c r="B497" i="32"/>
  <c r="G497" i="32" s="1"/>
  <c r="B496" i="32"/>
  <c r="G496" i="32" s="1"/>
  <c r="B495" i="32"/>
  <c r="G495" i="32" s="1"/>
  <c r="B494" i="32"/>
  <c r="G494" i="32" s="1"/>
  <c r="B493" i="32"/>
  <c r="G493" i="32" s="1"/>
  <c r="B492" i="32"/>
  <c r="G492" i="32" s="1"/>
  <c r="B491" i="32"/>
  <c r="G491" i="32" s="1"/>
  <c r="B490" i="32"/>
  <c r="G490" i="32" s="1"/>
  <c r="B489" i="32"/>
  <c r="G489" i="32" s="1"/>
  <c r="B488" i="32"/>
  <c r="G488" i="32" s="1"/>
  <c r="B487" i="32"/>
  <c r="G487" i="32" s="1"/>
  <c r="B486" i="32"/>
  <c r="G486" i="32" s="1"/>
  <c r="B485" i="32"/>
  <c r="G485" i="32" s="1"/>
  <c r="B484" i="32"/>
  <c r="G484" i="32" s="1"/>
  <c r="B483" i="32"/>
  <c r="G483" i="32" s="1"/>
  <c r="B482" i="32"/>
  <c r="G482" i="32" s="1"/>
  <c r="B481" i="32"/>
  <c r="G481" i="32" s="1"/>
  <c r="B480" i="32"/>
  <c r="G480" i="32" s="1"/>
  <c r="B479" i="32"/>
  <c r="G479" i="32" s="1"/>
  <c r="B478" i="32"/>
  <c r="G478" i="32" s="1"/>
  <c r="B477" i="32"/>
  <c r="G477" i="32" s="1"/>
  <c r="B476" i="32"/>
  <c r="G476" i="32" s="1"/>
  <c r="B475" i="32"/>
  <c r="G475" i="32" s="1"/>
  <c r="B474" i="32"/>
  <c r="G474" i="32" s="1"/>
  <c r="B473" i="32"/>
  <c r="G473" i="32" s="1"/>
  <c r="B472" i="32"/>
  <c r="G472" i="32" s="1"/>
  <c r="B471" i="32"/>
  <c r="G471" i="32" s="1"/>
  <c r="B470" i="32"/>
  <c r="G470" i="32" s="1"/>
  <c r="B469" i="32"/>
  <c r="G469" i="32" s="1"/>
  <c r="B468" i="32"/>
  <c r="G468" i="32" s="1"/>
  <c r="B467" i="32"/>
  <c r="G467" i="32" s="1"/>
  <c r="B466" i="32"/>
  <c r="G466" i="32" s="1"/>
  <c r="B465" i="32"/>
  <c r="G465" i="32" s="1"/>
  <c r="B464" i="32"/>
  <c r="G464" i="32" s="1"/>
  <c r="B463" i="32"/>
  <c r="G463" i="32" s="1"/>
  <c r="B462" i="32"/>
  <c r="G462" i="32" s="1"/>
  <c r="B461" i="32"/>
  <c r="G461" i="32" s="1"/>
  <c r="B460" i="32"/>
  <c r="G460" i="32" s="1"/>
  <c r="B459" i="32"/>
  <c r="G459" i="32" s="1"/>
  <c r="B458" i="32"/>
  <c r="G458" i="32" s="1"/>
  <c r="B457" i="32"/>
  <c r="G457" i="32" s="1"/>
  <c r="B456" i="32"/>
  <c r="G456" i="32" s="1"/>
  <c r="B455" i="32"/>
  <c r="G455" i="32" s="1"/>
  <c r="B454" i="32"/>
  <c r="G454" i="32" s="1"/>
  <c r="B453" i="32"/>
  <c r="G453" i="32" s="1"/>
  <c r="B452" i="32"/>
  <c r="G452" i="32" s="1"/>
  <c r="B451" i="32"/>
  <c r="G451" i="32" s="1"/>
  <c r="B450" i="32"/>
  <c r="G450" i="32" s="1"/>
  <c r="B449" i="32"/>
  <c r="G449" i="32" s="1"/>
  <c r="B448" i="32"/>
  <c r="G448" i="32" s="1"/>
  <c r="B447" i="32"/>
  <c r="G447" i="32" s="1"/>
  <c r="B446" i="32"/>
  <c r="G446" i="32" s="1"/>
  <c r="B445" i="32"/>
  <c r="G445" i="32" s="1"/>
  <c r="B444" i="32"/>
  <c r="G444" i="32" s="1"/>
  <c r="B443" i="32"/>
  <c r="G443" i="32" s="1"/>
  <c r="B442" i="32"/>
  <c r="G442" i="32" s="1"/>
  <c r="B441" i="32"/>
  <c r="G441" i="32" s="1"/>
  <c r="B440" i="32"/>
  <c r="G440" i="32" s="1"/>
  <c r="B439" i="32"/>
  <c r="G439" i="32" s="1"/>
  <c r="B438" i="32"/>
  <c r="G438" i="32" s="1"/>
  <c r="B437" i="32"/>
  <c r="G437" i="32" s="1"/>
  <c r="B436" i="32"/>
  <c r="G436" i="32" s="1"/>
  <c r="B435" i="32"/>
  <c r="G435" i="32" s="1"/>
  <c r="B434" i="32"/>
  <c r="G434" i="32" s="1"/>
  <c r="B433" i="32"/>
  <c r="G433" i="32" s="1"/>
  <c r="B432" i="32"/>
  <c r="G432" i="32" s="1"/>
  <c r="B431" i="32"/>
  <c r="G431" i="32" s="1"/>
  <c r="B430" i="32"/>
  <c r="G430" i="32" s="1"/>
  <c r="B429" i="32"/>
  <c r="G429" i="32" s="1"/>
  <c r="B428" i="32"/>
  <c r="G428" i="32" s="1"/>
  <c r="B427" i="32"/>
  <c r="G427" i="32" s="1"/>
  <c r="B426" i="32"/>
  <c r="G426" i="32" s="1"/>
  <c r="B425" i="32"/>
  <c r="G425" i="32" s="1"/>
  <c r="B424" i="32"/>
  <c r="G424" i="32" s="1"/>
  <c r="B423" i="32"/>
  <c r="G423" i="32" s="1"/>
  <c r="B422" i="32"/>
  <c r="G422" i="32" s="1"/>
  <c r="B421" i="32"/>
  <c r="G421" i="32" s="1"/>
  <c r="B420" i="32"/>
  <c r="G420" i="32" s="1"/>
  <c r="B419" i="32"/>
  <c r="G419" i="32" s="1"/>
  <c r="B418" i="32"/>
  <c r="G418" i="32" s="1"/>
  <c r="B417" i="32"/>
  <c r="G417" i="32" s="1"/>
  <c r="B416" i="32"/>
  <c r="G416" i="32" s="1"/>
  <c r="B415" i="32"/>
  <c r="G415" i="32" s="1"/>
  <c r="B414" i="32"/>
  <c r="G414" i="32" s="1"/>
  <c r="B413" i="32"/>
  <c r="G413" i="32" s="1"/>
  <c r="B412" i="32"/>
  <c r="G412" i="32" s="1"/>
  <c r="B411" i="32"/>
  <c r="G411" i="32" s="1"/>
  <c r="B410" i="32"/>
  <c r="G410" i="32" s="1"/>
  <c r="B409" i="32"/>
  <c r="G409" i="32" s="1"/>
  <c r="B408" i="32"/>
  <c r="G408" i="32" s="1"/>
  <c r="B407" i="32"/>
  <c r="G407" i="32" s="1"/>
  <c r="B406" i="32"/>
  <c r="G406" i="32" s="1"/>
  <c r="B405" i="32"/>
  <c r="G405" i="32" s="1"/>
  <c r="B404" i="32"/>
  <c r="G404" i="32" s="1"/>
  <c r="B403" i="32"/>
  <c r="G403" i="32" s="1"/>
  <c r="B402" i="32"/>
  <c r="G402" i="32" s="1"/>
  <c r="B401" i="32"/>
  <c r="G401" i="32" s="1"/>
  <c r="B400" i="32"/>
  <c r="G400" i="32" s="1"/>
  <c r="B399" i="32"/>
  <c r="G399" i="32" s="1"/>
  <c r="B398" i="32"/>
  <c r="G398" i="32" s="1"/>
  <c r="B397" i="32"/>
  <c r="G397" i="32" s="1"/>
  <c r="B396" i="32"/>
  <c r="G396" i="32" s="1"/>
  <c r="B395" i="32"/>
  <c r="G395" i="32" s="1"/>
  <c r="B394" i="32"/>
  <c r="G394" i="32" s="1"/>
  <c r="B393" i="32"/>
  <c r="G393" i="32" s="1"/>
  <c r="B392" i="32"/>
  <c r="G392" i="32" s="1"/>
  <c r="B391" i="32"/>
  <c r="G391" i="32" s="1"/>
  <c r="B390" i="32"/>
  <c r="G390" i="32" s="1"/>
  <c r="B389" i="32"/>
  <c r="G389" i="32" s="1"/>
  <c r="B388" i="32"/>
  <c r="G388" i="32" s="1"/>
  <c r="B387" i="32"/>
  <c r="G387" i="32" s="1"/>
  <c r="B386" i="32"/>
  <c r="G386" i="32" s="1"/>
  <c r="B385" i="32"/>
  <c r="G385" i="32" s="1"/>
  <c r="B384" i="32"/>
  <c r="G384" i="32" s="1"/>
  <c r="B383" i="32"/>
  <c r="G383" i="32" s="1"/>
  <c r="B382" i="32"/>
  <c r="G382" i="32" s="1"/>
  <c r="B381" i="32"/>
  <c r="G381" i="32" s="1"/>
  <c r="B380" i="32"/>
  <c r="G380" i="32" s="1"/>
  <c r="B379" i="32"/>
  <c r="G379" i="32" s="1"/>
  <c r="B378" i="32"/>
  <c r="G378" i="32" s="1"/>
  <c r="B377" i="32"/>
  <c r="G377" i="32" s="1"/>
  <c r="B376" i="32"/>
  <c r="G376" i="32" s="1"/>
  <c r="B375" i="32"/>
  <c r="G375" i="32" s="1"/>
  <c r="B374" i="32"/>
  <c r="G374" i="32" s="1"/>
  <c r="B373" i="32"/>
  <c r="G373" i="32" s="1"/>
  <c r="B372" i="32"/>
  <c r="G372" i="32" s="1"/>
  <c r="B371" i="32"/>
  <c r="G371" i="32" s="1"/>
  <c r="B370" i="32"/>
  <c r="G370" i="32" s="1"/>
  <c r="B369" i="32"/>
  <c r="G369" i="32" s="1"/>
  <c r="B368" i="32"/>
  <c r="G368" i="32" s="1"/>
  <c r="B367" i="32"/>
  <c r="G367" i="32" s="1"/>
  <c r="B366" i="32"/>
  <c r="G366" i="32" s="1"/>
  <c r="B365" i="32"/>
  <c r="G365" i="32" s="1"/>
  <c r="B364" i="32"/>
  <c r="G364" i="32" s="1"/>
  <c r="B363" i="32"/>
  <c r="G363" i="32" s="1"/>
  <c r="B362" i="32"/>
  <c r="G362" i="32" s="1"/>
  <c r="B361" i="32"/>
  <c r="G361" i="32" s="1"/>
  <c r="B360" i="32"/>
  <c r="G360" i="32" s="1"/>
  <c r="B359" i="32"/>
  <c r="G359" i="32" s="1"/>
  <c r="B358" i="32"/>
  <c r="G358" i="32" s="1"/>
  <c r="B357" i="32"/>
  <c r="G357" i="32" s="1"/>
  <c r="B356" i="32"/>
  <c r="G356" i="32" s="1"/>
  <c r="B355" i="32"/>
  <c r="G355" i="32" s="1"/>
  <c r="B354" i="32"/>
  <c r="G354" i="32" s="1"/>
  <c r="B353" i="32"/>
  <c r="G353" i="32" s="1"/>
  <c r="B352" i="32"/>
  <c r="G352" i="32" s="1"/>
  <c r="B351" i="32"/>
  <c r="G351" i="32" s="1"/>
  <c r="B350" i="32"/>
  <c r="G350" i="32" s="1"/>
  <c r="B349" i="32"/>
  <c r="G349" i="32" s="1"/>
  <c r="B348" i="32"/>
  <c r="G348" i="32" s="1"/>
  <c r="B347" i="32"/>
  <c r="G347" i="32" s="1"/>
  <c r="B346" i="32"/>
  <c r="G346" i="32" s="1"/>
  <c r="B345" i="32"/>
  <c r="G345" i="32" s="1"/>
  <c r="B344" i="32"/>
  <c r="G344" i="32" s="1"/>
  <c r="B343" i="32"/>
  <c r="G343" i="32" s="1"/>
  <c r="B342" i="32"/>
  <c r="G342" i="32" s="1"/>
  <c r="B341" i="32"/>
  <c r="G341" i="32" s="1"/>
  <c r="B340" i="32"/>
  <c r="G340" i="32" s="1"/>
  <c r="B339" i="32"/>
  <c r="G339" i="32" s="1"/>
  <c r="B338" i="32"/>
  <c r="G338" i="32" s="1"/>
  <c r="B337" i="32"/>
  <c r="G337" i="32" s="1"/>
  <c r="B336" i="32"/>
  <c r="G336" i="32" s="1"/>
  <c r="B335" i="32"/>
  <c r="G335" i="32" s="1"/>
  <c r="B334" i="32"/>
  <c r="G334" i="32" s="1"/>
  <c r="B333" i="32"/>
  <c r="G333" i="32" s="1"/>
  <c r="B332" i="32"/>
  <c r="G332" i="32" s="1"/>
  <c r="B331" i="32"/>
  <c r="G331" i="32" s="1"/>
  <c r="B330" i="32"/>
  <c r="G330" i="32" s="1"/>
  <c r="B329" i="32"/>
  <c r="G329" i="32" s="1"/>
  <c r="B328" i="32"/>
  <c r="G328" i="32" s="1"/>
  <c r="B327" i="32"/>
  <c r="G327" i="32" s="1"/>
  <c r="B326" i="32"/>
  <c r="G326" i="32" s="1"/>
  <c r="B325" i="32"/>
  <c r="G325" i="32" s="1"/>
  <c r="B324" i="32"/>
  <c r="G324" i="32" s="1"/>
  <c r="B323" i="32"/>
  <c r="G323" i="32" s="1"/>
  <c r="B322" i="32"/>
  <c r="G322" i="32" s="1"/>
  <c r="B321" i="32"/>
  <c r="G321" i="32" s="1"/>
  <c r="B320" i="32"/>
  <c r="G320" i="32" s="1"/>
  <c r="B319" i="32"/>
  <c r="G319" i="32" s="1"/>
  <c r="B318" i="32"/>
  <c r="G318" i="32" s="1"/>
  <c r="B317" i="32"/>
  <c r="G317" i="32" s="1"/>
  <c r="B316" i="32"/>
  <c r="G316" i="32" s="1"/>
  <c r="B315" i="32"/>
  <c r="G315" i="32" s="1"/>
  <c r="B314" i="32"/>
  <c r="G314" i="32" s="1"/>
  <c r="B313" i="32"/>
  <c r="G313" i="32" s="1"/>
  <c r="B312" i="32"/>
  <c r="G312" i="32" s="1"/>
  <c r="B311" i="32"/>
  <c r="G311" i="32" s="1"/>
  <c r="B310" i="32"/>
  <c r="G310" i="32" s="1"/>
  <c r="B309" i="32"/>
  <c r="G309" i="32" s="1"/>
  <c r="B308" i="32"/>
  <c r="G308" i="32" s="1"/>
  <c r="B307" i="32"/>
  <c r="G307" i="32" s="1"/>
  <c r="B306" i="32"/>
  <c r="G306" i="32" s="1"/>
  <c r="B305" i="32"/>
  <c r="G305" i="32" s="1"/>
  <c r="B304" i="32"/>
  <c r="G304" i="32" s="1"/>
  <c r="B303" i="32"/>
  <c r="G303" i="32" s="1"/>
  <c r="B302" i="32"/>
  <c r="G302" i="32" s="1"/>
  <c r="B301" i="32"/>
  <c r="G301" i="32" s="1"/>
  <c r="B300" i="32"/>
  <c r="G300" i="32" s="1"/>
  <c r="B299" i="32"/>
  <c r="G299" i="32" s="1"/>
  <c r="B298" i="32"/>
  <c r="G298" i="32" s="1"/>
  <c r="B297" i="32"/>
  <c r="G297" i="32" s="1"/>
  <c r="B296" i="32"/>
  <c r="G296" i="32" s="1"/>
  <c r="B295" i="32"/>
  <c r="G295" i="32" s="1"/>
  <c r="B294" i="32"/>
  <c r="G294" i="32" s="1"/>
  <c r="B293" i="32"/>
  <c r="G293" i="32" s="1"/>
  <c r="B292" i="32"/>
  <c r="G292" i="32" s="1"/>
  <c r="B291" i="32"/>
  <c r="G291" i="32" s="1"/>
  <c r="B290" i="32"/>
  <c r="G290" i="32" s="1"/>
  <c r="B289" i="32"/>
  <c r="G289" i="32" s="1"/>
  <c r="B288" i="32"/>
  <c r="G288" i="32" s="1"/>
  <c r="B287" i="32"/>
  <c r="G287" i="32" s="1"/>
  <c r="B286" i="32"/>
  <c r="G286" i="32" s="1"/>
  <c r="B285" i="32"/>
  <c r="G285" i="32" s="1"/>
  <c r="B284" i="32"/>
  <c r="G284" i="32" s="1"/>
  <c r="B283" i="32"/>
  <c r="G283" i="32" s="1"/>
  <c r="B282" i="32"/>
  <c r="G282" i="32" s="1"/>
  <c r="B281" i="32"/>
  <c r="G281" i="32" s="1"/>
  <c r="B280" i="32"/>
  <c r="G280" i="32" s="1"/>
  <c r="B279" i="32"/>
  <c r="G279" i="32" s="1"/>
  <c r="B278" i="32"/>
  <c r="G278" i="32" s="1"/>
  <c r="B277" i="32"/>
  <c r="G277" i="32" s="1"/>
  <c r="B276" i="32"/>
  <c r="G276" i="32" s="1"/>
  <c r="B275" i="32"/>
  <c r="G275" i="32" s="1"/>
  <c r="B274" i="32"/>
  <c r="G274" i="32" s="1"/>
  <c r="B273" i="32"/>
  <c r="G273" i="32" s="1"/>
  <c r="B272" i="32"/>
  <c r="G272" i="32" s="1"/>
  <c r="B271" i="32"/>
  <c r="G271" i="32" s="1"/>
  <c r="B270" i="32"/>
  <c r="G270" i="32" s="1"/>
  <c r="B269" i="32"/>
  <c r="G269" i="32" s="1"/>
  <c r="B268" i="32"/>
  <c r="G268" i="32" s="1"/>
  <c r="B267" i="32"/>
  <c r="G267" i="32" s="1"/>
  <c r="B266" i="32"/>
  <c r="G266" i="32" s="1"/>
  <c r="B265" i="32"/>
  <c r="G265" i="32" s="1"/>
  <c r="B264" i="32"/>
  <c r="G264" i="32" s="1"/>
  <c r="B263" i="32"/>
  <c r="G263" i="32" s="1"/>
  <c r="B262" i="32"/>
  <c r="G262" i="32" s="1"/>
  <c r="B261" i="32"/>
  <c r="G261" i="32" s="1"/>
  <c r="B260" i="32"/>
  <c r="G260" i="32" s="1"/>
  <c r="B259" i="32"/>
  <c r="G259" i="32" s="1"/>
  <c r="B258" i="32"/>
  <c r="G258" i="32" s="1"/>
  <c r="B257" i="32"/>
  <c r="G257" i="32" s="1"/>
  <c r="B256" i="32"/>
  <c r="G256" i="32" s="1"/>
  <c r="B255" i="32"/>
  <c r="G255" i="32" s="1"/>
  <c r="B254" i="32"/>
  <c r="G254" i="32" s="1"/>
  <c r="B253" i="32"/>
  <c r="G253" i="32" s="1"/>
  <c r="B252" i="32"/>
  <c r="G252" i="32" s="1"/>
  <c r="B251" i="32"/>
  <c r="G251" i="32" s="1"/>
  <c r="B250" i="32"/>
  <c r="G250" i="32" s="1"/>
  <c r="B249" i="32"/>
  <c r="G249" i="32" s="1"/>
  <c r="B248" i="32"/>
  <c r="G248" i="32" s="1"/>
  <c r="B247" i="32"/>
  <c r="G247" i="32" s="1"/>
  <c r="B246" i="32"/>
  <c r="G246" i="32" s="1"/>
  <c r="B245" i="32"/>
  <c r="G245" i="32" s="1"/>
  <c r="B244" i="32"/>
  <c r="G244" i="32" s="1"/>
  <c r="B243" i="32"/>
  <c r="G243" i="32" s="1"/>
  <c r="B242" i="32"/>
  <c r="G242" i="32" s="1"/>
  <c r="B241" i="32"/>
  <c r="G241" i="32" s="1"/>
  <c r="B240" i="32"/>
  <c r="G240" i="32" s="1"/>
  <c r="B239" i="32"/>
  <c r="G239" i="32" s="1"/>
  <c r="B238" i="32"/>
  <c r="G238" i="32" s="1"/>
  <c r="B237" i="32"/>
  <c r="G237" i="32" s="1"/>
  <c r="B236" i="32"/>
  <c r="G236" i="32" s="1"/>
  <c r="B235" i="32"/>
  <c r="G235" i="32" s="1"/>
  <c r="B234" i="32"/>
  <c r="G234" i="32" s="1"/>
  <c r="B233" i="32"/>
  <c r="G233" i="32" s="1"/>
  <c r="B232" i="32"/>
  <c r="G232" i="32" s="1"/>
  <c r="B231" i="32"/>
  <c r="G231" i="32" s="1"/>
  <c r="B230" i="32"/>
  <c r="G230" i="32" s="1"/>
  <c r="B229" i="32"/>
  <c r="G229" i="32" s="1"/>
  <c r="B228" i="32"/>
  <c r="G228" i="32" s="1"/>
  <c r="B227" i="32"/>
  <c r="G227" i="32" s="1"/>
  <c r="B226" i="32"/>
  <c r="G226" i="32" s="1"/>
  <c r="B225" i="32"/>
  <c r="G225" i="32" s="1"/>
  <c r="B224" i="32"/>
  <c r="G224" i="32" s="1"/>
  <c r="B223" i="32"/>
  <c r="G223" i="32" s="1"/>
  <c r="B222" i="32"/>
  <c r="G222" i="32" s="1"/>
  <c r="B221" i="32"/>
  <c r="G221" i="32" s="1"/>
  <c r="B220" i="32"/>
  <c r="G220" i="32" s="1"/>
  <c r="B219" i="32"/>
  <c r="G219" i="32" s="1"/>
  <c r="B218" i="32"/>
  <c r="G218" i="32" s="1"/>
  <c r="B217" i="32"/>
  <c r="G217" i="32" s="1"/>
  <c r="B216" i="32"/>
  <c r="G216" i="32" s="1"/>
  <c r="B215" i="32"/>
  <c r="G215" i="32" s="1"/>
  <c r="B214" i="32"/>
  <c r="G214" i="32" s="1"/>
  <c r="B213" i="32"/>
  <c r="G213" i="32" s="1"/>
  <c r="B212" i="32"/>
  <c r="G212" i="32" s="1"/>
  <c r="B211" i="32"/>
  <c r="G211" i="32" s="1"/>
  <c r="B210" i="32"/>
  <c r="G210" i="32" s="1"/>
  <c r="B209" i="32"/>
  <c r="G209" i="32" s="1"/>
  <c r="B208" i="32"/>
  <c r="G208" i="32" s="1"/>
  <c r="B207" i="32"/>
  <c r="G207" i="32" s="1"/>
  <c r="B206" i="32"/>
  <c r="G206" i="32" s="1"/>
  <c r="B205" i="32"/>
  <c r="G205" i="32" s="1"/>
  <c r="B204" i="32"/>
  <c r="G204" i="32" s="1"/>
  <c r="B203" i="32"/>
  <c r="G203" i="32" s="1"/>
  <c r="B202" i="32"/>
  <c r="G202" i="32" s="1"/>
  <c r="B201" i="32"/>
  <c r="G201" i="32" s="1"/>
  <c r="B200" i="32"/>
  <c r="G200" i="32" s="1"/>
  <c r="B199" i="32"/>
  <c r="G199" i="32" s="1"/>
  <c r="B198" i="32"/>
  <c r="G198" i="32" s="1"/>
  <c r="B197" i="32"/>
  <c r="G197" i="32" s="1"/>
  <c r="B196" i="32"/>
  <c r="G196" i="32" s="1"/>
  <c r="B195" i="32"/>
  <c r="G195" i="32" s="1"/>
  <c r="B194" i="32"/>
  <c r="G194" i="32" s="1"/>
  <c r="B193" i="32"/>
  <c r="G193" i="32" s="1"/>
  <c r="B192" i="32"/>
  <c r="G192" i="32" s="1"/>
  <c r="B191" i="32"/>
  <c r="G191" i="32" s="1"/>
  <c r="B190" i="32"/>
  <c r="G190" i="32" s="1"/>
  <c r="B189" i="32"/>
  <c r="G189" i="32" s="1"/>
  <c r="B188" i="32"/>
  <c r="G188" i="32" s="1"/>
  <c r="B187" i="32"/>
  <c r="G187" i="32" s="1"/>
  <c r="B186" i="32"/>
  <c r="G186" i="32" s="1"/>
  <c r="B185" i="32"/>
  <c r="G185" i="32" s="1"/>
  <c r="B184" i="32"/>
  <c r="G184" i="32" s="1"/>
  <c r="B183" i="32"/>
  <c r="G183" i="32" s="1"/>
  <c r="B182" i="32"/>
  <c r="G182" i="32" s="1"/>
  <c r="B181" i="32"/>
  <c r="G181" i="32" s="1"/>
  <c r="B180" i="32"/>
  <c r="G180" i="32" s="1"/>
  <c r="B179" i="32"/>
  <c r="G179" i="32" s="1"/>
  <c r="B178" i="32"/>
  <c r="G178" i="32" s="1"/>
  <c r="B177" i="32"/>
  <c r="G177" i="32" s="1"/>
  <c r="B176" i="32"/>
  <c r="G176" i="32" s="1"/>
  <c r="B175" i="32"/>
  <c r="G175" i="32" s="1"/>
  <c r="B174" i="32"/>
  <c r="G174" i="32" s="1"/>
  <c r="B173" i="32"/>
  <c r="G173" i="32" s="1"/>
  <c r="B172" i="32"/>
  <c r="G172" i="32" s="1"/>
  <c r="B171" i="32"/>
  <c r="G171" i="32" s="1"/>
  <c r="B170" i="32"/>
  <c r="G170" i="32" s="1"/>
  <c r="B169" i="32"/>
  <c r="G169" i="32" s="1"/>
  <c r="B168" i="32"/>
  <c r="G168" i="32" s="1"/>
  <c r="B167" i="32"/>
  <c r="G167" i="32" s="1"/>
  <c r="B166" i="32"/>
  <c r="G166" i="32" s="1"/>
  <c r="B165" i="32"/>
  <c r="G165" i="32" s="1"/>
  <c r="B164" i="32"/>
  <c r="G164" i="32" s="1"/>
  <c r="B163" i="32"/>
  <c r="G163" i="32" s="1"/>
  <c r="B162" i="32"/>
  <c r="G162" i="32" s="1"/>
  <c r="B161" i="32"/>
  <c r="G161" i="32" s="1"/>
  <c r="B160" i="32"/>
  <c r="G160" i="32" s="1"/>
  <c r="B159" i="32"/>
  <c r="G159" i="32" s="1"/>
  <c r="B158" i="32"/>
  <c r="G158" i="32" s="1"/>
  <c r="B157" i="32"/>
  <c r="G157" i="32" s="1"/>
  <c r="B156" i="32"/>
  <c r="G156" i="32" s="1"/>
  <c r="B155" i="32"/>
  <c r="G155" i="32" s="1"/>
  <c r="B154" i="32"/>
  <c r="G154" i="32" s="1"/>
  <c r="B153" i="32"/>
  <c r="G153" i="32" s="1"/>
  <c r="B152" i="32"/>
  <c r="G152" i="32" s="1"/>
  <c r="B151" i="32"/>
  <c r="G151" i="32" s="1"/>
  <c r="B150" i="32"/>
  <c r="G150" i="32" s="1"/>
  <c r="B149" i="32"/>
  <c r="G149" i="32" s="1"/>
  <c r="B148" i="32"/>
  <c r="G148" i="32" s="1"/>
  <c r="B147" i="32"/>
  <c r="G147" i="32" s="1"/>
  <c r="B146" i="32"/>
  <c r="G146" i="32" s="1"/>
  <c r="B145" i="32"/>
  <c r="G145" i="32" s="1"/>
  <c r="B144" i="32"/>
  <c r="G144" i="32" s="1"/>
  <c r="B143" i="32"/>
  <c r="G143" i="32" s="1"/>
  <c r="B142" i="32"/>
  <c r="G142" i="32" s="1"/>
  <c r="B141" i="32"/>
  <c r="G141" i="32" s="1"/>
  <c r="B140" i="32"/>
  <c r="G140" i="32" s="1"/>
  <c r="B139" i="32"/>
  <c r="G139" i="32" s="1"/>
  <c r="B138" i="32"/>
  <c r="G138" i="32" s="1"/>
  <c r="B137" i="32"/>
  <c r="G137" i="32" s="1"/>
  <c r="B136" i="32"/>
  <c r="G136" i="32" s="1"/>
  <c r="B135" i="32"/>
  <c r="G135" i="32" s="1"/>
  <c r="B134" i="32"/>
  <c r="G134" i="32" s="1"/>
  <c r="B133" i="32"/>
  <c r="G133" i="32" s="1"/>
  <c r="B132" i="32"/>
  <c r="G132" i="32" s="1"/>
  <c r="B131" i="32"/>
  <c r="G131" i="32" s="1"/>
  <c r="B130" i="32"/>
  <c r="G130" i="32" s="1"/>
  <c r="B129" i="32"/>
  <c r="G129" i="32" s="1"/>
  <c r="B128" i="32"/>
  <c r="G128" i="32" s="1"/>
  <c r="B127" i="32"/>
  <c r="G127" i="32" s="1"/>
  <c r="B126" i="32"/>
  <c r="G126" i="32" s="1"/>
  <c r="B125" i="32"/>
  <c r="G125" i="32" s="1"/>
  <c r="B124" i="32"/>
  <c r="G124" i="32" s="1"/>
  <c r="B123" i="32"/>
  <c r="G123" i="32" s="1"/>
  <c r="B122" i="32"/>
  <c r="G122" i="32" s="1"/>
  <c r="B121" i="32"/>
  <c r="G121" i="32" s="1"/>
  <c r="B120" i="32"/>
  <c r="G120" i="32" s="1"/>
  <c r="B119" i="32"/>
  <c r="G119" i="32" s="1"/>
  <c r="B118" i="32"/>
  <c r="G118" i="32" s="1"/>
  <c r="B117" i="32"/>
  <c r="G117" i="32" s="1"/>
  <c r="B116" i="32"/>
  <c r="G116" i="32" s="1"/>
  <c r="B115" i="32"/>
  <c r="G115" i="32" s="1"/>
  <c r="B114" i="32"/>
  <c r="G114" i="32" s="1"/>
  <c r="B113" i="32"/>
  <c r="G113" i="32" s="1"/>
  <c r="B112" i="32"/>
  <c r="G112" i="32" s="1"/>
  <c r="B111" i="32"/>
  <c r="G111" i="32" s="1"/>
  <c r="B110" i="32"/>
  <c r="G110" i="32" s="1"/>
  <c r="B109" i="32"/>
  <c r="G109" i="32" s="1"/>
  <c r="B108" i="32"/>
  <c r="G108" i="32" s="1"/>
  <c r="B107" i="32"/>
  <c r="G107" i="32" s="1"/>
  <c r="B106" i="32"/>
  <c r="G106" i="32" s="1"/>
  <c r="B105" i="32"/>
  <c r="G105" i="32" s="1"/>
  <c r="B104" i="32"/>
  <c r="G104" i="32" s="1"/>
  <c r="B103" i="32"/>
  <c r="G103" i="32" s="1"/>
  <c r="B102" i="32"/>
  <c r="G102" i="32" s="1"/>
  <c r="B101" i="32"/>
  <c r="G101" i="32" s="1"/>
  <c r="B100" i="32"/>
  <c r="G100" i="32" s="1"/>
  <c r="B99" i="32"/>
  <c r="G99" i="32" s="1"/>
  <c r="B98" i="32"/>
  <c r="G98" i="32" s="1"/>
  <c r="B97" i="32"/>
  <c r="G97" i="32" s="1"/>
  <c r="B96" i="32"/>
  <c r="G96" i="32" s="1"/>
  <c r="B95" i="32"/>
  <c r="G95" i="32" s="1"/>
  <c r="B94" i="32"/>
  <c r="G94" i="32" s="1"/>
  <c r="B93" i="32"/>
  <c r="G93" i="32" s="1"/>
  <c r="B92" i="32"/>
  <c r="G92" i="32" s="1"/>
  <c r="B91" i="32"/>
  <c r="G91" i="32" s="1"/>
  <c r="B90" i="32"/>
  <c r="G90" i="32" s="1"/>
  <c r="B89" i="32"/>
  <c r="G89" i="32" s="1"/>
  <c r="B88" i="32"/>
  <c r="G88" i="32" s="1"/>
  <c r="B87" i="32"/>
  <c r="G87" i="32" s="1"/>
  <c r="B86" i="32"/>
  <c r="G86" i="32" s="1"/>
  <c r="B85" i="32"/>
  <c r="G85" i="32" s="1"/>
  <c r="B84" i="32"/>
  <c r="G84" i="32" s="1"/>
  <c r="B83" i="32"/>
  <c r="G83" i="32" s="1"/>
  <c r="B82" i="32"/>
  <c r="G82" i="32" s="1"/>
  <c r="B81" i="32"/>
  <c r="G81" i="32" s="1"/>
  <c r="B80" i="32"/>
  <c r="G80" i="32" s="1"/>
  <c r="B79" i="32"/>
  <c r="G79" i="32" s="1"/>
  <c r="B78" i="32"/>
  <c r="G78" i="32" s="1"/>
  <c r="B77" i="32"/>
  <c r="G77" i="32" s="1"/>
  <c r="B76" i="32"/>
  <c r="G76" i="32" s="1"/>
  <c r="B75" i="32"/>
  <c r="G75" i="32" s="1"/>
  <c r="B74" i="32"/>
  <c r="G74" i="32" s="1"/>
  <c r="B73" i="32"/>
  <c r="G73" i="32" s="1"/>
  <c r="B72" i="32"/>
  <c r="G72" i="32" s="1"/>
  <c r="B71" i="32"/>
  <c r="G71" i="32" s="1"/>
  <c r="B70" i="32"/>
  <c r="G70" i="32" s="1"/>
  <c r="B69" i="32"/>
  <c r="G69" i="32" s="1"/>
  <c r="B68" i="32"/>
  <c r="G68" i="32" s="1"/>
  <c r="B67" i="32"/>
  <c r="G67" i="32" s="1"/>
  <c r="B66" i="32"/>
  <c r="G66" i="32" s="1"/>
  <c r="B65" i="32"/>
  <c r="G65" i="32" s="1"/>
  <c r="B64" i="32"/>
  <c r="G64" i="32" s="1"/>
  <c r="B63" i="32"/>
  <c r="G63" i="32" s="1"/>
  <c r="B62" i="32"/>
  <c r="G62" i="32" s="1"/>
  <c r="B61" i="32"/>
  <c r="G61" i="32" s="1"/>
  <c r="B60" i="32"/>
  <c r="G60" i="32" s="1"/>
  <c r="B59" i="32"/>
  <c r="G59" i="32" s="1"/>
  <c r="B58" i="32"/>
  <c r="G58" i="32" s="1"/>
  <c r="B57" i="32"/>
  <c r="G57" i="32" s="1"/>
  <c r="B56" i="32"/>
  <c r="G56" i="32" s="1"/>
  <c r="B55" i="32"/>
  <c r="G55" i="32" s="1"/>
  <c r="B54" i="32"/>
  <c r="G54" i="32" s="1"/>
  <c r="B53" i="32"/>
  <c r="G53" i="32" s="1"/>
  <c r="B52" i="32"/>
  <c r="G52" i="32" s="1"/>
  <c r="B51" i="32"/>
  <c r="G51" i="32" s="1"/>
  <c r="B50" i="32"/>
  <c r="G50" i="32" s="1"/>
  <c r="B49" i="32"/>
  <c r="G49" i="32" s="1"/>
  <c r="B48" i="32"/>
  <c r="G48" i="32" s="1"/>
  <c r="B47" i="32"/>
  <c r="G47" i="32" s="1"/>
  <c r="B46" i="32"/>
  <c r="G46" i="32" s="1"/>
  <c r="B45" i="32"/>
  <c r="G45" i="32" s="1"/>
  <c r="B44" i="32"/>
  <c r="G44" i="32" s="1"/>
  <c r="B43" i="32"/>
  <c r="G43" i="32" s="1"/>
  <c r="B42" i="32"/>
  <c r="G42" i="32" s="1"/>
  <c r="B41" i="32"/>
  <c r="G41" i="32" s="1"/>
  <c r="B40" i="32"/>
  <c r="G40" i="32" s="1"/>
  <c r="B39" i="32"/>
  <c r="G39" i="32" s="1"/>
  <c r="B38" i="32"/>
  <c r="G38" i="32" s="1"/>
  <c r="B37" i="32"/>
  <c r="G37" i="32" s="1"/>
  <c r="B36" i="32"/>
  <c r="G36" i="32" s="1"/>
  <c r="B35" i="32"/>
  <c r="G35" i="32" s="1"/>
  <c r="B34" i="32"/>
  <c r="G34" i="32" s="1"/>
  <c r="B33" i="32"/>
  <c r="G33" i="32" s="1"/>
  <c r="B32" i="32"/>
  <c r="G32" i="32" s="1"/>
  <c r="B31" i="32"/>
  <c r="G31" i="32" s="1"/>
  <c r="B30" i="32"/>
  <c r="G30" i="32" s="1"/>
  <c r="B29" i="32"/>
  <c r="G29" i="32" s="1"/>
  <c r="B28" i="32"/>
  <c r="G28" i="32" s="1"/>
  <c r="B27" i="32"/>
  <c r="G27" i="32" s="1"/>
  <c r="B26" i="32"/>
  <c r="G26" i="32" s="1"/>
  <c r="B25" i="32"/>
  <c r="G25" i="32" s="1"/>
  <c r="B24" i="32"/>
  <c r="G24" i="32" s="1"/>
  <c r="B23" i="32"/>
  <c r="G23" i="32" s="1"/>
  <c r="B22" i="32"/>
  <c r="G22" i="32" s="1"/>
  <c r="H901" i="32"/>
  <c r="H22" i="32"/>
  <c r="H23" i="32"/>
  <c r="H24" i="32"/>
  <c r="H25" i="32"/>
  <c r="H26" i="32"/>
  <c r="H27" i="32"/>
  <c r="H28" i="32"/>
  <c r="H29" i="32"/>
  <c r="H30" i="32"/>
  <c r="H31" i="32"/>
  <c r="H32" i="32"/>
  <c r="H33" i="32"/>
  <c r="H34" i="32"/>
  <c r="H35" i="32"/>
  <c r="H36" i="32"/>
  <c r="H37" i="32"/>
  <c r="H38" i="32"/>
  <c r="H39" i="32"/>
  <c r="H40" i="32"/>
  <c r="H41" i="32"/>
  <c r="H42" i="32"/>
  <c r="H43" i="32"/>
  <c r="H44" i="32"/>
  <c r="H45" i="32"/>
  <c r="H46" i="32"/>
  <c r="H47" i="32"/>
  <c r="H48" i="32"/>
  <c r="H49" i="32"/>
  <c r="H50" i="32"/>
  <c r="H51" i="32"/>
  <c r="H52" i="32"/>
  <c r="H53" i="32"/>
  <c r="H54" i="32"/>
  <c r="H55" i="32"/>
  <c r="H56" i="32"/>
  <c r="H57" i="32"/>
  <c r="H58" i="32"/>
  <c r="H59" i="32"/>
  <c r="H60" i="32"/>
  <c r="H61" i="32"/>
  <c r="H62" i="32"/>
  <c r="H63" i="32"/>
  <c r="H64" i="32"/>
  <c r="H65" i="32"/>
  <c r="H66" i="32"/>
  <c r="H67" i="32"/>
  <c r="H68" i="32"/>
  <c r="H69" i="32"/>
  <c r="H70" i="32"/>
  <c r="H71" i="32"/>
  <c r="H72" i="32"/>
  <c r="H73" i="32"/>
  <c r="H74" i="32"/>
  <c r="H75" i="32"/>
  <c r="H76" i="32"/>
  <c r="H77" i="32"/>
  <c r="H78" i="32"/>
  <c r="H79" i="32"/>
  <c r="H80" i="32"/>
  <c r="H81" i="32"/>
  <c r="H82" i="32"/>
  <c r="H83" i="32"/>
  <c r="H84" i="32"/>
  <c r="H85" i="32"/>
  <c r="H86" i="32"/>
  <c r="H87" i="32"/>
  <c r="H88" i="32"/>
  <c r="H89" i="32"/>
  <c r="H90" i="32"/>
  <c r="H91" i="32"/>
  <c r="H92" i="32"/>
  <c r="H93" i="32"/>
  <c r="H94" i="32"/>
  <c r="H95" i="32"/>
  <c r="H96" i="32"/>
  <c r="H97" i="32"/>
  <c r="H98" i="32"/>
  <c r="H99" i="32"/>
  <c r="H100" i="32"/>
  <c r="H101" i="32"/>
  <c r="H102" i="32"/>
  <c r="H103" i="32"/>
  <c r="H104" i="32"/>
  <c r="H105" i="32"/>
  <c r="H106" i="32"/>
  <c r="H107" i="32"/>
  <c r="H108" i="32"/>
  <c r="H109" i="32"/>
  <c r="H110" i="32"/>
  <c r="H111" i="32"/>
  <c r="H112" i="32"/>
  <c r="H113" i="32"/>
  <c r="H114" i="32"/>
  <c r="H115" i="32"/>
  <c r="H116" i="32"/>
  <c r="H117" i="32"/>
  <c r="H118" i="32"/>
  <c r="H119" i="32"/>
  <c r="H120" i="32"/>
  <c r="H121" i="32"/>
  <c r="H122" i="32"/>
  <c r="H123" i="32"/>
  <c r="H124" i="32"/>
  <c r="H125" i="32"/>
  <c r="H126" i="32"/>
  <c r="H127" i="32"/>
  <c r="H128" i="32"/>
  <c r="H129" i="32"/>
  <c r="H130" i="32"/>
  <c r="H131" i="32"/>
  <c r="H132" i="32"/>
  <c r="H133" i="32"/>
  <c r="H134" i="32"/>
  <c r="H135" i="32"/>
  <c r="H136" i="32"/>
  <c r="H137" i="32"/>
  <c r="H138" i="32"/>
  <c r="H139" i="32"/>
  <c r="H140" i="32"/>
  <c r="H141" i="32"/>
  <c r="H142" i="32"/>
  <c r="H143" i="32"/>
  <c r="H144" i="32"/>
  <c r="H145" i="32"/>
  <c r="H146" i="32"/>
  <c r="H147" i="32"/>
  <c r="H148" i="32"/>
  <c r="H149" i="32"/>
  <c r="H150" i="32"/>
  <c r="H151" i="32"/>
  <c r="H152" i="32"/>
  <c r="H153" i="32"/>
  <c r="H154" i="32"/>
  <c r="H155" i="32"/>
  <c r="H156" i="32"/>
  <c r="H157" i="32"/>
  <c r="H158" i="32"/>
  <c r="H159" i="32"/>
  <c r="H160" i="32"/>
  <c r="H161" i="32"/>
  <c r="H162" i="32"/>
  <c r="H163" i="32"/>
  <c r="H164" i="32"/>
  <c r="H165" i="32"/>
  <c r="H166" i="32"/>
  <c r="H167" i="32"/>
  <c r="H168" i="32"/>
  <c r="H169" i="32"/>
  <c r="H170" i="32"/>
  <c r="H171" i="32"/>
  <c r="H172" i="32"/>
  <c r="H173" i="32"/>
  <c r="H174" i="32"/>
  <c r="H175" i="32"/>
  <c r="H176" i="32"/>
  <c r="H177" i="32"/>
  <c r="H178" i="32"/>
  <c r="H179" i="32"/>
  <c r="H180" i="32"/>
  <c r="H181" i="32"/>
  <c r="H182" i="32"/>
  <c r="H183" i="32"/>
  <c r="H184" i="32"/>
  <c r="H185" i="32"/>
  <c r="H186" i="32"/>
  <c r="H187" i="32"/>
  <c r="H188" i="32"/>
  <c r="H189" i="32"/>
  <c r="H190" i="32"/>
  <c r="H191" i="32"/>
  <c r="H192" i="32"/>
  <c r="H193" i="32"/>
  <c r="H194" i="32"/>
  <c r="H195" i="32"/>
  <c r="H196" i="32"/>
  <c r="H197" i="32"/>
  <c r="H198" i="32"/>
  <c r="H199" i="32"/>
  <c r="H200" i="32"/>
  <c r="H201" i="32"/>
  <c r="H202" i="32"/>
  <c r="H203" i="32"/>
  <c r="H204" i="32"/>
  <c r="H205" i="32"/>
  <c r="H206" i="32"/>
  <c r="H207" i="32"/>
  <c r="H208" i="32"/>
  <c r="H209" i="32"/>
  <c r="H210" i="32"/>
  <c r="H211" i="32"/>
  <c r="H212" i="32"/>
  <c r="H213" i="32"/>
  <c r="H214" i="32"/>
  <c r="H215" i="32"/>
  <c r="H216" i="32"/>
  <c r="H217" i="32"/>
  <c r="H218" i="32"/>
  <c r="H219" i="32"/>
  <c r="H220" i="32"/>
  <c r="H221" i="32"/>
  <c r="H222" i="32"/>
  <c r="H223" i="32"/>
  <c r="H224" i="32"/>
  <c r="H225" i="32"/>
  <c r="H226" i="32"/>
  <c r="H227" i="32"/>
  <c r="H228" i="32"/>
  <c r="H229" i="32"/>
  <c r="H230" i="32"/>
  <c r="H231" i="32"/>
  <c r="H232" i="32"/>
  <c r="H233" i="32"/>
  <c r="H234" i="32"/>
  <c r="H235" i="32"/>
  <c r="H236" i="32"/>
  <c r="H237" i="32"/>
  <c r="H238" i="32"/>
  <c r="H239" i="32"/>
  <c r="H240" i="32"/>
  <c r="H241" i="32"/>
  <c r="H242" i="32"/>
  <c r="H243" i="32"/>
  <c r="H244" i="32"/>
  <c r="H245" i="32"/>
  <c r="H246" i="32"/>
  <c r="H247" i="32"/>
  <c r="H248" i="32"/>
  <c r="H249" i="32"/>
  <c r="H250" i="32"/>
  <c r="H251" i="32"/>
  <c r="H252" i="32"/>
  <c r="H253" i="32"/>
  <c r="H254" i="32"/>
  <c r="H255" i="32"/>
  <c r="H256" i="32"/>
  <c r="H257" i="32"/>
  <c r="H258" i="32"/>
  <c r="H259" i="32"/>
  <c r="H260" i="32"/>
  <c r="H261" i="32"/>
  <c r="H262" i="32"/>
  <c r="H263" i="32"/>
  <c r="H264" i="32"/>
  <c r="H265" i="32"/>
  <c r="H266" i="32"/>
  <c r="H267" i="32"/>
  <c r="H268" i="32"/>
  <c r="H269" i="32"/>
  <c r="H270" i="32"/>
  <c r="H271" i="32"/>
  <c r="H272" i="32"/>
  <c r="H273" i="32"/>
  <c r="H274" i="32"/>
  <c r="H275" i="32"/>
  <c r="H276" i="32"/>
  <c r="H277" i="32"/>
  <c r="H278" i="32"/>
  <c r="H279" i="32"/>
  <c r="H280" i="32"/>
  <c r="H281" i="32"/>
  <c r="H282" i="32"/>
  <c r="H283" i="32"/>
  <c r="H284" i="32"/>
  <c r="H285" i="32"/>
  <c r="H286" i="32"/>
  <c r="H287" i="32"/>
  <c r="H288" i="32"/>
  <c r="H289" i="32"/>
  <c r="H290" i="32"/>
  <c r="H291" i="32"/>
  <c r="H292" i="32"/>
  <c r="H293" i="32"/>
  <c r="H294" i="32"/>
  <c r="H295" i="32"/>
  <c r="H296" i="32"/>
  <c r="H297" i="32"/>
  <c r="H298" i="32"/>
  <c r="H299" i="32"/>
  <c r="H300" i="32"/>
  <c r="H301" i="32"/>
  <c r="H302" i="32"/>
  <c r="H303" i="32"/>
  <c r="H304" i="32"/>
  <c r="H305" i="32"/>
  <c r="H306" i="32"/>
  <c r="H307" i="32"/>
  <c r="H308" i="32"/>
  <c r="H309" i="32"/>
  <c r="H310" i="32"/>
  <c r="H311" i="32"/>
  <c r="H312" i="32"/>
  <c r="H313" i="32"/>
  <c r="H314" i="32"/>
  <c r="H315" i="32"/>
  <c r="H316" i="32"/>
  <c r="H317" i="32"/>
  <c r="H318" i="32"/>
  <c r="H319" i="32"/>
  <c r="H320" i="32"/>
  <c r="H321" i="32"/>
  <c r="H322" i="32"/>
  <c r="H323" i="32"/>
  <c r="H324" i="32"/>
  <c r="H325" i="32"/>
  <c r="H326" i="32"/>
  <c r="H327" i="32"/>
  <c r="H328" i="32"/>
  <c r="H329" i="32"/>
  <c r="H330" i="32"/>
  <c r="H331" i="32"/>
  <c r="H332" i="32"/>
  <c r="H333" i="32"/>
  <c r="H334" i="32"/>
  <c r="H335" i="32"/>
  <c r="H336" i="32"/>
  <c r="H337" i="32"/>
  <c r="H338" i="32"/>
  <c r="H339" i="32"/>
  <c r="H340" i="32"/>
  <c r="H341" i="32"/>
  <c r="H342" i="32"/>
  <c r="H343" i="32"/>
  <c r="H344" i="32"/>
  <c r="H345" i="32"/>
  <c r="H346" i="32"/>
  <c r="H347" i="32"/>
  <c r="H348" i="32"/>
  <c r="H349" i="32"/>
  <c r="H350" i="32"/>
  <c r="H351" i="32"/>
  <c r="H352" i="32"/>
  <c r="H353" i="32"/>
  <c r="H354" i="32"/>
  <c r="H355" i="32"/>
  <c r="H356" i="32"/>
  <c r="H357" i="32"/>
  <c r="H358" i="32"/>
  <c r="H359" i="32"/>
  <c r="H360" i="32"/>
  <c r="H361" i="32"/>
  <c r="H362" i="32"/>
  <c r="H363" i="32"/>
  <c r="H364" i="32"/>
  <c r="H365" i="32"/>
  <c r="H366" i="32"/>
  <c r="H367" i="32"/>
  <c r="H368" i="32"/>
  <c r="H369" i="32"/>
  <c r="H370" i="32"/>
  <c r="H371" i="32"/>
  <c r="H372" i="32"/>
  <c r="H373" i="32"/>
  <c r="H374" i="32"/>
  <c r="H375" i="32"/>
  <c r="H376" i="32"/>
  <c r="H377" i="32"/>
  <c r="H378" i="32"/>
  <c r="H379" i="32"/>
  <c r="H380" i="32"/>
  <c r="H381" i="32"/>
  <c r="H382" i="32"/>
  <c r="H383" i="32"/>
  <c r="H384" i="32"/>
  <c r="H385" i="32"/>
  <c r="H386" i="32"/>
  <c r="H387" i="32"/>
  <c r="H388" i="32"/>
  <c r="H389" i="32"/>
  <c r="H390" i="32"/>
  <c r="H391" i="32"/>
  <c r="H392" i="32"/>
  <c r="H393" i="32"/>
  <c r="H394" i="32"/>
  <c r="H395" i="32"/>
  <c r="H396" i="32"/>
  <c r="H397" i="32"/>
  <c r="H398" i="32"/>
  <c r="H399" i="32"/>
  <c r="H400" i="32"/>
  <c r="H401" i="32"/>
  <c r="H402" i="32"/>
  <c r="H403" i="32"/>
  <c r="H404" i="32"/>
  <c r="H405" i="32"/>
  <c r="H406" i="32"/>
  <c r="H407" i="32"/>
  <c r="H408" i="32"/>
  <c r="H409" i="32"/>
  <c r="H410" i="32"/>
  <c r="H411" i="32"/>
  <c r="H412" i="32"/>
  <c r="H413" i="32"/>
  <c r="H414" i="32"/>
  <c r="H415" i="32"/>
  <c r="H416" i="32"/>
  <c r="H417" i="32"/>
  <c r="H418" i="32"/>
  <c r="H419" i="32"/>
  <c r="H420" i="32"/>
  <c r="H421" i="32"/>
  <c r="H422" i="32"/>
  <c r="H423" i="32"/>
  <c r="H424" i="32"/>
  <c r="H425" i="32"/>
  <c r="H426" i="32"/>
  <c r="H427" i="32"/>
  <c r="H428" i="32"/>
  <c r="H429" i="32"/>
  <c r="H430" i="32"/>
  <c r="H431" i="32"/>
  <c r="H432" i="32"/>
  <c r="H433" i="32"/>
  <c r="H434" i="32"/>
  <c r="H435" i="32"/>
  <c r="H436" i="32"/>
  <c r="H437" i="32"/>
  <c r="H438" i="32"/>
  <c r="H439" i="32"/>
  <c r="H440" i="32"/>
  <c r="H441" i="32"/>
  <c r="H442" i="32"/>
  <c r="H443" i="32"/>
  <c r="H444" i="32"/>
  <c r="H445" i="32"/>
  <c r="H446" i="32"/>
  <c r="H447" i="32"/>
  <c r="H448" i="32"/>
  <c r="H449" i="32"/>
  <c r="H450" i="32"/>
  <c r="H451" i="32"/>
  <c r="H452" i="32"/>
  <c r="H453" i="32"/>
  <c r="H454" i="32"/>
  <c r="H455" i="32"/>
  <c r="H456" i="32"/>
  <c r="H457" i="32"/>
  <c r="H458" i="32"/>
  <c r="H459" i="32"/>
  <c r="H460" i="32"/>
  <c r="H461" i="32"/>
  <c r="H462" i="32"/>
  <c r="H463" i="32"/>
  <c r="H464" i="32"/>
  <c r="H465" i="32"/>
  <c r="H466" i="32"/>
  <c r="H467" i="32"/>
  <c r="H468" i="32"/>
  <c r="H469" i="32"/>
  <c r="H470" i="32"/>
  <c r="H471" i="32"/>
  <c r="H472" i="32"/>
  <c r="H473" i="32"/>
  <c r="H474" i="32"/>
  <c r="H475" i="32"/>
  <c r="H476" i="32"/>
  <c r="H477" i="32"/>
  <c r="H478" i="32"/>
  <c r="H479" i="32"/>
  <c r="H480" i="32"/>
  <c r="H481" i="32"/>
  <c r="H482" i="32"/>
  <c r="H483" i="32"/>
  <c r="H484" i="32"/>
  <c r="H485" i="32"/>
  <c r="H486" i="32"/>
  <c r="H487" i="32"/>
  <c r="H488" i="32"/>
  <c r="H489" i="32"/>
  <c r="H490" i="32"/>
  <c r="H491" i="32"/>
  <c r="H492" i="32"/>
  <c r="H493" i="32"/>
  <c r="H494" i="32"/>
  <c r="H495" i="32"/>
  <c r="H496" i="32"/>
  <c r="H497" i="32"/>
  <c r="H498" i="32"/>
  <c r="H499" i="32"/>
  <c r="H500" i="32"/>
  <c r="H501" i="32"/>
  <c r="H502" i="32"/>
  <c r="H503" i="32"/>
  <c r="H504" i="32"/>
  <c r="H505" i="32"/>
  <c r="H506" i="32"/>
  <c r="H507" i="32"/>
  <c r="H508" i="32"/>
  <c r="H509" i="32"/>
  <c r="H510" i="32"/>
  <c r="H511" i="32"/>
  <c r="H512" i="32"/>
  <c r="H513" i="32"/>
  <c r="H514" i="32"/>
  <c r="H515" i="32"/>
  <c r="H516" i="32"/>
  <c r="H517" i="32"/>
  <c r="H518" i="32"/>
  <c r="H519" i="32"/>
  <c r="H520" i="32"/>
  <c r="H521" i="32"/>
  <c r="H522" i="32"/>
  <c r="H523" i="32"/>
  <c r="H524" i="32"/>
  <c r="H525" i="32"/>
  <c r="H526" i="32"/>
  <c r="H527" i="32"/>
  <c r="H528" i="32"/>
  <c r="H529" i="32"/>
  <c r="H530" i="32"/>
  <c r="H531" i="32"/>
  <c r="H532" i="32"/>
  <c r="H533" i="32"/>
  <c r="H534" i="32"/>
  <c r="H535" i="32"/>
  <c r="H536" i="32"/>
  <c r="H537" i="32"/>
  <c r="H538" i="32"/>
  <c r="H539" i="32"/>
  <c r="H540" i="32"/>
  <c r="H541" i="32"/>
  <c r="H542" i="32"/>
  <c r="H543" i="32"/>
  <c r="H544" i="32"/>
  <c r="H545" i="32"/>
  <c r="H546" i="32"/>
  <c r="H547" i="32"/>
  <c r="H548" i="32"/>
  <c r="H549" i="32"/>
  <c r="H550" i="32"/>
  <c r="H551" i="32"/>
  <c r="H552" i="32"/>
  <c r="H553" i="32"/>
  <c r="H554" i="32"/>
  <c r="H555" i="32"/>
  <c r="H556" i="32"/>
  <c r="H557" i="32"/>
  <c r="H558" i="32"/>
  <c r="H559" i="32"/>
  <c r="H560" i="32"/>
  <c r="H561" i="32"/>
  <c r="H562" i="32"/>
  <c r="H563" i="32"/>
  <c r="H564" i="32"/>
  <c r="H565" i="32"/>
  <c r="H566" i="32"/>
  <c r="H567" i="32"/>
  <c r="H568" i="32"/>
  <c r="H569" i="32"/>
  <c r="H570" i="32"/>
  <c r="H571" i="32"/>
  <c r="H572" i="32"/>
  <c r="H573" i="32"/>
  <c r="H574" i="32"/>
  <c r="H575" i="32"/>
  <c r="H576" i="32"/>
  <c r="H577" i="32"/>
  <c r="H578" i="32"/>
  <c r="H579" i="32"/>
  <c r="H580" i="32"/>
  <c r="H581" i="32"/>
  <c r="H582" i="32"/>
  <c r="H583" i="32"/>
  <c r="H584" i="32"/>
  <c r="H585" i="32"/>
  <c r="H586" i="32"/>
  <c r="H587" i="32"/>
  <c r="H588" i="32"/>
  <c r="H589" i="32"/>
  <c r="H590" i="32"/>
  <c r="H591" i="32"/>
  <c r="H592" i="32"/>
  <c r="H593" i="32"/>
  <c r="H594" i="32"/>
  <c r="H595" i="32"/>
  <c r="H596" i="32"/>
  <c r="H597" i="32"/>
  <c r="H598" i="32"/>
  <c r="H599" i="32"/>
  <c r="H600" i="32"/>
  <c r="H601" i="32"/>
  <c r="H602" i="32"/>
  <c r="H603" i="32"/>
  <c r="H604" i="32"/>
  <c r="H605" i="32"/>
  <c r="H606" i="32"/>
  <c r="H607" i="32"/>
  <c r="H608" i="32"/>
  <c r="H609" i="32"/>
  <c r="H610" i="32"/>
  <c r="H611" i="32"/>
  <c r="H612" i="32"/>
  <c r="H613" i="32"/>
  <c r="H614" i="32"/>
  <c r="H615" i="32"/>
  <c r="H616" i="32"/>
  <c r="H617" i="32"/>
  <c r="H618" i="32"/>
  <c r="H619" i="32"/>
  <c r="H620" i="32"/>
  <c r="H621" i="32"/>
  <c r="H622" i="32"/>
  <c r="H623" i="32"/>
  <c r="H624" i="32"/>
  <c r="H625" i="32"/>
  <c r="H626" i="32"/>
  <c r="H627" i="32"/>
  <c r="H628" i="32"/>
  <c r="H629" i="32"/>
  <c r="H630" i="32"/>
  <c r="H631" i="32"/>
  <c r="H632" i="32"/>
  <c r="H633" i="32"/>
  <c r="H634" i="32"/>
  <c r="H635" i="32"/>
  <c r="H636" i="32"/>
  <c r="H637" i="32"/>
  <c r="H638" i="32"/>
  <c r="H639" i="32"/>
  <c r="H640" i="32"/>
  <c r="H641" i="32"/>
  <c r="H642" i="32"/>
  <c r="H643" i="32"/>
  <c r="H644" i="32"/>
  <c r="H645" i="32"/>
  <c r="H646" i="32"/>
  <c r="H647" i="32"/>
  <c r="H648" i="32"/>
  <c r="H649" i="32"/>
  <c r="H650" i="32"/>
  <c r="H651" i="32"/>
  <c r="H652" i="32"/>
  <c r="H653" i="32"/>
  <c r="H654" i="32"/>
  <c r="H655" i="32"/>
  <c r="H656" i="32"/>
  <c r="H657" i="32"/>
  <c r="H658" i="32"/>
  <c r="H659" i="32"/>
  <c r="H660" i="32"/>
  <c r="H661" i="32"/>
  <c r="H662" i="32"/>
  <c r="H663" i="32"/>
  <c r="H664" i="32"/>
  <c r="H665" i="32"/>
  <c r="H666" i="32"/>
  <c r="H667" i="32"/>
  <c r="H668" i="32"/>
  <c r="H669" i="32"/>
  <c r="H670" i="32"/>
  <c r="H671" i="32"/>
  <c r="H672" i="32"/>
  <c r="H673" i="32"/>
  <c r="H674" i="32"/>
  <c r="H675" i="32"/>
  <c r="H676" i="32"/>
  <c r="H677" i="32"/>
  <c r="H678" i="32"/>
  <c r="H679" i="32"/>
  <c r="H680" i="32"/>
  <c r="H681" i="32"/>
  <c r="H682" i="32"/>
  <c r="H683" i="32"/>
  <c r="H684" i="32"/>
  <c r="H685" i="32"/>
  <c r="H686" i="32"/>
  <c r="H687" i="32"/>
  <c r="H688" i="32"/>
  <c r="H689" i="32"/>
  <c r="H690" i="32"/>
  <c r="H691" i="32"/>
  <c r="H692" i="32"/>
  <c r="H693" i="32"/>
  <c r="H694" i="32"/>
  <c r="H695" i="32"/>
  <c r="H696" i="32"/>
  <c r="H697" i="32"/>
  <c r="H698" i="32"/>
  <c r="H699" i="32"/>
  <c r="H700" i="32"/>
  <c r="H701" i="32"/>
  <c r="H702" i="32"/>
  <c r="H703" i="32"/>
  <c r="H704" i="32"/>
  <c r="H705" i="32"/>
  <c r="H706" i="32"/>
  <c r="H707" i="32"/>
  <c r="H708" i="32"/>
  <c r="H709" i="32"/>
  <c r="H710" i="32"/>
  <c r="H711" i="32"/>
  <c r="H712" i="32"/>
  <c r="H713" i="32"/>
  <c r="H714" i="32"/>
  <c r="H715" i="32"/>
  <c r="H716" i="32"/>
  <c r="H717" i="32"/>
  <c r="H718" i="32"/>
  <c r="H719" i="32"/>
  <c r="H720" i="32"/>
  <c r="H721" i="32"/>
  <c r="H722" i="32"/>
  <c r="H723" i="32"/>
  <c r="H724" i="32"/>
  <c r="H725" i="32"/>
  <c r="H726" i="32"/>
  <c r="H727" i="32"/>
  <c r="H728" i="32"/>
  <c r="H729" i="32"/>
  <c r="H730" i="32"/>
  <c r="H731" i="32"/>
  <c r="H732" i="32"/>
  <c r="H733" i="32"/>
  <c r="H734" i="32"/>
  <c r="H735" i="32"/>
  <c r="H736" i="32"/>
  <c r="H737" i="32"/>
  <c r="H738" i="32"/>
  <c r="H739" i="32"/>
  <c r="H740" i="32"/>
  <c r="H741" i="32"/>
  <c r="H742" i="32"/>
  <c r="H743" i="32"/>
  <c r="H744" i="32"/>
  <c r="H745" i="32"/>
  <c r="H746" i="32"/>
  <c r="H747" i="32"/>
  <c r="H748" i="32"/>
  <c r="H749" i="32"/>
  <c r="H750" i="32"/>
  <c r="H751" i="32"/>
  <c r="H752" i="32"/>
  <c r="H753" i="32"/>
  <c r="H754" i="32"/>
  <c r="H755" i="32"/>
  <c r="H756" i="32"/>
  <c r="H757" i="32"/>
  <c r="H758" i="32"/>
  <c r="H759" i="32"/>
  <c r="H760" i="32"/>
  <c r="H761" i="32"/>
  <c r="H762" i="32"/>
  <c r="H763" i="32"/>
  <c r="H764" i="32"/>
  <c r="H765" i="32"/>
  <c r="H766" i="32"/>
  <c r="H767" i="32"/>
  <c r="H768" i="32"/>
  <c r="H769" i="32"/>
  <c r="H770" i="32"/>
  <c r="H771" i="32"/>
  <c r="H772" i="32"/>
  <c r="H773" i="32"/>
  <c r="H774" i="32"/>
  <c r="H775" i="32"/>
  <c r="H776" i="32"/>
  <c r="H777" i="32"/>
  <c r="H778" i="32"/>
  <c r="H779" i="32"/>
  <c r="H780" i="32"/>
  <c r="H781" i="32"/>
  <c r="H782" i="32"/>
  <c r="H783" i="32"/>
  <c r="H784" i="32"/>
  <c r="H785" i="32"/>
  <c r="H786" i="32"/>
  <c r="H787" i="32"/>
  <c r="H788" i="32"/>
  <c r="H789" i="32"/>
  <c r="H790" i="32"/>
  <c r="H791" i="32"/>
  <c r="H792" i="32"/>
  <c r="H793" i="32"/>
  <c r="H794" i="32"/>
  <c r="H795" i="32"/>
  <c r="H796" i="32"/>
  <c r="H797" i="32"/>
  <c r="H798" i="32"/>
  <c r="H799" i="32"/>
  <c r="H800" i="32"/>
  <c r="H801" i="32"/>
  <c r="H802" i="32"/>
  <c r="H803" i="32"/>
  <c r="H804" i="32"/>
  <c r="H805" i="32"/>
  <c r="H806" i="32"/>
  <c r="H807" i="32"/>
  <c r="H808" i="32"/>
  <c r="H809" i="32"/>
  <c r="H810" i="32"/>
  <c r="H811" i="32"/>
  <c r="H812" i="32"/>
  <c r="H813" i="32"/>
  <c r="H814" i="32"/>
  <c r="H815" i="32"/>
  <c r="H816" i="32"/>
  <c r="H817" i="32"/>
  <c r="H818" i="32"/>
  <c r="H819" i="32"/>
  <c r="H820" i="32"/>
  <c r="H821" i="32"/>
  <c r="H822" i="32"/>
  <c r="H823" i="32"/>
  <c r="H824" i="32"/>
  <c r="H825" i="32"/>
  <c r="H826" i="32"/>
  <c r="H827" i="32"/>
  <c r="H828" i="32"/>
  <c r="H829" i="32"/>
  <c r="H830" i="32"/>
  <c r="H831" i="32"/>
  <c r="H832" i="32"/>
  <c r="H833" i="32"/>
  <c r="H834" i="32"/>
  <c r="H835" i="32"/>
  <c r="H836" i="32"/>
  <c r="H837" i="32"/>
  <c r="H838" i="32"/>
  <c r="H839" i="32"/>
  <c r="H840" i="32"/>
  <c r="H841" i="32"/>
  <c r="H842" i="32"/>
  <c r="H843" i="32"/>
  <c r="H844" i="32"/>
  <c r="H845" i="32"/>
  <c r="H846" i="32"/>
  <c r="H847" i="32"/>
  <c r="H848" i="32"/>
  <c r="H849" i="32"/>
  <c r="H850" i="32"/>
  <c r="H851" i="32"/>
  <c r="H852" i="32"/>
  <c r="H853" i="32"/>
  <c r="H854" i="32"/>
  <c r="H855" i="32"/>
  <c r="H856" i="32"/>
  <c r="H857" i="32"/>
  <c r="H858" i="32"/>
  <c r="H859" i="32"/>
  <c r="H860" i="32"/>
  <c r="H861" i="32"/>
  <c r="H862" i="32"/>
  <c r="H863" i="32"/>
  <c r="H864" i="32"/>
  <c r="H865" i="32"/>
  <c r="H866" i="32"/>
  <c r="H867" i="32"/>
  <c r="H868" i="32"/>
  <c r="H869" i="32"/>
  <c r="H870" i="32"/>
  <c r="H871" i="32"/>
  <c r="H872" i="32"/>
  <c r="H873" i="32"/>
  <c r="H874" i="32"/>
  <c r="H875" i="32"/>
  <c r="H876" i="32"/>
  <c r="H877" i="32"/>
  <c r="H878" i="32"/>
  <c r="H879" i="32"/>
  <c r="H880" i="32"/>
  <c r="H881" i="32"/>
  <c r="H882" i="32"/>
  <c r="H883" i="32"/>
  <c r="H884" i="32"/>
  <c r="H885" i="32"/>
  <c r="H886" i="32"/>
  <c r="H887" i="32"/>
  <c r="H888" i="32"/>
  <c r="H889" i="32"/>
  <c r="H890" i="32"/>
  <c r="H891" i="32"/>
  <c r="H892" i="32"/>
  <c r="H893" i="32"/>
  <c r="H894" i="32"/>
  <c r="H895" i="32"/>
  <c r="H896" i="32"/>
  <c r="H897" i="32"/>
  <c r="H898" i="32"/>
  <c r="H899" i="32"/>
  <c r="H900" i="32"/>
  <c r="T9" i="26" l="1"/>
  <c r="AI9" i="26" s="1"/>
  <c r="C26" i="50" l="1"/>
  <c r="C25" i="50"/>
  <c r="C24" i="50"/>
  <c r="C23" i="50"/>
  <c r="C22" i="50"/>
  <c r="C21" i="50"/>
  <c r="C20" i="50"/>
  <c r="C19" i="50"/>
  <c r="C18" i="50"/>
  <c r="C17" i="50"/>
  <c r="C16" i="50"/>
  <c r="C15" i="50"/>
  <c r="D38" i="54"/>
  <c r="D8" i="54"/>
  <c r="D73" i="54"/>
  <c r="A9" i="27"/>
  <c r="L38" i="54"/>
  <c r="A73" i="27"/>
  <c r="A35" i="27"/>
  <c r="E532" i="27"/>
  <c r="L64" i="54"/>
  <c r="L90" i="54"/>
  <c r="D41" i="54"/>
  <c r="L25" i="54"/>
  <c r="A3" i="27"/>
  <c r="D61" i="54"/>
  <c r="A26" i="27"/>
  <c r="A12" i="27"/>
  <c r="A75" i="27"/>
  <c r="A99" i="27"/>
  <c r="A39" i="27"/>
  <c r="L46" i="54"/>
  <c r="L70" i="54"/>
  <c r="D85" i="54"/>
  <c r="E527" i="27"/>
  <c r="A37" i="27"/>
  <c r="A20" i="27"/>
  <c r="D34" i="54"/>
  <c r="E522" i="27"/>
  <c r="E542" i="27"/>
  <c r="A65" i="27"/>
  <c r="A40" i="27"/>
  <c r="D6" i="54"/>
  <c r="L54" i="54"/>
  <c r="D99" i="54"/>
  <c r="L91" i="54"/>
  <c r="A58" i="27"/>
  <c r="A86" i="27"/>
  <c r="D87" i="54"/>
  <c r="L80" i="54"/>
  <c r="L51" i="54"/>
  <c r="D78" i="54"/>
  <c r="A93" i="27"/>
  <c r="D65" i="54"/>
  <c r="E540" i="27"/>
  <c r="E544" i="27"/>
  <c r="A42" i="27"/>
  <c r="D18" i="54"/>
  <c r="D72" i="54"/>
  <c r="L98" i="54"/>
  <c r="A62" i="27"/>
  <c r="L49" i="54"/>
  <c r="L10" i="54"/>
  <c r="D88" i="54"/>
  <c r="L67" i="54"/>
  <c r="A16" i="27"/>
  <c r="D80" i="54"/>
  <c r="A41" i="27"/>
  <c r="L27" i="54"/>
  <c r="A23" i="27"/>
  <c r="A105" i="27"/>
  <c r="A69" i="27"/>
  <c r="A25" i="27"/>
  <c r="D26" i="54"/>
  <c r="D101" i="54"/>
  <c r="D57" i="54"/>
  <c r="A61" i="27"/>
  <c r="D51" i="54"/>
  <c r="L28" i="54"/>
  <c r="D25" i="54"/>
  <c r="A97" i="27"/>
  <c r="E536" i="27"/>
  <c r="A88" i="27"/>
  <c r="L42" i="54"/>
  <c r="A52" i="27"/>
  <c r="A76" i="27"/>
  <c r="D92" i="54"/>
  <c r="A83" i="27"/>
  <c r="D93" i="54"/>
  <c r="A95" i="27"/>
  <c r="E534" i="27"/>
  <c r="A13" i="27"/>
  <c r="L96" i="54"/>
  <c r="D37" i="54"/>
  <c r="L15" i="54"/>
  <c r="L17" i="54"/>
  <c r="G22" i="50"/>
  <c r="L100" i="54"/>
  <c r="L40" i="54"/>
  <c r="L79" i="54"/>
  <c r="D28" i="54"/>
  <c r="L20" i="54"/>
  <c r="D47" i="54"/>
  <c r="A15" i="27"/>
  <c r="L56" i="54"/>
  <c r="A2" i="27"/>
  <c r="A101" i="27"/>
  <c r="E541" i="27"/>
  <c r="D58" i="54"/>
  <c r="A45" i="27"/>
  <c r="D24" i="54"/>
  <c r="D39" i="54"/>
  <c r="A71" i="27"/>
  <c r="D49" i="54"/>
  <c r="E545" i="27"/>
  <c r="A102" i="27"/>
  <c r="L16" i="54"/>
  <c r="L103" i="54"/>
  <c r="L8" i="54"/>
  <c r="D29" i="54"/>
  <c r="A14" i="27"/>
  <c r="L83" i="54"/>
  <c r="E530" i="27"/>
  <c r="D30" i="54"/>
  <c r="D91" i="54"/>
  <c r="L6" i="54"/>
  <c r="A100" i="27"/>
  <c r="D45" i="54"/>
  <c r="L24" i="54"/>
  <c r="A104" i="27"/>
  <c r="D67" i="54"/>
  <c r="L52" i="54"/>
  <c r="L82" i="54"/>
  <c r="A98" i="27"/>
  <c r="E525" i="27"/>
  <c r="L71" i="54"/>
  <c r="E526" i="27"/>
  <c r="E537" i="27"/>
  <c r="E535" i="27"/>
  <c r="A31" i="27"/>
  <c r="A82" i="27"/>
  <c r="D54" i="54"/>
  <c r="L13" i="54"/>
  <c r="D66" i="54"/>
  <c r="A59" i="27"/>
  <c r="D89" i="54"/>
  <c r="E529" i="27"/>
  <c r="A17" i="27"/>
  <c r="A27" i="27"/>
  <c r="A32" i="27"/>
  <c r="L45" i="54"/>
  <c r="A63" i="27"/>
  <c r="E539" i="27"/>
  <c r="D97" i="54"/>
  <c r="D105" i="54"/>
  <c r="A81" i="27"/>
  <c r="L74" i="54"/>
  <c r="L68" i="54"/>
  <c r="L48" i="54"/>
  <c r="A70" i="27"/>
  <c r="A21" i="27"/>
  <c r="A85" i="27"/>
  <c r="L101" i="54"/>
  <c r="E533" i="27"/>
  <c r="L69" i="54"/>
  <c r="L97" i="54"/>
  <c r="A34" i="27"/>
  <c r="A84" i="27"/>
  <c r="D81" i="54"/>
  <c r="E538" i="27"/>
  <c r="D55" i="54"/>
  <c r="D32" i="54"/>
  <c r="D21" i="54"/>
  <c r="D43" i="54"/>
  <c r="D46" i="54"/>
  <c r="L39" i="54"/>
  <c r="L37" i="54"/>
  <c r="L44" i="54"/>
  <c r="A90" i="27"/>
  <c r="L41" i="54"/>
  <c r="D79" i="54"/>
  <c r="L23" i="54"/>
  <c r="L18" i="54"/>
  <c r="D95" i="54"/>
  <c r="A44" i="27"/>
  <c r="D31" i="54"/>
  <c r="L7" i="54"/>
  <c r="A4" i="27"/>
  <c r="L87" i="54"/>
  <c r="A24" i="27"/>
  <c r="L99" i="54"/>
  <c r="L50" i="54"/>
  <c r="L75" i="54"/>
  <c r="D90" i="54"/>
  <c r="A103" i="27"/>
  <c r="A56" i="27"/>
  <c r="A80" i="27"/>
  <c r="L21" i="54"/>
  <c r="L29" i="54"/>
  <c r="A47" i="27"/>
  <c r="A66" i="27"/>
  <c r="D52" i="54"/>
  <c r="D27" i="54"/>
  <c r="D36" i="54"/>
  <c r="L65" i="54"/>
  <c r="L36" i="54"/>
  <c r="D102" i="54"/>
  <c r="A29" i="27"/>
  <c r="A72" i="27"/>
  <c r="L93" i="54"/>
  <c r="L62" i="54"/>
  <c r="E543" i="27"/>
  <c r="E528" i="27"/>
  <c r="A68" i="27"/>
  <c r="L12" i="54"/>
  <c r="A6" i="27"/>
  <c r="L60" i="54"/>
  <c r="D84" i="54"/>
  <c r="D42" i="54"/>
  <c r="L78" i="54"/>
  <c r="A33" i="27"/>
  <c r="D53" i="54"/>
  <c r="A36" i="27"/>
  <c r="L63" i="54"/>
  <c r="A60" i="27"/>
  <c r="A22" i="27"/>
  <c r="L72" i="54"/>
  <c r="D17" i="54"/>
  <c r="A77" i="27"/>
  <c r="D104" i="54"/>
  <c r="L85" i="54"/>
  <c r="D68" i="54"/>
  <c r="A8" i="27"/>
  <c r="D75" i="54"/>
  <c r="A78" i="27"/>
  <c r="D70" i="54"/>
  <c r="A7" i="27"/>
  <c r="L84" i="54"/>
  <c r="A64" i="27"/>
  <c r="D82" i="54"/>
  <c r="L26" i="54"/>
  <c r="D50" i="54"/>
  <c r="L88" i="54"/>
  <c r="D59" i="54"/>
  <c r="A53" i="27"/>
  <c r="A108" i="27"/>
  <c r="D77" i="54"/>
  <c r="A89" i="27"/>
  <c r="A18" i="27"/>
  <c r="L105" i="54"/>
  <c r="A38" i="27"/>
  <c r="L30" i="54"/>
  <c r="A51" i="27"/>
  <c r="D33" i="54"/>
  <c r="L32" i="54"/>
  <c r="D103" i="54"/>
  <c r="L92" i="54"/>
  <c r="A50" i="27"/>
  <c r="D35" i="54"/>
  <c r="A43" i="27"/>
  <c r="L9" i="54"/>
  <c r="A106" i="27"/>
  <c r="L34" i="54"/>
  <c r="L31" i="54"/>
  <c r="L53" i="54"/>
  <c r="A96" i="27"/>
  <c r="L89" i="54"/>
  <c r="A19" i="27"/>
  <c r="L59" i="54"/>
  <c r="A57" i="27"/>
  <c r="L76" i="54"/>
  <c r="D71" i="54"/>
  <c r="D64" i="54"/>
  <c r="L66" i="54"/>
  <c r="A5" i="27"/>
  <c r="L57" i="54"/>
  <c r="D96" i="54"/>
  <c r="A30" i="27"/>
  <c r="D9" i="54"/>
  <c r="L58" i="54"/>
  <c r="A10" i="27"/>
  <c r="D83" i="54"/>
  <c r="D74" i="54"/>
  <c r="A48" i="27"/>
  <c r="L104" i="54"/>
  <c r="D63" i="54"/>
  <c r="L61" i="54"/>
  <c r="D69" i="54"/>
  <c r="L81" i="54"/>
  <c r="A107" i="27"/>
  <c r="L47" i="54"/>
  <c r="D86" i="54"/>
  <c r="A79" i="27"/>
  <c r="A87" i="27"/>
  <c r="A91" i="27"/>
  <c r="L11" i="54"/>
  <c r="D19" i="54"/>
  <c r="D60" i="54"/>
  <c r="D98" i="54"/>
  <c r="A74" i="27"/>
  <c r="A11" i="27"/>
  <c r="D22" i="54"/>
  <c r="D44" i="54"/>
  <c r="D100" i="54"/>
  <c r="D62" i="54"/>
  <c r="L95" i="54"/>
  <c r="E523" i="27"/>
  <c r="L86" i="54"/>
  <c r="A55" i="27"/>
  <c r="A92" i="27"/>
  <c r="E531" i="27"/>
  <c r="D56" i="54"/>
  <c r="D40" i="54"/>
  <c r="A28" i="27"/>
  <c r="D48" i="54"/>
  <c r="L55" i="54"/>
  <c r="A94" i="27"/>
  <c r="A67" i="27"/>
  <c r="A46" i="27"/>
  <c r="L102" i="54"/>
  <c r="D23" i="54"/>
  <c r="L14" i="54"/>
  <c r="L94" i="54"/>
  <c r="D76" i="54"/>
  <c r="E524" i="27"/>
  <c r="D94" i="54"/>
  <c r="D20" i="54"/>
  <c r="L19" i="54"/>
  <c r="D12" i="26"/>
  <c r="L77" i="54"/>
  <c r="L33" i="54"/>
  <c r="L43" i="54"/>
  <c r="A49" i="27"/>
  <c r="L35" i="54"/>
  <c r="L22" i="54"/>
  <c r="L73" i="54"/>
  <c r="B11" i="32" l="1"/>
  <c r="H11" i="32"/>
  <c r="R43" i="54"/>
  <c r="R33" i="54"/>
  <c r="R21" i="54"/>
  <c r="R32" i="54"/>
  <c r="R55" i="54"/>
  <c r="R93" i="54"/>
  <c r="R81" i="54"/>
  <c r="R92" i="54"/>
  <c r="R77" i="54"/>
  <c r="R20" i="54"/>
  <c r="R94" i="54"/>
  <c r="R59" i="54"/>
  <c r="R76" i="54"/>
  <c r="R50" i="54"/>
  <c r="R25" i="54"/>
  <c r="R23" i="54"/>
  <c r="R82" i="54"/>
  <c r="R51" i="54"/>
  <c r="R57" i="54"/>
  <c r="R101" i="54"/>
  <c r="R70" i="54"/>
  <c r="R105" i="54"/>
  <c r="R26" i="54"/>
  <c r="R97" i="54"/>
  <c r="R48" i="54"/>
  <c r="R75" i="54"/>
  <c r="R40" i="54"/>
  <c r="R68" i="54"/>
  <c r="R56" i="54"/>
  <c r="R104" i="54"/>
  <c r="R80" i="54"/>
  <c r="R17" i="54"/>
  <c r="R89" i="54"/>
  <c r="R88" i="54"/>
  <c r="R66" i="54"/>
  <c r="R62" i="54"/>
  <c r="R100" i="54"/>
  <c r="R54" i="54"/>
  <c r="R44" i="54"/>
  <c r="R53" i="54"/>
  <c r="R22" i="54"/>
  <c r="R72" i="54"/>
  <c r="R18" i="54"/>
  <c r="R42" i="54"/>
  <c r="R98" i="54"/>
  <c r="R84" i="54"/>
  <c r="R60" i="54"/>
  <c r="R19" i="54"/>
  <c r="R65" i="54"/>
  <c r="R78" i="54"/>
  <c r="R67" i="54"/>
  <c r="R86" i="54"/>
  <c r="R87" i="54"/>
  <c r="R45" i="54"/>
  <c r="R69" i="54"/>
  <c r="R102" i="54"/>
  <c r="R99" i="54"/>
  <c r="R91" i="54"/>
  <c r="R63" i="54"/>
  <c r="R30" i="54"/>
  <c r="R6" i="54"/>
  <c r="R36" i="54"/>
  <c r="R27" i="54"/>
  <c r="R74" i="54"/>
  <c r="R52" i="54"/>
  <c r="R83" i="54"/>
  <c r="R29" i="54"/>
  <c r="H17" i="32"/>
  <c r="H16" i="32"/>
  <c r="H18" i="32"/>
  <c r="B19" i="32"/>
  <c r="H12" i="32"/>
  <c r="H19" i="32"/>
  <c r="B15" i="32"/>
  <c r="B16" i="32"/>
  <c r="H14" i="32"/>
  <c r="B18" i="32"/>
  <c r="B17" i="32"/>
  <c r="K17" i="32" s="1"/>
  <c r="B14" i="32"/>
  <c r="B12" i="32"/>
  <c r="R34" i="54"/>
  <c r="R96" i="54"/>
  <c r="R85" i="54"/>
  <c r="R49" i="54"/>
  <c r="R90" i="54"/>
  <c r="R39" i="54"/>
  <c r="R64" i="54"/>
  <c r="R24" i="54"/>
  <c r="R71" i="54"/>
  <c r="R58" i="54"/>
  <c r="R61" i="54"/>
  <c r="R31" i="54"/>
  <c r="R41" i="54"/>
  <c r="R95" i="54"/>
  <c r="R47" i="54"/>
  <c r="R28" i="54"/>
  <c r="R79" i="54"/>
  <c r="R35" i="54"/>
  <c r="R73" i="54"/>
  <c r="R103" i="54"/>
  <c r="R46" i="54"/>
  <c r="R37" i="54"/>
  <c r="R38" i="54"/>
  <c r="B10" i="32"/>
  <c r="B20" i="32"/>
  <c r="B21" i="32"/>
  <c r="B13" i="32"/>
  <c r="H13" i="32"/>
  <c r="H21" i="32"/>
  <c r="H20" i="32"/>
  <c r="H10" i="32"/>
  <c r="H15" i="32"/>
  <c r="AE12" i="26"/>
  <c r="M12" i="26"/>
  <c r="AB12" i="26"/>
  <c r="AB13" i="26" s="1"/>
  <c r="E12" i="26"/>
  <c r="AC12" i="26"/>
  <c r="S12" i="26"/>
  <c r="P12" i="26"/>
  <c r="P13" i="26" s="1"/>
  <c r="AD12" i="26"/>
  <c r="L9" i="32" l="1"/>
  <c r="E2" i="32"/>
  <c r="M13" i="26"/>
  <c r="G20" i="50"/>
  <c r="G16" i="50"/>
  <c r="S13" i="26"/>
  <c r="G15" i="50"/>
  <c r="D7" i="54"/>
  <c r="G21" i="50"/>
  <c r="G19" i="50"/>
  <c r="D16" i="54"/>
  <c r="AC13" i="26"/>
  <c r="D15" i="54"/>
  <c r="G25" i="50"/>
  <c r="D14" i="54"/>
  <c r="D11" i="54"/>
  <c r="D10" i="54"/>
  <c r="E13" i="26"/>
  <c r="AD13" i="26"/>
  <c r="AE13" i="26"/>
  <c r="K11" i="32" l="1"/>
  <c r="G11" i="32"/>
  <c r="L11" i="32" s="1"/>
  <c r="M11" i="32" s="1"/>
  <c r="R16" i="54"/>
  <c r="K14" i="32"/>
  <c r="G14" i="32"/>
  <c r="L14" i="32" s="1"/>
  <c r="M14" i="32" s="1"/>
  <c r="K12" i="32"/>
  <c r="G12" i="32"/>
  <c r="L12" i="32" s="1"/>
  <c r="M12" i="32" s="1"/>
  <c r="K901" i="32"/>
  <c r="K897" i="32"/>
  <c r="K893" i="32"/>
  <c r="K889" i="32"/>
  <c r="K885" i="32"/>
  <c r="K881" i="32"/>
  <c r="K877" i="32"/>
  <c r="K873" i="32"/>
  <c r="K869" i="32"/>
  <c r="K865" i="32"/>
  <c r="K861" i="32"/>
  <c r="K857" i="32"/>
  <c r="K853" i="32"/>
  <c r="K849" i="32"/>
  <c r="K845" i="32"/>
  <c r="K841" i="32"/>
  <c r="K837" i="32"/>
  <c r="K833" i="32"/>
  <c r="K829" i="32"/>
  <c r="K825" i="32"/>
  <c r="K821" i="32"/>
  <c r="K817" i="32"/>
  <c r="K813" i="32"/>
  <c r="K809" i="32"/>
  <c r="K805" i="32"/>
  <c r="K801" i="32"/>
  <c r="K797" i="32"/>
  <c r="K793" i="32"/>
  <c r="K789" i="32"/>
  <c r="K785" i="32"/>
  <c r="K781" i="32"/>
  <c r="K777" i="32"/>
  <c r="K773" i="32"/>
  <c r="K769" i="32"/>
  <c r="K765" i="32"/>
  <c r="K761" i="32"/>
  <c r="K757" i="32"/>
  <c r="K753" i="32"/>
  <c r="K749" i="32"/>
  <c r="K745" i="32"/>
  <c r="K741" i="32"/>
  <c r="K737" i="32"/>
  <c r="K733" i="32"/>
  <c r="K729" i="32"/>
  <c r="K725" i="32"/>
  <c r="K721" i="32"/>
  <c r="K717" i="32"/>
  <c r="K713" i="32"/>
  <c r="K709" i="32"/>
  <c r="K705" i="32"/>
  <c r="K701" i="32"/>
  <c r="K697" i="32"/>
  <c r="K693" i="32"/>
  <c r="K689" i="32"/>
  <c r="K685" i="32"/>
  <c r="K681" i="32"/>
  <c r="K677" i="32"/>
  <c r="K673" i="32"/>
  <c r="K669" i="32"/>
  <c r="K665" i="32"/>
  <c r="K661" i="32"/>
  <c r="K657" i="32"/>
  <c r="K653" i="32"/>
  <c r="K649" i="32"/>
  <c r="K645" i="32"/>
  <c r="K641" i="32"/>
  <c r="K637" i="32"/>
  <c r="K633" i="32"/>
  <c r="K629" i="32"/>
  <c r="K625" i="32"/>
  <c r="K621" i="32"/>
  <c r="K617" i="32"/>
  <c r="K613" i="32"/>
  <c r="K609" i="32"/>
  <c r="K605" i="32"/>
  <c r="K601" i="32"/>
  <c r="K597" i="32"/>
  <c r="K593" i="32"/>
  <c r="K589" i="32"/>
  <c r="K585" i="32"/>
  <c r="K581" i="32"/>
  <c r="K577" i="32"/>
  <c r="K573" i="32"/>
  <c r="K569" i="32"/>
  <c r="K565" i="32"/>
  <c r="K896" i="32"/>
  <c r="K891" i="32"/>
  <c r="K886" i="32"/>
  <c r="K880" i="32"/>
  <c r="K875" i="32"/>
  <c r="K870" i="32"/>
  <c r="K864" i="32"/>
  <c r="K859" i="32"/>
  <c r="K854" i="32"/>
  <c r="K848" i="32"/>
  <c r="K843" i="32"/>
  <c r="K838" i="32"/>
  <c r="K832" i="32"/>
  <c r="K827" i="32"/>
  <c r="K822" i="32"/>
  <c r="K816" i="32"/>
  <c r="K811" i="32"/>
  <c r="K806" i="32"/>
  <c r="K800" i="32"/>
  <c r="K795" i="32"/>
  <c r="K790" i="32"/>
  <c r="K784" i="32"/>
  <c r="K779" i="32"/>
  <c r="K774" i="32"/>
  <c r="K768" i="32"/>
  <c r="K763" i="32"/>
  <c r="K758" i="32"/>
  <c r="K752" i="32"/>
  <c r="K747" i="32"/>
  <c r="K742" i="32"/>
  <c r="K736" i="32"/>
  <c r="K731" i="32"/>
  <c r="K726" i="32"/>
  <c r="K720" i="32"/>
  <c r="K715" i="32"/>
  <c r="K710" i="32"/>
  <c r="K704" i="32"/>
  <c r="K699" i="32"/>
  <c r="K694" i="32"/>
  <c r="K688" i="32"/>
  <c r="K683" i="32"/>
  <c r="K678" i="32"/>
  <c r="K672" i="32"/>
  <c r="K667" i="32"/>
  <c r="K662" i="32"/>
  <c r="K656" i="32"/>
  <c r="K651" i="32"/>
  <c r="K646" i="32"/>
  <c r="K640" i="32"/>
  <c r="K635" i="32"/>
  <c r="K630" i="32"/>
  <c r="K624" i="32"/>
  <c r="K619" i="32"/>
  <c r="K614" i="32"/>
  <c r="K608" i="32"/>
  <c r="K603" i="32"/>
  <c r="K598" i="32"/>
  <c r="K592" i="32"/>
  <c r="K587" i="32"/>
  <c r="K582" i="32"/>
  <c r="K576" i="32"/>
  <c r="K571" i="32"/>
  <c r="K566" i="32"/>
  <c r="K561" i="32"/>
  <c r="K557" i="32"/>
  <c r="K553" i="32"/>
  <c r="K549" i="32"/>
  <c r="K545" i="32"/>
  <c r="K541" i="32"/>
  <c r="K537" i="32"/>
  <c r="K533" i="32"/>
  <c r="K529" i="32"/>
  <c r="K525" i="32"/>
  <c r="K521" i="32"/>
  <c r="K517" i="32"/>
  <c r="K513" i="32"/>
  <c r="K509" i="32"/>
  <c r="K505" i="32"/>
  <c r="K501" i="32"/>
  <c r="K497" i="32"/>
  <c r="K493" i="32"/>
  <c r="K489" i="32"/>
  <c r="K485" i="32"/>
  <c r="K481" i="32"/>
  <c r="K477" i="32"/>
  <c r="K898" i="32"/>
  <c r="K890" i="32"/>
  <c r="K883" i="32"/>
  <c r="K876" i="32"/>
  <c r="K868" i="32"/>
  <c r="K862" i="32"/>
  <c r="K855" i="32"/>
  <c r="K847" i="32"/>
  <c r="K840" i="32"/>
  <c r="K834" i="32"/>
  <c r="K826" i="32"/>
  <c r="K819" i="32"/>
  <c r="K812" i="32"/>
  <c r="K804" i="32"/>
  <c r="K798" i="32"/>
  <c r="K791" i="32"/>
  <c r="K783" i="32"/>
  <c r="K776" i="32"/>
  <c r="K770" i="32"/>
  <c r="K762" i="32"/>
  <c r="K755" i="32"/>
  <c r="K748" i="32"/>
  <c r="K740" i="32"/>
  <c r="K734" i="32"/>
  <c r="K727" i="32"/>
  <c r="K719" i="32"/>
  <c r="K712" i="32"/>
  <c r="K706" i="32"/>
  <c r="K698" i="32"/>
  <c r="K691" i="32"/>
  <c r="K684" i="32"/>
  <c r="K676" i="32"/>
  <c r="K670" i="32"/>
  <c r="K663" i="32"/>
  <c r="K655" i="32"/>
  <c r="K648" i="32"/>
  <c r="K642" i="32"/>
  <c r="K634" i="32"/>
  <c r="K627" i="32"/>
  <c r="K620" i="32"/>
  <c r="K612" i="32"/>
  <c r="K606" i="32"/>
  <c r="K599" i="32"/>
  <c r="K591" i="32"/>
  <c r="K584" i="32"/>
  <c r="K578" i="32"/>
  <c r="K570" i="32"/>
  <c r="K563" i="32"/>
  <c r="K558" i="32"/>
  <c r="K552" i="32"/>
  <c r="K547" i="32"/>
  <c r="K542" i="32"/>
  <c r="K536" i="32"/>
  <c r="K531" i="32"/>
  <c r="K526" i="32"/>
  <c r="K520" i="32"/>
  <c r="K515" i="32"/>
  <c r="K510" i="32"/>
  <c r="K504" i="32"/>
  <c r="K499" i="32"/>
  <c r="K494" i="32"/>
  <c r="K488" i="32"/>
  <c r="K483" i="32"/>
  <c r="K478" i="32"/>
  <c r="K473" i="32"/>
  <c r="K469" i="32"/>
  <c r="K465" i="32"/>
  <c r="K461" i="32"/>
  <c r="K457" i="32"/>
  <c r="K453" i="32"/>
  <c r="K449" i="32"/>
  <c r="K445" i="32"/>
  <c r="K441" i="32"/>
  <c r="K437" i="32"/>
  <c r="K433" i="32"/>
  <c r="K429" i="32"/>
  <c r="K425" i="32"/>
  <c r="K421" i="32"/>
  <c r="K417" i="32"/>
  <c r="K413" i="32"/>
  <c r="K409" i="32"/>
  <c r="K405" i="32"/>
  <c r="K401" i="32"/>
  <c r="K397" i="32"/>
  <c r="K393" i="32"/>
  <c r="K894" i="32"/>
  <c r="K884" i="32"/>
  <c r="K874" i="32"/>
  <c r="K866" i="32"/>
  <c r="K856" i="32"/>
  <c r="K846" i="32"/>
  <c r="K836" i="32"/>
  <c r="K828" i="32"/>
  <c r="K818" i="32"/>
  <c r="K808" i="32"/>
  <c r="K799" i="32"/>
  <c r="K788" i="32"/>
  <c r="K780" i="32"/>
  <c r="K771" i="32"/>
  <c r="K760" i="32"/>
  <c r="K751" i="32"/>
  <c r="K743" i="32"/>
  <c r="K732" i="32"/>
  <c r="K723" i="32"/>
  <c r="K714" i="32"/>
  <c r="K703" i="32"/>
  <c r="K695" i="32"/>
  <c r="K686" i="32"/>
  <c r="K675" i="32"/>
  <c r="K666" i="32"/>
  <c r="K658" i="32"/>
  <c r="K647" i="32"/>
  <c r="K638" i="32"/>
  <c r="K628" i="32"/>
  <c r="K618" i="32"/>
  <c r="K610" i="32"/>
  <c r="K600" i="32"/>
  <c r="K590" i="32"/>
  <c r="K580" i="32"/>
  <c r="K572" i="32"/>
  <c r="K562" i="32"/>
  <c r="K555" i="32"/>
  <c r="K548" i="32"/>
  <c r="K540" i="32"/>
  <c r="K534" i="32"/>
  <c r="K527" i="32"/>
  <c r="K519" i="32"/>
  <c r="K512" i="32"/>
  <c r="K506" i="32"/>
  <c r="K498" i="32"/>
  <c r="K491" i="32"/>
  <c r="K484" i="32"/>
  <c r="K476" i="32"/>
  <c r="K471" i="32"/>
  <c r="K466" i="32"/>
  <c r="K460" i="32"/>
  <c r="K455" i="32"/>
  <c r="K450" i="32"/>
  <c r="K444" i="32"/>
  <c r="K439" i="32"/>
  <c r="K434" i="32"/>
  <c r="K428" i="32"/>
  <c r="K423" i="32"/>
  <c r="K418" i="32"/>
  <c r="K412" i="32"/>
  <c r="K407" i="32"/>
  <c r="K402" i="32"/>
  <c r="K396" i="32"/>
  <c r="K391" i="32"/>
  <c r="K387" i="32"/>
  <c r="K383" i="32"/>
  <c r="K379" i="32"/>
  <c r="K375" i="32"/>
  <c r="K371" i="32"/>
  <c r="K367" i="32"/>
  <c r="K363" i="32"/>
  <c r="K359" i="32"/>
  <c r="K355" i="32"/>
  <c r="K351" i="32"/>
  <c r="K347" i="32"/>
  <c r="K343" i="32"/>
  <c r="K339" i="32"/>
  <c r="K335" i="32"/>
  <c r="K331" i="32"/>
  <c r="K327" i="32"/>
  <c r="K323" i="32"/>
  <c r="K319" i="32"/>
  <c r="K315" i="32"/>
  <c r="K311" i="32"/>
  <c r="K307" i="32"/>
  <c r="K303" i="32"/>
  <c r="K299" i="32"/>
  <c r="K295" i="32"/>
  <c r="K291" i="32"/>
  <c r="K287" i="32"/>
  <c r="K283" i="32"/>
  <c r="K279" i="32"/>
  <c r="K275" i="32"/>
  <c r="K271" i="32"/>
  <c r="K267" i="32"/>
  <c r="K263" i="32"/>
  <c r="K259" i="32"/>
  <c r="K255" i="32"/>
  <c r="K251" i="32"/>
  <c r="K247" i="32"/>
  <c r="K243" i="32"/>
  <c r="K239" i="32"/>
  <c r="K235" i="32"/>
  <c r="K231" i="32"/>
  <c r="K227" i="32"/>
  <c r="K223" i="32"/>
  <c r="K219" i="32"/>
  <c r="K215" i="32"/>
  <c r="K211" i="32"/>
  <c r="K207" i="32"/>
  <c r="K203" i="32"/>
  <c r="K199" i="32"/>
  <c r="K195" i="32"/>
  <c r="K191" i="32"/>
  <c r="K187" i="32"/>
  <c r="K183" i="32"/>
  <c r="K179" i="32"/>
  <c r="K175" i="32"/>
  <c r="K171" i="32"/>
  <c r="K167" i="32"/>
  <c r="K163" i="32"/>
  <c r="K159" i="32"/>
  <c r="K155" i="32"/>
  <c r="K151" i="32"/>
  <c r="K147" i="32"/>
  <c r="K143" i="32"/>
  <c r="K139" i="32"/>
  <c r="K135" i="32"/>
  <c r="K131" i="32"/>
  <c r="K127" i="32"/>
  <c r="K123" i="32"/>
  <c r="K119" i="32"/>
  <c r="K115" i="32"/>
  <c r="K111" i="32"/>
  <c r="K107" i="32"/>
  <c r="K103" i="32"/>
  <c r="K99" i="32"/>
  <c r="K95" i="32"/>
  <c r="K91" i="32"/>
  <c r="K87" i="32"/>
  <c r="K83" i="32"/>
  <c r="K79" i="32"/>
  <c r="K75" i="32"/>
  <c r="K71" i="32"/>
  <c r="K67" i="32"/>
  <c r="K63" i="32"/>
  <c r="K59" i="32"/>
  <c r="K55" i="32"/>
  <c r="K51" i="32"/>
  <c r="K47" i="32"/>
  <c r="K43" i="32"/>
  <c r="K39" i="32"/>
  <c r="K35" i="32"/>
  <c r="K31" i="32"/>
  <c r="K27" i="32"/>
  <c r="K23" i="32"/>
  <c r="K900" i="32"/>
  <c r="K892" i="32"/>
  <c r="K882" i="32"/>
  <c r="K872" i="32"/>
  <c r="K863" i="32"/>
  <c r="K852" i="32"/>
  <c r="K844" i="32"/>
  <c r="K835" i="32"/>
  <c r="K824" i="32"/>
  <c r="K815" i="32"/>
  <c r="K807" i="32"/>
  <c r="K796" i="32"/>
  <c r="K38" i="32"/>
  <c r="K820" i="32"/>
  <c r="K759" i="32"/>
  <c r="K735" i="32"/>
  <c r="K708" i="32"/>
  <c r="K682" i="32"/>
  <c r="K659" i="32"/>
  <c r="K632" i="32"/>
  <c r="K595" i="32"/>
  <c r="K568" i="32"/>
  <c r="K550" i="32"/>
  <c r="K530" i="32"/>
  <c r="K511" i="32"/>
  <c r="K492" i="32"/>
  <c r="K474" i="32"/>
  <c r="K459" i="32"/>
  <c r="K446" i="32"/>
  <c r="K431" i="32"/>
  <c r="K416" i="32"/>
  <c r="K403" i="32"/>
  <c r="K389" i="32"/>
  <c r="K378" i="32"/>
  <c r="K368" i="32"/>
  <c r="K357" i="32"/>
  <c r="K346" i="32"/>
  <c r="K336" i="32"/>
  <c r="K325" i="32"/>
  <c r="K314" i="32"/>
  <c r="K304" i="32"/>
  <c r="K293" i="32"/>
  <c r="K277" i="32"/>
  <c r="K266" i="32"/>
  <c r="K256" i="32"/>
  <c r="K245" i="32"/>
  <c r="K234" i="32"/>
  <c r="K224" i="32"/>
  <c r="K213" i="32"/>
  <c r="K202" i="32"/>
  <c r="K192" i="32"/>
  <c r="K181" i="32"/>
  <c r="K170" i="32"/>
  <c r="K160" i="32"/>
  <c r="K149" i="32"/>
  <c r="K138" i="32"/>
  <c r="K122" i="32"/>
  <c r="K112" i="32"/>
  <c r="K101" i="32"/>
  <c r="K90" i="32"/>
  <c r="K80" i="32"/>
  <c r="K69" i="32"/>
  <c r="K58" i="32"/>
  <c r="K48" i="32"/>
  <c r="K37" i="32"/>
  <c r="K26" i="32"/>
  <c r="K871" i="32"/>
  <c r="K831" i="32"/>
  <c r="K794" i="32"/>
  <c r="K767" i="32"/>
  <c r="K744" i="32"/>
  <c r="K718" i="32"/>
  <c r="K692" i="32"/>
  <c r="K668" i="32"/>
  <c r="K643" i="32"/>
  <c r="K616" i="32"/>
  <c r="K594" i="32"/>
  <c r="K567" i="32"/>
  <c r="K546" i="32"/>
  <c r="K528" i="32"/>
  <c r="K508" i="32"/>
  <c r="K490" i="32"/>
  <c r="K472" i="32"/>
  <c r="K458" i="32"/>
  <c r="K443" i="32"/>
  <c r="K430" i="32"/>
  <c r="K415" i="32"/>
  <c r="K400" i="32"/>
  <c r="K388" i="32"/>
  <c r="K377" i="32"/>
  <c r="K366" i="32"/>
  <c r="K356" i="32"/>
  <c r="K345" i="32"/>
  <c r="K334" i="32"/>
  <c r="K324" i="32"/>
  <c r="K313" i="32"/>
  <c r="K302" i="32"/>
  <c r="K292" i="32"/>
  <c r="K281" i="32"/>
  <c r="K270" i="32"/>
  <c r="K260" i="32"/>
  <c r="K249" i="32"/>
  <c r="K238" i="32"/>
  <c r="K228" i="32"/>
  <c r="K217" i="32"/>
  <c r="K206" i="32"/>
  <c r="K196" i="32"/>
  <c r="K185" i="32"/>
  <c r="K174" i="32"/>
  <c r="K164" i="32"/>
  <c r="K153" i="32"/>
  <c r="K142" i="32"/>
  <c r="K887" i="32"/>
  <c r="K867" i="32"/>
  <c r="K850" i="32"/>
  <c r="K830" i="32"/>
  <c r="K810" i="32"/>
  <c r="K792" i="32"/>
  <c r="K778" i="32"/>
  <c r="K766" i="32"/>
  <c r="K754" i="32"/>
  <c r="K739" i="32"/>
  <c r="K728" i="32"/>
  <c r="K716" i="32"/>
  <c r="K702" i="32"/>
  <c r="K690" i="32"/>
  <c r="K679" i="32"/>
  <c r="K664" i="32"/>
  <c r="K652" i="32"/>
  <c r="K639" i="32"/>
  <c r="K626" i="32"/>
  <c r="K615" i="32"/>
  <c r="K602" i="32"/>
  <c r="K588" i="32"/>
  <c r="K575" i="32"/>
  <c r="K564" i="32"/>
  <c r="K554" i="32"/>
  <c r="K544" i="32"/>
  <c r="K535" i="32"/>
  <c r="K524" i="32"/>
  <c r="K516" i="32"/>
  <c r="K507" i="32"/>
  <c r="K496" i="32"/>
  <c r="K487" i="32"/>
  <c r="K479" i="32"/>
  <c r="K470" i="32"/>
  <c r="K463" i="32"/>
  <c r="K456" i="32"/>
  <c r="K448" i="32"/>
  <c r="K442" i="32"/>
  <c r="K435" i="32"/>
  <c r="K427" i="32"/>
  <c r="K420" i="32"/>
  <c r="K414" i="32"/>
  <c r="K406" i="32"/>
  <c r="K399" i="32"/>
  <c r="K392" i="32"/>
  <c r="K386" i="32"/>
  <c r="K381" i="32"/>
  <c r="K376" i="32"/>
  <c r="K370" i="32"/>
  <c r="K365" i="32"/>
  <c r="K360" i="32"/>
  <c r="K354" i="32"/>
  <c r="K349" i="32"/>
  <c r="K344" i="32"/>
  <c r="K338" i="32"/>
  <c r="K333" i="32"/>
  <c r="K328" i="32"/>
  <c r="K322" i="32"/>
  <c r="K317" i="32"/>
  <c r="K312" i="32"/>
  <c r="K306" i="32"/>
  <c r="K301" i="32"/>
  <c r="K296" i="32"/>
  <c r="K290" i="32"/>
  <c r="K285" i="32"/>
  <c r="K280" i="32"/>
  <c r="K274" i="32"/>
  <c r="K269" i="32"/>
  <c r="K264" i="32"/>
  <c r="K258" i="32"/>
  <c r="K253" i="32"/>
  <c r="K248" i="32"/>
  <c r="K242" i="32"/>
  <c r="K237" i="32"/>
  <c r="K232" i="32"/>
  <c r="K226" i="32"/>
  <c r="K221" i="32"/>
  <c r="K216" i="32"/>
  <c r="K210" i="32"/>
  <c r="K205" i="32"/>
  <c r="K200" i="32"/>
  <c r="K194" i="32"/>
  <c r="K189" i="32"/>
  <c r="K184" i="32"/>
  <c r="K178" i="32"/>
  <c r="K173" i="32"/>
  <c r="K168" i="32"/>
  <c r="K162" i="32"/>
  <c r="K157" i="32"/>
  <c r="K152" i="32"/>
  <c r="K146" i="32"/>
  <c r="K141" i="32"/>
  <c r="K136" i="32"/>
  <c r="K130" i="32"/>
  <c r="K125" i="32"/>
  <c r="K120" i="32"/>
  <c r="K114" i="32"/>
  <c r="K109" i="32"/>
  <c r="K104" i="32"/>
  <c r="K98" i="32"/>
  <c r="K93" i="32"/>
  <c r="K88" i="32"/>
  <c r="K82" i="32"/>
  <c r="K77" i="32"/>
  <c r="K72" i="32"/>
  <c r="K66" i="32"/>
  <c r="K61" i="32"/>
  <c r="K56" i="32"/>
  <c r="K50" i="32"/>
  <c r="K45" i="32"/>
  <c r="K40" i="32"/>
  <c r="K34" i="32"/>
  <c r="K29" i="32"/>
  <c r="K24" i="32"/>
  <c r="K899" i="32"/>
  <c r="K879" i="32"/>
  <c r="K860" i="32"/>
  <c r="K842" i="32"/>
  <c r="K823" i="32"/>
  <c r="K803" i="32"/>
  <c r="K787" i="32"/>
  <c r="K775" i="32"/>
  <c r="K764" i="32"/>
  <c r="K750" i="32"/>
  <c r="K738" i="32"/>
  <c r="K724" i="32"/>
  <c r="K711" i="32"/>
  <c r="K700" i="32"/>
  <c r="K687" i="32"/>
  <c r="K674" i="32"/>
  <c r="K660" i="32"/>
  <c r="K650" i="32"/>
  <c r="K636" i="32"/>
  <c r="K623" i="32"/>
  <c r="K611" i="32"/>
  <c r="K596" i="32"/>
  <c r="K586" i="32"/>
  <c r="K574" i="32"/>
  <c r="K560" i="32"/>
  <c r="K551" i="32"/>
  <c r="K543" i="32"/>
  <c r="K532" i="32"/>
  <c r="K523" i="32"/>
  <c r="K514" i="32"/>
  <c r="K503" i="32"/>
  <c r="K495" i="32"/>
  <c r="K486" i="32"/>
  <c r="K475" i="32"/>
  <c r="K468" i="32"/>
  <c r="K462" i="32"/>
  <c r="K454" i="32"/>
  <c r="K447" i="32"/>
  <c r="K440" i="32"/>
  <c r="K432" i="32"/>
  <c r="K426" i="32"/>
  <c r="K419" i="32"/>
  <c r="K411" i="32"/>
  <c r="K404" i="32"/>
  <c r="K398" i="32"/>
  <c r="K390" i="32"/>
  <c r="K385" i="32"/>
  <c r="K380" i="32"/>
  <c r="K374" i="32"/>
  <c r="K369" i="32"/>
  <c r="K364" i="32"/>
  <c r="K358" i="32"/>
  <c r="K353" i="32"/>
  <c r="K348" i="32"/>
  <c r="K342" i="32"/>
  <c r="K337" i="32"/>
  <c r="K332" i="32"/>
  <c r="K326" i="32"/>
  <c r="K321" i="32"/>
  <c r="K316" i="32"/>
  <c r="K310" i="32"/>
  <c r="K305" i="32"/>
  <c r="K300" i="32"/>
  <c r="K294" i="32"/>
  <c r="K289" i="32"/>
  <c r="K284" i="32"/>
  <c r="K278" i="32"/>
  <c r="K273" i="32"/>
  <c r="K268" i="32"/>
  <c r="K262" i="32"/>
  <c r="K257" i="32"/>
  <c r="K252" i="32"/>
  <c r="K246" i="32"/>
  <c r="K241" i="32"/>
  <c r="K236" i="32"/>
  <c r="K230" i="32"/>
  <c r="K225" i="32"/>
  <c r="K220" i="32"/>
  <c r="K214" i="32"/>
  <c r="K209" i="32"/>
  <c r="K204" i="32"/>
  <c r="K198" i="32"/>
  <c r="K193" i="32"/>
  <c r="K188" i="32"/>
  <c r="K182" i="32"/>
  <c r="K177" i="32"/>
  <c r="K172" i="32"/>
  <c r="K166" i="32"/>
  <c r="K161" i="32"/>
  <c r="K156" i="32"/>
  <c r="K150" i="32"/>
  <c r="K145" i="32"/>
  <c r="K140" i="32"/>
  <c r="K134" i="32"/>
  <c r="K129" i="32"/>
  <c r="K124" i="32"/>
  <c r="K118" i="32"/>
  <c r="K113" i="32"/>
  <c r="K108" i="32"/>
  <c r="K102" i="32"/>
  <c r="K97" i="32"/>
  <c r="K92" i="32"/>
  <c r="K86" i="32"/>
  <c r="K81" i="32"/>
  <c r="K76" i="32"/>
  <c r="K70" i="32"/>
  <c r="K65" i="32"/>
  <c r="K60" i="32"/>
  <c r="K54" i="32"/>
  <c r="K49" i="32"/>
  <c r="K44" i="32"/>
  <c r="K33" i="32"/>
  <c r="K28" i="32"/>
  <c r="K22" i="32"/>
  <c r="K895" i="32"/>
  <c r="K878" i="32"/>
  <c r="K858" i="32"/>
  <c r="K839" i="32"/>
  <c r="K802" i="32"/>
  <c r="K786" i="32"/>
  <c r="K772" i="32"/>
  <c r="K746" i="32"/>
  <c r="K722" i="32"/>
  <c r="K696" i="32"/>
  <c r="K671" i="32"/>
  <c r="K644" i="32"/>
  <c r="K622" i="32"/>
  <c r="K607" i="32"/>
  <c r="K583" i="32"/>
  <c r="K559" i="32"/>
  <c r="K539" i="32"/>
  <c r="K522" i="32"/>
  <c r="K502" i="32"/>
  <c r="K482" i="32"/>
  <c r="K467" i="32"/>
  <c r="K452" i="32"/>
  <c r="K438" i="32"/>
  <c r="K424" i="32"/>
  <c r="K410" i="32"/>
  <c r="K395" i="32"/>
  <c r="K384" i="32"/>
  <c r="K373" i="32"/>
  <c r="K362" i="32"/>
  <c r="K352" i="32"/>
  <c r="K341" i="32"/>
  <c r="K330" i="32"/>
  <c r="K320" i="32"/>
  <c r="K309" i="32"/>
  <c r="K298" i="32"/>
  <c r="K288" i="32"/>
  <c r="K282" i="32"/>
  <c r="K272" i="32"/>
  <c r="K261" i="32"/>
  <c r="K250" i="32"/>
  <c r="K240" i="32"/>
  <c r="K229" i="32"/>
  <c r="K218" i="32"/>
  <c r="K208" i="32"/>
  <c r="K197" i="32"/>
  <c r="K186" i="32"/>
  <c r="K176" i="32"/>
  <c r="K165" i="32"/>
  <c r="K154" i="32"/>
  <c r="K144" i="32"/>
  <c r="K133" i="32"/>
  <c r="K128" i="32"/>
  <c r="K117" i="32"/>
  <c r="K106" i="32"/>
  <c r="K96" i="32"/>
  <c r="K85" i="32"/>
  <c r="K74" i="32"/>
  <c r="K64" i="32"/>
  <c r="K53" i="32"/>
  <c r="K42" i="32"/>
  <c r="K32" i="32"/>
  <c r="K888" i="32"/>
  <c r="K851" i="32"/>
  <c r="K814" i="32"/>
  <c r="K782" i="32"/>
  <c r="K756" i="32"/>
  <c r="K730" i="32"/>
  <c r="K707" i="32"/>
  <c r="K680" i="32"/>
  <c r="K654" i="32"/>
  <c r="K631" i="32"/>
  <c r="K604" i="32"/>
  <c r="K579" i="32"/>
  <c r="K556" i="32"/>
  <c r="K538" i="32"/>
  <c r="K518" i="32"/>
  <c r="K500" i="32"/>
  <c r="K480" i="32"/>
  <c r="K464" i="32"/>
  <c r="K451" i="32"/>
  <c r="K436" i="32"/>
  <c r="K422" i="32"/>
  <c r="K408" i="32"/>
  <c r="K394" i="32"/>
  <c r="K382" i="32"/>
  <c r="K372" i="32"/>
  <c r="K361" i="32"/>
  <c r="K350" i="32"/>
  <c r="K340" i="32"/>
  <c r="K329" i="32"/>
  <c r="K318" i="32"/>
  <c r="K308" i="32"/>
  <c r="K297" i="32"/>
  <c r="K286" i="32"/>
  <c r="K276" i="32"/>
  <c r="K265" i="32"/>
  <c r="K254" i="32"/>
  <c r="K244" i="32"/>
  <c r="K233" i="32"/>
  <c r="K222" i="32"/>
  <c r="K212" i="32"/>
  <c r="K201" i="32"/>
  <c r="K190" i="32"/>
  <c r="K180" i="32"/>
  <c r="K169" i="32"/>
  <c r="K158" i="32"/>
  <c r="K148" i="32"/>
  <c r="K137" i="32"/>
  <c r="K116" i="32"/>
  <c r="K52" i="32"/>
  <c r="K132" i="32"/>
  <c r="K110" i="32"/>
  <c r="K89" i="32"/>
  <c r="K68" i="32"/>
  <c r="K46" i="32"/>
  <c r="K25" i="32"/>
  <c r="K126" i="32"/>
  <c r="K105" i="32"/>
  <c r="K84" i="32"/>
  <c r="K62" i="32"/>
  <c r="K41" i="32"/>
  <c r="K121" i="32"/>
  <c r="K100" i="32"/>
  <c r="K78" i="32"/>
  <c r="K57" i="32"/>
  <c r="K36" i="32"/>
  <c r="K94" i="32"/>
  <c r="K73" i="32"/>
  <c r="K30" i="32"/>
  <c r="K19" i="32"/>
  <c r="K16" i="32"/>
  <c r="K18" i="32"/>
  <c r="K15" i="32"/>
  <c r="K13" i="32"/>
  <c r="K20" i="32"/>
  <c r="K21" i="32"/>
  <c r="K10" i="32"/>
  <c r="L901" i="32"/>
  <c r="M901" i="32" s="1"/>
  <c r="L897" i="32"/>
  <c r="M897" i="32" s="1"/>
  <c r="L893" i="32"/>
  <c r="M893" i="32" s="1"/>
  <c r="L889" i="32"/>
  <c r="M889" i="32" s="1"/>
  <c r="L885" i="32"/>
  <c r="M885" i="32" s="1"/>
  <c r="L881" i="32"/>
  <c r="M881" i="32" s="1"/>
  <c r="L877" i="32"/>
  <c r="M877" i="32" s="1"/>
  <c r="L873" i="32"/>
  <c r="M873" i="32" s="1"/>
  <c r="L869" i="32"/>
  <c r="M869" i="32" s="1"/>
  <c r="L865" i="32"/>
  <c r="M865" i="32" s="1"/>
  <c r="L861" i="32"/>
  <c r="M861" i="32" s="1"/>
  <c r="L857" i="32"/>
  <c r="M857" i="32" s="1"/>
  <c r="L853" i="32"/>
  <c r="M853" i="32" s="1"/>
  <c r="L849" i="32"/>
  <c r="M849" i="32" s="1"/>
  <c r="L845" i="32"/>
  <c r="M845" i="32" s="1"/>
  <c r="L841" i="32"/>
  <c r="M841" i="32" s="1"/>
  <c r="L837" i="32"/>
  <c r="M837" i="32" s="1"/>
  <c r="L833" i="32"/>
  <c r="M833" i="32" s="1"/>
  <c r="L829" i="32"/>
  <c r="M829" i="32" s="1"/>
  <c r="L825" i="32"/>
  <c r="M825" i="32" s="1"/>
  <c r="L821" i="32"/>
  <c r="M821" i="32" s="1"/>
  <c r="L817" i="32"/>
  <c r="M817" i="32" s="1"/>
  <c r="L813" i="32"/>
  <c r="M813" i="32" s="1"/>
  <c r="L809" i="32"/>
  <c r="M809" i="32" s="1"/>
  <c r="L805" i="32"/>
  <c r="M805" i="32" s="1"/>
  <c r="L801" i="32"/>
  <c r="M801" i="32" s="1"/>
  <c r="L797" i="32"/>
  <c r="M797" i="32" s="1"/>
  <c r="L793" i="32"/>
  <c r="M793" i="32" s="1"/>
  <c r="L789" i="32"/>
  <c r="M789" i="32" s="1"/>
  <c r="L785" i="32"/>
  <c r="M785" i="32" s="1"/>
  <c r="L781" i="32"/>
  <c r="M781" i="32" s="1"/>
  <c r="L777" i="32"/>
  <c r="M777" i="32" s="1"/>
  <c r="L773" i="32"/>
  <c r="M773" i="32" s="1"/>
  <c r="L769" i="32"/>
  <c r="M769" i="32" s="1"/>
  <c r="L765" i="32"/>
  <c r="M765" i="32" s="1"/>
  <c r="L761" i="32"/>
  <c r="M761" i="32" s="1"/>
  <c r="L757" i="32"/>
  <c r="M757" i="32" s="1"/>
  <c r="L753" i="32"/>
  <c r="M753" i="32" s="1"/>
  <c r="L749" i="32"/>
  <c r="M749" i="32" s="1"/>
  <c r="L745" i="32"/>
  <c r="M745" i="32" s="1"/>
  <c r="L741" i="32"/>
  <c r="M741" i="32" s="1"/>
  <c r="L737" i="32"/>
  <c r="M737" i="32" s="1"/>
  <c r="L733" i="32"/>
  <c r="M733" i="32" s="1"/>
  <c r="L729" i="32"/>
  <c r="M729" i="32" s="1"/>
  <c r="L725" i="32"/>
  <c r="M725" i="32" s="1"/>
  <c r="L721" i="32"/>
  <c r="M721" i="32" s="1"/>
  <c r="L717" i="32"/>
  <c r="M717" i="32" s="1"/>
  <c r="L713" i="32"/>
  <c r="M713" i="32" s="1"/>
  <c r="L709" i="32"/>
  <c r="M709" i="32" s="1"/>
  <c r="L705" i="32"/>
  <c r="M705" i="32" s="1"/>
  <c r="L701" i="32"/>
  <c r="M701" i="32" s="1"/>
  <c r="L697" i="32"/>
  <c r="M697" i="32" s="1"/>
  <c r="L693" i="32"/>
  <c r="M693" i="32" s="1"/>
  <c r="L689" i="32"/>
  <c r="M689" i="32" s="1"/>
  <c r="L685" i="32"/>
  <c r="M685" i="32" s="1"/>
  <c r="L681" i="32"/>
  <c r="M681" i="32" s="1"/>
  <c r="L677" i="32"/>
  <c r="M677" i="32" s="1"/>
  <c r="L673" i="32"/>
  <c r="M673" i="32" s="1"/>
  <c r="L669" i="32"/>
  <c r="M669" i="32" s="1"/>
  <c r="L665" i="32"/>
  <c r="M665" i="32" s="1"/>
  <c r="L661" i="32"/>
  <c r="M661" i="32" s="1"/>
  <c r="L657" i="32"/>
  <c r="M657" i="32" s="1"/>
  <c r="L653" i="32"/>
  <c r="M653" i="32" s="1"/>
  <c r="L649" i="32"/>
  <c r="M649" i="32" s="1"/>
  <c r="L645" i="32"/>
  <c r="M645" i="32" s="1"/>
  <c r="L641" i="32"/>
  <c r="M641" i="32" s="1"/>
  <c r="L637" i="32"/>
  <c r="M637" i="32" s="1"/>
  <c r="L633" i="32"/>
  <c r="M633" i="32" s="1"/>
  <c r="L629" i="32"/>
  <c r="M629" i="32" s="1"/>
  <c r="L625" i="32"/>
  <c r="M625" i="32" s="1"/>
  <c r="L621" i="32"/>
  <c r="M621" i="32" s="1"/>
  <c r="L617" i="32"/>
  <c r="M617" i="32" s="1"/>
  <c r="L613" i="32"/>
  <c r="M613" i="32" s="1"/>
  <c r="L609" i="32"/>
  <c r="M609" i="32" s="1"/>
  <c r="L605" i="32"/>
  <c r="M605" i="32" s="1"/>
  <c r="L601" i="32"/>
  <c r="M601" i="32" s="1"/>
  <c r="L597" i="32"/>
  <c r="M597" i="32" s="1"/>
  <c r="L593" i="32"/>
  <c r="M593" i="32" s="1"/>
  <c r="L589" i="32"/>
  <c r="M589" i="32" s="1"/>
  <c r="L585" i="32"/>
  <c r="M585" i="32" s="1"/>
  <c r="L581" i="32"/>
  <c r="M581" i="32" s="1"/>
  <c r="L577" i="32"/>
  <c r="M577" i="32" s="1"/>
  <c r="L573" i="32"/>
  <c r="M573" i="32" s="1"/>
  <c r="L569" i="32"/>
  <c r="M569" i="32" s="1"/>
  <c r="L565" i="32"/>
  <c r="M565" i="32" s="1"/>
  <c r="L900" i="32"/>
  <c r="M900" i="32" s="1"/>
  <c r="L895" i="32"/>
  <c r="M895" i="32" s="1"/>
  <c r="L890" i="32"/>
  <c r="M890" i="32" s="1"/>
  <c r="L884" i="32"/>
  <c r="M884" i="32" s="1"/>
  <c r="L879" i="32"/>
  <c r="M879" i="32" s="1"/>
  <c r="L874" i="32"/>
  <c r="M874" i="32" s="1"/>
  <c r="L868" i="32"/>
  <c r="M868" i="32" s="1"/>
  <c r="L863" i="32"/>
  <c r="M863" i="32" s="1"/>
  <c r="L858" i="32"/>
  <c r="M858" i="32" s="1"/>
  <c r="L852" i="32"/>
  <c r="M852" i="32" s="1"/>
  <c r="L847" i="32"/>
  <c r="M847" i="32" s="1"/>
  <c r="L842" i="32"/>
  <c r="M842" i="32" s="1"/>
  <c r="L836" i="32"/>
  <c r="M836" i="32" s="1"/>
  <c r="L831" i="32"/>
  <c r="M831" i="32" s="1"/>
  <c r="L826" i="32"/>
  <c r="M826" i="32" s="1"/>
  <c r="L820" i="32"/>
  <c r="M820" i="32" s="1"/>
  <c r="L815" i="32"/>
  <c r="M815" i="32" s="1"/>
  <c r="L810" i="32"/>
  <c r="M810" i="32" s="1"/>
  <c r="L804" i="32"/>
  <c r="M804" i="32" s="1"/>
  <c r="L799" i="32"/>
  <c r="M799" i="32" s="1"/>
  <c r="L794" i="32"/>
  <c r="M794" i="32" s="1"/>
  <c r="L788" i="32"/>
  <c r="M788" i="32" s="1"/>
  <c r="L783" i="32"/>
  <c r="M783" i="32" s="1"/>
  <c r="L778" i="32"/>
  <c r="M778" i="32" s="1"/>
  <c r="L772" i="32"/>
  <c r="M772" i="32" s="1"/>
  <c r="L767" i="32"/>
  <c r="M767" i="32" s="1"/>
  <c r="L762" i="32"/>
  <c r="M762" i="32" s="1"/>
  <c r="L756" i="32"/>
  <c r="M756" i="32" s="1"/>
  <c r="L751" i="32"/>
  <c r="M751" i="32" s="1"/>
  <c r="L746" i="32"/>
  <c r="M746" i="32" s="1"/>
  <c r="L740" i="32"/>
  <c r="M740" i="32" s="1"/>
  <c r="L735" i="32"/>
  <c r="M735" i="32" s="1"/>
  <c r="L730" i="32"/>
  <c r="M730" i="32" s="1"/>
  <c r="L724" i="32"/>
  <c r="M724" i="32" s="1"/>
  <c r="L719" i="32"/>
  <c r="M719" i="32" s="1"/>
  <c r="L714" i="32"/>
  <c r="M714" i="32" s="1"/>
  <c r="L708" i="32"/>
  <c r="M708" i="32" s="1"/>
  <c r="L703" i="32"/>
  <c r="M703" i="32" s="1"/>
  <c r="L698" i="32"/>
  <c r="M698" i="32" s="1"/>
  <c r="L692" i="32"/>
  <c r="M692" i="32" s="1"/>
  <c r="L687" i="32"/>
  <c r="M687" i="32" s="1"/>
  <c r="L682" i="32"/>
  <c r="M682" i="32" s="1"/>
  <c r="L676" i="32"/>
  <c r="M676" i="32" s="1"/>
  <c r="L671" i="32"/>
  <c r="M671" i="32" s="1"/>
  <c r="L666" i="32"/>
  <c r="M666" i="32" s="1"/>
  <c r="L660" i="32"/>
  <c r="M660" i="32" s="1"/>
  <c r="L655" i="32"/>
  <c r="M655" i="32" s="1"/>
  <c r="L650" i="32"/>
  <c r="M650" i="32" s="1"/>
  <c r="L644" i="32"/>
  <c r="M644" i="32" s="1"/>
  <c r="L639" i="32"/>
  <c r="M639" i="32" s="1"/>
  <c r="L634" i="32"/>
  <c r="M634" i="32" s="1"/>
  <c r="L628" i="32"/>
  <c r="M628" i="32" s="1"/>
  <c r="L623" i="32"/>
  <c r="M623" i="32" s="1"/>
  <c r="L618" i="32"/>
  <c r="M618" i="32" s="1"/>
  <c r="L612" i="32"/>
  <c r="M612" i="32" s="1"/>
  <c r="L607" i="32"/>
  <c r="M607" i="32" s="1"/>
  <c r="L602" i="32"/>
  <c r="M602" i="32" s="1"/>
  <c r="L596" i="32"/>
  <c r="M596" i="32" s="1"/>
  <c r="L591" i="32"/>
  <c r="M591" i="32" s="1"/>
  <c r="L586" i="32"/>
  <c r="M586" i="32" s="1"/>
  <c r="L580" i="32"/>
  <c r="M580" i="32" s="1"/>
  <c r="L575" i="32"/>
  <c r="M575" i="32" s="1"/>
  <c r="L570" i="32"/>
  <c r="M570" i="32" s="1"/>
  <c r="L564" i="32"/>
  <c r="M564" i="32" s="1"/>
  <c r="L560" i="32"/>
  <c r="M560" i="32" s="1"/>
  <c r="L556" i="32"/>
  <c r="M556" i="32" s="1"/>
  <c r="L552" i="32"/>
  <c r="M552" i="32" s="1"/>
  <c r="L548" i="32"/>
  <c r="M548" i="32" s="1"/>
  <c r="L544" i="32"/>
  <c r="M544" i="32" s="1"/>
  <c r="L540" i="32"/>
  <c r="M540" i="32" s="1"/>
  <c r="L536" i="32"/>
  <c r="M536" i="32" s="1"/>
  <c r="L532" i="32"/>
  <c r="M532" i="32" s="1"/>
  <c r="L528" i="32"/>
  <c r="M528" i="32" s="1"/>
  <c r="L524" i="32"/>
  <c r="M524" i="32" s="1"/>
  <c r="L520" i="32"/>
  <c r="M520" i="32" s="1"/>
  <c r="L516" i="32"/>
  <c r="M516" i="32" s="1"/>
  <c r="L512" i="32"/>
  <c r="M512" i="32" s="1"/>
  <c r="L508" i="32"/>
  <c r="M508" i="32" s="1"/>
  <c r="L504" i="32"/>
  <c r="M504" i="32" s="1"/>
  <c r="L500" i="32"/>
  <c r="M500" i="32" s="1"/>
  <c r="L496" i="32"/>
  <c r="M496" i="32" s="1"/>
  <c r="L492" i="32"/>
  <c r="M492" i="32" s="1"/>
  <c r="L488" i="32"/>
  <c r="M488" i="32" s="1"/>
  <c r="L484" i="32"/>
  <c r="M484" i="32" s="1"/>
  <c r="L480" i="32"/>
  <c r="M480" i="32" s="1"/>
  <c r="L476" i="32"/>
  <c r="M476" i="32" s="1"/>
  <c r="L472" i="32"/>
  <c r="M472" i="32" s="1"/>
  <c r="L468" i="32"/>
  <c r="M468" i="32" s="1"/>
  <c r="L464" i="32"/>
  <c r="M464" i="32" s="1"/>
  <c r="L460" i="32"/>
  <c r="M460" i="32" s="1"/>
  <c r="L456" i="32"/>
  <c r="M456" i="32" s="1"/>
  <c r="L452" i="32"/>
  <c r="M452" i="32" s="1"/>
  <c r="L448" i="32"/>
  <c r="M448" i="32" s="1"/>
  <c r="L444" i="32"/>
  <c r="M444" i="32" s="1"/>
  <c r="L440" i="32"/>
  <c r="M440" i="32" s="1"/>
  <c r="L436" i="32"/>
  <c r="M436" i="32" s="1"/>
  <c r="L432" i="32"/>
  <c r="M432" i="32" s="1"/>
  <c r="L428" i="32"/>
  <c r="M428" i="32" s="1"/>
  <c r="L424" i="32"/>
  <c r="M424" i="32" s="1"/>
  <c r="L420" i="32"/>
  <c r="M420" i="32" s="1"/>
  <c r="L416" i="32"/>
  <c r="M416" i="32" s="1"/>
  <c r="L412" i="32"/>
  <c r="M412" i="32" s="1"/>
  <c r="L408" i="32"/>
  <c r="M408" i="32" s="1"/>
  <c r="L404" i="32"/>
  <c r="M404" i="32" s="1"/>
  <c r="L400" i="32"/>
  <c r="M400" i="32" s="1"/>
  <c r="L396" i="32"/>
  <c r="M396" i="32" s="1"/>
  <c r="L392" i="32"/>
  <c r="M392" i="32" s="1"/>
  <c r="L388" i="32"/>
  <c r="M388" i="32" s="1"/>
  <c r="L384" i="32"/>
  <c r="M384" i="32" s="1"/>
  <c r="L380" i="32"/>
  <c r="M380" i="32" s="1"/>
  <c r="L376" i="32"/>
  <c r="M376" i="32" s="1"/>
  <c r="L372" i="32"/>
  <c r="M372" i="32" s="1"/>
  <c r="L368" i="32"/>
  <c r="M368" i="32" s="1"/>
  <c r="L364" i="32"/>
  <c r="M364" i="32" s="1"/>
  <c r="L360" i="32"/>
  <c r="M360" i="32" s="1"/>
  <c r="L356" i="32"/>
  <c r="M356" i="32" s="1"/>
  <c r="L352" i="32"/>
  <c r="M352" i="32" s="1"/>
  <c r="L348" i="32"/>
  <c r="M348" i="32" s="1"/>
  <c r="L344" i="32"/>
  <c r="M344" i="32" s="1"/>
  <c r="L340" i="32"/>
  <c r="M340" i="32" s="1"/>
  <c r="L336" i="32"/>
  <c r="M336" i="32" s="1"/>
  <c r="L332" i="32"/>
  <c r="M332" i="32" s="1"/>
  <c r="L328" i="32"/>
  <c r="M328" i="32" s="1"/>
  <c r="L324" i="32"/>
  <c r="M324" i="32" s="1"/>
  <c r="L320" i="32"/>
  <c r="M320" i="32" s="1"/>
  <c r="L316" i="32"/>
  <c r="M316" i="32" s="1"/>
  <c r="L312" i="32"/>
  <c r="M312" i="32" s="1"/>
  <c r="L308" i="32"/>
  <c r="M308" i="32" s="1"/>
  <c r="L304" i="32"/>
  <c r="M304" i="32" s="1"/>
  <c r="L300" i="32"/>
  <c r="M300" i="32" s="1"/>
  <c r="L296" i="32"/>
  <c r="M296" i="32" s="1"/>
  <c r="L292" i="32"/>
  <c r="M292" i="32" s="1"/>
  <c r="L288" i="32"/>
  <c r="M288" i="32" s="1"/>
  <c r="L284" i="32"/>
  <c r="M284" i="32" s="1"/>
  <c r="L280" i="32"/>
  <c r="M280" i="32" s="1"/>
  <c r="L276" i="32"/>
  <c r="M276" i="32" s="1"/>
  <c r="L272" i="32"/>
  <c r="L268" i="32"/>
  <c r="M268" i="32" s="1"/>
  <c r="L264" i="32"/>
  <c r="M264" i="32" s="1"/>
  <c r="L260" i="32"/>
  <c r="M260" i="32" s="1"/>
  <c r="L256" i="32"/>
  <c r="M256" i="32" s="1"/>
  <c r="L252" i="32"/>
  <c r="M252" i="32" s="1"/>
  <c r="L248" i="32"/>
  <c r="M248" i="32" s="1"/>
  <c r="L244" i="32"/>
  <c r="M244" i="32" s="1"/>
  <c r="L240" i="32"/>
  <c r="M240" i="32" s="1"/>
  <c r="L236" i="32"/>
  <c r="M236" i="32" s="1"/>
  <c r="L232" i="32"/>
  <c r="M232" i="32" s="1"/>
  <c r="L228" i="32"/>
  <c r="M228" i="32" s="1"/>
  <c r="L224" i="32"/>
  <c r="M224" i="32" s="1"/>
  <c r="L220" i="32"/>
  <c r="M220" i="32" s="1"/>
  <c r="L216" i="32"/>
  <c r="M216" i="32" s="1"/>
  <c r="L212" i="32"/>
  <c r="M212" i="32" s="1"/>
  <c r="L208" i="32"/>
  <c r="M208" i="32" s="1"/>
  <c r="L204" i="32"/>
  <c r="M204" i="32" s="1"/>
  <c r="L200" i="32"/>
  <c r="M200" i="32" s="1"/>
  <c r="L196" i="32"/>
  <c r="M196" i="32" s="1"/>
  <c r="L192" i="32"/>
  <c r="M192" i="32" s="1"/>
  <c r="L188" i="32"/>
  <c r="M188" i="32" s="1"/>
  <c r="L184" i="32"/>
  <c r="M184" i="32" s="1"/>
  <c r="L180" i="32"/>
  <c r="M180" i="32" s="1"/>
  <c r="L176" i="32"/>
  <c r="M176" i="32" s="1"/>
  <c r="L172" i="32"/>
  <c r="M172" i="32" s="1"/>
  <c r="L168" i="32"/>
  <c r="M168" i="32" s="1"/>
  <c r="L164" i="32"/>
  <c r="M164" i="32" s="1"/>
  <c r="L160" i="32"/>
  <c r="M160" i="32" s="1"/>
  <c r="L156" i="32"/>
  <c r="M156" i="32" s="1"/>
  <c r="L152" i="32"/>
  <c r="M152" i="32" s="1"/>
  <c r="L148" i="32"/>
  <c r="M148" i="32" s="1"/>
  <c r="L144" i="32"/>
  <c r="M144" i="32" s="1"/>
  <c r="L140" i="32"/>
  <c r="M140" i="32" s="1"/>
  <c r="L899" i="32"/>
  <c r="M899" i="32" s="1"/>
  <c r="L892" i="32"/>
  <c r="M892" i="32" s="1"/>
  <c r="L886" i="32"/>
  <c r="M886" i="32" s="1"/>
  <c r="L878" i="32"/>
  <c r="M878" i="32" s="1"/>
  <c r="L871" i="32"/>
  <c r="M871" i="32" s="1"/>
  <c r="L864" i="32"/>
  <c r="M864" i="32" s="1"/>
  <c r="L856" i="32"/>
  <c r="M856" i="32" s="1"/>
  <c r="L850" i="32"/>
  <c r="M850" i="32" s="1"/>
  <c r="L843" i="32"/>
  <c r="M843" i="32" s="1"/>
  <c r="L835" i="32"/>
  <c r="M835" i="32" s="1"/>
  <c r="L828" i="32"/>
  <c r="M828" i="32" s="1"/>
  <c r="L822" i="32"/>
  <c r="M822" i="32" s="1"/>
  <c r="L814" i="32"/>
  <c r="M814" i="32" s="1"/>
  <c r="L807" i="32"/>
  <c r="M807" i="32" s="1"/>
  <c r="L800" i="32"/>
  <c r="M800" i="32" s="1"/>
  <c r="L792" i="32"/>
  <c r="M792" i="32" s="1"/>
  <c r="L786" i="32"/>
  <c r="M786" i="32" s="1"/>
  <c r="L779" i="32"/>
  <c r="M779" i="32" s="1"/>
  <c r="L771" i="32"/>
  <c r="M771" i="32" s="1"/>
  <c r="L764" i="32"/>
  <c r="M764" i="32" s="1"/>
  <c r="L758" i="32"/>
  <c r="M758" i="32" s="1"/>
  <c r="L750" i="32"/>
  <c r="M750" i="32" s="1"/>
  <c r="L743" i="32"/>
  <c r="M743" i="32" s="1"/>
  <c r="L736" i="32"/>
  <c r="M736" i="32" s="1"/>
  <c r="L728" i="32"/>
  <c r="M728" i="32" s="1"/>
  <c r="L722" i="32"/>
  <c r="M722" i="32" s="1"/>
  <c r="L715" i="32"/>
  <c r="M715" i="32" s="1"/>
  <c r="L707" i="32"/>
  <c r="M707" i="32" s="1"/>
  <c r="L700" i="32"/>
  <c r="M700" i="32" s="1"/>
  <c r="L694" i="32"/>
  <c r="M694" i="32" s="1"/>
  <c r="L686" i="32"/>
  <c r="M686" i="32" s="1"/>
  <c r="L679" i="32"/>
  <c r="M679" i="32" s="1"/>
  <c r="L672" i="32"/>
  <c r="M672" i="32" s="1"/>
  <c r="L664" i="32"/>
  <c r="M664" i="32" s="1"/>
  <c r="L658" i="32"/>
  <c r="M658" i="32" s="1"/>
  <c r="L651" i="32"/>
  <c r="M651" i="32" s="1"/>
  <c r="L643" i="32"/>
  <c r="M643" i="32" s="1"/>
  <c r="L636" i="32"/>
  <c r="M636" i="32" s="1"/>
  <c r="L630" i="32"/>
  <c r="M630" i="32" s="1"/>
  <c r="L622" i="32"/>
  <c r="M622" i="32" s="1"/>
  <c r="L615" i="32"/>
  <c r="M615" i="32" s="1"/>
  <c r="L608" i="32"/>
  <c r="M608" i="32" s="1"/>
  <c r="L600" i="32"/>
  <c r="M600" i="32" s="1"/>
  <c r="L594" i="32"/>
  <c r="M594" i="32" s="1"/>
  <c r="L587" i="32"/>
  <c r="M587" i="32" s="1"/>
  <c r="L579" i="32"/>
  <c r="M579" i="32" s="1"/>
  <c r="L572" i="32"/>
  <c r="M572" i="32" s="1"/>
  <c r="L566" i="32"/>
  <c r="M566" i="32" s="1"/>
  <c r="L559" i="32"/>
  <c r="M559" i="32" s="1"/>
  <c r="L554" i="32"/>
  <c r="M554" i="32" s="1"/>
  <c r="L549" i="32"/>
  <c r="M549" i="32" s="1"/>
  <c r="L543" i="32"/>
  <c r="M543" i="32" s="1"/>
  <c r="L538" i="32"/>
  <c r="M538" i="32" s="1"/>
  <c r="L533" i="32"/>
  <c r="M533" i="32" s="1"/>
  <c r="L527" i="32"/>
  <c r="M527" i="32" s="1"/>
  <c r="L522" i="32"/>
  <c r="M522" i="32" s="1"/>
  <c r="L517" i="32"/>
  <c r="M517" i="32" s="1"/>
  <c r="L511" i="32"/>
  <c r="M511" i="32" s="1"/>
  <c r="L506" i="32"/>
  <c r="M506" i="32" s="1"/>
  <c r="L501" i="32"/>
  <c r="M501" i="32" s="1"/>
  <c r="L495" i="32"/>
  <c r="M495" i="32" s="1"/>
  <c r="L490" i="32"/>
  <c r="M490" i="32" s="1"/>
  <c r="L485" i="32"/>
  <c r="M485" i="32" s="1"/>
  <c r="L479" i="32"/>
  <c r="M479" i="32" s="1"/>
  <c r="L474" i="32"/>
  <c r="M474" i="32" s="1"/>
  <c r="L469" i="32"/>
  <c r="M469" i="32" s="1"/>
  <c r="L463" i="32"/>
  <c r="M463" i="32" s="1"/>
  <c r="L458" i="32"/>
  <c r="M458" i="32" s="1"/>
  <c r="L453" i="32"/>
  <c r="M453" i="32" s="1"/>
  <c r="L447" i="32"/>
  <c r="M447" i="32" s="1"/>
  <c r="L442" i="32"/>
  <c r="M442" i="32" s="1"/>
  <c r="L437" i="32"/>
  <c r="M437" i="32" s="1"/>
  <c r="L431" i="32"/>
  <c r="M431" i="32" s="1"/>
  <c r="L426" i="32"/>
  <c r="M426" i="32" s="1"/>
  <c r="L421" i="32"/>
  <c r="M421" i="32" s="1"/>
  <c r="L415" i="32"/>
  <c r="M415" i="32" s="1"/>
  <c r="L410" i="32"/>
  <c r="M410" i="32" s="1"/>
  <c r="L405" i="32"/>
  <c r="M405" i="32" s="1"/>
  <c r="L399" i="32"/>
  <c r="M399" i="32" s="1"/>
  <c r="L394" i="32"/>
  <c r="M394" i="32" s="1"/>
  <c r="L389" i="32"/>
  <c r="M389" i="32" s="1"/>
  <c r="L383" i="32"/>
  <c r="M383" i="32" s="1"/>
  <c r="L378" i="32"/>
  <c r="M378" i="32" s="1"/>
  <c r="L373" i="32"/>
  <c r="M373" i="32" s="1"/>
  <c r="L367" i="32"/>
  <c r="M367" i="32" s="1"/>
  <c r="L362" i="32"/>
  <c r="M362" i="32" s="1"/>
  <c r="L357" i="32"/>
  <c r="M357" i="32" s="1"/>
  <c r="L351" i="32"/>
  <c r="M351" i="32" s="1"/>
  <c r="L346" i="32"/>
  <c r="M346" i="32" s="1"/>
  <c r="L341" i="32"/>
  <c r="M341" i="32" s="1"/>
  <c r="L335" i="32"/>
  <c r="M335" i="32" s="1"/>
  <c r="L330" i="32"/>
  <c r="M330" i="32" s="1"/>
  <c r="L325" i="32"/>
  <c r="M325" i="32" s="1"/>
  <c r="L319" i="32"/>
  <c r="M319" i="32" s="1"/>
  <c r="L314" i="32"/>
  <c r="M314" i="32" s="1"/>
  <c r="L309" i="32"/>
  <c r="M309" i="32" s="1"/>
  <c r="L303" i="32"/>
  <c r="M303" i="32" s="1"/>
  <c r="L298" i="32"/>
  <c r="M298" i="32" s="1"/>
  <c r="L293" i="32"/>
  <c r="M293" i="32" s="1"/>
  <c r="L287" i="32"/>
  <c r="M287" i="32" s="1"/>
  <c r="L282" i="32"/>
  <c r="M282" i="32" s="1"/>
  <c r="L277" i="32"/>
  <c r="M277" i="32" s="1"/>
  <c r="L271" i="32"/>
  <c r="M271" i="32" s="1"/>
  <c r="L266" i="32"/>
  <c r="M266" i="32" s="1"/>
  <c r="L261" i="32"/>
  <c r="M261" i="32" s="1"/>
  <c r="L255" i="32"/>
  <c r="M255" i="32" s="1"/>
  <c r="L250" i="32"/>
  <c r="M250" i="32" s="1"/>
  <c r="L245" i="32"/>
  <c r="M245" i="32" s="1"/>
  <c r="L239" i="32"/>
  <c r="M239" i="32" s="1"/>
  <c r="L234" i="32"/>
  <c r="M234" i="32" s="1"/>
  <c r="L229" i="32"/>
  <c r="M229" i="32" s="1"/>
  <c r="L223" i="32"/>
  <c r="M223" i="32" s="1"/>
  <c r="L218" i="32"/>
  <c r="M218" i="32" s="1"/>
  <c r="L213" i="32"/>
  <c r="M213" i="32" s="1"/>
  <c r="L207" i="32"/>
  <c r="M207" i="32" s="1"/>
  <c r="L202" i="32"/>
  <c r="M202" i="32" s="1"/>
  <c r="L197" i="32"/>
  <c r="M197" i="32" s="1"/>
  <c r="L191" i="32"/>
  <c r="M191" i="32" s="1"/>
  <c r="L186" i="32"/>
  <c r="M186" i="32" s="1"/>
  <c r="L181" i="32"/>
  <c r="M181" i="32" s="1"/>
  <c r="L175" i="32"/>
  <c r="M175" i="32" s="1"/>
  <c r="L170" i="32"/>
  <c r="M170" i="32" s="1"/>
  <c r="L165" i="32"/>
  <c r="M165" i="32" s="1"/>
  <c r="L159" i="32"/>
  <c r="M159" i="32" s="1"/>
  <c r="L154" i="32"/>
  <c r="M154" i="32" s="1"/>
  <c r="L149" i="32"/>
  <c r="M149" i="32" s="1"/>
  <c r="L143" i="32"/>
  <c r="M143" i="32" s="1"/>
  <c r="L138" i="32"/>
  <c r="M138" i="32" s="1"/>
  <c r="L134" i="32"/>
  <c r="M134" i="32" s="1"/>
  <c r="L130" i="32"/>
  <c r="M130" i="32" s="1"/>
  <c r="L126" i="32"/>
  <c r="M126" i="32" s="1"/>
  <c r="L122" i="32"/>
  <c r="M122" i="32" s="1"/>
  <c r="L118" i="32"/>
  <c r="M118" i="32" s="1"/>
  <c r="L114" i="32"/>
  <c r="M114" i="32" s="1"/>
  <c r="L110" i="32"/>
  <c r="M110" i="32" s="1"/>
  <c r="L106" i="32"/>
  <c r="M106" i="32" s="1"/>
  <c r="L102" i="32"/>
  <c r="M102" i="32" s="1"/>
  <c r="L98" i="32"/>
  <c r="M98" i="32" s="1"/>
  <c r="L94" i="32"/>
  <c r="M94" i="32" s="1"/>
  <c r="L90" i="32"/>
  <c r="M90" i="32" s="1"/>
  <c r="L86" i="32"/>
  <c r="M86" i="32" s="1"/>
  <c r="L82" i="32"/>
  <c r="M82" i="32" s="1"/>
  <c r="L78" i="32"/>
  <c r="M78" i="32" s="1"/>
  <c r="L74" i="32"/>
  <c r="M74" i="32" s="1"/>
  <c r="L70" i="32"/>
  <c r="M70" i="32" s="1"/>
  <c r="L66" i="32"/>
  <c r="M66" i="32" s="1"/>
  <c r="L62" i="32"/>
  <c r="M62" i="32" s="1"/>
  <c r="L58" i="32"/>
  <c r="M58" i="32" s="1"/>
  <c r="L54" i="32"/>
  <c r="M54" i="32" s="1"/>
  <c r="L50" i="32"/>
  <c r="M50" i="32" s="1"/>
  <c r="L46" i="32"/>
  <c r="M46" i="32" s="1"/>
  <c r="L42" i="32"/>
  <c r="M42" i="32" s="1"/>
  <c r="L38" i="32"/>
  <c r="M38" i="32" s="1"/>
  <c r="L34" i="32"/>
  <c r="M34" i="32" s="1"/>
  <c r="L30" i="32"/>
  <c r="M30" i="32" s="1"/>
  <c r="L26" i="32"/>
  <c r="M26" i="32" s="1"/>
  <c r="L22" i="32"/>
  <c r="M22" i="32" s="1"/>
  <c r="L898" i="32"/>
  <c r="M898" i="32" s="1"/>
  <c r="L891" i="32"/>
  <c r="M891" i="32" s="1"/>
  <c r="L883" i="32"/>
  <c r="M883" i="32" s="1"/>
  <c r="L876" i="32"/>
  <c r="M876" i="32" s="1"/>
  <c r="L870" i="32"/>
  <c r="M870" i="32" s="1"/>
  <c r="L862" i="32"/>
  <c r="M862" i="32" s="1"/>
  <c r="L855" i="32"/>
  <c r="M855" i="32" s="1"/>
  <c r="L848" i="32"/>
  <c r="M848" i="32" s="1"/>
  <c r="L840" i="32"/>
  <c r="M840" i="32" s="1"/>
  <c r="L834" i="32"/>
  <c r="M834" i="32" s="1"/>
  <c r="L827" i="32"/>
  <c r="M827" i="32" s="1"/>
  <c r="L819" i="32"/>
  <c r="M819" i="32" s="1"/>
  <c r="L812" i="32"/>
  <c r="M812" i="32" s="1"/>
  <c r="L806" i="32"/>
  <c r="M806" i="32" s="1"/>
  <c r="L798" i="32"/>
  <c r="M798" i="32" s="1"/>
  <c r="L791" i="32"/>
  <c r="M791" i="32" s="1"/>
  <c r="L784" i="32"/>
  <c r="M784" i="32" s="1"/>
  <c r="L776" i="32"/>
  <c r="M776" i="32" s="1"/>
  <c r="L770" i="32"/>
  <c r="M770" i="32" s="1"/>
  <c r="L763" i="32"/>
  <c r="M763" i="32" s="1"/>
  <c r="L755" i="32"/>
  <c r="M755" i="32" s="1"/>
  <c r="L748" i="32"/>
  <c r="M748" i="32" s="1"/>
  <c r="L742" i="32"/>
  <c r="M742" i="32" s="1"/>
  <c r="L734" i="32"/>
  <c r="M734" i="32" s="1"/>
  <c r="L727" i="32"/>
  <c r="M727" i="32" s="1"/>
  <c r="L720" i="32"/>
  <c r="M720" i="32" s="1"/>
  <c r="L712" i="32"/>
  <c r="M712" i="32" s="1"/>
  <c r="L706" i="32"/>
  <c r="M706" i="32" s="1"/>
  <c r="L699" i="32"/>
  <c r="M699" i="32" s="1"/>
  <c r="L691" i="32"/>
  <c r="M691" i="32" s="1"/>
  <c r="L684" i="32"/>
  <c r="M684" i="32" s="1"/>
  <c r="L678" i="32"/>
  <c r="M678" i="32" s="1"/>
  <c r="L670" i="32"/>
  <c r="M670" i="32" s="1"/>
  <c r="L663" i="32"/>
  <c r="M663" i="32" s="1"/>
  <c r="L656" i="32"/>
  <c r="M656" i="32" s="1"/>
  <c r="L648" i="32"/>
  <c r="M648" i="32" s="1"/>
  <c r="L642" i="32"/>
  <c r="M642" i="32" s="1"/>
  <c r="L635" i="32"/>
  <c r="M635" i="32" s="1"/>
  <c r="L627" i="32"/>
  <c r="M627" i="32" s="1"/>
  <c r="L620" i="32"/>
  <c r="M620" i="32" s="1"/>
  <c r="L614" i="32"/>
  <c r="M614" i="32" s="1"/>
  <c r="L606" i="32"/>
  <c r="M606" i="32" s="1"/>
  <c r="L599" i="32"/>
  <c r="M599" i="32" s="1"/>
  <c r="L592" i="32"/>
  <c r="M592" i="32" s="1"/>
  <c r="L584" i="32"/>
  <c r="M584" i="32" s="1"/>
  <c r="L578" i="32"/>
  <c r="M578" i="32" s="1"/>
  <c r="L571" i="32"/>
  <c r="M571" i="32" s="1"/>
  <c r="L563" i="32"/>
  <c r="M563" i="32" s="1"/>
  <c r="L558" i="32"/>
  <c r="M558" i="32" s="1"/>
  <c r="L553" i="32"/>
  <c r="M553" i="32" s="1"/>
  <c r="L547" i="32"/>
  <c r="M547" i="32" s="1"/>
  <c r="L542" i="32"/>
  <c r="M542" i="32" s="1"/>
  <c r="L537" i="32"/>
  <c r="M537" i="32" s="1"/>
  <c r="L531" i="32"/>
  <c r="M531" i="32" s="1"/>
  <c r="L526" i="32"/>
  <c r="M526" i="32" s="1"/>
  <c r="L521" i="32"/>
  <c r="M521" i="32" s="1"/>
  <c r="L515" i="32"/>
  <c r="M515" i="32" s="1"/>
  <c r="L510" i="32"/>
  <c r="M510" i="32" s="1"/>
  <c r="L505" i="32"/>
  <c r="M505" i="32" s="1"/>
  <c r="L499" i="32"/>
  <c r="M499" i="32" s="1"/>
  <c r="L494" i="32"/>
  <c r="M494" i="32" s="1"/>
  <c r="L489" i="32"/>
  <c r="M489" i="32" s="1"/>
  <c r="L483" i="32"/>
  <c r="M483" i="32" s="1"/>
  <c r="L478" i="32"/>
  <c r="M478" i="32" s="1"/>
  <c r="L473" i="32"/>
  <c r="M473" i="32" s="1"/>
  <c r="L467" i="32"/>
  <c r="M467" i="32" s="1"/>
  <c r="L462" i="32"/>
  <c r="M462" i="32" s="1"/>
  <c r="L457" i="32"/>
  <c r="M457" i="32" s="1"/>
  <c r="L451" i="32"/>
  <c r="M451" i="32" s="1"/>
  <c r="L446" i="32"/>
  <c r="M446" i="32" s="1"/>
  <c r="L441" i="32"/>
  <c r="M441" i="32" s="1"/>
  <c r="L435" i="32"/>
  <c r="M435" i="32" s="1"/>
  <c r="L430" i="32"/>
  <c r="M430" i="32" s="1"/>
  <c r="L425" i="32"/>
  <c r="M425" i="32" s="1"/>
  <c r="L419" i="32"/>
  <c r="M419" i="32" s="1"/>
  <c r="L414" i="32"/>
  <c r="M414" i="32" s="1"/>
  <c r="L409" i="32"/>
  <c r="M409" i="32" s="1"/>
  <c r="L403" i="32"/>
  <c r="M403" i="32" s="1"/>
  <c r="L398" i="32"/>
  <c r="M398" i="32" s="1"/>
  <c r="L393" i="32"/>
  <c r="M393" i="32" s="1"/>
  <c r="L387" i="32"/>
  <c r="M387" i="32" s="1"/>
  <c r="L382" i="32"/>
  <c r="M382" i="32" s="1"/>
  <c r="L377" i="32"/>
  <c r="M377" i="32" s="1"/>
  <c r="L371" i="32"/>
  <c r="M371" i="32" s="1"/>
  <c r="L366" i="32"/>
  <c r="M366" i="32" s="1"/>
  <c r="L361" i="32"/>
  <c r="M361" i="32" s="1"/>
  <c r="L355" i="32"/>
  <c r="M355" i="32" s="1"/>
  <c r="L350" i="32"/>
  <c r="M350" i="32" s="1"/>
  <c r="L345" i="32"/>
  <c r="M345" i="32" s="1"/>
  <c r="L339" i="32"/>
  <c r="M339" i="32" s="1"/>
  <c r="L334" i="32"/>
  <c r="M334" i="32" s="1"/>
  <c r="L329" i="32"/>
  <c r="M329" i="32" s="1"/>
  <c r="L323" i="32"/>
  <c r="M323" i="32" s="1"/>
  <c r="L318" i="32"/>
  <c r="M318" i="32" s="1"/>
  <c r="L313" i="32"/>
  <c r="M313" i="32" s="1"/>
  <c r="L307" i="32"/>
  <c r="M307" i="32" s="1"/>
  <c r="L302" i="32"/>
  <c r="M302" i="32" s="1"/>
  <c r="L297" i="32"/>
  <c r="M297" i="32" s="1"/>
  <c r="L291" i="32"/>
  <c r="M291" i="32" s="1"/>
  <c r="L286" i="32"/>
  <c r="M286" i="32" s="1"/>
  <c r="L281" i="32"/>
  <c r="M281" i="32" s="1"/>
  <c r="L275" i="32"/>
  <c r="M275" i="32" s="1"/>
  <c r="L270" i="32"/>
  <c r="M270" i="32" s="1"/>
  <c r="L265" i="32"/>
  <c r="M265" i="32" s="1"/>
  <c r="L259" i="32"/>
  <c r="M259" i="32" s="1"/>
  <c r="L254" i="32"/>
  <c r="M254" i="32" s="1"/>
  <c r="L249" i="32"/>
  <c r="M249" i="32" s="1"/>
  <c r="L243" i="32"/>
  <c r="M243" i="32" s="1"/>
  <c r="L238" i="32"/>
  <c r="M238" i="32" s="1"/>
  <c r="L233" i="32"/>
  <c r="M233" i="32" s="1"/>
  <c r="L227" i="32"/>
  <c r="M227" i="32" s="1"/>
  <c r="L222" i="32"/>
  <c r="M222" i="32" s="1"/>
  <c r="L217" i="32"/>
  <c r="M217" i="32" s="1"/>
  <c r="L211" i="32"/>
  <c r="M211" i="32" s="1"/>
  <c r="L206" i="32"/>
  <c r="M206" i="32" s="1"/>
  <c r="L201" i="32"/>
  <c r="M201" i="32" s="1"/>
  <c r="L195" i="32"/>
  <c r="M195" i="32" s="1"/>
  <c r="L190" i="32"/>
  <c r="M190" i="32" s="1"/>
  <c r="L185" i="32"/>
  <c r="M185" i="32" s="1"/>
  <c r="L179" i="32"/>
  <c r="M179" i="32" s="1"/>
  <c r="L174" i="32"/>
  <c r="M174" i="32" s="1"/>
  <c r="L169" i="32"/>
  <c r="M169" i="32" s="1"/>
  <c r="L163" i="32"/>
  <c r="M163" i="32" s="1"/>
  <c r="L158" i="32"/>
  <c r="M158" i="32" s="1"/>
  <c r="L153" i="32"/>
  <c r="M153" i="32" s="1"/>
  <c r="L147" i="32"/>
  <c r="M147" i="32" s="1"/>
  <c r="L142" i="32"/>
  <c r="M142" i="32" s="1"/>
  <c r="L137" i="32"/>
  <c r="M137" i="32" s="1"/>
  <c r="L133" i="32"/>
  <c r="M133" i="32" s="1"/>
  <c r="L129" i="32"/>
  <c r="M129" i="32" s="1"/>
  <c r="L125" i="32"/>
  <c r="M125" i="32" s="1"/>
  <c r="L121" i="32"/>
  <c r="M121" i="32" s="1"/>
  <c r="L117" i="32"/>
  <c r="M117" i="32" s="1"/>
  <c r="L113" i="32"/>
  <c r="M113" i="32" s="1"/>
  <c r="L109" i="32"/>
  <c r="M109" i="32" s="1"/>
  <c r="L105" i="32"/>
  <c r="M105" i="32" s="1"/>
  <c r="L101" i="32"/>
  <c r="M101" i="32" s="1"/>
  <c r="L97" i="32"/>
  <c r="M97" i="32" s="1"/>
  <c r="L93" i="32"/>
  <c r="M93" i="32" s="1"/>
  <c r="L89" i="32"/>
  <c r="M89" i="32" s="1"/>
  <c r="L85" i="32"/>
  <c r="M85" i="32" s="1"/>
  <c r="L81" i="32"/>
  <c r="M81" i="32" s="1"/>
  <c r="L77" i="32"/>
  <c r="M77" i="32" s="1"/>
  <c r="L73" i="32"/>
  <c r="M73" i="32" s="1"/>
  <c r="L69" i="32"/>
  <c r="M69" i="32" s="1"/>
  <c r="L65" i="32"/>
  <c r="M65" i="32" s="1"/>
  <c r="L61" i="32"/>
  <c r="M61" i="32" s="1"/>
  <c r="L57" i="32"/>
  <c r="M57" i="32" s="1"/>
  <c r="L53" i="32"/>
  <c r="M53" i="32" s="1"/>
  <c r="L49" i="32"/>
  <c r="M49" i="32" s="1"/>
  <c r="L45" i="32"/>
  <c r="M45" i="32" s="1"/>
  <c r="L41" i="32"/>
  <c r="M41" i="32" s="1"/>
  <c r="L37" i="32"/>
  <c r="M37" i="32" s="1"/>
  <c r="L33" i="32"/>
  <c r="M33" i="32" s="1"/>
  <c r="L29" i="32"/>
  <c r="M29" i="32" s="1"/>
  <c r="L25" i="32"/>
  <c r="M25" i="32" s="1"/>
  <c r="L896" i="32"/>
  <c r="M896" i="32" s="1"/>
  <c r="L888" i="32"/>
  <c r="M888" i="32" s="1"/>
  <c r="L882" i="32"/>
  <c r="M882" i="32" s="1"/>
  <c r="L875" i="32"/>
  <c r="M875" i="32" s="1"/>
  <c r="L867" i="32"/>
  <c r="M867" i="32" s="1"/>
  <c r="L860" i="32"/>
  <c r="M860" i="32" s="1"/>
  <c r="L854" i="32"/>
  <c r="M854" i="32" s="1"/>
  <c r="L846" i="32"/>
  <c r="M846" i="32" s="1"/>
  <c r="L839" i="32"/>
  <c r="M839" i="32" s="1"/>
  <c r="L832" i="32"/>
  <c r="M832" i="32" s="1"/>
  <c r="L824" i="32"/>
  <c r="M824" i="32" s="1"/>
  <c r="L818" i="32"/>
  <c r="M818" i="32" s="1"/>
  <c r="L811" i="32"/>
  <c r="M811" i="32" s="1"/>
  <c r="L803" i="32"/>
  <c r="M803" i="32" s="1"/>
  <c r="L796" i="32"/>
  <c r="M796" i="32" s="1"/>
  <c r="L790" i="32"/>
  <c r="M790" i="32" s="1"/>
  <c r="L782" i="32"/>
  <c r="M782" i="32" s="1"/>
  <c r="L775" i="32"/>
  <c r="M775" i="32" s="1"/>
  <c r="L768" i="32"/>
  <c r="M768" i="32" s="1"/>
  <c r="L760" i="32"/>
  <c r="M760" i="32" s="1"/>
  <c r="L754" i="32"/>
  <c r="M754" i="32" s="1"/>
  <c r="L747" i="32"/>
  <c r="M747" i="32" s="1"/>
  <c r="L739" i="32"/>
  <c r="M739" i="32" s="1"/>
  <c r="L894" i="32"/>
  <c r="M894" i="32" s="1"/>
  <c r="L866" i="32"/>
  <c r="M866" i="32" s="1"/>
  <c r="L838" i="32"/>
  <c r="M838" i="32" s="1"/>
  <c r="L808" i="32"/>
  <c r="M808" i="32" s="1"/>
  <c r="L780" i="32"/>
  <c r="M780" i="32" s="1"/>
  <c r="L752" i="32"/>
  <c r="M752" i="32" s="1"/>
  <c r="L731" i="32"/>
  <c r="M731" i="32" s="1"/>
  <c r="L716" i="32"/>
  <c r="M716" i="32" s="1"/>
  <c r="L702" i="32"/>
  <c r="M702" i="32" s="1"/>
  <c r="L688" i="32"/>
  <c r="M688" i="32" s="1"/>
  <c r="L674" i="32"/>
  <c r="M674" i="32" s="1"/>
  <c r="L659" i="32"/>
  <c r="M659" i="32" s="1"/>
  <c r="L646" i="32"/>
  <c r="M646" i="32" s="1"/>
  <c r="L631" i="32"/>
  <c r="M631" i="32" s="1"/>
  <c r="L616" i="32"/>
  <c r="M616" i="32" s="1"/>
  <c r="L603" i="32"/>
  <c r="M603" i="32" s="1"/>
  <c r="L588" i="32"/>
  <c r="M588" i="32" s="1"/>
  <c r="L574" i="32"/>
  <c r="M574" i="32" s="1"/>
  <c r="L561" i="32"/>
  <c r="M561" i="32" s="1"/>
  <c r="L550" i="32"/>
  <c r="M550" i="32" s="1"/>
  <c r="L539" i="32"/>
  <c r="M539" i="32" s="1"/>
  <c r="L529" i="32"/>
  <c r="M529" i="32" s="1"/>
  <c r="L518" i="32"/>
  <c r="M518" i="32" s="1"/>
  <c r="L507" i="32"/>
  <c r="M507" i="32" s="1"/>
  <c r="L497" i="32"/>
  <c r="M497" i="32" s="1"/>
  <c r="L486" i="32"/>
  <c r="M486" i="32" s="1"/>
  <c r="L475" i="32"/>
  <c r="M475" i="32" s="1"/>
  <c r="L465" i="32"/>
  <c r="M465" i="32" s="1"/>
  <c r="L454" i="32"/>
  <c r="M454" i="32" s="1"/>
  <c r="L443" i="32"/>
  <c r="M443" i="32" s="1"/>
  <c r="L433" i="32"/>
  <c r="M433" i="32" s="1"/>
  <c r="L422" i="32"/>
  <c r="M422" i="32" s="1"/>
  <c r="L411" i="32"/>
  <c r="M411" i="32" s="1"/>
  <c r="L401" i="32"/>
  <c r="M401" i="32" s="1"/>
  <c r="L390" i="32"/>
  <c r="M390" i="32" s="1"/>
  <c r="L379" i="32"/>
  <c r="M379" i="32" s="1"/>
  <c r="L369" i="32"/>
  <c r="M369" i="32" s="1"/>
  <c r="L358" i="32"/>
  <c r="M358" i="32" s="1"/>
  <c r="L347" i="32"/>
  <c r="M347" i="32" s="1"/>
  <c r="L337" i="32"/>
  <c r="M337" i="32" s="1"/>
  <c r="L326" i="32"/>
  <c r="M326" i="32" s="1"/>
  <c r="L315" i="32"/>
  <c r="M315" i="32" s="1"/>
  <c r="L305" i="32"/>
  <c r="M305" i="32" s="1"/>
  <c r="L294" i="32"/>
  <c r="M294" i="32" s="1"/>
  <c r="L283" i="32"/>
  <c r="M283" i="32" s="1"/>
  <c r="L273" i="32"/>
  <c r="M273" i="32" s="1"/>
  <c r="L262" i="32"/>
  <c r="M262" i="32" s="1"/>
  <c r="L251" i="32"/>
  <c r="M251" i="32" s="1"/>
  <c r="L241" i="32"/>
  <c r="M241" i="32" s="1"/>
  <c r="L230" i="32"/>
  <c r="M230" i="32" s="1"/>
  <c r="L219" i="32"/>
  <c r="M219" i="32" s="1"/>
  <c r="L209" i="32"/>
  <c r="M209" i="32" s="1"/>
  <c r="L198" i="32"/>
  <c r="M198" i="32" s="1"/>
  <c r="L187" i="32"/>
  <c r="M187" i="32" s="1"/>
  <c r="L177" i="32"/>
  <c r="M177" i="32" s="1"/>
  <c r="L166" i="32"/>
  <c r="M166" i="32" s="1"/>
  <c r="L155" i="32"/>
  <c r="M155" i="32" s="1"/>
  <c r="L145" i="32"/>
  <c r="M145" i="32" s="1"/>
  <c r="L135" i="32"/>
  <c r="M135" i="32" s="1"/>
  <c r="L127" i="32"/>
  <c r="M127" i="32" s="1"/>
  <c r="L119" i="32"/>
  <c r="M119" i="32" s="1"/>
  <c r="L111" i="32"/>
  <c r="M111" i="32" s="1"/>
  <c r="L103" i="32"/>
  <c r="M103" i="32" s="1"/>
  <c r="L95" i="32"/>
  <c r="M95" i="32" s="1"/>
  <c r="L87" i="32"/>
  <c r="M87" i="32" s="1"/>
  <c r="L79" i="32"/>
  <c r="M79" i="32" s="1"/>
  <c r="L71" i="32"/>
  <c r="M71" i="32" s="1"/>
  <c r="L63" i="32"/>
  <c r="M63" i="32" s="1"/>
  <c r="L55" i="32"/>
  <c r="M55" i="32" s="1"/>
  <c r="L47" i="32"/>
  <c r="M47" i="32" s="1"/>
  <c r="L39" i="32"/>
  <c r="M39" i="32" s="1"/>
  <c r="L31" i="32"/>
  <c r="M31" i="32" s="1"/>
  <c r="L23" i="32"/>
  <c r="M23" i="32" s="1"/>
  <c r="L887" i="32"/>
  <c r="M887" i="32" s="1"/>
  <c r="L859" i="32"/>
  <c r="M859" i="32" s="1"/>
  <c r="L830" i="32"/>
  <c r="M830" i="32" s="1"/>
  <c r="L802" i="32"/>
  <c r="M802" i="32" s="1"/>
  <c r="L774" i="32"/>
  <c r="M774" i="32" s="1"/>
  <c r="L744" i="32"/>
  <c r="M744" i="32" s="1"/>
  <c r="L726" i="32"/>
  <c r="M726" i="32" s="1"/>
  <c r="L711" i="32"/>
  <c r="M711" i="32" s="1"/>
  <c r="L696" i="32"/>
  <c r="M696" i="32" s="1"/>
  <c r="L683" i="32"/>
  <c r="M683" i="32" s="1"/>
  <c r="L668" i="32"/>
  <c r="M668" i="32" s="1"/>
  <c r="L654" i="32"/>
  <c r="M654" i="32" s="1"/>
  <c r="L640" i="32"/>
  <c r="M640" i="32" s="1"/>
  <c r="L626" i="32"/>
  <c r="M626" i="32" s="1"/>
  <c r="L611" i="32"/>
  <c r="M611" i="32" s="1"/>
  <c r="L598" i="32"/>
  <c r="M598" i="32" s="1"/>
  <c r="L583" i="32"/>
  <c r="M583" i="32" s="1"/>
  <c r="L568" i="32"/>
  <c r="M568" i="32" s="1"/>
  <c r="L557" i="32"/>
  <c r="M557" i="32" s="1"/>
  <c r="L546" i="32"/>
  <c r="M546" i="32" s="1"/>
  <c r="L535" i="32"/>
  <c r="M535" i="32" s="1"/>
  <c r="L525" i="32"/>
  <c r="M525" i="32" s="1"/>
  <c r="L514" i="32"/>
  <c r="M514" i="32" s="1"/>
  <c r="L503" i="32"/>
  <c r="M503" i="32" s="1"/>
  <c r="L493" i="32"/>
  <c r="M493" i="32" s="1"/>
  <c r="L482" i="32"/>
  <c r="M482" i="32" s="1"/>
  <c r="L471" i="32"/>
  <c r="M471" i="32" s="1"/>
  <c r="L461" i="32"/>
  <c r="M461" i="32" s="1"/>
  <c r="L450" i="32"/>
  <c r="M450" i="32" s="1"/>
  <c r="L439" i="32"/>
  <c r="M439" i="32" s="1"/>
  <c r="L429" i="32"/>
  <c r="M429" i="32" s="1"/>
  <c r="L418" i="32"/>
  <c r="M418" i="32" s="1"/>
  <c r="L407" i="32"/>
  <c r="M407" i="32" s="1"/>
  <c r="L397" i="32"/>
  <c r="M397" i="32" s="1"/>
  <c r="L386" i="32"/>
  <c r="M386" i="32" s="1"/>
  <c r="L375" i="32"/>
  <c r="M375" i="32" s="1"/>
  <c r="L365" i="32"/>
  <c r="M365" i="32" s="1"/>
  <c r="L354" i="32"/>
  <c r="M354" i="32" s="1"/>
  <c r="L343" i="32"/>
  <c r="M343" i="32" s="1"/>
  <c r="L333" i="32"/>
  <c r="M333" i="32" s="1"/>
  <c r="L322" i="32"/>
  <c r="M322" i="32" s="1"/>
  <c r="L311" i="32"/>
  <c r="M311" i="32" s="1"/>
  <c r="L301" i="32"/>
  <c r="M301" i="32" s="1"/>
  <c r="L290" i="32"/>
  <c r="M290" i="32" s="1"/>
  <c r="L279" i="32"/>
  <c r="M279" i="32" s="1"/>
  <c r="L269" i="32"/>
  <c r="M269" i="32" s="1"/>
  <c r="L258" i="32"/>
  <c r="M258" i="32" s="1"/>
  <c r="L247" i="32"/>
  <c r="M247" i="32" s="1"/>
  <c r="L237" i="32"/>
  <c r="M237" i="32" s="1"/>
  <c r="L226" i="32"/>
  <c r="M226" i="32" s="1"/>
  <c r="L215" i="32"/>
  <c r="M215" i="32" s="1"/>
  <c r="L205" i="32"/>
  <c r="M205" i="32" s="1"/>
  <c r="L194" i="32"/>
  <c r="M194" i="32" s="1"/>
  <c r="L183" i="32"/>
  <c r="M183" i="32" s="1"/>
  <c r="L173" i="32"/>
  <c r="M173" i="32" s="1"/>
  <c r="L162" i="32"/>
  <c r="M162" i="32" s="1"/>
  <c r="L151" i="32"/>
  <c r="M151" i="32" s="1"/>
  <c r="L141" i="32"/>
  <c r="M141" i="32" s="1"/>
  <c r="L132" i="32"/>
  <c r="M132" i="32" s="1"/>
  <c r="L124" i="32"/>
  <c r="M124" i="32" s="1"/>
  <c r="L116" i="32"/>
  <c r="M116" i="32" s="1"/>
  <c r="L108" i="32"/>
  <c r="M108" i="32" s="1"/>
  <c r="L100" i="32"/>
  <c r="M100" i="32" s="1"/>
  <c r="L92" i="32"/>
  <c r="M92" i="32" s="1"/>
  <c r="L84" i="32"/>
  <c r="M84" i="32" s="1"/>
  <c r="L76" i="32"/>
  <c r="M76" i="32" s="1"/>
  <c r="L68" i="32"/>
  <c r="M68" i="32" s="1"/>
  <c r="L60" i="32"/>
  <c r="M60" i="32" s="1"/>
  <c r="L52" i="32"/>
  <c r="L44" i="32"/>
  <c r="M44" i="32" s="1"/>
  <c r="L36" i="32"/>
  <c r="M36" i="32" s="1"/>
  <c r="L28" i="32"/>
  <c r="M28" i="32" s="1"/>
  <c r="L880" i="32"/>
  <c r="M880" i="32" s="1"/>
  <c r="L851" i="32"/>
  <c r="M851" i="32" s="1"/>
  <c r="L823" i="32"/>
  <c r="M823" i="32" s="1"/>
  <c r="L795" i="32"/>
  <c r="M795" i="32" s="1"/>
  <c r="L766" i="32"/>
  <c r="M766" i="32" s="1"/>
  <c r="L738" i="32"/>
  <c r="M738" i="32" s="1"/>
  <c r="L723" i="32"/>
  <c r="M723" i="32" s="1"/>
  <c r="L710" i="32"/>
  <c r="M710" i="32" s="1"/>
  <c r="L695" i="32"/>
  <c r="M695" i="32" s="1"/>
  <c r="L680" i="32"/>
  <c r="M680" i="32" s="1"/>
  <c r="L667" i="32"/>
  <c r="M667" i="32" s="1"/>
  <c r="L652" i="32"/>
  <c r="M652" i="32" s="1"/>
  <c r="L638" i="32"/>
  <c r="M638" i="32" s="1"/>
  <c r="L624" i="32"/>
  <c r="M624" i="32" s="1"/>
  <c r="L610" i="32"/>
  <c r="M610" i="32" s="1"/>
  <c r="L595" i="32"/>
  <c r="M595" i="32" s="1"/>
  <c r="L582" i="32"/>
  <c r="M582" i="32" s="1"/>
  <c r="L567" i="32"/>
  <c r="M567" i="32" s="1"/>
  <c r="L555" i="32"/>
  <c r="M555" i="32" s="1"/>
  <c r="L545" i="32"/>
  <c r="M545" i="32" s="1"/>
  <c r="L534" i="32"/>
  <c r="M534" i="32" s="1"/>
  <c r="L523" i="32"/>
  <c r="M523" i="32" s="1"/>
  <c r="L513" i="32"/>
  <c r="M513" i="32" s="1"/>
  <c r="L502" i="32"/>
  <c r="M502" i="32" s="1"/>
  <c r="L491" i="32"/>
  <c r="M491" i="32" s="1"/>
  <c r="L481" i="32"/>
  <c r="M481" i="32" s="1"/>
  <c r="L470" i="32"/>
  <c r="M470" i="32" s="1"/>
  <c r="L459" i="32"/>
  <c r="M459" i="32" s="1"/>
  <c r="L449" i="32"/>
  <c r="M449" i="32" s="1"/>
  <c r="L438" i="32"/>
  <c r="M438" i="32" s="1"/>
  <c r="L427" i="32"/>
  <c r="M427" i="32" s="1"/>
  <c r="L417" i="32"/>
  <c r="M417" i="32" s="1"/>
  <c r="L406" i="32"/>
  <c r="M406" i="32" s="1"/>
  <c r="L395" i="32"/>
  <c r="M395" i="32" s="1"/>
  <c r="L385" i="32"/>
  <c r="M385" i="32" s="1"/>
  <c r="L374" i="32"/>
  <c r="M374" i="32" s="1"/>
  <c r="L363" i="32"/>
  <c r="M363" i="32" s="1"/>
  <c r="L353" i="32"/>
  <c r="M353" i="32" s="1"/>
  <c r="L342" i="32"/>
  <c r="M342" i="32" s="1"/>
  <c r="L331" i="32"/>
  <c r="M331" i="32" s="1"/>
  <c r="L321" i="32"/>
  <c r="M321" i="32" s="1"/>
  <c r="L310" i="32"/>
  <c r="M310" i="32" s="1"/>
  <c r="L299" i="32"/>
  <c r="M299" i="32" s="1"/>
  <c r="L289" i="32"/>
  <c r="M289" i="32" s="1"/>
  <c r="L278" i="32"/>
  <c r="M278" i="32" s="1"/>
  <c r="L267" i="32"/>
  <c r="M267" i="32" s="1"/>
  <c r="L257" i="32"/>
  <c r="M257" i="32" s="1"/>
  <c r="L246" i="32"/>
  <c r="M246" i="32" s="1"/>
  <c r="L235" i="32"/>
  <c r="M235" i="32" s="1"/>
  <c r="L225" i="32"/>
  <c r="M225" i="32" s="1"/>
  <c r="L214" i="32"/>
  <c r="M214" i="32" s="1"/>
  <c r="L203" i="32"/>
  <c r="M203" i="32" s="1"/>
  <c r="L193" i="32"/>
  <c r="M193" i="32" s="1"/>
  <c r="L182" i="32"/>
  <c r="M182" i="32" s="1"/>
  <c r="L171" i="32"/>
  <c r="M171" i="32" s="1"/>
  <c r="L161" i="32"/>
  <c r="M161" i="32" s="1"/>
  <c r="L150" i="32"/>
  <c r="M150" i="32" s="1"/>
  <c r="L139" i="32"/>
  <c r="M139" i="32" s="1"/>
  <c r="L131" i="32"/>
  <c r="M131" i="32" s="1"/>
  <c r="L123" i="32"/>
  <c r="M123" i="32" s="1"/>
  <c r="L115" i="32"/>
  <c r="M115" i="32" s="1"/>
  <c r="L107" i="32"/>
  <c r="M107" i="32" s="1"/>
  <c r="L99" i="32"/>
  <c r="M99" i="32" s="1"/>
  <c r="L91" i="32"/>
  <c r="M91" i="32" s="1"/>
  <c r="L83" i="32"/>
  <c r="M83" i="32" s="1"/>
  <c r="L75" i="32"/>
  <c r="M75" i="32" s="1"/>
  <c r="L67" i="32"/>
  <c r="M67" i="32" s="1"/>
  <c r="L59" i="32"/>
  <c r="M59" i="32" s="1"/>
  <c r="L51" i="32"/>
  <c r="M51" i="32" s="1"/>
  <c r="L43" i="32"/>
  <c r="M43" i="32" s="1"/>
  <c r="L35" i="32"/>
  <c r="M35" i="32" s="1"/>
  <c r="L27" i="32"/>
  <c r="M27" i="32" s="1"/>
  <c r="L872" i="32"/>
  <c r="M872" i="32" s="1"/>
  <c r="L844" i="32"/>
  <c r="M844" i="32" s="1"/>
  <c r="L816" i="32"/>
  <c r="M816" i="32" s="1"/>
  <c r="L787" i="32"/>
  <c r="M787" i="32" s="1"/>
  <c r="L759" i="32"/>
  <c r="M759" i="32" s="1"/>
  <c r="L732" i="32"/>
  <c r="M732" i="32" s="1"/>
  <c r="L718" i="32"/>
  <c r="M718" i="32" s="1"/>
  <c r="L704" i="32"/>
  <c r="M704" i="32" s="1"/>
  <c r="L690" i="32"/>
  <c r="M690" i="32" s="1"/>
  <c r="L675" i="32"/>
  <c r="M675" i="32" s="1"/>
  <c r="L662" i="32"/>
  <c r="M662" i="32" s="1"/>
  <c r="L647" i="32"/>
  <c r="M647" i="32" s="1"/>
  <c r="L632" i="32"/>
  <c r="M632" i="32" s="1"/>
  <c r="L619" i="32"/>
  <c r="M619" i="32" s="1"/>
  <c r="L604" i="32"/>
  <c r="M604" i="32" s="1"/>
  <c r="L590" i="32"/>
  <c r="M590" i="32" s="1"/>
  <c r="L576" i="32"/>
  <c r="M576" i="32" s="1"/>
  <c r="L562" i="32"/>
  <c r="M562" i="32" s="1"/>
  <c r="L551" i="32"/>
  <c r="M551" i="32" s="1"/>
  <c r="L541" i="32"/>
  <c r="M541" i="32" s="1"/>
  <c r="L530" i="32"/>
  <c r="M530" i="32" s="1"/>
  <c r="L519" i="32"/>
  <c r="M519" i="32" s="1"/>
  <c r="L509" i="32"/>
  <c r="M509" i="32" s="1"/>
  <c r="L498" i="32"/>
  <c r="M498" i="32" s="1"/>
  <c r="L487" i="32"/>
  <c r="M487" i="32" s="1"/>
  <c r="L477" i="32"/>
  <c r="M477" i="32" s="1"/>
  <c r="L466" i="32"/>
  <c r="M466" i="32" s="1"/>
  <c r="L455" i="32"/>
  <c r="M455" i="32" s="1"/>
  <c r="L445" i="32"/>
  <c r="M445" i="32" s="1"/>
  <c r="L434" i="32"/>
  <c r="M434" i="32" s="1"/>
  <c r="L423" i="32"/>
  <c r="M423" i="32" s="1"/>
  <c r="L413" i="32"/>
  <c r="M413" i="32" s="1"/>
  <c r="L402" i="32"/>
  <c r="M402" i="32" s="1"/>
  <c r="L391" i="32"/>
  <c r="M391" i="32" s="1"/>
  <c r="L381" i="32"/>
  <c r="M381" i="32" s="1"/>
  <c r="L370" i="32"/>
  <c r="M370" i="32" s="1"/>
  <c r="L359" i="32"/>
  <c r="M359" i="32" s="1"/>
  <c r="L349" i="32"/>
  <c r="M349" i="32" s="1"/>
  <c r="L338" i="32"/>
  <c r="M338" i="32" s="1"/>
  <c r="L327" i="32"/>
  <c r="M327" i="32" s="1"/>
  <c r="L317" i="32"/>
  <c r="M317" i="32" s="1"/>
  <c r="L306" i="32"/>
  <c r="M306" i="32" s="1"/>
  <c r="L295" i="32"/>
  <c r="M295" i="32" s="1"/>
  <c r="L285" i="32"/>
  <c r="M285" i="32" s="1"/>
  <c r="L274" i="32"/>
  <c r="M274" i="32" s="1"/>
  <c r="L263" i="32"/>
  <c r="M263" i="32" s="1"/>
  <c r="L253" i="32"/>
  <c r="M253" i="32" s="1"/>
  <c r="L242" i="32"/>
  <c r="M242" i="32" s="1"/>
  <c r="L231" i="32"/>
  <c r="M231" i="32" s="1"/>
  <c r="L221" i="32"/>
  <c r="M221" i="32" s="1"/>
  <c r="L210" i="32"/>
  <c r="M210" i="32" s="1"/>
  <c r="L199" i="32"/>
  <c r="M199" i="32" s="1"/>
  <c r="L189" i="32"/>
  <c r="M189" i="32" s="1"/>
  <c r="L178" i="32"/>
  <c r="M178" i="32" s="1"/>
  <c r="L167" i="32"/>
  <c r="M167" i="32" s="1"/>
  <c r="L157" i="32"/>
  <c r="M157" i="32" s="1"/>
  <c r="L146" i="32"/>
  <c r="M146" i="32" s="1"/>
  <c r="L136" i="32"/>
  <c r="M136" i="32" s="1"/>
  <c r="L128" i="32"/>
  <c r="M128" i="32" s="1"/>
  <c r="L120" i="32"/>
  <c r="M120" i="32" s="1"/>
  <c r="L112" i="32"/>
  <c r="M112" i="32" s="1"/>
  <c r="L104" i="32"/>
  <c r="M104" i="32" s="1"/>
  <c r="L96" i="32"/>
  <c r="M96" i="32" s="1"/>
  <c r="L88" i="32"/>
  <c r="M88" i="32" s="1"/>
  <c r="L80" i="32"/>
  <c r="M80" i="32" s="1"/>
  <c r="L72" i="32"/>
  <c r="M72" i="32" s="1"/>
  <c r="L64" i="32"/>
  <c r="M64" i="32" s="1"/>
  <c r="L56" i="32"/>
  <c r="M56" i="32" s="1"/>
  <c r="L48" i="32"/>
  <c r="M48" i="32" s="1"/>
  <c r="L40" i="32"/>
  <c r="M40" i="32" s="1"/>
  <c r="L32" i="32"/>
  <c r="M32" i="32" s="1"/>
  <c r="L24" i="32"/>
  <c r="M24" i="32" s="1"/>
  <c r="M52" i="32"/>
  <c r="M272" i="32"/>
  <c r="G17" i="32"/>
  <c r="L17" i="32" s="1"/>
  <c r="G15" i="32"/>
  <c r="L15" i="32" s="1"/>
  <c r="G16" i="32"/>
  <c r="L16" i="32" s="1"/>
  <c r="G18" i="32"/>
  <c r="L18" i="32" s="1"/>
  <c r="G19" i="32"/>
  <c r="L19" i="32" s="1"/>
  <c r="G20" i="32"/>
  <c r="L20" i="32" s="1"/>
  <c r="G21" i="32"/>
  <c r="L21" i="32" s="1"/>
  <c r="G10" i="32"/>
  <c r="L10" i="32" s="1"/>
  <c r="G13" i="32"/>
  <c r="L13" i="32" s="1"/>
  <c r="K4" i="32"/>
  <c r="J4" i="32"/>
  <c r="H105" i="54"/>
  <c r="H54" i="54"/>
  <c r="H72" i="54"/>
  <c r="AG12" i="26"/>
  <c r="H91" i="54"/>
  <c r="AA12" i="26"/>
  <c r="H44" i="54"/>
  <c r="H22" i="54"/>
  <c r="H31" i="54"/>
  <c r="H87" i="54"/>
  <c r="H100" i="54"/>
  <c r="H50" i="54"/>
  <c r="H69" i="54"/>
  <c r="H104" i="54"/>
  <c r="H19" i="54"/>
  <c r="H70" i="54"/>
  <c r="H32" i="54"/>
  <c r="H88" i="54"/>
  <c r="H62" i="54"/>
  <c r="H26" i="54"/>
  <c r="H42" i="54"/>
  <c r="H13" i="54"/>
  <c r="H80" i="54"/>
  <c r="H39" i="54"/>
  <c r="Z12" i="26"/>
  <c r="H98" i="54"/>
  <c r="H60" i="54"/>
  <c r="H9" i="54"/>
  <c r="V12" i="26"/>
  <c r="H68" i="54"/>
  <c r="H41" i="54"/>
  <c r="H43" i="54"/>
  <c r="Y12" i="26"/>
  <c r="H36" i="54"/>
  <c r="AF12" i="26"/>
  <c r="H15" i="54"/>
  <c r="H28" i="54"/>
  <c r="H67" i="54"/>
  <c r="H101" i="54"/>
  <c r="H16" i="54"/>
  <c r="H40" i="54"/>
  <c r="H63" i="54"/>
  <c r="H84" i="54"/>
  <c r="H96" i="54"/>
  <c r="H37" i="54"/>
  <c r="H74" i="54"/>
  <c r="H14" i="54"/>
  <c r="H21" i="54"/>
  <c r="H51" i="54"/>
  <c r="H25" i="54"/>
  <c r="H82" i="54"/>
  <c r="H30" i="54"/>
  <c r="H18" i="54"/>
  <c r="W12" i="26"/>
  <c r="X12" i="26"/>
  <c r="H73" i="54"/>
  <c r="H95" i="54"/>
  <c r="D13" i="54"/>
  <c r="H8" i="54"/>
  <c r="H76" i="54"/>
  <c r="H7" i="54"/>
  <c r="H10" i="54"/>
  <c r="H48" i="54"/>
  <c r="H89" i="54"/>
  <c r="H90" i="54"/>
  <c r="H17" i="54"/>
  <c r="H94" i="54"/>
  <c r="H46" i="54"/>
  <c r="H53" i="54"/>
  <c r="H83" i="54"/>
  <c r="H86" i="54"/>
  <c r="H97" i="54"/>
  <c r="H75" i="54"/>
  <c r="H23" i="54"/>
  <c r="H35" i="54"/>
  <c r="H78" i="54"/>
  <c r="H93" i="54"/>
  <c r="H11" i="54"/>
  <c r="H71" i="54"/>
  <c r="H20" i="54"/>
  <c r="T12" i="26"/>
  <c r="H61" i="54"/>
  <c r="H45" i="54"/>
  <c r="H24" i="54"/>
  <c r="H55" i="54"/>
  <c r="H27" i="54"/>
  <c r="D12" i="54"/>
  <c r="H64" i="54"/>
  <c r="H92" i="54"/>
  <c r="G29" i="50"/>
  <c r="H99" i="54"/>
  <c r="H47" i="54"/>
  <c r="H65" i="54"/>
  <c r="H29" i="54"/>
  <c r="H81" i="54"/>
  <c r="H34" i="54"/>
  <c r="H33" i="54"/>
  <c r="H103" i="54"/>
  <c r="H66" i="54"/>
  <c r="H79" i="54"/>
  <c r="H6" i="54"/>
  <c r="H102" i="54"/>
  <c r="H49" i="54"/>
  <c r="H59" i="54"/>
  <c r="H58" i="54"/>
  <c r="H52" i="54"/>
  <c r="H56" i="54"/>
  <c r="H85" i="54"/>
  <c r="AH12" i="26"/>
  <c r="H38" i="54"/>
  <c r="H12" i="54"/>
  <c r="H57" i="54"/>
  <c r="H77" i="54"/>
  <c r="U12" i="26"/>
  <c r="M15" i="32" l="1"/>
  <c r="M13" i="32"/>
  <c r="M20" i="32"/>
  <c r="M19" i="32"/>
  <c r="M21" i="32"/>
  <c r="M16" i="32"/>
  <c r="M17" i="32"/>
  <c r="M18" i="32"/>
  <c r="M10" i="32"/>
  <c r="G11" i="54"/>
  <c r="I11" i="54"/>
  <c r="O11" i="54"/>
  <c r="O6" i="54"/>
  <c r="G6" i="54"/>
  <c r="I6" i="54"/>
  <c r="I8" i="54"/>
  <c r="O8" i="54"/>
  <c r="G8" i="54"/>
  <c r="G9" i="54"/>
  <c r="I9" i="54"/>
  <c r="O9" i="54"/>
  <c r="I13" i="54"/>
  <c r="O13" i="54"/>
  <c r="G13" i="54"/>
  <c r="O7" i="54"/>
  <c r="G7" i="54"/>
  <c r="I7" i="54"/>
  <c r="O17" i="54"/>
  <c r="G17" i="54"/>
  <c r="I17" i="54"/>
  <c r="G103" i="54"/>
  <c r="I103" i="54"/>
  <c r="O103" i="54"/>
  <c r="G66" i="54"/>
  <c r="I66" i="54"/>
  <c r="O66" i="54"/>
  <c r="I42" i="54"/>
  <c r="O42" i="54"/>
  <c r="G42" i="54"/>
  <c r="O95" i="54"/>
  <c r="G95" i="54"/>
  <c r="I95" i="54"/>
  <c r="O30" i="54"/>
  <c r="G30" i="54"/>
  <c r="I30" i="54"/>
  <c r="O31" i="54"/>
  <c r="G31" i="54"/>
  <c r="I31" i="54"/>
  <c r="I76" i="54"/>
  <c r="O76" i="54"/>
  <c r="G76" i="54"/>
  <c r="G44" i="54"/>
  <c r="I44" i="54"/>
  <c r="O44" i="54"/>
  <c r="G77" i="54"/>
  <c r="I77" i="54"/>
  <c r="O77" i="54"/>
  <c r="I45" i="54"/>
  <c r="O45" i="54"/>
  <c r="G45" i="54"/>
  <c r="I63" i="54"/>
  <c r="O63" i="54"/>
  <c r="G63" i="54"/>
  <c r="I74" i="54"/>
  <c r="O74" i="54"/>
  <c r="G74" i="54"/>
  <c r="O58" i="54"/>
  <c r="G58" i="54"/>
  <c r="I58" i="54"/>
  <c r="O46" i="54"/>
  <c r="G46" i="54"/>
  <c r="I46" i="54"/>
  <c r="O35" i="54"/>
  <c r="G35" i="54"/>
  <c r="I35" i="54"/>
  <c r="O80" i="54"/>
  <c r="G80" i="54"/>
  <c r="I80" i="54"/>
  <c r="I48" i="54"/>
  <c r="O48" i="54"/>
  <c r="G48" i="54"/>
  <c r="G81" i="54"/>
  <c r="I81" i="54"/>
  <c r="O81" i="54"/>
  <c r="G49" i="54"/>
  <c r="I49" i="54"/>
  <c r="O49" i="54"/>
  <c r="I15" i="54"/>
  <c r="O15" i="54"/>
  <c r="G15" i="54"/>
  <c r="O79" i="54"/>
  <c r="G79" i="54"/>
  <c r="I79" i="54"/>
  <c r="I82" i="54"/>
  <c r="O82" i="54"/>
  <c r="G82" i="54"/>
  <c r="O38" i="54"/>
  <c r="G38" i="54"/>
  <c r="I38" i="54"/>
  <c r="O99" i="54"/>
  <c r="G99" i="54"/>
  <c r="I99" i="54"/>
  <c r="O67" i="54"/>
  <c r="G67" i="54"/>
  <c r="I67" i="54"/>
  <c r="G34" i="54"/>
  <c r="I34" i="54"/>
  <c r="O34" i="54"/>
  <c r="I94" i="54"/>
  <c r="O94" i="54"/>
  <c r="G94" i="54"/>
  <c r="I62" i="54"/>
  <c r="O62" i="54"/>
  <c r="G62" i="54"/>
  <c r="G55" i="54"/>
  <c r="I55" i="54"/>
  <c r="O55" i="54"/>
  <c r="G39" i="54"/>
  <c r="I39" i="54"/>
  <c r="O39" i="54"/>
  <c r="O23" i="54"/>
  <c r="G23" i="54"/>
  <c r="I23" i="54"/>
  <c r="I100" i="54"/>
  <c r="O100" i="54"/>
  <c r="G100" i="54"/>
  <c r="G84" i="54"/>
  <c r="I84" i="54"/>
  <c r="O84" i="54"/>
  <c r="O68" i="54"/>
  <c r="G68" i="54"/>
  <c r="I68" i="54"/>
  <c r="G52" i="54"/>
  <c r="I52" i="54"/>
  <c r="O52" i="54"/>
  <c r="O36" i="54"/>
  <c r="G36" i="54"/>
  <c r="I36" i="54"/>
  <c r="G20" i="54"/>
  <c r="I20" i="54"/>
  <c r="O20" i="54"/>
  <c r="G101" i="54"/>
  <c r="I101" i="54"/>
  <c r="O101" i="54"/>
  <c r="O85" i="54"/>
  <c r="G85" i="54"/>
  <c r="I85" i="54"/>
  <c r="O69" i="54"/>
  <c r="G69" i="54"/>
  <c r="I69" i="54"/>
  <c r="I53" i="54"/>
  <c r="O53" i="54"/>
  <c r="G53" i="54"/>
  <c r="G37" i="54"/>
  <c r="I37" i="54"/>
  <c r="O37" i="54"/>
  <c r="O21" i="54"/>
  <c r="G21" i="54"/>
  <c r="I21" i="54"/>
  <c r="G12" i="54"/>
  <c r="I12" i="54"/>
  <c r="O12" i="54"/>
  <c r="G14" i="54"/>
  <c r="I14" i="54"/>
  <c r="O14" i="54"/>
  <c r="O10" i="54"/>
  <c r="G10" i="54"/>
  <c r="I10" i="54"/>
  <c r="G50" i="54"/>
  <c r="I50" i="54"/>
  <c r="O50" i="54"/>
  <c r="G98" i="54"/>
  <c r="I98" i="54"/>
  <c r="O98" i="54"/>
  <c r="G83" i="54"/>
  <c r="I83" i="54"/>
  <c r="O83" i="54"/>
  <c r="O78" i="54"/>
  <c r="G78" i="54"/>
  <c r="I78" i="54"/>
  <c r="G47" i="54"/>
  <c r="I47" i="54"/>
  <c r="O47" i="54"/>
  <c r="G92" i="54"/>
  <c r="I92" i="54"/>
  <c r="O92" i="54"/>
  <c r="I60" i="54"/>
  <c r="O60" i="54"/>
  <c r="G60" i="54"/>
  <c r="G28" i="54"/>
  <c r="I28" i="54"/>
  <c r="O28" i="54"/>
  <c r="I93" i="54"/>
  <c r="O93" i="54"/>
  <c r="G93" i="54"/>
  <c r="O61" i="54"/>
  <c r="G61" i="54"/>
  <c r="I61" i="54"/>
  <c r="I29" i="54"/>
  <c r="O29" i="54"/>
  <c r="G29" i="54"/>
  <c r="G16" i="54"/>
  <c r="I16" i="54"/>
  <c r="O16" i="54"/>
  <c r="G22" i="54"/>
  <c r="I22" i="54"/>
  <c r="O22" i="54"/>
  <c r="O91" i="54"/>
  <c r="G91" i="54"/>
  <c r="I91" i="54"/>
  <c r="G86" i="54"/>
  <c r="I86" i="54"/>
  <c r="O86" i="54"/>
  <c r="G51" i="54"/>
  <c r="I51" i="54"/>
  <c r="O51" i="54"/>
  <c r="G19" i="54"/>
  <c r="I19" i="54"/>
  <c r="O19" i="54"/>
  <c r="G96" i="54"/>
  <c r="I96" i="54"/>
  <c r="O96" i="54"/>
  <c r="G64" i="54"/>
  <c r="I64" i="54"/>
  <c r="O64" i="54"/>
  <c r="G32" i="54"/>
  <c r="I32" i="54"/>
  <c r="O32" i="54"/>
  <c r="G97" i="54"/>
  <c r="I97" i="54"/>
  <c r="O97" i="54"/>
  <c r="G65" i="54"/>
  <c r="I65" i="54"/>
  <c r="O65" i="54"/>
  <c r="G33" i="54"/>
  <c r="I33" i="54"/>
  <c r="O33" i="54"/>
  <c r="O87" i="54"/>
  <c r="G87" i="54"/>
  <c r="I87" i="54"/>
  <c r="G18" i="54"/>
  <c r="I18" i="54"/>
  <c r="O18" i="54"/>
  <c r="I90" i="54"/>
  <c r="O90" i="54"/>
  <c r="G90" i="54"/>
  <c r="I54" i="54"/>
  <c r="O54" i="54"/>
  <c r="G54" i="54"/>
  <c r="O75" i="54"/>
  <c r="G75" i="54"/>
  <c r="I75" i="54"/>
  <c r="O26" i="54"/>
  <c r="G26" i="54"/>
  <c r="I26" i="54"/>
  <c r="O71" i="54"/>
  <c r="G71" i="54"/>
  <c r="I71" i="54"/>
  <c r="O102" i="54"/>
  <c r="G102" i="54"/>
  <c r="I102" i="54"/>
  <c r="I70" i="54"/>
  <c r="O70" i="54"/>
  <c r="G70" i="54"/>
  <c r="O59" i="54"/>
  <c r="G59" i="54"/>
  <c r="I59" i="54"/>
  <c r="O43" i="54"/>
  <c r="G43" i="54"/>
  <c r="I43" i="54"/>
  <c r="O27" i="54"/>
  <c r="G27" i="54"/>
  <c r="I27" i="54"/>
  <c r="G104" i="54"/>
  <c r="I104" i="54"/>
  <c r="O104" i="54"/>
  <c r="I88" i="54"/>
  <c r="O88" i="54"/>
  <c r="G88" i="54"/>
  <c r="G72" i="54"/>
  <c r="I72" i="54"/>
  <c r="O72" i="54"/>
  <c r="O56" i="54"/>
  <c r="G56" i="54"/>
  <c r="I56" i="54"/>
  <c r="I40" i="54"/>
  <c r="O40" i="54"/>
  <c r="G40" i="54"/>
  <c r="I24" i="54"/>
  <c r="O24" i="54"/>
  <c r="G24" i="54"/>
  <c r="G105" i="54"/>
  <c r="I105" i="54"/>
  <c r="O105" i="54"/>
  <c r="G89" i="54"/>
  <c r="I89" i="54"/>
  <c r="O89" i="54"/>
  <c r="G73" i="54"/>
  <c r="I73" i="54"/>
  <c r="O73" i="54"/>
  <c r="G57" i="54"/>
  <c r="I57" i="54"/>
  <c r="O57" i="54"/>
  <c r="G41" i="54"/>
  <c r="I41" i="54"/>
  <c r="O41" i="54"/>
  <c r="G25" i="54"/>
  <c r="I25" i="54"/>
  <c r="O25" i="54"/>
  <c r="AI12" i="26"/>
  <c r="R11" i="54"/>
  <c r="R14" i="54"/>
  <c r="R9" i="54"/>
  <c r="R8" i="54"/>
  <c r="R12" i="54"/>
  <c r="R15" i="54"/>
  <c r="R10" i="54"/>
  <c r="R13" i="54"/>
  <c r="AH13" i="26"/>
  <c r="W13" i="26"/>
  <c r="AG13" i="26"/>
  <c r="AA13" i="26"/>
  <c r="U13" i="26"/>
  <c r="AF13" i="26"/>
  <c r="Z13" i="26"/>
  <c r="X13" i="26"/>
  <c r="V13" i="26"/>
  <c r="T13" i="26"/>
  <c r="Y13" i="26"/>
  <c r="AI13" i="26"/>
  <c r="E9" i="26" l="1"/>
  <c r="E2" i="26"/>
  <c r="Q12" i="26"/>
  <c r="F12" i="26"/>
  <c r="R12" i="26"/>
  <c r="J12" i="26"/>
  <c r="L12" i="26"/>
  <c r="K12" i="26"/>
  <c r="O12" i="26"/>
  <c r="I12" i="26"/>
  <c r="N12" i="26"/>
  <c r="H12" i="26"/>
  <c r="G12" i="26"/>
  <c r="G35" i="50" l="1"/>
  <c r="B38" i="50" s="1"/>
  <c r="H13" i="26"/>
  <c r="K13" i="26"/>
  <c r="L13" i="26"/>
  <c r="R13" i="26"/>
  <c r="F13" i="26"/>
  <c r="G13" i="26"/>
  <c r="I13" i="26"/>
  <c r="J13" i="26"/>
  <c r="Q13" i="26"/>
  <c r="N13" i="26"/>
  <c r="O13" i="26"/>
  <c r="R7" i="54" l="1"/>
</calcChain>
</file>

<file path=xl/sharedStrings.xml><?xml version="1.0" encoding="utf-8"?>
<sst xmlns="http://schemas.openxmlformats.org/spreadsheetml/2006/main" count="1134" uniqueCount="630">
  <si>
    <t>DATE</t>
  </si>
  <si>
    <t>Sheetlist</t>
  </si>
  <si>
    <t>TOTAL / Type</t>
  </si>
  <si>
    <t>PRIX UNITAIRE</t>
  </si>
  <si>
    <t>CODE</t>
  </si>
  <si>
    <t>DESIGNATION</t>
  </si>
  <si>
    <t>DATE SORTIE</t>
  </si>
  <si>
    <t>DATE ENTREE</t>
  </si>
  <si>
    <t>CUMUL M-1</t>
  </si>
  <si>
    <t>CUMUL M</t>
  </si>
  <si>
    <t>VL-1</t>
  </si>
  <si>
    <t>VL-2</t>
  </si>
  <si>
    <t>VL-3</t>
  </si>
  <si>
    <t>VL-4</t>
  </si>
  <si>
    <t>VL-5</t>
  </si>
  <si>
    <t>VL-6</t>
  </si>
  <si>
    <t>VL-7</t>
  </si>
  <si>
    <t>VL-8</t>
  </si>
  <si>
    <t>VL-9</t>
  </si>
  <si>
    <t>VL-10</t>
  </si>
  <si>
    <t>VL-11</t>
  </si>
  <si>
    <t>VL-12</t>
  </si>
  <si>
    <t>VL-13</t>
  </si>
  <si>
    <t>VL-14</t>
  </si>
  <si>
    <t>VL-15</t>
  </si>
  <si>
    <t>VL-16</t>
  </si>
  <si>
    <t>VL-17</t>
  </si>
  <si>
    <t xml:space="preserve">C4 </t>
  </si>
  <si>
    <t>CANT-1</t>
  </si>
  <si>
    <t>CANT-2</t>
  </si>
  <si>
    <t>CANT-3</t>
  </si>
  <si>
    <t>CANT-4</t>
  </si>
  <si>
    <t>CANT-5</t>
  </si>
  <si>
    <t>CANT-6</t>
  </si>
  <si>
    <t>CANT-7</t>
  </si>
  <si>
    <t>CANT-8</t>
  </si>
  <si>
    <t>CANT-9</t>
  </si>
  <si>
    <t>CANT-10</t>
  </si>
  <si>
    <t>CANT-11</t>
  </si>
  <si>
    <t>CANT-12</t>
  </si>
  <si>
    <t>CANT-13</t>
  </si>
  <si>
    <t>CANT-14</t>
  </si>
  <si>
    <t>CANT-15</t>
  </si>
  <si>
    <t>CANT-16</t>
  </si>
  <si>
    <t>CANT-17</t>
  </si>
  <si>
    <t>CANT-18</t>
  </si>
  <si>
    <t>CANT-19</t>
  </si>
  <si>
    <t>CANT-20</t>
  </si>
  <si>
    <t>CANT-21</t>
  </si>
  <si>
    <t>EQUI-1</t>
  </si>
  <si>
    <t>EQUI-2</t>
  </si>
  <si>
    <t>EQUI-3</t>
  </si>
  <si>
    <t>EQUI-4</t>
  </si>
  <si>
    <t>EQUI-5</t>
  </si>
  <si>
    <t>EQUI-6</t>
  </si>
  <si>
    <t>ELEC-1</t>
  </si>
  <si>
    <t>ELEC-2</t>
  </si>
  <si>
    <t>ELEC-3</t>
  </si>
  <si>
    <t>ELEC-4</t>
  </si>
  <si>
    <t>ELEC-5</t>
  </si>
  <si>
    <t>ELEC-6</t>
  </si>
  <si>
    <t>ELEC-7</t>
  </si>
  <si>
    <t>ELEC-8</t>
  </si>
  <si>
    <t>ELEC-9</t>
  </si>
  <si>
    <t>ELEC-10</t>
  </si>
  <si>
    <t>ELEC-11</t>
  </si>
  <si>
    <t>ELEC-12</t>
  </si>
  <si>
    <t>ELEC-13</t>
  </si>
  <si>
    <t>ELEC-14</t>
  </si>
  <si>
    <t>ELEC-15</t>
  </si>
  <si>
    <t>ELEC-16</t>
  </si>
  <si>
    <t>ELEC-17</t>
  </si>
  <si>
    <t>ELEC-18</t>
  </si>
  <si>
    <t>ELEC-19</t>
  </si>
  <si>
    <t>ELEC-20</t>
  </si>
  <si>
    <t>ELEC-21</t>
  </si>
  <si>
    <t>ELEC-22</t>
  </si>
  <si>
    <t>ELEC-23</t>
  </si>
  <si>
    <t>ELEC-24</t>
  </si>
  <si>
    <t>ELEC-25</t>
  </si>
  <si>
    <t>ELEC-26</t>
  </si>
  <si>
    <t>LEV-1</t>
  </si>
  <si>
    <t>LEV-2</t>
  </si>
  <si>
    <t>LEV-3</t>
  </si>
  <si>
    <t>LEV-4</t>
  </si>
  <si>
    <t>LEV-5</t>
  </si>
  <si>
    <t>LEV-6</t>
  </si>
  <si>
    <t>LEV-7</t>
  </si>
  <si>
    <t>LEV-8</t>
  </si>
  <si>
    <t>LEV-9</t>
  </si>
  <si>
    <t>LEV-10</t>
  </si>
  <si>
    <t>LEV-11</t>
  </si>
  <si>
    <t>LEV-12</t>
  </si>
  <si>
    <t>LEV-13</t>
  </si>
  <si>
    <t>LEV-14</t>
  </si>
  <si>
    <t>LEV-15</t>
  </si>
  <si>
    <t>LEV-16</t>
  </si>
  <si>
    <t>LEV-17</t>
  </si>
  <si>
    <t>LEV-18</t>
  </si>
  <si>
    <t>LEV-19</t>
  </si>
  <si>
    <t>LEV-20</t>
  </si>
  <si>
    <t>LEV-21</t>
  </si>
  <si>
    <t>LEV-22</t>
  </si>
  <si>
    <t>LEV-23</t>
  </si>
  <si>
    <t>LEV-24</t>
  </si>
  <si>
    <t>PROD-1</t>
  </si>
  <si>
    <t>PROD-2</t>
  </si>
  <si>
    <t>PROD-3</t>
  </si>
  <si>
    <t>PROD-4</t>
  </si>
  <si>
    <t>PROD-5</t>
  </si>
  <si>
    <t>PROD-6</t>
  </si>
  <si>
    <t>PROD-7</t>
  </si>
  <si>
    <t>PROD-8</t>
  </si>
  <si>
    <t>PROD-9</t>
  </si>
  <si>
    <t>PROD-10</t>
  </si>
  <si>
    <t>PROD-11</t>
  </si>
  <si>
    <t>PROD-12</t>
  </si>
  <si>
    <t>PROD-13</t>
  </si>
  <si>
    <t>PROD-14</t>
  </si>
  <si>
    <t>PROD-15</t>
  </si>
  <si>
    <t>PROD-16</t>
  </si>
  <si>
    <t>PROD-17</t>
  </si>
  <si>
    <t>PROD-18</t>
  </si>
  <si>
    <t>PROD-19</t>
  </si>
  <si>
    <t>PROD-20</t>
  </si>
  <si>
    <t>PROD-21</t>
  </si>
  <si>
    <t>TER-1</t>
  </si>
  <si>
    <t>TER-2</t>
  </si>
  <si>
    <t>TER-3</t>
  </si>
  <si>
    <t>TER-4</t>
  </si>
  <si>
    <t>TER-5</t>
  </si>
  <si>
    <t>TER-6</t>
  </si>
  <si>
    <t>TER-7</t>
  </si>
  <si>
    <t>TER-8</t>
  </si>
  <si>
    <t>CIT-2</t>
  </si>
  <si>
    <t>CIT-3</t>
  </si>
  <si>
    <t>CIT-4</t>
  </si>
  <si>
    <t>CIT-5</t>
  </si>
  <si>
    <t>CIT-6</t>
  </si>
  <si>
    <t>CIT-7</t>
  </si>
  <si>
    <t>CIT-8</t>
  </si>
  <si>
    <t>CIT-9</t>
  </si>
  <si>
    <t>SEC-1</t>
  </si>
  <si>
    <t>SEC-2</t>
  </si>
  <si>
    <t>SEC-3</t>
  </si>
  <si>
    <t>SEC-4</t>
  </si>
  <si>
    <t>SEC-5</t>
  </si>
  <si>
    <t>SEC-6</t>
  </si>
  <si>
    <t>SEC-7</t>
  </si>
  <si>
    <t>SEC-8</t>
  </si>
  <si>
    <t>SEC-9</t>
  </si>
  <si>
    <t>SEC-10</t>
  </si>
  <si>
    <t>SEC-11</t>
  </si>
  <si>
    <t>SEC-12</t>
  </si>
  <si>
    <t>SEC-13</t>
  </si>
  <si>
    <t>SEC-14</t>
  </si>
  <si>
    <t>SEC-15</t>
  </si>
  <si>
    <t>SEC-16</t>
  </si>
  <si>
    <t>SEC-17</t>
  </si>
  <si>
    <t>SEC-18</t>
  </si>
  <si>
    <t>SEC-19</t>
  </si>
  <si>
    <t>SEC-20</t>
  </si>
  <si>
    <t>SEC-21</t>
  </si>
  <si>
    <t>SEC-22</t>
  </si>
  <si>
    <t>SEC-23</t>
  </si>
  <si>
    <t>SEC-24</t>
  </si>
  <si>
    <t>SEC-25</t>
  </si>
  <si>
    <t>SEC-26</t>
  </si>
  <si>
    <t>SEC-27</t>
  </si>
  <si>
    <t>SEC-28</t>
  </si>
  <si>
    <t>SEC-29</t>
  </si>
  <si>
    <t>SEC-30</t>
  </si>
  <si>
    <t>SEC-31</t>
  </si>
  <si>
    <t>SEC-32</t>
  </si>
  <si>
    <t>SEC-33</t>
  </si>
  <si>
    <t>SEC-34</t>
  </si>
  <si>
    <t>SEC-35</t>
  </si>
  <si>
    <t>SEC-36</t>
  </si>
  <si>
    <t>SEC-37</t>
  </si>
  <si>
    <t>SEC-38</t>
  </si>
  <si>
    <t>SEC-39</t>
  </si>
  <si>
    <t>SEC-40</t>
  </si>
  <si>
    <t>SEC-41</t>
  </si>
  <si>
    <t>SEC-42</t>
  </si>
  <si>
    <t>SEC-43</t>
  </si>
  <si>
    <t>SEC-44</t>
  </si>
  <si>
    <t>SEC-45</t>
  </si>
  <si>
    <t>SEC-46</t>
  </si>
  <si>
    <t>SEC-47</t>
  </si>
  <si>
    <t>COF-1</t>
  </si>
  <si>
    <t>COF-2</t>
  </si>
  <si>
    <t>COF-3</t>
  </si>
  <si>
    <t>COF-4</t>
  </si>
  <si>
    <t>COF-5</t>
  </si>
  <si>
    <t>COF-6</t>
  </si>
  <si>
    <t>COF-8</t>
  </si>
  <si>
    <t>COF-9</t>
  </si>
  <si>
    <t>COF-10</t>
  </si>
  <si>
    <t>COF-11</t>
  </si>
  <si>
    <t>COF-12</t>
  </si>
  <si>
    <t>COF-13</t>
  </si>
  <si>
    <t>COF-14</t>
  </si>
  <si>
    <t>COF-15</t>
  </si>
  <si>
    <t>COF-16</t>
  </si>
  <si>
    <t>COF-17</t>
  </si>
  <si>
    <t>COF-18</t>
  </si>
  <si>
    <t>COF-19</t>
  </si>
  <si>
    <t>COF-20</t>
  </si>
  <si>
    <t>COF-21</t>
  </si>
  <si>
    <t>COF-22</t>
  </si>
  <si>
    <t>COF-23</t>
  </si>
  <si>
    <t>COF-24</t>
  </si>
  <si>
    <t>COF-25</t>
  </si>
  <si>
    <t>COF-26</t>
  </si>
  <si>
    <t>COF-27</t>
  </si>
  <si>
    <t>COF-28</t>
  </si>
  <si>
    <t>COF-29</t>
  </si>
  <si>
    <t>COF-30</t>
  </si>
  <si>
    <t>COF-31</t>
  </si>
  <si>
    <t>COF-32</t>
  </si>
  <si>
    <t>COF-33</t>
  </si>
  <si>
    <t>COF-34</t>
  </si>
  <si>
    <t>COF-35</t>
  </si>
  <si>
    <t>COF-36</t>
  </si>
  <si>
    <t>COF-37</t>
  </si>
  <si>
    <t>COF-38</t>
  </si>
  <si>
    <t>COF-39</t>
  </si>
  <si>
    <t>COF-40</t>
  </si>
  <si>
    <t>COF-41</t>
  </si>
  <si>
    <t>COF-42</t>
  </si>
  <si>
    <t>COF-43</t>
  </si>
  <si>
    <t>COF-44</t>
  </si>
  <si>
    <t>COF-45</t>
  </si>
  <si>
    <t>COF-46</t>
  </si>
  <si>
    <t>COF-47</t>
  </si>
  <si>
    <t>COF-48</t>
  </si>
  <si>
    <t>COF-49</t>
  </si>
  <si>
    <t>COF-50</t>
  </si>
  <si>
    <t>COF-51</t>
  </si>
  <si>
    <t>COF-52</t>
  </si>
  <si>
    <t>COF-53</t>
  </si>
  <si>
    <t>COF-54</t>
  </si>
  <si>
    <t>COF-55</t>
  </si>
  <si>
    <t>COF-56</t>
  </si>
  <si>
    <t>COF-57</t>
  </si>
  <si>
    <t>COF-58</t>
  </si>
  <si>
    <t>COF-59</t>
  </si>
  <si>
    <t>COF-60</t>
  </si>
  <si>
    <t>COF-61</t>
  </si>
  <si>
    <t>COF-62</t>
  </si>
  <si>
    <t>COF-63</t>
  </si>
  <si>
    <t>COF-64</t>
  </si>
  <si>
    <t>COF-65</t>
  </si>
  <si>
    <t>COF-66</t>
  </si>
  <si>
    <t>COF-67</t>
  </si>
  <si>
    <t>COF-68</t>
  </si>
  <si>
    <t>COF-69</t>
  </si>
  <si>
    <t>COF-70</t>
  </si>
  <si>
    <t>COF-71</t>
  </si>
  <si>
    <t>COF-72</t>
  </si>
  <si>
    <t>COF-73</t>
  </si>
  <si>
    <t>COF-74</t>
  </si>
  <si>
    <t>COF-75</t>
  </si>
  <si>
    <t>COF-76</t>
  </si>
  <si>
    <t>COF-77</t>
  </si>
  <si>
    <t>COF-78</t>
  </si>
  <si>
    <t>COF-79</t>
  </si>
  <si>
    <t>COF-80</t>
  </si>
  <si>
    <t>COF-81</t>
  </si>
  <si>
    <t>COF-82</t>
  </si>
  <si>
    <t>COF-83</t>
  </si>
  <si>
    <t>COF-84</t>
  </si>
  <si>
    <t>COF-85</t>
  </si>
  <si>
    <t>COF-86</t>
  </si>
  <si>
    <t>COF-87</t>
  </si>
  <si>
    <t>COF-88</t>
  </si>
  <si>
    <t>COF-89</t>
  </si>
  <si>
    <t>COF-90</t>
  </si>
  <si>
    <t>COF-91</t>
  </si>
  <si>
    <t>COF-92</t>
  </si>
  <si>
    <t>COF-93</t>
  </si>
  <si>
    <t>COF-94</t>
  </si>
  <si>
    <t>COF-95</t>
  </si>
  <si>
    <t>COF-96</t>
  </si>
  <si>
    <t>COF-97</t>
  </si>
  <si>
    <t>COF-98</t>
  </si>
  <si>
    <t>COF-99</t>
  </si>
  <si>
    <t>COF-100</t>
  </si>
  <si>
    <t>COF-101</t>
  </si>
  <si>
    <t>COF-102</t>
  </si>
  <si>
    <t>COF-103</t>
  </si>
  <si>
    <t>COF-104</t>
  </si>
  <si>
    <t>COF-105</t>
  </si>
  <si>
    <t>ETAI-1</t>
  </si>
  <si>
    <t>ETAI-2</t>
  </si>
  <si>
    <t>ETAI-3</t>
  </si>
  <si>
    <t>ETAI-4</t>
  </si>
  <si>
    <t>ETAI-5</t>
  </si>
  <si>
    <t>ETAI-6</t>
  </si>
  <si>
    <t>ETAI-7</t>
  </si>
  <si>
    <t>ETAI-8</t>
  </si>
  <si>
    <t>ETAI-9</t>
  </si>
  <si>
    <t>ETAI-10</t>
  </si>
  <si>
    <t>ETAI-11</t>
  </si>
  <si>
    <t>ETAI-12</t>
  </si>
  <si>
    <t>ETAI-13</t>
  </si>
  <si>
    <t>ETAI-14</t>
  </si>
  <si>
    <t>ETAI-15</t>
  </si>
  <si>
    <t>ETAI-16</t>
  </si>
  <si>
    <t>ETAI-17</t>
  </si>
  <si>
    <t>ETAI-18</t>
  </si>
  <si>
    <t>ETAI-19</t>
  </si>
  <si>
    <t>ETAI-20</t>
  </si>
  <si>
    <t>ETAI-21</t>
  </si>
  <si>
    <t>ETAI-22</t>
  </si>
  <si>
    <t>ETAI-23</t>
  </si>
  <si>
    <t>ETAI-24</t>
  </si>
  <si>
    <t>ETAI-25</t>
  </si>
  <si>
    <t>ETAI-26</t>
  </si>
  <si>
    <t>ETAI-27</t>
  </si>
  <si>
    <t>ETAI-28</t>
  </si>
  <si>
    <t>ETAI-29</t>
  </si>
  <si>
    <t>ETAI-30</t>
  </si>
  <si>
    <t>ETAI-31</t>
  </si>
  <si>
    <t>ETAI-32</t>
  </si>
  <si>
    <t>ETAI-33</t>
  </si>
  <si>
    <t>ETAI-34</t>
  </si>
  <si>
    <t>ETAI-35</t>
  </si>
  <si>
    <t>ETAI-36</t>
  </si>
  <si>
    <t>ETAI-37</t>
  </si>
  <si>
    <t>ETAI-38</t>
  </si>
  <si>
    <t>ETAI-39</t>
  </si>
  <si>
    <t>ETAI-40</t>
  </si>
  <si>
    <t>ETAI-41</t>
  </si>
  <si>
    <t>ETAI-42</t>
  </si>
  <si>
    <t>ETAI-43</t>
  </si>
  <si>
    <t>ETAI-44</t>
  </si>
  <si>
    <t>ETAI-45</t>
  </si>
  <si>
    <t>ETAI-46</t>
  </si>
  <si>
    <t>ETAI-47</t>
  </si>
  <si>
    <t>ETAI-48</t>
  </si>
  <si>
    <t>ETAI-49</t>
  </si>
  <si>
    <t>ETAI-50</t>
  </si>
  <si>
    <t>ETAI-51</t>
  </si>
  <si>
    <t>ETAI-52</t>
  </si>
  <si>
    <t>ETAI-53</t>
  </si>
  <si>
    <t>ETAI-54</t>
  </si>
  <si>
    <t>ETAI-55</t>
  </si>
  <si>
    <t>ETAI-56</t>
  </si>
  <si>
    <t>ETAI-57</t>
  </si>
  <si>
    <t>ETAI-58</t>
  </si>
  <si>
    <t>ETAI-59</t>
  </si>
  <si>
    <t>ETAI-60</t>
  </si>
  <si>
    <t>ETAI-61</t>
  </si>
  <si>
    <t>ETAI-62</t>
  </si>
  <si>
    <t>ETAI-64</t>
  </si>
  <si>
    <t>ETAI-65</t>
  </si>
  <si>
    <t>ETAI-66</t>
  </si>
  <si>
    <t>ETAI-67</t>
  </si>
  <si>
    <t>ETAI-68</t>
  </si>
  <si>
    <t>ETAI-69</t>
  </si>
  <si>
    <t>MOIS</t>
  </si>
  <si>
    <t>MONTANT</t>
  </si>
  <si>
    <t>EMETTEUR :</t>
  </si>
  <si>
    <t>SERVICE :</t>
  </si>
  <si>
    <t>RESPONSABLE :</t>
  </si>
  <si>
    <t>PROJET :</t>
  </si>
  <si>
    <t>C.IMPUTATION :</t>
  </si>
  <si>
    <t>DESTINATAIRE :</t>
  </si>
  <si>
    <t>SECURITE</t>
  </si>
  <si>
    <t>TOTAL FACTURE</t>
  </si>
  <si>
    <t>ECHAF-1</t>
  </si>
  <si>
    <t>ECHAF-2</t>
  </si>
  <si>
    <t>ECHAF-3</t>
  </si>
  <si>
    <t>ECHAF-4</t>
  </si>
  <si>
    <t>ECHAF-5</t>
  </si>
  <si>
    <t>ECHAF-6</t>
  </si>
  <si>
    <t>ECHAF-7</t>
  </si>
  <si>
    <t>ECHAF-8</t>
  </si>
  <si>
    <t>ECHAF-9</t>
  </si>
  <si>
    <t>ECHAF-10</t>
  </si>
  <si>
    <t>ECHAF-11</t>
  </si>
  <si>
    <t>ECHAF-12</t>
  </si>
  <si>
    <t>ECHAF-13</t>
  </si>
  <si>
    <t>ECHAF-14</t>
  </si>
  <si>
    <t>ECHAF-15</t>
  </si>
  <si>
    <t>ECHAF-16</t>
  </si>
  <si>
    <t>ECHAF-17</t>
  </si>
  <si>
    <t>ECHAF-18</t>
  </si>
  <si>
    <t>ECHAF-19</t>
  </si>
  <si>
    <t>ECHAF-20</t>
  </si>
  <si>
    <t>ECHAF-21</t>
  </si>
  <si>
    <t>ECHAF-22</t>
  </si>
  <si>
    <t>ECHAF-23</t>
  </si>
  <si>
    <t>ECHAF-24</t>
  </si>
  <si>
    <t>ECHAF-25</t>
  </si>
  <si>
    <t>ECHAF-26</t>
  </si>
  <si>
    <t>ECHAF-27</t>
  </si>
  <si>
    <t>ECHAF-28</t>
  </si>
  <si>
    <t>ECHAF-29</t>
  </si>
  <si>
    <t>ECHAF-30</t>
  </si>
  <si>
    <t>ECHAF-31</t>
  </si>
  <si>
    <t>ECHAF-32</t>
  </si>
  <si>
    <t>ECHAF-33</t>
  </si>
  <si>
    <t>ECHAF-34</t>
  </si>
  <si>
    <t>ECHAF-35</t>
  </si>
  <si>
    <t>ECHAF-36</t>
  </si>
  <si>
    <t>ECHAF-37</t>
  </si>
  <si>
    <t>ECHAF-38</t>
  </si>
  <si>
    <t>ECHAF-39</t>
  </si>
  <si>
    <t>ECHAF-40</t>
  </si>
  <si>
    <t>ECHAF-41</t>
  </si>
  <si>
    <t>ECHAF-42</t>
  </si>
  <si>
    <t>ECHAF-43</t>
  </si>
  <si>
    <t>ECHAF-44</t>
  </si>
  <si>
    <t>ECHAF-45</t>
  </si>
  <si>
    <t>ECHAF-46</t>
  </si>
  <si>
    <t>ECHAF-47</t>
  </si>
  <si>
    <t>ECHAF-48</t>
  </si>
  <si>
    <t>ECHAF-49</t>
  </si>
  <si>
    <t>ECHAF-50</t>
  </si>
  <si>
    <t>ECHAF-51</t>
  </si>
  <si>
    <t>ECHAF-52</t>
  </si>
  <si>
    <t>ECHAF-53</t>
  </si>
  <si>
    <t>ECHAF-54</t>
  </si>
  <si>
    <t>ECHAF-55</t>
  </si>
  <si>
    <t>ECHAF-56</t>
  </si>
  <si>
    <t>ECHAF-57</t>
  </si>
  <si>
    <t>ECHAF-58</t>
  </si>
  <si>
    <t>ECHAF-59</t>
  </si>
  <si>
    <t>ECHAF-60</t>
  </si>
  <si>
    <t>ECHAF-61</t>
  </si>
  <si>
    <t>ECHAF-62</t>
  </si>
  <si>
    <t>ECHAF-63</t>
  </si>
  <si>
    <t>EOTP D'ORIGINE</t>
  </si>
  <si>
    <t>EOTP DE DESTINATION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</si>
  <si>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</si>
  <si>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</si>
  <si>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</si>
  <si>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</si>
  <si>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</si>
  <si>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</si>
  <si>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</si>
  <si>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</si>
  <si>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</si>
  <si>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</si>
  <si>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</si>
  <si>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</si>
  <si>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</si>
  <si>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</si>
  <si>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</si>
  <si>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</si>
  <si>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</si>
  <si>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FCB346</t>
  </si>
  <si>
    <t>FCB347</t>
  </si>
  <si>
    <t>FCB348</t>
  </si>
  <si>
    <t>FCB349</t>
  </si>
  <si>
    <t>FCB350</t>
  </si>
  <si>
    <t>FCB351</t>
  </si>
  <si>
    <t>FCB352</t>
  </si>
  <si>
    <t>FCB353</t>
  </si>
  <si>
    <t>FCB354</t>
  </si>
  <si>
    <t>MESSI676</t>
  </si>
  <si>
    <t>MESSI677</t>
  </si>
  <si>
    <t>MESSI678</t>
  </si>
  <si>
    <t>MESSI679</t>
  </si>
  <si>
    <t>MESSI680</t>
  </si>
  <si>
    <t>MESSI681</t>
  </si>
  <si>
    <t>MESSI682</t>
  </si>
  <si>
    <t>MESSI683</t>
  </si>
  <si>
    <t>MESSI684</t>
  </si>
  <si>
    <t>Chantier</t>
  </si>
  <si>
    <t>NB/JOURS</t>
  </si>
  <si>
    <t>Location Matériel</t>
  </si>
  <si>
    <t>AVOIR M-1</t>
  </si>
  <si>
    <t>DATE D'ARRET</t>
  </si>
  <si>
    <t>AVOIR M</t>
  </si>
  <si>
    <t>MATERIEL</t>
  </si>
  <si>
    <t>P.U/MOIS</t>
  </si>
  <si>
    <t>CANT-22</t>
  </si>
  <si>
    <t>CANT-23</t>
  </si>
  <si>
    <t>CANT-24</t>
  </si>
  <si>
    <t>CANT-25</t>
  </si>
  <si>
    <t>CANT-26</t>
  </si>
  <si>
    <t>CANT-27</t>
  </si>
  <si>
    <t>CANT-28</t>
  </si>
  <si>
    <t>CANT-29</t>
  </si>
  <si>
    <t>CANT-30</t>
  </si>
  <si>
    <t>CANT-31</t>
  </si>
  <si>
    <t>CANT-32</t>
  </si>
  <si>
    <t>CANT-33</t>
  </si>
  <si>
    <t>LEV-25</t>
  </si>
  <si>
    <t>LEV-26</t>
  </si>
  <si>
    <t>LEV-27</t>
  </si>
  <si>
    <t>LEV-28</t>
  </si>
  <si>
    <t>LEV-29</t>
  </si>
  <si>
    <t>LEV-30</t>
  </si>
  <si>
    <t>LEV-31</t>
  </si>
  <si>
    <t>LEV-32</t>
  </si>
  <si>
    <t>LEV-33</t>
  </si>
  <si>
    <t>LEV-34</t>
  </si>
  <si>
    <t>LEV-35</t>
  </si>
  <si>
    <t>LEV-36</t>
  </si>
  <si>
    <t>LEV-37</t>
  </si>
  <si>
    <t>LEV-38</t>
  </si>
  <si>
    <t>LEV-39</t>
  </si>
  <si>
    <t>LEV-40</t>
  </si>
  <si>
    <t>LEV-41</t>
  </si>
  <si>
    <t>LEV-42</t>
  </si>
  <si>
    <t>PROD-22</t>
  </si>
  <si>
    <t>PROD-23</t>
  </si>
  <si>
    <t>PROD-24</t>
  </si>
  <si>
    <t>PROD-25</t>
  </si>
  <si>
    <t>PROD-26</t>
  </si>
  <si>
    <t>PROD-27</t>
  </si>
  <si>
    <t>PROD-28</t>
  </si>
  <si>
    <t>PROD-29</t>
  </si>
  <si>
    <t>PROD-30</t>
  </si>
  <si>
    <t>PROD-31</t>
  </si>
  <si>
    <t>TER-9</t>
  </si>
  <si>
    <t>TOPO-1</t>
  </si>
  <si>
    <t>TOPO-2</t>
  </si>
  <si>
    <t>TOPO-3</t>
  </si>
  <si>
    <t>TOPO-4</t>
  </si>
  <si>
    <t>TOPO-5</t>
  </si>
  <si>
    <t>TOPO-6</t>
  </si>
  <si>
    <t>TOPO-7</t>
  </si>
  <si>
    <t>SEC-48</t>
  </si>
  <si>
    <t>SEC-49</t>
  </si>
  <si>
    <t>ECHAF-64</t>
  </si>
  <si>
    <t>ETAI-70</t>
  </si>
  <si>
    <t>ETAI-71</t>
  </si>
  <si>
    <t>ETAI-72</t>
  </si>
  <si>
    <t>ETAI-73</t>
  </si>
  <si>
    <t>ETAI-74</t>
  </si>
  <si>
    <t>PREFA-1</t>
  </si>
  <si>
    <t>PREFA-2</t>
  </si>
  <si>
    <t>PREFA-3</t>
  </si>
  <si>
    <t>PREFA-4</t>
  </si>
  <si>
    <t>PREFA-5</t>
  </si>
  <si>
    <t>PREFA-6</t>
  </si>
  <si>
    <t>PREFA-7</t>
  </si>
  <si>
    <t>PREFA-8</t>
  </si>
  <si>
    <t>PREFA-9</t>
  </si>
  <si>
    <t>PREFA-10</t>
  </si>
  <si>
    <t>SEC-50</t>
  </si>
  <si>
    <t>OT</t>
  </si>
  <si>
    <t>OT-1</t>
  </si>
  <si>
    <t>OT-2</t>
  </si>
  <si>
    <t>OT-3</t>
  </si>
  <si>
    <t>OT-4</t>
  </si>
  <si>
    <t>OT-5</t>
  </si>
  <si>
    <t>OT-6</t>
  </si>
  <si>
    <t>OT-7</t>
  </si>
  <si>
    <t>OT-8</t>
  </si>
  <si>
    <t>OT-9</t>
  </si>
  <si>
    <t>OT-10</t>
  </si>
  <si>
    <t>OT-11</t>
  </si>
  <si>
    <t>OT-12</t>
  </si>
  <si>
    <t>OT-13</t>
  </si>
  <si>
    <t>OT-14</t>
  </si>
  <si>
    <t>OT-15</t>
  </si>
  <si>
    <t>OT-16</t>
  </si>
  <si>
    <t>OT-17</t>
  </si>
  <si>
    <t>OT-18</t>
  </si>
  <si>
    <t>OT-19</t>
  </si>
  <si>
    <t>OT-20</t>
  </si>
  <si>
    <t>OT-21</t>
  </si>
  <si>
    <t>OT-22</t>
  </si>
  <si>
    <t>OT-23</t>
  </si>
  <si>
    <t>OT-24</t>
  </si>
  <si>
    <t>FCB355</t>
  </si>
  <si>
    <t>MESSI685</t>
  </si>
  <si>
    <t>CIT-1</t>
  </si>
  <si>
    <t>COF-7</t>
  </si>
  <si>
    <t>COF-106</t>
  </si>
  <si>
    <t>COF-107</t>
  </si>
  <si>
    <t>COF-108</t>
  </si>
  <si>
    <t>COF-109</t>
  </si>
  <si>
    <t>COF-110</t>
  </si>
  <si>
    <t>COF-111</t>
  </si>
  <si>
    <t>COF-112</t>
  </si>
  <si>
    <t>COF-113</t>
  </si>
  <si>
    <t>COF-114</t>
  </si>
  <si>
    <t>COF-115</t>
  </si>
  <si>
    <t>COF-116</t>
  </si>
  <si>
    <t>COF-117</t>
  </si>
  <si>
    <t>COF-118</t>
  </si>
  <si>
    <t>COF-119</t>
  </si>
  <si>
    <t>COF-120</t>
  </si>
  <si>
    <t>ETAI-63</t>
  </si>
  <si>
    <t>Mars-2015</t>
  </si>
  <si>
    <t>QTE
SORTIE</t>
  </si>
  <si>
    <t>QTE
ENTREE</t>
  </si>
  <si>
    <t>HOTEL ANFA PALACE</t>
  </si>
  <si>
    <t>YASSINE</t>
  </si>
  <si>
    <t>ILIAS</t>
  </si>
  <si>
    <t>BOX.9876</t>
  </si>
  <si>
    <t>SLIMANE</t>
  </si>
  <si>
    <t>ANAS</t>
  </si>
  <si>
    <t>BOX.657</t>
  </si>
  <si>
    <t>VL -TRANSPORT 1</t>
  </si>
  <si>
    <t>VL -TRANSPORT 2</t>
  </si>
  <si>
    <t>VL -TRANSPORT 3</t>
  </si>
  <si>
    <t>VL -TRANSPORT 4</t>
  </si>
  <si>
    <t>GRUES</t>
  </si>
  <si>
    <t>TUYAU</t>
  </si>
  <si>
    <t>COMPACTAGE</t>
  </si>
  <si>
    <t>BAC</t>
  </si>
  <si>
    <t>LASER</t>
  </si>
  <si>
    <t xml:space="preserve">Pinces </t>
  </si>
  <si>
    <t>POUTRES</t>
  </si>
  <si>
    <t>ECHELLE</t>
  </si>
  <si>
    <t>SOCLES</t>
  </si>
  <si>
    <t>BMW</t>
  </si>
  <si>
    <t>AUDI</t>
  </si>
  <si>
    <t>CADILLAC</t>
  </si>
  <si>
    <t>RANGE ROVER</t>
  </si>
  <si>
    <t>LAND ROVER</t>
  </si>
  <si>
    <t>KAWASAKI</t>
  </si>
  <si>
    <t>KTM</t>
  </si>
  <si>
    <t>YZF</t>
  </si>
  <si>
    <t>PEUGEOT</t>
  </si>
  <si>
    <t>MEGANE</t>
  </si>
  <si>
    <t>RENAULT</t>
  </si>
  <si>
    <t>CAR</t>
  </si>
  <si>
    <t>CAMION</t>
  </si>
  <si>
    <t>AUTO BUS</t>
  </si>
  <si>
    <t>VOLSWAGEN</t>
  </si>
  <si>
    <t>FIAT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</si>
</sst>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&quot; MAD&quot;"/>
    <numFmt numFmtId="165" formatCode="#,##0.00&quot; HT&quot;"/>
    <numFmt numFmtId="166" formatCode="#,##0.00;[Red]#,##0.00"/>
    <numFmt numFmtId="167" formatCode="0.00_ ;[Red]\-0.00\ "/>
    <numFmt numFmtId="168" formatCode="[$-40C]mmm\-yy;@"/>
    <numFmt numFmtId="169" formatCode="General_)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22"/>
      <name val="Book Antiqua"/>
      <family val="1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0"/>
      <name val="Book Antiqua"/>
      <family val="1"/>
    </font>
    <font>
      <b/>
      <sz val="10"/>
      <color indexed="8"/>
      <name val="Book Antiqua"/>
      <family val="1"/>
    </font>
    <font>
      <u/>
      <sz val="11"/>
      <color theme="10"/>
      <name val="Calibri"/>
      <family val="2"/>
      <scheme val="minor"/>
    </font>
    <font>
      <sz val="8"/>
      <color indexed="8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12"/>
      <name val="Helv"/>
    </font>
    <font>
      <sz val="11"/>
      <name val="Calibri"/>
      <family val="2"/>
      <scheme val="minor"/>
    </font>
    <font>
      <b/>
      <sz val="1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mediumGray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8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4" fillId="0" borderId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9" fillId="33" borderId="0" applyNumberFormat="0" applyBorder="0" applyAlignment="0" applyProtection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34" borderId="0" applyNumberFormat="0" applyBorder="0" applyAlignment="0" applyProtection="0"/>
    <xf numFmtId="0" fontId="33" fillId="15" borderId="0" applyNumberFormat="0" applyBorder="0" applyAlignment="0" applyProtection="0"/>
    <xf numFmtId="0" fontId="33" fillId="19" borderId="0" applyNumberFormat="0" applyBorder="0" applyAlignment="0" applyProtection="0"/>
    <xf numFmtId="0" fontId="33" fillId="23" borderId="0" applyNumberFormat="0" applyBorder="0" applyAlignment="0" applyProtection="0"/>
    <xf numFmtId="0" fontId="33" fillId="27" borderId="0" applyNumberFormat="0" applyBorder="0" applyAlignment="0" applyProtection="0"/>
    <xf numFmtId="0" fontId="33" fillId="31" borderId="0" applyNumberFormat="0" applyBorder="0" applyAlignment="0" applyProtection="0"/>
    <xf numFmtId="0" fontId="33" fillId="35" borderId="0" applyNumberFormat="0" applyBorder="0" applyAlignment="0" applyProtection="0"/>
    <xf numFmtId="0" fontId="33" fillId="12" borderId="0" applyNumberFormat="0" applyBorder="0" applyAlignment="0" applyProtection="0"/>
    <xf numFmtId="0" fontId="33" fillId="16" borderId="0" applyNumberFormat="0" applyBorder="0" applyAlignment="0" applyProtection="0"/>
    <xf numFmtId="0" fontId="33" fillId="20" borderId="0" applyNumberFormat="0" applyBorder="0" applyAlignment="0" applyProtection="0"/>
    <xf numFmtId="0" fontId="33" fillId="24" borderId="0" applyNumberFormat="0" applyBorder="0" applyAlignment="0" applyProtection="0"/>
    <xf numFmtId="0" fontId="33" fillId="28" borderId="0" applyNumberFormat="0" applyBorder="0" applyAlignment="0" applyProtection="0"/>
    <xf numFmtId="0" fontId="33" fillId="32" borderId="0" applyNumberFormat="0" applyBorder="0" applyAlignment="0" applyProtection="0"/>
    <xf numFmtId="0" fontId="31" fillId="0" borderId="0" applyNumberFormat="0" applyFill="0" applyBorder="0" applyAlignment="0" applyProtection="0"/>
    <xf numFmtId="0" fontId="28" fillId="9" borderId="40" applyNumberFormat="0" applyAlignment="0" applyProtection="0"/>
    <xf numFmtId="0" fontId="29" fillId="0" borderId="42" applyNumberFormat="0" applyFill="0" applyAlignment="0" applyProtection="0"/>
    <xf numFmtId="0" fontId="19" fillId="11" borderId="44" applyNumberFormat="0" applyFont="0" applyAlignment="0" applyProtection="0"/>
    <xf numFmtId="0" fontId="26" fillId="8" borderId="40" applyNumberFormat="0" applyAlignment="0" applyProtection="0"/>
    <xf numFmtId="0" fontId="24" fillId="6" borderId="0" applyNumberFormat="0" applyBorder="0" applyAlignment="0" applyProtection="0"/>
    <xf numFmtId="0" fontId="25" fillId="7" borderId="0" applyNumberFormat="0" applyBorder="0" applyAlignment="0" applyProtection="0"/>
    <xf numFmtId="0" fontId="23" fillId="5" borderId="0" applyNumberFormat="0" applyBorder="0" applyAlignment="0" applyProtection="0"/>
    <xf numFmtId="0" fontId="27" fillId="9" borderId="41" applyNumberFormat="0" applyAlignment="0" applyProtection="0"/>
    <xf numFmtId="0" fontId="3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37" applyNumberFormat="0" applyFill="0" applyAlignment="0" applyProtection="0"/>
    <xf numFmtId="0" fontId="22" fillId="0" borderId="38" applyNumberFormat="0" applyFill="0" applyAlignment="0" applyProtection="0"/>
    <xf numFmtId="0" fontId="8" fillId="0" borderId="39" applyNumberFormat="0" applyFill="0" applyAlignment="0" applyProtection="0"/>
    <xf numFmtId="0" fontId="8" fillId="0" borderId="0" applyNumberFormat="0" applyFill="0" applyBorder="0" applyAlignment="0" applyProtection="0"/>
    <xf numFmtId="0" fontId="1" fillId="0" borderId="45" applyNumberFormat="0" applyFill="0" applyAlignment="0" applyProtection="0"/>
    <xf numFmtId="0" fontId="30" fillId="10" borderId="43" applyNumberFormat="0" applyAlignment="0" applyProtection="0"/>
    <xf numFmtId="0" fontId="37" fillId="0" borderId="0" applyNumberFormat="0" applyFill="0" applyBorder="0" applyAlignment="0" applyProtection="0"/>
    <xf numFmtId="168" fontId="41" fillId="0" borderId="0"/>
  </cellStyleXfs>
  <cellXfs count="148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/>
    <xf numFmtId="16" fontId="9" fillId="0" borderId="0" xfId="22" applyNumberFormat="1" applyFont="1" applyFill="1" applyBorder="1" applyAlignment="1">
      <alignment horizontal="center" vertical="center"/>
    </xf>
    <xf numFmtId="0" fontId="9" fillId="0" borderId="0" xfId="22" applyNumberFormat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0" fillId="0" borderId="0" xfId="0"/>
    <xf numFmtId="0" fontId="13" fillId="2" borderId="3" xfId="0" applyFont="1" applyFill="1" applyBorder="1" applyAlignment="1">
      <alignment horizontal="center" vertical="center"/>
    </xf>
    <xf numFmtId="17" fontId="13" fillId="0" borderId="4" xfId="0" applyNumberFormat="1" applyFont="1" applyBorder="1" applyAlignment="1">
      <alignment horizontal="center" vertical="center"/>
    </xf>
    <xf numFmtId="4" fontId="14" fillId="0" borderId="3" xfId="0" applyNumberFormat="1" applyFont="1" applyBorder="1" applyAlignment="1">
      <alignment horizontal="center" vertical="center"/>
    </xf>
    <xf numFmtId="164" fontId="15" fillId="0" borderId="18" xfId="0" applyNumberFormat="1" applyFont="1" applyBorder="1" applyAlignment="1">
      <alignment horizontal="center" vertical="center"/>
    </xf>
    <xf numFmtId="0" fontId="16" fillId="0" borderId="0" xfId="0" applyFont="1" applyProtection="1">
      <protection locked="0"/>
    </xf>
    <xf numFmtId="0" fontId="17" fillId="2" borderId="3" xfId="23" applyFont="1" applyFill="1" applyBorder="1" applyAlignment="1" applyProtection="1">
      <alignment horizontal="center" vertical="center"/>
    </xf>
    <xf numFmtId="0" fontId="17" fillId="0" borderId="1" xfId="23" applyFont="1" applyBorder="1" applyAlignment="1" applyProtection="1">
      <alignment horizontal="center" vertical="center"/>
    </xf>
    <xf numFmtId="0" fontId="17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27" xfId="0" applyNumberFormat="1" applyFont="1" applyFill="1" applyBorder="1" applyAlignment="1">
      <alignment horizontal="center" vertical="center"/>
    </xf>
    <xf numFmtId="4" fontId="13" fillId="3" borderId="28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/>
      <protection locked="0"/>
    </xf>
    <xf numFmtId="2" fontId="11" fillId="0" borderId="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9" fillId="0" borderId="34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0" xfId="0" applyFont="1" applyAlignment="1">
      <alignment vertical="center"/>
    </xf>
    <xf numFmtId="4" fontId="17" fillId="0" borderId="34" xfId="22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34" fillId="0" borderId="0" xfId="24"/>
    <xf numFmtId="4" fontId="34" fillId="0" borderId="0" xfId="24" applyNumberFormat="1"/>
    <xf numFmtId="0" fontId="34" fillId="0" borderId="0" xfId="24" applyFill="1"/>
    <xf numFmtId="0" fontId="34" fillId="0" borderId="0" xfId="24" applyAlignment="1">
      <alignment horizontal="center"/>
    </xf>
    <xf numFmtId="4" fontId="34" fillId="0" borderId="0" xfId="24" applyNumberFormat="1" applyAlignment="1">
      <alignment horizontal="center"/>
    </xf>
    <xf numFmtId="166" fontId="35" fillId="3" borderId="10" xfId="1" applyNumberFormat="1" applyFont="1" applyFill="1" applyBorder="1" applyAlignment="1">
      <alignment horizontal="center" vertical="center"/>
    </xf>
    <xf numFmtId="166" fontId="35" fillId="0" borderId="49" xfId="1" applyNumberFormat="1" applyFont="1" applyFill="1" applyBorder="1" applyAlignment="1">
      <alignment vertical="center"/>
    </xf>
    <xf numFmtId="0" fontId="37" fillId="0" borderId="0" xfId="66"/>
    <xf numFmtId="16" fontId="35" fillId="0" borderId="5" xfId="22" applyNumberFormat="1" applyFont="1" applyFill="1" applyBorder="1" applyAlignment="1">
      <alignment horizontal="center" vertical="center"/>
    </xf>
    <xf numFmtId="2" fontId="35" fillId="0" borderId="14" xfId="1" applyNumberFormat="1" applyFont="1" applyBorder="1" applyAlignment="1">
      <alignment horizontal="center" vertical="center"/>
    </xf>
    <xf numFmtId="3" fontId="35" fillId="0" borderId="14" xfId="1" applyNumberFormat="1" applyFont="1" applyBorder="1" applyAlignment="1">
      <alignment horizontal="center" vertical="center"/>
    </xf>
    <xf numFmtId="14" fontId="35" fillId="0" borderId="6" xfId="1" applyNumberFormat="1" applyFont="1" applyBorder="1" applyAlignment="1">
      <alignment horizontal="center" vertical="center"/>
    </xf>
    <xf numFmtId="4" fontId="35" fillId="0" borderId="19" xfId="1" applyNumberFormat="1" applyFont="1" applyBorder="1" applyAlignment="1">
      <alignment horizontal="center" vertical="center"/>
    </xf>
    <xf numFmtId="4" fontId="35" fillId="0" borderId="7" xfId="1" applyNumberFormat="1" applyFont="1" applyBorder="1" applyAlignment="1">
      <alignment horizontal="center" vertical="center"/>
    </xf>
    <xf numFmtId="2" fontId="13" fillId="0" borderId="7" xfId="0" applyNumberFormat="1" applyFont="1" applyBorder="1" applyAlignment="1">
      <alignment horizontal="center" vertical="center"/>
    </xf>
    <xf numFmtId="16" fontId="35" fillId="0" borderId="26" xfId="22" applyNumberFormat="1" applyFont="1" applyFill="1" applyBorder="1" applyAlignment="1">
      <alignment horizontal="center" vertical="center"/>
    </xf>
    <xf numFmtId="2" fontId="35" fillId="0" borderId="15" xfId="1" applyNumberFormat="1" applyFont="1" applyBorder="1" applyAlignment="1">
      <alignment horizontal="center" vertical="center"/>
    </xf>
    <xf numFmtId="3" fontId="35" fillId="0" borderId="15" xfId="1" applyNumberFormat="1" applyFont="1" applyBorder="1" applyAlignment="1">
      <alignment horizontal="center" vertical="center"/>
    </xf>
    <xf numFmtId="14" fontId="35" fillId="0" borderId="8" xfId="1" applyNumberFormat="1" applyFont="1" applyBorder="1" applyAlignment="1">
      <alignment horizontal="center" vertical="center"/>
    </xf>
    <xf numFmtId="3" fontId="35" fillId="0" borderId="8" xfId="1" applyNumberFormat="1" applyFont="1" applyBorder="1" applyAlignment="1">
      <alignment horizontal="center" vertical="center"/>
    </xf>
    <xf numFmtId="4" fontId="35" fillId="0" borderId="29" xfId="1" applyNumberFormat="1" applyFont="1" applyBorder="1" applyAlignment="1">
      <alignment horizontal="center" vertical="center"/>
    </xf>
    <xf numFmtId="4" fontId="35" fillId="0" borderId="8" xfId="1" applyNumberFormat="1" applyFont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16" fontId="35" fillId="0" borderId="50" xfId="22" applyNumberFormat="1" applyFont="1" applyFill="1" applyBorder="1" applyAlignment="1">
      <alignment horizontal="center" vertical="center"/>
    </xf>
    <xf numFmtId="2" fontId="35" fillId="0" borderId="51" xfId="1" applyNumberFormat="1" applyFont="1" applyBorder="1" applyAlignment="1">
      <alignment horizontal="center" vertical="center"/>
    </xf>
    <xf numFmtId="3" fontId="35" fillId="0" borderId="51" xfId="1" applyNumberFormat="1" applyFont="1" applyBorder="1" applyAlignment="1">
      <alignment horizontal="center" vertical="center"/>
    </xf>
    <xf numFmtId="14" fontId="35" fillId="0" borderId="52" xfId="1" applyNumberFormat="1" applyFont="1" applyBorder="1" applyAlignment="1">
      <alignment horizontal="center" vertical="center"/>
    </xf>
    <xf numFmtId="3" fontId="35" fillId="0" borderId="52" xfId="1" applyNumberFormat="1" applyFont="1" applyBorder="1" applyAlignment="1">
      <alignment horizontal="center" vertical="center"/>
    </xf>
    <xf numFmtId="4" fontId="35" fillId="0" borderId="53" xfId="1" applyNumberFormat="1" applyFont="1" applyBorder="1" applyAlignment="1">
      <alignment horizontal="center" vertical="center"/>
    </xf>
    <xf numFmtId="4" fontId="35" fillId="0" borderId="54" xfId="1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7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Border="1" applyAlignment="1">
      <alignment horizontal="center" vertical="center"/>
    </xf>
    <xf numFmtId="14" fontId="13" fillId="0" borderId="10" xfId="0" applyNumberFormat="1" applyFont="1" applyBorder="1" applyAlignment="1">
      <alignment horizontal="center" vertical="center"/>
    </xf>
    <xf numFmtId="0" fontId="7" fillId="38" borderId="3" xfId="0" applyFont="1" applyFill="1" applyBorder="1" applyAlignment="1" applyProtection="1">
      <alignment horizontal="center" vertical="center"/>
      <protection locked="0"/>
    </xf>
    <xf numFmtId="0" fontId="38" fillId="0" borderId="30" xfId="24" applyFont="1" applyBorder="1" applyAlignment="1">
      <alignment horizontal="center" vertical="center" wrapText="1"/>
    </xf>
    <xf numFmtId="0" fontId="38" fillId="0" borderId="30" xfId="24" applyFont="1" applyBorder="1" applyAlignment="1">
      <alignment horizontal="center"/>
    </xf>
    <xf numFmtId="0" fontId="38" fillId="0" borderId="33" xfId="24" applyFont="1" applyBorder="1" applyAlignment="1">
      <alignment horizontal="center"/>
    </xf>
    <xf numFmtId="0" fontId="38" fillId="0" borderId="33" xfId="24" applyFont="1" applyBorder="1"/>
    <xf numFmtId="0" fontId="38" fillId="0" borderId="30" xfId="24" applyFont="1" applyBorder="1"/>
    <xf numFmtId="0" fontId="38" fillId="37" borderId="48" xfId="1" applyFont="1" applyFill="1" applyBorder="1"/>
    <xf numFmtId="0" fontId="38" fillId="36" borderId="0" xfId="24" applyFont="1" applyFill="1"/>
    <xf numFmtId="0" fontId="39" fillId="39" borderId="47" xfId="0" applyFont="1" applyFill="1" applyBorder="1"/>
    <xf numFmtId="0" fontId="38" fillId="36" borderId="48" xfId="0" applyFont="1" applyFill="1" applyBorder="1"/>
    <xf numFmtId="0" fontId="39" fillId="39" borderId="47" xfId="1" applyFont="1" applyFill="1" applyBorder="1" applyAlignment="1">
      <alignment horizontal="right"/>
    </xf>
    <xf numFmtId="0" fontId="39" fillId="39" borderId="48" xfId="0" applyFont="1" applyFill="1" applyBorder="1"/>
    <xf numFmtId="0" fontId="40" fillId="40" borderId="48" xfId="1" applyNumberFormat="1" applyFont="1" applyFill="1" applyBorder="1" applyAlignment="1"/>
    <xf numFmtId="0" fontId="38" fillId="37" borderId="48" xfId="1" applyFont="1" applyFill="1" applyBorder="1" applyAlignment="1">
      <alignment horizontal="right"/>
    </xf>
    <xf numFmtId="0" fontId="38" fillId="37" borderId="48" xfId="1" applyFont="1" applyFill="1" applyBorder="1" applyAlignment="1">
      <alignment horizontal="center" vertical="center"/>
    </xf>
    <xf numFmtId="0" fontId="38" fillId="37" borderId="48" xfId="1" applyFont="1" applyFill="1" applyBorder="1" applyAlignment="1"/>
    <xf numFmtId="167" fontId="40" fillId="40" borderId="48" xfId="1" applyNumberFormat="1" applyFont="1" applyFill="1" applyBorder="1" applyAlignment="1">
      <alignment horizontal="right"/>
    </xf>
    <xf numFmtId="0" fontId="17" fillId="3" borderId="30" xfId="22" applyNumberFormat="1" applyFont="1" applyFill="1" applyBorder="1" applyAlignment="1">
      <alignment horizontal="center" vertical="center"/>
    </xf>
    <xf numFmtId="165" fontId="17" fillId="3" borderId="30" xfId="67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42" fillId="0" borderId="0" xfId="0" applyFont="1"/>
    <xf numFmtId="0" fontId="43" fillId="0" borderId="0" xfId="22" applyNumberFormat="1" applyFont="1" applyFill="1" applyBorder="1" applyAlignment="1">
      <alignment horizontal="center" vertical="center"/>
    </xf>
    <xf numFmtId="0" fontId="12" fillId="0" borderId="0" xfId="2" applyFont="1" applyAlignment="1">
      <alignment vertical="center"/>
    </xf>
    <xf numFmtId="0" fontId="13" fillId="2" borderId="9" xfId="0" applyFont="1" applyFill="1" applyBorder="1" applyAlignment="1">
      <alignment horizontal="center" vertical="center"/>
    </xf>
    <xf numFmtId="3" fontId="14" fillId="0" borderId="3" xfId="0" applyNumberFormat="1" applyFont="1" applyBorder="1" applyAlignment="1">
      <alignment horizontal="center" vertical="center"/>
    </xf>
    <xf numFmtId="3" fontId="13" fillId="3" borderId="28" xfId="0" applyNumberFormat="1" applyFont="1" applyFill="1" applyBorder="1" applyAlignment="1">
      <alignment horizontal="center" vertical="center"/>
    </xf>
    <xf numFmtId="164" fontId="13" fillId="3" borderId="28" xfId="0" applyNumberFormat="1" applyFont="1" applyFill="1" applyBorder="1" applyAlignment="1">
      <alignment horizontal="center" vertical="center"/>
    </xf>
    <xf numFmtId="4" fontId="35" fillId="0" borderId="53" xfId="1" applyNumberFormat="1" applyFont="1" applyFill="1" applyBorder="1" applyAlignment="1">
      <alignment horizontal="center" vertical="center"/>
    </xf>
    <xf numFmtId="0" fontId="35" fillId="41" borderId="17" xfId="1" applyFont="1" applyFill="1" applyBorder="1" applyAlignment="1" applyProtection="1">
      <alignment horizontal="center" vertical="center"/>
      <protection locked="0"/>
    </xf>
    <xf numFmtId="0" fontId="35" fillId="41" borderId="55" xfId="1" applyFont="1" applyFill="1" applyBorder="1" applyAlignment="1" applyProtection="1">
      <alignment horizontal="center" vertical="center"/>
      <protection locked="0"/>
    </xf>
    <xf numFmtId="0" fontId="35" fillId="41" borderId="55" xfId="1" applyFont="1" applyFill="1" applyBorder="1" applyAlignment="1" applyProtection="1">
      <alignment horizontal="center" vertical="center" wrapText="1"/>
      <protection locked="0"/>
    </xf>
    <xf numFmtId="0" fontId="35" fillId="41" borderId="56" xfId="1" applyFont="1" applyFill="1" applyBorder="1" applyAlignment="1" applyProtection="1">
      <alignment horizontal="center" vertical="center"/>
      <protection locked="0"/>
    </xf>
    <xf numFmtId="0" fontId="35" fillId="41" borderId="16" xfId="1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>
      <alignment horizontal="center" vertical="center"/>
    </xf>
    <xf numFmtId="17" fontId="35" fillId="41" borderId="56" xfId="1" applyNumberFormat="1" applyFont="1" applyFill="1" applyBorder="1" applyAlignment="1" applyProtection="1">
      <alignment horizontal="center" vertical="center"/>
    </xf>
    <xf numFmtId="0" fontId="12" fillId="0" borderId="0" xfId="2" applyFont="1" applyAlignment="1">
      <alignment horizontal="center" vertical="center"/>
    </xf>
    <xf numFmtId="0" fontId="13" fillId="2" borderId="16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36" fillId="0" borderId="32" xfId="24" applyFont="1" applyBorder="1" applyAlignment="1">
      <alignment horizontal="center" vertical="center"/>
    </xf>
    <xf numFmtId="0" fontId="36" fillId="0" borderId="33" xfId="24" applyFont="1" applyBorder="1" applyAlignment="1">
      <alignment horizontal="center" vertical="center"/>
    </xf>
    <xf numFmtId="0" fontId="36" fillId="0" borderId="46" xfId="24" applyFont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/>
    </xf>
    <xf numFmtId="0" fontId="7" fillId="3" borderId="46" xfId="0" applyFont="1" applyFill="1" applyBorder="1" applyAlignment="1">
      <alignment horizontal="center" vertical="center"/>
    </xf>
    <xf numFmtId="17" fontId="7" fillId="0" borderId="35" xfId="0" applyNumberFormat="1" applyFont="1" applyFill="1" applyBorder="1" applyAlignment="1">
      <alignment horizontal="center" vertical="center"/>
    </xf>
    <xf numFmtId="17" fontId="7" fillId="0" borderId="34" xfId="0" applyNumberFormat="1" applyFont="1" applyFill="1" applyBorder="1" applyAlignment="1">
      <alignment horizontal="center" vertical="center"/>
    </xf>
    <xf numFmtId="169" fontId="17" fillId="3" borderId="30" xfId="67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17" fontId="6" fillId="0" borderId="10" xfId="2" applyNumberFormat="1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10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</cellXfs>
  <cellStyles count="68">
    <cellStyle name="20 % - Accent1 2" xfId="25"/>
    <cellStyle name="20 % - Accent2 2" xfId="26"/>
    <cellStyle name="20 % - Accent3 2" xfId="27"/>
    <cellStyle name="20 % - Accent4 2" xfId="28"/>
    <cellStyle name="20 % - Accent5 2" xfId="29"/>
    <cellStyle name="20 % - Accent6 2" xfId="30"/>
    <cellStyle name="40 % - Accent1 2" xfId="31"/>
    <cellStyle name="40 % - Accent2 2" xfId="32"/>
    <cellStyle name="40 % - Accent3 2" xfId="33"/>
    <cellStyle name="40 % - Accent4 2" xfId="34"/>
    <cellStyle name="40 % - Accent5 2" xfId="35"/>
    <cellStyle name="40 % - Accent6 2" xfId="36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 2" xfId="43"/>
    <cellStyle name="Accent2 2" xfId="44"/>
    <cellStyle name="Accent3 2" xfId="45"/>
    <cellStyle name="Accent4 2" xfId="46"/>
    <cellStyle name="Accent5 2" xfId="47"/>
    <cellStyle name="Accent6 2" xfId="48"/>
    <cellStyle name="Avertissement 2" xfId="49"/>
    <cellStyle name="Calcul 2" xfId="50"/>
    <cellStyle name="Cellule liée 2" xfId="51"/>
    <cellStyle name="Commentaire 2" xfId="52"/>
    <cellStyle name="Entrée 2" xfId="53"/>
    <cellStyle name="Insatisfaisant 2" xfId="54"/>
    <cellStyle name="Lien hypertexte" xfId="66" builtinId="8"/>
    <cellStyle name="Neutre 2" xfId="55"/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Agence-facture" xfId="67"/>
    <cellStyle name="Normal_Classeur2" xfId="23"/>
    <cellStyle name="Normal_Fichier KB15N - Personnel interne 2" xfId="24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9" defaultPivotStyle="PivotStyleLight16"/>
  <colors>
    <mruColors>
      <color rgb="FFFFFFAB"/>
      <color rgb="FF7FD3ED"/>
      <color rgb="FF46B1E6"/>
      <color rgb="FF5DBAE9"/>
      <color rgb="FF00FF99"/>
      <color rgb="FF00CCFF"/>
      <color rgb="FF99CCFF"/>
      <color rgb="FF00FFFF"/>
      <color rgb="FF0099FF"/>
      <color rgb="FFB9DF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2</xdr:row>
          <xdr:rowOff>28575</xdr:rowOff>
        </xdr:from>
        <xdr:to>
          <xdr:col>3</xdr:col>
          <xdr:colOff>1524000</xdr:colOff>
          <xdr:row>3</xdr:row>
          <xdr:rowOff>123825</xdr:rowOff>
        </xdr:to>
        <xdr:sp macro="" textlink="">
          <xdr:nvSpPr>
            <xdr:cNvPr id="1035" name="CommandButton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4</xdr:row>
          <xdr:rowOff>19050</xdr:rowOff>
        </xdr:from>
        <xdr:to>
          <xdr:col>3</xdr:col>
          <xdr:colOff>1524000</xdr:colOff>
          <xdr:row>5</xdr:row>
          <xdr:rowOff>114300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171451</xdr:colOff>
      <xdr:row>0</xdr:row>
      <xdr:rowOff>85725</xdr:rowOff>
    </xdr:from>
    <xdr:to>
      <xdr:col>20</xdr:col>
      <xdr:colOff>609601</xdr:colOff>
      <xdr:row>1</xdr:row>
      <xdr:rowOff>38100</xdr:rowOff>
    </xdr:to>
    <xdr:sp macro="[0]!ExporterODA" textlink="">
      <xdr:nvSpPr>
        <xdr:cNvPr id="2" name="Exporter La Facture"/>
        <xdr:cNvSpPr/>
      </xdr:nvSpPr>
      <xdr:spPr>
        <a:xfrm>
          <a:off x="12325351" y="85725"/>
          <a:ext cx="1200150" cy="276225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EXPORTER ODA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428626</xdr:colOff>
      <xdr:row>1</xdr:row>
      <xdr:rowOff>66675</xdr:rowOff>
    </xdr:from>
    <xdr:to>
      <xdr:col>9</xdr:col>
      <xdr:colOff>838200</xdr:colOff>
      <xdr:row>1</xdr:row>
      <xdr:rowOff>342900</xdr:rowOff>
    </xdr:to>
    <xdr:sp macro="[0]!ExporterLaFacture" textlink="">
      <xdr:nvSpPr>
        <xdr:cNvPr id="2" name="Exporter La Facture"/>
        <xdr:cNvSpPr/>
      </xdr:nvSpPr>
      <xdr:spPr>
        <a:xfrm>
          <a:off x="11544301" y="257175"/>
          <a:ext cx="1685924" cy="276225"/>
        </a:xfrm>
        <a:prstGeom prst="roundRect">
          <a:avLst/>
        </a:prstGeom>
        <a:solidFill>
          <a:srgbClr val="FFFFAB"/>
        </a:solidFill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+mn-lt"/>
            </a:rPr>
            <a:t>EXPORTER LA FACTURE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123825</xdr:rowOff>
        </xdr:from>
        <xdr:to>
          <xdr:col>4</xdr:col>
          <xdr:colOff>3781425</xdr:colOff>
          <xdr:row>5</xdr:row>
          <xdr:rowOff>95250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28575</xdr:colOff>
      <xdr:row>0</xdr:row>
      <xdr:rowOff>57150</xdr:rowOff>
    </xdr:from>
    <xdr:to>
      <xdr:col>18</xdr:col>
      <xdr:colOff>0</xdr:colOff>
      <xdr:row>1</xdr:row>
      <xdr:rowOff>142875</xdr:rowOff>
    </xdr:to>
    <xdr:sp macro="[0]!NewMonth_Sheet" textlink="">
      <xdr:nvSpPr>
        <xdr:cNvPr id="5" name="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16</xdr:col>
      <xdr:colOff>28575</xdr:colOff>
      <xdr:row>1</xdr:row>
      <xdr:rowOff>200025</xdr:rowOff>
    </xdr:from>
    <xdr:to>
      <xdr:col>18</xdr:col>
      <xdr:colOff>0</xdr:colOff>
      <xdr:row>2</xdr:row>
      <xdr:rowOff>95250</xdr:rowOff>
    </xdr:to>
    <xdr:sp macro="[0]!ThisWorkbook.InsererSousAvecFormules" textlink="">
      <xdr:nvSpPr>
        <xdr:cNvPr id="8" name="Insertion Des Lignes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2:AI15"/>
  <sheetViews>
    <sheetView showGridLines="0" workbookViewId="0">
      <selection activeCell="F24" sqref="F24"/>
    </sheetView>
  </sheetViews>
  <sheetFormatPr baseColWidth="10" defaultRowHeight="15" x14ac:dyDescent="0.25"/>
  <cols>
    <col min="3" max="3" width="4.140625" customWidth="1"/>
    <col min="4" max="4" width="23" customWidth="1"/>
    <col min="5" max="9" width="15.7109375" customWidth="1"/>
    <col min="10" max="17" width="15.7109375" style="14" customWidth="1"/>
    <col min="18" max="18" width="15.7109375" customWidth="1"/>
    <col min="19" max="19" width="15.7109375" style="14" customWidth="1"/>
    <col min="20" max="22" width="18.7109375" customWidth="1"/>
    <col min="23" max="29" width="18.7109375" style="14" customWidth="1"/>
    <col min="30" max="30" width="18.7109375" customWidth="1"/>
    <col min="31" max="31" width="18.7109375" style="14" customWidth="1"/>
    <col min="32" max="33" width="18.7109375" customWidth="1"/>
    <col min="34" max="34" width="18.7109375" style="14" customWidth="1"/>
    <col min="35" max="35" width="20.85546875" customWidth="1"/>
  </cols>
  <sheetData>
    <row r="2" spans="1:35" ht="15" customHeight="1" x14ac:dyDescent="0.25">
      <c r="E2" s="111" t="str">
        <f>Données!$E$1</f>
        <v>HOTEL ANFA PALACE</v>
      </c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1"/>
      <c r="AF2" s="111"/>
      <c r="AG2" s="111"/>
      <c r="AH2" s="111"/>
      <c r="AI2" s="111"/>
    </row>
    <row r="3" spans="1:35" ht="15" customHeight="1" x14ac:dyDescent="0.25"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</row>
    <row r="4" spans="1:35" x14ac:dyDescent="0.25"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</row>
    <row r="7" spans="1:35" s="14" customFormat="1" x14ac:dyDescent="0.25"/>
    <row r="8" spans="1:35" s="14" customFormat="1" ht="15" customHeight="1" thickBot="1" x14ac:dyDescent="0.3"/>
    <row r="9" spans="1:35" ht="27" customHeight="1" x14ac:dyDescent="0.25">
      <c r="D9" s="116" t="s">
        <v>0</v>
      </c>
      <c r="E9" s="119" t="str">
        <f>Données!$E$8</f>
        <v>DESIGNATION</v>
      </c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1"/>
      <c r="T9" s="119" t="str">
        <f>Facture!$G$13</f>
        <v>MONTANT</v>
      </c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1"/>
      <c r="AI9" s="112" t="str">
        <f>CONCATENATE($T$9," TOTAL")</f>
        <v>MONTANT TOTAL</v>
      </c>
    </row>
    <row r="10" spans="1:35" ht="27" customHeight="1" x14ac:dyDescent="0.25">
      <c r="D10" s="117"/>
      <c r="E10" s="122"/>
      <c r="F10" s="123"/>
      <c r="G10" s="123"/>
      <c r="H10" s="123"/>
      <c r="I10" s="123"/>
      <c r="J10" s="123"/>
      <c r="K10" s="123"/>
      <c r="L10" s="123"/>
      <c r="M10" s="123"/>
      <c r="N10" s="123"/>
      <c r="O10" s="123"/>
      <c r="P10" s="123"/>
      <c r="Q10" s="123"/>
      <c r="R10" s="123"/>
      <c r="S10" s="124"/>
      <c r="T10" s="122"/>
      <c r="U10" s="123"/>
      <c r="V10" s="123"/>
      <c r="W10" s="123"/>
      <c r="X10" s="123"/>
      <c r="Y10" s="123"/>
      <c r="Z10" s="123"/>
      <c r="AA10" s="123"/>
      <c r="AB10" s="123"/>
      <c r="AC10" s="123"/>
      <c r="AD10" s="123"/>
      <c r="AE10" s="123"/>
      <c r="AF10" s="123"/>
      <c r="AG10" s="123"/>
      <c r="AH10" s="124"/>
      <c r="AI10" s="113"/>
    </row>
    <row r="11" spans="1:35" ht="27" customHeight="1" x14ac:dyDescent="0.25">
      <c r="D11" s="118"/>
      <c r="E11" s="15" t="str">
        <f>MID(Données!$E$9,1,2)</f>
        <v>VL</v>
      </c>
      <c r="F11" s="15" t="str">
        <f>MID(Données!$E$27,1,4)</f>
        <v>VL -</v>
      </c>
      <c r="G11" s="39" t="str">
        <f>MID(Données!$E$61,1,4)</f>
        <v>VL -</v>
      </c>
      <c r="H11" s="15" t="str">
        <f>MID(Données!$E$68,1,4)</f>
        <v>VL -</v>
      </c>
      <c r="I11" s="15" t="str">
        <f>MID(Données!$E$95,1,3)</f>
        <v>GRU</v>
      </c>
      <c r="J11" s="39" t="e">
        <f>LEFT(RIGHT(Données!$E$138,LEN(Données!$E$138)-13),LEN(RIGHT(Données!$E$138,LEN(Données!$E$138)-13))-6)</f>
        <v>#VALUE!</v>
      </c>
      <c r="K11" s="15" t="str">
        <f>MID(Données!$E$170,1,3)</f>
        <v>COM</v>
      </c>
      <c r="L11" s="15" t="str">
        <f>MID(Données!$E$180,1,3)</f>
        <v>BAC</v>
      </c>
      <c r="M11" s="15" t="str">
        <f>MID(Données!$E$190,1,4)</f>
        <v>LASE</v>
      </c>
      <c r="N11" s="15" t="str">
        <f>MID(Données!$E$198,1,3)</f>
        <v>SEC</v>
      </c>
      <c r="O11" s="39" t="str">
        <f>MID(Données!$E$249,1,3)</f>
        <v>Pin</v>
      </c>
      <c r="P11" s="39" t="str">
        <f>MID(Données!$E$370,1,5)</f>
        <v>POUTR</v>
      </c>
      <c r="Q11" s="15" t="str">
        <f>MID(Données!$E$381,1,4)</f>
        <v>ECHE</v>
      </c>
      <c r="R11" s="15" t="str">
        <f>MID(Données!$E$456,1,5)</f>
        <v>SOCLE</v>
      </c>
      <c r="S11" s="15" t="str">
        <f>MID(Données!$E$521,1,2)</f>
        <v>OT</v>
      </c>
      <c r="T11" s="15" t="str">
        <f t="shared" ref="T11:AA11" si="0">E$11</f>
        <v>VL</v>
      </c>
      <c r="U11" s="15" t="str">
        <f t="shared" si="0"/>
        <v>VL -</v>
      </c>
      <c r="V11" s="15" t="str">
        <f t="shared" si="0"/>
        <v>VL -</v>
      </c>
      <c r="W11" s="15" t="str">
        <f t="shared" si="0"/>
        <v>VL -</v>
      </c>
      <c r="X11" s="15" t="str">
        <f t="shared" si="0"/>
        <v>GRU</v>
      </c>
      <c r="Y11" s="15" t="e">
        <f t="shared" si="0"/>
        <v>#VALUE!</v>
      </c>
      <c r="Z11" s="15" t="str">
        <f t="shared" si="0"/>
        <v>COM</v>
      </c>
      <c r="AA11" s="15" t="str">
        <f t="shared" si="0"/>
        <v>BAC</v>
      </c>
      <c r="AB11" s="15" t="str">
        <f>M$11</f>
        <v>LASE</v>
      </c>
      <c r="AC11" s="15" t="str">
        <f>N$11</f>
        <v>SEC</v>
      </c>
      <c r="AD11" s="15" t="str">
        <f>O$11</f>
        <v>Pin</v>
      </c>
      <c r="AE11" s="15" t="str">
        <f>P$11</f>
        <v>POUTR</v>
      </c>
      <c r="AF11" s="15" t="str">
        <f t="shared" ref="AF11:AG11" si="1">Q$11</f>
        <v>ECHE</v>
      </c>
      <c r="AG11" s="15" t="str">
        <f t="shared" si="1"/>
        <v>SOCLE</v>
      </c>
      <c r="AH11" s="99" t="str">
        <f>S$11</f>
        <v>OT</v>
      </c>
      <c r="AI11" s="114"/>
    </row>
    <row r="12" spans="1:35" ht="27" customHeight="1" x14ac:dyDescent="0.25">
      <c r="D12" s="16" t="str">
        <f ca="1">IFERROR(MID(INDEX(nomfeuilles,ROW()-7),SEARCH("]",INDEX(nomfeuilles,ROW()-7))+1,30),"")</f>
        <v>Février-2015</v>
      </c>
      <c r="E12" s="100">
        <f ca="1">IFERROR(SUMIFS(INDIRECT("'"&amp;$D12&amp;"'!"&amp;"C9:C1000"),INDIRECT("'"&amp;$D12&amp;"'!"&amp;"A9:A1000"),"VL*"),"")</f>
        <v>10</v>
      </c>
      <c r="F12" s="100">
        <f t="shared" ref="F12" ca="1" si="2">IFERROR(SUMIFS(INDIRECT("'"&amp;$D12&amp;"'!"&amp;"C9:C1000"),INDIRECT("'"&amp;$D12&amp;"'!"&amp;"A9:A1000"),"CANT*"),"")</f>
        <v>7</v>
      </c>
      <c r="G12" s="100">
        <f t="shared" ref="G12" ca="1" si="3">IFERROR(SUMIFS(INDIRECT("'"&amp;$D12&amp;"'!"&amp;"C9:C1000"),INDIRECT("'"&amp;$D12&amp;"'!"&amp;"A9:A1000"),"EQUI*"),"")</f>
        <v>7</v>
      </c>
      <c r="H12" s="100">
        <f t="shared" ref="H12" ca="1" si="4">IFERROR(SUMIFS(INDIRECT("'"&amp;$D12&amp;"'!"&amp;"C9:C1000"),INDIRECT("'"&amp;$D12&amp;"'!"&amp;"A9:A1000"),"ELEC*"),"")</f>
        <v>3</v>
      </c>
      <c r="I12" s="100">
        <f t="shared" ref="I12" ca="1" si="5">IFERROR(SUMIFS(INDIRECT("'"&amp;$D12&amp;"'!"&amp;"C9:C1000"),INDIRECT("'"&amp;$D12&amp;"'!"&amp;"A9:A1000"),"LEV*"),"")</f>
        <v>1</v>
      </c>
      <c r="J12" s="100">
        <f t="shared" ref="J12" ca="1" si="6">IFERROR(SUMIFS(INDIRECT("'"&amp;$D12&amp;"'!"&amp;"C9:C1000"),INDIRECT("'"&amp;$D12&amp;"'!"&amp;"A9:A1000"),"PROD*"),"")</f>
        <v>1</v>
      </c>
      <c r="K12" s="100">
        <f t="shared" ref="K12" ca="1" si="7">IFERROR(SUMIFS(INDIRECT("'"&amp;$D12&amp;"'!"&amp;"C9:C1000"),INDIRECT("'"&amp;$D12&amp;"'!"&amp;"A9:A1000"),"TER*"),"")</f>
        <v>2</v>
      </c>
      <c r="L12" s="100">
        <f t="shared" ref="L12" ca="1" si="8">IFERROR(SUMIFS(INDIRECT("'"&amp;$D12&amp;"'!"&amp;"C9:C1000"),INDIRECT("'"&amp;$D12&amp;"'!"&amp;"A9:A1000"),"CIT*"),"")</f>
        <v>4</v>
      </c>
      <c r="M12" s="100">
        <f ca="1">IFERROR(SUMIFS(INDIRECT("'"&amp;$D12&amp;"'!"&amp;"C9:C1000"),INDIRECT("'"&amp;$D12&amp;"'!"&amp;"A9:A1000"),"TOP*"),"")</f>
        <v>0</v>
      </c>
      <c r="N12" s="100">
        <f t="shared" ref="N12" ca="1" si="9">IFERROR(SUMIFS(INDIRECT("'"&amp;$D12&amp;"'!"&amp;"C9:C1000"),INDIRECT("'"&amp;$D12&amp;"'!"&amp;"A9:A1000"),"SEC*"),"")</f>
        <v>0</v>
      </c>
      <c r="O12" s="100">
        <f t="shared" ref="O12" ca="1" si="10">IFERROR(SUMIFS(INDIRECT("'"&amp;$D12&amp;"'!"&amp;"C9:C1000"),INDIRECT("'"&amp;$D12&amp;"'!"&amp;"A9:A1000"),"COF*"),"")</f>
        <v>0</v>
      </c>
      <c r="P12" s="100">
        <f ca="1">IFERROR(SUMIFS(INDIRECT("'"&amp;$D12&amp;"'!"&amp;"C9:C1000"),INDIRECT("'"&amp;$D12&amp;"'!"&amp;"A9:A1000"),"PREFA*"),"")</f>
        <v>0</v>
      </c>
      <c r="Q12" s="100">
        <f t="shared" ref="Q12" ca="1" si="11">IFERROR(SUMIFS(INDIRECT("'"&amp;$D12&amp;"'!"&amp;"C9:C1000"),INDIRECT("'"&amp;$D12&amp;"'!"&amp;"A9:A1000"),"ETAI*"),"")</f>
        <v>3</v>
      </c>
      <c r="R12" s="100">
        <f t="shared" ref="R12" ca="1" si="12">IFERROR(SUMIFS(INDIRECT("'"&amp;$D12&amp;"'!"&amp;"C9:C1000"),INDIRECT("'"&amp;$D12&amp;"'!"&amp;"A9:A1000"),"ECHAF*"),"")</f>
        <v>0</v>
      </c>
      <c r="S12" s="100">
        <f ca="1">IFERROR(SUMIFS(INDIRECT("'"&amp;$D12&amp;"'!"&amp;"C9:C1000"),INDIRECT("'"&amp;$D12&amp;"'!"&amp;"A9:A1000"),"OT*"),"")</f>
        <v>2</v>
      </c>
      <c r="T12" s="17">
        <f ca="1">IFERROR(SUMIFS(INDIRECT("'"&amp;$D12&amp;"'!"&amp;"K10:K1000"),INDIRECT("'"&amp;$D12&amp;"'!"&amp;"A10:A1000"),"VL*"),"")</f>
        <v>-142.5</v>
      </c>
      <c r="U12" s="17">
        <f ca="1">IFERROR(SUMIFS(INDIRECT("'"&amp;$D12&amp;"'!"&amp;"K10:K1000"),INDIRECT("'"&amp;$D12&amp;"'!"&amp;"A10:A1000"),"CANT*"),"")</f>
        <v>-71.430000000000007</v>
      </c>
      <c r="V12" s="17">
        <f ca="1">IFERROR(SUMIFS(INDIRECT("'"&amp;$D12&amp;"'!"&amp;"K10:K1000"),INDIRECT("'"&amp;$D12&amp;"'!"&amp;"A10:A1000"),"EQUI*"),"")</f>
        <v>0</v>
      </c>
      <c r="W12" s="17">
        <f ca="1">IFERROR(SUMIFS(INDIRECT("'"&amp;$D12&amp;"'!"&amp;"K10:K1000"),INDIRECT("'"&amp;$D12&amp;"'!"&amp;"A10:A1000"),"ELEC*"),"")</f>
        <v>-8678.57</v>
      </c>
      <c r="X12" s="17">
        <f ca="1">IFERROR(SUMIFS(INDIRECT("'"&amp;$D12&amp;"'!"&amp;"K10:K1000"),INDIRECT("'"&amp;$D12&amp;"'!"&amp;"A10:A1000"),"LEV*"),"")</f>
        <v>0</v>
      </c>
      <c r="Y12" s="17">
        <f ca="1">IFERROR(SUMIFS(INDIRECT("'"&amp;$D12&amp;"'!"&amp;"K10:K1000"),INDIRECT("'"&amp;$D12&amp;"'!"&amp;"A10:A1000"),"PROD*"),"")</f>
        <v>0</v>
      </c>
      <c r="Z12" s="17">
        <f ca="1">IFERROR(SUMIFS(INDIRECT("'"&amp;$D12&amp;"'!"&amp;"K10:K1000"),INDIRECT("'"&amp;$D12&amp;"'!"&amp;"A10:A1000"),"TER*"),"")</f>
        <v>0</v>
      </c>
      <c r="AA12" s="17">
        <f ca="1">IFERROR(SUMIFS(INDIRECT("'"&amp;$D12&amp;"'!"&amp;"K10:K1000"),INDIRECT("'"&amp;$D12&amp;"'!"&amp;"A10:A1000"),"CIT*"),"")</f>
        <v>-1542.86</v>
      </c>
      <c r="AB12" s="17">
        <f ca="1">IFERROR(SUMIFS(INDIRECT("'"&amp;$D12&amp;"'!"&amp;"K10:K1000"),INDIRECT("'"&amp;$D12&amp;"'!"&amp;"A10:A1000"),"TOPO*"),"")</f>
        <v>0</v>
      </c>
      <c r="AC12" s="17">
        <f ca="1">IFERROR(SUMIFS(INDIRECT("'"&amp;$D12&amp;"'!"&amp;"K10:K1000"),INDIRECT("'"&amp;$D12&amp;"'!"&amp;"A10:A1000"),"SEC*"),"")</f>
        <v>0</v>
      </c>
      <c r="AD12" s="17">
        <f ca="1">IFERROR(SUMIFS(INDIRECT("'"&amp;$D12&amp;"'!"&amp;"K10:K1000"),INDIRECT("'"&amp;$D12&amp;"'!"&amp;"A10:A1000"),"COF*"),"")</f>
        <v>0</v>
      </c>
      <c r="AE12" s="17">
        <f ca="1">IFERROR(SUMIFS(INDIRECT("'"&amp;$D12&amp;"'!"&amp;"K10:K1000"),INDIRECT("'"&amp;$D12&amp;"'!"&amp;"A10:A1000"),"PREFA*"),"")</f>
        <v>0</v>
      </c>
      <c r="AF12" s="17">
        <f ca="1">IFERROR(SUMIFS(INDIRECT("'"&amp;$D12&amp;"'!"&amp;"K10:K1000"),INDIRECT("'"&amp;$D12&amp;"'!"&amp;"A10:A1000"),"ETAI*"),"")</f>
        <v>0</v>
      </c>
      <c r="AG12" s="17">
        <f ca="1">IFERROR(SUMIFS(INDIRECT("'"&amp;$D12&amp;"'!"&amp;"K10:K1000"),INDIRECT("'"&amp;$D12&amp;"'!"&amp;"A10:A1000"),"ECHAF*"),"")</f>
        <v>0</v>
      </c>
      <c r="AH12" s="17">
        <f ca="1">IFERROR(SUMIFS(INDIRECT("'"&amp;$D12&amp;"'!"&amp;"K10:K1000"),INDIRECT("'"&amp;$D12&amp;"'!"&amp;"A10:A1000"),"OT*"),"")</f>
        <v>0</v>
      </c>
      <c r="AI12" s="18">
        <f ca="1">SUM($T12:$AH12)</f>
        <v>-10435.36</v>
      </c>
    </row>
    <row r="13" spans="1:35" ht="27" customHeight="1" thickBot="1" x14ac:dyDescent="0.3">
      <c r="A13" s="115"/>
      <c r="B13" s="115"/>
      <c r="C13" s="5"/>
      <c r="D13" s="24" t="s">
        <v>2</v>
      </c>
      <c r="E13" s="101">
        <f ca="1">SUM(INDIRECT(ADDRESS(12,COLUMN())&amp;":"&amp;ADDRESS(ROW()-1,COLUMN(),4)))</f>
        <v>10</v>
      </c>
      <c r="F13" s="101">
        <f t="shared" ref="F13:AI13" ca="1" si="13">SUM(INDIRECT(ADDRESS(12,COLUMN())&amp;":"&amp;ADDRESS(ROW()-1,COLUMN(),4)))</f>
        <v>7</v>
      </c>
      <c r="G13" s="101">
        <f t="shared" ca="1" si="13"/>
        <v>7</v>
      </c>
      <c r="H13" s="101">
        <f t="shared" ca="1" si="13"/>
        <v>3</v>
      </c>
      <c r="I13" s="101">
        <f t="shared" ca="1" si="13"/>
        <v>1</v>
      </c>
      <c r="J13" s="101">
        <f t="shared" ca="1" si="13"/>
        <v>1</v>
      </c>
      <c r="K13" s="101">
        <f t="shared" ca="1" si="13"/>
        <v>2</v>
      </c>
      <c r="L13" s="101">
        <f t="shared" ca="1" si="13"/>
        <v>4</v>
      </c>
      <c r="M13" s="101">
        <f t="shared" ca="1" si="13"/>
        <v>0</v>
      </c>
      <c r="N13" s="101">
        <f t="shared" ca="1" si="13"/>
        <v>0</v>
      </c>
      <c r="O13" s="101">
        <f t="shared" ca="1" si="13"/>
        <v>0</v>
      </c>
      <c r="P13" s="101">
        <f t="shared" ca="1" si="13"/>
        <v>0</v>
      </c>
      <c r="Q13" s="101">
        <f t="shared" ca="1" si="13"/>
        <v>3</v>
      </c>
      <c r="R13" s="101">
        <f t="shared" ca="1" si="13"/>
        <v>0</v>
      </c>
      <c r="S13" s="101">
        <f t="shared" ca="1" si="13"/>
        <v>2</v>
      </c>
      <c r="T13" s="25">
        <f t="shared" ca="1" si="13"/>
        <v>-142.5</v>
      </c>
      <c r="U13" s="25">
        <f t="shared" ca="1" si="13"/>
        <v>-71.430000000000007</v>
      </c>
      <c r="V13" s="25">
        <f t="shared" ca="1" si="13"/>
        <v>0</v>
      </c>
      <c r="W13" s="25">
        <f t="shared" ca="1" si="13"/>
        <v>-8678.57</v>
      </c>
      <c r="X13" s="25">
        <f t="shared" ca="1" si="13"/>
        <v>0</v>
      </c>
      <c r="Y13" s="25">
        <f t="shared" ca="1" si="13"/>
        <v>0</v>
      </c>
      <c r="Z13" s="25">
        <f t="shared" ca="1" si="13"/>
        <v>0</v>
      </c>
      <c r="AA13" s="25">
        <f t="shared" ca="1" si="13"/>
        <v>-1542.86</v>
      </c>
      <c r="AB13" s="25">
        <f t="shared" ca="1" si="13"/>
        <v>0</v>
      </c>
      <c r="AC13" s="25">
        <f t="shared" ca="1" si="13"/>
        <v>0</v>
      </c>
      <c r="AD13" s="25">
        <f t="shared" ca="1" si="13"/>
        <v>0</v>
      </c>
      <c r="AE13" s="25">
        <f t="shared" ca="1" si="13"/>
        <v>0</v>
      </c>
      <c r="AF13" s="25">
        <f t="shared" ca="1" si="13"/>
        <v>0</v>
      </c>
      <c r="AG13" s="25">
        <f t="shared" ca="1" si="13"/>
        <v>0</v>
      </c>
      <c r="AH13" s="25">
        <f t="shared" ca="1" si="13"/>
        <v>0</v>
      </c>
      <c r="AI13" s="102">
        <f t="shared" ca="1" si="13"/>
        <v>-10435.36</v>
      </c>
    </row>
    <row r="15" spans="1:35" x14ac:dyDescent="0.25">
      <c r="E15" s="14"/>
    </row>
  </sheetData>
  <mergeCells count="6">
    <mergeCell ref="E2:AI4"/>
    <mergeCell ref="AI9:AI11"/>
    <mergeCell ref="A13:B13"/>
    <mergeCell ref="D9:D11"/>
    <mergeCell ref="E9:S10"/>
    <mergeCell ref="T9:AH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CommandButton1">
          <controlPr defaultSize="0" autoLine="0" r:id="rId5">
            <anchor moveWithCells="1">
              <from>
                <xdr:col>3</xdr:col>
                <xdr:colOff>47625</xdr:colOff>
                <xdr:row>2</xdr:row>
                <xdr:rowOff>28575</xdr:rowOff>
              </from>
              <to>
                <xdr:col>3</xdr:col>
                <xdr:colOff>1524000</xdr:colOff>
                <xdr:row>3</xdr:row>
                <xdr:rowOff>123825</xdr:rowOff>
              </to>
            </anchor>
          </controlPr>
        </control>
      </mc:Choice>
      <mc:Fallback>
        <control shapeId="1035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3</xdr:col>
                <xdr:colOff>47625</xdr:colOff>
                <xdr:row>4</xdr:row>
                <xdr:rowOff>19050</xdr:rowOff>
              </from>
              <to>
                <xdr:col>3</xdr:col>
                <xdr:colOff>1524000</xdr:colOff>
                <xdr:row>5</xdr:row>
                <xdr:rowOff>114300</xdr:rowOff>
              </to>
            </anchor>
          </controlPr>
        </control>
      </mc:Choice>
      <mc:Fallback>
        <control shapeId="104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R105"/>
  <sheetViews>
    <sheetView showGridLines="0" workbookViewId="0">
      <selection activeCell="H12" sqref="H12"/>
    </sheetView>
  </sheetViews>
  <sheetFormatPr baseColWidth="10" defaultRowHeight="15" x14ac:dyDescent="0.25"/>
  <cols>
    <col min="1" max="1" width="4.140625" style="40" customWidth="1"/>
    <col min="2" max="2" width="13.5703125" style="40" customWidth="1"/>
    <col min="3" max="3" width="2.42578125" style="40" customWidth="1"/>
    <col min="4" max="4" width="22.28515625" style="40" customWidth="1"/>
    <col min="5" max="6" width="1.7109375" style="40" customWidth="1"/>
    <col min="7" max="7" width="10" style="40" bestFit="1" customWidth="1"/>
    <col min="8" max="8" width="15.7109375" style="41" customWidth="1"/>
    <col min="9" max="9" width="7.140625" style="40" customWidth="1"/>
    <col min="10" max="10" width="10.85546875" style="40" customWidth="1"/>
    <col min="11" max="11" width="2.7109375" style="40" customWidth="1"/>
    <col min="12" max="12" width="22.28515625" style="40" customWidth="1"/>
    <col min="13" max="14" width="2.42578125" style="40" customWidth="1"/>
    <col min="15" max="15" width="9" style="40" customWidth="1"/>
    <col min="16" max="16" width="6" style="40" customWidth="1"/>
    <col min="17" max="17" width="3" style="40" customWidth="1"/>
    <col min="18" max="18" width="33.42578125" style="40" customWidth="1"/>
    <col min="19" max="256" width="11.42578125" style="40"/>
    <col min="257" max="257" width="4.140625" style="40" customWidth="1"/>
    <col min="258" max="258" width="13.5703125" style="40" customWidth="1"/>
    <col min="259" max="259" width="2.42578125" style="40" customWidth="1"/>
    <col min="260" max="260" width="19.85546875" style="40" customWidth="1"/>
    <col min="261" max="262" width="1.7109375" style="40" customWidth="1"/>
    <col min="263" max="263" width="10" style="40" bestFit="1" customWidth="1"/>
    <col min="264" max="264" width="12.28515625" style="40" bestFit="1" customWidth="1"/>
    <col min="265" max="265" width="7.140625" style="40" customWidth="1"/>
    <col min="266" max="267" width="10.85546875" style="40" customWidth="1"/>
    <col min="268" max="268" width="18.140625" style="40" customWidth="1"/>
    <col min="269" max="270" width="2.42578125" style="40" customWidth="1"/>
    <col min="271" max="271" width="9.5703125" style="40" bestFit="1" customWidth="1"/>
    <col min="272" max="272" width="5.7109375" style="40" customWidth="1"/>
    <col min="273" max="273" width="3" style="40" customWidth="1"/>
    <col min="274" max="274" width="22.28515625" style="40" customWidth="1"/>
    <col min="275" max="512" width="11.42578125" style="40"/>
    <col min="513" max="513" width="4.140625" style="40" customWidth="1"/>
    <col min="514" max="514" width="13.5703125" style="40" customWidth="1"/>
    <col min="515" max="515" width="2.42578125" style="40" customWidth="1"/>
    <col min="516" max="516" width="19.85546875" style="40" customWidth="1"/>
    <col min="517" max="518" width="1.7109375" style="40" customWidth="1"/>
    <col min="519" max="519" width="10" style="40" bestFit="1" customWidth="1"/>
    <col min="520" max="520" width="12.28515625" style="40" bestFit="1" customWidth="1"/>
    <col min="521" max="521" width="7.140625" style="40" customWidth="1"/>
    <col min="522" max="523" width="10.85546875" style="40" customWidth="1"/>
    <col min="524" max="524" width="18.140625" style="40" customWidth="1"/>
    <col min="525" max="526" width="2.42578125" style="40" customWidth="1"/>
    <col min="527" max="527" width="9.5703125" style="40" bestFit="1" customWidth="1"/>
    <col min="528" max="528" width="5.7109375" style="40" customWidth="1"/>
    <col min="529" max="529" width="3" style="40" customWidth="1"/>
    <col min="530" max="530" width="22.28515625" style="40" customWidth="1"/>
    <col min="531" max="768" width="11.42578125" style="40"/>
    <col min="769" max="769" width="4.140625" style="40" customWidth="1"/>
    <col min="770" max="770" width="13.5703125" style="40" customWidth="1"/>
    <col min="771" max="771" width="2.42578125" style="40" customWidth="1"/>
    <col min="772" max="772" width="19.85546875" style="40" customWidth="1"/>
    <col min="773" max="774" width="1.7109375" style="40" customWidth="1"/>
    <col min="775" max="775" width="10" style="40" bestFit="1" customWidth="1"/>
    <col min="776" max="776" width="12.28515625" style="40" bestFit="1" customWidth="1"/>
    <col min="777" max="777" width="7.140625" style="40" customWidth="1"/>
    <col min="778" max="779" width="10.85546875" style="40" customWidth="1"/>
    <col min="780" max="780" width="18.140625" style="40" customWidth="1"/>
    <col min="781" max="782" width="2.42578125" style="40" customWidth="1"/>
    <col min="783" max="783" width="9.5703125" style="40" bestFit="1" customWidth="1"/>
    <col min="784" max="784" width="5.7109375" style="40" customWidth="1"/>
    <col min="785" max="785" width="3" style="40" customWidth="1"/>
    <col min="786" max="786" width="22.28515625" style="40" customWidth="1"/>
    <col min="787" max="1024" width="11.42578125" style="40"/>
    <col min="1025" max="1025" width="4.140625" style="40" customWidth="1"/>
    <col min="1026" max="1026" width="13.5703125" style="40" customWidth="1"/>
    <col min="1027" max="1027" width="2.42578125" style="40" customWidth="1"/>
    <col min="1028" max="1028" width="19.85546875" style="40" customWidth="1"/>
    <col min="1029" max="1030" width="1.7109375" style="40" customWidth="1"/>
    <col min="1031" max="1031" width="10" style="40" bestFit="1" customWidth="1"/>
    <col min="1032" max="1032" width="12.28515625" style="40" bestFit="1" customWidth="1"/>
    <col min="1033" max="1033" width="7.140625" style="40" customWidth="1"/>
    <col min="1034" max="1035" width="10.85546875" style="40" customWidth="1"/>
    <col min="1036" max="1036" width="18.140625" style="40" customWidth="1"/>
    <col min="1037" max="1038" width="2.42578125" style="40" customWidth="1"/>
    <col min="1039" max="1039" width="9.5703125" style="40" bestFit="1" customWidth="1"/>
    <col min="1040" max="1040" width="5.7109375" style="40" customWidth="1"/>
    <col min="1041" max="1041" width="3" style="40" customWidth="1"/>
    <col min="1042" max="1042" width="22.28515625" style="40" customWidth="1"/>
    <col min="1043" max="1280" width="11.42578125" style="40"/>
    <col min="1281" max="1281" width="4.140625" style="40" customWidth="1"/>
    <col min="1282" max="1282" width="13.5703125" style="40" customWidth="1"/>
    <col min="1283" max="1283" width="2.42578125" style="40" customWidth="1"/>
    <col min="1284" max="1284" width="19.85546875" style="40" customWidth="1"/>
    <col min="1285" max="1286" width="1.7109375" style="40" customWidth="1"/>
    <col min="1287" max="1287" width="10" style="40" bestFit="1" customWidth="1"/>
    <col min="1288" max="1288" width="12.28515625" style="40" bestFit="1" customWidth="1"/>
    <col min="1289" max="1289" width="7.140625" style="40" customWidth="1"/>
    <col min="1290" max="1291" width="10.85546875" style="40" customWidth="1"/>
    <col min="1292" max="1292" width="18.140625" style="40" customWidth="1"/>
    <col min="1293" max="1294" width="2.42578125" style="40" customWidth="1"/>
    <col min="1295" max="1295" width="9.5703125" style="40" bestFit="1" customWidth="1"/>
    <col min="1296" max="1296" width="5.7109375" style="40" customWidth="1"/>
    <col min="1297" max="1297" width="3" style="40" customWidth="1"/>
    <col min="1298" max="1298" width="22.28515625" style="40" customWidth="1"/>
    <col min="1299" max="1536" width="11.42578125" style="40"/>
    <col min="1537" max="1537" width="4.140625" style="40" customWidth="1"/>
    <col min="1538" max="1538" width="13.5703125" style="40" customWidth="1"/>
    <col min="1539" max="1539" width="2.42578125" style="40" customWidth="1"/>
    <col min="1540" max="1540" width="19.85546875" style="40" customWidth="1"/>
    <col min="1541" max="1542" width="1.7109375" style="40" customWidth="1"/>
    <col min="1543" max="1543" width="10" style="40" bestFit="1" customWidth="1"/>
    <col min="1544" max="1544" width="12.28515625" style="40" bestFit="1" customWidth="1"/>
    <col min="1545" max="1545" width="7.140625" style="40" customWidth="1"/>
    <col min="1546" max="1547" width="10.85546875" style="40" customWidth="1"/>
    <col min="1548" max="1548" width="18.140625" style="40" customWidth="1"/>
    <col min="1549" max="1550" width="2.42578125" style="40" customWidth="1"/>
    <col min="1551" max="1551" width="9.5703125" style="40" bestFit="1" customWidth="1"/>
    <col min="1552" max="1552" width="5.7109375" style="40" customWidth="1"/>
    <col min="1553" max="1553" width="3" style="40" customWidth="1"/>
    <col min="1554" max="1554" width="22.28515625" style="40" customWidth="1"/>
    <col min="1555" max="1792" width="11.42578125" style="40"/>
    <col min="1793" max="1793" width="4.140625" style="40" customWidth="1"/>
    <col min="1794" max="1794" width="13.5703125" style="40" customWidth="1"/>
    <col min="1795" max="1795" width="2.42578125" style="40" customWidth="1"/>
    <col min="1796" max="1796" width="19.85546875" style="40" customWidth="1"/>
    <col min="1797" max="1798" width="1.7109375" style="40" customWidth="1"/>
    <col min="1799" max="1799" width="10" style="40" bestFit="1" customWidth="1"/>
    <col min="1800" max="1800" width="12.28515625" style="40" bestFit="1" customWidth="1"/>
    <col min="1801" max="1801" width="7.140625" style="40" customWidth="1"/>
    <col min="1802" max="1803" width="10.85546875" style="40" customWidth="1"/>
    <col min="1804" max="1804" width="18.140625" style="40" customWidth="1"/>
    <col min="1805" max="1806" width="2.42578125" style="40" customWidth="1"/>
    <col min="1807" max="1807" width="9.5703125" style="40" bestFit="1" customWidth="1"/>
    <col min="1808" max="1808" width="5.7109375" style="40" customWidth="1"/>
    <col min="1809" max="1809" width="3" style="40" customWidth="1"/>
    <col min="1810" max="1810" width="22.28515625" style="40" customWidth="1"/>
    <col min="1811" max="2048" width="11.42578125" style="40"/>
    <col min="2049" max="2049" width="4.140625" style="40" customWidth="1"/>
    <col min="2050" max="2050" width="13.5703125" style="40" customWidth="1"/>
    <col min="2051" max="2051" width="2.42578125" style="40" customWidth="1"/>
    <col min="2052" max="2052" width="19.85546875" style="40" customWidth="1"/>
    <col min="2053" max="2054" width="1.7109375" style="40" customWidth="1"/>
    <col min="2055" max="2055" width="10" style="40" bestFit="1" customWidth="1"/>
    <col min="2056" max="2056" width="12.28515625" style="40" bestFit="1" customWidth="1"/>
    <col min="2057" max="2057" width="7.140625" style="40" customWidth="1"/>
    <col min="2058" max="2059" width="10.85546875" style="40" customWidth="1"/>
    <col min="2060" max="2060" width="18.140625" style="40" customWidth="1"/>
    <col min="2061" max="2062" width="2.42578125" style="40" customWidth="1"/>
    <col min="2063" max="2063" width="9.5703125" style="40" bestFit="1" customWidth="1"/>
    <col min="2064" max="2064" width="5.7109375" style="40" customWidth="1"/>
    <col min="2065" max="2065" width="3" style="40" customWidth="1"/>
    <col min="2066" max="2066" width="22.28515625" style="40" customWidth="1"/>
    <col min="2067" max="2304" width="11.42578125" style="40"/>
    <col min="2305" max="2305" width="4.140625" style="40" customWidth="1"/>
    <col min="2306" max="2306" width="13.5703125" style="40" customWidth="1"/>
    <col min="2307" max="2307" width="2.42578125" style="40" customWidth="1"/>
    <col min="2308" max="2308" width="19.85546875" style="40" customWidth="1"/>
    <col min="2309" max="2310" width="1.7109375" style="40" customWidth="1"/>
    <col min="2311" max="2311" width="10" style="40" bestFit="1" customWidth="1"/>
    <col min="2312" max="2312" width="12.28515625" style="40" bestFit="1" customWidth="1"/>
    <col min="2313" max="2313" width="7.140625" style="40" customWidth="1"/>
    <col min="2314" max="2315" width="10.85546875" style="40" customWidth="1"/>
    <col min="2316" max="2316" width="18.140625" style="40" customWidth="1"/>
    <col min="2317" max="2318" width="2.42578125" style="40" customWidth="1"/>
    <col min="2319" max="2319" width="9.5703125" style="40" bestFit="1" customWidth="1"/>
    <col min="2320" max="2320" width="5.7109375" style="40" customWidth="1"/>
    <col min="2321" max="2321" width="3" style="40" customWidth="1"/>
    <col min="2322" max="2322" width="22.28515625" style="40" customWidth="1"/>
    <col min="2323" max="2560" width="11.42578125" style="40"/>
    <col min="2561" max="2561" width="4.140625" style="40" customWidth="1"/>
    <col min="2562" max="2562" width="13.5703125" style="40" customWidth="1"/>
    <col min="2563" max="2563" width="2.42578125" style="40" customWidth="1"/>
    <col min="2564" max="2564" width="19.85546875" style="40" customWidth="1"/>
    <col min="2565" max="2566" width="1.7109375" style="40" customWidth="1"/>
    <col min="2567" max="2567" width="10" style="40" bestFit="1" customWidth="1"/>
    <col min="2568" max="2568" width="12.28515625" style="40" bestFit="1" customWidth="1"/>
    <col min="2569" max="2569" width="7.140625" style="40" customWidth="1"/>
    <col min="2570" max="2571" width="10.85546875" style="40" customWidth="1"/>
    <col min="2572" max="2572" width="18.140625" style="40" customWidth="1"/>
    <col min="2573" max="2574" width="2.42578125" style="40" customWidth="1"/>
    <col min="2575" max="2575" width="9.5703125" style="40" bestFit="1" customWidth="1"/>
    <col min="2576" max="2576" width="5.7109375" style="40" customWidth="1"/>
    <col min="2577" max="2577" width="3" style="40" customWidth="1"/>
    <col min="2578" max="2578" width="22.28515625" style="40" customWidth="1"/>
    <col min="2579" max="2816" width="11.42578125" style="40"/>
    <col min="2817" max="2817" width="4.140625" style="40" customWidth="1"/>
    <col min="2818" max="2818" width="13.5703125" style="40" customWidth="1"/>
    <col min="2819" max="2819" width="2.42578125" style="40" customWidth="1"/>
    <col min="2820" max="2820" width="19.85546875" style="40" customWidth="1"/>
    <col min="2821" max="2822" width="1.7109375" style="40" customWidth="1"/>
    <col min="2823" max="2823" width="10" style="40" bestFit="1" customWidth="1"/>
    <col min="2824" max="2824" width="12.28515625" style="40" bestFit="1" customWidth="1"/>
    <col min="2825" max="2825" width="7.140625" style="40" customWidth="1"/>
    <col min="2826" max="2827" width="10.85546875" style="40" customWidth="1"/>
    <col min="2828" max="2828" width="18.140625" style="40" customWidth="1"/>
    <col min="2829" max="2830" width="2.42578125" style="40" customWidth="1"/>
    <col min="2831" max="2831" width="9.5703125" style="40" bestFit="1" customWidth="1"/>
    <col min="2832" max="2832" width="5.7109375" style="40" customWidth="1"/>
    <col min="2833" max="2833" width="3" style="40" customWidth="1"/>
    <col min="2834" max="2834" width="22.28515625" style="40" customWidth="1"/>
    <col min="2835" max="3072" width="11.42578125" style="40"/>
    <col min="3073" max="3073" width="4.140625" style="40" customWidth="1"/>
    <col min="3074" max="3074" width="13.5703125" style="40" customWidth="1"/>
    <col min="3075" max="3075" width="2.42578125" style="40" customWidth="1"/>
    <col min="3076" max="3076" width="19.85546875" style="40" customWidth="1"/>
    <col min="3077" max="3078" width="1.7109375" style="40" customWidth="1"/>
    <col min="3079" max="3079" width="10" style="40" bestFit="1" customWidth="1"/>
    <col min="3080" max="3080" width="12.28515625" style="40" bestFit="1" customWidth="1"/>
    <col min="3081" max="3081" width="7.140625" style="40" customWidth="1"/>
    <col min="3082" max="3083" width="10.85546875" style="40" customWidth="1"/>
    <col min="3084" max="3084" width="18.140625" style="40" customWidth="1"/>
    <col min="3085" max="3086" width="2.42578125" style="40" customWidth="1"/>
    <col min="3087" max="3087" width="9.5703125" style="40" bestFit="1" customWidth="1"/>
    <col min="3088" max="3088" width="5.7109375" style="40" customWidth="1"/>
    <col min="3089" max="3089" width="3" style="40" customWidth="1"/>
    <col min="3090" max="3090" width="22.28515625" style="40" customWidth="1"/>
    <col min="3091" max="3328" width="11.42578125" style="40"/>
    <col min="3329" max="3329" width="4.140625" style="40" customWidth="1"/>
    <col min="3330" max="3330" width="13.5703125" style="40" customWidth="1"/>
    <col min="3331" max="3331" width="2.42578125" style="40" customWidth="1"/>
    <col min="3332" max="3332" width="19.85546875" style="40" customWidth="1"/>
    <col min="3333" max="3334" width="1.7109375" style="40" customWidth="1"/>
    <col min="3335" max="3335" width="10" style="40" bestFit="1" customWidth="1"/>
    <col min="3336" max="3336" width="12.28515625" style="40" bestFit="1" customWidth="1"/>
    <col min="3337" max="3337" width="7.140625" style="40" customWidth="1"/>
    <col min="3338" max="3339" width="10.85546875" style="40" customWidth="1"/>
    <col min="3340" max="3340" width="18.140625" style="40" customWidth="1"/>
    <col min="3341" max="3342" width="2.42578125" style="40" customWidth="1"/>
    <col min="3343" max="3343" width="9.5703125" style="40" bestFit="1" customWidth="1"/>
    <col min="3344" max="3344" width="5.7109375" style="40" customWidth="1"/>
    <col min="3345" max="3345" width="3" style="40" customWidth="1"/>
    <col min="3346" max="3346" width="22.28515625" style="40" customWidth="1"/>
    <col min="3347" max="3584" width="11.42578125" style="40"/>
    <col min="3585" max="3585" width="4.140625" style="40" customWidth="1"/>
    <col min="3586" max="3586" width="13.5703125" style="40" customWidth="1"/>
    <col min="3587" max="3587" width="2.42578125" style="40" customWidth="1"/>
    <col min="3588" max="3588" width="19.85546875" style="40" customWidth="1"/>
    <col min="3589" max="3590" width="1.7109375" style="40" customWidth="1"/>
    <col min="3591" max="3591" width="10" style="40" bestFit="1" customWidth="1"/>
    <col min="3592" max="3592" width="12.28515625" style="40" bestFit="1" customWidth="1"/>
    <col min="3593" max="3593" width="7.140625" style="40" customWidth="1"/>
    <col min="3594" max="3595" width="10.85546875" style="40" customWidth="1"/>
    <col min="3596" max="3596" width="18.140625" style="40" customWidth="1"/>
    <col min="3597" max="3598" width="2.42578125" style="40" customWidth="1"/>
    <col min="3599" max="3599" width="9.5703125" style="40" bestFit="1" customWidth="1"/>
    <col min="3600" max="3600" width="5.7109375" style="40" customWidth="1"/>
    <col min="3601" max="3601" width="3" style="40" customWidth="1"/>
    <col min="3602" max="3602" width="22.28515625" style="40" customWidth="1"/>
    <col min="3603" max="3840" width="11.42578125" style="40"/>
    <col min="3841" max="3841" width="4.140625" style="40" customWidth="1"/>
    <col min="3842" max="3842" width="13.5703125" style="40" customWidth="1"/>
    <col min="3843" max="3843" width="2.42578125" style="40" customWidth="1"/>
    <col min="3844" max="3844" width="19.85546875" style="40" customWidth="1"/>
    <col min="3845" max="3846" width="1.7109375" style="40" customWidth="1"/>
    <col min="3847" max="3847" width="10" style="40" bestFit="1" customWidth="1"/>
    <col min="3848" max="3848" width="12.28515625" style="40" bestFit="1" customWidth="1"/>
    <col min="3849" max="3849" width="7.140625" style="40" customWidth="1"/>
    <col min="3850" max="3851" width="10.85546875" style="40" customWidth="1"/>
    <col min="3852" max="3852" width="18.140625" style="40" customWidth="1"/>
    <col min="3853" max="3854" width="2.42578125" style="40" customWidth="1"/>
    <col min="3855" max="3855" width="9.5703125" style="40" bestFit="1" customWidth="1"/>
    <col min="3856" max="3856" width="5.7109375" style="40" customWidth="1"/>
    <col min="3857" max="3857" width="3" style="40" customWidth="1"/>
    <col min="3858" max="3858" width="22.28515625" style="40" customWidth="1"/>
    <col min="3859" max="4096" width="11.42578125" style="40"/>
    <col min="4097" max="4097" width="4.140625" style="40" customWidth="1"/>
    <col min="4098" max="4098" width="13.5703125" style="40" customWidth="1"/>
    <col min="4099" max="4099" width="2.42578125" style="40" customWidth="1"/>
    <col min="4100" max="4100" width="19.85546875" style="40" customWidth="1"/>
    <col min="4101" max="4102" width="1.7109375" style="40" customWidth="1"/>
    <col min="4103" max="4103" width="10" style="40" bestFit="1" customWidth="1"/>
    <col min="4104" max="4104" width="12.28515625" style="40" bestFit="1" customWidth="1"/>
    <col min="4105" max="4105" width="7.140625" style="40" customWidth="1"/>
    <col min="4106" max="4107" width="10.85546875" style="40" customWidth="1"/>
    <col min="4108" max="4108" width="18.140625" style="40" customWidth="1"/>
    <col min="4109" max="4110" width="2.42578125" style="40" customWidth="1"/>
    <col min="4111" max="4111" width="9.5703125" style="40" bestFit="1" customWidth="1"/>
    <col min="4112" max="4112" width="5.7109375" style="40" customWidth="1"/>
    <col min="4113" max="4113" width="3" style="40" customWidth="1"/>
    <col min="4114" max="4114" width="22.28515625" style="40" customWidth="1"/>
    <col min="4115" max="4352" width="11.42578125" style="40"/>
    <col min="4353" max="4353" width="4.140625" style="40" customWidth="1"/>
    <col min="4354" max="4354" width="13.5703125" style="40" customWidth="1"/>
    <col min="4355" max="4355" width="2.42578125" style="40" customWidth="1"/>
    <col min="4356" max="4356" width="19.85546875" style="40" customWidth="1"/>
    <col min="4357" max="4358" width="1.7109375" style="40" customWidth="1"/>
    <col min="4359" max="4359" width="10" style="40" bestFit="1" customWidth="1"/>
    <col min="4360" max="4360" width="12.28515625" style="40" bestFit="1" customWidth="1"/>
    <col min="4361" max="4361" width="7.140625" style="40" customWidth="1"/>
    <col min="4362" max="4363" width="10.85546875" style="40" customWidth="1"/>
    <col min="4364" max="4364" width="18.140625" style="40" customWidth="1"/>
    <col min="4365" max="4366" width="2.42578125" style="40" customWidth="1"/>
    <col min="4367" max="4367" width="9.5703125" style="40" bestFit="1" customWidth="1"/>
    <col min="4368" max="4368" width="5.7109375" style="40" customWidth="1"/>
    <col min="4369" max="4369" width="3" style="40" customWidth="1"/>
    <col min="4370" max="4370" width="22.28515625" style="40" customWidth="1"/>
    <col min="4371" max="4608" width="11.42578125" style="40"/>
    <col min="4609" max="4609" width="4.140625" style="40" customWidth="1"/>
    <col min="4610" max="4610" width="13.5703125" style="40" customWidth="1"/>
    <col min="4611" max="4611" width="2.42578125" style="40" customWidth="1"/>
    <col min="4612" max="4612" width="19.85546875" style="40" customWidth="1"/>
    <col min="4613" max="4614" width="1.7109375" style="40" customWidth="1"/>
    <col min="4615" max="4615" width="10" style="40" bestFit="1" customWidth="1"/>
    <col min="4616" max="4616" width="12.28515625" style="40" bestFit="1" customWidth="1"/>
    <col min="4617" max="4617" width="7.140625" style="40" customWidth="1"/>
    <col min="4618" max="4619" width="10.85546875" style="40" customWidth="1"/>
    <col min="4620" max="4620" width="18.140625" style="40" customWidth="1"/>
    <col min="4621" max="4622" width="2.42578125" style="40" customWidth="1"/>
    <col min="4623" max="4623" width="9.5703125" style="40" bestFit="1" customWidth="1"/>
    <col min="4624" max="4624" width="5.7109375" style="40" customWidth="1"/>
    <col min="4625" max="4625" width="3" style="40" customWidth="1"/>
    <col min="4626" max="4626" width="22.28515625" style="40" customWidth="1"/>
    <col min="4627" max="4864" width="11.42578125" style="40"/>
    <col min="4865" max="4865" width="4.140625" style="40" customWidth="1"/>
    <col min="4866" max="4866" width="13.5703125" style="40" customWidth="1"/>
    <col min="4867" max="4867" width="2.42578125" style="40" customWidth="1"/>
    <col min="4868" max="4868" width="19.85546875" style="40" customWidth="1"/>
    <col min="4869" max="4870" width="1.7109375" style="40" customWidth="1"/>
    <col min="4871" max="4871" width="10" style="40" bestFit="1" customWidth="1"/>
    <col min="4872" max="4872" width="12.28515625" style="40" bestFit="1" customWidth="1"/>
    <col min="4873" max="4873" width="7.140625" style="40" customWidth="1"/>
    <col min="4874" max="4875" width="10.85546875" style="40" customWidth="1"/>
    <col min="4876" max="4876" width="18.140625" style="40" customWidth="1"/>
    <col min="4877" max="4878" width="2.42578125" style="40" customWidth="1"/>
    <col min="4879" max="4879" width="9.5703125" style="40" bestFit="1" customWidth="1"/>
    <col min="4880" max="4880" width="5.7109375" style="40" customWidth="1"/>
    <col min="4881" max="4881" width="3" style="40" customWidth="1"/>
    <col min="4882" max="4882" width="22.28515625" style="40" customWidth="1"/>
    <col min="4883" max="5120" width="11.42578125" style="40"/>
    <col min="5121" max="5121" width="4.140625" style="40" customWidth="1"/>
    <col min="5122" max="5122" width="13.5703125" style="40" customWidth="1"/>
    <col min="5123" max="5123" width="2.42578125" style="40" customWidth="1"/>
    <col min="5124" max="5124" width="19.85546875" style="40" customWidth="1"/>
    <col min="5125" max="5126" width="1.7109375" style="40" customWidth="1"/>
    <col min="5127" max="5127" width="10" style="40" bestFit="1" customWidth="1"/>
    <col min="5128" max="5128" width="12.28515625" style="40" bestFit="1" customWidth="1"/>
    <col min="5129" max="5129" width="7.140625" style="40" customWidth="1"/>
    <col min="5130" max="5131" width="10.85546875" style="40" customWidth="1"/>
    <col min="5132" max="5132" width="18.140625" style="40" customWidth="1"/>
    <col min="5133" max="5134" width="2.42578125" style="40" customWidth="1"/>
    <col min="5135" max="5135" width="9.5703125" style="40" bestFit="1" customWidth="1"/>
    <col min="5136" max="5136" width="5.7109375" style="40" customWidth="1"/>
    <col min="5137" max="5137" width="3" style="40" customWidth="1"/>
    <col min="5138" max="5138" width="22.28515625" style="40" customWidth="1"/>
    <col min="5139" max="5376" width="11.42578125" style="40"/>
    <col min="5377" max="5377" width="4.140625" style="40" customWidth="1"/>
    <col min="5378" max="5378" width="13.5703125" style="40" customWidth="1"/>
    <col min="5379" max="5379" width="2.42578125" style="40" customWidth="1"/>
    <col min="5380" max="5380" width="19.85546875" style="40" customWidth="1"/>
    <col min="5381" max="5382" width="1.7109375" style="40" customWidth="1"/>
    <col min="5383" max="5383" width="10" style="40" bestFit="1" customWidth="1"/>
    <col min="5384" max="5384" width="12.28515625" style="40" bestFit="1" customWidth="1"/>
    <col min="5385" max="5385" width="7.140625" style="40" customWidth="1"/>
    <col min="5386" max="5387" width="10.85546875" style="40" customWidth="1"/>
    <col min="5388" max="5388" width="18.140625" style="40" customWidth="1"/>
    <col min="5389" max="5390" width="2.42578125" style="40" customWidth="1"/>
    <col min="5391" max="5391" width="9.5703125" style="40" bestFit="1" customWidth="1"/>
    <col min="5392" max="5392" width="5.7109375" style="40" customWidth="1"/>
    <col min="5393" max="5393" width="3" style="40" customWidth="1"/>
    <col min="5394" max="5394" width="22.28515625" style="40" customWidth="1"/>
    <col min="5395" max="5632" width="11.42578125" style="40"/>
    <col min="5633" max="5633" width="4.140625" style="40" customWidth="1"/>
    <col min="5634" max="5634" width="13.5703125" style="40" customWidth="1"/>
    <col min="5635" max="5635" width="2.42578125" style="40" customWidth="1"/>
    <col min="5636" max="5636" width="19.85546875" style="40" customWidth="1"/>
    <col min="5637" max="5638" width="1.7109375" style="40" customWidth="1"/>
    <col min="5639" max="5639" width="10" style="40" bestFit="1" customWidth="1"/>
    <col min="5640" max="5640" width="12.28515625" style="40" bestFit="1" customWidth="1"/>
    <col min="5641" max="5641" width="7.140625" style="40" customWidth="1"/>
    <col min="5642" max="5643" width="10.85546875" style="40" customWidth="1"/>
    <col min="5644" max="5644" width="18.140625" style="40" customWidth="1"/>
    <col min="5645" max="5646" width="2.42578125" style="40" customWidth="1"/>
    <col min="5647" max="5647" width="9.5703125" style="40" bestFit="1" customWidth="1"/>
    <col min="5648" max="5648" width="5.7109375" style="40" customWidth="1"/>
    <col min="5649" max="5649" width="3" style="40" customWidth="1"/>
    <col min="5650" max="5650" width="22.28515625" style="40" customWidth="1"/>
    <col min="5651" max="5888" width="11.42578125" style="40"/>
    <col min="5889" max="5889" width="4.140625" style="40" customWidth="1"/>
    <col min="5890" max="5890" width="13.5703125" style="40" customWidth="1"/>
    <col min="5891" max="5891" width="2.42578125" style="40" customWidth="1"/>
    <col min="5892" max="5892" width="19.85546875" style="40" customWidth="1"/>
    <col min="5893" max="5894" width="1.7109375" style="40" customWidth="1"/>
    <col min="5895" max="5895" width="10" style="40" bestFit="1" customWidth="1"/>
    <col min="5896" max="5896" width="12.28515625" style="40" bestFit="1" customWidth="1"/>
    <col min="5897" max="5897" width="7.140625" style="40" customWidth="1"/>
    <col min="5898" max="5899" width="10.85546875" style="40" customWidth="1"/>
    <col min="5900" max="5900" width="18.140625" style="40" customWidth="1"/>
    <col min="5901" max="5902" width="2.42578125" style="40" customWidth="1"/>
    <col min="5903" max="5903" width="9.5703125" style="40" bestFit="1" customWidth="1"/>
    <col min="5904" max="5904" width="5.7109375" style="40" customWidth="1"/>
    <col min="5905" max="5905" width="3" style="40" customWidth="1"/>
    <col min="5906" max="5906" width="22.28515625" style="40" customWidth="1"/>
    <col min="5907" max="6144" width="11.42578125" style="40"/>
    <col min="6145" max="6145" width="4.140625" style="40" customWidth="1"/>
    <col min="6146" max="6146" width="13.5703125" style="40" customWidth="1"/>
    <col min="6147" max="6147" width="2.42578125" style="40" customWidth="1"/>
    <col min="6148" max="6148" width="19.85546875" style="40" customWidth="1"/>
    <col min="6149" max="6150" width="1.7109375" style="40" customWidth="1"/>
    <col min="6151" max="6151" width="10" style="40" bestFit="1" customWidth="1"/>
    <col min="6152" max="6152" width="12.28515625" style="40" bestFit="1" customWidth="1"/>
    <col min="6153" max="6153" width="7.140625" style="40" customWidth="1"/>
    <col min="6154" max="6155" width="10.85546875" style="40" customWidth="1"/>
    <col min="6156" max="6156" width="18.140625" style="40" customWidth="1"/>
    <col min="6157" max="6158" width="2.42578125" style="40" customWidth="1"/>
    <col min="6159" max="6159" width="9.5703125" style="40" bestFit="1" customWidth="1"/>
    <col min="6160" max="6160" width="5.7109375" style="40" customWidth="1"/>
    <col min="6161" max="6161" width="3" style="40" customWidth="1"/>
    <col min="6162" max="6162" width="22.28515625" style="40" customWidth="1"/>
    <col min="6163" max="6400" width="11.42578125" style="40"/>
    <col min="6401" max="6401" width="4.140625" style="40" customWidth="1"/>
    <col min="6402" max="6402" width="13.5703125" style="40" customWidth="1"/>
    <col min="6403" max="6403" width="2.42578125" style="40" customWidth="1"/>
    <col min="6404" max="6404" width="19.85546875" style="40" customWidth="1"/>
    <col min="6405" max="6406" width="1.7109375" style="40" customWidth="1"/>
    <col min="6407" max="6407" width="10" style="40" bestFit="1" customWidth="1"/>
    <col min="6408" max="6408" width="12.28515625" style="40" bestFit="1" customWidth="1"/>
    <col min="6409" max="6409" width="7.140625" style="40" customWidth="1"/>
    <col min="6410" max="6411" width="10.85546875" style="40" customWidth="1"/>
    <col min="6412" max="6412" width="18.140625" style="40" customWidth="1"/>
    <col min="6413" max="6414" width="2.42578125" style="40" customWidth="1"/>
    <col min="6415" max="6415" width="9.5703125" style="40" bestFit="1" customWidth="1"/>
    <col min="6416" max="6416" width="5.7109375" style="40" customWidth="1"/>
    <col min="6417" max="6417" width="3" style="40" customWidth="1"/>
    <col min="6418" max="6418" width="22.28515625" style="40" customWidth="1"/>
    <col min="6419" max="6656" width="11.42578125" style="40"/>
    <col min="6657" max="6657" width="4.140625" style="40" customWidth="1"/>
    <col min="6658" max="6658" width="13.5703125" style="40" customWidth="1"/>
    <col min="6659" max="6659" width="2.42578125" style="40" customWidth="1"/>
    <col min="6660" max="6660" width="19.85546875" style="40" customWidth="1"/>
    <col min="6661" max="6662" width="1.7109375" style="40" customWidth="1"/>
    <col min="6663" max="6663" width="10" style="40" bestFit="1" customWidth="1"/>
    <col min="6664" max="6664" width="12.28515625" style="40" bestFit="1" customWidth="1"/>
    <col min="6665" max="6665" width="7.140625" style="40" customWidth="1"/>
    <col min="6666" max="6667" width="10.85546875" style="40" customWidth="1"/>
    <col min="6668" max="6668" width="18.140625" style="40" customWidth="1"/>
    <col min="6669" max="6670" width="2.42578125" style="40" customWidth="1"/>
    <col min="6671" max="6671" width="9.5703125" style="40" bestFit="1" customWidth="1"/>
    <col min="6672" max="6672" width="5.7109375" style="40" customWidth="1"/>
    <col min="6673" max="6673" width="3" style="40" customWidth="1"/>
    <col min="6674" max="6674" width="22.28515625" style="40" customWidth="1"/>
    <col min="6675" max="6912" width="11.42578125" style="40"/>
    <col min="6913" max="6913" width="4.140625" style="40" customWidth="1"/>
    <col min="6914" max="6914" width="13.5703125" style="40" customWidth="1"/>
    <col min="6915" max="6915" width="2.42578125" style="40" customWidth="1"/>
    <col min="6916" max="6916" width="19.85546875" style="40" customWidth="1"/>
    <col min="6917" max="6918" width="1.7109375" style="40" customWidth="1"/>
    <col min="6919" max="6919" width="10" style="40" bestFit="1" customWidth="1"/>
    <col min="6920" max="6920" width="12.28515625" style="40" bestFit="1" customWidth="1"/>
    <col min="6921" max="6921" width="7.140625" style="40" customWidth="1"/>
    <col min="6922" max="6923" width="10.85546875" style="40" customWidth="1"/>
    <col min="6924" max="6924" width="18.140625" style="40" customWidth="1"/>
    <col min="6925" max="6926" width="2.42578125" style="40" customWidth="1"/>
    <col min="6927" max="6927" width="9.5703125" style="40" bestFit="1" customWidth="1"/>
    <col min="6928" max="6928" width="5.7109375" style="40" customWidth="1"/>
    <col min="6929" max="6929" width="3" style="40" customWidth="1"/>
    <col min="6930" max="6930" width="22.28515625" style="40" customWidth="1"/>
    <col min="6931" max="7168" width="11.42578125" style="40"/>
    <col min="7169" max="7169" width="4.140625" style="40" customWidth="1"/>
    <col min="7170" max="7170" width="13.5703125" style="40" customWidth="1"/>
    <col min="7171" max="7171" width="2.42578125" style="40" customWidth="1"/>
    <col min="7172" max="7172" width="19.85546875" style="40" customWidth="1"/>
    <col min="7173" max="7174" width="1.7109375" style="40" customWidth="1"/>
    <col min="7175" max="7175" width="10" style="40" bestFit="1" customWidth="1"/>
    <col min="7176" max="7176" width="12.28515625" style="40" bestFit="1" customWidth="1"/>
    <col min="7177" max="7177" width="7.140625" style="40" customWidth="1"/>
    <col min="7178" max="7179" width="10.85546875" style="40" customWidth="1"/>
    <col min="7180" max="7180" width="18.140625" style="40" customWidth="1"/>
    <col min="7181" max="7182" width="2.42578125" style="40" customWidth="1"/>
    <col min="7183" max="7183" width="9.5703125" style="40" bestFit="1" customWidth="1"/>
    <col min="7184" max="7184" width="5.7109375" style="40" customWidth="1"/>
    <col min="7185" max="7185" width="3" style="40" customWidth="1"/>
    <col min="7186" max="7186" width="22.28515625" style="40" customWidth="1"/>
    <col min="7187" max="7424" width="11.42578125" style="40"/>
    <col min="7425" max="7425" width="4.140625" style="40" customWidth="1"/>
    <col min="7426" max="7426" width="13.5703125" style="40" customWidth="1"/>
    <col min="7427" max="7427" width="2.42578125" style="40" customWidth="1"/>
    <col min="7428" max="7428" width="19.85546875" style="40" customWidth="1"/>
    <col min="7429" max="7430" width="1.7109375" style="40" customWidth="1"/>
    <col min="7431" max="7431" width="10" style="40" bestFit="1" customWidth="1"/>
    <col min="7432" max="7432" width="12.28515625" style="40" bestFit="1" customWidth="1"/>
    <col min="7433" max="7433" width="7.140625" style="40" customWidth="1"/>
    <col min="7434" max="7435" width="10.85546875" style="40" customWidth="1"/>
    <col min="7436" max="7436" width="18.140625" style="40" customWidth="1"/>
    <col min="7437" max="7438" width="2.42578125" style="40" customWidth="1"/>
    <col min="7439" max="7439" width="9.5703125" style="40" bestFit="1" customWidth="1"/>
    <col min="7440" max="7440" width="5.7109375" style="40" customWidth="1"/>
    <col min="7441" max="7441" width="3" style="40" customWidth="1"/>
    <col min="7442" max="7442" width="22.28515625" style="40" customWidth="1"/>
    <col min="7443" max="7680" width="11.42578125" style="40"/>
    <col min="7681" max="7681" width="4.140625" style="40" customWidth="1"/>
    <col min="7682" max="7682" width="13.5703125" style="40" customWidth="1"/>
    <col min="7683" max="7683" width="2.42578125" style="40" customWidth="1"/>
    <col min="7684" max="7684" width="19.85546875" style="40" customWidth="1"/>
    <col min="7685" max="7686" width="1.7109375" style="40" customWidth="1"/>
    <col min="7687" max="7687" width="10" style="40" bestFit="1" customWidth="1"/>
    <col min="7688" max="7688" width="12.28515625" style="40" bestFit="1" customWidth="1"/>
    <col min="7689" max="7689" width="7.140625" style="40" customWidth="1"/>
    <col min="7690" max="7691" width="10.85546875" style="40" customWidth="1"/>
    <col min="7692" max="7692" width="18.140625" style="40" customWidth="1"/>
    <col min="7693" max="7694" width="2.42578125" style="40" customWidth="1"/>
    <col min="7695" max="7695" width="9.5703125" style="40" bestFit="1" customWidth="1"/>
    <col min="7696" max="7696" width="5.7109375" style="40" customWidth="1"/>
    <col min="7697" max="7697" width="3" style="40" customWidth="1"/>
    <col min="7698" max="7698" width="22.28515625" style="40" customWidth="1"/>
    <col min="7699" max="7936" width="11.42578125" style="40"/>
    <col min="7937" max="7937" width="4.140625" style="40" customWidth="1"/>
    <col min="7938" max="7938" width="13.5703125" style="40" customWidth="1"/>
    <col min="7939" max="7939" width="2.42578125" style="40" customWidth="1"/>
    <col min="7940" max="7940" width="19.85546875" style="40" customWidth="1"/>
    <col min="7941" max="7942" width="1.7109375" style="40" customWidth="1"/>
    <col min="7943" max="7943" width="10" style="40" bestFit="1" customWidth="1"/>
    <col min="7944" max="7944" width="12.28515625" style="40" bestFit="1" customWidth="1"/>
    <col min="7945" max="7945" width="7.140625" style="40" customWidth="1"/>
    <col min="7946" max="7947" width="10.85546875" style="40" customWidth="1"/>
    <col min="7948" max="7948" width="18.140625" style="40" customWidth="1"/>
    <col min="7949" max="7950" width="2.42578125" style="40" customWidth="1"/>
    <col min="7951" max="7951" width="9.5703125" style="40" bestFit="1" customWidth="1"/>
    <col min="7952" max="7952" width="5.7109375" style="40" customWidth="1"/>
    <col min="7953" max="7953" width="3" style="40" customWidth="1"/>
    <col min="7954" max="7954" width="22.28515625" style="40" customWidth="1"/>
    <col min="7955" max="8192" width="11.42578125" style="40"/>
    <col min="8193" max="8193" width="4.140625" style="40" customWidth="1"/>
    <col min="8194" max="8194" width="13.5703125" style="40" customWidth="1"/>
    <col min="8195" max="8195" width="2.42578125" style="40" customWidth="1"/>
    <col min="8196" max="8196" width="19.85546875" style="40" customWidth="1"/>
    <col min="8197" max="8198" width="1.7109375" style="40" customWidth="1"/>
    <col min="8199" max="8199" width="10" style="40" bestFit="1" customWidth="1"/>
    <col min="8200" max="8200" width="12.28515625" style="40" bestFit="1" customWidth="1"/>
    <col min="8201" max="8201" width="7.140625" style="40" customWidth="1"/>
    <col min="8202" max="8203" width="10.85546875" style="40" customWidth="1"/>
    <col min="8204" max="8204" width="18.140625" style="40" customWidth="1"/>
    <col min="8205" max="8206" width="2.42578125" style="40" customWidth="1"/>
    <col min="8207" max="8207" width="9.5703125" style="40" bestFit="1" customWidth="1"/>
    <col min="8208" max="8208" width="5.7109375" style="40" customWidth="1"/>
    <col min="8209" max="8209" width="3" style="40" customWidth="1"/>
    <col min="8210" max="8210" width="22.28515625" style="40" customWidth="1"/>
    <col min="8211" max="8448" width="11.42578125" style="40"/>
    <col min="8449" max="8449" width="4.140625" style="40" customWidth="1"/>
    <col min="8450" max="8450" width="13.5703125" style="40" customWidth="1"/>
    <col min="8451" max="8451" width="2.42578125" style="40" customWidth="1"/>
    <col min="8452" max="8452" width="19.85546875" style="40" customWidth="1"/>
    <col min="8453" max="8454" width="1.7109375" style="40" customWidth="1"/>
    <col min="8455" max="8455" width="10" style="40" bestFit="1" customWidth="1"/>
    <col min="8456" max="8456" width="12.28515625" style="40" bestFit="1" customWidth="1"/>
    <col min="8457" max="8457" width="7.140625" style="40" customWidth="1"/>
    <col min="8458" max="8459" width="10.85546875" style="40" customWidth="1"/>
    <col min="8460" max="8460" width="18.140625" style="40" customWidth="1"/>
    <col min="8461" max="8462" width="2.42578125" style="40" customWidth="1"/>
    <col min="8463" max="8463" width="9.5703125" style="40" bestFit="1" customWidth="1"/>
    <col min="8464" max="8464" width="5.7109375" style="40" customWidth="1"/>
    <col min="8465" max="8465" width="3" style="40" customWidth="1"/>
    <col min="8466" max="8466" width="22.28515625" style="40" customWidth="1"/>
    <col min="8467" max="8704" width="11.42578125" style="40"/>
    <col min="8705" max="8705" width="4.140625" style="40" customWidth="1"/>
    <col min="8706" max="8706" width="13.5703125" style="40" customWidth="1"/>
    <col min="8707" max="8707" width="2.42578125" style="40" customWidth="1"/>
    <col min="8708" max="8708" width="19.85546875" style="40" customWidth="1"/>
    <col min="8709" max="8710" width="1.7109375" style="40" customWidth="1"/>
    <col min="8711" max="8711" width="10" style="40" bestFit="1" customWidth="1"/>
    <col min="8712" max="8712" width="12.28515625" style="40" bestFit="1" customWidth="1"/>
    <col min="8713" max="8713" width="7.140625" style="40" customWidth="1"/>
    <col min="8714" max="8715" width="10.85546875" style="40" customWidth="1"/>
    <col min="8716" max="8716" width="18.140625" style="40" customWidth="1"/>
    <col min="8717" max="8718" width="2.42578125" style="40" customWidth="1"/>
    <col min="8719" max="8719" width="9.5703125" style="40" bestFit="1" customWidth="1"/>
    <col min="8720" max="8720" width="5.7109375" style="40" customWidth="1"/>
    <col min="8721" max="8721" width="3" style="40" customWidth="1"/>
    <col min="8722" max="8722" width="22.28515625" style="40" customWidth="1"/>
    <col min="8723" max="8960" width="11.42578125" style="40"/>
    <col min="8961" max="8961" width="4.140625" style="40" customWidth="1"/>
    <col min="8962" max="8962" width="13.5703125" style="40" customWidth="1"/>
    <col min="8963" max="8963" width="2.42578125" style="40" customWidth="1"/>
    <col min="8964" max="8964" width="19.85546875" style="40" customWidth="1"/>
    <col min="8965" max="8966" width="1.7109375" style="40" customWidth="1"/>
    <col min="8967" max="8967" width="10" style="40" bestFit="1" customWidth="1"/>
    <col min="8968" max="8968" width="12.28515625" style="40" bestFit="1" customWidth="1"/>
    <col min="8969" max="8969" width="7.140625" style="40" customWidth="1"/>
    <col min="8970" max="8971" width="10.85546875" style="40" customWidth="1"/>
    <col min="8972" max="8972" width="18.140625" style="40" customWidth="1"/>
    <col min="8973" max="8974" width="2.42578125" style="40" customWidth="1"/>
    <col min="8975" max="8975" width="9.5703125" style="40" bestFit="1" customWidth="1"/>
    <col min="8976" max="8976" width="5.7109375" style="40" customWidth="1"/>
    <col min="8977" max="8977" width="3" style="40" customWidth="1"/>
    <col min="8978" max="8978" width="22.28515625" style="40" customWidth="1"/>
    <col min="8979" max="9216" width="11.42578125" style="40"/>
    <col min="9217" max="9217" width="4.140625" style="40" customWidth="1"/>
    <col min="9218" max="9218" width="13.5703125" style="40" customWidth="1"/>
    <col min="9219" max="9219" width="2.42578125" style="40" customWidth="1"/>
    <col min="9220" max="9220" width="19.85546875" style="40" customWidth="1"/>
    <col min="9221" max="9222" width="1.7109375" style="40" customWidth="1"/>
    <col min="9223" max="9223" width="10" style="40" bestFit="1" customWidth="1"/>
    <col min="9224" max="9224" width="12.28515625" style="40" bestFit="1" customWidth="1"/>
    <col min="9225" max="9225" width="7.140625" style="40" customWidth="1"/>
    <col min="9226" max="9227" width="10.85546875" style="40" customWidth="1"/>
    <col min="9228" max="9228" width="18.140625" style="40" customWidth="1"/>
    <col min="9229" max="9230" width="2.42578125" style="40" customWidth="1"/>
    <col min="9231" max="9231" width="9.5703125" style="40" bestFit="1" customWidth="1"/>
    <col min="9232" max="9232" width="5.7109375" style="40" customWidth="1"/>
    <col min="9233" max="9233" width="3" style="40" customWidth="1"/>
    <col min="9234" max="9234" width="22.28515625" style="40" customWidth="1"/>
    <col min="9235" max="9472" width="11.42578125" style="40"/>
    <col min="9473" max="9473" width="4.140625" style="40" customWidth="1"/>
    <col min="9474" max="9474" width="13.5703125" style="40" customWidth="1"/>
    <col min="9475" max="9475" width="2.42578125" style="40" customWidth="1"/>
    <col min="9476" max="9476" width="19.85546875" style="40" customWidth="1"/>
    <col min="9477" max="9478" width="1.7109375" style="40" customWidth="1"/>
    <col min="9479" max="9479" width="10" style="40" bestFit="1" customWidth="1"/>
    <col min="9480" max="9480" width="12.28515625" style="40" bestFit="1" customWidth="1"/>
    <col min="9481" max="9481" width="7.140625" style="40" customWidth="1"/>
    <col min="9482" max="9483" width="10.85546875" style="40" customWidth="1"/>
    <col min="9484" max="9484" width="18.140625" style="40" customWidth="1"/>
    <col min="9485" max="9486" width="2.42578125" style="40" customWidth="1"/>
    <col min="9487" max="9487" width="9.5703125" style="40" bestFit="1" customWidth="1"/>
    <col min="9488" max="9488" width="5.7109375" style="40" customWidth="1"/>
    <col min="9489" max="9489" width="3" style="40" customWidth="1"/>
    <col min="9490" max="9490" width="22.28515625" style="40" customWidth="1"/>
    <col min="9491" max="9728" width="11.42578125" style="40"/>
    <col min="9729" max="9729" width="4.140625" style="40" customWidth="1"/>
    <col min="9730" max="9730" width="13.5703125" style="40" customWidth="1"/>
    <col min="9731" max="9731" width="2.42578125" style="40" customWidth="1"/>
    <col min="9732" max="9732" width="19.85546875" style="40" customWidth="1"/>
    <col min="9733" max="9734" width="1.7109375" style="40" customWidth="1"/>
    <col min="9735" max="9735" width="10" style="40" bestFit="1" customWidth="1"/>
    <col min="9736" max="9736" width="12.28515625" style="40" bestFit="1" customWidth="1"/>
    <col min="9737" max="9737" width="7.140625" style="40" customWidth="1"/>
    <col min="9738" max="9739" width="10.85546875" style="40" customWidth="1"/>
    <col min="9740" max="9740" width="18.140625" style="40" customWidth="1"/>
    <col min="9741" max="9742" width="2.42578125" style="40" customWidth="1"/>
    <col min="9743" max="9743" width="9.5703125" style="40" bestFit="1" customWidth="1"/>
    <col min="9744" max="9744" width="5.7109375" style="40" customWidth="1"/>
    <col min="9745" max="9745" width="3" style="40" customWidth="1"/>
    <col min="9746" max="9746" width="22.28515625" style="40" customWidth="1"/>
    <col min="9747" max="9984" width="11.42578125" style="40"/>
    <col min="9985" max="9985" width="4.140625" style="40" customWidth="1"/>
    <col min="9986" max="9986" width="13.5703125" style="40" customWidth="1"/>
    <col min="9987" max="9987" width="2.42578125" style="40" customWidth="1"/>
    <col min="9988" max="9988" width="19.85546875" style="40" customWidth="1"/>
    <col min="9989" max="9990" width="1.7109375" style="40" customWidth="1"/>
    <col min="9991" max="9991" width="10" style="40" bestFit="1" customWidth="1"/>
    <col min="9992" max="9992" width="12.28515625" style="40" bestFit="1" customWidth="1"/>
    <col min="9993" max="9993" width="7.140625" style="40" customWidth="1"/>
    <col min="9994" max="9995" width="10.85546875" style="40" customWidth="1"/>
    <col min="9996" max="9996" width="18.140625" style="40" customWidth="1"/>
    <col min="9997" max="9998" width="2.42578125" style="40" customWidth="1"/>
    <col min="9999" max="9999" width="9.5703125" style="40" bestFit="1" customWidth="1"/>
    <col min="10000" max="10000" width="5.7109375" style="40" customWidth="1"/>
    <col min="10001" max="10001" width="3" style="40" customWidth="1"/>
    <col min="10002" max="10002" width="22.28515625" style="40" customWidth="1"/>
    <col min="10003" max="10240" width="11.42578125" style="40"/>
    <col min="10241" max="10241" width="4.140625" style="40" customWidth="1"/>
    <col min="10242" max="10242" width="13.5703125" style="40" customWidth="1"/>
    <col min="10243" max="10243" width="2.42578125" style="40" customWidth="1"/>
    <col min="10244" max="10244" width="19.85546875" style="40" customWidth="1"/>
    <col min="10245" max="10246" width="1.7109375" style="40" customWidth="1"/>
    <col min="10247" max="10247" width="10" style="40" bestFit="1" customWidth="1"/>
    <col min="10248" max="10248" width="12.28515625" style="40" bestFit="1" customWidth="1"/>
    <col min="10249" max="10249" width="7.140625" style="40" customWidth="1"/>
    <col min="10250" max="10251" width="10.85546875" style="40" customWidth="1"/>
    <col min="10252" max="10252" width="18.140625" style="40" customWidth="1"/>
    <col min="10253" max="10254" width="2.42578125" style="40" customWidth="1"/>
    <col min="10255" max="10255" width="9.5703125" style="40" bestFit="1" customWidth="1"/>
    <col min="10256" max="10256" width="5.7109375" style="40" customWidth="1"/>
    <col min="10257" max="10257" width="3" style="40" customWidth="1"/>
    <col min="10258" max="10258" width="22.28515625" style="40" customWidth="1"/>
    <col min="10259" max="10496" width="11.42578125" style="40"/>
    <col min="10497" max="10497" width="4.140625" style="40" customWidth="1"/>
    <col min="10498" max="10498" width="13.5703125" style="40" customWidth="1"/>
    <col min="10499" max="10499" width="2.42578125" style="40" customWidth="1"/>
    <col min="10500" max="10500" width="19.85546875" style="40" customWidth="1"/>
    <col min="10501" max="10502" width="1.7109375" style="40" customWidth="1"/>
    <col min="10503" max="10503" width="10" style="40" bestFit="1" customWidth="1"/>
    <col min="10504" max="10504" width="12.28515625" style="40" bestFit="1" customWidth="1"/>
    <col min="10505" max="10505" width="7.140625" style="40" customWidth="1"/>
    <col min="10506" max="10507" width="10.85546875" style="40" customWidth="1"/>
    <col min="10508" max="10508" width="18.140625" style="40" customWidth="1"/>
    <col min="10509" max="10510" width="2.42578125" style="40" customWidth="1"/>
    <col min="10511" max="10511" width="9.5703125" style="40" bestFit="1" customWidth="1"/>
    <col min="10512" max="10512" width="5.7109375" style="40" customWidth="1"/>
    <col min="10513" max="10513" width="3" style="40" customWidth="1"/>
    <col min="10514" max="10514" width="22.28515625" style="40" customWidth="1"/>
    <col min="10515" max="10752" width="11.42578125" style="40"/>
    <col min="10753" max="10753" width="4.140625" style="40" customWidth="1"/>
    <col min="10754" max="10754" width="13.5703125" style="40" customWidth="1"/>
    <col min="10755" max="10755" width="2.42578125" style="40" customWidth="1"/>
    <col min="10756" max="10756" width="19.85546875" style="40" customWidth="1"/>
    <col min="10757" max="10758" width="1.7109375" style="40" customWidth="1"/>
    <col min="10759" max="10759" width="10" style="40" bestFit="1" customWidth="1"/>
    <col min="10760" max="10760" width="12.28515625" style="40" bestFit="1" customWidth="1"/>
    <col min="10761" max="10761" width="7.140625" style="40" customWidth="1"/>
    <col min="10762" max="10763" width="10.85546875" style="40" customWidth="1"/>
    <col min="10764" max="10764" width="18.140625" style="40" customWidth="1"/>
    <col min="10765" max="10766" width="2.42578125" style="40" customWidth="1"/>
    <col min="10767" max="10767" width="9.5703125" style="40" bestFit="1" customWidth="1"/>
    <col min="10768" max="10768" width="5.7109375" style="40" customWidth="1"/>
    <col min="10769" max="10769" width="3" style="40" customWidth="1"/>
    <col min="10770" max="10770" width="22.28515625" style="40" customWidth="1"/>
    <col min="10771" max="11008" width="11.42578125" style="40"/>
    <col min="11009" max="11009" width="4.140625" style="40" customWidth="1"/>
    <col min="11010" max="11010" width="13.5703125" style="40" customWidth="1"/>
    <col min="11011" max="11011" width="2.42578125" style="40" customWidth="1"/>
    <col min="11012" max="11012" width="19.85546875" style="40" customWidth="1"/>
    <col min="11013" max="11014" width="1.7109375" style="40" customWidth="1"/>
    <col min="11015" max="11015" width="10" style="40" bestFit="1" customWidth="1"/>
    <col min="11016" max="11016" width="12.28515625" style="40" bestFit="1" customWidth="1"/>
    <col min="11017" max="11017" width="7.140625" style="40" customWidth="1"/>
    <col min="11018" max="11019" width="10.85546875" style="40" customWidth="1"/>
    <col min="11020" max="11020" width="18.140625" style="40" customWidth="1"/>
    <col min="11021" max="11022" width="2.42578125" style="40" customWidth="1"/>
    <col min="11023" max="11023" width="9.5703125" style="40" bestFit="1" customWidth="1"/>
    <col min="11024" max="11024" width="5.7109375" style="40" customWidth="1"/>
    <col min="11025" max="11025" width="3" style="40" customWidth="1"/>
    <col min="11026" max="11026" width="22.28515625" style="40" customWidth="1"/>
    <col min="11027" max="11264" width="11.42578125" style="40"/>
    <col min="11265" max="11265" width="4.140625" style="40" customWidth="1"/>
    <col min="11266" max="11266" width="13.5703125" style="40" customWidth="1"/>
    <col min="11267" max="11267" width="2.42578125" style="40" customWidth="1"/>
    <col min="11268" max="11268" width="19.85546875" style="40" customWidth="1"/>
    <col min="11269" max="11270" width="1.7109375" style="40" customWidth="1"/>
    <col min="11271" max="11271" width="10" style="40" bestFit="1" customWidth="1"/>
    <col min="11272" max="11272" width="12.28515625" style="40" bestFit="1" customWidth="1"/>
    <col min="11273" max="11273" width="7.140625" style="40" customWidth="1"/>
    <col min="11274" max="11275" width="10.85546875" style="40" customWidth="1"/>
    <col min="11276" max="11276" width="18.140625" style="40" customWidth="1"/>
    <col min="11277" max="11278" width="2.42578125" style="40" customWidth="1"/>
    <col min="11279" max="11279" width="9.5703125" style="40" bestFit="1" customWidth="1"/>
    <col min="11280" max="11280" width="5.7109375" style="40" customWidth="1"/>
    <col min="11281" max="11281" width="3" style="40" customWidth="1"/>
    <col min="11282" max="11282" width="22.28515625" style="40" customWidth="1"/>
    <col min="11283" max="11520" width="11.42578125" style="40"/>
    <col min="11521" max="11521" width="4.140625" style="40" customWidth="1"/>
    <col min="11522" max="11522" width="13.5703125" style="40" customWidth="1"/>
    <col min="11523" max="11523" width="2.42578125" style="40" customWidth="1"/>
    <col min="11524" max="11524" width="19.85546875" style="40" customWidth="1"/>
    <col min="11525" max="11526" width="1.7109375" style="40" customWidth="1"/>
    <col min="11527" max="11527" width="10" style="40" bestFit="1" customWidth="1"/>
    <col min="11528" max="11528" width="12.28515625" style="40" bestFit="1" customWidth="1"/>
    <col min="11529" max="11529" width="7.140625" style="40" customWidth="1"/>
    <col min="11530" max="11531" width="10.85546875" style="40" customWidth="1"/>
    <col min="11532" max="11532" width="18.140625" style="40" customWidth="1"/>
    <col min="11533" max="11534" width="2.42578125" style="40" customWidth="1"/>
    <col min="11535" max="11535" width="9.5703125" style="40" bestFit="1" customWidth="1"/>
    <col min="11536" max="11536" width="5.7109375" style="40" customWidth="1"/>
    <col min="11537" max="11537" width="3" style="40" customWidth="1"/>
    <col min="11538" max="11538" width="22.28515625" style="40" customWidth="1"/>
    <col min="11539" max="11776" width="11.42578125" style="40"/>
    <col min="11777" max="11777" width="4.140625" style="40" customWidth="1"/>
    <col min="11778" max="11778" width="13.5703125" style="40" customWidth="1"/>
    <col min="11779" max="11779" width="2.42578125" style="40" customWidth="1"/>
    <col min="11780" max="11780" width="19.85546875" style="40" customWidth="1"/>
    <col min="11781" max="11782" width="1.7109375" style="40" customWidth="1"/>
    <col min="11783" max="11783" width="10" style="40" bestFit="1" customWidth="1"/>
    <col min="11784" max="11784" width="12.28515625" style="40" bestFit="1" customWidth="1"/>
    <col min="11785" max="11785" width="7.140625" style="40" customWidth="1"/>
    <col min="11786" max="11787" width="10.85546875" style="40" customWidth="1"/>
    <col min="11788" max="11788" width="18.140625" style="40" customWidth="1"/>
    <col min="11789" max="11790" width="2.42578125" style="40" customWidth="1"/>
    <col min="11791" max="11791" width="9.5703125" style="40" bestFit="1" customWidth="1"/>
    <col min="11792" max="11792" width="5.7109375" style="40" customWidth="1"/>
    <col min="11793" max="11793" width="3" style="40" customWidth="1"/>
    <col min="11794" max="11794" width="22.28515625" style="40" customWidth="1"/>
    <col min="11795" max="12032" width="11.42578125" style="40"/>
    <col min="12033" max="12033" width="4.140625" style="40" customWidth="1"/>
    <col min="12034" max="12034" width="13.5703125" style="40" customWidth="1"/>
    <col min="12035" max="12035" width="2.42578125" style="40" customWidth="1"/>
    <col min="12036" max="12036" width="19.85546875" style="40" customWidth="1"/>
    <col min="12037" max="12038" width="1.7109375" style="40" customWidth="1"/>
    <col min="12039" max="12039" width="10" style="40" bestFit="1" customWidth="1"/>
    <col min="12040" max="12040" width="12.28515625" style="40" bestFit="1" customWidth="1"/>
    <col min="12041" max="12041" width="7.140625" style="40" customWidth="1"/>
    <col min="12042" max="12043" width="10.85546875" style="40" customWidth="1"/>
    <col min="12044" max="12044" width="18.140625" style="40" customWidth="1"/>
    <col min="12045" max="12046" width="2.42578125" style="40" customWidth="1"/>
    <col min="12047" max="12047" width="9.5703125" style="40" bestFit="1" customWidth="1"/>
    <col min="12048" max="12048" width="5.7109375" style="40" customWidth="1"/>
    <col min="12049" max="12049" width="3" style="40" customWidth="1"/>
    <col min="12050" max="12050" width="22.28515625" style="40" customWidth="1"/>
    <col min="12051" max="12288" width="11.42578125" style="40"/>
    <col min="12289" max="12289" width="4.140625" style="40" customWidth="1"/>
    <col min="12290" max="12290" width="13.5703125" style="40" customWidth="1"/>
    <col min="12291" max="12291" width="2.42578125" style="40" customWidth="1"/>
    <col min="12292" max="12292" width="19.85546875" style="40" customWidth="1"/>
    <col min="12293" max="12294" width="1.7109375" style="40" customWidth="1"/>
    <col min="12295" max="12295" width="10" style="40" bestFit="1" customWidth="1"/>
    <col min="12296" max="12296" width="12.28515625" style="40" bestFit="1" customWidth="1"/>
    <col min="12297" max="12297" width="7.140625" style="40" customWidth="1"/>
    <col min="12298" max="12299" width="10.85546875" style="40" customWidth="1"/>
    <col min="12300" max="12300" width="18.140625" style="40" customWidth="1"/>
    <col min="12301" max="12302" width="2.42578125" style="40" customWidth="1"/>
    <col min="12303" max="12303" width="9.5703125" style="40" bestFit="1" customWidth="1"/>
    <col min="12304" max="12304" width="5.7109375" style="40" customWidth="1"/>
    <col min="12305" max="12305" width="3" style="40" customWidth="1"/>
    <col min="12306" max="12306" width="22.28515625" style="40" customWidth="1"/>
    <col min="12307" max="12544" width="11.42578125" style="40"/>
    <col min="12545" max="12545" width="4.140625" style="40" customWidth="1"/>
    <col min="12546" max="12546" width="13.5703125" style="40" customWidth="1"/>
    <col min="12547" max="12547" width="2.42578125" style="40" customWidth="1"/>
    <col min="12548" max="12548" width="19.85546875" style="40" customWidth="1"/>
    <col min="12549" max="12550" width="1.7109375" style="40" customWidth="1"/>
    <col min="12551" max="12551" width="10" style="40" bestFit="1" customWidth="1"/>
    <col min="12552" max="12552" width="12.28515625" style="40" bestFit="1" customWidth="1"/>
    <col min="12553" max="12553" width="7.140625" style="40" customWidth="1"/>
    <col min="12554" max="12555" width="10.85546875" style="40" customWidth="1"/>
    <col min="12556" max="12556" width="18.140625" style="40" customWidth="1"/>
    <col min="12557" max="12558" width="2.42578125" style="40" customWidth="1"/>
    <col min="12559" max="12559" width="9.5703125" style="40" bestFit="1" customWidth="1"/>
    <col min="12560" max="12560" width="5.7109375" style="40" customWidth="1"/>
    <col min="12561" max="12561" width="3" style="40" customWidth="1"/>
    <col min="12562" max="12562" width="22.28515625" style="40" customWidth="1"/>
    <col min="12563" max="12800" width="11.42578125" style="40"/>
    <col min="12801" max="12801" width="4.140625" style="40" customWidth="1"/>
    <col min="12802" max="12802" width="13.5703125" style="40" customWidth="1"/>
    <col min="12803" max="12803" width="2.42578125" style="40" customWidth="1"/>
    <col min="12804" max="12804" width="19.85546875" style="40" customWidth="1"/>
    <col min="12805" max="12806" width="1.7109375" style="40" customWidth="1"/>
    <col min="12807" max="12807" width="10" style="40" bestFit="1" customWidth="1"/>
    <col min="12808" max="12808" width="12.28515625" style="40" bestFit="1" customWidth="1"/>
    <col min="12809" max="12809" width="7.140625" style="40" customWidth="1"/>
    <col min="12810" max="12811" width="10.85546875" style="40" customWidth="1"/>
    <col min="12812" max="12812" width="18.140625" style="40" customWidth="1"/>
    <col min="12813" max="12814" width="2.42578125" style="40" customWidth="1"/>
    <col min="12815" max="12815" width="9.5703125" style="40" bestFit="1" customWidth="1"/>
    <col min="12816" max="12816" width="5.7109375" style="40" customWidth="1"/>
    <col min="12817" max="12817" width="3" style="40" customWidth="1"/>
    <col min="12818" max="12818" width="22.28515625" style="40" customWidth="1"/>
    <col min="12819" max="13056" width="11.42578125" style="40"/>
    <col min="13057" max="13057" width="4.140625" style="40" customWidth="1"/>
    <col min="13058" max="13058" width="13.5703125" style="40" customWidth="1"/>
    <col min="13059" max="13059" width="2.42578125" style="40" customWidth="1"/>
    <col min="13060" max="13060" width="19.85546875" style="40" customWidth="1"/>
    <col min="13061" max="13062" width="1.7109375" style="40" customWidth="1"/>
    <col min="13063" max="13063" width="10" style="40" bestFit="1" customWidth="1"/>
    <col min="13064" max="13064" width="12.28515625" style="40" bestFit="1" customWidth="1"/>
    <col min="13065" max="13065" width="7.140625" style="40" customWidth="1"/>
    <col min="13066" max="13067" width="10.85546875" style="40" customWidth="1"/>
    <col min="13068" max="13068" width="18.140625" style="40" customWidth="1"/>
    <col min="13069" max="13070" width="2.42578125" style="40" customWidth="1"/>
    <col min="13071" max="13071" width="9.5703125" style="40" bestFit="1" customWidth="1"/>
    <col min="13072" max="13072" width="5.7109375" style="40" customWidth="1"/>
    <col min="13073" max="13073" width="3" style="40" customWidth="1"/>
    <col min="13074" max="13074" width="22.28515625" style="40" customWidth="1"/>
    <col min="13075" max="13312" width="11.42578125" style="40"/>
    <col min="13313" max="13313" width="4.140625" style="40" customWidth="1"/>
    <col min="13314" max="13314" width="13.5703125" style="40" customWidth="1"/>
    <col min="13315" max="13315" width="2.42578125" style="40" customWidth="1"/>
    <col min="13316" max="13316" width="19.85546875" style="40" customWidth="1"/>
    <col min="13317" max="13318" width="1.7109375" style="40" customWidth="1"/>
    <col min="13319" max="13319" width="10" style="40" bestFit="1" customWidth="1"/>
    <col min="13320" max="13320" width="12.28515625" style="40" bestFit="1" customWidth="1"/>
    <col min="13321" max="13321" width="7.140625" style="40" customWidth="1"/>
    <col min="13322" max="13323" width="10.85546875" style="40" customWidth="1"/>
    <col min="13324" max="13324" width="18.140625" style="40" customWidth="1"/>
    <col min="13325" max="13326" width="2.42578125" style="40" customWidth="1"/>
    <col min="13327" max="13327" width="9.5703125" style="40" bestFit="1" customWidth="1"/>
    <col min="13328" max="13328" width="5.7109375" style="40" customWidth="1"/>
    <col min="13329" max="13329" width="3" style="40" customWidth="1"/>
    <col min="13330" max="13330" width="22.28515625" style="40" customWidth="1"/>
    <col min="13331" max="13568" width="11.42578125" style="40"/>
    <col min="13569" max="13569" width="4.140625" style="40" customWidth="1"/>
    <col min="13570" max="13570" width="13.5703125" style="40" customWidth="1"/>
    <col min="13571" max="13571" width="2.42578125" style="40" customWidth="1"/>
    <col min="13572" max="13572" width="19.85546875" style="40" customWidth="1"/>
    <col min="13573" max="13574" width="1.7109375" style="40" customWidth="1"/>
    <col min="13575" max="13575" width="10" style="40" bestFit="1" customWidth="1"/>
    <col min="13576" max="13576" width="12.28515625" style="40" bestFit="1" customWidth="1"/>
    <col min="13577" max="13577" width="7.140625" style="40" customWidth="1"/>
    <col min="13578" max="13579" width="10.85546875" style="40" customWidth="1"/>
    <col min="13580" max="13580" width="18.140625" style="40" customWidth="1"/>
    <col min="13581" max="13582" width="2.42578125" style="40" customWidth="1"/>
    <col min="13583" max="13583" width="9.5703125" style="40" bestFit="1" customWidth="1"/>
    <col min="13584" max="13584" width="5.7109375" style="40" customWidth="1"/>
    <col min="13585" max="13585" width="3" style="40" customWidth="1"/>
    <col min="13586" max="13586" width="22.28515625" style="40" customWidth="1"/>
    <col min="13587" max="13824" width="11.42578125" style="40"/>
    <col min="13825" max="13825" width="4.140625" style="40" customWidth="1"/>
    <col min="13826" max="13826" width="13.5703125" style="40" customWidth="1"/>
    <col min="13827" max="13827" width="2.42578125" style="40" customWidth="1"/>
    <col min="13828" max="13828" width="19.85546875" style="40" customWidth="1"/>
    <col min="13829" max="13830" width="1.7109375" style="40" customWidth="1"/>
    <col min="13831" max="13831" width="10" style="40" bestFit="1" customWidth="1"/>
    <col min="13832" max="13832" width="12.28515625" style="40" bestFit="1" customWidth="1"/>
    <col min="13833" max="13833" width="7.140625" style="40" customWidth="1"/>
    <col min="13834" max="13835" width="10.85546875" style="40" customWidth="1"/>
    <col min="13836" max="13836" width="18.140625" style="40" customWidth="1"/>
    <col min="13837" max="13838" width="2.42578125" style="40" customWidth="1"/>
    <col min="13839" max="13839" width="9.5703125" style="40" bestFit="1" customWidth="1"/>
    <col min="13840" max="13840" width="5.7109375" style="40" customWidth="1"/>
    <col min="13841" max="13841" width="3" style="40" customWidth="1"/>
    <col min="13842" max="13842" width="22.28515625" style="40" customWidth="1"/>
    <col min="13843" max="14080" width="11.42578125" style="40"/>
    <col min="14081" max="14081" width="4.140625" style="40" customWidth="1"/>
    <col min="14082" max="14082" width="13.5703125" style="40" customWidth="1"/>
    <col min="14083" max="14083" width="2.42578125" style="40" customWidth="1"/>
    <col min="14084" max="14084" width="19.85546875" style="40" customWidth="1"/>
    <col min="14085" max="14086" width="1.7109375" style="40" customWidth="1"/>
    <col min="14087" max="14087" width="10" style="40" bestFit="1" customWidth="1"/>
    <col min="14088" max="14088" width="12.28515625" style="40" bestFit="1" customWidth="1"/>
    <col min="14089" max="14089" width="7.140625" style="40" customWidth="1"/>
    <col min="14090" max="14091" width="10.85546875" style="40" customWidth="1"/>
    <col min="14092" max="14092" width="18.140625" style="40" customWidth="1"/>
    <col min="14093" max="14094" width="2.42578125" style="40" customWidth="1"/>
    <col min="14095" max="14095" width="9.5703125" style="40" bestFit="1" customWidth="1"/>
    <col min="14096" max="14096" width="5.7109375" style="40" customWidth="1"/>
    <col min="14097" max="14097" width="3" style="40" customWidth="1"/>
    <col min="14098" max="14098" width="22.28515625" style="40" customWidth="1"/>
    <col min="14099" max="14336" width="11.42578125" style="40"/>
    <col min="14337" max="14337" width="4.140625" style="40" customWidth="1"/>
    <col min="14338" max="14338" width="13.5703125" style="40" customWidth="1"/>
    <col min="14339" max="14339" width="2.42578125" style="40" customWidth="1"/>
    <col min="14340" max="14340" width="19.85546875" style="40" customWidth="1"/>
    <col min="14341" max="14342" width="1.7109375" style="40" customWidth="1"/>
    <col min="14343" max="14343" width="10" style="40" bestFit="1" customWidth="1"/>
    <col min="14344" max="14344" width="12.28515625" style="40" bestFit="1" customWidth="1"/>
    <col min="14345" max="14345" width="7.140625" style="40" customWidth="1"/>
    <col min="14346" max="14347" width="10.85546875" style="40" customWidth="1"/>
    <col min="14348" max="14348" width="18.140625" style="40" customWidth="1"/>
    <col min="14349" max="14350" width="2.42578125" style="40" customWidth="1"/>
    <col min="14351" max="14351" width="9.5703125" style="40" bestFit="1" customWidth="1"/>
    <col min="14352" max="14352" width="5.7109375" style="40" customWidth="1"/>
    <col min="14353" max="14353" width="3" style="40" customWidth="1"/>
    <col min="14354" max="14354" width="22.28515625" style="40" customWidth="1"/>
    <col min="14355" max="14592" width="11.42578125" style="40"/>
    <col min="14593" max="14593" width="4.140625" style="40" customWidth="1"/>
    <col min="14594" max="14594" width="13.5703125" style="40" customWidth="1"/>
    <col min="14595" max="14595" width="2.42578125" style="40" customWidth="1"/>
    <col min="14596" max="14596" width="19.85546875" style="40" customWidth="1"/>
    <col min="14597" max="14598" width="1.7109375" style="40" customWidth="1"/>
    <col min="14599" max="14599" width="10" style="40" bestFit="1" customWidth="1"/>
    <col min="14600" max="14600" width="12.28515625" style="40" bestFit="1" customWidth="1"/>
    <col min="14601" max="14601" width="7.140625" style="40" customWidth="1"/>
    <col min="14602" max="14603" width="10.85546875" style="40" customWidth="1"/>
    <col min="14604" max="14604" width="18.140625" style="40" customWidth="1"/>
    <col min="14605" max="14606" width="2.42578125" style="40" customWidth="1"/>
    <col min="14607" max="14607" width="9.5703125" style="40" bestFit="1" customWidth="1"/>
    <col min="14608" max="14608" width="5.7109375" style="40" customWidth="1"/>
    <col min="14609" max="14609" width="3" style="40" customWidth="1"/>
    <col min="14610" max="14610" width="22.28515625" style="40" customWidth="1"/>
    <col min="14611" max="14848" width="11.42578125" style="40"/>
    <col min="14849" max="14849" width="4.140625" style="40" customWidth="1"/>
    <col min="14850" max="14850" width="13.5703125" style="40" customWidth="1"/>
    <col min="14851" max="14851" width="2.42578125" style="40" customWidth="1"/>
    <col min="14852" max="14852" width="19.85546875" style="40" customWidth="1"/>
    <col min="14853" max="14854" width="1.7109375" style="40" customWidth="1"/>
    <col min="14855" max="14855" width="10" style="40" bestFit="1" customWidth="1"/>
    <col min="14856" max="14856" width="12.28515625" style="40" bestFit="1" customWidth="1"/>
    <col min="14857" max="14857" width="7.140625" style="40" customWidth="1"/>
    <col min="14858" max="14859" width="10.85546875" style="40" customWidth="1"/>
    <col min="14860" max="14860" width="18.140625" style="40" customWidth="1"/>
    <col min="14861" max="14862" width="2.42578125" style="40" customWidth="1"/>
    <col min="14863" max="14863" width="9.5703125" style="40" bestFit="1" customWidth="1"/>
    <col min="14864" max="14864" width="5.7109375" style="40" customWidth="1"/>
    <col min="14865" max="14865" width="3" style="40" customWidth="1"/>
    <col min="14866" max="14866" width="22.28515625" style="40" customWidth="1"/>
    <col min="14867" max="15104" width="11.42578125" style="40"/>
    <col min="15105" max="15105" width="4.140625" style="40" customWidth="1"/>
    <col min="15106" max="15106" width="13.5703125" style="40" customWidth="1"/>
    <col min="15107" max="15107" width="2.42578125" style="40" customWidth="1"/>
    <col min="15108" max="15108" width="19.85546875" style="40" customWidth="1"/>
    <col min="15109" max="15110" width="1.7109375" style="40" customWidth="1"/>
    <col min="15111" max="15111" width="10" style="40" bestFit="1" customWidth="1"/>
    <col min="15112" max="15112" width="12.28515625" style="40" bestFit="1" customWidth="1"/>
    <col min="15113" max="15113" width="7.140625" style="40" customWidth="1"/>
    <col min="15114" max="15115" width="10.85546875" style="40" customWidth="1"/>
    <col min="15116" max="15116" width="18.140625" style="40" customWidth="1"/>
    <col min="15117" max="15118" width="2.42578125" style="40" customWidth="1"/>
    <col min="15119" max="15119" width="9.5703125" style="40" bestFit="1" customWidth="1"/>
    <col min="15120" max="15120" width="5.7109375" style="40" customWidth="1"/>
    <col min="15121" max="15121" width="3" style="40" customWidth="1"/>
    <col min="15122" max="15122" width="22.28515625" style="40" customWidth="1"/>
    <col min="15123" max="15360" width="11.42578125" style="40"/>
    <col min="15361" max="15361" width="4.140625" style="40" customWidth="1"/>
    <col min="15362" max="15362" width="13.5703125" style="40" customWidth="1"/>
    <col min="15363" max="15363" width="2.42578125" style="40" customWidth="1"/>
    <col min="15364" max="15364" width="19.85546875" style="40" customWidth="1"/>
    <col min="15365" max="15366" width="1.7109375" style="40" customWidth="1"/>
    <col min="15367" max="15367" width="10" style="40" bestFit="1" customWidth="1"/>
    <col min="15368" max="15368" width="12.28515625" style="40" bestFit="1" customWidth="1"/>
    <col min="15369" max="15369" width="7.140625" style="40" customWidth="1"/>
    <col min="15370" max="15371" width="10.85546875" style="40" customWidth="1"/>
    <col min="15372" max="15372" width="18.140625" style="40" customWidth="1"/>
    <col min="15373" max="15374" width="2.42578125" style="40" customWidth="1"/>
    <col min="15375" max="15375" width="9.5703125" style="40" bestFit="1" customWidth="1"/>
    <col min="15376" max="15376" width="5.7109375" style="40" customWidth="1"/>
    <col min="15377" max="15377" width="3" style="40" customWidth="1"/>
    <col min="15378" max="15378" width="22.28515625" style="40" customWidth="1"/>
    <col min="15379" max="15616" width="11.42578125" style="40"/>
    <col min="15617" max="15617" width="4.140625" style="40" customWidth="1"/>
    <col min="15618" max="15618" width="13.5703125" style="40" customWidth="1"/>
    <col min="15619" max="15619" width="2.42578125" style="40" customWidth="1"/>
    <col min="15620" max="15620" width="19.85546875" style="40" customWidth="1"/>
    <col min="15621" max="15622" width="1.7109375" style="40" customWidth="1"/>
    <col min="15623" max="15623" width="10" style="40" bestFit="1" customWidth="1"/>
    <col min="15624" max="15624" width="12.28515625" style="40" bestFit="1" customWidth="1"/>
    <col min="15625" max="15625" width="7.140625" style="40" customWidth="1"/>
    <col min="15626" max="15627" width="10.85546875" style="40" customWidth="1"/>
    <col min="15628" max="15628" width="18.140625" style="40" customWidth="1"/>
    <col min="15629" max="15630" width="2.42578125" style="40" customWidth="1"/>
    <col min="15631" max="15631" width="9.5703125" style="40" bestFit="1" customWidth="1"/>
    <col min="15632" max="15632" width="5.7109375" style="40" customWidth="1"/>
    <col min="15633" max="15633" width="3" style="40" customWidth="1"/>
    <col min="15634" max="15634" width="22.28515625" style="40" customWidth="1"/>
    <col min="15635" max="15872" width="11.42578125" style="40"/>
    <col min="15873" max="15873" width="4.140625" style="40" customWidth="1"/>
    <col min="15874" max="15874" width="13.5703125" style="40" customWidth="1"/>
    <col min="15875" max="15875" width="2.42578125" style="40" customWidth="1"/>
    <col min="15876" max="15876" width="19.85546875" style="40" customWidth="1"/>
    <col min="15877" max="15878" width="1.7109375" style="40" customWidth="1"/>
    <col min="15879" max="15879" width="10" style="40" bestFit="1" customWidth="1"/>
    <col min="15880" max="15880" width="12.28515625" style="40" bestFit="1" customWidth="1"/>
    <col min="15881" max="15881" width="7.140625" style="40" customWidth="1"/>
    <col min="15882" max="15883" width="10.85546875" style="40" customWidth="1"/>
    <col min="15884" max="15884" width="18.140625" style="40" customWidth="1"/>
    <col min="15885" max="15886" width="2.42578125" style="40" customWidth="1"/>
    <col min="15887" max="15887" width="9.5703125" style="40" bestFit="1" customWidth="1"/>
    <col min="15888" max="15888" width="5.7109375" style="40" customWidth="1"/>
    <col min="15889" max="15889" width="3" style="40" customWidth="1"/>
    <col min="15890" max="15890" width="22.28515625" style="40" customWidth="1"/>
    <col min="15891" max="16128" width="11.42578125" style="40"/>
    <col min="16129" max="16129" width="4.140625" style="40" customWidth="1"/>
    <col min="16130" max="16130" width="13.5703125" style="40" customWidth="1"/>
    <col min="16131" max="16131" width="2.42578125" style="40" customWidth="1"/>
    <col min="16132" max="16132" width="19.85546875" style="40" customWidth="1"/>
    <col min="16133" max="16134" width="1.7109375" style="40" customWidth="1"/>
    <col min="16135" max="16135" width="10" style="40" bestFit="1" customWidth="1"/>
    <col min="16136" max="16136" width="12.28515625" style="40" bestFit="1" customWidth="1"/>
    <col min="16137" max="16137" width="7.140625" style="40" customWidth="1"/>
    <col min="16138" max="16139" width="10.85546875" style="40" customWidth="1"/>
    <col min="16140" max="16140" width="18.140625" style="40" customWidth="1"/>
    <col min="16141" max="16142" width="2.42578125" style="40" customWidth="1"/>
    <col min="16143" max="16143" width="9.5703125" style="40" bestFit="1" customWidth="1"/>
    <col min="16144" max="16144" width="5.7109375" style="40" customWidth="1"/>
    <col min="16145" max="16145" width="3" style="40" customWidth="1"/>
    <col min="16146" max="16146" width="22.28515625" style="40" customWidth="1"/>
    <col min="16147" max="16384" width="11.42578125" style="40"/>
  </cols>
  <sheetData>
    <row r="1" spans="1:18" ht="26.1" customHeight="1" thickBot="1" x14ac:dyDescent="0.3">
      <c r="B1" s="45" t="s">
        <v>591</v>
      </c>
      <c r="G1" s="125" t="str">
        <f>CONCATENATE("REFACTURATION MATERIEL ",UPPER($B$1))</f>
        <v>REFACTURATION MATERIEL MARS-2015</v>
      </c>
      <c r="H1" s="126"/>
      <c r="I1" s="126"/>
      <c r="J1" s="126"/>
      <c r="K1" s="126"/>
      <c r="L1" s="127"/>
    </row>
    <row r="2" spans="1:18" x14ac:dyDescent="0.25">
      <c r="B2" s="46"/>
    </row>
    <row r="3" spans="1:18" ht="15.75" thickBot="1" x14ac:dyDescent="0.3">
      <c r="D3" s="43"/>
      <c r="H3" s="44"/>
      <c r="L3" s="43"/>
    </row>
    <row r="4" spans="1:18" ht="39" thickBot="1" x14ac:dyDescent="0.3">
      <c r="B4" s="76" t="s">
        <v>436</v>
      </c>
      <c r="C4" s="76"/>
      <c r="D4" s="76" t="s">
        <v>437</v>
      </c>
      <c r="E4" s="76"/>
      <c r="F4" s="76"/>
      <c r="G4" s="76" t="s">
        <v>438</v>
      </c>
      <c r="H4" s="76" t="s">
        <v>439</v>
      </c>
      <c r="I4" s="76" t="s">
        <v>440</v>
      </c>
      <c r="J4" s="76" t="s">
        <v>441</v>
      </c>
      <c r="K4" s="76"/>
      <c r="L4" s="76" t="s">
        <v>442</v>
      </c>
      <c r="M4" s="76"/>
      <c r="N4" s="76"/>
      <c r="O4" s="76" t="s">
        <v>443</v>
      </c>
      <c r="P4" s="76" t="s">
        <v>444</v>
      </c>
      <c r="Q4" s="76"/>
      <c r="R4" s="76" t="s">
        <v>445</v>
      </c>
    </row>
    <row r="5" spans="1:18" ht="15.75" thickBot="1" x14ac:dyDescent="0.3">
      <c r="B5" s="77" t="s">
        <v>446</v>
      </c>
      <c r="C5" s="77"/>
      <c r="D5" s="77"/>
      <c r="E5" s="77"/>
      <c r="F5" s="77"/>
      <c r="G5" s="77" t="s">
        <v>447</v>
      </c>
      <c r="H5" s="77" t="s">
        <v>448</v>
      </c>
      <c r="I5" s="77" t="s">
        <v>449</v>
      </c>
      <c r="J5" s="78"/>
      <c r="K5" s="78"/>
      <c r="L5" s="77" t="s">
        <v>450</v>
      </c>
      <c r="M5" s="77"/>
      <c r="N5" s="77"/>
      <c r="O5" s="77" t="s">
        <v>451</v>
      </c>
      <c r="P5" s="77" t="s">
        <v>452</v>
      </c>
      <c r="Q5" s="79"/>
      <c r="R5" s="80"/>
    </row>
    <row r="6" spans="1:18" s="42" customFormat="1" ht="15.75" thickBot="1" x14ac:dyDescent="0.3">
      <c r="A6" s="82">
        <v>1</v>
      </c>
      <c r="B6" s="83"/>
      <c r="C6" s="84"/>
      <c r="D6" s="87" t="str">
        <f ca="1">IFERROR(IF(INDIRECT("'" &amp; $B$1 &amp; "'!M" &amp; ROW()+4)="","",INDIRECT("'" &amp; $B$1 &amp; "'!M" &amp; ROW()+4)),"")</f>
        <v/>
      </c>
      <c r="E6" s="84"/>
      <c r="F6" s="84"/>
      <c r="G6" s="85" t="str">
        <f ca="1">IFERROR(IF(OR($D6="",$H6="",$L6=""),"",920143),"")</f>
        <v/>
      </c>
      <c r="H6" s="91" t="str">
        <f ca="1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/>
      </c>
      <c r="I6" s="86" t="str">
        <f ca="1">IFERROR(IF(OR($D6="",$H6="",$L6=""),"","MAD"),"")</f>
        <v/>
      </c>
      <c r="J6" s="86"/>
      <c r="K6" s="84"/>
      <c r="L6" s="87" t="str">
        <f ca="1">IFERROR(IF(INDIRECT("'" &amp; $B$1&amp; "'!N" &amp; ROW()+4)="","",INDIRECT("'" &amp; $B$1&amp; "'!N" &amp; ROW()+4)),"")</f>
        <v/>
      </c>
      <c r="M6" s="84"/>
      <c r="N6" s="84"/>
      <c r="O6" s="88" t="str">
        <f ca="1">IFERROR(IF(OR($D6="",$H6="",$L6=""),"",0),"")</f>
        <v/>
      </c>
      <c r="P6" s="89"/>
      <c r="Q6" s="84"/>
      <c r="R6" s="90" t="str">
        <f ca="1">IF(OR($D6="",$L6=""),"",CONCATENATE("Refacturation Matériel ",TEXT($B$1,"mm-aa")))</f>
        <v/>
      </c>
    </row>
    <row r="7" spans="1:18" s="42" customFormat="1" ht="15.75" thickBot="1" x14ac:dyDescent="0.3">
      <c r="A7" s="82">
        <v>2</v>
      </c>
      <c r="B7" s="83"/>
      <c r="C7" s="84"/>
      <c r="D7" s="87" t="str">
        <f t="shared" ref="D7:D70" ca="1" si="0">IFERROR(IF(INDIRECT("'" &amp; $B$1 &amp; "'!M" &amp; ROW()+4)="","",INDIRECT("'" &amp; $B$1 &amp; "'!M" &amp; ROW()+4)),"")</f>
        <v/>
      </c>
      <c r="E7" s="84"/>
      <c r="F7" s="84"/>
      <c r="G7" s="85" t="str">
        <f t="shared" ref="G7:G70" ca="1" si="1">IFERROR(IF(OR($D7="",$H7="",$L7=""),"",920143),"")</f>
        <v/>
      </c>
      <c r="H7" s="91" t="str">
        <f t="shared" ref="H7:H70" ca="1" si="2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/>
      </c>
      <c r="I7" s="86" t="str">
        <f t="shared" ref="I7:I70" ca="1" si="3">IFERROR(IF(OR($D7="",$H7="",$L7=""),"","MAD"),"")</f>
        <v/>
      </c>
      <c r="J7" s="86"/>
      <c r="K7" s="84"/>
      <c r="L7" s="87" t="str">
        <f t="shared" ref="L7:L70" ca="1" si="4">IFERROR(IF(INDIRECT("'" &amp; $B$1&amp; "'!N" &amp; ROW()+4)="","",INDIRECT("'" &amp; $B$1&amp; "'!N" &amp; ROW()+4)),"")</f>
        <v/>
      </c>
      <c r="M7" s="84"/>
      <c r="N7" s="84"/>
      <c r="O7" s="88" t="str">
        <f t="shared" ref="O7:O70" ca="1" si="5">IFERROR(IF(OR($D7="",$H7="",$L7=""),"",0),"")</f>
        <v/>
      </c>
      <c r="P7" s="89"/>
      <c r="Q7" s="84"/>
      <c r="R7" s="81" t="str">
        <f t="shared" ref="R7:R70" ca="1" si="6">IF(OR($D7="",$L7=""),"",CONCATENATE("Refacturation Matériel ",TEXT($B$1,"mm-aa")))</f>
        <v/>
      </c>
    </row>
    <row r="8" spans="1:18" s="42" customFormat="1" ht="15.75" thickBot="1" x14ac:dyDescent="0.3">
      <c r="A8" s="82">
        <v>3</v>
      </c>
      <c r="B8" s="83"/>
      <c r="C8" s="84"/>
      <c r="D8" s="87" t="str">
        <f t="shared" ca="1" si="0"/>
        <v/>
      </c>
      <c r="E8" s="84"/>
      <c r="F8" s="84"/>
      <c r="G8" s="85" t="str">
        <f t="shared" ca="1" si="1"/>
        <v/>
      </c>
      <c r="H8" s="91" t="str">
        <f t="shared" ca="1" si="2"/>
        <v/>
      </c>
      <c r="I8" s="86" t="str">
        <f t="shared" ca="1" si="3"/>
        <v/>
      </c>
      <c r="J8" s="86"/>
      <c r="K8" s="84"/>
      <c r="L8" s="87" t="str">
        <f t="shared" ca="1" si="4"/>
        <v/>
      </c>
      <c r="M8" s="84"/>
      <c r="N8" s="84"/>
      <c r="O8" s="88" t="str">
        <f t="shared" ca="1" si="5"/>
        <v/>
      </c>
      <c r="P8" s="89"/>
      <c r="Q8" s="84"/>
      <c r="R8" s="81" t="str">
        <f t="shared" ca="1" si="6"/>
        <v/>
      </c>
    </row>
    <row r="9" spans="1:18" s="42" customFormat="1" ht="15.75" thickBot="1" x14ac:dyDescent="0.3">
      <c r="A9" s="82">
        <v>4</v>
      </c>
      <c r="B9" s="83"/>
      <c r="C9" s="84"/>
      <c r="D9" s="87" t="str">
        <f t="shared" ca="1" si="0"/>
        <v/>
      </c>
      <c r="E9" s="84"/>
      <c r="F9" s="84"/>
      <c r="G9" s="85" t="str">
        <f t="shared" ca="1" si="1"/>
        <v/>
      </c>
      <c r="H9" s="91" t="str">
        <f t="shared" ca="1" si="2"/>
        <v/>
      </c>
      <c r="I9" s="86" t="str">
        <f t="shared" ca="1" si="3"/>
        <v/>
      </c>
      <c r="J9" s="86"/>
      <c r="K9" s="84"/>
      <c r="L9" s="87" t="str">
        <f t="shared" ca="1" si="4"/>
        <v/>
      </c>
      <c r="M9" s="84"/>
      <c r="N9" s="84"/>
      <c r="O9" s="88" t="str">
        <f t="shared" ca="1" si="5"/>
        <v/>
      </c>
      <c r="P9" s="89"/>
      <c r="Q9" s="84"/>
      <c r="R9" s="81" t="str">
        <f t="shared" ca="1" si="6"/>
        <v/>
      </c>
    </row>
    <row r="10" spans="1:18" s="42" customFormat="1" ht="15.75" thickBot="1" x14ac:dyDescent="0.3">
      <c r="A10" s="82">
        <v>5</v>
      </c>
      <c r="B10" s="83"/>
      <c r="C10" s="84"/>
      <c r="D10" s="87" t="str">
        <f t="shared" ca="1" si="0"/>
        <v/>
      </c>
      <c r="E10" s="84"/>
      <c r="F10" s="84"/>
      <c r="G10" s="85" t="str">
        <f t="shared" ca="1" si="1"/>
        <v/>
      </c>
      <c r="H10" s="91" t="str">
        <f t="shared" ca="1" si="2"/>
        <v/>
      </c>
      <c r="I10" s="86" t="str">
        <f t="shared" ca="1" si="3"/>
        <v/>
      </c>
      <c r="J10" s="86"/>
      <c r="K10" s="84"/>
      <c r="L10" s="87" t="str">
        <f t="shared" ca="1" si="4"/>
        <v/>
      </c>
      <c r="M10" s="84"/>
      <c r="N10" s="84"/>
      <c r="O10" s="88" t="str">
        <f t="shared" ca="1" si="5"/>
        <v/>
      </c>
      <c r="P10" s="89"/>
      <c r="Q10" s="84"/>
      <c r="R10" s="81" t="str">
        <f t="shared" ca="1" si="6"/>
        <v/>
      </c>
    </row>
    <row r="11" spans="1:18" s="42" customFormat="1" ht="15.75" thickBot="1" x14ac:dyDescent="0.3">
      <c r="A11" s="82">
        <v>6</v>
      </c>
      <c r="B11" s="83"/>
      <c r="C11" s="84"/>
      <c r="D11" s="87" t="str">
        <f t="shared" ca="1" si="0"/>
        <v/>
      </c>
      <c r="E11" s="84"/>
      <c r="F11" s="84"/>
      <c r="G11" s="85" t="str">
        <f t="shared" ca="1" si="1"/>
        <v/>
      </c>
      <c r="H11" s="91" t="str">
        <f t="shared" ca="1" si="2"/>
        <v/>
      </c>
      <c r="I11" s="86" t="str">
        <f t="shared" ca="1" si="3"/>
        <v/>
      </c>
      <c r="J11" s="86"/>
      <c r="K11" s="84"/>
      <c r="L11" s="87" t="str">
        <f t="shared" ca="1" si="4"/>
        <v/>
      </c>
      <c r="M11" s="84"/>
      <c r="N11" s="84"/>
      <c r="O11" s="88" t="str">
        <f t="shared" ca="1" si="5"/>
        <v/>
      </c>
      <c r="P11" s="89"/>
      <c r="Q11" s="84"/>
      <c r="R11" s="81" t="str">
        <f t="shared" ca="1" si="6"/>
        <v/>
      </c>
    </row>
    <row r="12" spans="1:18" s="42" customFormat="1" ht="15.75" thickBot="1" x14ac:dyDescent="0.3">
      <c r="A12" s="82">
        <v>7</v>
      </c>
      <c r="B12" s="83"/>
      <c r="C12" s="84"/>
      <c r="D12" s="87" t="str">
        <f t="shared" ca="1" si="0"/>
        <v/>
      </c>
      <c r="E12" s="84"/>
      <c r="F12" s="84"/>
      <c r="G12" s="85" t="str">
        <f t="shared" ca="1" si="1"/>
        <v/>
      </c>
      <c r="H12" s="91" t="str">
        <f t="shared" ca="1" si="2"/>
        <v/>
      </c>
      <c r="I12" s="86" t="str">
        <f t="shared" ca="1" si="3"/>
        <v/>
      </c>
      <c r="J12" s="86"/>
      <c r="K12" s="84"/>
      <c r="L12" s="87" t="str">
        <f t="shared" ca="1" si="4"/>
        <v/>
      </c>
      <c r="M12" s="84"/>
      <c r="N12" s="84"/>
      <c r="O12" s="88" t="str">
        <f t="shared" ca="1" si="5"/>
        <v/>
      </c>
      <c r="P12" s="89"/>
      <c r="Q12" s="84"/>
      <c r="R12" s="81" t="str">
        <f t="shared" ca="1" si="6"/>
        <v/>
      </c>
    </row>
    <row r="13" spans="1:18" s="42" customFormat="1" ht="15.75" thickBot="1" x14ac:dyDescent="0.3">
      <c r="A13" s="82">
        <v>8</v>
      </c>
      <c r="B13" s="83"/>
      <c r="C13" s="84"/>
      <c r="D13" s="87" t="str">
        <f t="shared" ca="1" si="0"/>
        <v/>
      </c>
      <c r="E13" s="84"/>
      <c r="F13" s="84"/>
      <c r="G13" s="85" t="str">
        <f t="shared" ca="1" si="1"/>
        <v/>
      </c>
      <c r="H13" s="91" t="str">
        <f t="shared" ca="1" si="2"/>
        <v/>
      </c>
      <c r="I13" s="86" t="str">
        <f t="shared" ca="1" si="3"/>
        <v/>
      </c>
      <c r="J13" s="86"/>
      <c r="K13" s="84"/>
      <c r="L13" s="87" t="str">
        <f t="shared" ca="1" si="4"/>
        <v/>
      </c>
      <c r="M13" s="84"/>
      <c r="N13" s="84"/>
      <c r="O13" s="88" t="str">
        <f t="shared" ca="1" si="5"/>
        <v/>
      </c>
      <c r="P13" s="89"/>
      <c r="Q13" s="84"/>
      <c r="R13" s="81" t="str">
        <f t="shared" ca="1" si="6"/>
        <v/>
      </c>
    </row>
    <row r="14" spans="1:18" s="42" customFormat="1" ht="15.75" thickBot="1" x14ac:dyDescent="0.3">
      <c r="A14" s="82">
        <v>9</v>
      </c>
      <c r="B14" s="83"/>
      <c r="C14" s="84"/>
      <c r="D14" s="87" t="str">
        <f t="shared" ca="1" si="0"/>
        <v/>
      </c>
      <c r="E14" s="84"/>
      <c r="F14" s="84"/>
      <c r="G14" s="85" t="str">
        <f t="shared" ca="1" si="1"/>
        <v/>
      </c>
      <c r="H14" s="91" t="str">
        <f t="shared" ca="1" si="2"/>
        <v/>
      </c>
      <c r="I14" s="86" t="str">
        <f t="shared" ca="1" si="3"/>
        <v/>
      </c>
      <c r="J14" s="86"/>
      <c r="K14" s="84"/>
      <c r="L14" s="87" t="str">
        <f t="shared" ca="1" si="4"/>
        <v/>
      </c>
      <c r="M14" s="84"/>
      <c r="N14" s="84"/>
      <c r="O14" s="88" t="str">
        <f t="shared" ca="1" si="5"/>
        <v/>
      </c>
      <c r="P14" s="89"/>
      <c r="Q14" s="84"/>
      <c r="R14" s="81" t="str">
        <f t="shared" ca="1" si="6"/>
        <v/>
      </c>
    </row>
    <row r="15" spans="1:18" s="42" customFormat="1" ht="15.75" thickBot="1" x14ac:dyDescent="0.3">
      <c r="A15" s="82">
        <v>10</v>
      </c>
      <c r="B15" s="83"/>
      <c r="C15" s="84"/>
      <c r="D15" s="87" t="str">
        <f t="shared" ca="1" si="0"/>
        <v/>
      </c>
      <c r="E15" s="84"/>
      <c r="F15" s="84"/>
      <c r="G15" s="85" t="str">
        <f t="shared" ca="1" si="1"/>
        <v/>
      </c>
      <c r="H15" s="91" t="str">
        <f t="shared" ca="1" si="2"/>
        <v/>
      </c>
      <c r="I15" s="86" t="str">
        <f t="shared" ca="1" si="3"/>
        <v/>
      </c>
      <c r="J15" s="86"/>
      <c r="K15" s="84"/>
      <c r="L15" s="87" t="str">
        <f t="shared" ca="1" si="4"/>
        <v/>
      </c>
      <c r="M15" s="84"/>
      <c r="N15" s="84"/>
      <c r="O15" s="88" t="str">
        <f t="shared" ca="1" si="5"/>
        <v/>
      </c>
      <c r="P15" s="89"/>
      <c r="Q15" s="84"/>
      <c r="R15" s="81" t="str">
        <f t="shared" ca="1" si="6"/>
        <v/>
      </c>
    </row>
    <row r="16" spans="1:18" s="42" customFormat="1" ht="15.75" thickBot="1" x14ac:dyDescent="0.3">
      <c r="A16" s="82">
        <v>11</v>
      </c>
      <c r="B16" s="83"/>
      <c r="C16" s="84"/>
      <c r="D16" s="87" t="str">
        <f t="shared" ca="1" si="0"/>
        <v/>
      </c>
      <c r="E16" s="84"/>
      <c r="F16" s="84"/>
      <c r="G16" s="85" t="str">
        <f t="shared" ca="1" si="1"/>
        <v/>
      </c>
      <c r="H16" s="91" t="str">
        <f t="shared" ca="1" si="2"/>
        <v/>
      </c>
      <c r="I16" s="86" t="str">
        <f t="shared" ca="1" si="3"/>
        <v/>
      </c>
      <c r="J16" s="86"/>
      <c r="K16" s="84"/>
      <c r="L16" s="87" t="str">
        <f t="shared" ca="1" si="4"/>
        <v/>
      </c>
      <c r="M16" s="84"/>
      <c r="N16" s="84"/>
      <c r="O16" s="88" t="str">
        <f t="shared" ca="1" si="5"/>
        <v/>
      </c>
      <c r="P16" s="89"/>
      <c r="Q16" s="84"/>
      <c r="R16" s="81" t="str">
        <f t="shared" ca="1" si="6"/>
        <v/>
      </c>
    </row>
    <row r="17" spans="1:18" s="42" customFormat="1" ht="15.75" thickBot="1" x14ac:dyDescent="0.3">
      <c r="A17" s="82">
        <v>12</v>
      </c>
      <c r="B17" s="83"/>
      <c r="C17" s="84"/>
      <c r="D17" s="87" t="str">
        <f t="shared" ca="1" si="0"/>
        <v/>
      </c>
      <c r="E17" s="84"/>
      <c r="F17" s="84"/>
      <c r="G17" s="85" t="str">
        <f t="shared" ca="1" si="1"/>
        <v/>
      </c>
      <c r="H17" s="91" t="str">
        <f t="shared" ca="1" si="2"/>
        <v/>
      </c>
      <c r="I17" s="86" t="str">
        <f t="shared" ca="1" si="3"/>
        <v/>
      </c>
      <c r="J17" s="86"/>
      <c r="K17" s="84"/>
      <c r="L17" s="87" t="str">
        <f t="shared" ca="1" si="4"/>
        <v/>
      </c>
      <c r="M17" s="84"/>
      <c r="N17" s="84"/>
      <c r="O17" s="88" t="str">
        <f t="shared" ca="1" si="5"/>
        <v/>
      </c>
      <c r="P17" s="89"/>
      <c r="Q17" s="84"/>
      <c r="R17" s="81" t="str">
        <f t="shared" ca="1" si="6"/>
        <v/>
      </c>
    </row>
    <row r="18" spans="1:18" s="42" customFormat="1" ht="15.75" thickBot="1" x14ac:dyDescent="0.3">
      <c r="A18" s="82">
        <v>13</v>
      </c>
      <c r="B18" s="83"/>
      <c r="C18" s="84"/>
      <c r="D18" s="87" t="str">
        <f t="shared" ca="1" si="0"/>
        <v/>
      </c>
      <c r="E18" s="84"/>
      <c r="F18" s="84"/>
      <c r="G18" s="85" t="str">
        <f t="shared" ca="1" si="1"/>
        <v/>
      </c>
      <c r="H18" s="91" t="str">
        <f t="shared" ca="1" si="2"/>
        <v/>
      </c>
      <c r="I18" s="86" t="str">
        <f t="shared" ca="1" si="3"/>
        <v/>
      </c>
      <c r="J18" s="86"/>
      <c r="K18" s="84"/>
      <c r="L18" s="87" t="str">
        <f t="shared" ca="1" si="4"/>
        <v/>
      </c>
      <c r="M18" s="84"/>
      <c r="N18" s="84"/>
      <c r="O18" s="88" t="str">
        <f t="shared" ca="1" si="5"/>
        <v/>
      </c>
      <c r="P18" s="89"/>
      <c r="Q18" s="84"/>
      <c r="R18" s="81" t="str">
        <f t="shared" ca="1" si="6"/>
        <v/>
      </c>
    </row>
    <row r="19" spans="1:18" s="42" customFormat="1" ht="15.75" thickBot="1" x14ac:dyDescent="0.3">
      <c r="A19" s="82">
        <v>14</v>
      </c>
      <c r="B19" s="83"/>
      <c r="C19" s="84"/>
      <c r="D19" s="87" t="str">
        <f t="shared" ca="1" si="0"/>
        <v/>
      </c>
      <c r="E19" s="84"/>
      <c r="F19" s="84"/>
      <c r="G19" s="85" t="str">
        <f t="shared" ca="1" si="1"/>
        <v/>
      </c>
      <c r="H19" s="91" t="str">
        <f t="shared" ca="1" si="2"/>
        <v/>
      </c>
      <c r="I19" s="86" t="str">
        <f t="shared" ca="1" si="3"/>
        <v/>
      </c>
      <c r="J19" s="86"/>
      <c r="K19" s="84"/>
      <c r="L19" s="87" t="str">
        <f t="shared" ca="1" si="4"/>
        <v/>
      </c>
      <c r="M19" s="84"/>
      <c r="N19" s="84"/>
      <c r="O19" s="88" t="str">
        <f t="shared" ca="1" si="5"/>
        <v/>
      </c>
      <c r="P19" s="89"/>
      <c r="Q19" s="84"/>
      <c r="R19" s="81" t="str">
        <f t="shared" ca="1" si="6"/>
        <v/>
      </c>
    </row>
    <row r="20" spans="1:18" s="42" customFormat="1" ht="15.75" thickBot="1" x14ac:dyDescent="0.3">
      <c r="A20" s="82">
        <v>15</v>
      </c>
      <c r="B20" s="83"/>
      <c r="C20" s="84"/>
      <c r="D20" s="87" t="str">
        <f t="shared" ca="1" si="0"/>
        <v/>
      </c>
      <c r="E20" s="84"/>
      <c r="F20" s="84"/>
      <c r="G20" s="85" t="str">
        <f t="shared" ca="1" si="1"/>
        <v/>
      </c>
      <c r="H20" s="91" t="str">
        <f t="shared" ca="1" si="2"/>
        <v/>
      </c>
      <c r="I20" s="86" t="str">
        <f t="shared" ca="1" si="3"/>
        <v/>
      </c>
      <c r="J20" s="86"/>
      <c r="K20" s="84"/>
      <c r="L20" s="87" t="str">
        <f t="shared" ca="1" si="4"/>
        <v/>
      </c>
      <c r="M20" s="84"/>
      <c r="N20" s="84"/>
      <c r="O20" s="88" t="str">
        <f t="shared" ca="1" si="5"/>
        <v/>
      </c>
      <c r="P20" s="89"/>
      <c r="Q20" s="84"/>
      <c r="R20" s="81" t="str">
        <f t="shared" ca="1" si="6"/>
        <v/>
      </c>
    </row>
    <row r="21" spans="1:18" s="42" customFormat="1" ht="15.75" thickBot="1" x14ac:dyDescent="0.3">
      <c r="A21" s="82">
        <v>16</v>
      </c>
      <c r="B21" s="83"/>
      <c r="C21" s="84"/>
      <c r="D21" s="87" t="str">
        <f t="shared" ca="1" si="0"/>
        <v/>
      </c>
      <c r="E21" s="84"/>
      <c r="F21" s="84"/>
      <c r="G21" s="85" t="str">
        <f t="shared" ca="1" si="1"/>
        <v/>
      </c>
      <c r="H21" s="91" t="str">
        <f t="shared" ca="1" si="2"/>
        <v/>
      </c>
      <c r="I21" s="86" t="str">
        <f t="shared" ca="1" si="3"/>
        <v/>
      </c>
      <c r="J21" s="86"/>
      <c r="K21" s="84"/>
      <c r="L21" s="87" t="str">
        <f t="shared" ca="1" si="4"/>
        <v/>
      </c>
      <c r="M21" s="84"/>
      <c r="N21" s="84"/>
      <c r="O21" s="88" t="str">
        <f t="shared" ca="1" si="5"/>
        <v/>
      </c>
      <c r="P21" s="89"/>
      <c r="Q21" s="84"/>
      <c r="R21" s="81" t="str">
        <f t="shared" ca="1" si="6"/>
        <v/>
      </c>
    </row>
    <row r="22" spans="1:18" s="42" customFormat="1" ht="15.75" thickBot="1" x14ac:dyDescent="0.3">
      <c r="A22" s="82">
        <v>17</v>
      </c>
      <c r="B22" s="83"/>
      <c r="C22" s="84"/>
      <c r="D22" s="87" t="str">
        <f t="shared" ca="1" si="0"/>
        <v/>
      </c>
      <c r="E22" s="84"/>
      <c r="F22" s="84"/>
      <c r="G22" s="85" t="str">
        <f t="shared" ca="1" si="1"/>
        <v/>
      </c>
      <c r="H22" s="91" t="str">
        <f t="shared" ca="1" si="2"/>
        <v/>
      </c>
      <c r="I22" s="86" t="str">
        <f t="shared" ca="1" si="3"/>
        <v/>
      </c>
      <c r="J22" s="86"/>
      <c r="K22" s="84"/>
      <c r="L22" s="87" t="str">
        <f t="shared" ca="1" si="4"/>
        <v/>
      </c>
      <c r="M22" s="84"/>
      <c r="N22" s="84"/>
      <c r="O22" s="88" t="str">
        <f t="shared" ca="1" si="5"/>
        <v/>
      </c>
      <c r="P22" s="89"/>
      <c r="Q22" s="84"/>
      <c r="R22" s="81" t="str">
        <f t="shared" ca="1" si="6"/>
        <v/>
      </c>
    </row>
    <row r="23" spans="1:18" s="42" customFormat="1" ht="15.75" thickBot="1" x14ac:dyDescent="0.3">
      <c r="A23" s="82">
        <v>18</v>
      </c>
      <c r="B23" s="83"/>
      <c r="C23" s="84"/>
      <c r="D23" s="87" t="str">
        <f t="shared" ca="1" si="0"/>
        <v/>
      </c>
      <c r="E23" s="84"/>
      <c r="F23" s="84"/>
      <c r="G23" s="85" t="str">
        <f t="shared" ca="1" si="1"/>
        <v/>
      </c>
      <c r="H23" s="91" t="str">
        <f t="shared" ca="1" si="2"/>
        <v/>
      </c>
      <c r="I23" s="86" t="str">
        <f t="shared" ca="1" si="3"/>
        <v/>
      </c>
      <c r="J23" s="86"/>
      <c r="K23" s="84"/>
      <c r="L23" s="87" t="str">
        <f t="shared" ca="1" si="4"/>
        <v/>
      </c>
      <c r="M23" s="84"/>
      <c r="N23" s="84"/>
      <c r="O23" s="88" t="str">
        <f t="shared" ca="1" si="5"/>
        <v/>
      </c>
      <c r="P23" s="89"/>
      <c r="Q23" s="84"/>
      <c r="R23" s="81" t="str">
        <f t="shared" ca="1" si="6"/>
        <v/>
      </c>
    </row>
    <row r="24" spans="1:18" s="42" customFormat="1" ht="15.75" thickBot="1" x14ac:dyDescent="0.3">
      <c r="A24" s="82">
        <v>19</v>
      </c>
      <c r="B24" s="83"/>
      <c r="C24" s="84"/>
      <c r="D24" s="87" t="str">
        <f t="shared" ca="1" si="0"/>
        <v/>
      </c>
      <c r="E24" s="84"/>
      <c r="F24" s="84"/>
      <c r="G24" s="85" t="str">
        <f t="shared" ca="1" si="1"/>
        <v/>
      </c>
      <c r="H24" s="91" t="str">
        <f t="shared" ca="1" si="2"/>
        <v/>
      </c>
      <c r="I24" s="86" t="str">
        <f t="shared" ca="1" si="3"/>
        <v/>
      </c>
      <c r="J24" s="86"/>
      <c r="K24" s="84"/>
      <c r="L24" s="87" t="str">
        <f t="shared" ca="1" si="4"/>
        <v/>
      </c>
      <c r="M24" s="84"/>
      <c r="N24" s="84"/>
      <c r="O24" s="88" t="str">
        <f t="shared" ca="1" si="5"/>
        <v/>
      </c>
      <c r="P24" s="89"/>
      <c r="Q24" s="84"/>
      <c r="R24" s="81" t="str">
        <f t="shared" ca="1" si="6"/>
        <v/>
      </c>
    </row>
    <row r="25" spans="1:18" s="42" customFormat="1" ht="15.75" thickBot="1" x14ac:dyDescent="0.3">
      <c r="A25" s="82">
        <v>20</v>
      </c>
      <c r="B25" s="83"/>
      <c r="C25" s="84"/>
      <c r="D25" s="87" t="str">
        <f t="shared" ca="1" si="0"/>
        <v/>
      </c>
      <c r="E25" s="84"/>
      <c r="F25" s="84"/>
      <c r="G25" s="85" t="str">
        <f t="shared" ca="1" si="1"/>
        <v/>
      </c>
      <c r="H25" s="91" t="str">
        <f t="shared" ca="1" si="2"/>
        <v/>
      </c>
      <c r="I25" s="86" t="str">
        <f t="shared" ca="1" si="3"/>
        <v/>
      </c>
      <c r="J25" s="86"/>
      <c r="K25" s="84"/>
      <c r="L25" s="87" t="str">
        <f t="shared" ca="1" si="4"/>
        <v/>
      </c>
      <c r="M25" s="84"/>
      <c r="N25" s="84"/>
      <c r="O25" s="88" t="str">
        <f t="shared" ca="1" si="5"/>
        <v/>
      </c>
      <c r="P25" s="89"/>
      <c r="Q25" s="84"/>
      <c r="R25" s="81" t="str">
        <f t="shared" ca="1" si="6"/>
        <v/>
      </c>
    </row>
    <row r="26" spans="1:18" s="42" customFormat="1" ht="15.75" thickBot="1" x14ac:dyDescent="0.3">
      <c r="A26" s="82">
        <v>21</v>
      </c>
      <c r="B26" s="83"/>
      <c r="C26" s="84"/>
      <c r="D26" s="87" t="str">
        <f t="shared" ca="1" si="0"/>
        <v/>
      </c>
      <c r="E26" s="84"/>
      <c r="F26" s="84"/>
      <c r="G26" s="85" t="str">
        <f t="shared" ca="1" si="1"/>
        <v/>
      </c>
      <c r="H26" s="91" t="str">
        <f t="shared" ca="1" si="2"/>
        <v/>
      </c>
      <c r="I26" s="86" t="str">
        <f t="shared" ca="1" si="3"/>
        <v/>
      </c>
      <c r="J26" s="86"/>
      <c r="K26" s="84"/>
      <c r="L26" s="87" t="str">
        <f t="shared" ca="1" si="4"/>
        <v/>
      </c>
      <c r="M26" s="84"/>
      <c r="N26" s="84"/>
      <c r="O26" s="88" t="str">
        <f t="shared" ca="1" si="5"/>
        <v/>
      </c>
      <c r="P26" s="89"/>
      <c r="Q26" s="84"/>
      <c r="R26" s="81" t="str">
        <f t="shared" ca="1" si="6"/>
        <v/>
      </c>
    </row>
    <row r="27" spans="1:18" s="42" customFormat="1" ht="15.75" thickBot="1" x14ac:dyDescent="0.3">
      <c r="A27" s="82">
        <v>22</v>
      </c>
      <c r="B27" s="83"/>
      <c r="C27" s="84"/>
      <c r="D27" s="87" t="str">
        <f t="shared" ca="1" si="0"/>
        <v/>
      </c>
      <c r="E27" s="84"/>
      <c r="F27" s="84"/>
      <c r="G27" s="85" t="str">
        <f t="shared" ca="1" si="1"/>
        <v/>
      </c>
      <c r="H27" s="91" t="str">
        <f t="shared" ca="1" si="2"/>
        <v/>
      </c>
      <c r="I27" s="86" t="str">
        <f t="shared" ca="1" si="3"/>
        <v/>
      </c>
      <c r="J27" s="86"/>
      <c r="K27" s="84"/>
      <c r="L27" s="87" t="str">
        <f t="shared" ca="1" si="4"/>
        <v/>
      </c>
      <c r="M27" s="84"/>
      <c r="N27" s="84"/>
      <c r="O27" s="88" t="str">
        <f t="shared" ca="1" si="5"/>
        <v/>
      </c>
      <c r="P27" s="89"/>
      <c r="Q27" s="84"/>
      <c r="R27" s="81" t="str">
        <f t="shared" ca="1" si="6"/>
        <v/>
      </c>
    </row>
    <row r="28" spans="1:18" s="42" customFormat="1" ht="15.75" thickBot="1" x14ac:dyDescent="0.3">
      <c r="A28" s="82">
        <v>23</v>
      </c>
      <c r="B28" s="83"/>
      <c r="C28" s="84"/>
      <c r="D28" s="87" t="str">
        <f t="shared" ca="1" si="0"/>
        <v/>
      </c>
      <c r="E28" s="84"/>
      <c r="F28" s="84"/>
      <c r="G28" s="85" t="str">
        <f t="shared" ca="1" si="1"/>
        <v/>
      </c>
      <c r="H28" s="91" t="str">
        <f t="shared" ca="1" si="2"/>
        <v/>
      </c>
      <c r="I28" s="86" t="str">
        <f t="shared" ca="1" si="3"/>
        <v/>
      </c>
      <c r="J28" s="86"/>
      <c r="K28" s="84"/>
      <c r="L28" s="87" t="str">
        <f t="shared" ca="1" si="4"/>
        <v/>
      </c>
      <c r="M28" s="84"/>
      <c r="N28" s="84"/>
      <c r="O28" s="88" t="str">
        <f t="shared" ca="1" si="5"/>
        <v/>
      </c>
      <c r="P28" s="89"/>
      <c r="Q28" s="84"/>
      <c r="R28" s="81" t="str">
        <f t="shared" ca="1" si="6"/>
        <v/>
      </c>
    </row>
    <row r="29" spans="1:18" s="42" customFormat="1" ht="15.75" thickBot="1" x14ac:dyDescent="0.3">
      <c r="A29" s="82">
        <v>24</v>
      </c>
      <c r="B29" s="83"/>
      <c r="C29" s="84"/>
      <c r="D29" s="87" t="str">
        <f t="shared" ca="1" si="0"/>
        <v/>
      </c>
      <c r="E29" s="84"/>
      <c r="F29" s="84"/>
      <c r="G29" s="85" t="str">
        <f t="shared" ca="1" si="1"/>
        <v/>
      </c>
      <c r="H29" s="91" t="str">
        <f t="shared" ca="1" si="2"/>
        <v/>
      </c>
      <c r="I29" s="86" t="str">
        <f t="shared" ca="1" si="3"/>
        <v/>
      </c>
      <c r="J29" s="86"/>
      <c r="K29" s="84"/>
      <c r="L29" s="87" t="str">
        <f t="shared" ca="1" si="4"/>
        <v/>
      </c>
      <c r="M29" s="84"/>
      <c r="N29" s="84"/>
      <c r="O29" s="88" t="str">
        <f t="shared" ca="1" si="5"/>
        <v/>
      </c>
      <c r="P29" s="89"/>
      <c r="Q29" s="84"/>
      <c r="R29" s="81" t="str">
        <f t="shared" ca="1" si="6"/>
        <v/>
      </c>
    </row>
    <row r="30" spans="1:18" s="42" customFormat="1" ht="15.75" thickBot="1" x14ac:dyDescent="0.3">
      <c r="A30" s="82">
        <v>25</v>
      </c>
      <c r="B30" s="83"/>
      <c r="C30" s="84"/>
      <c r="D30" s="87" t="str">
        <f t="shared" ca="1" si="0"/>
        <v/>
      </c>
      <c r="E30" s="84"/>
      <c r="F30" s="84"/>
      <c r="G30" s="85" t="str">
        <f t="shared" ca="1" si="1"/>
        <v/>
      </c>
      <c r="H30" s="91" t="str">
        <f t="shared" ca="1" si="2"/>
        <v/>
      </c>
      <c r="I30" s="86" t="str">
        <f t="shared" ca="1" si="3"/>
        <v/>
      </c>
      <c r="J30" s="86"/>
      <c r="K30" s="84"/>
      <c r="L30" s="87" t="str">
        <f t="shared" ca="1" si="4"/>
        <v/>
      </c>
      <c r="M30" s="84"/>
      <c r="N30" s="84"/>
      <c r="O30" s="88" t="str">
        <f t="shared" ca="1" si="5"/>
        <v/>
      </c>
      <c r="P30" s="89"/>
      <c r="Q30" s="84"/>
      <c r="R30" s="81" t="str">
        <f t="shared" ca="1" si="6"/>
        <v/>
      </c>
    </row>
    <row r="31" spans="1:18" s="42" customFormat="1" ht="15.75" thickBot="1" x14ac:dyDescent="0.3">
      <c r="A31" s="82">
        <v>26</v>
      </c>
      <c r="B31" s="83"/>
      <c r="C31" s="84"/>
      <c r="D31" s="87" t="str">
        <f t="shared" ca="1" si="0"/>
        <v/>
      </c>
      <c r="E31" s="84"/>
      <c r="F31" s="84"/>
      <c r="G31" s="85" t="str">
        <f t="shared" ca="1" si="1"/>
        <v/>
      </c>
      <c r="H31" s="91" t="str">
        <f t="shared" ca="1" si="2"/>
        <v/>
      </c>
      <c r="I31" s="86" t="str">
        <f t="shared" ca="1" si="3"/>
        <v/>
      </c>
      <c r="J31" s="86"/>
      <c r="K31" s="84"/>
      <c r="L31" s="87" t="str">
        <f t="shared" ca="1" si="4"/>
        <v/>
      </c>
      <c r="M31" s="84"/>
      <c r="N31" s="84"/>
      <c r="O31" s="88" t="str">
        <f t="shared" ca="1" si="5"/>
        <v/>
      </c>
      <c r="P31" s="89"/>
      <c r="Q31" s="84"/>
      <c r="R31" s="81" t="str">
        <f t="shared" ca="1" si="6"/>
        <v/>
      </c>
    </row>
    <row r="32" spans="1:18" s="42" customFormat="1" ht="15.75" thickBot="1" x14ac:dyDescent="0.3">
      <c r="A32" s="82">
        <v>27</v>
      </c>
      <c r="B32" s="83"/>
      <c r="C32" s="84"/>
      <c r="D32" s="87" t="str">
        <f t="shared" ca="1" si="0"/>
        <v/>
      </c>
      <c r="E32" s="84"/>
      <c r="F32" s="84"/>
      <c r="G32" s="85" t="str">
        <f t="shared" ca="1" si="1"/>
        <v/>
      </c>
      <c r="H32" s="91" t="str">
        <f t="shared" ca="1" si="2"/>
        <v/>
      </c>
      <c r="I32" s="86" t="str">
        <f t="shared" ca="1" si="3"/>
        <v/>
      </c>
      <c r="J32" s="86"/>
      <c r="K32" s="84"/>
      <c r="L32" s="87" t="str">
        <f t="shared" ca="1" si="4"/>
        <v/>
      </c>
      <c r="M32" s="84"/>
      <c r="N32" s="84"/>
      <c r="O32" s="88" t="str">
        <f t="shared" ca="1" si="5"/>
        <v/>
      </c>
      <c r="P32" s="89"/>
      <c r="Q32" s="84"/>
      <c r="R32" s="81" t="str">
        <f t="shared" ca="1" si="6"/>
        <v/>
      </c>
    </row>
    <row r="33" spans="1:18" s="42" customFormat="1" ht="15.75" thickBot="1" x14ac:dyDescent="0.3">
      <c r="A33" s="82">
        <v>28</v>
      </c>
      <c r="B33" s="83"/>
      <c r="C33" s="84"/>
      <c r="D33" s="87" t="str">
        <f t="shared" ca="1" si="0"/>
        <v/>
      </c>
      <c r="E33" s="84"/>
      <c r="F33" s="84"/>
      <c r="G33" s="85" t="str">
        <f t="shared" ca="1" si="1"/>
        <v/>
      </c>
      <c r="H33" s="91" t="str">
        <f t="shared" ca="1" si="2"/>
        <v/>
      </c>
      <c r="I33" s="86" t="str">
        <f t="shared" ca="1" si="3"/>
        <v/>
      </c>
      <c r="J33" s="86"/>
      <c r="K33" s="84"/>
      <c r="L33" s="87" t="str">
        <f t="shared" ca="1" si="4"/>
        <v/>
      </c>
      <c r="M33" s="84"/>
      <c r="N33" s="84"/>
      <c r="O33" s="88" t="str">
        <f t="shared" ca="1" si="5"/>
        <v/>
      </c>
      <c r="P33" s="89"/>
      <c r="Q33" s="84"/>
      <c r="R33" s="81" t="str">
        <f t="shared" ca="1" si="6"/>
        <v/>
      </c>
    </row>
    <row r="34" spans="1:18" s="42" customFormat="1" ht="15.75" thickBot="1" x14ac:dyDescent="0.3">
      <c r="A34" s="82">
        <v>29</v>
      </c>
      <c r="B34" s="83"/>
      <c r="C34" s="84"/>
      <c r="D34" s="87" t="str">
        <f t="shared" ca="1" si="0"/>
        <v/>
      </c>
      <c r="E34" s="84"/>
      <c r="F34" s="84"/>
      <c r="G34" s="85" t="str">
        <f t="shared" ca="1" si="1"/>
        <v/>
      </c>
      <c r="H34" s="91" t="str">
        <f t="shared" ca="1" si="2"/>
        <v/>
      </c>
      <c r="I34" s="86" t="str">
        <f t="shared" ca="1" si="3"/>
        <v/>
      </c>
      <c r="J34" s="86"/>
      <c r="K34" s="84"/>
      <c r="L34" s="87" t="str">
        <f t="shared" ca="1" si="4"/>
        <v/>
      </c>
      <c r="M34" s="84"/>
      <c r="N34" s="84"/>
      <c r="O34" s="88" t="str">
        <f t="shared" ca="1" si="5"/>
        <v/>
      </c>
      <c r="P34" s="89"/>
      <c r="Q34" s="84"/>
      <c r="R34" s="81" t="str">
        <f t="shared" ca="1" si="6"/>
        <v/>
      </c>
    </row>
    <row r="35" spans="1:18" s="42" customFormat="1" ht="15.75" thickBot="1" x14ac:dyDescent="0.3">
      <c r="A35" s="82">
        <v>30</v>
      </c>
      <c r="B35" s="83"/>
      <c r="C35" s="84"/>
      <c r="D35" s="87" t="str">
        <f t="shared" ca="1" si="0"/>
        <v/>
      </c>
      <c r="E35" s="84"/>
      <c r="F35" s="84"/>
      <c r="G35" s="85" t="str">
        <f t="shared" ca="1" si="1"/>
        <v/>
      </c>
      <c r="H35" s="91" t="str">
        <f t="shared" ca="1" si="2"/>
        <v/>
      </c>
      <c r="I35" s="86" t="str">
        <f t="shared" ca="1" si="3"/>
        <v/>
      </c>
      <c r="J35" s="86"/>
      <c r="K35" s="84"/>
      <c r="L35" s="87" t="str">
        <f t="shared" ca="1" si="4"/>
        <v/>
      </c>
      <c r="M35" s="84"/>
      <c r="N35" s="84"/>
      <c r="O35" s="88" t="str">
        <f t="shared" ca="1" si="5"/>
        <v/>
      </c>
      <c r="P35" s="89"/>
      <c r="Q35" s="84"/>
      <c r="R35" s="81" t="str">
        <f t="shared" ca="1" si="6"/>
        <v/>
      </c>
    </row>
    <row r="36" spans="1:18" s="42" customFormat="1" ht="15.75" thickBot="1" x14ac:dyDescent="0.3">
      <c r="A36" s="82">
        <v>31</v>
      </c>
      <c r="B36" s="83"/>
      <c r="C36" s="84"/>
      <c r="D36" s="87" t="str">
        <f t="shared" ca="1" si="0"/>
        <v/>
      </c>
      <c r="E36" s="84"/>
      <c r="F36" s="84"/>
      <c r="G36" s="85" t="str">
        <f t="shared" ca="1" si="1"/>
        <v/>
      </c>
      <c r="H36" s="91" t="str">
        <f t="shared" ca="1" si="2"/>
        <v/>
      </c>
      <c r="I36" s="86" t="str">
        <f t="shared" ca="1" si="3"/>
        <v/>
      </c>
      <c r="J36" s="86"/>
      <c r="K36" s="84"/>
      <c r="L36" s="87" t="str">
        <f t="shared" ca="1" si="4"/>
        <v/>
      </c>
      <c r="M36" s="84"/>
      <c r="N36" s="84"/>
      <c r="O36" s="88" t="str">
        <f t="shared" ca="1" si="5"/>
        <v/>
      </c>
      <c r="P36" s="89"/>
      <c r="Q36" s="84"/>
      <c r="R36" s="81" t="str">
        <f t="shared" ca="1" si="6"/>
        <v/>
      </c>
    </row>
    <row r="37" spans="1:18" s="42" customFormat="1" ht="15.75" thickBot="1" x14ac:dyDescent="0.3">
      <c r="A37" s="82">
        <v>32</v>
      </c>
      <c r="B37" s="83"/>
      <c r="C37" s="84"/>
      <c r="D37" s="87" t="str">
        <f t="shared" ca="1" si="0"/>
        <v/>
      </c>
      <c r="E37" s="84"/>
      <c r="F37" s="84"/>
      <c r="G37" s="85" t="str">
        <f t="shared" ca="1" si="1"/>
        <v/>
      </c>
      <c r="H37" s="91" t="str">
        <f t="shared" ca="1" si="2"/>
        <v/>
      </c>
      <c r="I37" s="86" t="str">
        <f t="shared" ca="1" si="3"/>
        <v/>
      </c>
      <c r="J37" s="86"/>
      <c r="K37" s="84"/>
      <c r="L37" s="87" t="str">
        <f t="shared" ca="1" si="4"/>
        <v/>
      </c>
      <c r="M37" s="84"/>
      <c r="N37" s="84"/>
      <c r="O37" s="88" t="str">
        <f t="shared" ca="1" si="5"/>
        <v/>
      </c>
      <c r="P37" s="89"/>
      <c r="Q37" s="84"/>
      <c r="R37" s="81" t="str">
        <f t="shared" ca="1" si="6"/>
        <v/>
      </c>
    </row>
    <row r="38" spans="1:18" s="42" customFormat="1" ht="15.75" thickBot="1" x14ac:dyDescent="0.3">
      <c r="A38" s="82">
        <v>33</v>
      </c>
      <c r="B38" s="83"/>
      <c r="C38" s="84"/>
      <c r="D38" s="87" t="str">
        <f t="shared" ca="1" si="0"/>
        <v/>
      </c>
      <c r="E38" s="84"/>
      <c r="F38" s="84"/>
      <c r="G38" s="85" t="str">
        <f t="shared" ca="1" si="1"/>
        <v/>
      </c>
      <c r="H38" s="91" t="str">
        <f t="shared" ca="1" si="2"/>
        <v/>
      </c>
      <c r="I38" s="86" t="str">
        <f t="shared" ca="1" si="3"/>
        <v/>
      </c>
      <c r="J38" s="86"/>
      <c r="K38" s="84"/>
      <c r="L38" s="87" t="str">
        <f t="shared" ca="1" si="4"/>
        <v/>
      </c>
      <c r="M38" s="84"/>
      <c r="N38" s="84"/>
      <c r="O38" s="88" t="str">
        <f t="shared" ca="1" si="5"/>
        <v/>
      </c>
      <c r="P38" s="89"/>
      <c r="Q38" s="84"/>
      <c r="R38" s="81" t="str">
        <f t="shared" ca="1" si="6"/>
        <v/>
      </c>
    </row>
    <row r="39" spans="1:18" s="42" customFormat="1" ht="15.75" thickBot="1" x14ac:dyDescent="0.3">
      <c r="A39" s="82">
        <v>34</v>
      </c>
      <c r="B39" s="83"/>
      <c r="C39" s="84"/>
      <c r="D39" s="87" t="str">
        <f t="shared" ca="1" si="0"/>
        <v/>
      </c>
      <c r="E39" s="84"/>
      <c r="F39" s="84"/>
      <c r="G39" s="85" t="str">
        <f t="shared" ca="1" si="1"/>
        <v/>
      </c>
      <c r="H39" s="91" t="str">
        <f t="shared" ca="1" si="2"/>
        <v/>
      </c>
      <c r="I39" s="86" t="str">
        <f t="shared" ca="1" si="3"/>
        <v/>
      </c>
      <c r="J39" s="86"/>
      <c r="K39" s="84"/>
      <c r="L39" s="87" t="str">
        <f t="shared" ca="1" si="4"/>
        <v/>
      </c>
      <c r="M39" s="84"/>
      <c r="N39" s="84"/>
      <c r="O39" s="88" t="str">
        <f t="shared" ca="1" si="5"/>
        <v/>
      </c>
      <c r="P39" s="89"/>
      <c r="Q39" s="84"/>
      <c r="R39" s="81" t="str">
        <f t="shared" ca="1" si="6"/>
        <v/>
      </c>
    </row>
    <row r="40" spans="1:18" s="42" customFormat="1" ht="15.75" thickBot="1" x14ac:dyDescent="0.3">
      <c r="A40" s="82">
        <v>35</v>
      </c>
      <c r="B40" s="83"/>
      <c r="C40" s="84"/>
      <c r="D40" s="87" t="str">
        <f t="shared" ca="1" si="0"/>
        <v/>
      </c>
      <c r="E40" s="84"/>
      <c r="F40" s="84"/>
      <c r="G40" s="85" t="str">
        <f t="shared" ca="1" si="1"/>
        <v/>
      </c>
      <c r="H40" s="91" t="str">
        <f t="shared" ca="1" si="2"/>
        <v/>
      </c>
      <c r="I40" s="86" t="str">
        <f t="shared" ca="1" si="3"/>
        <v/>
      </c>
      <c r="J40" s="86"/>
      <c r="K40" s="84"/>
      <c r="L40" s="87" t="str">
        <f t="shared" ca="1" si="4"/>
        <v/>
      </c>
      <c r="M40" s="84"/>
      <c r="N40" s="84"/>
      <c r="O40" s="88" t="str">
        <f t="shared" ca="1" si="5"/>
        <v/>
      </c>
      <c r="P40" s="89"/>
      <c r="Q40" s="84"/>
      <c r="R40" s="81" t="str">
        <f t="shared" ca="1" si="6"/>
        <v/>
      </c>
    </row>
    <row r="41" spans="1:18" s="42" customFormat="1" ht="15.75" thickBot="1" x14ac:dyDescent="0.3">
      <c r="A41" s="82">
        <v>36</v>
      </c>
      <c r="B41" s="83"/>
      <c r="C41" s="84"/>
      <c r="D41" s="87" t="str">
        <f t="shared" ca="1" si="0"/>
        <v/>
      </c>
      <c r="E41" s="84"/>
      <c r="F41" s="84"/>
      <c r="G41" s="85" t="str">
        <f t="shared" ca="1" si="1"/>
        <v/>
      </c>
      <c r="H41" s="91" t="str">
        <f t="shared" ca="1" si="2"/>
        <v/>
      </c>
      <c r="I41" s="86" t="str">
        <f t="shared" ca="1" si="3"/>
        <v/>
      </c>
      <c r="J41" s="86"/>
      <c r="K41" s="84"/>
      <c r="L41" s="87" t="str">
        <f t="shared" ca="1" si="4"/>
        <v/>
      </c>
      <c r="M41" s="84"/>
      <c r="N41" s="84"/>
      <c r="O41" s="88" t="str">
        <f t="shared" ca="1" si="5"/>
        <v/>
      </c>
      <c r="P41" s="89"/>
      <c r="Q41" s="84"/>
      <c r="R41" s="81" t="str">
        <f t="shared" ca="1" si="6"/>
        <v/>
      </c>
    </row>
    <row r="42" spans="1:18" s="42" customFormat="1" ht="15.75" thickBot="1" x14ac:dyDescent="0.3">
      <c r="A42" s="82">
        <v>37</v>
      </c>
      <c r="B42" s="83"/>
      <c r="C42" s="84"/>
      <c r="D42" s="87" t="str">
        <f t="shared" ca="1" si="0"/>
        <v/>
      </c>
      <c r="E42" s="84"/>
      <c r="F42" s="84"/>
      <c r="G42" s="85" t="str">
        <f t="shared" ca="1" si="1"/>
        <v/>
      </c>
      <c r="H42" s="91" t="str">
        <f t="shared" ca="1" si="2"/>
        <v/>
      </c>
      <c r="I42" s="86" t="str">
        <f t="shared" ca="1" si="3"/>
        <v/>
      </c>
      <c r="J42" s="86"/>
      <c r="K42" s="84"/>
      <c r="L42" s="87" t="str">
        <f t="shared" ca="1" si="4"/>
        <v/>
      </c>
      <c r="M42" s="84"/>
      <c r="N42" s="84"/>
      <c r="O42" s="88" t="str">
        <f t="shared" ca="1" si="5"/>
        <v/>
      </c>
      <c r="P42" s="89"/>
      <c r="Q42" s="84"/>
      <c r="R42" s="81" t="str">
        <f t="shared" ca="1" si="6"/>
        <v/>
      </c>
    </row>
    <row r="43" spans="1:18" s="42" customFormat="1" ht="15.75" thickBot="1" x14ac:dyDescent="0.3">
      <c r="A43" s="82">
        <v>38</v>
      </c>
      <c r="B43" s="83"/>
      <c r="C43" s="84"/>
      <c r="D43" s="87" t="str">
        <f t="shared" ca="1" si="0"/>
        <v/>
      </c>
      <c r="E43" s="84"/>
      <c r="F43" s="84"/>
      <c r="G43" s="85" t="str">
        <f t="shared" ca="1" si="1"/>
        <v/>
      </c>
      <c r="H43" s="91" t="str">
        <f t="shared" ca="1" si="2"/>
        <v/>
      </c>
      <c r="I43" s="86" t="str">
        <f t="shared" ca="1" si="3"/>
        <v/>
      </c>
      <c r="J43" s="86"/>
      <c r="K43" s="84"/>
      <c r="L43" s="87" t="str">
        <f t="shared" ca="1" si="4"/>
        <v/>
      </c>
      <c r="M43" s="84"/>
      <c r="N43" s="84"/>
      <c r="O43" s="88" t="str">
        <f t="shared" ca="1" si="5"/>
        <v/>
      </c>
      <c r="P43" s="89"/>
      <c r="Q43" s="84"/>
      <c r="R43" s="81" t="str">
        <f t="shared" ca="1" si="6"/>
        <v/>
      </c>
    </row>
    <row r="44" spans="1:18" s="42" customFormat="1" ht="15.75" thickBot="1" x14ac:dyDescent="0.3">
      <c r="A44" s="82">
        <v>39</v>
      </c>
      <c r="B44" s="83"/>
      <c r="C44" s="84"/>
      <c r="D44" s="87" t="str">
        <f t="shared" ca="1" si="0"/>
        <v/>
      </c>
      <c r="E44" s="84"/>
      <c r="F44" s="84"/>
      <c r="G44" s="85" t="str">
        <f t="shared" ca="1" si="1"/>
        <v/>
      </c>
      <c r="H44" s="91" t="str">
        <f t="shared" ca="1" si="2"/>
        <v/>
      </c>
      <c r="I44" s="86" t="str">
        <f t="shared" ca="1" si="3"/>
        <v/>
      </c>
      <c r="J44" s="86"/>
      <c r="K44" s="84"/>
      <c r="L44" s="87" t="str">
        <f t="shared" ca="1" si="4"/>
        <v/>
      </c>
      <c r="M44" s="84"/>
      <c r="N44" s="84"/>
      <c r="O44" s="88" t="str">
        <f t="shared" ca="1" si="5"/>
        <v/>
      </c>
      <c r="P44" s="89"/>
      <c r="Q44" s="84"/>
      <c r="R44" s="81" t="str">
        <f t="shared" ca="1" si="6"/>
        <v/>
      </c>
    </row>
    <row r="45" spans="1:18" s="42" customFormat="1" ht="15.75" thickBot="1" x14ac:dyDescent="0.3">
      <c r="A45" s="82">
        <v>40</v>
      </c>
      <c r="B45" s="83"/>
      <c r="C45" s="84"/>
      <c r="D45" s="87" t="str">
        <f t="shared" ca="1" si="0"/>
        <v/>
      </c>
      <c r="E45" s="84"/>
      <c r="F45" s="84"/>
      <c r="G45" s="85" t="str">
        <f t="shared" ca="1" si="1"/>
        <v/>
      </c>
      <c r="H45" s="91" t="str">
        <f t="shared" ca="1" si="2"/>
        <v/>
      </c>
      <c r="I45" s="86" t="str">
        <f t="shared" ca="1" si="3"/>
        <v/>
      </c>
      <c r="J45" s="86"/>
      <c r="K45" s="84"/>
      <c r="L45" s="87" t="str">
        <f t="shared" ca="1" si="4"/>
        <v/>
      </c>
      <c r="M45" s="84"/>
      <c r="N45" s="84"/>
      <c r="O45" s="88" t="str">
        <f t="shared" ca="1" si="5"/>
        <v/>
      </c>
      <c r="P45" s="89"/>
      <c r="Q45" s="84"/>
      <c r="R45" s="81" t="str">
        <f t="shared" ca="1" si="6"/>
        <v/>
      </c>
    </row>
    <row r="46" spans="1:18" s="42" customFormat="1" ht="15.75" thickBot="1" x14ac:dyDescent="0.3">
      <c r="A46" s="82">
        <v>41</v>
      </c>
      <c r="B46" s="83"/>
      <c r="C46" s="84"/>
      <c r="D46" s="87" t="str">
        <f t="shared" ca="1" si="0"/>
        <v/>
      </c>
      <c r="E46" s="84"/>
      <c r="F46" s="84"/>
      <c r="G46" s="85" t="str">
        <f t="shared" ca="1" si="1"/>
        <v/>
      </c>
      <c r="H46" s="91" t="str">
        <f t="shared" ca="1" si="2"/>
        <v/>
      </c>
      <c r="I46" s="86" t="str">
        <f t="shared" ca="1" si="3"/>
        <v/>
      </c>
      <c r="J46" s="86"/>
      <c r="K46" s="84"/>
      <c r="L46" s="87" t="str">
        <f t="shared" ca="1" si="4"/>
        <v/>
      </c>
      <c r="M46" s="84"/>
      <c r="N46" s="84"/>
      <c r="O46" s="88" t="str">
        <f t="shared" ca="1" si="5"/>
        <v/>
      </c>
      <c r="P46" s="89"/>
      <c r="Q46" s="84"/>
      <c r="R46" s="81" t="str">
        <f t="shared" ca="1" si="6"/>
        <v/>
      </c>
    </row>
    <row r="47" spans="1:18" ht="15" customHeight="1" thickBot="1" x14ac:dyDescent="0.3">
      <c r="A47" s="82">
        <v>42</v>
      </c>
      <c r="B47" s="83"/>
      <c r="C47" s="84"/>
      <c r="D47" s="87" t="str">
        <f t="shared" ca="1" si="0"/>
        <v/>
      </c>
      <c r="E47" s="84"/>
      <c r="F47" s="84"/>
      <c r="G47" s="85" t="str">
        <f t="shared" ca="1" si="1"/>
        <v/>
      </c>
      <c r="H47" s="91" t="str">
        <f t="shared" ca="1" si="2"/>
        <v/>
      </c>
      <c r="I47" s="86" t="str">
        <f t="shared" ca="1" si="3"/>
        <v/>
      </c>
      <c r="J47" s="86"/>
      <c r="K47" s="84"/>
      <c r="L47" s="87" t="str">
        <f t="shared" ca="1" si="4"/>
        <v/>
      </c>
      <c r="M47" s="84"/>
      <c r="N47" s="84"/>
      <c r="O47" s="88" t="str">
        <f t="shared" ca="1" si="5"/>
        <v/>
      </c>
      <c r="P47" s="89"/>
      <c r="Q47" s="84"/>
      <c r="R47" s="81" t="str">
        <f t="shared" ca="1" si="6"/>
        <v/>
      </c>
    </row>
    <row r="48" spans="1:18" ht="15" customHeight="1" thickBot="1" x14ac:dyDescent="0.3">
      <c r="A48" s="82">
        <v>43</v>
      </c>
      <c r="B48" s="83"/>
      <c r="C48" s="84"/>
      <c r="D48" s="87" t="str">
        <f t="shared" ca="1" si="0"/>
        <v/>
      </c>
      <c r="E48" s="84"/>
      <c r="F48" s="84"/>
      <c r="G48" s="85" t="str">
        <f t="shared" ca="1" si="1"/>
        <v/>
      </c>
      <c r="H48" s="91" t="str">
        <f t="shared" ca="1" si="2"/>
        <v/>
      </c>
      <c r="I48" s="86" t="str">
        <f t="shared" ca="1" si="3"/>
        <v/>
      </c>
      <c r="J48" s="86"/>
      <c r="K48" s="84"/>
      <c r="L48" s="87" t="str">
        <f t="shared" ca="1" si="4"/>
        <v/>
      </c>
      <c r="M48" s="84"/>
      <c r="N48" s="84"/>
      <c r="O48" s="88" t="str">
        <f t="shared" ca="1" si="5"/>
        <v/>
      </c>
      <c r="P48" s="89"/>
      <c r="Q48" s="84"/>
      <c r="R48" s="81" t="str">
        <f t="shared" ca="1" si="6"/>
        <v/>
      </c>
    </row>
    <row r="49" spans="1:18" ht="15.75" thickBot="1" x14ac:dyDescent="0.3">
      <c r="A49" s="82">
        <v>44</v>
      </c>
      <c r="B49" s="83"/>
      <c r="C49" s="84"/>
      <c r="D49" s="87" t="str">
        <f t="shared" ca="1" si="0"/>
        <v/>
      </c>
      <c r="E49" s="84"/>
      <c r="F49" s="84"/>
      <c r="G49" s="85" t="str">
        <f t="shared" ca="1" si="1"/>
        <v/>
      </c>
      <c r="H49" s="91" t="str">
        <f t="shared" ca="1" si="2"/>
        <v/>
      </c>
      <c r="I49" s="86" t="str">
        <f t="shared" ca="1" si="3"/>
        <v/>
      </c>
      <c r="J49" s="86"/>
      <c r="K49" s="84"/>
      <c r="L49" s="87" t="str">
        <f t="shared" ca="1" si="4"/>
        <v/>
      </c>
      <c r="M49" s="84"/>
      <c r="N49" s="84"/>
      <c r="O49" s="88" t="str">
        <f t="shared" ca="1" si="5"/>
        <v/>
      </c>
      <c r="P49" s="89"/>
      <c r="Q49" s="84"/>
      <c r="R49" s="81" t="str">
        <f t="shared" ca="1" si="6"/>
        <v/>
      </c>
    </row>
    <row r="50" spans="1:18" ht="15.75" thickBot="1" x14ac:dyDescent="0.3">
      <c r="A50" s="82">
        <v>45</v>
      </c>
      <c r="B50" s="83"/>
      <c r="C50" s="84"/>
      <c r="D50" s="87" t="str">
        <f t="shared" ca="1" si="0"/>
        <v/>
      </c>
      <c r="E50" s="84"/>
      <c r="F50" s="84"/>
      <c r="G50" s="85" t="str">
        <f t="shared" ca="1" si="1"/>
        <v/>
      </c>
      <c r="H50" s="91" t="str">
        <f t="shared" ca="1" si="2"/>
        <v/>
      </c>
      <c r="I50" s="86" t="str">
        <f t="shared" ca="1" si="3"/>
        <v/>
      </c>
      <c r="J50" s="86"/>
      <c r="K50" s="84"/>
      <c r="L50" s="87" t="str">
        <f t="shared" ca="1" si="4"/>
        <v/>
      </c>
      <c r="M50" s="84"/>
      <c r="N50" s="84"/>
      <c r="O50" s="88" t="str">
        <f t="shared" ca="1" si="5"/>
        <v/>
      </c>
      <c r="P50" s="89"/>
      <c r="Q50" s="84"/>
      <c r="R50" s="81" t="str">
        <f t="shared" ca="1" si="6"/>
        <v/>
      </c>
    </row>
    <row r="51" spans="1:18" ht="15.75" thickBot="1" x14ac:dyDescent="0.3">
      <c r="A51" s="82">
        <v>46</v>
      </c>
      <c r="B51" s="83"/>
      <c r="C51" s="84"/>
      <c r="D51" s="87" t="str">
        <f t="shared" ca="1" si="0"/>
        <v/>
      </c>
      <c r="E51" s="84"/>
      <c r="F51" s="84"/>
      <c r="G51" s="85" t="str">
        <f t="shared" ca="1" si="1"/>
        <v/>
      </c>
      <c r="H51" s="91" t="str">
        <f t="shared" ca="1" si="2"/>
        <v/>
      </c>
      <c r="I51" s="86" t="str">
        <f t="shared" ca="1" si="3"/>
        <v/>
      </c>
      <c r="J51" s="86"/>
      <c r="K51" s="84"/>
      <c r="L51" s="87" t="str">
        <f t="shared" ca="1" si="4"/>
        <v/>
      </c>
      <c r="M51" s="84"/>
      <c r="N51" s="84"/>
      <c r="O51" s="88" t="str">
        <f t="shared" ca="1" si="5"/>
        <v/>
      </c>
      <c r="P51" s="89"/>
      <c r="Q51" s="84"/>
      <c r="R51" s="81" t="str">
        <f t="shared" ca="1" si="6"/>
        <v/>
      </c>
    </row>
    <row r="52" spans="1:18" ht="15.75" thickBot="1" x14ac:dyDescent="0.3">
      <c r="A52" s="82">
        <v>47</v>
      </c>
      <c r="B52" s="83"/>
      <c r="C52" s="84"/>
      <c r="D52" s="87" t="str">
        <f t="shared" ca="1" si="0"/>
        <v/>
      </c>
      <c r="E52" s="84"/>
      <c r="F52" s="84"/>
      <c r="G52" s="85" t="str">
        <f t="shared" ca="1" si="1"/>
        <v/>
      </c>
      <c r="H52" s="91" t="str">
        <f t="shared" ca="1" si="2"/>
        <v/>
      </c>
      <c r="I52" s="86" t="str">
        <f t="shared" ca="1" si="3"/>
        <v/>
      </c>
      <c r="J52" s="86"/>
      <c r="K52" s="84"/>
      <c r="L52" s="87" t="str">
        <f t="shared" ca="1" si="4"/>
        <v/>
      </c>
      <c r="M52" s="84"/>
      <c r="N52" s="84"/>
      <c r="O52" s="88" t="str">
        <f t="shared" ca="1" si="5"/>
        <v/>
      </c>
      <c r="P52" s="89"/>
      <c r="Q52" s="84"/>
      <c r="R52" s="81" t="str">
        <f t="shared" ca="1" si="6"/>
        <v/>
      </c>
    </row>
    <row r="53" spans="1:18" ht="15.75" thickBot="1" x14ac:dyDescent="0.3">
      <c r="A53" s="82">
        <v>48</v>
      </c>
      <c r="B53" s="83"/>
      <c r="C53" s="84"/>
      <c r="D53" s="87" t="str">
        <f t="shared" ca="1" si="0"/>
        <v/>
      </c>
      <c r="E53" s="84"/>
      <c r="F53" s="84"/>
      <c r="G53" s="85" t="str">
        <f t="shared" ca="1" si="1"/>
        <v/>
      </c>
      <c r="H53" s="91" t="str">
        <f t="shared" ca="1" si="2"/>
        <v/>
      </c>
      <c r="I53" s="86" t="str">
        <f t="shared" ca="1" si="3"/>
        <v/>
      </c>
      <c r="J53" s="86"/>
      <c r="K53" s="84"/>
      <c r="L53" s="87" t="str">
        <f t="shared" ca="1" si="4"/>
        <v/>
      </c>
      <c r="M53" s="84"/>
      <c r="N53" s="84"/>
      <c r="O53" s="88" t="str">
        <f t="shared" ca="1" si="5"/>
        <v/>
      </c>
      <c r="P53" s="89"/>
      <c r="Q53" s="84"/>
      <c r="R53" s="81" t="str">
        <f t="shared" ca="1" si="6"/>
        <v/>
      </c>
    </row>
    <row r="54" spans="1:18" ht="15.75" thickBot="1" x14ac:dyDescent="0.3">
      <c r="A54" s="82">
        <v>49</v>
      </c>
      <c r="B54" s="83"/>
      <c r="C54" s="84"/>
      <c r="D54" s="87" t="str">
        <f t="shared" ca="1" si="0"/>
        <v/>
      </c>
      <c r="E54" s="84"/>
      <c r="F54" s="84"/>
      <c r="G54" s="85" t="str">
        <f t="shared" ca="1" si="1"/>
        <v/>
      </c>
      <c r="H54" s="91" t="str">
        <f t="shared" ca="1" si="2"/>
        <v/>
      </c>
      <c r="I54" s="86" t="str">
        <f t="shared" ca="1" si="3"/>
        <v/>
      </c>
      <c r="J54" s="86"/>
      <c r="K54" s="84"/>
      <c r="L54" s="87" t="str">
        <f t="shared" ca="1" si="4"/>
        <v/>
      </c>
      <c r="M54" s="84"/>
      <c r="N54" s="84"/>
      <c r="O54" s="88" t="str">
        <f t="shared" ca="1" si="5"/>
        <v/>
      </c>
      <c r="P54" s="89"/>
      <c r="Q54" s="84"/>
      <c r="R54" s="81" t="str">
        <f t="shared" ca="1" si="6"/>
        <v/>
      </c>
    </row>
    <row r="55" spans="1:18" ht="15.75" thickBot="1" x14ac:dyDescent="0.3">
      <c r="A55" s="82">
        <v>50</v>
      </c>
      <c r="B55" s="83"/>
      <c r="C55" s="84"/>
      <c r="D55" s="87" t="str">
        <f t="shared" ca="1" si="0"/>
        <v/>
      </c>
      <c r="E55" s="84"/>
      <c r="F55" s="84"/>
      <c r="G55" s="85" t="str">
        <f t="shared" ca="1" si="1"/>
        <v/>
      </c>
      <c r="H55" s="91" t="str">
        <f t="shared" ca="1" si="2"/>
        <v/>
      </c>
      <c r="I55" s="86" t="str">
        <f t="shared" ca="1" si="3"/>
        <v/>
      </c>
      <c r="J55" s="86"/>
      <c r="K55" s="84"/>
      <c r="L55" s="87" t="str">
        <f t="shared" ca="1" si="4"/>
        <v/>
      </c>
      <c r="M55" s="84"/>
      <c r="N55" s="84"/>
      <c r="O55" s="88" t="str">
        <f t="shared" ca="1" si="5"/>
        <v/>
      </c>
      <c r="P55" s="89"/>
      <c r="Q55" s="84"/>
      <c r="R55" s="81" t="str">
        <f t="shared" ca="1" si="6"/>
        <v/>
      </c>
    </row>
    <row r="56" spans="1:18" ht="15.75" thickBot="1" x14ac:dyDescent="0.3">
      <c r="A56" s="82">
        <v>51</v>
      </c>
      <c r="B56" s="83"/>
      <c r="C56" s="84"/>
      <c r="D56" s="87" t="str">
        <f t="shared" ca="1" si="0"/>
        <v/>
      </c>
      <c r="E56" s="84"/>
      <c r="F56" s="84"/>
      <c r="G56" s="85" t="str">
        <f t="shared" ca="1" si="1"/>
        <v/>
      </c>
      <c r="H56" s="91" t="str">
        <f t="shared" ca="1" si="2"/>
        <v/>
      </c>
      <c r="I56" s="86" t="str">
        <f t="shared" ca="1" si="3"/>
        <v/>
      </c>
      <c r="J56" s="86"/>
      <c r="K56" s="84"/>
      <c r="L56" s="87" t="str">
        <f t="shared" ca="1" si="4"/>
        <v/>
      </c>
      <c r="M56" s="84"/>
      <c r="N56" s="84"/>
      <c r="O56" s="88" t="str">
        <f t="shared" ca="1" si="5"/>
        <v/>
      </c>
      <c r="P56" s="89"/>
      <c r="Q56" s="84"/>
      <c r="R56" s="81" t="str">
        <f t="shared" ca="1" si="6"/>
        <v/>
      </c>
    </row>
    <row r="57" spans="1:18" ht="15.75" thickBot="1" x14ac:dyDescent="0.3">
      <c r="A57" s="82">
        <v>52</v>
      </c>
      <c r="B57" s="83"/>
      <c r="C57" s="84"/>
      <c r="D57" s="87" t="str">
        <f t="shared" ca="1" si="0"/>
        <v/>
      </c>
      <c r="E57" s="84"/>
      <c r="F57" s="84"/>
      <c r="G57" s="85" t="str">
        <f t="shared" ca="1" si="1"/>
        <v/>
      </c>
      <c r="H57" s="91" t="str">
        <f t="shared" ca="1" si="2"/>
        <v/>
      </c>
      <c r="I57" s="86" t="str">
        <f t="shared" ca="1" si="3"/>
        <v/>
      </c>
      <c r="J57" s="86"/>
      <c r="K57" s="84"/>
      <c r="L57" s="87" t="str">
        <f t="shared" ca="1" si="4"/>
        <v/>
      </c>
      <c r="M57" s="84"/>
      <c r="N57" s="84"/>
      <c r="O57" s="88" t="str">
        <f t="shared" ca="1" si="5"/>
        <v/>
      </c>
      <c r="P57" s="89"/>
      <c r="Q57" s="84"/>
      <c r="R57" s="81" t="str">
        <f t="shared" ca="1" si="6"/>
        <v/>
      </c>
    </row>
    <row r="58" spans="1:18" ht="15.75" thickBot="1" x14ac:dyDescent="0.3">
      <c r="A58" s="82">
        <v>53</v>
      </c>
      <c r="B58" s="83"/>
      <c r="C58" s="84"/>
      <c r="D58" s="87" t="str">
        <f t="shared" ca="1" si="0"/>
        <v/>
      </c>
      <c r="E58" s="84"/>
      <c r="F58" s="84"/>
      <c r="G58" s="85" t="str">
        <f t="shared" ca="1" si="1"/>
        <v/>
      </c>
      <c r="H58" s="91" t="str">
        <f t="shared" ca="1" si="2"/>
        <v/>
      </c>
      <c r="I58" s="86" t="str">
        <f t="shared" ca="1" si="3"/>
        <v/>
      </c>
      <c r="J58" s="86"/>
      <c r="K58" s="84"/>
      <c r="L58" s="87" t="str">
        <f t="shared" ca="1" si="4"/>
        <v/>
      </c>
      <c r="M58" s="84"/>
      <c r="N58" s="84"/>
      <c r="O58" s="88" t="str">
        <f t="shared" ca="1" si="5"/>
        <v/>
      </c>
      <c r="P58" s="89"/>
      <c r="Q58" s="84"/>
      <c r="R58" s="81" t="str">
        <f t="shared" ca="1" si="6"/>
        <v/>
      </c>
    </row>
    <row r="59" spans="1:18" ht="15.75" thickBot="1" x14ac:dyDescent="0.3">
      <c r="A59" s="82">
        <v>54</v>
      </c>
      <c r="B59" s="83"/>
      <c r="C59" s="84"/>
      <c r="D59" s="87" t="str">
        <f t="shared" ca="1" si="0"/>
        <v/>
      </c>
      <c r="E59" s="84"/>
      <c r="F59" s="84"/>
      <c r="G59" s="85" t="str">
        <f t="shared" ca="1" si="1"/>
        <v/>
      </c>
      <c r="H59" s="91" t="str">
        <f t="shared" ca="1" si="2"/>
        <v/>
      </c>
      <c r="I59" s="86" t="str">
        <f t="shared" ca="1" si="3"/>
        <v/>
      </c>
      <c r="J59" s="86"/>
      <c r="K59" s="84"/>
      <c r="L59" s="87" t="str">
        <f t="shared" ca="1" si="4"/>
        <v/>
      </c>
      <c r="M59" s="84"/>
      <c r="N59" s="84"/>
      <c r="O59" s="88" t="str">
        <f t="shared" ca="1" si="5"/>
        <v/>
      </c>
      <c r="P59" s="89"/>
      <c r="Q59" s="84"/>
      <c r="R59" s="81" t="str">
        <f t="shared" ca="1" si="6"/>
        <v/>
      </c>
    </row>
    <row r="60" spans="1:18" ht="15.75" thickBot="1" x14ac:dyDescent="0.3">
      <c r="A60" s="82">
        <v>55</v>
      </c>
      <c r="B60" s="83"/>
      <c r="C60" s="84"/>
      <c r="D60" s="87" t="str">
        <f t="shared" ca="1" si="0"/>
        <v/>
      </c>
      <c r="E60" s="84"/>
      <c r="F60" s="84"/>
      <c r="G60" s="85" t="str">
        <f t="shared" ca="1" si="1"/>
        <v/>
      </c>
      <c r="H60" s="91" t="str">
        <f t="shared" ca="1" si="2"/>
        <v/>
      </c>
      <c r="I60" s="86" t="str">
        <f t="shared" ca="1" si="3"/>
        <v/>
      </c>
      <c r="J60" s="86"/>
      <c r="K60" s="84"/>
      <c r="L60" s="87" t="str">
        <f t="shared" ca="1" si="4"/>
        <v/>
      </c>
      <c r="M60" s="84"/>
      <c r="N60" s="84"/>
      <c r="O60" s="88" t="str">
        <f t="shared" ca="1" si="5"/>
        <v/>
      </c>
      <c r="P60" s="89"/>
      <c r="Q60" s="84"/>
      <c r="R60" s="81" t="str">
        <f t="shared" ca="1" si="6"/>
        <v/>
      </c>
    </row>
    <row r="61" spans="1:18" ht="15.75" thickBot="1" x14ac:dyDescent="0.3">
      <c r="A61" s="82">
        <v>56</v>
      </c>
      <c r="B61" s="83"/>
      <c r="C61" s="84"/>
      <c r="D61" s="87" t="str">
        <f t="shared" ca="1" si="0"/>
        <v/>
      </c>
      <c r="E61" s="84"/>
      <c r="F61" s="84"/>
      <c r="G61" s="85" t="str">
        <f t="shared" ca="1" si="1"/>
        <v/>
      </c>
      <c r="H61" s="91" t="str">
        <f t="shared" ca="1" si="2"/>
        <v/>
      </c>
      <c r="I61" s="86" t="str">
        <f t="shared" ca="1" si="3"/>
        <v/>
      </c>
      <c r="J61" s="86"/>
      <c r="K61" s="84"/>
      <c r="L61" s="87" t="str">
        <f t="shared" ca="1" si="4"/>
        <v/>
      </c>
      <c r="M61" s="84"/>
      <c r="N61" s="84"/>
      <c r="O61" s="88" t="str">
        <f t="shared" ca="1" si="5"/>
        <v/>
      </c>
      <c r="P61" s="89"/>
      <c r="Q61" s="84"/>
      <c r="R61" s="81" t="str">
        <f t="shared" ca="1" si="6"/>
        <v/>
      </c>
    </row>
    <row r="62" spans="1:18" ht="15.75" thickBot="1" x14ac:dyDescent="0.3">
      <c r="A62" s="82">
        <v>57</v>
      </c>
      <c r="B62" s="83"/>
      <c r="C62" s="84"/>
      <c r="D62" s="87" t="str">
        <f t="shared" ca="1" si="0"/>
        <v/>
      </c>
      <c r="E62" s="84"/>
      <c r="F62" s="84"/>
      <c r="G62" s="85" t="str">
        <f t="shared" ca="1" si="1"/>
        <v/>
      </c>
      <c r="H62" s="91" t="str">
        <f t="shared" ca="1" si="2"/>
        <v/>
      </c>
      <c r="I62" s="86" t="str">
        <f t="shared" ca="1" si="3"/>
        <v/>
      </c>
      <c r="J62" s="86"/>
      <c r="K62" s="84"/>
      <c r="L62" s="87" t="str">
        <f t="shared" ca="1" si="4"/>
        <v/>
      </c>
      <c r="M62" s="84"/>
      <c r="N62" s="84"/>
      <c r="O62" s="88" t="str">
        <f t="shared" ca="1" si="5"/>
        <v/>
      </c>
      <c r="P62" s="89"/>
      <c r="Q62" s="84"/>
      <c r="R62" s="81" t="str">
        <f t="shared" ca="1" si="6"/>
        <v/>
      </c>
    </row>
    <row r="63" spans="1:18" ht="15.75" thickBot="1" x14ac:dyDescent="0.3">
      <c r="A63" s="82">
        <v>58</v>
      </c>
      <c r="B63" s="83"/>
      <c r="C63" s="84"/>
      <c r="D63" s="87" t="str">
        <f t="shared" ca="1" si="0"/>
        <v/>
      </c>
      <c r="E63" s="84"/>
      <c r="F63" s="84"/>
      <c r="G63" s="85" t="str">
        <f t="shared" ca="1" si="1"/>
        <v/>
      </c>
      <c r="H63" s="91" t="str">
        <f t="shared" ca="1" si="2"/>
        <v/>
      </c>
      <c r="I63" s="86" t="str">
        <f t="shared" ca="1" si="3"/>
        <v/>
      </c>
      <c r="J63" s="86"/>
      <c r="K63" s="84"/>
      <c r="L63" s="87" t="str">
        <f t="shared" ca="1" si="4"/>
        <v/>
      </c>
      <c r="M63" s="84"/>
      <c r="N63" s="84"/>
      <c r="O63" s="88" t="str">
        <f t="shared" ca="1" si="5"/>
        <v/>
      </c>
      <c r="P63" s="89"/>
      <c r="Q63" s="84"/>
      <c r="R63" s="81" t="str">
        <f t="shared" ca="1" si="6"/>
        <v/>
      </c>
    </row>
    <row r="64" spans="1:18" ht="15.75" thickBot="1" x14ac:dyDescent="0.3">
      <c r="A64" s="82">
        <v>59</v>
      </c>
      <c r="B64" s="83"/>
      <c r="C64" s="84"/>
      <c r="D64" s="87" t="str">
        <f t="shared" ca="1" si="0"/>
        <v/>
      </c>
      <c r="E64" s="84"/>
      <c r="F64" s="84"/>
      <c r="G64" s="85" t="str">
        <f t="shared" ca="1" si="1"/>
        <v/>
      </c>
      <c r="H64" s="91" t="str">
        <f t="shared" ca="1" si="2"/>
        <v/>
      </c>
      <c r="I64" s="86" t="str">
        <f t="shared" ca="1" si="3"/>
        <v/>
      </c>
      <c r="J64" s="86"/>
      <c r="K64" s="84"/>
      <c r="L64" s="87" t="str">
        <f t="shared" ca="1" si="4"/>
        <v/>
      </c>
      <c r="M64" s="84"/>
      <c r="N64" s="84"/>
      <c r="O64" s="88" t="str">
        <f t="shared" ca="1" si="5"/>
        <v/>
      </c>
      <c r="P64" s="89"/>
      <c r="Q64" s="84"/>
      <c r="R64" s="81" t="str">
        <f t="shared" ca="1" si="6"/>
        <v/>
      </c>
    </row>
    <row r="65" spans="1:18" ht="15.75" thickBot="1" x14ac:dyDescent="0.3">
      <c r="A65" s="82">
        <v>60</v>
      </c>
      <c r="B65" s="83"/>
      <c r="C65" s="84"/>
      <c r="D65" s="87" t="str">
        <f t="shared" ca="1" si="0"/>
        <v/>
      </c>
      <c r="E65" s="84"/>
      <c r="F65" s="84"/>
      <c r="G65" s="85" t="str">
        <f t="shared" ca="1" si="1"/>
        <v/>
      </c>
      <c r="H65" s="91" t="str">
        <f t="shared" ca="1" si="2"/>
        <v/>
      </c>
      <c r="I65" s="86" t="str">
        <f t="shared" ca="1" si="3"/>
        <v/>
      </c>
      <c r="J65" s="86"/>
      <c r="K65" s="84"/>
      <c r="L65" s="87" t="str">
        <f t="shared" ca="1" si="4"/>
        <v/>
      </c>
      <c r="M65" s="84"/>
      <c r="N65" s="84"/>
      <c r="O65" s="88" t="str">
        <f t="shared" ca="1" si="5"/>
        <v/>
      </c>
      <c r="P65" s="89"/>
      <c r="Q65" s="84"/>
      <c r="R65" s="81" t="str">
        <f t="shared" ca="1" si="6"/>
        <v/>
      </c>
    </row>
    <row r="66" spans="1:18" ht="15.75" thickBot="1" x14ac:dyDescent="0.3">
      <c r="A66" s="82">
        <v>61</v>
      </c>
      <c r="B66" s="83"/>
      <c r="C66" s="84"/>
      <c r="D66" s="87" t="str">
        <f t="shared" ca="1" si="0"/>
        <v/>
      </c>
      <c r="E66" s="84"/>
      <c r="F66" s="84"/>
      <c r="G66" s="85" t="str">
        <f t="shared" ca="1" si="1"/>
        <v/>
      </c>
      <c r="H66" s="91" t="str">
        <f t="shared" ca="1" si="2"/>
        <v/>
      </c>
      <c r="I66" s="86" t="str">
        <f t="shared" ca="1" si="3"/>
        <v/>
      </c>
      <c r="J66" s="86"/>
      <c r="K66" s="84"/>
      <c r="L66" s="87" t="str">
        <f t="shared" ca="1" si="4"/>
        <v/>
      </c>
      <c r="M66" s="84"/>
      <c r="N66" s="84"/>
      <c r="O66" s="88" t="str">
        <f t="shared" ca="1" si="5"/>
        <v/>
      </c>
      <c r="P66" s="89"/>
      <c r="Q66" s="84"/>
      <c r="R66" s="81" t="str">
        <f t="shared" ca="1" si="6"/>
        <v/>
      </c>
    </row>
    <row r="67" spans="1:18" ht="15.75" thickBot="1" x14ac:dyDescent="0.3">
      <c r="A67" s="82">
        <v>62</v>
      </c>
      <c r="B67" s="83"/>
      <c r="C67" s="84"/>
      <c r="D67" s="87" t="str">
        <f t="shared" ca="1" si="0"/>
        <v/>
      </c>
      <c r="E67" s="84"/>
      <c r="F67" s="84"/>
      <c r="G67" s="85" t="str">
        <f t="shared" ca="1" si="1"/>
        <v/>
      </c>
      <c r="H67" s="91" t="str">
        <f t="shared" ca="1" si="2"/>
        <v/>
      </c>
      <c r="I67" s="86" t="str">
        <f t="shared" ca="1" si="3"/>
        <v/>
      </c>
      <c r="J67" s="86"/>
      <c r="K67" s="84"/>
      <c r="L67" s="87" t="str">
        <f t="shared" ca="1" si="4"/>
        <v/>
      </c>
      <c r="M67" s="84"/>
      <c r="N67" s="84"/>
      <c r="O67" s="88" t="str">
        <f t="shared" ca="1" si="5"/>
        <v/>
      </c>
      <c r="P67" s="89"/>
      <c r="Q67" s="84"/>
      <c r="R67" s="81" t="str">
        <f t="shared" ca="1" si="6"/>
        <v/>
      </c>
    </row>
    <row r="68" spans="1:18" ht="15.75" thickBot="1" x14ac:dyDescent="0.3">
      <c r="A68" s="82">
        <v>63</v>
      </c>
      <c r="B68" s="83"/>
      <c r="C68" s="84"/>
      <c r="D68" s="87" t="str">
        <f t="shared" ca="1" si="0"/>
        <v/>
      </c>
      <c r="E68" s="84"/>
      <c r="F68" s="84"/>
      <c r="G68" s="85" t="str">
        <f t="shared" ca="1" si="1"/>
        <v/>
      </c>
      <c r="H68" s="91" t="str">
        <f t="shared" ca="1" si="2"/>
        <v/>
      </c>
      <c r="I68" s="86" t="str">
        <f t="shared" ca="1" si="3"/>
        <v/>
      </c>
      <c r="J68" s="86"/>
      <c r="K68" s="84"/>
      <c r="L68" s="87" t="str">
        <f t="shared" ca="1" si="4"/>
        <v/>
      </c>
      <c r="M68" s="84"/>
      <c r="N68" s="84"/>
      <c r="O68" s="88" t="str">
        <f t="shared" ca="1" si="5"/>
        <v/>
      </c>
      <c r="P68" s="89"/>
      <c r="Q68" s="84"/>
      <c r="R68" s="81" t="str">
        <f t="shared" ca="1" si="6"/>
        <v/>
      </c>
    </row>
    <row r="69" spans="1:18" ht="15.75" thickBot="1" x14ac:dyDescent="0.3">
      <c r="A69" s="82">
        <v>64</v>
      </c>
      <c r="B69" s="83"/>
      <c r="C69" s="84"/>
      <c r="D69" s="87" t="str">
        <f t="shared" ca="1" si="0"/>
        <v/>
      </c>
      <c r="E69" s="84"/>
      <c r="F69" s="84"/>
      <c r="G69" s="85" t="str">
        <f t="shared" ca="1" si="1"/>
        <v/>
      </c>
      <c r="H69" s="91" t="str">
        <f t="shared" ca="1" si="2"/>
        <v/>
      </c>
      <c r="I69" s="86" t="str">
        <f t="shared" ca="1" si="3"/>
        <v/>
      </c>
      <c r="J69" s="86"/>
      <c r="K69" s="84"/>
      <c r="L69" s="87" t="str">
        <f t="shared" ca="1" si="4"/>
        <v/>
      </c>
      <c r="M69" s="84"/>
      <c r="N69" s="84"/>
      <c r="O69" s="88" t="str">
        <f t="shared" ca="1" si="5"/>
        <v/>
      </c>
      <c r="P69" s="89"/>
      <c r="Q69" s="84"/>
      <c r="R69" s="81" t="str">
        <f t="shared" ca="1" si="6"/>
        <v/>
      </c>
    </row>
    <row r="70" spans="1:18" ht="15.75" thickBot="1" x14ac:dyDescent="0.3">
      <c r="A70" s="82">
        <v>65</v>
      </c>
      <c r="B70" s="83"/>
      <c r="C70" s="84"/>
      <c r="D70" s="87" t="str">
        <f t="shared" ca="1" si="0"/>
        <v/>
      </c>
      <c r="E70" s="84"/>
      <c r="F70" s="84"/>
      <c r="G70" s="85" t="str">
        <f t="shared" ca="1" si="1"/>
        <v/>
      </c>
      <c r="H70" s="91" t="str">
        <f t="shared" ca="1" si="2"/>
        <v/>
      </c>
      <c r="I70" s="86" t="str">
        <f t="shared" ca="1" si="3"/>
        <v/>
      </c>
      <c r="J70" s="86"/>
      <c r="K70" s="84"/>
      <c r="L70" s="87" t="str">
        <f t="shared" ca="1" si="4"/>
        <v/>
      </c>
      <c r="M70" s="84"/>
      <c r="N70" s="84"/>
      <c r="O70" s="88" t="str">
        <f t="shared" ca="1" si="5"/>
        <v/>
      </c>
      <c r="P70" s="89"/>
      <c r="Q70" s="84"/>
      <c r="R70" s="81" t="str">
        <f t="shared" ca="1" si="6"/>
        <v/>
      </c>
    </row>
    <row r="71" spans="1:18" ht="15.75" thickBot="1" x14ac:dyDescent="0.3">
      <c r="A71" s="82">
        <v>66</v>
      </c>
      <c r="B71" s="83"/>
      <c r="C71" s="84"/>
      <c r="D71" s="87" t="str">
        <f t="shared" ref="D71:D105" ca="1" si="7">IFERROR(IF(INDIRECT("'" &amp; $B$1 &amp; "'!M" &amp; ROW()+4)="","",INDIRECT("'" &amp; $B$1 &amp; "'!M" &amp; ROW()+4)),"")</f>
        <v/>
      </c>
      <c r="E71" s="84"/>
      <c r="F71" s="84"/>
      <c r="G71" s="85" t="str">
        <f t="shared" ref="G71:G105" ca="1" si="8">IFERROR(IF(OR($D71="",$H71="",$L71=""),"",920143),"")</f>
        <v/>
      </c>
      <c r="H71" s="91" t="str">
        <f t="shared" ref="H71:H105" ca="1" si="9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/>
      </c>
      <c r="I71" s="86" t="str">
        <f t="shared" ref="I71:I105" ca="1" si="10">IFERROR(IF(OR($D71="",$H71="",$L71=""),"","MAD"),"")</f>
        <v/>
      </c>
      <c r="J71" s="86"/>
      <c r="K71" s="84"/>
      <c r="L71" s="87" t="str">
        <f t="shared" ref="L71:L105" ca="1" si="11">IFERROR(IF(INDIRECT("'" &amp; $B$1&amp; "'!N" &amp; ROW()+4)="","",INDIRECT("'" &amp; $B$1&amp; "'!N" &amp; ROW()+4)),"")</f>
        <v/>
      </c>
      <c r="M71" s="84"/>
      <c r="N71" s="84"/>
      <c r="O71" s="88" t="str">
        <f t="shared" ref="O71:O105" ca="1" si="12">IFERROR(IF(OR($D71="",$H71="",$L71=""),"",0),"")</f>
        <v/>
      </c>
      <c r="P71" s="89"/>
      <c r="Q71" s="84"/>
      <c r="R71" s="81" t="str">
        <f t="shared" ref="R71:R105" ca="1" si="13">IF(OR($D71="",$L71=""),"",CONCATENATE("Refacturation Matériel ",TEXT($B$1,"mm-aa")))</f>
        <v/>
      </c>
    </row>
    <row r="72" spans="1:18" ht="15.75" thickBot="1" x14ac:dyDescent="0.3">
      <c r="A72" s="82">
        <v>67</v>
      </c>
      <c r="B72" s="83"/>
      <c r="C72" s="84"/>
      <c r="D72" s="87" t="str">
        <f t="shared" ca="1" si="7"/>
        <v/>
      </c>
      <c r="E72" s="84"/>
      <c r="F72" s="84"/>
      <c r="G72" s="85" t="str">
        <f t="shared" ca="1" si="8"/>
        <v/>
      </c>
      <c r="H72" s="91" t="str">
        <f t="shared" ca="1" si="9"/>
        <v/>
      </c>
      <c r="I72" s="86" t="str">
        <f t="shared" ca="1" si="10"/>
        <v/>
      </c>
      <c r="J72" s="86"/>
      <c r="K72" s="84"/>
      <c r="L72" s="87" t="str">
        <f t="shared" ca="1" si="11"/>
        <v/>
      </c>
      <c r="M72" s="84"/>
      <c r="N72" s="84"/>
      <c r="O72" s="88" t="str">
        <f t="shared" ca="1" si="12"/>
        <v/>
      </c>
      <c r="P72" s="89"/>
      <c r="Q72" s="84"/>
      <c r="R72" s="81" t="str">
        <f t="shared" ca="1" si="13"/>
        <v/>
      </c>
    </row>
    <row r="73" spans="1:18" ht="15.75" thickBot="1" x14ac:dyDescent="0.3">
      <c r="A73" s="82">
        <v>68</v>
      </c>
      <c r="B73" s="83"/>
      <c r="C73" s="84"/>
      <c r="D73" s="87" t="str">
        <f t="shared" ca="1" si="7"/>
        <v/>
      </c>
      <c r="E73" s="84"/>
      <c r="F73" s="84"/>
      <c r="G73" s="85" t="str">
        <f t="shared" ca="1" si="8"/>
        <v/>
      </c>
      <c r="H73" s="91" t="str">
        <f t="shared" ca="1" si="9"/>
        <v/>
      </c>
      <c r="I73" s="86" t="str">
        <f t="shared" ca="1" si="10"/>
        <v/>
      </c>
      <c r="J73" s="86"/>
      <c r="K73" s="84"/>
      <c r="L73" s="87" t="str">
        <f t="shared" ca="1" si="11"/>
        <v/>
      </c>
      <c r="M73" s="84"/>
      <c r="N73" s="84"/>
      <c r="O73" s="88" t="str">
        <f t="shared" ca="1" si="12"/>
        <v/>
      </c>
      <c r="P73" s="89"/>
      <c r="Q73" s="84"/>
      <c r="R73" s="81" t="str">
        <f t="shared" ca="1" si="13"/>
        <v/>
      </c>
    </row>
    <row r="74" spans="1:18" ht="15.75" thickBot="1" x14ac:dyDescent="0.3">
      <c r="A74" s="82">
        <v>69</v>
      </c>
      <c r="B74" s="83"/>
      <c r="C74" s="84"/>
      <c r="D74" s="87" t="str">
        <f t="shared" ca="1" si="7"/>
        <v/>
      </c>
      <c r="E74" s="84"/>
      <c r="F74" s="84"/>
      <c r="G74" s="85" t="str">
        <f t="shared" ca="1" si="8"/>
        <v/>
      </c>
      <c r="H74" s="91" t="str">
        <f t="shared" ca="1" si="9"/>
        <v/>
      </c>
      <c r="I74" s="86" t="str">
        <f t="shared" ca="1" si="10"/>
        <v/>
      </c>
      <c r="J74" s="86"/>
      <c r="K74" s="84"/>
      <c r="L74" s="87" t="str">
        <f t="shared" ca="1" si="11"/>
        <v/>
      </c>
      <c r="M74" s="84"/>
      <c r="N74" s="84"/>
      <c r="O74" s="88" t="str">
        <f t="shared" ca="1" si="12"/>
        <v/>
      </c>
      <c r="P74" s="89"/>
      <c r="Q74" s="84"/>
      <c r="R74" s="81" t="str">
        <f t="shared" ca="1" si="13"/>
        <v/>
      </c>
    </row>
    <row r="75" spans="1:18" ht="15.75" thickBot="1" x14ac:dyDescent="0.3">
      <c r="A75" s="82">
        <v>70</v>
      </c>
      <c r="B75" s="83"/>
      <c r="C75" s="84"/>
      <c r="D75" s="87" t="str">
        <f t="shared" ca="1" si="7"/>
        <v/>
      </c>
      <c r="E75" s="84"/>
      <c r="F75" s="84"/>
      <c r="G75" s="85" t="str">
        <f t="shared" ca="1" si="8"/>
        <v/>
      </c>
      <c r="H75" s="91" t="str">
        <f t="shared" ca="1" si="9"/>
        <v/>
      </c>
      <c r="I75" s="86" t="str">
        <f t="shared" ca="1" si="10"/>
        <v/>
      </c>
      <c r="J75" s="86"/>
      <c r="K75" s="84"/>
      <c r="L75" s="87" t="str">
        <f t="shared" ca="1" si="11"/>
        <v/>
      </c>
      <c r="M75" s="84"/>
      <c r="N75" s="84"/>
      <c r="O75" s="88" t="str">
        <f t="shared" ca="1" si="12"/>
        <v/>
      </c>
      <c r="P75" s="89"/>
      <c r="Q75" s="84"/>
      <c r="R75" s="81" t="str">
        <f t="shared" ca="1" si="13"/>
        <v/>
      </c>
    </row>
    <row r="76" spans="1:18" ht="15.75" thickBot="1" x14ac:dyDescent="0.3">
      <c r="A76" s="82">
        <v>71</v>
      </c>
      <c r="B76" s="83"/>
      <c r="C76" s="84"/>
      <c r="D76" s="87" t="str">
        <f t="shared" ca="1" si="7"/>
        <v/>
      </c>
      <c r="E76" s="84"/>
      <c r="F76" s="84"/>
      <c r="G76" s="85" t="str">
        <f t="shared" ca="1" si="8"/>
        <v/>
      </c>
      <c r="H76" s="91" t="str">
        <f t="shared" ca="1" si="9"/>
        <v/>
      </c>
      <c r="I76" s="86" t="str">
        <f t="shared" ca="1" si="10"/>
        <v/>
      </c>
      <c r="J76" s="86"/>
      <c r="K76" s="84"/>
      <c r="L76" s="87" t="str">
        <f t="shared" ca="1" si="11"/>
        <v/>
      </c>
      <c r="M76" s="84"/>
      <c r="N76" s="84"/>
      <c r="O76" s="88" t="str">
        <f t="shared" ca="1" si="12"/>
        <v/>
      </c>
      <c r="P76" s="89"/>
      <c r="Q76" s="84"/>
      <c r="R76" s="81" t="str">
        <f t="shared" ca="1" si="13"/>
        <v/>
      </c>
    </row>
    <row r="77" spans="1:18" ht="15.75" thickBot="1" x14ac:dyDescent="0.3">
      <c r="A77" s="82">
        <v>72</v>
      </c>
      <c r="B77" s="83"/>
      <c r="C77" s="84"/>
      <c r="D77" s="87" t="str">
        <f t="shared" ca="1" si="7"/>
        <v/>
      </c>
      <c r="E77" s="84"/>
      <c r="F77" s="84"/>
      <c r="G77" s="85" t="str">
        <f t="shared" ca="1" si="8"/>
        <v/>
      </c>
      <c r="H77" s="91" t="str">
        <f t="shared" ca="1" si="9"/>
        <v/>
      </c>
      <c r="I77" s="86" t="str">
        <f t="shared" ca="1" si="10"/>
        <v/>
      </c>
      <c r="J77" s="86"/>
      <c r="K77" s="84"/>
      <c r="L77" s="87" t="str">
        <f t="shared" ca="1" si="11"/>
        <v/>
      </c>
      <c r="M77" s="84"/>
      <c r="N77" s="84"/>
      <c r="O77" s="88" t="str">
        <f t="shared" ca="1" si="12"/>
        <v/>
      </c>
      <c r="P77" s="89"/>
      <c r="Q77" s="84"/>
      <c r="R77" s="81" t="str">
        <f t="shared" ca="1" si="13"/>
        <v/>
      </c>
    </row>
    <row r="78" spans="1:18" ht="15.75" thickBot="1" x14ac:dyDescent="0.3">
      <c r="A78" s="82">
        <v>73</v>
      </c>
      <c r="B78" s="83"/>
      <c r="C78" s="84"/>
      <c r="D78" s="87" t="str">
        <f t="shared" ca="1" si="7"/>
        <v/>
      </c>
      <c r="E78" s="84"/>
      <c r="F78" s="84"/>
      <c r="G78" s="85" t="str">
        <f t="shared" ca="1" si="8"/>
        <v/>
      </c>
      <c r="H78" s="91" t="str">
        <f t="shared" ca="1" si="9"/>
        <v/>
      </c>
      <c r="I78" s="86" t="str">
        <f t="shared" ca="1" si="10"/>
        <v/>
      </c>
      <c r="J78" s="86"/>
      <c r="K78" s="84"/>
      <c r="L78" s="87" t="str">
        <f t="shared" ca="1" si="11"/>
        <v/>
      </c>
      <c r="M78" s="84"/>
      <c r="N78" s="84"/>
      <c r="O78" s="88" t="str">
        <f t="shared" ca="1" si="12"/>
        <v/>
      </c>
      <c r="P78" s="89"/>
      <c r="Q78" s="84"/>
      <c r="R78" s="81" t="str">
        <f t="shared" ca="1" si="13"/>
        <v/>
      </c>
    </row>
    <row r="79" spans="1:18" ht="15.75" thickBot="1" x14ac:dyDescent="0.3">
      <c r="A79" s="82">
        <v>74</v>
      </c>
      <c r="B79" s="83"/>
      <c r="C79" s="84"/>
      <c r="D79" s="87" t="str">
        <f t="shared" ca="1" si="7"/>
        <v/>
      </c>
      <c r="E79" s="84"/>
      <c r="F79" s="84"/>
      <c r="G79" s="85" t="str">
        <f t="shared" ca="1" si="8"/>
        <v/>
      </c>
      <c r="H79" s="91" t="str">
        <f t="shared" ca="1" si="9"/>
        <v/>
      </c>
      <c r="I79" s="86" t="str">
        <f t="shared" ca="1" si="10"/>
        <v/>
      </c>
      <c r="J79" s="86"/>
      <c r="K79" s="84"/>
      <c r="L79" s="87" t="str">
        <f t="shared" ca="1" si="11"/>
        <v/>
      </c>
      <c r="M79" s="84"/>
      <c r="N79" s="84"/>
      <c r="O79" s="88" t="str">
        <f t="shared" ca="1" si="12"/>
        <v/>
      </c>
      <c r="P79" s="89"/>
      <c r="Q79" s="84"/>
      <c r="R79" s="81" t="str">
        <f t="shared" ca="1" si="13"/>
        <v/>
      </c>
    </row>
    <row r="80" spans="1:18" ht="15.75" thickBot="1" x14ac:dyDescent="0.3">
      <c r="A80" s="82">
        <v>75</v>
      </c>
      <c r="B80" s="83"/>
      <c r="C80" s="84"/>
      <c r="D80" s="87" t="str">
        <f t="shared" ca="1" si="7"/>
        <v/>
      </c>
      <c r="E80" s="84"/>
      <c r="F80" s="84"/>
      <c r="G80" s="85" t="str">
        <f t="shared" ca="1" si="8"/>
        <v/>
      </c>
      <c r="H80" s="91" t="str">
        <f t="shared" ca="1" si="9"/>
        <v/>
      </c>
      <c r="I80" s="86" t="str">
        <f t="shared" ca="1" si="10"/>
        <v/>
      </c>
      <c r="J80" s="86"/>
      <c r="K80" s="84"/>
      <c r="L80" s="87" t="str">
        <f t="shared" ca="1" si="11"/>
        <v/>
      </c>
      <c r="M80" s="84"/>
      <c r="N80" s="84"/>
      <c r="O80" s="88" t="str">
        <f t="shared" ca="1" si="12"/>
        <v/>
      </c>
      <c r="P80" s="89"/>
      <c r="Q80" s="84"/>
      <c r="R80" s="81" t="str">
        <f t="shared" ca="1" si="13"/>
        <v/>
      </c>
    </row>
    <row r="81" spans="1:18" ht="15.75" thickBot="1" x14ac:dyDescent="0.3">
      <c r="A81" s="82">
        <v>76</v>
      </c>
      <c r="B81" s="83"/>
      <c r="C81" s="84"/>
      <c r="D81" s="87" t="str">
        <f t="shared" ca="1" si="7"/>
        <v/>
      </c>
      <c r="E81" s="84"/>
      <c r="F81" s="84"/>
      <c r="G81" s="85" t="str">
        <f t="shared" ca="1" si="8"/>
        <v/>
      </c>
      <c r="H81" s="91" t="str">
        <f t="shared" ca="1" si="9"/>
        <v/>
      </c>
      <c r="I81" s="86" t="str">
        <f t="shared" ca="1" si="10"/>
        <v/>
      </c>
      <c r="J81" s="86"/>
      <c r="K81" s="84"/>
      <c r="L81" s="87" t="str">
        <f t="shared" ca="1" si="11"/>
        <v/>
      </c>
      <c r="M81" s="84"/>
      <c r="N81" s="84"/>
      <c r="O81" s="88" t="str">
        <f t="shared" ca="1" si="12"/>
        <v/>
      </c>
      <c r="P81" s="89"/>
      <c r="Q81" s="84"/>
      <c r="R81" s="81" t="str">
        <f t="shared" ca="1" si="13"/>
        <v/>
      </c>
    </row>
    <row r="82" spans="1:18" ht="15.75" thickBot="1" x14ac:dyDescent="0.3">
      <c r="A82" s="82">
        <v>77</v>
      </c>
      <c r="B82" s="83"/>
      <c r="C82" s="84"/>
      <c r="D82" s="87" t="str">
        <f t="shared" ca="1" si="7"/>
        <v/>
      </c>
      <c r="E82" s="84"/>
      <c r="F82" s="84"/>
      <c r="G82" s="85" t="str">
        <f t="shared" ca="1" si="8"/>
        <v/>
      </c>
      <c r="H82" s="91" t="str">
        <f t="shared" ca="1" si="9"/>
        <v/>
      </c>
      <c r="I82" s="86" t="str">
        <f t="shared" ca="1" si="10"/>
        <v/>
      </c>
      <c r="J82" s="86"/>
      <c r="K82" s="84"/>
      <c r="L82" s="87" t="str">
        <f t="shared" ca="1" si="11"/>
        <v/>
      </c>
      <c r="M82" s="84"/>
      <c r="N82" s="84"/>
      <c r="O82" s="88" t="str">
        <f t="shared" ca="1" si="12"/>
        <v/>
      </c>
      <c r="P82" s="89"/>
      <c r="Q82" s="84"/>
      <c r="R82" s="81" t="str">
        <f t="shared" ca="1" si="13"/>
        <v/>
      </c>
    </row>
    <row r="83" spans="1:18" ht="15.75" thickBot="1" x14ac:dyDescent="0.3">
      <c r="A83" s="82">
        <v>78</v>
      </c>
      <c r="B83" s="83"/>
      <c r="C83" s="84"/>
      <c r="D83" s="87" t="str">
        <f t="shared" ca="1" si="7"/>
        <v/>
      </c>
      <c r="E83" s="84"/>
      <c r="F83" s="84"/>
      <c r="G83" s="85" t="str">
        <f t="shared" ca="1" si="8"/>
        <v/>
      </c>
      <c r="H83" s="91" t="str">
        <f t="shared" ca="1" si="9"/>
        <v/>
      </c>
      <c r="I83" s="86" t="str">
        <f t="shared" ca="1" si="10"/>
        <v/>
      </c>
      <c r="J83" s="86"/>
      <c r="K83" s="84"/>
      <c r="L83" s="87" t="str">
        <f t="shared" ca="1" si="11"/>
        <v/>
      </c>
      <c r="M83" s="84"/>
      <c r="N83" s="84"/>
      <c r="O83" s="88" t="str">
        <f t="shared" ca="1" si="12"/>
        <v/>
      </c>
      <c r="P83" s="89"/>
      <c r="Q83" s="84"/>
      <c r="R83" s="81" t="str">
        <f t="shared" ca="1" si="13"/>
        <v/>
      </c>
    </row>
    <row r="84" spans="1:18" ht="15.75" thickBot="1" x14ac:dyDescent="0.3">
      <c r="A84" s="82">
        <v>79</v>
      </c>
      <c r="B84" s="83"/>
      <c r="C84" s="84"/>
      <c r="D84" s="87" t="str">
        <f t="shared" ca="1" si="7"/>
        <v/>
      </c>
      <c r="E84" s="84"/>
      <c r="F84" s="84"/>
      <c r="G84" s="85" t="str">
        <f t="shared" ca="1" si="8"/>
        <v/>
      </c>
      <c r="H84" s="91" t="str">
        <f t="shared" ca="1" si="9"/>
        <v/>
      </c>
      <c r="I84" s="86" t="str">
        <f t="shared" ca="1" si="10"/>
        <v/>
      </c>
      <c r="J84" s="86"/>
      <c r="K84" s="84"/>
      <c r="L84" s="87" t="str">
        <f t="shared" ca="1" si="11"/>
        <v/>
      </c>
      <c r="M84" s="84"/>
      <c r="N84" s="84"/>
      <c r="O84" s="88" t="str">
        <f t="shared" ca="1" si="12"/>
        <v/>
      </c>
      <c r="P84" s="89"/>
      <c r="Q84" s="84"/>
      <c r="R84" s="81" t="str">
        <f t="shared" ca="1" si="13"/>
        <v/>
      </c>
    </row>
    <row r="85" spans="1:18" ht="15.75" thickBot="1" x14ac:dyDescent="0.3">
      <c r="A85" s="82">
        <v>80</v>
      </c>
      <c r="B85" s="83"/>
      <c r="C85" s="84"/>
      <c r="D85" s="87" t="str">
        <f t="shared" ca="1" si="7"/>
        <v/>
      </c>
      <c r="E85" s="84"/>
      <c r="F85" s="84"/>
      <c r="G85" s="85" t="str">
        <f t="shared" ca="1" si="8"/>
        <v/>
      </c>
      <c r="H85" s="91" t="str">
        <f t="shared" ca="1" si="9"/>
        <v/>
      </c>
      <c r="I85" s="86" t="str">
        <f t="shared" ca="1" si="10"/>
        <v/>
      </c>
      <c r="J85" s="86"/>
      <c r="K85" s="84"/>
      <c r="L85" s="87" t="str">
        <f t="shared" ca="1" si="11"/>
        <v/>
      </c>
      <c r="M85" s="84"/>
      <c r="N85" s="84"/>
      <c r="O85" s="88" t="str">
        <f t="shared" ca="1" si="12"/>
        <v/>
      </c>
      <c r="P85" s="89"/>
      <c r="Q85" s="84"/>
      <c r="R85" s="81" t="str">
        <f t="shared" ca="1" si="13"/>
        <v/>
      </c>
    </row>
    <row r="86" spans="1:18" ht="15.75" thickBot="1" x14ac:dyDescent="0.3">
      <c r="A86" s="82">
        <v>81</v>
      </c>
      <c r="B86" s="83"/>
      <c r="C86" s="84"/>
      <c r="D86" s="87" t="str">
        <f t="shared" ca="1" si="7"/>
        <v/>
      </c>
      <c r="E86" s="84"/>
      <c r="F86" s="84"/>
      <c r="G86" s="85" t="str">
        <f t="shared" ca="1" si="8"/>
        <v/>
      </c>
      <c r="H86" s="91" t="str">
        <f t="shared" ca="1" si="9"/>
        <v/>
      </c>
      <c r="I86" s="86" t="str">
        <f t="shared" ca="1" si="10"/>
        <v/>
      </c>
      <c r="J86" s="86"/>
      <c r="K86" s="84"/>
      <c r="L86" s="87" t="str">
        <f t="shared" ca="1" si="11"/>
        <v/>
      </c>
      <c r="M86" s="84"/>
      <c r="N86" s="84"/>
      <c r="O86" s="88" t="str">
        <f t="shared" ca="1" si="12"/>
        <v/>
      </c>
      <c r="P86" s="89"/>
      <c r="Q86" s="84"/>
      <c r="R86" s="81" t="str">
        <f t="shared" ca="1" si="13"/>
        <v/>
      </c>
    </row>
    <row r="87" spans="1:18" ht="15.75" thickBot="1" x14ac:dyDescent="0.3">
      <c r="A87" s="82">
        <v>82</v>
      </c>
      <c r="B87" s="83"/>
      <c r="C87" s="84"/>
      <c r="D87" s="87" t="str">
        <f t="shared" ca="1" si="7"/>
        <v/>
      </c>
      <c r="E87" s="84"/>
      <c r="F87" s="84"/>
      <c r="G87" s="85" t="str">
        <f t="shared" ca="1" si="8"/>
        <v/>
      </c>
      <c r="H87" s="91" t="str">
        <f t="shared" ca="1" si="9"/>
        <v/>
      </c>
      <c r="I87" s="86" t="str">
        <f t="shared" ca="1" si="10"/>
        <v/>
      </c>
      <c r="J87" s="86"/>
      <c r="K87" s="84"/>
      <c r="L87" s="87" t="str">
        <f t="shared" ca="1" si="11"/>
        <v/>
      </c>
      <c r="M87" s="84"/>
      <c r="N87" s="84"/>
      <c r="O87" s="88" t="str">
        <f t="shared" ca="1" si="12"/>
        <v/>
      </c>
      <c r="P87" s="89"/>
      <c r="Q87" s="84"/>
      <c r="R87" s="81" t="str">
        <f t="shared" ca="1" si="13"/>
        <v/>
      </c>
    </row>
    <row r="88" spans="1:18" ht="15.75" thickBot="1" x14ac:dyDescent="0.3">
      <c r="A88" s="82">
        <v>83</v>
      </c>
      <c r="B88" s="83"/>
      <c r="C88" s="84"/>
      <c r="D88" s="87" t="str">
        <f t="shared" ca="1" si="7"/>
        <v/>
      </c>
      <c r="E88" s="84"/>
      <c r="F88" s="84"/>
      <c r="G88" s="85" t="str">
        <f t="shared" ca="1" si="8"/>
        <v/>
      </c>
      <c r="H88" s="91" t="str">
        <f t="shared" ca="1" si="9"/>
        <v/>
      </c>
      <c r="I88" s="86" t="str">
        <f t="shared" ca="1" si="10"/>
        <v/>
      </c>
      <c r="J88" s="86"/>
      <c r="K88" s="84"/>
      <c r="L88" s="87" t="str">
        <f t="shared" ca="1" si="11"/>
        <v/>
      </c>
      <c r="M88" s="84"/>
      <c r="N88" s="84"/>
      <c r="O88" s="88" t="str">
        <f t="shared" ca="1" si="12"/>
        <v/>
      </c>
      <c r="P88" s="89"/>
      <c r="Q88" s="84"/>
      <c r="R88" s="81" t="str">
        <f t="shared" ca="1" si="13"/>
        <v/>
      </c>
    </row>
    <row r="89" spans="1:18" ht="15.75" thickBot="1" x14ac:dyDescent="0.3">
      <c r="A89" s="82">
        <v>84</v>
      </c>
      <c r="B89" s="83"/>
      <c r="C89" s="84"/>
      <c r="D89" s="87" t="str">
        <f t="shared" ca="1" si="7"/>
        <v/>
      </c>
      <c r="E89" s="84"/>
      <c r="F89" s="84"/>
      <c r="G89" s="85" t="str">
        <f t="shared" ca="1" si="8"/>
        <v/>
      </c>
      <c r="H89" s="91" t="str">
        <f t="shared" ca="1" si="9"/>
        <v/>
      </c>
      <c r="I89" s="86" t="str">
        <f t="shared" ca="1" si="10"/>
        <v/>
      </c>
      <c r="J89" s="86"/>
      <c r="K89" s="84"/>
      <c r="L89" s="87" t="str">
        <f t="shared" ca="1" si="11"/>
        <v/>
      </c>
      <c r="M89" s="84"/>
      <c r="N89" s="84"/>
      <c r="O89" s="88" t="str">
        <f t="shared" ca="1" si="12"/>
        <v/>
      </c>
      <c r="P89" s="89"/>
      <c r="Q89" s="84"/>
      <c r="R89" s="81" t="str">
        <f t="shared" ca="1" si="13"/>
        <v/>
      </c>
    </row>
    <row r="90" spans="1:18" ht="15.75" thickBot="1" x14ac:dyDescent="0.3">
      <c r="A90" s="82">
        <v>85</v>
      </c>
      <c r="B90" s="83"/>
      <c r="C90" s="84"/>
      <c r="D90" s="87" t="str">
        <f t="shared" ca="1" si="7"/>
        <v/>
      </c>
      <c r="E90" s="84"/>
      <c r="F90" s="84"/>
      <c r="G90" s="85" t="str">
        <f t="shared" ca="1" si="8"/>
        <v/>
      </c>
      <c r="H90" s="91" t="str">
        <f t="shared" ca="1" si="9"/>
        <v/>
      </c>
      <c r="I90" s="86" t="str">
        <f t="shared" ca="1" si="10"/>
        <v/>
      </c>
      <c r="J90" s="86"/>
      <c r="K90" s="84"/>
      <c r="L90" s="87" t="str">
        <f t="shared" ca="1" si="11"/>
        <v/>
      </c>
      <c r="M90" s="84"/>
      <c r="N90" s="84"/>
      <c r="O90" s="88" t="str">
        <f t="shared" ca="1" si="12"/>
        <v/>
      </c>
      <c r="P90" s="89"/>
      <c r="Q90" s="84"/>
      <c r="R90" s="81" t="str">
        <f t="shared" ca="1" si="13"/>
        <v/>
      </c>
    </row>
    <row r="91" spans="1:18" ht="15.75" thickBot="1" x14ac:dyDescent="0.3">
      <c r="A91" s="82">
        <v>86</v>
      </c>
      <c r="B91" s="83"/>
      <c r="C91" s="84"/>
      <c r="D91" s="87" t="str">
        <f t="shared" ca="1" si="7"/>
        <v/>
      </c>
      <c r="E91" s="84"/>
      <c r="F91" s="84"/>
      <c r="G91" s="85" t="str">
        <f t="shared" ca="1" si="8"/>
        <v/>
      </c>
      <c r="H91" s="91" t="str">
        <f t="shared" ca="1" si="9"/>
        <v/>
      </c>
      <c r="I91" s="86" t="str">
        <f t="shared" ca="1" si="10"/>
        <v/>
      </c>
      <c r="J91" s="86"/>
      <c r="K91" s="84"/>
      <c r="L91" s="87" t="str">
        <f t="shared" ca="1" si="11"/>
        <v/>
      </c>
      <c r="M91" s="84"/>
      <c r="N91" s="84"/>
      <c r="O91" s="88" t="str">
        <f t="shared" ca="1" si="12"/>
        <v/>
      </c>
      <c r="P91" s="89"/>
      <c r="Q91" s="84"/>
      <c r="R91" s="81" t="str">
        <f t="shared" ca="1" si="13"/>
        <v/>
      </c>
    </row>
    <row r="92" spans="1:18" ht="15.75" thickBot="1" x14ac:dyDescent="0.3">
      <c r="A92" s="82">
        <v>87</v>
      </c>
      <c r="B92" s="83"/>
      <c r="C92" s="84"/>
      <c r="D92" s="87" t="str">
        <f t="shared" ca="1" si="7"/>
        <v/>
      </c>
      <c r="E92" s="84"/>
      <c r="F92" s="84"/>
      <c r="G92" s="85" t="str">
        <f t="shared" ca="1" si="8"/>
        <v/>
      </c>
      <c r="H92" s="91" t="str">
        <f t="shared" ca="1" si="9"/>
        <v/>
      </c>
      <c r="I92" s="86" t="str">
        <f t="shared" ca="1" si="10"/>
        <v/>
      </c>
      <c r="J92" s="86"/>
      <c r="K92" s="84"/>
      <c r="L92" s="87" t="str">
        <f t="shared" ca="1" si="11"/>
        <v/>
      </c>
      <c r="M92" s="84"/>
      <c r="N92" s="84"/>
      <c r="O92" s="88" t="str">
        <f t="shared" ca="1" si="12"/>
        <v/>
      </c>
      <c r="P92" s="89"/>
      <c r="Q92" s="84"/>
      <c r="R92" s="81" t="str">
        <f t="shared" ca="1" si="13"/>
        <v/>
      </c>
    </row>
    <row r="93" spans="1:18" ht="15.75" thickBot="1" x14ac:dyDescent="0.3">
      <c r="A93" s="82">
        <v>88</v>
      </c>
      <c r="B93" s="83"/>
      <c r="C93" s="84"/>
      <c r="D93" s="87" t="str">
        <f t="shared" ca="1" si="7"/>
        <v/>
      </c>
      <c r="E93" s="84"/>
      <c r="F93" s="84"/>
      <c r="G93" s="85" t="str">
        <f t="shared" ca="1" si="8"/>
        <v/>
      </c>
      <c r="H93" s="91" t="str">
        <f t="shared" ca="1" si="9"/>
        <v/>
      </c>
      <c r="I93" s="86" t="str">
        <f t="shared" ca="1" si="10"/>
        <v/>
      </c>
      <c r="J93" s="86"/>
      <c r="K93" s="84"/>
      <c r="L93" s="87" t="str">
        <f t="shared" ca="1" si="11"/>
        <v/>
      </c>
      <c r="M93" s="84"/>
      <c r="N93" s="84"/>
      <c r="O93" s="88" t="str">
        <f t="shared" ca="1" si="12"/>
        <v/>
      </c>
      <c r="P93" s="89"/>
      <c r="Q93" s="84"/>
      <c r="R93" s="81" t="str">
        <f t="shared" ca="1" si="13"/>
        <v/>
      </c>
    </row>
    <row r="94" spans="1:18" ht="15.75" thickBot="1" x14ac:dyDescent="0.3">
      <c r="A94" s="82">
        <v>89</v>
      </c>
      <c r="B94" s="83"/>
      <c r="C94" s="84"/>
      <c r="D94" s="87" t="str">
        <f t="shared" ca="1" si="7"/>
        <v/>
      </c>
      <c r="E94" s="84"/>
      <c r="F94" s="84"/>
      <c r="G94" s="85" t="str">
        <f t="shared" ca="1" si="8"/>
        <v/>
      </c>
      <c r="H94" s="91" t="str">
        <f t="shared" ca="1" si="9"/>
        <v/>
      </c>
      <c r="I94" s="86" t="str">
        <f t="shared" ca="1" si="10"/>
        <v/>
      </c>
      <c r="J94" s="86"/>
      <c r="K94" s="84"/>
      <c r="L94" s="87" t="str">
        <f t="shared" ca="1" si="11"/>
        <v/>
      </c>
      <c r="M94" s="84"/>
      <c r="N94" s="84"/>
      <c r="O94" s="88" t="str">
        <f t="shared" ca="1" si="12"/>
        <v/>
      </c>
      <c r="P94" s="89"/>
      <c r="Q94" s="84"/>
      <c r="R94" s="81" t="str">
        <f t="shared" ca="1" si="13"/>
        <v/>
      </c>
    </row>
    <row r="95" spans="1:18" ht="15.75" thickBot="1" x14ac:dyDescent="0.3">
      <c r="A95" s="82">
        <v>90</v>
      </c>
      <c r="B95" s="83"/>
      <c r="C95" s="84"/>
      <c r="D95" s="87" t="str">
        <f t="shared" ca="1" si="7"/>
        <v/>
      </c>
      <c r="E95" s="84"/>
      <c r="F95" s="84"/>
      <c r="G95" s="85" t="str">
        <f t="shared" ca="1" si="8"/>
        <v/>
      </c>
      <c r="H95" s="91" t="str">
        <f t="shared" ca="1" si="9"/>
        <v/>
      </c>
      <c r="I95" s="86" t="str">
        <f t="shared" ca="1" si="10"/>
        <v/>
      </c>
      <c r="J95" s="86"/>
      <c r="K95" s="84"/>
      <c r="L95" s="87" t="str">
        <f t="shared" ca="1" si="11"/>
        <v/>
      </c>
      <c r="M95" s="84"/>
      <c r="N95" s="84"/>
      <c r="O95" s="88" t="str">
        <f t="shared" ca="1" si="12"/>
        <v/>
      </c>
      <c r="P95" s="89"/>
      <c r="Q95" s="84"/>
      <c r="R95" s="81" t="str">
        <f t="shared" ca="1" si="13"/>
        <v/>
      </c>
    </row>
    <row r="96" spans="1:18" ht="15.75" thickBot="1" x14ac:dyDescent="0.3">
      <c r="A96" s="82">
        <v>91</v>
      </c>
      <c r="B96" s="83"/>
      <c r="C96" s="84"/>
      <c r="D96" s="87" t="str">
        <f t="shared" ca="1" si="7"/>
        <v/>
      </c>
      <c r="E96" s="84"/>
      <c r="F96" s="84"/>
      <c r="G96" s="85" t="str">
        <f t="shared" ca="1" si="8"/>
        <v/>
      </c>
      <c r="H96" s="91" t="str">
        <f t="shared" ca="1" si="9"/>
        <v/>
      </c>
      <c r="I96" s="86" t="str">
        <f t="shared" ca="1" si="10"/>
        <v/>
      </c>
      <c r="J96" s="86"/>
      <c r="K96" s="84"/>
      <c r="L96" s="87" t="str">
        <f t="shared" ca="1" si="11"/>
        <v/>
      </c>
      <c r="M96" s="84"/>
      <c r="N96" s="84"/>
      <c r="O96" s="88" t="str">
        <f t="shared" ca="1" si="12"/>
        <v/>
      </c>
      <c r="P96" s="89"/>
      <c r="Q96" s="84"/>
      <c r="R96" s="81" t="str">
        <f t="shared" ca="1" si="13"/>
        <v/>
      </c>
    </row>
    <row r="97" spans="1:18" ht="15.75" thickBot="1" x14ac:dyDescent="0.3">
      <c r="A97" s="82">
        <v>92</v>
      </c>
      <c r="B97" s="83"/>
      <c r="C97" s="84"/>
      <c r="D97" s="87" t="str">
        <f t="shared" ca="1" si="7"/>
        <v/>
      </c>
      <c r="E97" s="84"/>
      <c r="F97" s="84"/>
      <c r="G97" s="85" t="str">
        <f t="shared" ca="1" si="8"/>
        <v/>
      </c>
      <c r="H97" s="91" t="str">
        <f t="shared" ca="1" si="9"/>
        <v/>
      </c>
      <c r="I97" s="86" t="str">
        <f t="shared" ca="1" si="10"/>
        <v/>
      </c>
      <c r="J97" s="86"/>
      <c r="K97" s="84"/>
      <c r="L97" s="87" t="str">
        <f t="shared" ca="1" si="11"/>
        <v/>
      </c>
      <c r="M97" s="84"/>
      <c r="N97" s="84"/>
      <c r="O97" s="88" t="str">
        <f t="shared" ca="1" si="12"/>
        <v/>
      </c>
      <c r="P97" s="89"/>
      <c r="Q97" s="84"/>
      <c r="R97" s="81" t="str">
        <f t="shared" ca="1" si="13"/>
        <v/>
      </c>
    </row>
    <row r="98" spans="1:18" ht="15.75" thickBot="1" x14ac:dyDescent="0.3">
      <c r="A98" s="82">
        <v>93</v>
      </c>
      <c r="B98" s="83"/>
      <c r="C98" s="84"/>
      <c r="D98" s="87" t="str">
        <f t="shared" ca="1" si="7"/>
        <v/>
      </c>
      <c r="E98" s="84"/>
      <c r="F98" s="84"/>
      <c r="G98" s="85" t="str">
        <f t="shared" ca="1" si="8"/>
        <v/>
      </c>
      <c r="H98" s="91" t="str">
        <f t="shared" ca="1" si="9"/>
        <v/>
      </c>
      <c r="I98" s="86" t="str">
        <f t="shared" ca="1" si="10"/>
        <v/>
      </c>
      <c r="J98" s="86"/>
      <c r="K98" s="84"/>
      <c r="L98" s="87" t="str">
        <f t="shared" ca="1" si="11"/>
        <v/>
      </c>
      <c r="M98" s="84"/>
      <c r="N98" s="84"/>
      <c r="O98" s="88" t="str">
        <f t="shared" ca="1" si="12"/>
        <v/>
      </c>
      <c r="P98" s="89"/>
      <c r="Q98" s="84"/>
      <c r="R98" s="81" t="str">
        <f t="shared" ca="1" si="13"/>
        <v/>
      </c>
    </row>
    <row r="99" spans="1:18" ht="15.75" thickBot="1" x14ac:dyDescent="0.3">
      <c r="A99" s="82">
        <v>94</v>
      </c>
      <c r="B99" s="83"/>
      <c r="C99" s="84"/>
      <c r="D99" s="87" t="str">
        <f t="shared" ca="1" si="7"/>
        <v/>
      </c>
      <c r="E99" s="84"/>
      <c r="F99" s="84"/>
      <c r="G99" s="85" t="str">
        <f t="shared" ca="1" si="8"/>
        <v/>
      </c>
      <c r="H99" s="91" t="str">
        <f t="shared" ca="1" si="9"/>
        <v/>
      </c>
      <c r="I99" s="86" t="str">
        <f t="shared" ca="1" si="10"/>
        <v/>
      </c>
      <c r="J99" s="86"/>
      <c r="K99" s="84"/>
      <c r="L99" s="87" t="str">
        <f t="shared" ca="1" si="11"/>
        <v/>
      </c>
      <c r="M99" s="84"/>
      <c r="N99" s="84"/>
      <c r="O99" s="88" t="str">
        <f t="shared" ca="1" si="12"/>
        <v/>
      </c>
      <c r="P99" s="89"/>
      <c r="Q99" s="84"/>
      <c r="R99" s="81" t="str">
        <f t="shared" ca="1" si="13"/>
        <v/>
      </c>
    </row>
    <row r="100" spans="1:18" ht="15.75" thickBot="1" x14ac:dyDescent="0.3">
      <c r="A100" s="82">
        <v>95</v>
      </c>
      <c r="B100" s="83"/>
      <c r="C100" s="84"/>
      <c r="D100" s="87" t="str">
        <f t="shared" ca="1" si="7"/>
        <v/>
      </c>
      <c r="E100" s="84"/>
      <c r="F100" s="84"/>
      <c r="G100" s="85" t="str">
        <f t="shared" ca="1" si="8"/>
        <v/>
      </c>
      <c r="H100" s="91" t="str">
        <f t="shared" ca="1" si="9"/>
        <v/>
      </c>
      <c r="I100" s="86" t="str">
        <f t="shared" ca="1" si="10"/>
        <v/>
      </c>
      <c r="J100" s="86"/>
      <c r="K100" s="84"/>
      <c r="L100" s="87" t="str">
        <f t="shared" ca="1" si="11"/>
        <v/>
      </c>
      <c r="M100" s="84"/>
      <c r="N100" s="84"/>
      <c r="O100" s="88" t="str">
        <f t="shared" ca="1" si="12"/>
        <v/>
      </c>
      <c r="P100" s="89"/>
      <c r="Q100" s="84"/>
      <c r="R100" s="81" t="str">
        <f t="shared" ca="1" si="13"/>
        <v/>
      </c>
    </row>
    <row r="101" spans="1:18" ht="15.75" thickBot="1" x14ac:dyDescent="0.3">
      <c r="A101" s="82">
        <v>96</v>
      </c>
      <c r="B101" s="83"/>
      <c r="C101" s="84"/>
      <c r="D101" s="87" t="str">
        <f t="shared" ca="1" si="7"/>
        <v/>
      </c>
      <c r="E101" s="84"/>
      <c r="F101" s="84"/>
      <c r="G101" s="85" t="str">
        <f t="shared" ca="1" si="8"/>
        <v/>
      </c>
      <c r="H101" s="91" t="str">
        <f t="shared" ca="1" si="9"/>
        <v/>
      </c>
      <c r="I101" s="86" t="str">
        <f t="shared" ca="1" si="10"/>
        <v/>
      </c>
      <c r="J101" s="86"/>
      <c r="K101" s="84"/>
      <c r="L101" s="87" t="str">
        <f t="shared" ca="1" si="11"/>
        <v/>
      </c>
      <c r="M101" s="84"/>
      <c r="N101" s="84"/>
      <c r="O101" s="88" t="str">
        <f t="shared" ca="1" si="12"/>
        <v/>
      </c>
      <c r="P101" s="89"/>
      <c r="Q101" s="84"/>
      <c r="R101" s="81" t="str">
        <f t="shared" ca="1" si="13"/>
        <v/>
      </c>
    </row>
    <row r="102" spans="1:18" ht="15.75" thickBot="1" x14ac:dyDescent="0.3">
      <c r="A102" s="82">
        <v>97</v>
      </c>
      <c r="B102" s="83"/>
      <c r="C102" s="84"/>
      <c r="D102" s="87" t="str">
        <f t="shared" ca="1" si="7"/>
        <v/>
      </c>
      <c r="E102" s="84"/>
      <c r="F102" s="84"/>
      <c r="G102" s="85" t="str">
        <f t="shared" ca="1" si="8"/>
        <v/>
      </c>
      <c r="H102" s="91" t="str">
        <f t="shared" ca="1" si="9"/>
        <v/>
      </c>
      <c r="I102" s="86" t="str">
        <f t="shared" ca="1" si="10"/>
        <v/>
      </c>
      <c r="J102" s="86"/>
      <c r="K102" s="84"/>
      <c r="L102" s="87" t="str">
        <f t="shared" ca="1" si="11"/>
        <v/>
      </c>
      <c r="M102" s="84"/>
      <c r="N102" s="84"/>
      <c r="O102" s="88" t="str">
        <f t="shared" ca="1" si="12"/>
        <v/>
      </c>
      <c r="P102" s="89"/>
      <c r="Q102" s="84"/>
      <c r="R102" s="81" t="str">
        <f t="shared" ca="1" si="13"/>
        <v/>
      </c>
    </row>
    <row r="103" spans="1:18" ht="15.75" thickBot="1" x14ac:dyDescent="0.3">
      <c r="A103" s="82">
        <v>98</v>
      </c>
      <c r="B103" s="83"/>
      <c r="C103" s="84"/>
      <c r="D103" s="87" t="str">
        <f t="shared" ca="1" si="7"/>
        <v/>
      </c>
      <c r="E103" s="84"/>
      <c r="F103" s="84"/>
      <c r="G103" s="85" t="str">
        <f t="shared" ca="1" si="8"/>
        <v/>
      </c>
      <c r="H103" s="91" t="str">
        <f t="shared" ca="1" si="9"/>
        <v/>
      </c>
      <c r="I103" s="86" t="str">
        <f t="shared" ca="1" si="10"/>
        <v/>
      </c>
      <c r="J103" s="86"/>
      <c r="K103" s="84"/>
      <c r="L103" s="87" t="str">
        <f t="shared" ca="1" si="11"/>
        <v/>
      </c>
      <c r="M103" s="84"/>
      <c r="N103" s="84"/>
      <c r="O103" s="88" t="str">
        <f t="shared" ca="1" si="12"/>
        <v/>
      </c>
      <c r="P103" s="89"/>
      <c r="Q103" s="84"/>
      <c r="R103" s="81" t="str">
        <f t="shared" ca="1" si="13"/>
        <v/>
      </c>
    </row>
    <row r="104" spans="1:18" ht="15.75" thickBot="1" x14ac:dyDescent="0.3">
      <c r="A104" s="82">
        <v>99</v>
      </c>
      <c r="B104" s="83"/>
      <c r="C104" s="84"/>
      <c r="D104" s="87" t="str">
        <f t="shared" ca="1" si="7"/>
        <v/>
      </c>
      <c r="E104" s="84"/>
      <c r="F104" s="84"/>
      <c r="G104" s="85" t="str">
        <f t="shared" ca="1" si="8"/>
        <v/>
      </c>
      <c r="H104" s="91" t="str">
        <f t="shared" ca="1" si="9"/>
        <v/>
      </c>
      <c r="I104" s="86" t="str">
        <f t="shared" ca="1" si="10"/>
        <v/>
      </c>
      <c r="J104" s="86"/>
      <c r="K104" s="84"/>
      <c r="L104" s="87" t="str">
        <f t="shared" ca="1" si="11"/>
        <v/>
      </c>
      <c r="M104" s="84"/>
      <c r="N104" s="84"/>
      <c r="O104" s="88" t="str">
        <f t="shared" ca="1" si="12"/>
        <v/>
      </c>
      <c r="P104" s="89"/>
      <c r="Q104" s="84"/>
      <c r="R104" s="81" t="str">
        <f t="shared" ca="1" si="13"/>
        <v/>
      </c>
    </row>
    <row r="105" spans="1:18" ht="15.75" thickBot="1" x14ac:dyDescent="0.3">
      <c r="A105" s="82">
        <v>100</v>
      </c>
      <c r="B105" s="83"/>
      <c r="C105" s="84"/>
      <c r="D105" s="87" t="str">
        <f t="shared" ca="1" si="7"/>
        <v/>
      </c>
      <c r="E105" s="84"/>
      <c r="F105" s="84"/>
      <c r="G105" s="85" t="str">
        <f t="shared" ca="1" si="8"/>
        <v/>
      </c>
      <c r="H105" s="91" t="str">
        <f t="shared" ca="1" si="9"/>
        <v/>
      </c>
      <c r="I105" s="86" t="str">
        <f t="shared" ca="1" si="10"/>
        <v/>
      </c>
      <c r="J105" s="86"/>
      <c r="K105" s="84"/>
      <c r="L105" s="87" t="str">
        <f t="shared" ca="1" si="11"/>
        <v/>
      </c>
      <c r="M105" s="84"/>
      <c r="N105" s="84"/>
      <c r="O105" s="88" t="str">
        <f t="shared" ca="1" si="12"/>
        <v/>
      </c>
      <c r="P105" s="89"/>
      <c r="Q105" s="84"/>
      <c r="R105" s="81" t="str">
        <f t="shared" ca="1" si="13"/>
        <v/>
      </c>
    </row>
  </sheetData>
  <mergeCells count="1">
    <mergeCell ref="G1:L1"/>
  </mergeCells>
  <dataValidations count="1">
    <dataValidation type="list" allowBlank="1" showInputMessage="1" showErrorMessage="1" sqref="B1">
      <formula1>Sheetlist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2:T1429"/>
  <sheetViews>
    <sheetView showGridLines="0" topLeftCell="A19" zoomScaleNormal="100" workbookViewId="0">
      <selection activeCell="C26" sqref="C26:F26"/>
    </sheetView>
  </sheetViews>
  <sheetFormatPr baseColWidth="10" defaultRowHeight="15" x14ac:dyDescent="0.25"/>
  <cols>
    <col min="1" max="1" width="19.140625" customWidth="1"/>
    <col min="2" max="2" width="18.7109375" customWidth="1"/>
    <col min="3" max="6" width="20.7109375" customWidth="1"/>
    <col min="7" max="7" width="26.85546875" bestFit="1" customWidth="1"/>
    <col min="8" max="15" width="19.140625" customWidth="1"/>
  </cols>
  <sheetData>
    <row r="2" spans="1:20" ht="30" customHeight="1" x14ac:dyDescent="0.25">
      <c r="B2" s="138" t="str">
        <f>"FACTURE  LOCATION MATERIEL  N° 9002-" &amp;TEXT(EDATE($B$14,0),"mmaaaa")</f>
        <v>FACTURE  LOCATION MATERIEL  N° 9002-032015</v>
      </c>
      <c r="C2" s="138"/>
      <c r="D2" s="138"/>
      <c r="E2" s="138"/>
      <c r="F2" s="138"/>
      <c r="G2" s="138"/>
      <c r="Q2" s="1"/>
      <c r="R2" s="1"/>
      <c r="S2" s="1"/>
      <c r="T2" s="1"/>
    </row>
    <row r="3" spans="1:20" ht="15" customHeight="1" x14ac:dyDescent="0.25">
      <c r="B3" s="138"/>
      <c r="C3" s="138"/>
      <c r="D3" s="138"/>
      <c r="E3" s="138"/>
      <c r="F3" s="138"/>
      <c r="G3" s="138"/>
      <c r="H3" s="6"/>
      <c r="I3" s="6"/>
      <c r="J3" s="6"/>
      <c r="K3" s="6"/>
      <c r="L3" s="6"/>
    </row>
    <row r="4" spans="1:20" s="14" customFormat="1" ht="15" customHeight="1" x14ac:dyDescent="0.25">
      <c r="B4" s="33"/>
      <c r="C4" s="33"/>
      <c r="D4" s="33"/>
      <c r="E4" s="33"/>
      <c r="F4" s="33"/>
      <c r="G4" s="33"/>
      <c r="H4" s="6"/>
      <c r="I4" s="6"/>
      <c r="J4" s="6"/>
      <c r="K4" s="6"/>
      <c r="L4" s="6"/>
    </row>
    <row r="5" spans="1:20" s="14" customFormat="1" ht="15" customHeight="1" x14ac:dyDescent="0.25">
      <c r="B5" s="33"/>
      <c r="C5" s="33"/>
      <c r="D5" s="33"/>
      <c r="E5" s="33"/>
      <c r="F5" s="33"/>
      <c r="G5" s="33"/>
      <c r="H5" s="6"/>
      <c r="I5" s="6"/>
      <c r="J5" s="6"/>
      <c r="K5" s="6"/>
      <c r="L5" s="6"/>
    </row>
    <row r="6" spans="1:20" ht="15" customHeight="1" x14ac:dyDescent="0.3">
      <c r="B6" s="34" t="s">
        <v>363</v>
      </c>
      <c r="C6" s="35" t="s">
        <v>595</v>
      </c>
      <c r="F6" s="35" t="s">
        <v>368</v>
      </c>
      <c r="G6" s="36" t="s">
        <v>598</v>
      </c>
      <c r="H6" s="6"/>
      <c r="I6" s="6"/>
      <c r="J6" s="6"/>
      <c r="K6" s="13"/>
      <c r="L6" s="13"/>
      <c r="M6" s="2"/>
      <c r="N6" s="4"/>
    </row>
    <row r="7" spans="1:20" s="14" customFormat="1" ht="15" customHeight="1" x14ac:dyDescent="0.3">
      <c r="B7" s="34" t="s">
        <v>365</v>
      </c>
      <c r="C7" s="35" t="s">
        <v>596</v>
      </c>
      <c r="F7" s="35" t="s">
        <v>365</v>
      </c>
      <c r="G7" s="36" t="s">
        <v>599</v>
      </c>
      <c r="H7" s="6"/>
      <c r="I7" s="6"/>
      <c r="J7" s="6"/>
      <c r="K7" s="13"/>
      <c r="L7" s="13"/>
      <c r="M7" s="2"/>
      <c r="N7" s="4"/>
    </row>
    <row r="8" spans="1:20" s="14" customFormat="1" ht="15" customHeight="1" x14ac:dyDescent="0.3">
      <c r="B8" s="34" t="s">
        <v>364</v>
      </c>
      <c r="C8" s="34" t="s">
        <v>477</v>
      </c>
      <c r="F8" s="35" t="s">
        <v>366</v>
      </c>
      <c r="G8" s="36" t="s">
        <v>594</v>
      </c>
      <c r="H8" s="6"/>
      <c r="I8" s="6"/>
      <c r="J8" s="6"/>
      <c r="K8" s="13"/>
      <c r="L8" s="13"/>
      <c r="M8" s="2"/>
      <c r="N8" s="4"/>
    </row>
    <row r="9" spans="1:20" s="14" customFormat="1" ht="15" customHeight="1" x14ac:dyDescent="0.3">
      <c r="B9" s="34" t="s">
        <v>367</v>
      </c>
      <c r="C9" s="34" t="s">
        <v>597</v>
      </c>
      <c r="F9" s="35" t="s">
        <v>367</v>
      </c>
      <c r="G9" s="36" t="s">
        <v>600</v>
      </c>
      <c r="H9" s="6"/>
      <c r="I9" s="6"/>
      <c r="J9" s="6"/>
      <c r="K9" s="13"/>
      <c r="L9" s="13"/>
      <c r="M9" s="2"/>
      <c r="N9" s="4"/>
    </row>
    <row r="10" spans="1:20" s="14" customFormat="1" ht="15" customHeight="1" x14ac:dyDescent="0.25">
      <c r="H10" s="6"/>
      <c r="I10" s="6"/>
      <c r="J10" s="6"/>
      <c r="K10" s="13"/>
      <c r="L10" s="13"/>
      <c r="M10" s="2"/>
      <c r="N10" s="4"/>
    </row>
    <row r="11" spans="1:20" s="14" customFormat="1" ht="15" customHeight="1" x14ac:dyDescent="0.25">
      <c r="G11" s="6"/>
      <c r="H11" s="6"/>
      <c r="I11" s="6"/>
      <c r="J11" s="6"/>
      <c r="K11" s="13"/>
      <c r="L11" s="13"/>
      <c r="M11" s="2"/>
      <c r="N11" s="4"/>
    </row>
    <row r="12" spans="1:20" ht="15.75" thickBot="1" x14ac:dyDescent="0.3">
      <c r="I12" s="6"/>
      <c r="J12" s="96"/>
      <c r="K12" s="96"/>
      <c r="L12" s="96"/>
      <c r="M12" s="96"/>
    </row>
    <row r="13" spans="1:20" s="14" customFormat="1" ht="30" customHeight="1" thickBot="1" x14ac:dyDescent="0.3">
      <c r="A13" s="7"/>
      <c r="B13" s="92" t="s">
        <v>361</v>
      </c>
      <c r="C13" s="132" t="s">
        <v>5</v>
      </c>
      <c r="D13" s="133"/>
      <c r="E13" s="133"/>
      <c r="F13" s="134"/>
      <c r="G13" s="92" t="s">
        <v>362</v>
      </c>
      <c r="H13" s="8"/>
      <c r="I13" s="6"/>
      <c r="J13" s="97"/>
      <c r="K13" s="97"/>
      <c r="L13" s="97"/>
      <c r="M13" s="97"/>
      <c r="N13" s="8"/>
      <c r="O13" s="9"/>
      <c r="P13" s="6"/>
    </row>
    <row r="14" spans="1:20" s="14" customFormat="1" ht="21" customHeight="1" x14ac:dyDescent="0.25">
      <c r="A14" s="7"/>
      <c r="B14" s="135" t="s">
        <v>591</v>
      </c>
      <c r="C14" s="31"/>
      <c r="D14" s="30"/>
      <c r="E14" s="30"/>
      <c r="F14" s="30"/>
      <c r="G14" s="32"/>
      <c r="H14" s="8"/>
      <c r="I14" s="6"/>
      <c r="J14" s="97"/>
      <c r="K14" s="97"/>
      <c r="L14" s="97"/>
      <c r="M14" s="97"/>
      <c r="N14" s="8"/>
      <c r="O14" s="9"/>
      <c r="P14" s="6"/>
    </row>
    <row r="15" spans="1:20" s="14" customFormat="1" ht="21" customHeight="1" x14ac:dyDescent="0.25">
      <c r="A15" s="7"/>
      <c r="B15" s="136"/>
      <c r="C15" s="129" t="str">
        <f>Données!$E$9</f>
        <v>VL -TRANSPORT 1</v>
      </c>
      <c r="D15" s="130"/>
      <c r="E15" s="130"/>
      <c r="F15" s="131"/>
      <c r="G15" s="37" t="str">
        <f ca="1">IFERROR(SUMIFS(INDIRECT("'"&amp;$B$14&amp;"'!"&amp;"L10:L1000"),INDIRECT("'"&amp;$B$14&amp;"'!"&amp;"A10:A1000"),"VL*"),"")</f>
        <v/>
      </c>
      <c r="H15" s="8"/>
      <c r="I15" s="6"/>
      <c r="J15" s="97"/>
      <c r="K15" s="97"/>
      <c r="L15" s="97"/>
      <c r="M15" s="97"/>
      <c r="N15" s="8"/>
      <c r="O15" s="9"/>
      <c r="P15" s="6"/>
    </row>
    <row r="16" spans="1:20" s="14" customFormat="1" ht="21" customHeight="1" x14ac:dyDescent="0.25">
      <c r="A16" s="7"/>
      <c r="B16" s="136"/>
      <c r="C16" s="129" t="str">
        <f>Données!$E$27</f>
        <v>VL -TRANSPORT 2</v>
      </c>
      <c r="D16" s="130"/>
      <c r="E16" s="130"/>
      <c r="F16" s="131"/>
      <c r="G16" s="37" t="str">
        <f ca="1">IFERROR(SUMIFS(INDIRECT("'"&amp;$B$14&amp;"'!"&amp;"L10:L1000"),INDIRECT("'"&amp;$B$14&amp;"'!"&amp;"A10:A1000"),"CANT*"),"")</f>
        <v/>
      </c>
      <c r="H16" s="8"/>
      <c r="I16" s="6"/>
      <c r="J16" s="97"/>
      <c r="K16" s="97"/>
      <c r="L16" s="97"/>
      <c r="M16" s="97"/>
      <c r="N16" s="8"/>
      <c r="O16" s="9"/>
      <c r="P16" s="6"/>
    </row>
    <row r="17" spans="1:16" s="14" customFormat="1" ht="21" customHeight="1" x14ac:dyDescent="0.25">
      <c r="A17" s="7"/>
      <c r="B17" s="136"/>
      <c r="C17" s="129" t="str">
        <f>Données!$E$61</f>
        <v>VL -TRANSPORT 3</v>
      </c>
      <c r="D17" s="130"/>
      <c r="E17" s="130"/>
      <c r="F17" s="131"/>
      <c r="G17" s="37" t="str">
        <f ca="1">IFERROR(SUMIFS(INDIRECT("'"&amp;$B$14&amp;"'!"&amp;"L10:L1000"),INDIRECT("'"&amp;$B$14&amp;"'!"&amp;"A10:A1000"),"EQUI*"),"")</f>
        <v/>
      </c>
      <c r="H17" s="8"/>
      <c r="I17" s="6"/>
      <c r="J17" s="97"/>
      <c r="K17" s="97"/>
      <c r="L17" s="97"/>
      <c r="M17" s="97"/>
      <c r="N17" s="8"/>
      <c r="O17" s="9"/>
      <c r="P17" s="6"/>
    </row>
    <row r="18" spans="1:16" s="14" customFormat="1" ht="21" customHeight="1" x14ac:dyDescent="0.25">
      <c r="A18" s="7"/>
      <c r="B18" s="136"/>
      <c r="C18" s="129" t="str">
        <f>Données!$E$68</f>
        <v>VL -TRANSPORT 4</v>
      </c>
      <c r="D18" s="130"/>
      <c r="E18" s="130"/>
      <c r="F18" s="131"/>
      <c r="G18" s="37" t="str">
        <f ca="1">IFERROR(SUMIFS(INDIRECT("'"&amp;$B$14&amp;"'!"&amp;"L10:L1000"),INDIRECT("'"&amp;$B$14&amp;"'!"&amp;"A10:A1000"),"ELEC*"),"")</f>
        <v/>
      </c>
      <c r="H18" s="8"/>
      <c r="I18" s="6"/>
      <c r="J18" s="97"/>
      <c r="K18" s="97"/>
      <c r="L18" s="97"/>
      <c r="M18" s="97"/>
      <c r="N18" s="8"/>
      <c r="O18" s="9"/>
      <c r="P18" s="6"/>
    </row>
    <row r="19" spans="1:16" s="14" customFormat="1" ht="21" customHeight="1" x14ac:dyDescent="0.25">
      <c r="A19" s="7"/>
      <c r="B19" s="136"/>
      <c r="C19" s="129" t="str">
        <f>Données!$E$95</f>
        <v>GRUES</v>
      </c>
      <c r="D19" s="130"/>
      <c r="E19" s="130"/>
      <c r="F19" s="131"/>
      <c r="G19" s="37" t="str">
        <f ca="1">IFERROR(SUMIFS(INDIRECT("'"&amp;$B$14&amp;"'!"&amp;"L10:L1000"),INDIRECT("'"&amp;$B$14&amp;"'!"&amp;"A10:A1000"),"LEV*"),"")</f>
        <v/>
      </c>
      <c r="H19" s="8"/>
      <c r="I19" s="6"/>
      <c r="J19" s="97"/>
      <c r="K19" s="97"/>
      <c r="L19" s="97"/>
      <c r="M19" s="97"/>
      <c r="N19" s="8"/>
      <c r="O19" s="9"/>
      <c r="P19" s="6"/>
    </row>
    <row r="20" spans="1:16" s="14" customFormat="1" ht="21" customHeight="1" x14ac:dyDescent="0.25">
      <c r="A20" s="7"/>
      <c r="B20" s="136"/>
      <c r="C20" s="129" t="str">
        <f>Données!$E$138</f>
        <v>TUYAU</v>
      </c>
      <c r="D20" s="130"/>
      <c r="E20" s="130"/>
      <c r="F20" s="131"/>
      <c r="G20" s="37" t="str">
        <f ca="1">IFERROR(SUMIFS(INDIRECT("'"&amp;$B$14&amp;"'!"&amp;"L10:L1000"),INDIRECT("'"&amp;$B$14&amp;"'!"&amp;"A10:A1000"),"PROD*"),"")</f>
        <v/>
      </c>
      <c r="H20" s="8"/>
      <c r="I20" s="6"/>
      <c r="J20" s="97"/>
      <c r="K20" s="97"/>
      <c r="L20" s="97"/>
      <c r="M20" s="97"/>
      <c r="N20" s="8"/>
      <c r="O20" s="9"/>
      <c r="P20" s="6"/>
    </row>
    <row r="21" spans="1:16" s="14" customFormat="1" ht="21" customHeight="1" x14ac:dyDescent="0.25">
      <c r="A21" s="7"/>
      <c r="B21" s="136"/>
      <c r="C21" s="129" t="str">
        <f>Données!$E$170</f>
        <v>COMPACTAGE</v>
      </c>
      <c r="D21" s="130"/>
      <c r="E21" s="130"/>
      <c r="F21" s="131"/>
      <c r="G21" s="37" t="str">
        <f ca="1">IFERROR(SUMIFS(INDIRECT("'"&amp;$B$14&amp;"'!"&amp;"L10:L1000"),INDIRECT("'"&amp;$B$14&amp;"'!"&amp;"A10:A1000"),"TER*"),"")</f>
        <v/>
      </c>
      <c r="H21" s="8"/>
      <c r="I21" s="6"/>
      <c r="J21" s="97"/>
      <c r="K21" s="97"/>
      <c r="L21" s="97"/>
      <c r="M21" s="97"/>
      <c r="N21" s="8"/>
      <c r="O21" s="9"/>
      <c r="P21" s="6"/>
    </row>
    <row r="22" spans="1:16" s="14" customFormat="1" ht="21" customHeight="1" x14ac:dyDescent="0.25">
      <c r="A22" s="7"/>
      <c r="B22" s="136"/>
      <c r="C22" s="129" t="str">
        <f>Données!$E$180</f>
        <v>BAC</v>
      </c>
      <c r="D22" s="130"/>
      <c r="E22" s="130"/>
      <c r="F22" s="131"/>
      <c r="G22" s="37" t="str">
        <f ca="1">IFERROR(SUMIFS(INDIRECT("'"&amp;$B$14&amp;"'!"&amp;"L10:L1000"),INDIRECT("'"&amp;$B$14&amp;"'!"&amp;"A10:A1000"),"CIT*"),"")</f>
        <v/>
      </c>
      <c r="H22" s="8"/>
      <c r="I22" s="6"/>
      <c r="J22" s="97"/>
      <c r="K22" s="97"/>
      <c r="L22" s="97"/>
      <c r="M22" s="97"/>
      <c r="N22" s="8"/>
      <c r="O22" s="9"/>
      <c r="P22" s="6"/>
    </row>
    <row r="23" spans="1:16" s="14" customFormat="1" ht="21" customHeight="1" x14ac:dyDescent="0.25">
      <c r="A23" s="7"/>
      <c r="B23" s="136"/>
      <c r="C23" s="129" t="str">
        <f>Données!$E$198</f>
        <v>SECURITE</v>
      </c>
      <c r="D23" s="130"/>
      <c r="E23" s="130"/>
      <c r="F23" s="131"/>
      <c r="G23" s="37" t="str">
        <f ca="1">IFERROR(SUMIFS(INDIRECT("'"&amp;$B$14&amp;"'!"&amp;"L10:L1000"),INDIRECT("'"&amp;$B$14&amp;"'!"&amp;"A10:A1000"),"SEC*"),"")</f>
        <v/>
      </c>
      <c r="H23" s="8"/>
      <c r="I23" s="6"/>
      <c r="J23" s="97"/>
      <c r="K23" s="97"/>
      <c r="L23" s="97"/>
      <c r="M23" s="97"/>
      <c r="N23" s="8"/>
      <c r="O23" s="9"/>
      <c r="P23" s="6"/>
    </row>
    <row r="24" spans="1:16" s="14" customFormat="1" ht="21" customHeight="1" x14ac:dyDescent="0.25">
      <c r="A24" s="7"/>
      <c r="B24" s="136"/>
      <c r="C24" s="129" t="str">
        <f>Données!$E$249</f>
        <v xml:space="preserve">Pinces </v>
      </c>
      <c r="D24" s="130"/>
      <c r="E24" s="130"/>
      <c r="F24" s="131"/>
      <c r="G24" s="37" t="str">
        <f ca="1">IFERROR(SUMIFS(INDIRECT("'"&amp;$B$14&amp;"'!"&amp;"L10:L1000"),INDIRECT("'"&amp;$B$14&amp;"'!"&amp;"A10:A1000"),"COF*"),"")</f>
        <v/>
      </c>
      <c r="H24" s="8"/>
      <c r="I24" s="6"/>
      <c r="J24" s="97"/>
      <c r="K24" s="97"/>
      <c r="L24" s="97"/>
      <c r="M24" s="97"/>
      <c r="N24" s="8"/>
      <c r="O24" s="9"/>
      <c r="P24" s="6"/>
    </row>
    <row r="25" spans="1:16" ht="21" customHeight="1" x14ac:dyDescent="0.25">
      <c r="A25" s="7"/>
      <c r="B25" s="136"/>
      <c r="C25" s="129" t="str">
        <f>Données!$E$381</f>
        <v>ECHELLE</v>
      </c>
      <c r="D25" s="130"/>
      <c r="E25" s="130"/>
      <c r="F25" s="131"/>
      <c r="G25" s="37" t="str">
        <f ca="1">IFERROR(SUMIFS(INDIRECT("'"&amp;$B$14&amp;"'!"&amp;"L10:L1000"),INDIRECT("'"&amp;$B$14&amp;"'!"&amp;"A10:A1000"),"ETAI*"),"")</f>
        <v/>
      </c>
      <c r="H25" s="8"/>
      <c r="I25" s="6"/>
      <c r="J25" s="97"/>
      <c r="K25" s="97"/>
      <c r="L25" s="97"/>
      <c r="M25" s="97"/>
      <c r="N25" s="8"/>
      <c r="O25" s="9"/>
      <c r="P25" s="6"/>
    </row>
    <row r="26" spans="1:16" s="14" customFormat="1" ht="21" customHeight="1" x14ac:dyDescent="0.25">
      <c r="A26" s="7"/>
      <c r="B26" s="136"/>
      <c r="C26" s="129" t="str">
        <f>Données!$E$456</f>
        <v>SOCLES</v>
      </c>
      <c r="D26" s="130"/>
      <c r="E26" s="130"/>
      <c r="F26" s="131"/>
      <c r="G26" s="37" t="str">
        <f ca="1">IFERROR(SUMIFS(INDIRECT("'"&amp;$B$14&amp;"'!"&amp;"L10:L1000"),INDIRECT("'"&amp;$B$14&amp;"'!"&amp;"A10:A1000"),"ECHAF*"),"")</f>
        <v/>
      </c>
      <c r="H26" s="8"/>
      <c r="I26" s="6"/>
      <c r="J26" s="97"/>
      <c r="K26" s="97"/>
      <c r="L26" s="97"/>
      <c r="M26" s="97"/>
      <c r="N26" s="8"/>
      <c r="O26" s="9"/>
      <c r="P26" s="6"/>
    </row>
    <row r="27" spans="1:16" ht="21" customHeight="1" x14ac:dyDescent="0.25">
      <c r="A27" s="7"/>
      <c r="B27" s="136"/>
      <c r="C27" s="129" t="str">
        <f>Données!$E$521</f>
        <v>OT</v>
      </c>
      <c r="D27" s="130"/>
      <c r="E27" s="130"/>
      <c r="F27" s="131"/>
      <c r="G27" s="37" t="str">
        <f ca="1">IFERROR(SUMIFS(INDIRECT("'"&amp;$B$14&amp;"'!"&amp;"L10:L1000"),INDIRECT("'"&amp;$B$14&amp;"'!"&amp;"A10:A1000"),"OT*"),"")</f>
        <v/>
      </c>
      <c r="H27" s="8"/>
      <c r="I27" s="6"/>
      <c r="J27" s="8"/>
      <c r="K27" s="8"/>
      <c r="L27" s="8"/>
      <c r="M27" s="8"/>
      <c r="N27" s="8"/>
      <c r="O27" s="9"/>
      <c r="P27" s="6"/>
    </row>
    <row r="28" spans="1:16" ht="21" customHeight="1" x14ac:dyDescent="0.25">
      <c r="A28" s="7"/>
      <c r="B28" s="136"/>
      <c r="C28" s="129"/>
      <c r="D28" s="130"/>
      <c r="E28" s="130"/>
      <c r="F28" s="131"/>
      <c r="G28" s="37"/>
      <c r="H28" s="8"/>
      <c r="I28" s="6"/>
      <c r="J28" s="8"/>
      <c r="K28" s="8"/>
      <c r="L28" s="8"/>
      <c r="M28" s="8"/>
      <c r="N28" s="8"/>
      <c r="O28" s="9"/>
      <c r="P28" s="6"/>
    </row>
    <row r="29" spans="1:16" s="14" customFormat="1" ht="21" customHeight="1" x14ac:dyDescent="0.25">
      <c r="A29" s="7"/>
      <c r="B29" s="136"/>
      <c r="C29" s="129" t="str">
        <f>CONCATENATE(MID('Février-2015'!$J$9,1,5),UPPER(TEXT($B$14-1," (mmmm-aaaa)")))</f>
        <v>AVOIR (FÉVRIER-2015)</v>
      </c>
      <c r="D29" s="130"/>
      <c r="E29" s="130"/>
      <c r="F29" s="131"/>
      <c r="G29" s="37">
        <f ca="1">IFERROR(SUM(INDIRECT("'"&amp;TEXT(EDATE($B$14,-1),"mmmm-aaaa")&amp;"'!$K$10:$K$1000")),"")</f>
        <v>-10435.36</v>
      </c>
      <c r="H29" s="8"/>
      <c r="I29" s="6"/>
      <c r="J29" s="8"/>
      <c r="K29" s="8"/>
      <c r="L29" s="8"/>
      <c r="M29" s="8"/>
      <c r="N29" s="8"/>
      <c r="O29" s="9"/>
      <c r="P29" s="6"/>
    </row>
    <row r="30" spans="1:16" s="14" customFormat="1" ht="21" customHeight="1" x14ac:dyDescent="0.25">
      <c r="A30" s="7"/>
      <c r="B30" s="136"/>
      <c r="C30" s="129"/>
      <c r="D30" s="130"/>
      <c r="E30" s="130"/>
      <c r="F30" s="131"/>
      <c r="G30" s="37"/>
      <c r="H30" s="8"/>
      <c r="I30" s="6"/>
      <c r="J30" s="8"/>
      <c r="K30" s="8"/>
      <c r="L30" s="8"/>
      <c r="M30" s="8"/>
      <c r="N30" s="8"/>
      <c r="O30" s="9"/>
      <c r="P30" s="6"/>
    </row>
    <row r="31" spans="1:16" s="14" customFormat="1" ht="21" customHeight="1" x14ac:dyDescent="0.25">
      <c r="A31" s="7"/>
      <c r="B31" s="136"/>
      <c r="C31" s="129"/>
      <c r="D31" s="130"/>
      <c r="E31" s="130"/>
      <c r="F31" s="131"/>
      <c r="G31" s="37"/>
      <c r="H31" s="8"/>
      <c r="I31" s="6"/>
      <c r="J31" s="8"/>
      <c r="K31" s="8"/>
      <c r="L31" s="8"/>
      <c r="M31" s="8"/>
      <c r="N31" s="8"/>
      <c r="O31" s="9"/>
      <c r="P31" s="6"/>
    </row>
    <row r="32" spans="1:16" s="14" customFormat="1" ht="21" customHeight="1" x14ac:dyDescent="0.25">
      <c r="A32" s="7"/>
      <c r="B32" s="136"/>
      <c r="C32" s="129"/>
      <c r="D32" s="130"/>
      <c r="E32" s="130"/>
      <c r="F32" s="131"/>
      <c r="G32" s="37"/>
      <c r="H32" s="8"/>
      <c r="I32" s="6"/>
      <c r="J32" s="8"/>
      <c r="K32" s="8"/>
      <c r="L32" s="8"/>
      <c r="M32" s="8"/>
      <c r="N32" s="8"/>
      <c r="O32" s="9"/>
      <c r="P32" s="6"/>
    </row>
    <row r="33" spans="1:16" ht="21" customHeight="1" x14ac:dyDescent="0.25">
      <c r="A33" s="7"/>
      <c r="B33" s="136"/>
      <c r="C33" s="129"/>
      <c r="D33" s="130"/>
      <c r="E33" s="130"/>
      <c r="F33" s="131"/>
      <c r="G33" s="37"/>
      <c r="H33" s="8"/>
      <c r="I33" s="6"/>
      <c r="J33" s="8"/>
      <c r="K33" s="8"/>
      <c r="L33" s="8"/>
      <c r="M33" s="8"/>
      <c r="N33" s="8"/>
      <c r="O33" s="9"/>
      <c r="P33" s="6"/>
    </row>
    <row r="34" spans="1:16" s="14" customFormat="1" ht="21" customHeight="1" thickBot="1" x14ac:dyDescent="0.3">
      <c r="A34" s="7"/>
      <c r="B34" s="136"/>
      <c r="C34" s="129"/>
      <c r="D34" s="130"/>
      <c r="E34" s="130"/>
      <c r="F34" s="131"/>
      <c r="G34" s="32"/>
      <c r="H34" s="8"/>
      <c r="I34" s="6"/>
      <c r="J34" s="8"/>
      <c r="K34" s="8"/>
      <c r="L34" s="8"/>
      <c r="M34" s="8"/>
      <c r="N34" s="8"/>
      <c r="O34" s="9"/>
      <c r="P34" s="6"/>
    </row>
    <row r="35" spans="1:16" ht="30" customHeight="1" thickBot="1" x14ac:dyDescent="0.3">
      <c r="A35" s="7"/>
      <c r="B35" s="137" t="s">
        <v>370</v>
      </c>
      <c r="C35" s="137"/>
      <c r="D35" s="137"/>
      <c r="E35" s="137"/>
      <c r="F35" s="137"/>
      <c r="G35" s="93">
        <f ca="1">SUM($G$15:$G$33)</f>
        <v>-10435.36</v>
      </c>
      <c r="H35" s="8"/>
      <c r="I35" s="6"/>
      <c r="J35" s="8"/>
      <c r="K35" s="8"/>
      <c r="L35" s="8"/>
      <c r="M35" s="8"/>
      <c r="N35" s="8"/>
      <c r="O35" s="9"/>
      <c r="P35" s="6"/>
    </row>
    <row r="36" spans="1:16" ht="15" customHeight="1" x14ac:dyDescent="0.25">
      <c r="A36" s="7"/>
      <c r="B36" s="8"/>
      <c r="G36" s="8"/>
      <c r="H36" s="8"/>
      <c r="I36" s="6"/>
      <c r="J36" s="8"/>
      <c r="K36" s="8"/>
      <c r="L36" s="8"/>
      <c r="M36" s="8"/>
      <c r="N36" s="8"/>
      <c r="O36" s="9"/>
      <c r="P36" s="6"/>
    </row>
    <row r="37" spans="1:16" s="14" customFormat="1" ht="15" customHeight="1" x14ac:dyDescent="0.25">
      <c r="A37" s="7"/>
      <c r="B37" s="8"/>
      <c r="G37" s="8"/>
      <c r="H37" s="8"/>
      <c r="I37" s="6"/>
      <c r="J37" s="8"/>
      <c r="K37" s="8"/>
      <c r="L37" s="8"/>
      <c r="M37" s="8"/>
      <c r="N37" s="8"/>
      <c r="O37" s="9"/>
      <c r="P37" s="6"/>
    </row>
    <row r="38" spans="1:16" ht="21.75" customHeight="1" x14ac:dyDescent="0.25">
      <c r="A38" s="7"/>
      <c r="B38" s="128" t="str">
        <f ca="1">"Le Montant Qu'il Faut Régler Au Service Materiel Pour Le "&amp;IF(OR(MONTH(B14)={4,8,10}),"Mois D'","Mois De ")&amp;PROPER(TEXT(EDATE($B$14,0),"mmmm-aaaa"))&amp;" est de "&amp;TEXT($G$35,"# ##0,00\ ")&amp;"Dirhams (HT)."</f>
        <v>Le Montant Qu'il Faut Régler Au Service Materiel Pour Le Mois De Mars-2015 est de -10 435,36 Dirhams (HT).</v>
      </c>
      <c r="C38" s="128"/>
      <c r="D38" s="128"/>
      <c r="E38" s="128"/>
      <c r="F38" s="128"/>
      <c r="G38" s="128"/>
      <c r="H38" s="8"/>
      <c r="I38" s="6"/>
      <c r="J38" s="8"/>
      <c r="K38" s="8"/>
      <c r="L38" s="8"/>
      <c r="M38" s="8"/>
      <c r="N38" s="8"/>
      <c r="O38" s="9"/>
      <c r="P38" s="6"/>
    </row>
    <row r="39" spans="1:16" ht="15" customHeight="1" x14ac:dyDescent="0.25">
      <c r="A39" s="7"/>
      <c r="B39" s="8"/>
      <c r="G39" s="8"/>
      <c r="H39" s="8"/>
      <c r="I39" s="6"/>
      <c r="J39" s="8"/>
      <c r="K39" s="8"/>
      <c r="L39" s="8"/>
      <c r="M39" s="8"/>
      <c r="N39" s="8"/>
      <c r="O39" s="9"/>
      <c r="P39" s="6"/>
    </row>
    <row r="40" spans="1:16" ht="15" customHeight="1" x14ac:dyDescent="0.25">
      <c r="A40" s="7"/>
      <c r="B40" s="8"/>
      <c r="G40" s="8"/>
      <c r="H40" s="8"/>
      <c r="I40" s="6"/>
      <c r="J40" s="8"/>
      <c r="K40" s="8"/>
      <c r="L40" s="8"/>
      <c r="M40" s="8"/>
      <c r="N40" s="8"/>
      <c r="O40" s="9"/>
      <c r="P40" s="6"/>
    </row>
    <row r="41" spans="1:16" ht="15" customHeight="1" x14ac:dyDescent="0.25">
      <c r="A41" s="7"/>
      <c r="B41" s="8"/>
      <c r="C41" s="14"/>
      <c r="G41" s="8"/>
      <c r="H41" s="8"/>
      <c r="I41" s="6"/>
      <c r="J41" s="8"/>
      <c r="K41" s="8"/>
      <c r="L41" s="8"/>
      <c r="M41" s="8"/>
      <c r="N41" s="8"/>
      <c r="O41" s="9"/>
      <c r="P41" s="6"/>
    </row>
    <row r="42" spans="1:16" ht="15" customHeight="1" x14ac:dyDescent="0.25">
      <c r="A42" s="7"/>
      <c r="B42" s="8"/>
      <c r="G42" s="8"/>
      <c r="H42" s="8"/>
      <c r="I42" s="6"/>
      <c r="J42" s="8"/>
      <c r="K42" s="8"/>
      <c r="L42" s="8"/>
      <c r="M42" s="8"/>
      <c r="N42" s="8"/>
      <c r="O42" s="9"/>
      <c r="P42" s="6"/>
    </row>
    <row r="43" spans="1:16" ht="15" customHeight="1" x14ac:dyDescent="0.25">
      <c r="A43" s="7"/>
      <c r="B43" s="8"/>
      <c r="G43" s="8"/>
      <c r="H43" s="8"/>
      <c r="I43" s="6"/>
      <c r="J43" s="8"/>
      <c r="K43" s="8"/>
      <c r="L43" s="8"/>
      <c r="M43" s="8"/>
      <c r="N43" s="8"/>
      <c r="O43" s="9"/>
      <c r="P43" s="6"/>
    </row>
    <row r="44" spans="1:16" ht="15" customHeight="1" x14ac:dyDescent="0.25">
      <c r="A44" s="7"/>
      <c r="B44" s="8"/>
      <c r="G44" s="8"/>
      <c r="H44" s="8"/>
      <c r="I44" s="6"/>
      <c r="J44" s="8"/>
      <c r="K44" s="8"/>
      <c r="L44" s="8"/>
      <c r="M44" s="8"/>
      <c r="N44" s="8"/>
      <c r="O44" s="9"/>
      <c r="P44" s="6"/>
    </row>
    <row r="45" spans="1:16" ht="15" customHeight="1" x14ac:dyDescent="0.25">
      <c r="A45" s="7"/>
      <c r="B45" s="8"/>
      <c r="F45" s="14"/>
      <c r="G45" s="8"/>
      <c r="H45" s="8"/>
      <c r="I45" s="6"/>
      <c r="J45" s="8"/>
      <c r="K45" s="8"/>
      <c r="L45" s="8"/>
      <c r="M45" s="8"/>
      <c r="N45" s="8"/>
      <c r="O45" s="9"/>
      <c r="P45" s="6"/>
    </row>
    <row r="46" spans="1:16" ht="15" customHeight="1" x14ac:dyDescent="0.25">
      <c r="A46" s="7"/>
      <c r="B46" s="8"/>
      <c r="G46" s="8"/>
      <c r="H46" s="8"/>
      <c r="I46" s="6"/>
      <c r="J46" s="8"/>
      <c r="K46" s="8"/>
      <c r="L46" s="8"/>
      <c r="M46" s="8"/>
      <c r="N46" s="8"/>
      <c r="O46" s="9"/>
      <c r="P46" s="6"/>
    </row>
    <row r="47" spans="1:16" ht="15" customHeight="1" x14ac:dyDescent="0.25">
      <c r="A47" s="7"/>
      <c r="B47" s="8"/>
      <c r="H47" s="8"/>
      <c r="I47" s="6"/>
      <c r="J47" s="8"/>
      <c r="K47" s="8"/>
      <c r="L47" s="8"/>
      <c r="M47" s="8"/>
      <c r="N47" s="8"/>
      <c r="O47" s="9"/>
      <c r="P47" s="6"/>
    </row>
    <row r="48" spans="1:16" ht="15" customHeight="1" x14ac:dyDescent="0.25">
      <c r="A48" s="7"/>
      <c r="B48" s="8"/>
      <c r="D48" s="23"/>
      <c r="G48" s="8"/>
      <c r="H48" s="8"/>
      <c r="I48" s="6"/>
      <c r="J48" s="8"/>
      <c r="K48" s="8"/>
      <c r="L48" s="8"/>
      <c r="M48" s="8"/>
      <c r="N48" s="8"/>
      <c r="O48" s="9"/>
      <c r="P48" s="6"/>
    </row>
    <row r="49" spans="1:16" ht="15" customHeight="1" x14ac:dyDescent="0.25">
      <c r="A49" s="7"/>
      <c r="B49" s="8"/>
      <c r="G49" s="8"/>
      <c r="H49" s="8"/>
      <c r="I49" s="6"/>
      <c r="J49" s="8"/>
      <c r="K49" s="8"/>
      <c r="L49" s="8"/>
      <c r="M49" s="8"/>
      <c r="N49" s="8"/>
      <c r="O49" s="9"/>
      <c r="P49" s="6"/>
    </row>
    <row r="50" spans="1:16" ht="15" customHeight="1" x14ac:dyDescent="0.25">
      <c r="A50" s="7"/>
      <c r="B50" s="8"/>
      <c r="G50" s="8"/>
      <c r="H50" s="8"/>
      <c r="I50" s="6"/>
      <c r="J50" s="8"/>
      <c r="K50" s="8"/>
      <c r="L50" s="8"/>
      <c r="M50" s="8"/>
      <c r="N50" s="8"/>
      <c r="O50" s="9"/>
      <c r="P50" s="6"/>
    </row>
    <row r="51" spans="1:16" ht="15" customHeight="1" x14ac:dyDescent="0.25">
      <c r="A51" s="7"/>
      <c r="B51" s="8"/>
      <c r="G51" s="8"/>
      <c r="H51" s="8"/>
      <c r="I51" s="6"/>
      <c r="J51" s="8"/>
      <c r="K51" s="8"/>
      <c r="L51" s="8"/>
      <c r="M51" s="8"/>
      <c r="N51" s="8"/>
      <c r="O51" s="9"/>
      <c r="P51" s="6"/>
    </row>
    <row r="52" spans="1:16" ht="15" customHeight="1" x14ac:dyDescent="0.25">
      <c r="A52" s="7"/>
      <c r="B52" s="8"/>
      <c r="G52" s="8"/>
      <c r="H52" s="8"/>
      <c r="I52" s="6"/>
      <c r="J52" s="8"/>
      <c r="K52" s="8"/>
      <c r="L52" s="8"/>
      <c r="M52" s="8"/>
      <c r="N52" s="8"/>
      <c r="O52" s="9"/>
      <c r="P52" s="6"/>
    </row>
    <row r="53" spans="1:16" ht="15" customHeight="1" x14ac:dyDescent="0.25">
      <c r="A53" s="7"/>
      <c r="B53" s="8"/>
      <c r="G53" s="8"/>
      <c r="H53" s="8"/>
      <c r="I53" s="6"/>
      <c r="J53" s="8"/>
      <c r="K53" s="8"/>
      <c r="L53" s="8"/>
      <c r="M53" s="8"/>
      <c r="N53" s="8"/>
      <c r="O53" s="9"/>
      <c r="P53" s="6"/>
    </row>
    <row r="54" spans="1:16" ht="15" customHeight="1" x14ac:dyDescent="0.25">
      <c r="A54" s="7"/>
      <c r="B54" s="8"/>
      <c r="G54" s="8"/>
      <c r="H54" s="8"/>
      <c r="I54" s="6"/>
      <c r="J54" s="8"/>
      <c r="K54" s="8"/>
      <c r="L54" s="8"/>
      <c r="M54" s="8"/>
      <c r="N54" s="8"/>
      <c r="O54" s="9"/>
      <c r="P54" s="6"/>
    </row>
    <row r="55" spans="1:16" ht="15" customHeight="1" x14ac:dyDescent="0.25">
      <c r="A55" s="7"/>
      <c r="B55" s="8"/>
      <c r="G55" s="8"/>
      <c r="H55" s="8"/>
      <c r="I55" s="6"/>
      <c r="J55" s="8"/>
      <c r="K55" s="8"/>
      <c r="L55" s="8"/>
      <c r="M55" s="8"/>
      <c r="N55" s="8"/>
      <c r="O55" s="9"/>
      <c r="P55" s="6"/>
    </row>
    <row r="56" spans="1:16" ht="22.5" customHeight="1" x14ac:dyDescent="0.25">
      <c r="A56" s="10"/>
      <c r="B56" s="11"/>
      <c r="G56" s="9"/>
      <c r="H56" s="9"/>
      <c r="I56" s="6"/>
      <c r="J56" s="9"/>
      <c r="K56" s="9"/>
      <c r="L56" s="9"/>
      <c r="M56" s="9"/>
      <c r="N56" s="9"/>
      <c r="O56" s="12"/>
      <c r="P56" s="6"/>
    </row>
    <row r="57" spans="1:16" x14ac:dyDescent="0.25">
      <c r="I57" s="6"/>
    </row>
    <row r="58" spans="1:16" x14ac:dyDescent="0.25">
      <c r="I58" s="6"/>
    </row>
    <row r="59" spans="1:16" x14ac:dyDescent="0.25">
      <c r="I59" s="6"/>
    </row>
    <row r="60" spans="1:16" x14ac:dyDescent="0.25">
      <c r="I60" s="6"/>
    </row>
    <row r="61" spans="1:16" x14ac:dyDescent="0.25">
      <c r="I61" s="6"/>
    </row>
    <row r="62" spans="1:16" x14ac:dyDescent="0.25">
      <c r="I62" s="6"/>
    </row>
    <row r="63" spans="1:16" x14ac:dyDescent="0.25">
      <c r="I63" s="6"/>
    </row>
    <row r="64" spans="1:16" x14ac:dyDescent="0.25">
      <c r="I64" s="6"/>
    </row>
    <row r="65" spans="9:10" x14ac:dyDescent="0.25">
      <c r="I65" s="6"/>
    </row>
    <row r="66" spans="9:10" x14ac:dyDescent="0.25">
      <c r="I66" s="6"/>
    </row>
    <row r="67" spans="9:10" x14ac:dyDescent="0.25">
      <c r="I67" s="6"/>
    </row>
    <row r="68" spans="9:10" x14ac:dyDescent="0.25">
      <c r="I68" s="6"/>
    </row>
    <row r="69" spans="9:10" x14ac:dyDescent="0.25">
      <c r="I69" s="6"/>
    </row>
    <row r="70" spans="9:10" x14ac:dyDescent="0.25">
      <c r="I70" s="6"/>
    </row>
    <row r="71" spans="9:10" x14ac:dyDescent="0.25">
      <c r="I71" s="6"/>
    </row>
    <row r="72" spans="9:10" x14ac:dyDescent="0.25">
      <c r="I72" s="6"/>
    </row>
    <row r="73" spans="9:10" x14ac:dyDescent="0.25">
      <c r="I73" s="6"/>
      <c r="J73" s="14"/>
    </row>
    <row r="74" spans="9:10" x14ac:dyDescent="0.25">
      <c r="I74" s="6"/>
      <c r="J74" s="14"/>
    </row>
    <row r="75" spans="9:10" x14ac:dyDescent="0.25">
      <c r="I75" s="6"/>
      <c r="J75" s="14"/>
    </row>
    <row r="76" spans="9:10" x14ac:dyDescent="0.25">
      <c r="I76" s="6"/>
      <c r="J76" s="14"/>
    </row>
    <row r="77" spans="9:10" x14ac:dyDescent="0.25">
      <c r="I77" s="6"/>
      <c r="J77" s="14"/>
    </row>
    <row r="78" spans="9:10" x14ac:dyDescent="0.25">
      <c r="I78" s="6"/>
      <c r="J78" s="14"/>
    </row>
    <row r="79" spans="9:10" x14ac:dyDescent="0.25">
      <c r="I79" s="6"/>
      <c r="J79" s="14"/>
    </row>
    <row r="80" spans="9:10" x14ac:dyDescent="0.25">
      <c r="I80" s="6"/>
      <c r="J80" s="14"/>
    </row>
    <row r="81" spans="9:10" x14ac:dyDescent="0.25">
      <c r="I81" s="6"/>
      <c r="J81" s="14"/>
    </row>
    <row r="82" spans="9:10" x14ac:dyDescent="0.25">
      <c r="I82" s="6"/>
      <c r="J82" s="14"/>
    </row>
    <row r="83" spans="9:10" x14ac:dyDescent="0.25">
      <c r="I83" s="6"/>
      <c r="J83" s="14"/>
    </row>
    <row r="84" spans="9:10" x14ac:dyDescent="0.25">
      <c r="I84" s="6"/>
      <c r="J84" s="14"/>
    </row>
    <row r="85" spans="9:10" x14ac:dyDescent="0.25">
      <c r="I85" s="6"/>
      <c r="J85" s="14"/>
    </row>
    <row r="86" spans="9:10" x14ac:dyDescent="0.25">
      <c r="I86" s="6"/>
      <c r="J86" s="14"/>
    </row>
    <row r="87" spans="9:10" x14ac:dyDescent="0.25">
      <c r="I87" s="6"/>
      <c r="J87" s="14"/>
    </row>
    <row r="88" spans="9:10" x14ac:dyDescent="0.25">
      <c r="I88" s="6"/>
      <c r="J88" s="14"/>
    </row>
    <row r="89" spans="9:10" x14ac:dyDescent="0.25">
      <c r="I89" s="6"/>
      <c r="J89" s="14"/>
    </row>
    <row r="90" spans="9:10" x14ac:dyDescent="0.25">
      <c r="I90" s="6"/>
      <c r="J90" s="14"/>
    </row>
    <row r="91" spans="9:10" x14ac:dyDescent="0.25">
      <c r="I91" s="6"/>
      <c r="J91" s="14"/>
    </row>
    <row r="92" spans="9:10" x14ac:dyDescent="0.25">
      <c r="I92" s="6"/>
      <c r="J92" s="14"/>
    </row>
    <row r="93" spans="9:10" x14ac:dyDescent="0.25">
      <c r="I93" s="6"/>
      <c r="J93" s="14"/>
    </row>
    <row r="94" spans="9:10" x14ac:dyDescent="0.25">
      <c r="I94" s="6"/>
      <c r="J94" s="14"/>
    </row>
    <row r="95" spans="9:10" x14ac:dyDescent="0.25">
      <c r="I95" s="6"/>
      <c r="J95" s="14"/>
    </row>
    <row r="96" spans="9:10" x14ac:dyDescent="0.25">
      <c r="I96" s="6"/>
      <c r="J96" s="14"/>
    </row>
    <row r="97" spans="9:10" x14ac:dyDescent="0.25">
      <c r="I97" s="6"/>
      <c r="J97" s="14"/>
    </row>
    <row r="98" spans="9:10" x14ac:dyDescent="0.25">
      <c r="I98" s="6"/>
      <c r="J98" s="14"/>
    </row>
    <row r="99" spans="9:10" x14ac:dyDescent="0.25">
      <c r="I99" s="6"/>
      <c r="J99" s="14"/>
    </row>
    <row r="100" spans="9:10" x14ac:dyDescent="0.25">
      <c r="I100" s="6"/>
      <c r="J100" s="14"/>
    </row>
    <row r="101" spans="9:10" x14ac:dyDescent="0.25">
      <c r="I101" s="6"/>
      <c r="J101" s="14"/>
    </row>
    <row r="102" spans="9:10" x14ac:dyDescent="0.25">
      <c r="I102" s="6"/>
      <c r="J102" s="14"/>
    </row>
    <row r="103" spans="9:10" x14ac:dyDescent="0.25">
      <c r="I103" s="6"/>
      <c r="J103" s="14"/>
    </row>
    <row r="104" spans="9:10" x14ac:dyDescent="0.25">
      <c r="I104" s="6"/>
      <c r="J104" s="14"/>
    </row>
    <row r="105" spans="9:10" x14ac:dyDescent="0.25">
      <c r="I105" s="6"/>
      <c r="J105" s="14"/>
    </row>
    <row r="106" spans="9:10" x14ac:dyDescent="0.25">
      <c r="I106" s="6"/>
      <c r="J106" s="14"/>
    </row>
    <row r="107" spans="9:10" x14ac:dyDescent="0.25">
      <c r="I107" s="6"/>
      <c r="J107" s="14"/>
    </row>
    <row r="108" spans="9:10" x14ac:dyDescent="0.25">
      <c r="I108" s="6"/>
      <c r="J108" s="14"/>
    </row>
    <row r="109" spans="9:10" x14ac:dyDescent="0.25">
      <c r="I109" s="6"/>
      <c r="J109" s="14"/>
    </row>
    <row r="110" spans="9:10" x14ac:dyDescent="0.25">
      <c r="I110" s="6"/>
      <c r="J110" s="14"/>
    </row>
    <row r="111" spans="9:10" x14ac:dyDescent="0.25">
      <c r="I111" s="6"/>
      <c r="J111" s="14"/>
    </row>
    <row r="112" spans="9:10" x14ac:dyDescent="0.25">
      <c r="I112" s="6"/>
      <c r="J112" s="14"/>
    </row>
    <row r="113" spans="9:10" x14ac:dyDescent="0.25">
      <c r="I113" s="6"/>
      <c r="J113" s="14"/>
    </row>
    <row r="114" spans="9:10" x14ac:dyDescent="0.25">
      <c r="I114" s="6"/>
      <c r="J114" s="14"/>
    </row>
    <row r="115" spans="9:10" x14ac:dyDescent="0.25">
      <c r="I115" s="6"/>
      <c r="J115" s="14"/>
    </row>
    <row r="116" spans="9:10" x14ac:dyDescent="0.25">
      <c r="I116" s="6"/>
      <c r="J116" s="14"/>
    </row>
    <row r="117" spans="9:10" x14ac:dyDescent="0.25">
      <c r="I117" s="6"/>
      <c r="J117" s="14"/>
    </row>
    <row r="118" spans="9:10" x14ac:dyDescent="0.25">
      <c r="I118" s="6"/>
      <c r="J118" s="14"/>
    </row>
    <row r="119" spans="9:10" x14ac:dyDescent="0.25">
      <c r="I119" s="6"/>
      <c r="J119" s="14"/>
    </row>
    <row r="120" spans="9:10" x14ac:dyDescent="0.25">
      <c r="I120" s="6"/>
      <c r="J120" s="14"/>
    </row>
    <row r="121" spans="9:10" x14ac:dyDescent="0.25">
      <c r="I121" s="6"/>
      <c r="J121" s="14"/>
    </row>
    <row r="122" spans="9:10" x14ac:dyDescent="0.25">
      <c r="I122" s="6"/>
      <c r="J122" s="14"/>
    </row>
    <row r="123" spans="9:10" x14ac:dyDescent="0.25">
      <c r="I123" s="6"/>
      <c r="J123" s="14"/>
    </row>
    <row r="124" spans="9:10" x14ac:dyDescent="0.25">
      <c r="I124" s="6"/>
      <c r="J124" s="14"/>
    </row>
    <row r="125" spans="9:10" x14ac:dyDescent="0.25">
      <c r="I125" s="6"/>
      <c r="J125" s="14"/>
    </row>
    <row r="126" spans="9:10" x14ac:dyDescent="0.25">
      <c r="I126" s="6"/>
      <c r="J126" s="14"/>
    </row>
    <row r="127" spans="9:10" x14ac:dyDescent="0.25">
      <c r="I127" s="6"/>
      <c r="J127" s="14"/>
    </row>
    <row r="128" spans="9:10" x14ac:dyDescent="0.25">
      <c r="I128" s="6"/>
      <c r="J128" s="14"/>
    </row>
    <row r="129" spans="9:10" x14ac:dyDescent="0.25">
      <c r="I129" s="6"/>
      <c r="J129" s="14"/>
    </row>
    <row r="130" spans="9:10" x14ac:dyDescent="0.25">
      <c r="I130" s="6"/>
      <c r="J130" s="14"/>
    </row>
    <row r="131" spans="9:10" x14ac:dyDescent="0.25">
      <c r="I131" s="6"/>
      <c r="J131" s="14"/>
    </row>
    <row r="132" spans="9:10" x14ac:dyDescent="0.25">
      <c r="I132" s="6"/>
      <c r="J132" s="14"/>
    </row>
    <row r="133" spans="9:10" x14ac:dyDescent="0.25">
      <c r="I133" s="6"/>
      <c r="J133" s="14"/>
    </row>
    <row r="134" spans="9:10" x14ac:dyDescent="0.25">
      <c r="I134" s="6"/>
      <c r="J134" s="14"/>
    </row>
    <row r="135" spans="9:10" x14ac:dyDescent="0.25">
      <c r="I135" s="6"/>
      <c r="J135" s="14"/>
    </row>
    <row r="136" spans="9:10" x14ac:dyDescent="0.25">
      <c r="I136" s="6"/>
      <c r="J136" s="14"/>
    </row>
    <row r="137" spans="9:10" x14ac:dyDescent="0.25">
      <c r="I137" s="6"/>
      <c r="J137" s="14"/>
    </row>
    <row r="138" spans="9:10" x14ac:dyDescent="0.25">
      <c r="I138" s="6"/>
      <c r="J138" s="14"/>
    </row>
    <row r="139" spans="9:10" x14ac:dyDescent="0.25">
      <c r="I139" s="6"/>
      <c r="J139" s="14"/>
    </row>
    <row r="140" spans="9:10" x14ac:dyDescent="0.25">
      <c r="I140" s="6"/>
      <c r="J140" s="14"/>
    </row>
    <row r="141" spans="9:10" x14ac:dyDescent="0.25">
      <c r="I141" s="6"/>
      <c r="J141" s="14"/>
    </row>
    <row r="142" spans="9:10" x14ac:dyDescent="0.25">
      <c r="I142" s="6"/>
      <c r="J142" s="14"/>
    </row>
    <row r="143" spans="9:10" x14ac:dyDescent="0.25">
      <c r="I143" s="6"/>
      <c r="J143" s="14"/>
    </row>
    <row r="144" spans="9:10" x14ac:dyDescent="0.25">
      <c r="I144" s="6"/>
      <c r="J144" s="14"/>
    </row>
    <row r="145" spans="9:10" x14ac:dyDescent="0.25">
      <c r="I145" s="6"/>
      <c r="J145" s="14"/>
    </row>
    <row r="146" spans="9:10" x14ac:dyDescent="0.25">
      <c r="I146" s="6"/>
      <c r="J146" s="14"/>
    </row>
    <row r="147" spans="9:10" x14ac:dyDescent="0.25">
      <c r="I147" s="6"/>
      <c r="J147" s="14"/>
    </row>
    <row r="148" spans="9:10" x14ac:dyDescent="0.25">
      <c r="I148" s="6"/>
      <c r="J148" s="14"/>
    </row>
    <row r="149" spans="9:10" x14ac:dyDescent="0.25">
      <c r="I149" s="6"/>
      <c r="J149" s="14"/>
    </row>
    <row r="150" spans="9:10" x14ac:dyDescent="0.25">
      <c r="I150" s="6"/>
      <c r="J150" s="14"/>
    </row>
    <row r="151" spans="9:10" x14ac:dyDescent="0.25">
      <c r="I151" s="6"/>
      <c r="J151" s="14"/>
    </row>
    <row r="152" spans="9:10" x14ac:dyDescent="0.25">
      <c r="I152" s="6"/>
      <c r="J152" s="14"/>
    </row>
    <row r="153" spans="9:10" x14ac:dyDescent="0.25">
      <c r="I153" s="6"/>
      <c r="J153" s="14"/>
    </row>
    <row r="154" spans="9:10" x14ac:dyDescent="0.25">
      <c r="I154" s="6"/>
      <c r="J154" s="14"/>
    </row>
    <row r="155" spans="9:10" x14ac:dyDescent="0.25">
      <c r="I155" s="6"/>
      <c r="J155" s="14"/>
    </row>
    <row r="156" spans="9:10" x14ac:dyDescent="0.25">
      <c r="I156" s="6"/>
      <c r="J156" s="14"/>
    </row>
    <row r="157" spans="9:10" x14ac:dyDescent="0.25">
      <c r="I157" s="6"/>
      <c r="J157" s="14"/>
    </row>
    <row r="158" spans="9:10" x14ac:dyDescent="0.25">
      <c r="I158" s="6"/>
      <c r="J158" s="14"/>
    </row>
    <row r="159" spans="9:10" x14ac:dyDescent="0.25">
      <c r="I159" s="6"/>
      <c r="J159" s="14"/>
    </row>
    <row r="160" spans="9:10" x14ac:dyDescent="0.25">
      <c r="I160" s="6"/>
      <c r="J160" s="14"/>
    </row>
    <row r="161" spans="9:10" x14ac:dyDescent="0.25">
      <c r="I161" s="6"/>
      <c r="J161" s="14"/>
    </row>
    <row r="162" spans="9:10" x14ac:dyDescent="0.25">
      <c r="I162" s="6"/>
      <c r="J162" s="14"/>
    </row>
    <row r="163" spans="9:10" x14ac:dyDescent="0.25">
      <c r="I163" s="6"/>
      <c r="J163" s="14"/>
    </row>
    <row r="164" spans="9:10" x14ac:dyDescent="0.25">
      <c r="I164" s="6"/>
      <c r="J164" s="14"/>
    </row>
    <row r="165" spans="9:10" x14ac:dyDescent="0.25">
      <c r="I165" s="6"/>
      <c r="J165" s="14"/>
    </row>
    <row r="166" spans="9:10" x14ac:dyDescent="0.25">
      <c r="I166" s="6"/>
      <c r="J166" s="14"/>
    </row>
    <row r="167" spans="9:10" x14ac:dyDescent="0.25">
      <c r="I167" s="6"/>
      <c r="J167" s="14"/>
    </row>
    <row r="168" spans="9:10" x14ac:dyDescent="0.25">
      <c r="I168" s="6"/>
      <c r="J168" s="14"/>
    </row>
    <row r="169" spans="9:10" x14ac:dyDescent="0.25">
      <c r="I169" s="6"/>
      <c r="J169" s="14"/>
    </row>
    <row r="170" spans="9:10" x14ac:dyDescent="0.25">
      <c r="I170" s="6"/>
      <c r="J170" s="14"/>
    </row>
    <row r="171" spans="9:10" x14ac:dyDescent="0.25">
      <c r="I171" s="6"/>
      <c r="J171" s="14"/>
    </row>
    <row r="172" spans="9:10" x14ac:dyDescent="0.25">
      <c r="I172" s="6"/>
      <c r="J172" s="14"/>
    </row>
    <row r="173" spans="9:10" x14ac:dyDescent="0.25">
      <c r="I173" s="6"/>
      <c r="J173" s="14"/>
    </row>
    <row r="174" spans="9:10" x14ac:dyDescent="0.25">
      <c r="I174" s="6"/>
      <c r="J174" s="14"/>
    </row>
    <row r="175" spans="9:10" x14ac:dyDescent="0.25">
      <c r="I175" s="6"/>
      <c r="J175" s="14"/>
    </row>
    <row r="176" spans="9:10" x14ac:dyDescent="0.25">
      <c r="I176" s="6"/>
      <c r="J176" s="14"/>
    </row>
    <row r="177" spans="9:10" x14ac:dyDescent="0.25">
      <c r="I177" s="6"/>
      <c r="J177" s="14"/>
    </row>
    <row r="178" spans="9:10" x14ac:dyDescent="0.25">
      <c r="I178" s="6"/>
      <c r="J178" s="14"/>
    </row>
    <row r="179" spans="9:10" x14ac:dyDescent="0.25">
      <c r="I179" s="6"/>
      <c r="J179" s="14"/>
    </row>
    <row r="180" spans="9:10" x14ac:dyDescent="0.25">
      <c r="I180" s="6"/>
      <c r="J180" s="14"/>
    </row>
    <row r="181" spans="9:10" x14ac:dyDescent="0.25">
      <c r="I181" s="6"/>
      <c r="J181" s="14"/>
    </row>
    <row r="182" spans="9:10" x14ac:dyDescent="0.25">
      <c r="I182" s="6"/>
      <c r="J182" s="14"/>
    </row>
    <row r="183" spans="9:10" x14ac:dyDescent="0.25">
      <c r="I183" s="6"/>
      <c r="J183" s="14"/>
    </row>
    <row r="184" spans="9:10" x14ac:dyDescent="0.25">
      <c r="I184" s="6"/>
      <c r="J184" s="14"/>
    </row>
    <row r="185" spans="9:10" x14ac:dyDescent="0.25">
      <c r="I185" s="6"/>
      <c r="J185" s="14"/>
    </row>
    <row r="186" spans="9:10" x14ac:dyDescent="0.25">
      <c r="I186" s="6"/>
      <c r="J186" s="14"/>
    </row>
    <row r="187" spans="9:10" x14ac:dyDescent="0.25">
      <c r="I187" s="6"/>
      <c r="J187" s="14"/>
    </row>
    <row r="188" spans="9:10" x14ac:dyDescent="0.25">
      <c r="I188" s="6"/>
      <c r="J188" s="14"/>
    </row>
    <row r="189" spans="9:10" x14ac:dyDescent="0.25">
      <c r="I189" s="6"/>
      <c r="J189" s="14"/>
    </row>
    <row r="190" spans="9:10" x14ac:dyDescent="0.25">
      <c r="I190" s="6"/>
      <c r="J190" s="14"/>
    </row>
    <row r="191" spans="9:10" x14ac:dyDescent="0.25">
      <c r="I191" s="6"/>
      <c r="J191" s="14"/>
    </row>
    <row r="192" spans="9:10" x14ac:dyDescent="0.25">
      <c r="I192" s="6"/>
      <c r="J192" s="14"/>
    </row>
    <row r="193" spans="9:10" x14ac:dyDescent="0.25">
      <c r="I193" s="6"/>
      <c r="J193" s="14"/>
    </row>
    <row r="194" spans="9:10" x14ac:dyDescent="0.25">
      <c r="I194" s="6"/>
      <c r="J194" s="14"/>
    </row>
    <row r="195" spans="9:10" x14ac:dyDescent="0.25">
      <c r="I195" s="6"/>
      <c r="J195" s="14"/>
    </row>
    <row r="196" spans="9:10" x14ac:dyDescent="0.25">
      <c r="I196" s="6"/>
      <c r="J196" s="14"/>
    </row>
    <row r="197" spans="9:10" x14ac:dyDescent="0.25">
      <c r="I197" s="6"/>
      <c r="J197" s="14"/>
    </row>
    <row r="198" spans="9:10" x14ac:dyDescent="0.25">
      <c r="I198" s="6"/>
      <c r="J198" s="14"/>
    </row>
    <row r="199" spans="9:10" x14ac:dyDescent="0.25">
      <c r="I199" s="6"/>
      <c r="J199" s="14"/>
    </row>
    <row r="200" spans="9:10" x14ac:dyDescent="0.25">
      <c r="I200" s="6"/>
      <c r="J200" s="14"/>
    </row>
    <row r="201" spans="9:10" x14ac:dyDescent="0.25">
      <c r="I201" s="6"/>
      <c r="J201" s="14"/>
    </row>
    <row r="202" spans="9:10" x14ac:dyDescent="0.25">
      <c r="I202" s="6"/>
      <c r="J202" s="14"/>
    </row>
    <row r="203" spans="9:10" x14ac:dyDescent="0.25">
      <c r="I203" s="6"/>
      <c r="J203" s="14"/>
    </row>
    <row r="204" spans="9:10" x14ac:dyDescent="0.25">
      <c r="I204" s="6"/>
      <c r="J204" s="14"/>
    </row>
    <row r="205" spans="9:10" x14ac:dyDescent="0.25">
      <c r="I205" s="6"/>
      <c r="J205" s="14"/>
    </row>
    <row r="206" spans="9:10" x14ac:dyDescent="0.25">
      <c r="I206" s="6"/>
      <c r="J206" s="14"/>
    </row>
    <row r="207" spans="9:10" x14ac:dyDescent="0.25">
      <c r="I207" s="6"/>
      <c r="J207" s="14"/>
    </row>
    <row r="208" spans="9:10" x14ac:dyDescent="0.25">
      <c r="I208" s="6"/>
      <c r="J208" s="14"/>
    </row>
    <row r="209" spans="9:10" x14ac:dyDescent="0.25">
      <c r="I209" s="6"/>
      <c r="J209" s="14"/>
    </row>
    <row r="210" spans="9:10" x14ac:dyDescent="0.25">
      <c r="I210" s="6"/>
      <c r="J210" s="14"/>
    </row>
    <row r="211" spans="9:10" x14ac:dyDescent="0.25">
      <c r="I211" s="6"/>
      <c r="J211" s="14"/>
    </row>
    <row r="212" spans="9:10" x14ac:dyDescent="0.25">
      <c r="I212" s="6"/>
      <c r="J212" s="14"/>
    </row>
    <row r="213" spans="9:10" x14ac:dyDescent="0.25">
      <c r="I213" s="6"/>
      <c r="J213" s="14"/>
    </row>
    <row r="214" spans="9:10" x14ac:dyDescent="0.25">
      <c r="I214" s="6"/>
      <c r="J214" s="14"/>
    </row>
    <row r="215" spans="9:10" x14ac:dyDescent="0.25">
      <c r="I215" s="6"/>
      <c r="J215" s="14"/>
    </row>
    <row r="216" spans="9:10" x14ac:dyDescent="0.25">
      <c r="I216" s="6"/>
      <c r="J216" s="14"/>
    </row>
    <row r="217" spans="9:10" x14ac:dyDescent="0.25">
      <c r="I217" s="6"/>
      <c r="J217" s="14"/>
    </row>
    <row r="218" spans="9:10" x14ac:dyDescent="0.25">
      <c r="I218" s="6"/>
      <c r="J218" s="14"/>
    </row>
    <row r="219" spans="9:10" x14ac:dyDescent="0.25">
      <c r="I219" s="6"/>
      <c r="J219" s="14"/>
    </row>
    <row r="220" spans="9:10" x14ac:dyDescent="0.25">
      <c r="I220" s="6"/>
      <c r="J220" s="14"/>
    </row>
    <row r="221" spans="9:10" x14ac:dyDescent="0.25">
      <c r="I221" s="6"/>
      <c r="J221" s="14"/>
    </row>
    <row r="222" spans="9:10" x14ac:dyDescent="0.25">
      <c r="I222" s="6"/>
      <c r="J222" s="14"/>
    </row>
    <row r="223" spans="9:10" x14ac:dyDescent="0.25">
      <c r="I223" s="6"/>
      <c r="J223" s="14"/>
    </row>
    <row r="224" spans="9:10" x14ac:dyDescent="0.25">
      <c r="I224" s="6"/>
      <c r="J224" s="14"/>
    </row>
    <row r="225" spans="9:10" x14ac:dyDescent="0.25">
      <c r="I225" s="6"/>
      <c r="J225" s="14"/>
    </row>
    <row r="226" spans="9:10" x14ac:dyDescent="0.25">
      <c r="I226" s="6"/>
      <c r="J226" s="14"/>
    </row>
    <row r="227" spans="9:10" x14ac:dyDescent="0.25">
      <c r="I227" s="6"/>
      <c r="J227" s="14"/>
    </row>
    <row r="228" spans="9:10" x14ac:dyDescent="0.25">
      <c r="I228" s="6"/>
      <c r="J228" s="14"/>
    </row>
    <row r="229" spans="9:10" x14ac:dyDescent="0.25">
      <c r="I229" s="6"/>
      <c r="J229" s="14"/>
    </row>
    <row r="230" spans="9:10" x14ac:dyDescent="0.25">
      <c r="I230" s="6"/>
      <c r="J230" s="14"/>
    </row>
    <row r="231" spans="9:10" x14ac:dyDescent="0.25">
      <c r="I231" s="6"/>
      <c r="J231" s="14"/>
    </row>
    <row r="232" spans="9:10" x14ac:dyDescent="0.25">
      <c r="I232" s="6"/>
      <c r="J232" s="14"/>
    </row>
    <row r="233" spans="9:10" x14ac:dyDescent="0.25">
      <c r="I233" s="6"/>
      <c r="J233" s="14"/>
    </row>
    <row r="234" spans="9:10" x14ac:dyDescent="0.25">
      <c r="I234" s="6"/>
      <c r="J234" s="14"/>
    </row>
    <row r="235" spans="9:10" x14ac:dyDescent="0.25">
      <c r="I235" s="6"/>
      <c r="J235" s="14"/>
    </row>
    <row r="236" spans="9:10" x14ac:dyDescent="0.25">
      <c r="I236" s="6"/>
      <c r="J236" s="14"/>
    </row>
    <row r="237" spans="9:10" x14ac:dyDescent="0.25">
      <c r="I237" s="6"/>
      <c r="J237" s="14"/>
    </row>
    <row r="238" spans="9:10" x14ac:dyDescent="0.25">
      <c r="I238" s="6"/>
      <c r="J238" s="14"/>
    </row>
    <row r="239" spans="9:10" x14ac:dyDescent="0.25">
      <c r="I239" s="6"/>
      <c r="J239" s="14"/>
    </row>
    <row r="240" spans="9:10" x14ac:dyDescent="0.25">
      <c r="I240" s="6"/>
      <c r="J240" s="14"/>
    </row>
    <row r="241" spans="9:10" x14ac:dyDescent="0.25">
      <c r="I241" s="6"/>
      <c r="J241" s="14"/>
    </row>
    <row r="242" spans="9:10" x14ac:dyDescent="0.25">
      <c r="I242" s="6"/>
      <c r="J242" s="14"/>
    </row>
    <row r="243" spans="9:10" x14ac:dyDescent="0.25">
      <c r="I243" s="6"/>
      <c r="J243" s="14"/>
    </row>
    <row r="244" spans="9:10" x14ac:dyDescent="0.25">
      <c r="I244" s="6"/>
      <c r="J244" s="14"/>
    </row>
    <row r="245" spans="9:10" x14ac:dyDescent="0.25">
      <c r="I245" s="6"/>
      <c r="J245" s="14"/>
    </row>
    <row r="246" spans="9:10" x14ac:dyDescent="0.25">
      <c r="I246" s="6"/>
      <c r="J246" s="14"/>
    </row>
    <row r="247" spans="9:10" x14ac:dyDescent="0.25">
      <c r="I247" s="6"/>
      <c r="J247" s="14"/>
    </row>
    <row r="248" spans="9:10" x14ac:dyDescent="0.25">
      <c r="I248" s="6"/>
      <c r="J248" s="14"/>
    </row>
    <row r="249" spans="9:10" x14ac:dyDescent="0.25">
      <c r="I249" s="6"/>
      <c r="J249" s="14"/>
    </row>
    <row r="250" spans="9:10" x14ac:dyDescent="0.25">
      <c r="I250" s="6"/>
      <c r="J250" s="14"/>
    </row>
    <row r="251" spans="9:10" x14ac:dyDescent="0.25">
      <c r="I251" s="6"/>
      <c r="J251" s="14"/>
    </row>
    <row r="252" spans="9:10" x14ac:dyDescent="0.25">
      <c r="I252" s="6"/>
      <c r="J252" s="14"/>
    </row>
    <row r="253" spans="9:10" x14ac:dyDescent="0.25">
      <c r="I253" s="6"/>
      <c r="J253" s="14"/>
    </row>
    <row r="254" spans="9:10" x14ac:dyDescent="0.25">
      <c r="I254" s="6"/>
      <c r="J254" s="14"/>
    </row>
    <row r="255" spans="9:10" x14ac:dyDescent="0.25">
      <c r="I255" s="6"/>
      <c r="J255" s="14"/>
    </row>
    <row r="256" spans="9:10" x14ac:dyDescent="0.25">
      <c r="I256" s="6"/>
      <c r="J256" s="14"/>
    </row>
    <row r="257" spans="9:10" x14ac:dyDescent="0.25">
      <c r="I257" s="6"/>
      <c r="J257" s="14"/>
    </row>
    <row r="258" spans="9:10" x14ac:dyDescent="0.25">
      <c r="I258" s="6"/>
      <c r="J258" s="14"/>
    </row>
    <row r="259" spans="9:10" x14ac:dyDescent="0.25">
      <c r="I259" s="6"/>
      <c r="J259" s="14"/>
    </row>
    <row r="260" spans="9:10" x14ac:dyDescent="0.25">
      <c r="I260" s="6"/>
      <c r="J260" s="14"/>
    </row>
    <row r="261" spans="9:10" x14ac:dyDescent="0.25">
      <c r="I261" s="6"/>
      <c r="J261" s="14"/>
    </row>
    <row r="262" spans="9:10" x14ac:dyDescent="0.25">
      <c r="I262" s="6"/>
      <c r="J262" s="14"/>
    </row>
    <row r="263" spans="9:10" x14ac:dyDescent="0.25">
      <c r="I263" s="6"/>
      <c r="J263" s="14"/>
    </row>
    <row r="264" spans="9:10" x14ac:dyDescent="0.25">
      <c r="I264" s="6"/>
      <c r="J264" s="14"/>
    </row>
    <row r="265" spans="9:10" x14ac:dyDescent="0.25">
      <c r="I265" s="6"/>
      <c r="J265" s="14"/>
    </row>
    <row r="266" spans="9:10" x14ac:dyDescent="0.25">
      <c r="I266" s="6"/>
      <c r="J266" s="14"/>
    </row>
    <row r="267" spans="9:10" x14ac:dyDescent="0.25">
      <c r="I267" s="6"/>
      <c r="J267" s="14"/>
    </row>
    <row r="268" spans="9:10" x14ac:dyDescent="0.25">
      <c r="I268" s="6"/>
      <c r="J268" s="14"/>
    </row>
    <row r="269" spans="9:10" x14ac:dyDescent="0.25">
      <c r="I269" s="6"/>
      <c r="J269" s="14"/>
    </row>
    <row r="270" spans="9:10" x14ac:dyDescent="0.25">
      <c r="I270" s="6"/>
      <c r="J270" s="14"/>
    </row>
    <row r="271" spans="9:10" x14ac:dyDescent="0.25">
      <c r="I271" s="6"/>
      <c r="J271" s="14"/>
    </row>
    <row r="272" spans="9:10" x14ac:dyDescent="0.25">
      <c r="I272" s="6"/>
      <c r="J272" s="14"/>
    </row>
    <row r="273" spans="9:10" x14ac:dyDescent="0.25">
      <c r="I273" s="6"/>
      <c r="J273" s="14"/>
    </row>
    <row r="274" spans="9:10" x14ac:dyDescent="0.25">
      <c r="I274" s="6"/>
      <c r="J274" s="14"/>
    </row>
    <row r="275" spans="9:10" x14ac:dyDescent="0.25">
      <c r="I275" s="6"/>
      <c r="J275" s="14"/>
    </row>
    <row r="276" spans="9:10" x14ac:dyDescent="0.25">
      <c r="I276" s="6"/>
      <c r="J276" s="14"/>
    </row>
    <row r="277" spans="9:10" x14ac:dyDescent="0.25">
      <c r="I277" s="6"/>
      <c r="J277" s="14"/>
    </row>
    <row r="278" spans="9:10" x14ac:dyDescent="0.25">
      <c r="I278" s="6"/>
      <c r="J278" s="14"/>
    </row>
    <row r="279" spans="9:10" x14ac:dyDescent="0.25">
      <c r="I279" s="6"/>
      <c r="J279" s="14"/>
    </row>
    <row r="280" spans="9:10" x14ac:dyDescent="0.25">
      <c r="I280" s="6"/>
      <c r="J280" s="14"/>
    </row>
    <row r="281" spans="9:10" x14ac:dyDescent="0.25">
      <c r="I281" s="6"/>
      <c r="J281" s="14"/>
    </row>
    <row r="282" spans="9:10" x14ac:dyDescent="0.25">
      <c r="I282" s="6"/>
      <c r="J282" s="14"/>
    </row>
    <row r="283" spans="9:10" x14ac:dyDescent="0.25">
      <c r="I283" s="6"/>
      <c r="J283" s="14"/>
    </row>
    <row r="284" spans="9:10" x14ac:dyDescent="0.25">
      <c r="I284" s="6"/>
      <c r="J284" s="14"/>
    </row>
    <row r="285" spans="9:10" x14ac:dyDescent="0.25">
      <c r="I285" s="6"/>
      <c r="J285" s="14"/>
    </row>
    <row r="286" spans="9:10" x14ac:dyDescent="0.25">
      <c r="I286" s="6"/>
      <c r="J286" s="14"/>
    </row>
    <row r="287" spans="9:10" x14ac:dyDescent="0.25">
      <c r="I287" s="6"/>
      <c r="J287" s="14"/>
    </row>
    <row r="288" spans="9:10" x14ac:dyDescent="0.25">
      <c r="I288" s="6"/>
      <c r="J288" s="14"/>
    </row>
    <row r="289" spans="9:10" x14ac:dyDescent="0.25">
      <c r="I289" s="6"/>
      <c r="J289" s="14"/>
    </row>
    <row r="290" spans="9:10" x14ac:dyDescent="0.25">
      <c r="I290" s="6"/>
      <c r="J290" s="14"/>
    </row>
    <row r="291" spans="9:10" x14ac:dyDescent="0.25">
      <c r="I291" s="6"/>
      <c r="J291" s="14"/>
    </row>
    <row r="292" spans="9:10" x14ac:dyDescent="0.25">
      <c r="I292" s="6"/>
      <c r="J292" s="14"/>
    </row>
    <row r="293" spans="9:10" x14ac:dyDescent="0.25">
      <c r="I293" s="6"/>
      <c r="J293" s="14"/>
    </row>
    <row r="294" spans="9:10" x14ac:dyDescent="0.25">
      <c r="I294" s="6"/>
      <c r="J294" s="14"/>
    </row>
    <row r="295" spans="9:10" x14ac:dyDescent="0.25">
      <c r="I295" s="6"/>
      <c r="J295" s="14"/>
    </row>
    <row r="296" spans="9:10" x14ac:dyDescent="0.25">
      <c r="I296" s="6"/>
      <c r="J296" s="14"/>
    </row>
    <row r="297" spans="9:10" x14ac:dyDescent="0.25">
      <c r="I297" s="6"/>
      <c r="J297" s="14"/>
    </row>
    <row r="298" spans="9:10" x14ac:dyDescent="0.25">
      <c r="I298" s="6"/>
      <c r="J298" s="14"/>
    </row>
    <row r="299" spans="9:10" x14ac:dyDescent="0.25">
      <c r="I299" s="6"/>
      <c r="J299" s="14"/>
    </row>
    <row r="300" spans="9:10" x14ac:dyDescent="0.25">
      <c r="I300" s="6"/>
      <c r="J300" s="14"/>
    </row>
    <row r="301" spans="9:10" x14ac:dyDescent="0.25">
      <c r="I301" s="6"/>
      <c r="J301" s="14"/>
    </row>
    <row r="302" spans="9:10" x14ac:dyDescent="0.25">
      <c r="I302" s="6"/>
      <c r="J302" s="14"/>
    </row>
    <row r="303" spans="9:10" x14ac:dyDescent="0.25">
      <c r="I303" s="6"/>
      <c r="J303" s="14"/>
    </row>
    <row r="304" spans="9:10" x14ac:dyDescent="0.25">
      <c r="I304" s="6"/>
      <c r="J304" s="14"/>
    </row>
    <row r="305" spans="9:10" x14ac:dyDescent="0.25">
      <c r="I305" s="6"/>
      <c r="J305" s="14"/>
    </row>
    <row r="306" spans="9:10" x14ac:dyDescent="0.25">
      <c r="I306" s="6"/>
      <c r="J306" s="14"/>
    </row>
    <row r="307" spans="9:10" x14ac:dyDescent="0.25">
      <c r="I307" s="6"/>
      <c r="J307" s="14"/>
    </row>
    <row r="308" spans="9:10" x14ac:dyDescent="0.25">
      <c r="I308" s="6"/>
      <c r="J308" s="14"/>
    </row>
    <row r="309" spans="9:10" x14ac:dyDescent="0.25">
      <c r="I309" s="6"/>
      <c r="J309" s="14"/>
    </row>
    <row r="310" spans="9:10" x14ac:dyDescent="0.25">
      <c r="I310" s="6"/>
      <c r="J310" s="14"/>
    </row>
    <row r="311" spans="9:10" x14ac:dyDescent="0.25">
      <c r="I311" s="6"/>
      <c r="J311" s="14"/>
    </row>
    <row r="312" spans="9:10" x14ac:dyDescent="0.25">
      <c r="I312" s="6"/>
      <c r="J312" s="14"/>
    </row>
    <row r="313" spans="9:10" x14ac:dyDescent="0.25">
      <c r="I313" s="6"/>
      <c r="J313" s="14"/>
    </row>
    <row r="314" spans="9:10" x14ac:dyDescent="0.25">
      <c r="I314" s="6"/>
      <c r="J314" s="14"/>
    </row>
    <row r="315" spans="9:10" x14ac:dyDescent="0.25">
      <c r="I315" s="6"/>
      <c r="J315" s="14"/>
    </row>
    <row r="316" spans="9:10" x14ac:dyDescent="0.25">
      <c r="I316" s="6"/>
      <c r="J316" s="14"/>
    </row>
    <row r="317" spans="9:10" x14ac:dyDescent="0.25">
      <c r="I317" s="6"/>
      <c r="J317" s="14"/>
    </row>
    <row r="318" spans="9:10" x14ac:dyDescent="0.25">
      <c r="I318" s="6"/>
      <c r="J318" s="14"/>
    </row>
    <row r="319" spans="9:10" x14ac:dyDescent="0.25">
      <c r="I319" s="6"/>
      <c r="J319" s="14"/>
    </row>
    <row r="320" spans="9:10" x14ac:dyDescent="0.25">
      <c r="I320" s="6"/>
      <c r="J320" s="14"/>
    </row>
    <row r="321" spans="9:10" x14ac:dyDescent="0.25">
      <c r="I321" s="6"/>
      <c r="J321" s="14"/>
    </row>
    <row r="322" spans="9:10" x14ac:dyDescent="0.25">
      <c r="I322" s="6"/>
      <c r="J322" s="14"/>
    </row>
    <row r="323" spans="9:10" x14ac:dyDescent="0.25">
      <c r="I323" s="6"/>
      <c r="J323" s="14"/>
    </row>
    <row r="324" spans="9:10" x14ac:dyDescent="0.25">
      <c r="I324" s="6"/>
      <c r="J324" s="14"/>
    </row>
    <row r="325" spans="9:10" x14ac:dyDescent="0.25">
      <c r="I325" s="6"/>
      <c r="J325" s="14"/>
    </row>
    <row r="326" spans="9:10" x14ac:dyDescent="0.25">
      <c r="I326" s="6"/>
      <c r="J326" s="14"/>
    </row>
    <row r="327" spans="9:10" x14ac:dyDescent="0.25">
      <c r="I327" s="6"/>
      <c r="J327" s="14"/>
    </row>
    <row r="328" spans="9:10" x14ac:dyDescent="0.25">
      <c r="I328" s="6"/>
      <c r="J328" s="14"/>
    </row>
    <row r="329" spans="9:10" x14ac:dyDescent="0.25">
      <c r="I329" s="6"/>
      <c r="J329" s="14"/>
    </row>
    <row r="330" spans="9:10" x14ac:dyDescent="0.25">
      <c r="I330" s="6"/>
      <c r="J330" s="14"/>
    </row>
    <row r="331" spans="9:10" x14ac:dyDescent="0.25">
      <c r="I331" s="6"/>
      <c r="J331" s="14"/>
    </row>
    <row r="332" spans="9:10" x14ac:dyDescent="0.25">
      <c r="I332" s="6"/>
      <c r="J332" s="14"/>
    </row>
    <row r="333" spans="9:10" x14ac:dyDescent="0.25">
      <c r="I333" s="6"/>
      <c r="J333" s="14"/>
    </row>
    <row r="334" spans="9:10" x14ac:dyDescent="0.25">
      <c r="I334" s="6"/>
      <c r="J334" s="14"/>
    </row>
    <row r="335" spans="9:10" x14ac:dyDescent="0.25">
      <c r="I335" s="6"/>
      <c r="J335" s="14"/>
    </row>
    <row r="336" spans="9:10" x14ac:dyDescent="0.25">
      <c r="I336" s="6"/>
      <c r="J336" s="14"/>
    </row>
    <row r="337" spans="9:10" x14ac:dyDescent="0.25">
      <c r="I337" s="6"/>
      <c r="J337" s="14"/>
    </row>
    <row r="338" spans="9:10" x14ac:dyDescent="0.25">
      <c r="I338" s="6"/>
      <c r="J338" s="14"/>
    </row>
    <row r="339" spans="9:10" x14ac:dyDescent="0.25">
      <c r="I339" s="6"/>
      <c r="J339" s="14"/>
    </row>
    <row r="340" spans="9:10" x14ac:dyDescent="0.25">
      <c r="I340" s="6"/>
      <c r="J340" s="14"/>
    </row>
    <row r="341" spans="9:10" x14ac:dyDescent="0.25">
      <c r="I341" s="6"/>
      <c r="J341" s="14"/>
    </row>
    <row r="342" spans="9:10" x14ac:dyDescent="0.25">
      <c r="I342" s="6"/>
      <c r="J342" s="14"/>
    </row>
    <row r="343" spans="9:10" x14ac:dyDescent="0.25">
      <c r="I343" s="6"/>
      <c r="J343" s="14"/>
    </row>
    <row r="344" spans="9:10" x14ac:dyDescent="0.25">
      <c r="I344" s="6"/>
      <c r="J344" s="14"/>
    </row>
    <row r="345" spans="9:10" x14ac:dyDescent="0.25">
      <c r="I345" s="6"/>
      <c r="J345" s="14"/>
    </row>
    <row r="346" spans="9:10" x14ac:dyDescent="0.25">
      <c r="I346" s="6"/>
      <c r="J346" s="14"/>
    </row>
    <row r="347" spans="9:10" x14ac:dyDescent="0.25">
      <c r="I347" s="6"/>
      <c r="J347" s="14"/>
    </row>
    <row r="348" spans="9:10" x14ac:dyDescent="0.25">
      <c r="I348" s="6"/>
      <c r="J348" s="14"/>
    </row>
    <row r="349" spans="9:10" x14ac:dyDescent="0.25">
      <c r="I349" s="6"/>
      <c r="J349" s="14"/>
    </row>
    <row r="350" spans="9:10" x14ac:dyDescent="0.25">
      <c r="I350" s="6"/>
      <c r="J350" s="14"/>
    </row>
    <row r="351" spans="9:10" x14ac:dyDescent="0.25">
      <c r="I351" s="6"/>
      <c r="J351" s="14"/>
    </row>
    <row r="352" spans="9:10" x14ac:dyDescent="0.25">
      <c r="I352" s="6"/>
      <c r="J352" s="14"/>
    </row>
    <row r="353" spans="9:10" x14ac:dyDescent="0.25">
      <c r="I353" s="6"/>
      <c r="J353" s="14"/>
    </row>
    <row r="354" spans="9:10" x14ac:dyDescent="0.25">
      <c r="I354" s="6"/>
      <c r="J354" s="14"/>
    </row>
    <row r="355" spans="9:10" x14ac:dyDescent="0.25">
      <c r="I355" s="6"/>
      <c r="J355" s="14"/>
    </row>
    <row r="356" spans="9:10" x14ac:dyDescent="0.25">
      <c r="I356" s="6"/>
      <c r="J356" s="14"/>
    </row>
    <row r="357" spans="9:10" x14ac:dyDescent="0.25">
      <c r="I357" s="6"/>
      <c r="J357" s="14"/>
    </row>
    <row r="358" spans="9:10" x14ac:dyDescent="0.25">
      <c r="I358" s="6"/>
      <c r="J358" s="14"/>
    </row>
    <row r="359" spans="9:10" x14ac:dyDescent="0.25">
      <c r="I359" s="6"/>
      <c r="J359" s="14"/>
    </row>
    <row r="360" spans="9:10" x14ac:dyDescent="0.25">
      <c r="I360" s="6"/>
      <c r="J360" s="14"/>
    </row>
    <row r="361" spans="9:10" x14ac:dyDescent="0.25">
      <c r="I361" s="6"/>
      <c r="J361" s="14"/>
    </row>
    <row r="362" spans="9:10" x14ac:dyDescent="0.25">
      <c r="I362" s="6"/>
      <c r="J362" s="14"/>
    </row>
    <row r="363" spans="9:10" x14ac:dyDescent="0.25">
      <c r="I363" s="6"/>
      <c r="J363" s="14"/>
    </row>
    <row r="364" spans="9:10" x14ac:dyDescent="0.25">
      <c r="I364" s="6"/>
      <c r="J364" s="14"/>
    </row>
    <row r="365" spans="9:10" x14ac:dyDescent="0.25">
      <c r="I365" s="6"/>
      <c r="J365" s="14"/>
    </row>
    <row r="366" spans="9:10" x14ac:dyDescent="0.25">
      <c r="I366" s="6"/>
      <c r="J366" s="14"/>
    </row>
    <row r="367" spans="9:10" x14ac:dyDescent="0.25">
      <c r="I367" s="6"/>
      <c r="J367" s="14"/>
    </row>
    <row r="368" spans="9:10" x14ac:dyDescent="0.25">
      <c r="I368" s="6"/>
      <c r="J368" s="14"/>
    </row>
    <row r="369" spans="9:10" x14ac:dyDescent="0.25">
      <c r="I369" s="6"/>
      <c r="J369" s="14"/>
    </row>
    <row r="370" spans="9:10" x14ac:dyDescent="0.25">
      <c r="I370" s="6"/>
      <c r="J370" s="14"/>
    </row>
    <row r="371" spans="9:10" x14ac:dyDescent="0.25">
      <c r="I371" s="6"/>
      <c r="J371" s="14"/>
    </row>
    <row r="372" spans="9:10" x14ac:dyDescent="0.25">
      <c r="I372" s="6"/>
      <c r="J372" s="14"/>
    </row>
    <row r="373" spans="9:10" x14ac:dyDescent="0.25">
      <c r="I373" s="6"/>
      <c r="J373" s="14"/>
    </row>
    <row r="374" spans="9:10" x14ac:dyDescent="0.25">
      <c r="I374" s="6"/>
      <c r="J374" s="14"/>
    </row>
    <row r="375" spans="9:10" x14ac:dyDescent="0.25">
      <c r="I375" s="6"/>
      <c r="J375" s="14"/>
    </row>
    <row r="376" spans="9:10" x14ac:dyDescent="0.25">
      <c r="I376" s="6"/>
      <c r="J376" s="14"/>
    </row>
    <row r="377" spans="9:10" x14ac:dyDescent="0.25">
      <c r="I377" s="6"/>
      <c r="J377" s="14"/>
    </row>
    <row r="378" spans="9:10" x14ac:dyDescent="0.25">
      <c r="I378" s="6"/>
      <c r="J378" s="14"/>
    </row>
    <row r="379" spans="9:10" x14ac:dyDescent="0.25">
      <c r="I379" s="6"/>
      <c r="J379" s="14"/>
    </row>
    <row r="380" spans="9:10" x14ac:dyDescent="0.25">
      <c r="I380" s="6"/>
      <c r="J380" s="14"/>
    </row>
    <row r="381" spans="9:10" x14ac:dyDescent="0.25">
      <c r="I381" s="6"/>
      <c r="J381" s="14"/>
    </row>
    <row r="382" spans="9:10" x14ac:dyDescent="0.25">
      <c r="I382" s="6"/>
      <c r="J382" s="14"/>
    </row>
    <row r="383" spans="9:10" x14ac:dyDescent="0.25">
      <c r="I383" s="6"/>
      <c r="J383" s="14"/>
    </row>
    <row r="384" spans="9:10" x14ac:dyDescent="0.25">
      <c r="I384" s="6"/>
      <c r="J384" s="14"/>
    </row>
    <row r="385" spans="9:10" x14ac:dyDescent="0.25">
      <c r="I385" s="6"/>
      <c r="J385" s="14"/>
    </row>
    <row r="386" spans="9:10" x14ac:dyDescent="0.25">
      <c r="I386" s="6"/>
      <c r="J386" s="14"/>
    </row>
    <row r="387" spans="9:10" x14ac:dyDescent="0.25">
      <c r="I387" s="6"/>
      <c r="J387" s="14"/>
    </row>
    <row r="388" spans="9:10" x14ac:dyDescent="0.25">
      <c r="I388" s="6"/>
      <c r="J388" s="14"/>
    </row>
    <row r="389" spans="9:10" x14ac:dyDescent="0.25">
      <c r="I389" s="6"/>
      <c r="J389" s="14"/>
    </row>
    <row r="390" spans="9:10" x14ac:dyDescent="0.25">
      <c r="I390" s="6"/>
      <c r="J390" s="14"/>
    </row>
    <row r="391" spans="9:10" x14ac:dyDescent="0.25">
      <c r="I391" s="6"/>
      <c r="J391" s="14"/>
    </row>
    <row r="392" spans="9:10" x14ac:dyDescent="0.25">
      <c r="I392" s="6"/>
      <c r="J392" s="14"/>
    </row>
    <row r="393" spans="9:10" x14ac:dyDescent="0.25">
      <c r="I393" s="6"/>
      <c r="J393" s="14"/>
    </row>
    <row r="394" spans="9:10" x14ac:dyDescent="0.25">
      <c r="I394" s="6"/>
      <c r="J394" s="14"/>
    </row>
    <row r="395" spans="9:10" x14ac:dyDescent="0.25">
      <c r="I395" s="6"/>
      <c r="J395" s="14"/>
    </row>
    <row r="396" spans="9:10" x14ac:dyDescent="0.25">
      <c r="I396" s="6"/>
      <c r="J396" s="14"/>
    </row>
    <row r="397" spans="9:10" x14ac:dyDescent="0.25">
      <c r="I397" s="6"/>
      <c r="J397" s="14"/>
    </row>
    <row r="398" spans="9:10" x14ac:dyDescent="0.25">
      <c r="I398" s="6"/>
      <c r="J398" s="14"/>
    </row>
    <row r="399" spans="9:10" x14ac:dyDescent="0.25">
      <c r="I399" s="6"/>
      <c r="J399" s="14"/>
    </row>
    <row r="400" spans="9:10" x14ac:dyDescent="0.25">
      <c r="I400" s="6"/>
      <c r="J400" s="14"/>
    </row>
    <row r="401" spans="9:10" x14ac:dyDescent="0.25">
      <c r="I401" s="6"/>
      <c r="J401" s="14"/>
    </row>
    <row r="402" spans="9:10" x14ac:dyDescent="0.25">
      <c r="I402" s="6"/>
      <c r="J402" s="14"/>
    </row>
    <row r="403" spans="9:10" x14ac:dyDescent="0.25">
      <c r="I403" s="6"/>
      <c r="J403" s="14"/>
    </row>
    <row r="404" spans="9:10" x14ac:dyDescent="0.25">
      <c r="I404" s="6"/>
      <c r="J404" s="14"/>
    </row>
    <row r="405" spans="9:10" x14ac:dyDescent="0.25">
      <c r="I405" s="6"/>
      <c r="J405" s="14"/>
    </row>
    <row r="406" spans="9:10" x14ac:dyDescent="0.25">
      <c r="I406" s="6"/>
      <c r="J406" s="14"/>
    </row>
    <row r="407" spans="9:10" x14ac:dyDescent="0.25">
      <c r="I407" s="6"/>
      <c r="J407" s="14"/>
    </row>
    <row r="408" spans="9:10" x14ac:dyDescent="0.25">
      <c r="I408" s="6"/>
      <c r="J408" s="14"/>
    </row>
    <row r="409" spans="9:10" x14ac:dyDescent="0.25">
      <c r="I409" s="6"/>
      <c r="J409" s="14"/>
    </row>
    <row r="410" spans="9:10" x14ac:dyDescent="0.25">
      <c r="I410" s="6"/>
      <c r="J410" s="14"/>
    </row>
    <row r="411" spans="9:10" x14ac:dyDescent="0.25">
      <c r="I411" s="6"/>
      <c r="J411" s="14"/>
    </row>
    <row r="412" spans="9:10" x14ac:dyDescent="0.25">
      <c r="I412" s="6"/>
      <c r="J412" s="14"/>
    </row>
    <row r="413" spans="9:10" x14ac:dyDescent="0.25">
      <c r="I413" s="6"/>
      <c r="J413" s="14"/>
    </row>
    <row r="414" spans="9:10" x14ac:dyDescent="0.25">
      <c r="I414" s="6"/>
      <c r="J414" s="14"/>
    </row>
    <row r="415" spans="9:10" x14ac:dyDescent="0.25">
      <c r="I415" s="6"/>
      <c r="J415" s="14"/>
    </row>
    <row r="416" spans="9:10" x14ac:dyDescent="0.25">
      <c r="I416" s="6"/>
      <c r="J416" s="14"/>
    </row>
    <row r="417" spans="9:10" x14ac:dyDescent="0.25">
      <c r="I417" s="6"/>
      <c r="J417" s="14"/>
    </row>
    <row r="418" spans="9:10" x14ac:dyDescent="0.25">
      <c r="I418" s="6"/>
      <c r="J418" s="14"/>
    </row>
    <row r="419" spans="9:10" x14ac:dyDescent="0.25">
      <c r="I419" s="6"/>
      <c r="J419" s="14"/>
    </row>
    <row r="420" spans="9:10" x14ac:dyDescent="0.25">
      <c r="I420" s="6"/>
      <c r="J420" s="14"/>
    </row>
    <row r="421" spans="9:10" x14ac:dyDescent="0.25">
      <c r="I421" s="6"/>
      <c r="J421" s="14"/>
    </row>
    <row r="422" spans="9:10" x14ac:dyDescent="0.25">
      <c r="I422" s="6"/>
      <c r="J422" s="14"/>
    </row>
    <row r="423" spans="9:10" x14ac:dyDescent="0.25">
      <c r="I423" s="6"/>
      <c r="J423" s="14"/>
    </row>
    <row r="424" spans="9:10" x14ac:dyDescent="0.25">
      <c r="I424" s="6"/>
      <c r="J424" s="14"/>
    </row>
    <row r="425" spans="9:10" x14ac:dyDescent="0.25">
      <c r="I425" s="6"/>
      <c r="J425" s="14"/>
    </row>
    <row r="426" spans="9:10" x14ac:dyDescent="0.25">
      <c r="I426" s="6"/>
      <c r="J426" s="14"/>
    </row>
    <row r="427" spans="9:10" x14ac:dyDescent="0.25">
      <c r="I427" s="6"/>
      <c r="J427" s="14"/>
    </row>
    <row r="428" spans="9:10" x14ac:dyDescent="0.25">
      <c r="I428" s="6"/>
      <c r="J428" s="14"/>
    </row>
    <row r="429" spans="9:10" x14ac:dyDescent="0.25">
      <c r="I429" s="6"/>
      <c r="J429" s="14"/>
    </row>
    <row r="430" spans="9:10" x14ac:dyDescent="0.25">
      <c r="I430" s="6"/>
      <c r="J430" s="14"/>
    </row>
    <row r="431" spans="9:10" x14ac:dyDescent="0.25">
      <c r="I431" s="6"/>
      <c r="J431" s="14"/>
    </row>
    <row r="432" spans="9:10" x14ac:dyDescent="0.25">
      <c r="I432" s="6"/>
      <c r="J432" s="14"/>
    </row>
    <row r="433" spans="9:10" x14ac:dyDescent="0.25">
      <c r="I433" s="6"/>
      <c r="J433" s="14"/>
    </row>
    <row r="434" spans="9:10" x14ac:dyDescent="0.25">
      <c r="I434" s="6"/>
      <c r="J434" s="14"/>
    </row>
    <row r="435" spans="9:10" x14ac:dyDescent="0.25">
      <c r="I435" s="6"/>
      <c r="J435" s="14"/>
    </row>
    <row r="436" spans="9:10" x14ac:dyDescent="0.25">
      <c r="I436" s="6"/>
      <c r="J436" s="14"/>
    </row>
    <row r="437" spans="9:10" x14ac:dyDescent="0.25">
      <c r="I437" s="6"/>
      <c r="J437" s="14"/>
    </row>
    <row r="438" spans="9:10" x14ac:dyDescent="0.25">
      <c r="I438" s="6"/>
      <c r="J438" s="14"/>
    </row>
    <row r="439" spans="9:10" x14ac:dyDescent="0.25">
      <c r="I439" s="6"/>
      <c r="J439" s="14"/>
    </row>
    <row r="440" spans="9:10" x14ac:dyDescent="0.25">
      <c r="I440" s="6"/>
      <c r="J440" s="14"/>
    </row>
    <row r="441" spans="9:10" x14ac:dyDescent="0.25">
      <c r="I441" s="6"/>
      <c r="J441" s="14"/>
    </row>
    <row r="442" spans="9:10" x14ac:dyDescent="0.25">
      <c r="I442" s="6"/>
      <c r="J442" s="14"/>
    </row>
    <row r="443" spans="9:10" x14ac:dyDescent="0.25">
      <c r="I443" s="6"/>
      <c r="J443" s="14"/>
    </row>
    <row r="444" spans="9:10" x14ac:dyDescent="0.25">
      <c r="I444" s="6"/>
      <c r="J444" s="14"/>
    </row>
    <row r="445" spans="9:10" x14ac:dyDescent="0.25">
      <c r="I445" s="6"/>
      <c r="J445" s="14"/>
    </row>
    <row r="446" spans="9:10" x14ac:dyDescent="0.25">
      <c r="I446" s="6"/>
      <c r="J446" s="14"/>
    </row>
    <row r="447" spans="9:10" x14ac:dyDescent="0.25">
      <c r="I447" s="6"/>
      <c r="J447" s="14"/>
    </row>
    <row r="448" spans="9:10" x14ac:dyDescent="0.25">
      <c r="I448" s="6"/>
      <c r="J448" s="14"/>
    </row>
    <row r="449" spans="9:10" x14ac:dyDescent="0.25">
      <c r="I449" s="6"/>
      <c r="J449" s="14"/>
    </row>
    <row r="450" spans="9:10" x14ac:dyDescent="0.25">
      <c r="I450" s="6"/>
      <c r="J450" s="14"/>
    </row>
    <row r="451" spans="9:10" x14ac:dyDescent="0.25">
      <c r="I451" s="6"/>
      <c r="J451" s="14"/>
    </row>
    <row r="452" spans="9:10" x14ac:dyDescent="0.25">
      <c r="I452" s="6"/>
      <c r="J452" s="14"/>
    </row>
    <row r="453" spans="9:10" x14ac:dyDescent="0.25">
      <c r="I453" s="6"/>
      <c r="J453" s="14"/>
    </row>
    <row r="454" spans="9:10" x14ac:dyDescent="0.25">
      <c r="I454" s="6"/>
      <c r="J454" s="14"/>
    </row>
    <row r="455" spans="9:10" x14ac:dyDescent="0.25">
      <c r="I455" s="6"/>
      <c r="J455" s="14"/>
    </row>
    <row r="456" spans="9:10" x14ac:dyDescent="0.25">
      <c r="I456" s="6"/>
      <c r="J456" s="14"/>
    </row>
    <row r="457" spans="9:10" x14ac:dyDescent="0.25">
      <c r="I457" s="6"/>
      <c r="J457" s="14"/>
    </row>
    <row r="458" spans="9:10" x14ac:dyDescent="0.25">
      <c r="I458" s="6"/>
      <c r="J458" s="14"/>
    </row>
    <row r="459" spans="9:10" x14ac:dyDescent="0.25">
      <c r="I459" s="6"/>
      <c r="J459" s="14"/>
    </row>
    <row r="460" spans="9:10" x14ac:dyDescent="0.25">
      <c r="I460" s="6"/>
      <c r="J460" s="14"/>
    </row>
    <row r="461" spans="9:10" x14ac:dyDescent="0.25">
      <c r="I461" s="6"/>
      <c r="J461" s="14"/>
    </row>
    <row r="462" spans="9:10" x14ac:dyDescent="0.25">
      <c r="I462" s="6"/>
      <c r="J462" s="14"/>
    </row>
    <row r="463" spans="9:10" x14ac:dyDescent="0.25">
      <c r="I463" s="6"/>
      <c r="J463" s="14"/>
    </row>
    <row r="464" spans="9:10" x14ac:dyDescent="0.25">
      <c r="I464" s="6"/>
      <c r="J464" s="14"/>
    </row>
    <row r="465" spans="9:10" x14ac:dyDescent="0.25">
      <c r="I465" s="6"/>
      <c r="J465" s="14"/>
    </row>
    <row r="466" spans="9:10" x14ac:dyDescent="0.25">
      <c r="I466" s="6"/>
      <c r="J466" s="14"/>
    </row>
    <row r="467" spans="9:10" x14ac:dyDescent="0.25">
      <c r="I467" s="6"/>
      <c r="J467" s="14"/>
    </row>
    <row r="468" spans="9:10" x14ac:dyDescent="0.25">
      <c r="I468" s="6"/>
      <c r="J468" s="14"/>
    </row>
    <row r="469" spans="9:10" x14ac:dyDescent="0.25">
      <c r="I469" s="6"/>
      <c r="J469" s="14"/>
    </row>
    <row r="470" spans="9:10" x14ac:dyDescent="0.25">
      <c r="I470" s="6"/>
      <c r="J470" s="14"/>
    </row>
    <row r="471" spans="9:10" x14ac:dyDescent="0.25">
      <c r="I471" s="6"/>
      <c r="J471" s="14"/>
    </row>
    <row r="472" spans="9:10" x14ac:dyDescent="0.25">
      <c r="I472" s="6"/>
      <c r="J472" s="14"/>
    </row>
    <row r="473" spans="9:10" x14ac:dyDescent="0.25">
      <c r="I473" s="6"/>
      <c r="J473" s="14"/>
    </row>
    <row r="474" spans="9:10" x14ac:dyDescent="0.25">
      <c r="I474" s="6"/>
      <c r="J474" s="14"/>
    </row>
    <row r="475" spans="9:10" x14ac:dyDescent="0.25">
      <c r="I475" s="6"/>
      <c r="J475" s="14"/>
    </row>
    <row r="476" spans="9:10" x14ac:dyDescent="0.25">
      <c r="I476" s="6"/>
      <c r="J476" s="14"/>
    </row>
    <row r="477" spans="9:10" x14ac:dyDescent="0.25">
      <c r="I477" s="6"/>
      <c r="J477" s="14"/>
    </row>
    <row r="478" spans="9:10" x14ac:dyDescent="0.25">
      <c r="I478" s="6"/>
      <c r="J478" s="14"/>
    </row>
    <row r="479" spans="9:10" x14ac:dyDescent="0.25">
      <c r="I479" s="6"/>
      <c r="J479" s="14"/>
    </row>
    <row r="480" spans="9:10" x14ac:dyDescent="0.25">
      <c r="I480" s="6"/>
      <c r="J480" s="14"/>
    </row>
    <row r="481" spans="9:10" x14ac:dyDescent="0.25">
      <c r="I481" s="6"/>
      <c r="J481" s="14"/>
    </row>
    <row r="482" spans="9:10" x14ac:dyDescent="0.25">
      <c r="I482" s="6"/>
      <c r="J482" s="14"/>
    </row>
    <row r="483" spans="9:10" x14ac:dyDescent="0.25">
      <c r="I483" s="6"/>
      <c r="J483" s="14"/>
    </row>
    <row r="484" spans="9:10" x14ac:dyDescent="0.25">
      <c r="I484" s="6"/>
      <c r="J484" s="14"/>
    </row>
    <row r="485" spans="9:10" x14ac:dyDescent="0.25">
      <c r="I485" s="6"/>
      <c r="J485" s="14"/>
    </row>
    <row r="486" spans="9:10" x14ac:dyDescent="0.25">
      <c r="I486" s="6"/>
      <c r="J486" s="14"/>
    </row>
    <row r="487" spans="9:10" x14ac:dyDescent="0.25">
      <c r="I487" s="6"/>
      <c r="J487" s="14"/>
    </row>
    <row r="488" spans="9:10" x14ac:dyDescent="0.25">
      <c r="I488" s="6"/>
      <c r="J488" s="14"/>
    </row>
    <row r="489" spans="9:10" x14ac:dyDescent="0.25">
      <c r="I489" s="6"/>
      <c r="J489" s="14"/>
    </row>
    <row r="490" spans="9:10" x14ac:dyDescent="0.25">
      <c r="I490" s="6"/>
      <c r="J490" s="14"/>
    </row>
    <row r="491" spans="9:10" x14ac:dyDescent="0.25">
      <c r="I491" s="6"/>
      <c r="J491" s="14"/>
    </row>
    <row r="492" spans="9:10" x14ac:dyDescent="0.25">
      <c r="I492" s="6"/>
      <c r="J492" s="14"/>
    </row>
    <row r="493" spans="9:10" x14ac:dyDescent="0.25">
      <c r="I493" s="6"/>
      <c r="J493" s="14"/>
    </row>
    <row r="494" spans="9:10" x14ac:dyDescent="0.25">
      <c r="I494" s="6"/>
      <c r="J494" s="14"/>
    </row>
    <row r="495" spans="9:10" x14ac:dyDescent="0.25">
      <c r="I495" s="6"/>
      <c r="J495" s="14"/>
    </row>
    <row r="496" spans="9:10" x14ac:dyDescent="0.25">
      <c r="I496" s="6"/>
      <c r="J496" s="14"/>
    </row>
    <row r="497" spans="9:10" x14ac:dyDescent="0.25">
      <c r="I497" s="6"/>
      <c r="J497" s="14"/>
    </row>
    <row r="498" spans="9:10" x14ac:dyDescent="0.25">
      <c r="I498" s="6"/>
      <c r="J498" s="14"/>
    </row>
    <row r="499" spans="9:10" x14ac:dyDescent="0.25">
      <c r="I499" s="6"/>
      <c r="J499" s="14"/>
    </row>
    <row r="500" spans="9:10" x14ac:dyDescent="0.25">
      <c r="I500" s="6"/>
      <c r="J500" s="14"/>
    </row>
    <row r="501" spans="9:10" x14ac:dyDescent="0.25">
      <c r="I501" s="6"/>
      <c r="J501" s="14"/>
    </row>
    <row r="502" spans="9:10" x14ac:dyDescent="0.25">
      <c r="I502" s="6"/>
      <c r="J502" s="14"/>
    </row>
    <row r="503" spans="9:10" x14ac:dyDescent="0.25">
      <c r="I503" s="6"/>
      <c r="J503" s="14"/>
    </row>
    <row r="504" spans="9:10" x14ac:dyDescent="0.25">
      <c r="I504" s="6"/>
      <c r="J504" s="14"/>
    </row>
    <row r="505" spans="9:10" x14ac:dyDescent="0.25">
      <c r="I505" s="6"/>
      <c r="J505" s="14"/>
    </row>
    <row r="506" spans="9:10" x14ac:dyDescent="0.25">
      <c r="I506" s="6"/>
      <c r="J506" s="14"/>
    </row>
    <row r="507" spans="9:10" x14ac:dyDescent="0.25">
      <c r="I507" s="6"/>
      <c r="J507" s="14"/>
    </row>
    <row r="508" spans="9:10" x14ac:dyDescent="0.25">
      <c r="I508" s="6"/>
      <c r="J508" s="14"/>
    </row>
    <row r="509" spans="9:10" x14ac:dyDescent="0.25">
      <c r="I509" s="6"/>
      <c r="J509" s="14"/>
    </row>
    <row r="510" spans="9:10" x14ac:dyDescent="0.25">
      <c r="I510" s="6"/>
      <c r="J510" s="14"/>
    </row>
    <row r="511" spans="9:10" x14ac:dyDescent="0.25">
      <c r="I511" s="6"/>
      <c r="J511" s="14"/>
    </row>
    <row r="512" spans="9:10" x14ac:dyDescent="0.25">
      <c r="I512" s="6"/>
      <c r="J512" s="14"/>
    </row>
    <row r="513" spans="9:10" x14ac:dyDescent="0.25">
      <c r="I513" s="6"/>
      <c r="J513" s="14"/>
    </row>
    <row r="514" spans="9:10" x14ac:dyDescent="0.25">
      <c r="I514" s="6"/>
      <c r="J514" s="14"/>
    </row>
    <row r="515" spans="9:10" x14ac:dyDescent="0.25">
      <c r="I515" s="6"/>
      <c r="J515" s="14"/>
    </row>
    <row r="516" spans="9:10" x14ac:dyDescent="0.25">
      <c r="I516" s="6"/>
      <c r="J516" s="14"/>
    </row>
    <row r="517" spans="9:10" x14ac:dyDescent="0.25">
      <c r="I517" s="6"/>
      <c r="J517" s="14"/>
    </row>
    <row r="518" spans="9:10" x14ac:dyDescent="0.25">
      <c r="I518" s="6"/>
      <c r="J518" s="14"/>
    </row>
    <row r="519" spans="9:10" x14ac:dyDescent="0.25">
      <c r="I519" s="6"/>
      <c r="J519" s="14"/>
    </row>
    <row r="520" spans="9:10" x14ac:dyDescent="0.25">
      <c r="I520" s="6"/>
      <c r="J520" s="14"/>
    </row>
    <row r="521" spans="9:10" x14ac:dyDescent="0.25">
      <c r="I521" s="6"/>
      <c r="J521" s="14"/>
    </row>
    <row r="522" spans="9:10" x14ac:dyDescent="0.25">
      <c r="I522" s="6"/>
      <c r="J522" s="14"/>
    </row>
    <row r="523" spans="9:10" x14ac:dyDescent="0.25">
      <c r="I523" s="6"/>
      <c r="J523" s="14"/>
    </row>
    <row r="524" spans="9:10" x14ac:dyDescent="0.25">
      <c r="I524" s="6"/>
      <c r="J524" s="14"/>
    </row>
    <row r="525" spans="9:10" x14ac:dyDescent="0.25">
      <c r="I525" s="6"/>
      <c r="J525" s="14"/>
    </row>
    <row r="526" spans="9:10" x14ac:dyDescent="0.25">
      <c r="I526" s="6"/>
      <c r="J526" s="14"/>
    </row>
    <row r="527" spans="9:10" x14ac:dyDescent="0.25">
      <c r="I527" s="6"/>
      <c r="J527" s="14"/>
    </row>
    <row r="528" spans="9:10" x14ac:dyDescent="0.25">
      <c r="I528" s="6"/>
      <c r="J528" s="14"/>
    </row>
    <row r="529" spans="9:10" x14ac:dyDescent="0.25">
      <c r="I529" s="6"/>
      <c r="J529" s="14"/>
    </row>
    <row r="530" spans="9:10" x14ac:dyDescent="0.25">
      <c r="I530" s="6"/>
      <c r="J530" s="14"/>
    </row>
    <row r="531" spans="9:10" x14ac:dyDescent="0.25">
      <c r="I531" s="6"/>
      <c r="J531" s="14"/>
    </row>
    <row r="532" spans="9:10" x14ac:dyDescent="0.25">
      <c r="I532" s="6"/>
      <c r="J532" s="14"/>
    </row>
    <row r="533" spans="9:10" x14ac:dyDescent="0.25">
      <c r="I533" s="6"/>
      <c r="J533" s="14"/>
    </row>
    <row r="534" spans="9:10" x14ac:dyDescent="0.25">
      <c r="I534" s="6"/>
      <c r="J534" s="14"/>
    </row>
    <row r="535" spans="9:10" x14ac:dyDescent="0.25">
      <c r="I535" s="6"/>
      <c r="J535" s="14"/>
    </row>
    <row r="536" spans="9:10" x14ac:dyDescent="0.25">
      <c r="I536" s="6"/>
      <c r="J536" s="14"/>
    </row>
    <row r="537" spans="9:10" x14ac:dyDescent="0.25">
      <c r="I537" s="6"/>
      <c r="J537" s="14"/>
    </row>
    <row r="538" spans="9:10" x14ac:dyDescent="0.25">
      <c r="I538" s="6"/>
      <c r="J538" s="14"/>
    </row>
    <row r="539" spans="9:10" x14ac:dyDescent="0.25">
      <c r="I539" s="6"/>
      <c r="J539" s="14"/>
    </row>
    <row r="540" spans="9:10" x14ac:dyDescent="0.25">
      <c r="I540" s="6"/>
      <c r="J540" s="14"/>
    </row>
    <row r="541" spans="9:10" x14ac:dyDescent="0.25">
      <c r="I541" s="6"/>
      <c r="J541" s="14"/>
    </row>
    <row r="542" spans="9:10" x14ac:dyDescent="0.25">
      <c r="I542" s="6"/>
      <c r="J542" s="14"/>
    </row>
    <row r="543" spans="9:10" x14ac:dyDescent="0.25">
      <c r="I543" s="6"/>
      <c r="J543" s="14"/>
    </row>
    <row r="544" spans="9:10" x14ac:dyDescent="0.25">
      <c r="I544" s="6"/>
      <c r="J544" s="14"/>
    </row>
    <row r="545" spans="9:10" x14ac:dyDescent="0.25">
      <c r="I545" s="6"/>
      <c r="J545" s="14"/>
    </row>
    <row r="546" spans="9:10" x14ac:dyDescent="0.25">
      <c r="I546" s="6"/>
      <c r="J546" s="14"/>
    </row>
    <row r="547" spans="9:10" x14ac:dyDescent="0.25">
      <c r="I547" s="6"/>
      <c r="J547" s="14"/>
    </row>
    <row r="548" spans="9:10" x14ac:dyDescent="0.25">
      <c r="I548" s="6"/>
      <c r="J548" s="14"/>
    </row>
    <row r="549" spans="9:10" x14ac:dyDescent="0.25">
      <c r="I549" s="6"/>
      <c r="J549" s="14"/>
    </row>
    <row r="550" spans="9:10" x14ac:dyDescent="0.25">
      <c r="I550" s="6"/>
      <c r="J550" s="14"/>
    </row>
    <row r="551" spans="9:10" x14ac:dyDescent="0.25">
      <c r="I551" s="6"/>
      <c r="J551" s="14"/>
    </row>
    <row r="552" spans="9:10" x14ac:dyDescent="0.25">
      <c r="I552" s="6"/>
      <c r="J552" s="14"/>
    </row>
    <row r="553" spans="9:10" x14ac:dyDescent="0.25">
      <c r="I553" s="6"/>
      <c r="J553" s="14"/>
    </row>
    <row r="554" spans="9:10" x14ac:dyDescent="0.25">
      <c r="I554" s="6"/>
      <c r="J554" s="14"/>
    </row>
    <row r="555" spans="9:10" x14ac:dyDescent="0.25">
      <c r="I555" s="6"/>
      <c r="J555" s="14"/>
    </row>
    <row r="556" spans="9:10" x14ac:dyDescent="0.25">
      <c r="I556" s="6"/>
      <c r="J556" s="14"/>
    </row>
    <row r="557" spans="9:10" x14ac:dyDescent="0.25">
      <c r="I557" s="6"/>
      <c r="J557" s="14"/>
    </row>
    <row r="558" spans="9:10" x14ac:dyDescent="0.25">
      <c r="I558" s="6"/>
      <c r="J558" s="14"/>
    </row>
    <row r="559" spans="9:10" x14ac:dyDescent="0.25">
      <c r="I559" s="6"/>
      <c r="J559" s="14"/>
    </row>
    <row r="560" spans="9:10" x14ac:dyDescent="0.25">
      <c r="I560" s="6"/>
      <c r="J560" s="14"/>
    </row>
    <row r="561" spans="9:10" x14ac:dyDescent="0.25">
      <c r="I561" s="6"/>
      <c r="J561" s="14"/>
    </row>
    <row r="562" spans="9:10" x14ac:dyDescent="0.25">
      <c r="I562" s="6"/>
      <c r="J562" s="14"/>
    </row>
    <row r="563" spans="9:10" x14ac:dyDescent="0.25">
      <c r="I563" s="6"/>
      <c r="J563" s="14"/>
    </row>
    <row r="564" spans="9:10" x14ac:dyDescent="0.25">
      <c r="I564" s="6"/>
      <c r="J564" s="14"/>
    </row>
    <row r="565" spans="9:10" x14ac:dyDescent="0.25">
      <c r="I565" s="6"/>
      <c r="J565" s="14"/>
    </row>
    <row r="566" spans="9:10" x14ac:dyDescent="0.25">
      <c r="I566" s="6"/>
      <c r="J566" s="14"/>
    </row>
    <row r="567" spans="9:10" x14ac:dyDescent="0.25">
      <c r="I567" s="6"/>
      <c r="J567" s="14"/>
    </row>
    <row r="568" spans="9:10" x14ac:dyDescent="0.25">
      <c r="I568" s="6"/>
      <c r="J568" s="14"/>
    </row>
    <row r="569" spans="9:10" x14ac:dyDescent="0.25">
      <c r="I569" s="6"/>
      <c r="J569" s="14"/>
    </row>
    <row r="570" spans="9:10" x14ac:dyDescent="0.25">
      <c r="I570" s="6"/>
      <c r="J570" s="14"/>
    </row>
    <row r="571" spans="9:10" x14ac:dyDescent="0.25">
      <c r="I571" s="6"/>
      <c r="J571" s="14"/>
    </row>
    <row r="572" spans="9:10" x14ac:dyDescent="0.25">
      <c r="I572" s="6"/>
      <c r="J572" s="14"/>
    </row>
    <row r="573" spans="9:10" x14ac:dyDescent="0.25">
      <c r="I573" s="6"/>
      <c r="J573" s="14"/>
    </row>
    <row r="574" spans="9:10" x14ac:dyDescent="0.25">
      <c r="I574" s="6"/>
      <c r="J574" s="14"/>
    </row>
    <row r="575" spans="9:10" x14ac:dyDescent="0.25">
      <c r="I575" s="6"/>
      <c r="J575" s="14"/>
    </row>
    <row r="576" spans="9:10" x14ac:dyDescent="0.25">
      <c r="I576" s="6"/>
      <c r="J576" s="14"/>
    </row>
    <row r="577" spans="9:10" x14ac:dyDescent="0.25">
      <c r="I577" s="6"/>
      <c r="J577" s="14"/>
    </row>
    <row r="578" spans="9:10" x14ac:dyDescent="0.25">
      <c r="I578" s="6"/>
      <c r="J578" s="14"/>
    </row>
    <row r="579" spans="9:10" x14ac:dyDescent="0.25">
      <c r="I579" s="6"/>
      <c r="J579" s="14"/>
    </row>
    <row r="580" spans="9:10" x14ac:dyDescent="0.25">
      <c r="I580" s="6"/>
      <c r="J580" s="14"/>
    </row>
    <row r="581" spans="9:10" x14ac:dyDescent="0.25">
      <c r="I581" s="6"/>
      <c r="J581" s="14"/>
    </row>
    <row r="582" spans="9:10" x14ac:dyDescent="0.25">
      <c r="I582" s="6"/>
      <c r="J582" s="14"/>
    </row>
    <row r="583" spans="9:10" x14ac:dyDescent="0.25">
      <c r="I583" s="6"/>
      <c r="J583" s="14"/>
    </row>
    <row r="584" spans="9:10" x14ac:dyDescent="0.25">
      <c r="I584" s="6"/>
      <c r="J584" s="14"/>
    </row>
    <row r="585" spans="9:10" x14ac:dyDescent="0.25">
      <c r="I585" s="6"/>
      <c r="J585" s="14"/>
    </row>
    <row r="586" spans="9:10" x14ac:dyDescent="0.25">
      <c r="I586" s="6"/>
      <c r="J586" s="14"/>
    </row>
    <row r="587" spans="9:10" x14ac:dyDescent="0.25">
      <c r="I587" s="6"/>
      <c r="J587" s="14"/>
    </row>
    <row r="588" spans="9:10" x14ac:dyDescent="0.25">
      <c r="I588" s="6"/>
      <c r="J588" s="14"/>
    </row>
    <row r="589" spans="9:10" x14ac:dyDescent="0.25">
      <c r="I589" s="6"/>
      <c r="J589" s="14"/>
    </row>
    <row r="590" spans="9:10" x14ac:dyDescent="0.25">
      <c r="I590" s="6"/>
      <c r="J590" s="14"/>
    </row>
    <row r="591" spans="9:10" x14ac:dyDescent="0.25">
      <c r="I591" s="6"/>
      <c r="J591" s="14"/>
    </row>
    <row r="592" spans="9:10" x14ac:dyDescent="0.25">
      <c r="I592" s="6"/>
      <c r="J592" s="14"/>
    </row>
    <row r="593" spans="9:10" x14ac:dyDescent="0.25">
      <c r="I593" s="6"/>
      <c r="J593" s="14"/>
    </row>
    <row r="594" spans="9:10" x14ac:dyDescent="0.25">
      <c r="I594" s="6"/>
      <c r="J594" s="14"/>
    </row>
    <row r="595" spans="9:10" x14ac:dyDescent="0.25">
      <c r="I595" s="6"/>
      <c r="J595" s="14"/>
    </row>
    <row r="596" spans="9:10" x14ac:dyDescent="0.25">
      <c r="I596" s="6"/>
      <c r="J596" s="14"/>
    </row>
    <row r="597" spans="9:10" x14ac:dyDescent="0.25">
      <c r="I597" s="6"/>
      <c r="J597" s="14"/>
    </row>
    <row r="598" spans="9:10" x14ac:dyDescent="0.25">
      <c r="I598" s="6"/>
      <c r="J598" s="14"/>
    </row>
    <row r="599" spans="9:10" x14ac:dyDescent="0.25">
      <c r="I599" s="6"/>
      <c r="J599" s="14"/>
    </row>
    <row r="600" spans="9:10" x14ac:dyDescent="0.25">
      <c r="I600" s="6"/>
      <c r="J600" s="14"/>
    </row>
    <row r="601" spans="9:10" x14ac:dyDescent="0.25">
      <c r="I601" s="6"/>
      <c r="J601" s="14"/>
    </row>
    <row r="602" spans="9:10" x14ac:dyDescent="0.25">
      <c r="I602" s="6"/>
      <c r="J602" s="14"/>
    </row>
    <row r="603" spans="9:10" x14ac:dyDescent="0.25">
      <c r="I603" s="6"/>
      <c r="J603" s="14"/>
    </row>
    <row r="604" spans="9:10" x14ac:dyDescent="0.25">
      <c r="I604" s="6"/>
      <c r="J604" s="14"/>
    </row>
    <row r="605" spans="9:10" x14ac:dyDescent="0.25">
      <c r="I605" s="6"/>
      <c r="J605" s="14"/>
    </row>
    <row r="606" spans="9:10" x14ac:dyDescent="0.25">
      <c r="I606" s="6"/>
      <c r="J606" s="14"/>
    </row>
    <row r="607" spans="9:10" x14ac:dyDescent="0.25">
      <c r="I607" s="6"/>
      <c r="J607" s="14"/>
    </row>
    <row r="608" spans="9:10" x14ac:dyDescent="0.25">
      <c r="I608" s="6"/>
      <c r="J608" s="14"/>
    </row>
    <row r="609" spans="9:10" x14ac:dyDescent="0.25">
      <c r="I609" s="6"/>
      <c r="J609" s="14"/>
    </row>
    <row r="610" spans="9:10" x14ac:dyDescent="0.25">
      <c r="I610" s="6"/>
      <c r="J610" s="14"/>
    </row>
    <row r="611" spans="9:10" x14ac:dyDescent="0.25">
      <c r="I611" s="6"/>
      <c r="J611" s="14"/>
    </row>
    <row r="612" spans="9:10" x14ac:dyDescent="0.25">
      <c r="I612" s="6"/>
      <c r="J612" s="14"/>
    </row>
    <row r="613" spans="9:10" x14ac:dyDescent="0.25">
      <c r="I613" s="6"/>
      <c r="J613" s="14"/>
    </row>
    <row r="614" spans="9:10" x14ac:dyDescent="0.25">
      <c r="I614" s="6"/>
      <c r="J614" s="14"/>
    </row>
    <row r="615" spans="9:10" x14ac:dyDescent="0.25">
      <c r="I615" s="6"/>
      <c r="J615" s="14"/>
    </row>
    <row r="616" spans="9:10" x14ac:dyDescent="0.25">
      <c r="I616" s="6"/>
      <c r="J616" s="14"/>
    </row>
    <row r="617" spans="9:10" x14ac:dyDescent="0.25">
      <c r="I617" s="6"/>
      <c r="J617" s="14"/>
    </row>
    <row r="618" spans="9:10" x14ac:dyDescent="0.25">
      <c r="I618" s="6"/>
      <c r="J618" s="14"/>
    </row>
    <row r="619" spans="9:10" x14ac:dyDescent="0.25">
      <c r="I619" s="6"/>
      <c r="J619" s="14"/>
    </row>
    <row r="620" spans="9:10" x14ac:dyDescent="0.25">
      <c r="I620" s="6"/>
      <c r="J620" s="14"/>
    </row>
    <row r="621" spans="9:10" x14ac:dyDescent="0.25">
      <c r="I621" s="6"/>
      <c r="J621" s="14"/>
    </row>
    <row r="622" spans="9:10" x14ac:dyDescent="0.25">
      <c r="I622" s="6"/>
      <c r="J622" s="14"/>
    </row>
    <row r="623" spans="9:10" x14ac:dyDescent="0.25">
      <c r="I623" s="6"/>
      <c r="J623" s="14"/>
    </row>
    <row r="624" spans="9:10" x14ac:dyDescent="0.25">
      <c r="I624" s="6"/>
      <c r="J624" s="14"/>
    </row>
    <row r="625" spans="9:10" x14ac:dyDescent="0.25">
      <c r="I625" s="6"/>
      <c r="J625" s="14"/>
    </row>
    <row r="626" spans="9:10" x14ac:dyDescent="0.25">
      <c r="I626" s="6"/>
      <c r="J626" s="14"/>
    </row>
    <row r="627" spans="9:10" x14ac:dyDescent="0.25">
      <c r="I627" s="6"/>
      <c r="J627" s="14"/>
    </row>
    <row r="628" spans="9:10" x14ac:dyDescent="0.25">
      <c r="I628" s="6"/>
      <c r="J628" s="14"/>
    </row>
    <row r="629" spans="9:10" x14ac:dyDescent="0.25">
      <c r="I629" s="6"/>
      <c r="J629" s="14"/>
    </row>
    <row r="630" spans="9:10" x14ac:dyDescent="0.25">
      <c r="I630" s="6"/>
      <c r="J630" s="14"/>
    </row>
    <row r="631" spans="9:10" x14ac:dyDescent="0.25">
      <c r="I631" s="6"/>
      <c r="J631" s="14"/>
    </row>
    <row r="632" spans="9:10" x14ac:dyDescent="0.25">
      <c r="I632" s="6"/>
      <c r="J632" s="14"/>
    </row>
    <row r="633" spans="9:10" x14ac:dyDescent="0.25">
      <c r="I633" s="6"/>
      <c r="J633" s="14"/>
    </row>
    <row r="634" spans="9:10" x14ac:dyDescent="0.25">
      <c r="I634" s="6"/>
      <c r="J634" s="14"/>
    </row>
    <row r="635" spans="9:10" x14ac:dyDescent="0.25">
      <c r="I635" s="6"/>
      <c r="J635" s="14"/>
    </row>
    <row r="636" spans="9:10" x14ac:dyDescent="0.25">
      <c r="I636" s="6"/>
      <c r="J636" s="14"/>
    </row>
    <row r="637" spans="9:10" x14ac:dyDescent="0.25">
      <c r="I637" s="6"/>
      <c r="J637" s="14"/>
    </row>
    <row r="638" spans="9:10" x14ac:dyDescent="0.25">
      <c r="I638" s="6"/>
      <c r="J638" s="14"/>
    </row>
    <row r="639" spans="9:10" x14ac:dyDescent="0.25">
      <c r="I639" s="6"/>
      <c r="J639" s="14"/>
    </row>
    <row r="640" spans="9:10" x14ac:dyDescent="0.25">
      <c r="I640" s="6"/>
      <c r="J640" s="14"/>
    </row>
    <row r="641" spans="9:10" x14ac:dyDescent="0.25">
      <c r="I641" s="6"/>
      <c r="J641" s="14"/>
    </row>
    <row r="642" spans="9:10" x14ac:dyDescent="0.25">
      <c r="I642" s="6"/>
      <c r="J642" s="14"/>
    </row>
    <row r="643" spans="9:10" x14ac:dyDescent="0.25">
      <c r="I643" s="6"/>
      <c r="J643" s="14"/>
    </row>
    <row r="644" spans="9:10" x14ac:dyDescent="0.25">
      <c r="I644" s="6"/>
      <c r="J644" s="14"/>
    </row>
    <row r="645" spans="9:10" x14ac:dyDescent="0.25">
      <c r="I645" s="6"/>
      <c r="J645" s="14"/>
    </row>
    <row r="646" spans="9:10" x14ac:dyDescent="0.25">
      <c r="I646" s="6"/>
      <c r="J646" s="14"/>
    </row>
    <row r="647" spans="9:10" x14ac:dyDescent="0.25">
      <c r="I647" s="6"/>
      <c r="J647" s="14"/>
    </row>
    <row r="648" spans="9:10" x14ac:dyDescent="0.25">
      <c r="I648" s="6"/>
      <c r="J648" s="14"/>
    </row>
    <row r="649" spans="9:10" x14ac:dyDescent="0.25">
      <c r="I649" s="6"/>
      <c r="J649" s="14"/>
    </row>
    <row r="650" spans="9:10" x14ac:dyDescent="0.25">
      <c r="I650" s="6"/>
      <c r="J650" s="14"/>
    </row>
    <row r="651" spans="9:10" x14ac:dyDescent="0.25">
      <c r="I651" s="6"/>
      <c r="J651" s="14"/>
    </row>
    <row r="652" spans="9:10" x14ac:dyDescent="0.25">
      <c r="I652" s="6"/>
      <c r="J652" s="14"/>
    </row>
    <row r="653" spans="9:10" x14ac:dyDescent="0.25">
      <c r="I653" s="6"/>
      <c r="J653" s="14"/>
    </row>
    <row r="654" spans="9:10" x14ac:dyDescent="0.25">
      <c r="I654" s="6"/>
      <c r="J654" s="14"/>
    </row>
    <row r="655" spans="9:10" x14ac:dyDescent="0.25">
      <c r="I655" s="6"/>
      <c r="J655" s="14"/>
    </row>
    <row r="656" spans="9:10" x14ac:dyDescent="0.25">
      <c r="I656" s="6"/>
      <c r="J656" s="14"/>
    </row>
    <row r="657" spans="9:10" x14ac:dyDescent="0.25">
      <c r="I657" s="6"/>
      <c r="J657" s="14"/>
    </row>
    <row r="658" spans="9:10" x14ac:dyDescent="0.25">
      <c r="I658" s="6"/>
      <c r="J658" s="14"/>
    </row>
    <row r="659" spans="9:10" x14ac:dyDescent="0.25">
      <c r="I659" s="6"/>
      <c r="J659" s="14"/>
    </row>
    <row r="660" spans="9:10" x14ac:dyDescent="0.25">
      <c r="I660" s="6"/>
      <c r="J660" s="14"/>
    </row>
    <row r="661" spans="9:10" x14ac:dyDescent="0.25">
      <c r="I661" s="6"/>
      <c r="J661" s="14"/>
    </row>
    <row r="662" spans="9:10" x14ac:dyDescent="0.25">
      <c r="I662" s="6"/>
      <c r="J662" s="14"/>
    </row>
    <row r="663" spans="9:10" x14ac:dyDescent="0.25">
      <c r="I663" s="6"/>
      <c r="J663" s="14"/>
    </row>
    <row r="664" spans="9:10" x14ac:dyDescent="0.25">
      <c r="I664" s="6"/>
      <c r="J664" s="14"/>
    </row>
    <row r="665" spans="9:10" x14ac:dyDescent="0.25">
      <c r="I665" s="6"/>
      <c r="J665" s="14"/>
    </row>
    <row r="666" spans="9:10" x14ac:dyDescent="0.25">
      <c r="I666" s="6"/>
      <c r="J666" s="14"/>
    </row>
    <row r="667" spans="9:10" x14ac:dyDescent="0.25">
      <c r="I667" s="6"/>
      <c r="J667" s="14"/>
    </row>
    <row r="668" spans="9:10" x14ac:dyDescent="0.25">
      <c r="I668" s="6"/>
      <c r="J668" s="14"/>
    </row>
    <row r="669" spans="9:10" x14ac:dyDescent="0.25">
      <c r="I669" s="6"/>
      <c r="J669" s="14"/>
    </row>
    <row r="670" spans="9:10" x14ac:dyDescent="0.25">
      <c r="I670" s="6"/>
      <c r="J670" s="14"/>
    </row>
    <row r="671" spans="9:10" x14ac:dyDescent="0.25">
      <c r="I671" s="6"/>
      <c r="J671" s="14"/>
    </row>
    <row r="672" spans="9:10" x14ac:dyDescent="0.25">
      <c r="I672" s="6"/>
      <c r="J672" s="14"/>
    </row>
    <row r="673" spans="9:10" x14ac:dyDescent="0.25">
      <c r="I673" s="6"/>
      <c r="J673" s="14"/>
    </row>
    <row r="674" spans="9:10" x14ac:dyDescent="0.25">
      <c r="I674" s="6"/>
      <c r="J674" s="14"/>
    </row>
    <row r="675" spans="9:10" x14ac:dyDescent="0.25">
      <c r="I675" s="6"/>
      <c r="J675" s="14"/>
    </row>
    <row r="676" spans="9:10" x14ac:dyDescent="0.25">
      <c r="I676" s="6"/>
      <c r="J676" s="14"/>
    </row>
    <row r="677" spans="9:10" x14ac:dyDescent="0.25">
      <c r="I677" s="6"/>
      <c r="J677" s="14"/>
    </row>
    <row r="678" spans="9:10" x14ac:dyDescent="0.25">
      <c r="I678" s="6"/>
      <c r="J678" s="14"/>
    </row>
    <row r="679" spans="9:10" x14ac:dyDescent="0.25">
      <c r="I679" s="6"/>
      <c r="J679" s="14"/>
    </row>
    <row r="680" spans="9:10" x14ac:dyDescent="0.25">
      <c r="I680" s="6"/>
      <c r="J680" s="14"/>
    </row>
    <row r="681" spans="9:10" x14ac:dyDescent="0.25">
      <c r="I681" s="6"/>
      <c r="J681" s="14"/>
    </row>
    <row r="682" spans="9:10" x14ac:dyDescent="0.25">
      <c r="I682" s="6"/>
      <c r="J682" s="14"/>
    </row>
    <row r="683" spans="9:10" x14ac:dyDescent="0.25">
      <c r="I683" s="6"/>
      <c r="J683" s="14"/>
    </row>
    <row r="684" spans="9:10" x14ac:dyDescent="0.25">
      <c r="I684" s="6"/>
      <c r="J684" s="14"/>
    </row>
    <row r="685" spans="9:10" x14ac:dyDescent="0.25">
      <c r="I685" s="6"/>
      <c r="J685" s="14"/>
    </row>
    <row r="686" spans="9:10" x14ac:dyDescent="0.25">
      <c r="I686" s="6"/>
      <c r="J686" s="14"/>
    </row>
    <row r="687" spans="9:10" x14ac:dyDescent="0.25">
      <c r="I687" s="6"/>
      <c r="J687" s="14"/>
    </row>
    <row r="688" spans="9:10" x14ac:dyDescent="0.25">
      <c r="I688" s="6"/>
      <c r="J688" s="14"/>
    </row>
    <row r="689" spans="9:10" x14ac:dyDescent="0.25">
      <c r="I689" s="6"/>
      <c r="J689" s="14"/>
    </row>
    <row r="690" spans="9:10" x14ac:dyDescent="0.25">
      <c r="I690" s="6"/>
      <c r="J690" s="14"/>
    </row>
    <row r="691" spans="9:10" x14ac:dyDescent="0.25">
      <c r="I691" s="6"/>
      <c r="J691" s="14"/>
    </row>
    <row r="692" spans="9:10" x14ac:dyDescent="0.25">
      <c r="I692" s="6"/>
      <c r="J692" s="14"/>
    </row>
    <row r="693" spans="9:10" x14ac:dyDescent="0.25">
      <c r="I693" s="6"/>
      <c r="J693" s="14"/>
    </row>
    <row r="694" spans="9:10" x14ac:dyDescent="0.25">
      <c r="I694" s="6"/>
      <c r="J694" s="14"/>
    </row>
    <row r="695" spans="9:10" x14ac:dyDescent="0.25">
      <c r="I695" s="6"/>
      <c r="J695" s="14"/>
    </row>
    <row r="696" spans="9:10" x14ac:dyDescent="0.25">
      <c r="I696" s="6"/>
      <c r="J696" s="14"/>
    </row>
    <row r="697" spans="9:10" x14ac:dyDescent="0.25">
      <c r="I697" s="6"/>
      <c r="J697" s="14"/>
    </row>
    <row r="698" spans="9:10" x14ac:dyDescent="0.25">
      <c r="I698" s="6"/>
      <c r="J698" s="14"/>
    </row>
    <row r="699" spans="9:10" x14ac:dyDescent="0.25">
      <c r="I699" s="6"/>
      <c r="J699" s="14"/>
    </row>
    <row r="700" spans="9:10" x14ac:dyDescent="0.25">
      <c r="I700" s="6"/>
      <c r="J700" s="14"/>
    </row>
    <row r="701" spans="9:10" x14ac:dyDescent="0.25">
      <c r="I701" s="6"/>
      <c r="J701" s="14"/>
    </row>
    <row r="702" spans="9:10" x14ac:dyDescent="0.25">
      <c r="I702" s="6"/>
      <c r="J702" s="14"/>
    </row>
    <row r="703" spans="9:10" x14ac:dyDescent="0.25">
      <c r="I703" s="6"/>
      <c r="J703" s="14"/>
    </row>
    <row r="704" spans="9:10" x14ac:dyDescent="0.25">
      <c r="I704" s="6"/>
      <c r="J704" s="14"/>
    </row>
    <row r="705" spans="9:10" x14ac:dyDescent="0.25">
      <c r="I705" s="6"/>
      <c r="J705" s="14"/>
    </row>
    <row r="706" spans="9:10" x14ac:dyDescent="0.25">
      <c r="I706" s="6"/>
      <c r="J706" s="14"/>
    </row>
    <row r="707" spans="9:10" x14ac:dyDescent="0.25">
      <c r="I707" s="6"/>
      <c r="J707" s="14"/>
    </row>
    <row r="708" spans="9:10" x14ac:dyDescent="0.25">
      <c r="I708" s="6"/>
      <c r="J708" s="14"/>
    </row>
    <row r="709" spans="9:10" x14ac:dyDescent="0.25">
      <c r="I709" s="6"/>
      <c r="J709" s="14"/>
    </row>
    <row r="710" spans="9:10" x14ac:dyDescent="0.25">
      <c r="I710" s="6"/>
      <c r="J710" s="14"/>
    </row>
    <row r="711" spans="9:10" x14ac:dyDescent="0.25">
      <c r="I711" s="6"/>
      <c r="J711" s="14"/>
    </row>
    <row r="712" spans="9:10" x14ac:dyDescent="0.25">
      <c r="I712" s="6"/>
      <c r="J712" s="14"/>
    </row>
    <row r="713" spans="9:10" x14ac:dyDescent="0.25">
      <c r="I713" s="6"/>
      <c r="J713" s="14"/>
    </row>
    <row r="714" spans="9:10" x14ac:dyDescent="0.25">
      <c r="I714" s="6"/>
      <c r="J714" s="14"/>
    </row>
    <row r="715" spans="9:10" x14ac:dyDescent="0.25">
      <c r="I715" s="6"/>
      <c r="J715" s="14"/>
    </row>
    <row r="716" spans="9:10" x14ac:dyDescent="0.25">
      <c r="I716" s="6"/>
      <c r="J716" s="14"/>
    </row>
    <row r="717" spans="9:10" x14ac:dyDescent="0.25">
      <c r="I717" s="6"/>
      <c r="J717" s="14"/>
    </row>
    <row r="718" spans="9:10" x14ac:dyDescent="0.25">
      <c r="I718" s="6"/>
      <c r="J718" s="14"/>
    </row>
    <row r="719" spans="9:10" x14ac:dyDescent="0.25">
      <c r="I719" s="6"/>
      <c r="J719" s="14"/>
    </row>
    <row r="720" spans="9:10" x14ac:dyDescent="0.25">
      <c r="I720" s="6"/>
      <c r="J720" s="14"/>
    </row>
    <row r="721" spans="9:10" x14ac:dyDescent="0.25">
      <c r="I721" s="6"/>
      <c r="J721" s="14"/>
    </row>
    <row r="722" spans="9:10" x14ac:dyDescent="0.25">
      <c r="I722" s="6"/>
      <c r="J722" s="14"/>
    </row>
    <row r="723" spans="9:10" x14ac:dyDescent="0.25">
      <c r="I723" s="6"/>
      <c r="J723" s="14"/>
    </row>
    <row r="724" spans="9:10" x14ac:dyDescent="0.25">
      <c r="I724" s="6"/>
      <c r="J724" s="14"/>
    </row>
    <row r="725" spans="9:10" x14ac:dyDescent="0.25">
      <c r="I725" s="6"/>
      <c r="J725" s="14"/>
    </row>
    <row r="726" spans="9:10" x14ac:dyDescent="0.25">
      <c r="I726" s="6"/>
      <c r="J726" s="14"/>
    </row>
    <row r="727" spans="9:10" x14ac:dyDescent="0.25">
      <c r="I727" s="6"/>
      <c r="J727" s="14"/>
    </row>
    <row r="728" spans="9:10" x14ac:dyDescent="0.25">
      <c r="I728" s="6"/>
      <c r="J728" s="14"/>
    </row>
    <row r="729" spans="9:10" x14ac:dyDescent="0.25">
      <c r="I729" s="6"/>
      <c r="J729" s="14"/>
    </row>
    <row r="730" spans="9:10" x14ac:dyDescent="0.25">
      <c r="I730" s="6"/>
      <c r="J730" s="14"/>
    </row>
    <row r="731" spans="9:10" x14ac:dyDescent="0.25">
      <c r="I731" s="6"/>
      <c r="J731" s="14"/>
    </row>
    <row r="732" spans="9:10" x14ac:dyDescent="0.25">
      <c r="I732" s="6"/>
      <c r="J732" s="14"/>
    </row>
    <row r="733" spans="9:10" x14ac:dyDescent="0.25">
      <c r="I733" s="6"/>
      <c r="J733" s="14"/>
    </row>
    <row r="734" spans="9:10" x14ac:dyDescent="0.25">
      <c r="I734" s="6"/>
      <c r="J734" s="14"/>
    </row>
    <row r="735" spans="9:10" x14ac:dyDescent="0.25">
      <c r="I735" s="6"/>
      <c r="J735" s="14"/>
    </row>
    <row r="736" spans="9:10" x14ac:dyDescent="0.25">
      <c r="I736" s="6"/>
      <c r="J736" s="14"/>
    </row>
    <row r="737" spans="9:10" x14ac:dyDescent="0.25">
      <c r="I737" s="6"/>
      <c r="J737" s="14"/>
    </row>
    <row r="738" spans="9:10" x14ac:dyDescent="0.25">
      <c r="I738" s="6"/>
      <c r="J738" s="14"/>
    </row>
    <row r="739" spans="9:10" x14ac:dyDescent="0.25">
      <c r="I739" s="6"/>
      <c r="J739" s="14"/>
    </row>
    <row r="740" spans="9:10" x14ac:dyDescent="0.25">
      <c r="I740" s="6"/>
      <c r="J740" s="14"/>
    </row>
    <row r="741" spans="9:10" x14ac:dyDescent="0.25">
      <c r="I741" s="6"/>
      <c r="J741" s="14"/>
    </row>
    <row r="742" spans="9:10" x14ac:dyDescent="0.25">
      <c r="I742" s="6"/>
      <c r="J742" s="14"/>
    </row>
    <row r="743" spans="9:10" x14ac:dyDescent="0.25">
      <c r="I743" s="6"/>
      <c r="J743" s="14"/>
    </row>
    <row r="744" spans="9:10" x14ac:dyDescent="0.25">
      <c r="I744" s="6"/>
      <c r="J744" s="14"/>
    </row>
    <row r="745" spans="9:10" x14ac:dyDescent="0.25">
      <c r="I745" s="6"/>
      <c r="J745" s="14"/>
    </row>
    <row r="746" spans="9:10" x14ac:dyDescent="0.25">
      <c r="I746" s="6"/>
      <c r="J746" s="14"/>
    </row>
    <row r="747" spans="9:10" x14ac:dyDescent="0.25">
      <c r="I747" s="6"/>
      <c r="J747" s="14"/>
    </row>
    <row r="748" spans="9:10" x14ac:dyDescent="0.25">
      <c r="I748" s="6"/>
      <c r="J748" s="14"/>
    </row>
    <row r="749" spans="9:10" x14ac:dyDescent="0.25">
      <c r="I749" s="6"/>
      <c r="J749" s="14"/>
    </row>
    <row r="750" spans="9:10" x14ac:dyDescent="0.25">
      <c r="I750" s="6"/>
      <c r="J750" s="14"/>
    </row>
    <row r="751" spans="9:10" x14ac:dyDescent="0.25">
      <c r="I751" s="6"/>
      <c r="J751" s="14"/>
    </row>
    <row r="752" spans="9:10" x14ac:dyDescent="0.25">
      <c r="I752" s="6"/>
      <c r="J752" s="14"/>
    </row>
    <row r="753" spans="9:10" x14ac:dyDescent="0.25">
      <c r="I753" s="6"/>
      <c r="J753" s="14"/>
    </row>
    <row r="754" spans="9:10" x14ac:dyDescent="0.25">
      <c r="I754" s="6"/>
      <c r="J754" s="14"/>
    </row>
    <row r="755" spans="9:10" x14ac:dyDescent="0.25">
      <c r="I755" s="6"/>
      <c r="J755" s="14"/>
    </row>
    <row r="756" spans="9:10" x14ac:dyDescent="0.25">
      <c r="I756" s="6"/>
      <c r="J756" s="14"/>
    </row>
    <row r="757" spans="9:10" x14ac:dyDescent="0.25">
      <c r="I757" s="6"/>
      <c r="J757" s="14"/>
    </row>
    <row r="758" spans="9:10" x14ac:dyDescent="0.25">
      <c r="I758" s="6"/>
      <c r="J758" s="14"/>
    </row>
    <row r="759" spans="9:10" x14ac:dyDescent="0.25">
      <c r="I759" s="6"/>
      <c r="J759" s="14"/>
    </row>
    <row r="760" spans="9:10" x14ac:dyDescent="0.25">
      <c r="I760" s="6"/>
      <c r="J760" s="14"/>
    </row>
    <row r="761" spans="9:10" x14ac:dyDescent="0.25">
      <c r="I761" s="6"/>
      <c r="J761" s="14"/>
    </row>
    <row r="762" spans="9:10" x14ac:dyDescent="0.25">
      <c r="I762" s="6"/>
      <c r="J762" s="14"/>
    </row>
    <row r="763" spans="9:10" x14ac:dyDescent="0.25">
      <c r="I763" s="6"/>
      <c r="J763" s="14"/>
    </row>
    <row r="764" spans="9:10" x14ac:dyDescent="0.25">
      <c r="I764" s="6"/>
      <c r="J764" s="14"/>
    </row>
    <row r="765" spans="9:10" x14ac:dyDescent="0.25">
      <c r="I765" s="6"/>
      <c r="J765" s="14"/>
    </row>
    <row r="766" spans="9:10" x14ac:dyDescent="0.25">
      <c r="I766" s="6"/>
      <c r="J766" s="14"/>
    </row>
    <row r="767" spans="9:10" x14ac:dyDescent="0.25">
      <c r="I767" s="6"/>
      <c r="J767" s="14"/>
    </row>
    <row r="768" spans="9:10" x14ac:dyDescent="0.25">
      <c r="I768" s="6"/>
      <c r="J768" s="14"/>
    </row>
    <row r="769" spans="9:10" x14ac:dyDescent="0.25">
      <c r="I769" s="6"/>
      <c r="J769" s="14"/>
    </row>
    <row r="770" spans="9:10" x14ac:dyDescent="0.25">
      <c r="I770" s="6"/>
      <c r="J770" s="14"/>
    </row>
    <row r="771" spans="9:10" x14ac:dyDescent="0.25">
      <c r="I771" s="6"/>
      <c r="J771" s="14"/>
    </row>
    <row r="772" spans="9:10" x14ac:dyDescent="0.25">
      <c r="I772" s="6"/>
      <c r="J772" s="14"/>
    </row>
    <row r="773" spans="9:10" x14ac:dyDescent="0.25">
      <c r="I773" s="6"/>
      <c r="J773" s="14"/>
    </row>
    <row r="774" spans="9:10" x14ac:dyDescent="0.25">
      <c r="I774" s="6"/>
      <c r="J774" s="14"/>
    </row>
    <row r="775" spans="9:10" x14ac:dyDescent="0.25">
      <c r="I775" s="6"/>
      <c r="J775" s="14"/>
    </row>
    <row r="776" spans="9:10" x14ac:dyDescent="0.25">
      <c r="I776" s="6"/>
      <c r="J776" s="14"/>
    </row>
    <row r="777" spans="9:10" x14ac:dyDescent="0.25">
      <c r="I777" s="6"/>
      <c r="J777" s="14"/>
    </row>
    <row r="778" spans="9:10" x14ac:dyDescent="0.25">
      <c r="I778" s="6"/>
      <c r="J778" s="14"/>
    </row>
    <row r="779" spans="9:10" x14ac:dyDescent="0.25">
      <c r="I779" s="6"/>
      <c r="J779" s="14"/>
    </row>
    <row r="780" spans="9:10" x14ac:dyDescent="0.25">
      <c r="I780" s="6"/>
      <c r="J780" s="14"/>
    </row>
    <row r="781" spans="9:10" x14ac:dyDescent="0.25">
      <c r="I781" s="6"/>
      <c r="J781" s="14"/>
    </row>
    <row r="782" spans="9:10" x14ac:dyDescent="0.25">
      <c r="I782" s="6"/>
      <c r="J782" s="14"/>
    </row>
    <row r="783" spans="9:10" x14ac:dyDescent="0.25">
      <c r="I783" s="6"/>
      <c r="J783" s="14"/>
    </row>
    <row r="784" spans="9:10" x14ac:dyDescent="0.25">
      <c r="I784" s="6"/>
      <c r="J784" s="14"/>
    </row>
    <row r="785" spans="9:10" x14ac:dyDescent="0.25">
      <c r="I785" s="6"/>
      <c r="J785" s="14"/>
    </row>
    <row r="786" spans="9:10" x14ac:dyDescent="0.25">
      <c r="I786" s="6"/>
      <c r="J786" s="14"/>
    </row>
    <row r="787" spans="9:10" x14ac:dyDescent="0.25">
      <c r="I787" s="6"/>
      <c r="J787" s="14"/>
    </row>
    <row r="788" spans="9:10" x14ac:dyDescent="0.25">
      <c r="I788" s="6"/>
      <c r="J788" s="14"/>
    </row>
    <row r="789" spans="9:10" x14ac:dyDescent="0.25">
      <c r="I789" s="6"/>
      <c r="J789" s="14"/>
    </row>
    <row r="790" spans="9:10" x14ac:dyDescent="0.25">
      <c r="I790" s="6"/>
      <c r="J790" s="14"/>
    </row>
    <row r="791" spans="9:10" x14ac:dyDescent="0.25">
      <c r="I791" s="6"/>
      <c r="J791" s="14"/>
    </row>
    <row r="792" spans="9:10" x14ac:dyDescent="0.25">
      <c r="I792" s="6"/>
      <c r="J792" s="14"/>
    </row>
    <row r="793" spans="9:10" x14ac:dyDescent="0.25">
      <c r="I793" s="6"/>
      <c r="J793" s="14"/>
    </row>
    <row r="794" spans="9:10" x14ac:dyDescent="0.25">
      <c r="I794" s="6"/>
      <c r="J794" s="14"/>
    </row>
    <row r="795" spans="9:10" x14ac:dyDescent="0.25">
      <c r="I795" s="6"/>
      <c r="J795" s="14"/>
    </row>
    <row r="796" spans="9:10" x14ac:dyDescent="0.25">
      <c r="I796" s="6"/>
      <c r="J796" s="14"/>
    </row>
    <row r="797" spans="9:10" x14ac:dyDescent="0.25">
      <c r="I797" s="6"/>
      <c r="J797" s="14"/>
    </row>
    <row r="798" spans="9:10" x14ac:dyDescent="0.25">
      <c r="I798" s="6"/>
      <c r="J798" s="14"/>
    </row>
    <row r="799" spans="9:10" x14ac:dyDescent="0.25">
      <c r="I799" s="6"/>
      <c r="J799" s="14"/>
    </row>
    <row r="800" spans="9:10" x14ac:dyDescent="0.25">
      <c r="I800" s="6"/>
      <c r="J800" s="14"/>
    </row>
    <row r="801" spans="9:10" x14ac:dyDescent="0.25">
      <c r="I801" s="6"/>
      <c r="J801" s="14"/>
    </row>
    <row r="802" spans="9:10" x14ac:dyDescent="0.25">
      <c r="I802" s="6"/>
      <c r="J802" s="14"/>
    </row>
    <row r="803" spans="9:10" x14ac:dyDescent="0.25">
      <c r="I803" s="6"/>
      <c r="J803" s="14"/>
    </row>
    <row r="804" spans="9:10" x14ac:dyDescent="0.25">
      <c r="I804" s="6"/>
      <c r="J804" s="14"/>
    </row>
    <row r="805" spans="9:10" x14ac:dyDescent="0.25">
      <c r="I805" s="6"/>
      <c r="J805" s="14"/>
    </row>
    <row r="806" spans="9:10" x14ac:dyDescent="0.25">
      <c r="I806" s="6"/>
      <c r="J806" s="14"/>
    </row>
    <row r="807" spans="9:10" x14ac:dyDescent="0.25">
      <c r="I807" s="6"/>
      <c r="J807" s="14"/>
    </row>
    <row r="808" spans="9:10" x14ac:dyDescent="0.25">
      <c r="I808" s="6"/>
      <c r="J808" s="14"/>
    </row>
    <row r="809" spans="9:10" x14ac:dyDescent="0.25">
      <c r="I809" s="6"/>
      <c r="J809" s="14"/>
    </row>
    <row r="810" spans="9:10" x14ac:dyDescent="0.25">
      <c r="I810" s="6"/>
      <c r="J810" s="14"/>
    </row>
    <row r="811" spans="9:10" x14ac:dyDescent="0.25">
      <c r="I811" s="6"/>
      <c r="J811" s="14"/>
    </row>
    <row r="812" spans="9:10" x14ac:dyDescent="0.25">
      <c r="I812" s="6"/>
      <c r="J812" s="14"/>
    </row>
    <row r="813" spans="9:10" x14ac:dyDescent="0.25">
      <c r="I813" s="6"/>
      <c r="J813" s="14"/>
    </row>
    <row r="814" spans="9:10" x14ac:dyDescent="0.25">
      <c r="I814" s="6"/>
      <c r="J814" s="14"/>
    </row>
    <row r="815" spans="9:10" x14ac:dyDescent="0.25">
      <c r="I815" s="6"/>
      <c r="J815" s="14"/>
    </row>
    <row r="816" spans="9:10" x14ac:dyDescent="0.25">
      <c r="I816" s="6"/>
      <c r="J816" s="14"/>
    </row>
    <row r="817" spans="9:10" x14ac:dyDescent="0.25">
      <c r="I817" s="6"/>
      <c r="J817" s="14"/>
    </row>
    <row r="818" spans="9:10" x14ac:dyDescent="0.25">
      <c r="I818" s="6"/>
      <c r="J818" s="14"/>
    </row>
    <row r="819" spans="9:10" x14ac:dyDescent="0.25">
      <c r="I819" s="6"/>
      <c r="J819" s="14"/>
    </row>
    <row r="820" spans="9:10" x14ac:dyDescent="0.25">
      <c r="I820" s="6"/>
      <c r="J820" s="14"/>
    </row>
    <row r="821" spans="9:10" x14ac:dyDescent="0.25">
      <c r="I821" s="6"/>
      <c r="J821" s="14"/>
    </row>
    <row r="822" spans="9:10" x14ac:dyDescent="0.25">
      <c r="I822" s="6"/>
      <c r="J822" s="14"/>
    </row>
    <row r="823" spans="9:10" x14ac:dyDescent="0.25">
      <c r="I823" s="6"/>
      <c r="J823" s="14"/>
    </row>
    <row r="824" spans="9:10" x14ac:dyDescent="0.25">
      <c r="I824" s="6"/>
      <c r="J824" s="14"/>
    </row>
    <row r="825" spans="9:10" x14ac:dyDescent="0.25">
      <c r="I825" s="6"/>
      <c r="J825" s="14"/>
    </row>
    <row r="826" spans="9:10" x14ac:dyDescent="0.25">
      <c r="I826" s="6"/>
      <c r="J826" s="14"/>
    </row>
    <row r="827" spans="9:10" x14ac:dyDescent="0.25">
      <c r="I827" s="6"/>
      <c r="J827" s="14"/>
    </row>
    <row r="828" spans="9:10" x14ac:dyDescent="0.25">
      <c r="I828" s="6"/>
      <c r="J828" s="14"/>
    </row>
    <row r="829" spans="9:10" x14ac:dyDescent="0.25">
      <c r="I829" s="6"/>
      <c r="J829" s="14"/>
    </row>
    <row r="830" spans="9:10" x14ac:dyDescent="0.25">
      <c r="I830" s="6"/>
      <c r="J830" s="14"/>
    </row>
    <row r="831" spans="9:10" x14ac:dyDescent="0.25">
      <c r="I831" s="6"/>
      <c r="J831" s="14"/>
    </row>
    <row r="832" spans="9:10" x14ac:dyDescent="0.25">
      <c r="I832" s="6"/>
      <c r="J832" s="14"/>
    </row>
    <row r="833" spans="9:10" x14ac:dyDescent="0.25">
      <c r="I833" s="6"/>
      <c r="J833" s="14"/>
    </row>
    <row r="834" spans="9:10" x14ac:dyDescent="0.25">
      <c r="I834" s="6"/>
      <c r="J834" s="14"/>
    </row>
    <row r="835" spans="9:10" x14ac:dyDescent="0.25">
      <c r="I835" s="6"/>
      <c r="J835" s="14"/>
    </row>
    <row r="836" spans="9:10" x14ac:dyDescent="0.25">
      <c r="I836" s="6"/>
      <c r="J836" s="14"/>
    </row>
    <row r="837" spans="9:10" x14ac:dyDescent="0.25">
      <c r="I837" s="6"/>
      <c r="J837" s="14"/>
    </row>
    <row r="838" spans="9:10" x14ac:dyDescent="0.25">
      <c r="I838" s="6"/>
      <c r="J838" s="14"/>
    </row>
    <row r="839" spans="9:10" x14ac:dyDescent="0.25">
      <c r="I839" s="6"/>
      <c r="J839" s="14"/>
    </row>
    <row r="840" spans="9:10" x14ac:dyDescent="0.25">
      <c r="I840" s="6"/>
      <c r="J840" s="14"/>
    </row>
    <row r="841" spans="9:10" x14ac:dyDescent="0.25">
      <c r="I841" s="6"/>
      <c r="J841" s="14"/>
    </row>
    <row r="842" spans="9:10" x14ac:dyDescent="0.25">
      <c r="I842" s="6"/>
      <c r="J842" s="14"/>
    </row>
    <row r="843" spans="9:10" x14ac:dyDescent="0.25">
      <c r="I843" s="6"/>
      <c r="J843" s="14"/>
    </row>
    <row r="844" spans="9:10" x14ac:dyDescent="0.25">
      <c r="I844" s="6"/>
      <c r="J844" s="14"/>
    </row>
    <row r="845" spans="9:10" x14ac:dyDescent="0.25">
      <c r="I845" s="6"/>
      <c r="J845" s="14"/>
    </row>
    <row r="846" spans="9:10" x14ac:dyDescent="0.25">
      <c r="I846" s="6"/>
      <c r="J846" s="14"/>
    </row>
    <row r="847" spans="9:10" x14ac:dyDescent="0.25">
      <c r="I847" s="6"/>
      <c r="J847" s="14"/>
    </row>
    <row r="848" spans="9:10" x14ac:dyDescent="0.25">
      <c r="I848" s="6"/>
      <c r="J848" s="14"/>
    </row>
    <row r="849" spans="9:10" x14ac:dyDescent="0.25">
      <c r="I849" s="6"/>
      <c r="J849" s="14"/>
    </row>
    <row r="850" spans="9:10" x14ac:dyDescent="0.25">
      <c r="I850" s="6"/>
      <c r="J850" s="14"/>
    </row>
    <row r="851" spans="9:10" x14ac:dyDescent="0.25">
      <c r="I851" s="6"/>
      <c r="J851" s="14"/>
    </row>
    <row r="852" spans="9:10" x14ac:dyDescent="0.25">
      <c r="I852" s="6"/>
      <c r="J852" s="14"/>
    </row>
    <row r="853" spans="9:10" x14ac:dyDescent="0.25">
      <c r="I853" s="6"/>
      <c r="J853" s="14"/>
    </row>
    <row r="854" spans="9:10" x14ac:dyDescent="0.25">
      <c r="I854" s="6"/>
      <c r="J854" s="14"/>
    </row>
    <row r="855" spans="9:10" x14ac:dyDescent="0.25">
      <c r="I855" s="6"/>
      <c r="J855" s="14"/>
    </row>
    <row r="856" spans="9:10" x14ac:dyDescent="0.25">
      <c r="I856" s="6"/>
      <c r="J856" s="14"/>
    </row>
    <row r="857" spans="9:10" x14ac:dyDescent="0.25">
      <c r="I857" s="6"/>
      <c r="J857" s="14"/>
    </row>
    <row r="858" spans="9:10" x14ac:dyDescent="0.25">
      <c r="I858" s="6"/>
      <c r="J858" s="14"/>
    </row>
    <row r="859" spans="9:10" x14ac:dyDescent="0.25">
      <c r="I859" s="6"/>
      <c r="J859" s="14"/>
    </row>
    <row r="860" spans="9:10" x14ac:dyDescent="0.25">
      <c r="I860" s="6"/>
      <c r="J860" s="14"/>
    </row>
    <row r="861" spans="9:10" x14ac:dyDescent="0.25">
      <c r="I861" s="6"/>
      <c r="J861" s="14"/>
    </row>
    <row r="862" spans="9:10" x14ac:dyDescent="0.25">
      <c r="I862" s="6"/>
      <c r="J862" s="14"/>
    </row>
    <row r="863" spans="9:10" x14ac:dyDescent="0.25">
      <c r="I863" s="6"/>
      <c r="J863" s="14"/>
    </row>
    <row r="864" spans="9:10" x14ac:dyDescent="0.25">
      <c r="I864" s="6"/>
      <c r="J864" s="14"/>
    </row>
    <row r="865" spans="9:10" x14ac:dyDescent="0.25">
      <c r="I865" s="6"/>
      <c r="J865" s="14"/>
    </row>
    <row r="866" spans="9:10" x14ac:dyDescent="0.25">
      <c r="I866" s="6"/>
      <c r="J866" s="14"/>
    </row>
    <row r="867" spans="9:10" x14ac:dyDescent="0.25">
      <c r="I867" s="6"/>
      <c r="J867" s="14"/>
    </row>
    <row r="868" spans="9:10" x14ac:dyDescent="0.25">
      <c r="I868" s="6"/>
      <c r="J868" s="14"/>
    </row>
    <row r="869" spans="9:10" x14ac:dyDescent="0.25">
      <c r="I869" s="6"/>
      <c r="J869" s="14"/>
    </row>
    <row r="870" spans="9:10" x14ac:dyDescent="0.25">
      <c r="I870" s="6"/>
      <c r="J870" s="14"/>
    </row>
    <row r="871" spans="9:10" x14ac:dyDescent="0.25">
      <c r="I871" s="6"/>
      <c r="J871" s="14"/>
    </row>
    <row r="872" spans="9:10" x14ac:dyDescent="0.25">
      <c r="I872" s="6"/>
      <c r="J872" s="14"/>
    </row>
    <row r="873" spans="9:10" x14ac:dyDescent="0.25">
      <c r="I873" s="6"/>
      <c r="J873" s="14"/>
    </row>
    <row r="874" spans="9:10" x14ac:dyDescent="0.25">
      <c r="I874" s="6"/>
      <c r="J874" s="14"/>
    </row>
    <row r="875" spans="9:10" x14ac:dyDescent="0.25">
      <c r="I875" s="6"/>
      <c r="J875" s="14"/>
    </row>
    <row r="876" spans="9:10" x14ac:dyDescent="0.25">
      <c r="I876" s="6"/>
      <c r="J876" s="14"/>
    </row>
    <row r="877" spans="9:10" x14ac:dyDescent="0.25">
      <c r="I877" s="6"/>
      <c r="J877" s="14"/>
    </row>
    <row r="878" spans="9:10" x14ac:dyDescent="0.25">
      <c r="I878" s="6"/>
      <c r="J878" s="14"/>
    </row>
    <row r="879" spans="9:10" x14ac:dyDescent="0.25">
      <c r="I879" s="6"/>
      <c r="J879" s="14"/>
    </row>
    <row r="880" spans="9:10" x14ac:dyDescent="0.25">
      <c r="I880" s="6"/>
      <c r="J880" s="14"/>
    </row>
    <row r="881" spans="9:10" x14ac:dyDescent="0.25">
      <c r="I881" s="6"/>
      <c r="J881" s="14"/>
    </row>
    <row r="882" spans="9:10" x14ac:dyDescent="0.25">
      <c r="I882" s="6"/>
      <c r="J882" s="14"/>
    </row>
    <row r="883" spans="9:10" x14ac:dyDescent="0.25">
      <c r="I883" s="6"/>
      <c r="J883" s="14"/>
    </row>
    <row r="884" spans="9:10" x14ac:dyDescent="0.25">
      <c r="I884" s="6"/>
      <c r="J884" s="14"/>
    </row>
    <row r="885" spans="9:10" x14ac:dyDescent="0.25">
      <c r="I885" s="6"/>
      <c r="J885" s="14"/>
    </row>
    <row r="886" spans="9:10" x14ac:dyDescent="0.25">
      <c r="I886" s="6"/>
      <c r="J886" s="14"/>
    </row>
    <row r="887" spans="9:10" x14ac:dyDescent="0.25">
      <c r="I887" s="6"/>
      <c r="J887" s="14"/>
    </row>
    <row r="888" spans="9:10" x14ac:dyDescent="0.25">
      <c r="I888" s="6"/>
      <c r="J888" s="14"/>
    </row>
    <row r="889" spans="9:10" x14ac:dyDescent="0.25">
      <c r="I889" s="6"/>
      <c r="J889" s="14"/>
    </row>
    <row r="890" spans="9:10" x14ac:dyDescent="0.25">
      <c r="I890" s="6"/>
      <c r="J890" s="14"/>
    </row>
    <row r="891" spans="9:10" x14ac:dyDescent="0.25">
      <c r="I891" s="6"/>
      <c r="J891" s="14"/>
    </row>
    <row r="892" spans="9:10" x14ac:dyDescent="0.25">
      <c r="I892" s="6"/>
      <c r="J892" s="14"/>
    </row>
    <row r="893" spans="9:10" x14ac:dyDescent="0.25">
      <c r="I893" s="6"/>
      <c r="J893" s="14"/>
    </row>
    <row r="894" spans="9:10" x14ac:dyDescent="0.25">
      <c r="I894" s="6"/>
      <c r="J894" s="14"/>
    </row>
    <row r="895" spans="9:10" x14ac:dyDescent="0.25">
      <c r="I895" s="6"/>
      <c r="J895" s="14"/>
    </row>
    <row r="896" spans="9:10" x14ac:dyDescent="0.25">
      <c r="I896" s="6"/>
      <c r="J896" s="14"/>
    </row>
    <row r="897" spans="9:10" x14ac:dyDescent="0.25">
      <c r="I897" s="6"/>
      <c r="J897" s="14"/>
    </row>
    <row r="898" spans="9:10" x14ac:dyDescent="0.25">
      <c r="I898" s="6"/>
      <c r="J898" s="14"/>
    </row>
    <row r="899" spans="9:10" x14ac:dyDescent="0.25">
      <c r="I899" s="6"/>
      <c r="J899" s="14"/>
    </row>
    <row r="900" spans="9:10" x14ac:dyDescent="0.25">
      <c r="I900" s="6"/>
      <c r="J900" s="14"/>
    </row>
    <row r="901" spans="9:10" x14ac:dyDescent="0.25">
      <c r="I901" s="6"/>
      <c r="J901" s="14"/>
    </row>
    <row r="902" spans="9:10" x14ac:dyDescent="0.25">
      <c r="I902" s="6"/>
      <c r="J902" s="14"/>
    </row>
    <row r="903" spans="9:10" x14ac:dyDescent="0.25">
      <c r="I903" s="6"/>
      <c r="J903" s="14"/>
    </row>
    <row r="904" spans="9:10" x14ac:dyDescent="0.25">
      <c r="I904" s="6"/>
      <c r="J904" s="14"/>
    </row>
    <row r="905" spans="9:10" x14ac:dyDescent="0.25">
      <c r="I905" s="6"/>
      <c r="J905" s="14"/>
    </row>
    <row r="906" spans="9:10" x14ac:dyDescent="0.25">
      <c r="I906" s="6"/>
      <c r="J906" s="14"/>
    </row>
    <row r="907" spans="9:10" x14ac:dyDescent="0.25">
      <c r="I907" s="6"/>
      <c r="J907" s="14"/>
    </row>
    <row r="908" spans="9:10" x14ac:dyDescent="0.25">
      <c r="I908" s="6"/>
      <c r="J908" s="14"/>
    </row>
    <row r="909" spans="9:10" x14ac:dyDescent="0.25">
      <c r="I909" s="6"/>
      <c r="J909" s="14"/>
    </row>
    <row r="910" spans="9:10" x14ac:dyDescent="0.25">
      <c r="I910" s="6"/>
      <c r="J910" s="14"/>
    </row>
    <row r="911" spans="9:10" x14ac:dyDescent="0.25">
      <c r="I911" s="6"/>
      <c r="J911" s="14"/>
    </row>
    <row r="912" spans="9:10" x14ac:dyDescent="0.25">
      <c r="I912" s="6"/>
      <c r="J912" s="14"/>
    </row>
    <row r="913" spans="9:10" x14ac:dyDescent="0.25">
      <c r="I913" s="6"/>
      <c r="J913" s="14"/>
    </row>
    <row r="914" spans="9:10" x14ac:dyDescent="0.25">
      <c r="I914" s="6"/>
      <c r="J914" s="14"/>
    </row>
    <row r="915" spans="9:10" x14ac:dyDescent="0.25">
      <c r="I915" s="6"/>
      <c r="J915" s="14"/>
    </row>
    <row r="916" spans="9:10" x14ac:dyDescent="0.25">
      <c r="I916" s="6"/>
      <c r="J916" s="14"/>
    </row>
    <row r="917" spans="9:10" x14ac:dyDescent="0.25">
      <c r="I917" s="6"/>
      <c r="J917" s="14"/>
    </row>
    <row r="918" spans="9:10" x14ac:dyDescent="0.25">
      <c r="I918" s="6"/>
    </row>
    <row r="919" spans="9:10" x14ac:dyDescent="0.25">
      <c r="I919" s="6"/>
    </row>
    <row r="920" spans="9:10" x14ac:dyDescent="0.25">
      <c r="I920" s="6"/>
    </row>
    <row r="921" spans="9:10" x14ac:dyDescent="0.25">
      <c r="I921" s="6"/>
    </row>
    <row r="922" spans="9:10" x14ac:dyDescent="0.25">
      <c r="I922" s="6"/>
    </row>
    <row r="923" spans="9:10" x14ac:dyDescent="0.25">
      <c r="I923" s="6"/>
    </row>
    <row r="924" spans="9:10" x14ac:dyDescent="0.25">
      <c r="I924" s="6"/>
    </row>
    <row r="925" spans="9:10" x14ac:dyDescent="0.25">
      <c r="I925" s="6"/>
    </row>
    <row r="926" spans="9:10" x14ac:dyDescent="0.25">
      <c r="I926" s="6"/>
    </row>
    <row r="927" spans="9:10" x14ac:dyDescent="0.25">
      <c r="I927" s="6"/>
    </row>
    <row r="928" spans="9:10" x14ac:dyDescent="0.25">
      <c r="I928" s="6"/>
    </row>
    <row r="929" spans="9:9" x14ac:dyDescent="0.25">
      <c r="I929" s="6"/>
    </row>
    <row r="930" spans="9:9" x14ac:dyDescent="0.25">
      <c r="I930" s="6"/>
    </row>
    <row r="931" spans="9:9" x14ac:dyDescent="0.25">
      <c r="I931" s="6"/>
    </row>
    <row r="932" spans="9:9" x14ac:dyDescent="0.25">
      <c r="I932" s="6"/>
    </row>
    <row r="933" spans="9:9" x14ac:dyDescent="0.25">
      <c r="I933" s="6"/>
    </row>
    <row r="934" spans="9:9" x14ac:dyDescent="0.25">
      <c r="I934" s="6"/>
    </row>
    <row r="935" spans="9:9" x14ac:dyDescent="0.25">
      <c r="I935" s="6"/>
    </row>
    <row r="936" spans="9:9" x14ac:dyDescent="0.25">
      <c r="I936" s="6"/>
    </row>
    <row r="937" spans="9:9" x14ac:dyDescent="0.25">
      <c r="I937" s="6"/>
    </row>
    <row r="938" spans="9:9" x14ac:dyDescent="0.25">
      <c r="I938" s="6"/>
    </row>
    <row r="939" spans="9:9" x14ac:dyDescent="0.25">
      <c r="I939" s="6"/>
    </row>
    <row r="940" spans="9:9" x14ac:dyDescent="0.25">
      <c r="I940" s="6"/>
    </row>
    <row r="941" spans="9:9" x14ac:dyDescent="0.25">
      <c r="I941" s="6"/>
    </row>
    <row r="942" spans="9:9" x14ac:dyDescent="0.25">
      <c r="I942" s="6"/>
    </row>
    <row r="943" spans="9:9" x14ac:dyDescent="0.25">
      <c r="I943" s="6"/>
    </row>
    <row r="944" spans="9:9" x14ac:dyDescent="0.25">
      <c r="I944" s="6"/>
    </row>
    <row r="945" spans="9:9" x14ac:dyDescent="0.25">
      <c r="I945" s="6"/>
    </row>
    <row r="946" spans="9:9" x14ac:dyDescent="0.25">
      <c r="I946" s="6"/>
    </row>
    <row r="947" spans="9:9" x14ac:dyDescent="0.25">
      <c r="I947" s="6"/>
    </row>
    <row r="948" spans="9:9" x14ac:dyDescent="0.25">
      <c r="I948" s="6"/>
    </row>
    <row r="949" spans="9:9" x14ac:dyDescent="0.25">
      <c r="I949" s="6"/>
    </row>
    <row r="950" spans="9:9" x14ac:dyDescent="0.25">
      <c r="I950" s="6"/>
    </row>
    <row r="951" spans="9:9" x14ac:dyDescent="0.25">
      <c r="I951" s="6"/>
    </row>
    <row r="952" spans="9:9" x14ac:dyDescent="0.25">
      <c r="I952" s="6"/>
    </row>
    <row r="953" spans="9:9" x14ac:dyDescent="0.25">
      <c r="I953" s="6"/>
    </row>
    <row r="954" spans="9:9" x14ac:dyDescent="0.25">
      <c r="I954" s="6"/>
    </row>
    <row r="955" spans="9:9" x14ac:dyDescent="0.25">
      <c r="I955" s="6"/>
    </row>
    <row r="956" spans="9:9" x14ac:dyDescent="0.25">
      <c r="I956" s="6"/>
    </row>
    <row r="957" spans="9:9" x14ac:dyDescent="0.25">
      <c r="I957" s="6"/>
    </row>
    <row r="958" spans="9:9" x14ac:dyDescent="0.25">
      <c r="I958" s="6"/>
    </row>
    <row r="959" spans="9:9" x14ac:dyDescent="0.25">
      <c r="I959" s="6"/>
    </row>
    <row r="960" spans="9:9" x14ac:dyDescent="0.25">
      <c r="I960" s="6"/>
    </row>
    <row r="961" spans="9:9" x14ac:dyDescent="0.25">
      <c r="I961" s="6"/>
    </row>
    <row r="962" spans="9:9" x14ac:dyDescent="0.25">
      <c r="I962" s="6"/>
    </row>
    <row r="963" spans="9:9" x14ac:dyDescent="0.25">
      <c r="I963" s="6"/>
    </row>
    <row r="964" spans="9:9" x14ac:dyDescent="0.25">
      <c r="I964" s="6"/>
    </row>
    <row r="965" spans="9:9" x14ac:dyDescent="0.25">
      <c r="I965" s="6"/>
    </row>
    <row r="966" spans="9:9" x14ac:dyDescent="0.25">
      <c r="I966" s="6"/>
    </row>
    <row r="967" spans="9:9" x14ac:dyDescent="0.25">
      <c r="I967" s="6"/>
    </row>
    <row r="968" spans="9:9" x14ac:dyDescent="0.25">
      <c r="I968" s="6"/>
    </row>
    <row r="969" spans="9:9" x14ac:dyDescent="0.25">
      <c r="I969" s="6"/>
    </row>
    <row r="970" spans="9:9" x14ac:dyDescent="0.25">
      <c r="I970" s="6"/>
    </row>
    <row r="971" spans="9:9" x14ac:dyDescent="0.25">
      <c r="I971" s="6"/>
    </row>
    <row r="972" spans="9:9" x14ac:dyDescent="0.25">
      <c r="I972" s="6"/>
    </row>
    <row r="973" spans="9:9" x14ac:dyDescent="0.25">
      <c r="I973" s="6"/>
    </row>
    <row r="974" spans="9:9" x14ac:dyDescent="0.25">
      <c r="I974" s="6"/>
    </row>
    <row r="975" spans="9:9" x14ac:dyDescent="0.25">
      <c r="I975" s="6"/>
    </row>
    <row r="976" spans="9:9" x14ac:dyDescent="0.25">
      <c r="I976" s="6"/>
    </row>
    <row r="977" spans="9:9" x14ac:dyDescent="0.25">
      <c r="I977" s="6"/>
    </row>
    <row r="978" spans="9:9" x14ac:dyDescent="0.25">
      <c r="I978" s="6"/>
    </row>
    <row r="979" spans="9:9" x14ac:dyDescent="0.25">
      <c r="I979" s="6"/>
    </row>
    <row r="980" spans="9:9" x14ac:dyDescent="0.25">
      <c r="I980" s="6"/>
    </row>
    <row r="981" spans="9:9" x14ac:dyDescent="0.25">
      <c r="I981" s="6"/>
    </row>
    <row r="982" spans="9:9" x14ac:dyDescent="0.25">
      <c r="I982" s="6"/>
    </row>
    <row r="983" spans="9:9" x14ac:dyDescent="0.25">
      <c r="I983" s="6"/>
    </row>
    <row r="984" spans="9:9" x14ac:dyDescent="0.25">
      <c r="I984" s="6"/>
    </row>
    <row r="985" spans="9:9" x14ac:dyDescent="0.25">
      <c r="I985" s="6"/>
    </row>
    <row r="986" spans="9:9" x14ac:dyDescent="0.25">
      <c r="I986" s="6"/>
    </row>
    <row r="987" spans="9:9" x14ac:dyDescent="0.25">
      <c r="I987" s="6"/>
    </row>
    <row r="988" spans="9:9" x14ac:dyDescent="0.25">
      <c r="I988" s="6"/>
    </row>
    <row r="989" spans="9:9" x14ac:dyDescent="0.25">
      <c r="I989" s="6"/>
    </row>
    <row r="990" spans="9:9" x14ac:dyDescent="0.25">
      <c r="I990" s="6"/>
    </row>
    <row r="991" spans="9:9" x14ac:dyDescent="0.25">
      <c r="I991" s="6"/>
    </row>
    <row r="992" spans="9:9" x14ac:dyDescent="0.25">
      <c r="I992" s="6"/>
    </row>
    <row r="993" spans="9:9" x14ac:dyDescent="0.25">
      <c r="I993" s="6"/>
    </row>
    <row r="994" spans="9:9" x14ac:dyDescent="0.25">
      <c r="I994" s="6"/>
    </row>
    <row r="995" spans="9:9" x14ac:dyDescent="0.25">
      <c r="I995" s="6"/>
    </row>
    <row r="996" spans="9:9" x14ac:dyDescent="0.25">
      <c r="I996" s="6"/>
    </row>
    <row r="997" spans="9:9" x14ac:dyDescent="0.25">
      <c r="I997" s="6"/>
    </row>
    <row r="998" spans="9:9" x14ac:dyDescent="0.25">
      <c r="I998" s="6"/>
    </row>
    <row r="999" spans="9:9" x14ac:dyDescent="0.25">
      <c r="I999" s="6"/>
    </row>
    <row r="1000" spans="9:9" x14ac:dyDescent="0.25">
      <c r="I1000" s="6"/>
    </row>
    <row r="1001" spans="9:9" x14ac:dyDescent="0.25">
      <c r="I1001" s="6"/>
    </row>
    <row r="1002" spans="9:9" x14ac:dyDescent="0.25">
      <c r="I1002" s="6"/>
    </row>
    <row r="1003" spans="9:9" x14ac:dyDescent="0.25">
      <c r="I1003" s="6"/>
    </row>
    <row r="1004" spans="9:9" x14ac:dyDescent="0.25">
      <c r="I1004" s="6"/>
    </row>
    <row r="1005" spans="9:9" x14ac:dyDescent="0.25">
      <c r="I1005" s="6"/>
    </row>
    <row r="1006" spans="9:9" x14ac:dyDescent="0.25">
      <c r="I1006" s="6"/>
    </row>
    <row r="1007" spans="9:9" x14ac:dyDescent="0.25">
      <c r="I1007" s="6"/>
    </row>
    <row r="1008" spans="9:9" x14ac:dyDescent="0.25">
      <c r="I1008" s="6"/>
    </row>
    <row r="1009" spans="9:9" x14ac:dyDescent="0.25">
      <c r="I1009" s="6"/>
    </row>
    <row r="1010" spans="9:9" x14ac:dyDescent="0.25">
      <c r="I1010" s="6"/>
    </row>
    <row r="1011" spans="9:9" x14ac:dyDescent="0.25">
      <c r="I1011" s="6"/>
    </row>
    <row r="1012" spans="9:9" x14ac:dyDescent="0.25">
      <c r="I1012" s="6"/>
    </row>
    <row r="1013" spans="9:9" x14ac:dyDescent="0.25">
      <c r="I1013" s="6"/>
    </row>
    <row r="1014" spans="9:9" x14ac:dyDescent="0.25">
      <c r="I1014" s="6"/>
    </row>
    <row r="1015" spans="9:9" x14ac:dyDescent="0.25">
      <c r="I1015" s="6"/>
    </row>
    <row r="1016" spans="9:9" x14ac:dyDescent="0.25">
      <c r="I1016" s="6"/>
    </row>
    <row r="1017" spans="9:9" x14ac:dyDescent="0.25">
      <c r="I1017" s="6"/>
    </row>
    <row r="1018" spans="9:9" x14ac:dyDescent="0.25">
      <c r="I1018" s="6"/>
    </row>
    <row r="1019" spans="9:9" x14ac:dyDescent="0.25">
      <c r="I1019" s="6"/>
    </row>
    <row r="1020" spans="9:9" x14ac:dyDescent="0.25">
      <c r="I1020" s="6"/>
    </row>
    <row r="1021" spans="9:9" x14ac:dyDescent="0.25">
      <c r="I1021" s="6"/>
    </row>
    <row r="1022" spans="9:9" x14ac:dyDescent="0.25">
      <c r="I1022" s="6"/>
    </row>
    <row r="1023" spans="9:9" x14ac:dyDescent="0.25">
      <c r="I1023" s="6"/>
    </row>
    <row r="1024" spans="9:9" x14ac:dyDescent="0.25">
      <c r="I1024" s="6"/>
    </row>
    <row r="1025" spans="9:9" x14ac:dyDescent="0.25">
      <c r="I1025" s="6"/>
    </row>
    <row r="1026" spans="9:9" x14ac:dyDescent="0.25">
      <c r="I1026" s="6"/>
    </row>
    <row r="1027" spans="9:9" x14ac:dyDescent="0.25">
      <c r="I1027" s="6"/>
    </row>
    <row r="1028" spans="9:9" x14ac:dyDescent="0.25">
      <c r="I1028" s="6"/>
    </row>
    <row r="1029" spans="9:9" x14ac:dyDescent="0.25">
      <c r="I1029" s="6"/>
    </row>
    <row r="1030" spans="9:9" x14ac:dyDescent="0.25">
      <c r="I1030" s="6"/>
    </row>
    <row r="1031" spans="9:9" x14ac:dyDescent="0.25">
      <c r="I1031" s="6"/>
    </row>
    <row r="1032" spans="9:9" x14ac:dyDescent="0.25">
      <c r="I1032" s="6"/>
    </row>
    <row r="1033" spans="9:9" x14ac:dyDescent="0.25">
      <c r="I1033" s="6"/>
    </row>
    <row r="1034" spans="9:9" x14ac:dyDescent="0.25">
      <c r="I1034" s="6"/>
    </row>
    <row r="1035" spans="9:9" x14ac:dyDescent="0.25">
      <c r="I1035" s="6"/>
    </row>
    <row r="1036" spans="9:9" x14ac:dyDescent="0.25">
      <c r="I1036" s="6"/>
    </row>
    <row r="1037" spans="9:9" x14ac:dyDescent="0.25">
      <c r="I1037" s="6"/>
    </row>
    <row r="1038" spans="9:9" x14ac:dyDescent="0.25">
      <c r="I1038" s="6"/>
    </row>
    <row r="1039" spans="9:9" x14ac:dyDescent="0.25">
      <c r="I1039" s="6"/>
    </row>
    <row r="1040" spans="9:9" x14ac:dyDescent="0.25">
      <c r="I1040" s="6"/>
    </row>
    <row r="1041" spans="9:9" x14ac:dyDescent="0.25">
      <c r="I1041" s="6"/>
    </row>
    <row r="1042" spans="9:9" x14ac:dyDescent="0.25">
      <c r="I1042" s="6"/>
    </row>
    <row r="1043" spans="9:9" x14ac:dyDescent="0.25">
      <c r="I1043" s="6"/>
    </row>
    <row r="1044" spans="9:9" x14ac:dyDescent="0.25">
      <c r="I1044" s="6"/>
    </row>
    <row r="1045" spans="9:9" x14ac:dyDescent="0.25">
      <c r="I1045" s="6"/>
    </row>
    <row r="1046" spans="9:9" x14ac:dyDescent="0.25">
      <c r="I1046" s="6"/>
    </row>
    <row r="1047" spans="9:9" x14ac:dyDescent="0.25">
      <c r="I1047" s="6"/>
    </row>
    <row r="1048" spans="9:9" x14ac:dyDescent="0.25">
      <c r="I1048" s="6"/>
    </row>
    <row r="1049" spans="9:9" x14ac:dyDescent="0.25">
      <c r="I1049" s="6"/>
    </row>
    <row r="1050" spans="9:9" x14ac:dyDescent="0.25">
      <c r="I1050" s="6"/>
    </row>
    <row r="1051" spans="9:9" x14ac:dyDescent="0.25">
      <c r="I1051" s="6"/>
    </row>
    <row r="1052" spans="9:9" x14ac:dyDescent="0.25">
      <c r="I1052" s="6"/>
    </row>
    <row r="1053" spans="9:9" x14ac:dyDescent="0.25">
      <c r="I1053" s="6"/>
    </row>
    <row r="1054" spans="9:9" x14ac:dyDescent="0.25">
      <c r="I1054" s="6"/>
    </row>
    <row r="1055" spans="9:9" x14ac:dyDescent="0.25">
      <c r="I1055" s="6"/>
    </row>
    <row r="1056" spans="9:9" x14ac:dyDescent="0.25">
      <c r="I1056" s="6"/>
    </row>
    <row r="1057" spans="9:9" x14ac:dyDescent="0.25">
      <c r="I1057" s="6"/>
    </row>
    <row r="1058" spans="9:9" x14ac:dyDescent="0.25">
      <c r="I1058" s="6"/>
    </row>
    <row r="1059" spans="9:9" x14ac:dyDescent="0.25">
      <c r="I1059" s="6"/>
    </row>
    <row r="1060" spans="9:9" x14ac:dyDescent="0.25">
      <c r="I1060" s="6"/>
    </row>
    <row r="1061" spans="9:9" x14ac:dyDescent="0.25">
      <c r="I1061" s="6"/>
    </row>
    <row r="1062" spans="9:9" x14ac:dyDescent="0.25">
      <c r="I1062" s="6"/>
    </row>
    <row r="1063" spans="9:9" x14ac:dyDescent="0.25">
      <c r="I1063" s="6"/>
    </row>
    <row r="1064" spans="9:9" x14ac:dyDescent="0.25">
      <c r="I1064" s="6"/>
    </row>
    <row r="1065" spans="9:9" x14ac:dyDescent="0.25">
      <c r="I1065" s="6"/>
    </row>
    <row r="1066" spans="9:9" x14ac:dyDescent="0.25">
      <c r="I1066" s="6"/>
    </row>
    <row r="1067" spans="9:9" x14ac:dyDescent="0.25">
      <c r="I1067" s="6"/>
    </row>
    <row r="1068" spans="9:9" x14ac:dyDescent="0.25">
      <c r="I1068" s="6"/>
    </row>
    <row r="1069" spans="9:9" x14ac:dyDescent="0.25">
      <c r="I1069" s="6"/>
    </row>
    <row r="1070" spans="9:9" x14ac:dyDescent="0.25">
      <c r="I1070" s="6"/>
    </row>
    <row r="1071" spans="9:9" x14ac:dyDescent="0.25">
      <c r="I1071" s="6"/>
    </row>
    <row r="1072" spans="9:9" x14ac:dyDescent="0.25">
      <c r="I1072" s="6"/>
    </row>
    <row r="1073" spans="9:9" x14ac:dyDescent="0.25">
      <c r="I1073" s="6"/>
    </row>
    <row r="1074" spans="9:9" x14ac:dyDescent="0.25">
      <c r="I1074" s="6"/>
    </row>
    <row r="1075" spans="9:9" x14ac:dyDescent="0.25">
      <c r="I1075" s="6"/>
    </row>
    <row r="1076" spans="9:9" x14ac:dyDescent="0.25">
      <c r="I1076" s="6"/>
    </row>
    <row r="1077" spans="9:9" x14ac:dyDescent="0.25">
      <c r="I1077" s="6"/>
    </row>
    <row r="1078" spans="9:9" x14ac:dyDescent="0.25">
      <c r="I1078" s="6"/>
    </row>
    <row r="1079" spans="9:9" x14ac:dyDescent="0.25">
      <c r="I1079" s="6"/>
    </row>
    <row r="1080" spans="9:9" x14ac:dyDescent="0.25">
      <c r="I1080" s="6"/>
    </row>
    <row r="1081" spans="9:9" x14ac:dyDescent="0.25">
      <c r="I1081" s="6"/>
    </row>
    <row r="1082" spans="9:9" x14ac:dyDescent="0.25">
      <c r="I1082" s="6"/>
    </row>
    <row r="1083" spans="9:9" x14ac:dyDescent="0.25">
      <c r="I1083" s="6"/>
    </row>
    <row r="1084" spans="9:9" x14ac:dyDescent="0.25">
      <c r="I1084" s="6"/>
    </row>
    <row r="1085" spans="9:9" x14ac:dyDescent="0.25">
      <c r="I1085" s="6"/>
    </row>
    <row r="1086" spans="9:9" x14ac:dyDescent="0.25">
      <c r="I1086" s="6"/>
    </row>
    <row r="1087" spans="9:9" x14ac:dyDescent="0.25">
      <c r="I1087" s="6"/>
    </row>
    <row r="1088" spans="9:9" x14ac:dyDescent="0.25">
      <c r="I1088" s="6"/>
    </row>
    <row r="1089" spans="9:9" x14ac:dyDescent="0.25">
      <c r="I1089" s="6"/>
    </row>
    <row r="1090" spans="9:9" x14ac:dyDescent="0.25">
      <c r="I1090" s="6"/>
    </row>
    <row r="1091" spans="9:9" x14ac:dyDescent="0.25">
      <c r="I1091" s="6"/>
    </row>
    <row r="1092" spans="9:9" x14ac:dyDescent="0.25">
      <c r="I1092" s="6"/>
    </row>
    <row r="1093" spans="9:9" x14ac:dyDescent="0.25">
      <c r="I1093" s="6"/>
    </row>
    <row r="1094" spans="9:9" x14ac:dyDescent="0.25">
      <c r="I1094" s="6"/>
    </row>
    <row r="1095" spans="9:9" x14ac:dyDescent="0.25">
      <c r="I1095" s="6"/>
    </row>
    <row r="1096" spans="9:9" x14ac:dyDescent="0.25">
      <c r="I1096" s="6"/>
    </row>
    <row r="1097" spans="9:9" x14ac:dyDescent="0.25">
      <c r="I1097" s="6"/>
    </row>
    <row r="1098" spans="9:9" x14ac:dyDescent="0.25">
      <c r="I1098" s="6"/>
    </row>
    <row r="1099" spans="9:9" x14ac:dyDescent="0.25">
      <c r="I1099" s="6"/>
    </row>
    <row r="1100" spans="9:9" x14ac:dyDescent="0.25">
      <c r="I1100" s="6"/>
    </row>
    <row r="1101" spans="9:9" x14ac:dyDescent="0.25">
      <c r="I1101" s="6"/>
    </row>
    <row r="1102" spans="9:9" x14ac:dyDescent="0.25">
      <c r="I1102" s="6"/>
    </row>
    <row r="1103" spans="9:9" x14ac:dyDescent="0.25">
      <c r="I1103" s="6"/>
    </row>
    <row r="1104" spans="9:9" x14ac:dyDescent="0.25">
      <c r="I1104" s="6"/>
    </row>
    <row r="1105" spans="9:9" x14ac:dyDescent="0.25">
      <c r="I1105" s="6"/>
    </row>
    <row r="1106" spans="9:9" x14ac:dyDescent="0.25">
      <c r="I1106" s="6"/>
    </row>
    <row r="1107" spans="9:9" x14ac:dyDescent="0.25">
      <c r="I1107" s="6"/>
    </row>
    <row r="1108" spans="9:9" x14ac:dyDescent="0.25">
      <c r="I1108" s="6"/>
    </row>
    <row r="1109" spans="9:9" x14ac:dyDescent="0.25">
      <c r="I1109" s="6"/>
    </row>
    <row r="1110" spans="9:9" x14ac:dyDescent="0.25">
      <c r="I1110" s="6"/>
    </row>
    <row r="1111" spans="9:9" x14ac:dyDescent="0.25">
      <c r="I1111" s="6"/>
    </row>
    <row r="1112" spans="9:9" x14ac:dyDescent="0.25">
      <c r="I1112" s="6"/>
    </row>
    <row r="1113" spans="9:9" x14ac:dyDescent="0.25">
      <c r="I1113" s="6"/>
    </row>
    <row r="1114" spans="9:9" x14ac:dyDescent="0.25">
      <c r="I1114" s="6"/>
    </row>
    <row r="1115" spans="9:9" x14ac:dyDescent="0.25">
      <c r="I1115" s="6"/>
    </row>
    <row r="1116" spans="9:9" x14ac:dyDescent="0.25">
      <c r="I1116" s="6"/>
    </row>
    <row r="1117" spans="9:9" x14ac:dyDescent="0.25">
      <c r="I1117" s="6"/>
    </row>
    <row r="1118" spans="9:9" x14ac:dyDescent="0.25">
      <c r="I1118" s="6"/>
    </row>
    <row r="1119" spans="9:9" x14ac:dyDescent="0.25">
      <c r="I1119" s="6"/>
    </row>
    <row r="1120" spans="9:9" x14ac:dyDescent="0.25">
      <c r="I1120" s="6"/>
    </row>
    <row r="1121" spans="9:9" x14ac:dyDescent="0.25">
      <c r="I1121" s="6"/>
    </row>
    <row r="1122" spans="9:9" x14ac:dyDescent="0.25">
      <c r="I1122" s="6"/>
    </row>
    <row r="1123" spans="9:9" x14ac:dyDescent="0.25">
      <c r="I1123" s="6"/>
    </row>
    <row r="1124" spans="9:9" x14ac:dyDescent="0.25">
      <c r="I1124" s="6"/>
    </row>
    <row r="1125" spans="9:9" x14ac:dyDescent="0.25">
      <c r="I1125" s="6"/>
    </row>
    <row r="1126" spans="9:9" x14ac:dyDescent="0.25">
      <c r="I1126" s="6"/>
    </row>
    <row r="1127" spans="9:9" x14ac:dyDescent="0.25">
      <c r="I1127" s="6"/>
    </row>
    <row r="1128" spans="9:9" x14ac:dyDescent="0.25">
      <c r="I1128" s="6"/>
    </row>
    <row r="1129" spans="9:9" x14ac:dyDescent="0.25">
      <c r="I1129" s="6"/>
    </row>
    <row r="1130" spans="9:9" x14ac:dyDescent="0.25">
      <c r="I1130" s="6"/>
    </row>
    <row r="1131" spans="9:9" x14ac:dyDescent="0.25">
      <c r="I1131" s="6"/>
    </row>
    <row r="1132" spans="9:9" x14ac:dyDescent="0.25">
      <c r="I1132" s="6"/>
    </row>
    <row r="1133" spans="9:9" x14ac:dyDescent="0.25">
      <c r="I1133" s="6"/>
    </row>
    <row r="1134" spans="9:9" x14ac:dyDescent="0.25">
      <c r="I1134" s="6"/>
    </row>
    <row r="1135" spans="9:9" x14ac:dyDescent="0.25">
      <c r="I1135" s="6"/>
    </row>
    <row r="1136" spans="9:9" x14ac:dyDescent="0.25">
      <c r="I1136" s="6"/>
    </row>
    <row r="1137" spans="9:9" x14ac:dyDescent="0.25">
      <c r="I1137" s="6"/>
    </row>
    <row r="1138" spans="9:9" x14ac:dyDescent="0.25">
      <c r="I1138" s="6"/>
    </row>
    <row r="1139" spans="9:9" x14ac:dyDescent="0.25">
      <c r="I1139" s="6"/>
    </row>
    <row r="1140" spans="9:9" x14ac:dyDescent="0.25">
      <c r="I1140" s="6"/>
    </row>
    <row r="1141" spans="9:9" x14ac:dyDescent="0.25">
      <c r="I1141" s="6"/>
    </row>
    <row r="1142" spans="9:9" x14ac:dyDescent="0.25">
      <c r="I1142" s="6"/>
    </row>
    <row r="1143" spans="9:9" x14ac:dyDescent="0.25">
      <c r="I1143" s="6"/>
    </row>
    <row r="1144" spans="9:9" x14ac:dyDescent="0.25">
      <c r="I1144" s="6"/>
    </row>
    <row r="1145" spans="9:9" x14ac:dyDescent="0.25">
      <c r="I1145" s="6"/>
    </row>
    <row r="1146" spans="9:9" x14ac:dyDescent="0.25">
      <c r="I1146" s="6"/>
    </row>
    <row r="1147" spans="9:9" x14ac:dyDescent="0.25">
      <c r="I1147" s="6"/>
    </row>
    <row r="1148" spans="9:9" x14ac:dyDescent="0.25">
      <c r="I1148" s="6"/>
    </row>
    <row r="1149" spans="9:9" x14ac:dyDescent="0.25">
      <c r="I1149" s="6"/>
    </row>
    <row r="1150" spans="9:9" x14ac:dyDescent="0.25">
      <c r="I1150" s="6"/>
    </row>
    <row r="1151" spans="9:9" x14ac:dyDescent="0.25">
      <c r="I1151" s="6"/>
    </row>
    <row r="1152" spans="9:9" x14ac:dyDescent="0.25">
      <c r="I1152" s="6"/>
    </row>
    <row r="1153" spans="9:9" x14ac:dyDescent="0.25">
      <c r="I1153" s="6"/>
    </row>
    <row r="1154" spans="9:9" x14ac:dyDescent="0.25">
      <c r="I1154" s="6"/>
    </row>
    <row r="1155" spans="9:9" x14ac:dyDescent="0.25">
      <c r="I1155" s="6"/>
    </row>
    <row r="1156" spans="9:9" x14ac:dyDescent="0.25">
      <c r="I1156" s="6"/>
    </row>
    <row r="1157" spans="9:9" x14ac:dyDescent="0.25">
      <c r="I1157" s="6"/>
    </row>
    <row r="1158" spans="9:9" x14ac:dyDescent="0.25">
      <c r="I1158" s="6"/>
    </row>
    <row r="1159" spans="9:9" x14ac:dyDescent="0.25">
      <c r="I1159" s="6"/>
    </row>
    <row r="1160" spans="9:9" x14ac:dyDescent="0.25">
      <c r="I1160" s="6"/>
    </row>
    <row r="1161" spans="9:9" x14ac:dyDescent="0.25">
      <c r="I1161" s="6"/>
    </row>
    <row r="1162" spans="9:9" x14ac:dyDescent="0.25">
      <c r="I1162" s="6"/>
    </row>
    <row r="1163" spans="9:9" x14ac:dyDescent="0.25">
      <c r="I1163" s="6"/>
    </row>
    <row r="1164" spans="9:9" x14ac:dyDescent="0.25">
      <c r="I1164" s="6"/>
    </row>
    <row r="1165" spans="9:9" x14ac:dyDescent="0.25">
      <c r="I1165" s="6"/>
    </row>
    <row r="1166" spans="9:9" x14ac:dyDescent="0.25">
      <c r="I1166" s="6"/>
    </row>
    <row r="1167" spans="9:9" x14ac:dyDescent="0.25">
      <c r="I1167" s="6"/>
    </row>
    <row r="1168" spans="9:9" x14ac:dyDescent="0.25">
      <c r="I1168" s="6"/>
    </row>
    <row r="1169" spans="9:9" x14ac:dyDescent="0.25">
      <c r="I1169" s="6"/>
    </row>
    <row r="1170" spans="9:9" x14ac:dyDescent="0.25">
      <c r="I1170" s="6"/>
    </row>
    <row r="1171" spans="9:9" x14ac:dyDescent="0.25">
      <c r="I1171" s="6"/>
    </row>
    <row r="1172" spans="9:9" x14ac:dyDescent="0.25">
      <c r="I1172" s="6"/>
    </row>
    <row r="1173" spans="9:9" x14ac:dyDescent="0.25">
      <c r="I1173" s="6"/>
    </row>
    <row r="1174" spans="9:9" x14ac:dyDescent="0.25">
      <c r="I1174" s="6"/>
    </row>
    <row r="1175" spans="9:9" x14ac:dyDescent="0.25">
      <c r="I1175" s="6"/>
    </row>
    <row r="1176" spans="9:9" x14ac:dyDescent="0.25">
      <c r="I1176" s="6"/>
    </row>
    <row r="1177" spans="9:9" x14ac:dyDescent="0.25">
      <c r="I1177" s="6"/>
    </row>
    <row r="1178" spans="9:9" x14ac:dyDescent="0.25">
      <c r="I1178" s="6"/>
    </row>
    <row r="1179" spans="9:9" x14ac:dyDescent="0.25">
      <c r="I1179" s="6"/>
    </row>
    <row r="1180" spans="9:9" x14ac:dyDescent="0.25">
      <c r="I1180" s="6"/>
    </row>
    <row r="1181" spans="9:9" x14ac:dyDescent="0.25">
      <c r="I1181" s="6"/>
    </row>
    <row r="1182" spans="9:9" x14ac:dyDescent="0.25">
      <c r="I1182" s="6"/>
    </row>
    <row r="1183" spans="9:9" x14ac:dyDescent="0.25">
      <c r="I1183" s="6"/>
    </row>
    <row r="1184" spans="9:9" x14ac:dyDescent="0.25">
      <c r="I1184" s="6"/>
    </row>
    <row r="1185" spans="9:9" x14ac:dyDescent="0.25">
      <c r="I1185" s="6"/>
    </row>
    <row r="1186" spans="9:9" x14ac:dyDescent="0.25">
      <c r="I1186" s="6"/>
    </row>
    <row r="1187" spans="9:9" x14ac:dyDescent="0.25">
      <c r="I1187" s="6"/>
    </row>
    <row r="1188" spans="9:9" x14ac:dyDescent="0.25">
      <c r="I1188" s="6"/>
    </row>
    <row r="1189" spans="9:9" x14ac:dyDescent="0.25">
      <c r="I1189" s="6"/>
    </row>
    <row r="1190" spans="9:9" x14ac:dyDescent="0.25">
      <c r="I1190" s="6"/>
    </row>
    <row r="1191" spans="9:9" x14ac:dyDescent="0.25">
      <c r="I1191" s="6"/>
    </row>
    <row r="1192" spans="9:9" x14ac:dyDescent="0.25">
      <c r="I1192" s="6"/>
    </row>
    <row r="1193" spans="9:9" x14ac:dyDescent="0.25">
      <c r="I1193" s="6"/>
    </row>
    <row r="1194" spans="9:9" x14ac:dyDescent="0.25">
      <c r="I1194" s="6"/>
    </row>
    <row r="1195" spans="9:9" x14ac:dyDescent="0.25">
      <c r="I1195" s="6"/>
    </row>
    <row r="1196" spans="9:9" x14ac:dyDescent="0.25">
      <c r="I1196" s="6"/>
    </row>
    <row r="1197" spans="9:9" x14ac:dyDescent="0.25">
      <c r="I1197" s="6"/>
    </row>
    <row r="1198" spans="9:9" x14ac:dyDescent="0.25">
      <c r="I1198" s="6"/>
    </row>
    <row r="1199" spans="9:9" x14ac:dyDescent="0.25">
      <c r="I1199" s="6"/>
    </row>
    <row r="1200" spans="9:9" x14ac:dyDescent="0.25">
      <c r="I1200" s="6"/>
    </row>
    <row r="1201" spans="9:9" x14ac:dyDescent="0.25">
      <c r="I1201" s="6"/>
    </row>
    <row r="1202" spans="9:9" x14ac:dyDescent="0.25">
      <c r="I1202" s="6"/>
    </row>
    <row r="1203" spans="9:9" x14ac:dyDescent="0.25">
      <c r="I1203" s="6"/>
    </row>
    <row r="1204" spans="9:9" x14ac:dyDescent="0.25">
      <c r="I1204" s="6"/>
    </row>
    <row r="1205" spans="9:9" x14ac:dyDescent="0.25">
      <c r="I1205" s="6"/>
    </row>
    <row r="1206" spans="9:9" x14ac:dyDescent="0.25">
      <c r="I1206" s="6"/>
    </row>
    <row r="1207" spans="9:9" x14ac:dyDescent="0.25">
      <c r="I1207" s="6"/>
    </row>
    <row r="1208" spans="9:9" x14ac:dyDescent="0.25">
      <c r="I1208" s="6"/>
    </row>
    <row r="1209" spans="9:9" x14ac:dyDescent="0.25">
      <c r="I1209" s="6"/>
    </row>
    <row r="1210" spans="9:9" x14ac:dyDescent="0.25">
      <c r="I1210" s="6"/>
    </row>
    <row r="1211" spans="9:9" x14ac:dyDescent="0.25">
      <c r="I1211" s="6"/>
    </row>
    <row r="1212" spans="9:9" x14ac:dyDescent="0.25">
      <c r="I1212" s="6"/>
    </row>
    <row r="1213" spans="9:9" x14ac:dyDescent="0.25">
      <c r="I1213" s="6"/>
    </row>
    <row r="1214" spans="9:9" x14ac:dyDescent="0.25">
      <c r="I1214" s="6"/>
    </row>
    <row r="1215" spans="9:9" x14ac:dyDescent="0.25">
      <c r="I1215" s="6"/>
    </row>
    <row r="1216" spans="9:9" x14ac:dyDescent="0.25">
      <c r="I1216" s="6"/>
    </row>
    <row r="1217" spans="9:9" x14ac:dyDescent="0.25">
      <c r="I1217" s="6"/>
    </row>
    <row r="1218" spans="9:9" x14ac:dyDescent="0.25">
      <c r="I1218" s="6"/>
    </row>
    <row r="1219" spans="9:9" x14ac:dyDescent="0.25">
      <c r="I1219" s="6"/>
    </row>
    <row r="1220" spans="9:9" x14ac:dyDescent="0.25">
      <c r="I1220" s="6"/>
    </row>
    <row r="1221" spans="9:9" x14ac:dyDescent="0.25">
      <c r="I1221" s="6"/>
    </row>
    <row r="1222" spans="9:9" x14ac:dyDescent="0.25">
      <c r="I1222" s="6"/>
    </row>
    <row r="1223" spans="9:9" x14ac:dyDescent="0.25">
      <c r="I1223" s="6"/>
    </row>
    <row r="1224" spans="9:9" x14ac:dyDescent="0.25">
      <c r="I1224" s="6"/>
    </row>
    <row r="1225" spans="9:9" x14ac:dyDescent="0.25">
      <c r="I1225" s="6"/>
    </row>
    <row r="1226" spans="9:9" x14ac:dyDescent="0.25">
      <c r="I1226" s="6"/>
    </row>
    <row r="1227" spans="9:9" x14ac:dyDescent="0.25">
      <c r="I1227" s="6"/>
    </row>
    <row r="1228" spans="9:9" x14ac:dyDescent="0.25">
      <c r="I1228" s="6"/>
    </row>
    <row r="1229" spans="9:9" x14ac:dyDescent="0.25">
      <c r="I1229" s="6"/>
    </row>
    <row r="1230" spans="9:9" x14ac:dyDescent="0.25">
      <c r="I1230" s="6"/>
    </row>
    <row r="1231" spans="9:9" x14ac:dyDescent="0.25">
      <c r="I1231" s="6"/>
    </row>
    <row r="1232" spans="9:9" x14ac:dyDescent="0.25">
      <c r="I1232" s="6"/>
    </row>
    <row r="1233" spans="9:9" x14ac:dyDescent="0.25">
      <c r="I1233" s="6"/>
    </row>
    <row r="1234" spans="9:9" x14ac:dyDescent="0.25">
      <c r="I1234" s="6"/>
    </row>
    <row r="1235" spans="9:9" x14ac:dyDescent="0.25">
      <c r="I1235" s="6"/>
    </row>
    <row r="1236" spans="9:9" x14ac:dyDescent="0.25">
      <c r="I1236" s="6"/>
    </row>
    <row r="1237" spans="9:9" x14ac:dyDescent="0.25">
      <c r="I1237" s="6"/>
    </row>
    <row r="1238" spans="9:9" x14ac:dyDescent="0.25">
      <c r="I1238" s="6"/>
    </row>
    <row r="1239" spans="9:9" x14ac:dyDescent="0.25">
      <c r="I1239" s="6"/>
    </row>
    <row r="1240" spans="9:9" x14ac:dyDescent="0.25">
      <c r="I1240" s="6"/>
    </row>
    <row r="1241" spans="9:9" x14ac:dyDescent="0.25">
      <c r="I1241" s="6"/>
    </row>
    <row r="1242" spans="9:9" x14ac:dyDescent="0.25">
      <c r="I1242" s="6"/>
    </row>
    <row r="1243" spans="9:9" x14ac:dyDescent="0.25">
      <c r="I1243" s="6"/>
    </row>
    <row r="1244" spans="9:9" x14ac:dyDescent="0.25">
      <c r="I1244" s="6"/>
    </row>
    <row r="1245" spans="9:9" x14ac:dyDescent="0.25">
      <c r="I1245" s="6"/>
    </row>
    <row r="1246" spans="9:9" x14ac:dyDescent="0.25">
      <c r="I1246" s="6"/>
    </row>
    <row r="1247" spans="9:9" x14ac:dyDescent="0.25">
      <c r="I1247" s="6"/>
    </row>
    <row r="1248" spans="9:9" x14ac:dyDescent="0.25">
      <c r="I1248" s="6"/>
    </row>
    <row r="1249" spans="9:9" x14ac:dyDescent="0.25">
      <c r="I1249" s="6"/>
    </row>
    <row r="1250" spans="9:9" x14ac:dyDescent="0.25">
      <c r="I1250" s="6"/>
    </row>
    <row r="1251" spans="9:9" x14ac:dyDescent="0.25">
      <c r="I1251" s="6"/>
    </row>
    <row r="1252" spans="9:9" x14ac:dyDescent="0.25">
      <c r="I1252" s="6"/>
    </row>
    <row r="1253" spans="9:9" x14ac:dyDescent="0.25">
      <c r="I1253" s="6"/>
    </row>
    <row r="1254" spans="9:9" x14ac:dyDescent="0.25">
      <c r="I1254" s="6"/>
    </row>
    <row r="1255" spans="9:9" x14ac:dyDescent="0.25">
      <c r="I1255" s="6"/>
    </row>
    <row r="1256" spans="9:9" x14ac:dyDescent="0.25">
      <c r="I1256" s="6"/>
    </row>
    <row r="1257" spans="9:9" x14ac:dyDescent="0.25">
      <c r="I1257" s="6"/>
    </row>
    <row r="1258" spans="9:9" x14ac:dyDescent="0.25">
      <c r="I1258" s="6"/>
    </row>
    <row r="1259" spans="9:9" x14ac:dyDescent="0.25">
      <c r="I1259" s="6"/>
    </row>
    <row r="1260" spans="9:9" x14ac:dyDescent="0.25">
      <c r="I1260" s="6"/>
    </row>
    <row r="1261" spans="9:9" x14ac:dyDescent="0.25">
      <c r="I1261" s="6"/>
    </row>
    <row r="1262" spans="9:9" x14ac:dyDescent="0.25">
      <c r="I1262" s="6"/>
    </row>
    <row r="1263" spans="9:9" x14ac:dyDescent="0.25">
      <c r="I1263" s="6"/>
    </row>
    <row r="1264" spans="9:9" x14ac:dyDescent="0.25">
      <c r="I1264" s="6"/>
    </row>
    <row r="1265" spans="9:9" x14ac:dyDescent="0.25">
      <c r="I1265" s="6"/>
    </row>
    <row r="1266" spans="9:9" x14ac:dyDescent="0.25">
      <c r="I1266" s="6"/>
    </row>
    <row r="1267" spans="9:9" x14ac:dyDescent="0.25">
      <c r="I1267" s="6"/>
    </row>
    <row r="1268" spans="9:9" x14ac:dyDescent="0.25">
      <c r="I1268" s="6"/>
    </row>
    <row r="1269" spans="9:9" x14ac:dyDescent="0.25">
      <c r="I1269" s="6"/>
    </row>
    <row r="1270" spans="9:9" x14ac:dyDescent="0.25">
      <c r="I1270" s="6"/>
    </row>
    <row r="1271" spans="9:9" x14ac:dyDescent="0.25">
      <c r="I1271" s="6"/>
    </row>
    <row r="1272" spans="9:9" x14ac:dyDescent="0.25">
      <c r="I1272" s="6"/>
    </row>
    <row r="1273" spans="9:9" x14ac:dyDescent="0.25">
      <c r="I1273" s="6"/>
    </row>
    <row r="1274" spans="9:9" x14ac:dyDescent="0.25">
      <c r="I1274" s="6"/>
    </row>
    <row r="1275" spans="9:9" x14ac:dyDescent="0.25">
      <c r="I1275" s="6"/>
    </row>
    <row r="1276" spans="9:9" x14ac:dyDescent="0.25">
      <c r="I1276" s="6"/>
    </row>
    <row r="1277" spans="9:9" x14ac:dyDescent="0.25">
      <c r="I1277" s="6"/>
    </row>
    <row r="1278" spans="9:9" x14ac:dyDescent="0.25">
      <c r="I1278" s="6"/>
    </row>
    <row r="1279" spans="9:9" x14ac:dyDescent="0.25">
      <c r="I1279" s="6"/>
    </row>
    <row r="1280" spans="9:9" x14ac:dyDescent="0.25">
      <c r="I1280" s="6"/>
    </row>
    <row r="1281" spans="9:9" x14ac:dyDescent="0.25">
      <c r="I1281" s="6"/>
    </row>
    <row r="1282" spans="9:9" x14ac:dyDescent="0.25">
      <c r="I1282" s="6"/>
    </row>
    <row r="1283" spans="9:9" x14ac:dyDescent="0.25">
      <c r="I1283" s="6"/>
    </row>
    <row r="1284" spans="9:9" x14ac:dyDescent="0.25">
      <c r="I1284" s="6"/>
    </row>
    <row r="1285" spans="9:9" x14ac:dyDescent="0.25">
      <c r="I1285" s="6"/>
    </row>
    <row r="1286" spans="9:9" x14ac:dyDescent="0.25">
      <c r="I1286" s="6"/>
    </row>
    <row r="1287" spans="9:9" x14ac:dyDescent="0.25">
      <c r="I1287" s="6"/>
    </row>
    <row r="1288" spans="9:9" x14ac:dyDescent="0.25">
      <c r="I1288" s="6"/>
    </row>
    <row r="1289" spans="9:9" x14ac:dyDescent="0.25">
      <c r="I1289" s="6"/>
    </row>
    <row r="1290" spans="9:9" x14ac:dyDescent="0.25">
      <c r="I1290" s="6"/>
    </row>
    <row r="1291" spans="9:9" x14ac:dyDescent="0.25">
      <c r="I1291" s="6"/>
    </row>
    <row r="1292" spans="9:9" x14ac:dyDescent="0.25">
      <c r="I1292" s="6"/>
    </row>
    <row r="1293" spans="9:9" x14ac:dyDescent="0.25">
      <c r="I1293" s="6"/>
    </row>
    <row r="1294" spans="9:9" x14ac:dyDescent="0.25">
      <c r="I1294" s="6"/>
    </row>
    <row r="1295" spans="9:9" x14ac:dyDescent="0.25">
      <c r="I1295" s="6"/>
    </row>
    <row r="1296" spans="9:9" x14ac:dyDescent="0.25">
      <c r="I1296" s="6"/>
    </row>
    <row r="1297" spans="9:9" x14ac:dyDescent="0.25">
      <c r="I1297" s="6"/>
    </row>
    <row r="1298" spans="9:9" x14ac:dyDescent="0.25">
      <c r="I1298" s="6"/>
    </row>
    <row r="1299" spans="9:9" x14ac:dyDescent="0.25">
      <c r="I1299" s="6"/>
    </row>
    <row r="1300" spans="9:9" x14ac:dyDescent="0.25">
      <c r="I1300" s="6"/>
    </row>
    <row r="1301" spans="9:9" x14ac:dyDescent="0.25">
      <c r="I1301" s="6"/>
    </row>
    <row r="1302" spans="9:9" x14ac:dyDescent="0.25">
      <c r="I1302" s="6"/>
    </row>
    <row r="1303" spans="9:9" x14ac:dyDescent="0.25">
      <c r="I1303" s="6"/>
    </row>
    <row r="1304" spans="9:9" x14ac:dyDescent="0.25">
      <c r="I1304" s="6"/>
    </row>
    <row r="1305" spans="9:9" x14ac:dyDescent="0.25">
      <c r="I1305" s="6"/>
    </row>
    <row r="1306" spans="9:9" x14ac:dyDescent="0.25">
      <c r="I1306" s="6"/>
    </row>
    <row r="1307" spans="9:9" x14ac:dyDescent="0.25">
      <c r="I1307" s="6"/>
    </row>
    <row r="1308" spans="9:9" x14ac:dyDescent="0.25">
      <c r="I1308" s="6"/>
    </row>
    <row r="1309" spans="9:9" x14ac:dyDescent="0.25">
      <c r="I1309" s="6"/>
    </row>
    <row r="1310" spans="9:9" x14ac:dyDescent="0.25">
      <c r="I1310" s="6"/>
    </row>
    <row r="1311" spans="9:9" x14ac:dyDescent="0.25">
      <c r="I1311" s="6"/>
    </row>
    <row r="1312" spans="9:9" x14ac:dyDescent="0.25">
      <c r="I1312" s="6"/>
    </row>
    <row r="1313" spans="9:9" x14ac:dyDescent="0.25">
      <c r="I1313" s="6"/>
    </row>
    <row r="1314" spans="9:9" x14ac:dyDescent="0.25">
      <c r="I1314" s="6"/>
    </row>
    <row r="1315" spans="9:9" x14ac:dyDescent="0.25">
      <c r="I1315" s="6"/>
    </row>
    <row r="1316" spans="9:9" x14ac:dyDescent="0.25">
      <c r="I1316" s="6"/>
    </row>
    <row r="1317" spans="9:9" x14ac:dyDescent="0.25">
      <c r="I1317" s="6"/>
    </row>
    <row r="1318" spans="9:9" x14ac:dyDescent="0.25">
      <c r="I1318" s="6"/>
    </row>
    <row r="1319" spans="9:9" x14ac:dyDescent="0.25">
      <c r="I1319" s="6"/>
    </row>
    <row r="1320" spans="9:9" x14ac:dyDescent="0.25">
      <c r="I1320" s="6"/>
    </row>
    <row r="1321" spans="9:9" x14ac:dyDescent="0.25">
      <c r="I1321" s="6"/>
    </row>
    <row r="1322" spans="9:9" x14ac:dyDescent="0.25">
      <c r="I1322" s="6"/>
    </row>
    <row r="1323" spans="9:9" x14ac:dyDescent="0.25">
      <c r="I1323" s="6"/>
    </row>
    <row r="1324" spans="9:9" x14ac:dyDescent="0.25">
      <c r="I1324" s="6"/>
    </row>
    <row r="1325" spans="9:9" x14ac:dyDescent="0.25">
      <c r="I1325" s="6"/>
    </row>
    <row r="1326" spans="9:9" x14ac:dyDescent="0.25">
      <c r="I1326" s="6"/>
    </row>
    <row r="1327" spans="9:9" x14ac:dyDescent="0.25">
      <c r="I1327" s="6"/>
    </row>
    <row r="1328" spans="9:9" x14ac:dyDescent="0.25">
      <c r="I1328" s="6"/>
    </row>
    <row r="1329" spans="9:9" x14ac:dyDescent="0.25">
      <c r="I1329" s="6"/>
    </row>
    <row r="1330" spans="9:9" x14ac:dyDescent="0.25">
      <c r="I1330" s="6"/>
    </row>
    <row r="1331" spans="9:9" x14ac:dyDescent="0.25">
      <c r="I1331" s="6"/>
    </row>
    <row r="1332" spans="9:9" x14ac:dyDescent="0.25">
      <c r="I1332" s="6"/>
    </row>
    <row r="1333" spans="9:9" x14ac:dyDescent="0.25">
      <c r="I1333" s="6"/>
    </row>
    <row r="1334" spans="9:9" x14ac:dyDescent="0.25">
      <c r="I1334" s="6"/>
    </row>
    <row r="1335" spans="9:9" x14ac:dyDescent="0.25">
      <c r="I1335" s="6"/>
    </row>
    <row r="1336" spans="9:9" x14ac:dyDescent="0.25">
      <c r="I1336" s="6"/>
    </row>
    <row r="1337" spans="9:9" x14ac:dyDescent="0.25">
      <c r="I1337" s="6"/>
    </row>
    <row r="1338" spans="9:9" x14ac:dyDescent="0.25">
      <c r="I1338" s="6"/>
    </row>
    <row r="1339" spans="9:9" x14ac:dyDescent="0.25">
      <c r="I1339" s="6"/>
    </row>
    <row r="1340" spans="9:9" x14ac:dyDescent="0.25">
      <c r="I1340" s="6"/>
    </row>
    <row r="1341" spans="9:9" x14ac:dyDescent="0.25">
      <c r="I1341" s="6"/>
    </row>
    <row r="1342" spans="9:9" x14ac:dyDescent="0.25">
      <c r="I1342" s="6"/>
    </row>
    <row r="1343" spans="9:9" x14ac:dyDescent="0.25">
      <c r="I1343" s="6"/>
    </row>
    <row r="1344" spans="9:9" x14ac:dyDescent="0.25">
      <c r="I1344" s="6"/>
    </row>
    <row r="1345" spans="9:9" x14ac:dyDescent="0.25">
      <c r="I1345" s="6"/>
    </row>
    <row r="1346" spans="9:9" x14ac:dyDescent="0.25">
      <c r="I1346" s="6"/>
    </row>
    <row r="1347" spans="9:9" x14ac:dyDescent="0.25">
      <c r="I1347" s="6"/>
    </row>
    <row r="1348" spans="9:9" x14ac:dyDescent="0.25">
      <c r="I1348" s="6"/>
    </row>
    <row r="1349" spans="9:9" x14ac:dyDescent="0.25">
      <c r="I1349" s="6"/>
    </row>
    <row r="1350" spans="9:9" x14ac:dyDescent="0.25">
      <c r="I1350" s="6"/>
    </row>
    <row r="1351" spans="9:9" x14ac:dyDescent="0.25">
      <c r="I1351" s="6"/>
    </row>
    <row r="1352" spans="9:9" x14ac:dyDescent="0.25">
      <c r="I1352" s="6"/>
    </row>
    <row r="1353" spans="9:9" x14ac:dyDescent="0.25">
      <c r="I1353" s="6"/>
    </row>
    <row r="1354" spans="9:9" x14ac:dyDescent="0.25">
      <c r="I1354" s="6"/>
    </row>
    <row r="1355" spans="9:9" x14ac:dyDescent="0.25">
      <c r="I1355" s="6"/>
    </row>
    <row r="1356" spans="9:9" x14ac:dyDescent="0.25">
      <c r="I1356" s="6"/>
    </row>
    <row r="1357" spans="9:9" x14ac:dyDescent="0.25">
      <c r="I1357" s="6"/>
    </row>
    <row r="1358" spans="9:9" x14ac:dyDescent="0.25">
      <c r="I1358" s="6"/>
    </row>
    <row r="1359" spans="9:9" x14ac:dyDescent="0.25">
      <c r="I1359" s="6"/>
    </row>
    <row r="1360" spans="9:9" x14ac:dyDescent="0.25">
      <c r="I1360" s="6"/>
    </row>
    <row r="1361" spans="9:9" x14ac:dyDescent="0.25">
      <c r="I1361" s="6"/>
    </row>
    <row r="1362" spans="9:9" x14ac:dyDescent="0.25">
      <c r="I1362" s="6"/>
    </row>
    <row r="1363" spans="9:9" x14ac:dyDescent="0.25">
      <c r="I1363" s="6"/>
    </row>
    <row r="1364" spans="9:9" x14ac:dyDescent="0.25">
      <c r="I1364" s="6"/>
    </row>
    <row r="1365" spans="9:9" x14ac:dyDescent="0.25">
      <c r="I1365" s="6"/>
    </row>
    <row r="1366" spans="9:9" x14ac:dyDescent="0.25">
      <c r="I1366" s="6"/>
    </row>
    <row r="1367" spans="9:9" x14ac:dyDescent="0.25">
      <c r="I1367" s="6"/>
    </row>
    <row r="1368" spans="9:9" x14ac:dyDescent="0.25">
      <c r="I1368" s="6"/>
    </row>
    <row r="1369" spans="9:9" x14ac:dyDescent="0.25">
      <c r="I1369" s="6"/>
    </row>
    <row r="1370" spans="9:9" x14ac:dyDescent="0.25">
      <c r="I1370" s="6"/>
    </row>
    <row r="1371" spans="9:9" x14ac:dyDescent="0.25">
      <c r="I1371" s="6"/>
    </row>
    <row r="1372" spans="9:9" x14ac:dyDescent="0.25">
      <c r="I1372" s="6"/>
    </row>
    <row r="1373" spans="9:9" x14ac:dyDescent="0.25">
      <c r="I1373" s="6"/>
    </row>
    <row r="1374" spans="9:9" x14ac:dyDescent="0.25">
      <c r="I1374" s="6"/>
    </row>
    <row r="1375" spans="9:9" x14ac:dyDescent="0.25">
      <c r="I1375" s="6"/>
    </row>
    <row r="1376" spans="9:9" x14ac:dyDescent="0.25">
      <c r="I1376" s="6"/>
    </row>
    <row r="1377" spans="9:9" x14ac:dyDescent="0.25">
      <c r="I1377" s="6"/>
    </row>
    <row r="1378" spans="9:9" x14ac:dyDescent="0.25">
      <c r="I1378" s="6"/>
    </row>
    <row r="1379" spans="9:9" x14ac:dyDescent="0.25">
      <c r="I1379" s="6"/>
    </row>
    <row r="1380" spans="9:9" x14ac:dyDescent="0.25">
      <c r="I1380" s="6"/>
    </row>
    <row r="1381" spans="9:9" x14ac:dyDescent="0.25">
      <c r="I1381" s="6"/>
    </row>
    <row r="1382" spans="9:9" x14ac:dyDescent="0.25">
      <c r="I1382" s="6"/>
    </row>
    <row r="1383" spans="9:9" x14ac:dyDescent="0.25">
      <c r="I1383" s="6"/>
    </row>
    <row r="1384" spans="9:9" x14ac:dyDescent="0.25">
      <c r="I1384" s="6"/>
    </row>
    <row r="1385" spans="9:9" x14ac:dyDescent="0.25">
      <c r="I1385" s="6"/>
    </row>
    <row r="1386" spans="9:9" x14ac:dyDescent="0.25">
      <c r="I1386" s="6"/>
    </row>
    <row r="1387" spans="9:9" x14ac:dyDescent="0.25">
      <c r="I1387" s="6"/>
    </row>
    <row r="1388" spans="9:9" x14ac:dyDescent="0.25">
      <c r="I1388" s="6"/>
    </row>
    <row r="1389" spans="9:9" x14ac:dyDescent="0.25">
      <c r="I1389" s="6"/>
    </row>
    <row r="1390" spans="9:9" x14ac:dyDescent="0.25">
      <c r="I1390" s="6"/>
    </row>
    <row r="1391" spans="9:9" x14ac:dyDescent="0.25">
      <c r="I1391" s="6"/>
    </row>
    <row r="1392" spans="9:9" x14ac:dyDescent="0.25">
      <c r="I1392" s="6"/>
    </row>
    <row r="1393" spans="9:9" x14ac:dyDescent="0.25">
      <c r="I1393" s="6"/>
    </row>
    <row r="1394" spans="9:9" x14ac:dyDescent="0.25">
      <c r="I1394" s="6"/>
    </row>
    <row r="1395" spans="9:9" x14ac:dyDescent="0.25">
      <c r="I1395" s="6"/>
    </row>
    <row r="1396" spans="9:9" x14ac:dyDescent="0.25">
      <c r="I1396" s="6"/>
    </row>
    <row r="1397" spans="9:9" x14ac:dyDescent="0.25">
      <c r="I1397" s="6"/>
    </row>
    <row r="1398" spans="9:9" x14ac:dyDescent="0.25">
      <c r="I1398" s="6"/>
    </row>
    <row r="1399" spans="9:9" x14ac:dyDescent="0.25">
      <c r="I1399" s="6"/>
    </row>
    <row r="1400" spans="9:9" x14ac:dyDescent="0.25">
      <c r="I1400" s="6"/>
    </row>
    <row r="1401" spans="9:9" x14ac:dyDescent="0.25">
      <c r="I1401" s="6"/>
    </row>
    <row r="1402" spans="9:9" x14ac:dyDescent="0.25">
      <c r="I1402" s="6"/>
    </row>
    <row r="1403" spans="9:9" x14ac:dyDescent="0.25">
      <c r="I1403" s="6"/>
    </row>
    <row r="1404" spans="9:9" x14ac:dyDescent="0.25">
      <c r="I1404" s="6"/>
    </row>
    <row r="1405" spans="9:9" x14ac:dyDescent="0.25">
      <c r="I1405" s="6"/>
    </row>
    <row r="1406" spans="9:9" x14ac:dyDescent="0.25">
      <c r="I1406" s="6"/>
    </row>
    <row r="1407" spans="9:9" x14ac:dyDescent="0.25">
      <c r="I1407" s="6"/>
    </row>
    <row r="1408" spans="9:9" x14ac:dyDescent="0.25">
      <c r="I1408" s="6"/>
    </row>
    <row r="1409" spans="9:9" x14ac:dyDescent="0.25">
      <c r="I1409" s="6"/>
    </row>
    <row r="1410" spans="9:9" x14ac:dyDescent="0.25">
      <c r="I1410" s="6"/>
    </row>
    <row r="1411" spans="9:9" x14ac:dyDescent="0.25">
      <c r="I1411" s="6"/>
    </row>
    <row r="1412" spans="9:9" x14ac:dyDescent="0.25">
      <c r="I1412" s="6"/>
    </row>
    <row r="1413" spans="9:9" x14ac:dyDescent="0.25">
      <c r="I1413" s="6"/>
    </row>
    <row r="1414" spans="9:9" x14ac:dyDescent="0.25">
      <c r="I1414" s="6"/>
    </row>
    <row r="1415" spans="9:9" x14ac:dyDescent="0.25">
      <c r="I1415" s="6"/>
    </row>
    <row r="1416" spans="9:9" x14ac:dyDescent="0.25">
      <c r="I1416" s="6"/>
    </row>
    <row r="1417" spans="9:9" x14ac:dyDescent="0.25">
      <c r="I1417" s="6"/>
    </row>
    <row r="1418" spans="9:9" x14ac:dyDescent="0.25">
      <c r="I1418" s="6"/>
    </row>
    <row r="1419" spans="9:9" x14ac:dyDescent="0.25">
      <c r="I1419" s="6"/>
    </row>
    <row r="1420" spans="9:9" x14ac:dyDescent="0.25">
      <c r="I1420" s="6"/>
    </row>
    <row r="1421" spans="9:9" x14ac:dyDescent="0.25">
      <c r="I1421" s="6"/>
    </row>
    <row r="1422" spans="9:9" x14ac:dyDescent="0.25">
      <c r="I1422" s="6"/>
    </row>
    <row r="1423" spans="9:9" x14ac:dyDescent="0.25">
      <c r="I1423" s="6"/>
    </row>
    <row r="1424" spans="9:9" x14ac:dyDescent="0.25">
      <c r="I1424" s="6"/>
    </row>
    <row r="1425" spans="9:9" x14ac:dyDescent="0.25">
      <c r="I1425" s="6"/>
    </row>
    <row r="1426" spans="9:9" x14ac:dyDescent="0.25">
      <c r="I1426" s="6"/>
    </row>
    <row r="1427" spans="9:9" x14ac:dyDescent="0.25">
      <c r="I1427" s="6"/>
    </row>
    <row r="1428" spans="9:9" x14ac:dyDescent="0.25">
      <c r="I1428" s="6"/>
    </row>
    <row r="1429" spans="9:9" x14ac:dyDescent="0.25">
      <c r="I1429" s="6"/>
    </row>
  </sheetData>
  <mergeCells count="25">
    <mergeCell ref="C31:F31"/>
    <mergeCell ref="C32:F32"/>
    <mergeCell ref="C33:F33"/>
    <mergeCell ref="C34:F34"/>
    <mergeCell ref="B2:G3"/>
    <mergeCell ref="C25:F25"/>
    <mergeCell ref="C26:F26"/>
    <mergeCell ref="C27:F27"/>
    <mergeCell ref="C28:F28"/>
    <mergeCell ref="B38:G38"/>
    <mergeCell ref="C24:F24"/>
    <mergeCell ref="C13:F13"/>
    <mergeCell ref="B14:B34"/>
    <mergeCell ref="B35:F35"/>
    <mergeCell ref="C15:F15"/>
    <mergeCell ref="C16:F16"/>
    <mergeCell ref="C17:F17"/>
    <mergeCell ref="C18:F18"/>
    <mergeCell ref="C19:F19"/>
    <mergeCell ref="C20:F20"/>
    <mergeCell ref="C21:F21"/>
    <mergeCell ref="C29:F29"/>
    <mergeCell ref="C22:F22"/>
    <mergeCell ref="C30:F30"/>
    <mergeCell ref="C23:F23"/>
  </mergeCells>
  <dataValidations count="1">
    <dataValidation type="list" allowBlank="1" showInputMessage="1" showErrorMessage="1" sqref="B14">
      <formula1>Sheetlist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>
    <tabColor rgb="FFFF0000"/>
  </sheetPr>
  <dimension ref="A1:F545"/>
  <sheetViews>
    <sheetView showGridLines="0" topLeftCell="A491" workbookViewId="0">
      <selection activeCell="I511" sqref="I511"/>
    </sheetView>
  </sheetViews>
  <sheetFormatPr baseColWidth="10" defaultColWidth="11.42578125" defaultRowHeight="16.5" x14ac:dyDescent="0.3"/>
  <cols>
    <col min="1" max="1" width="20.7109375" style="19" customWidth="1"/>
    <col min="2" max="3" width="6.7109375" style="3" customWidth="1"/>
    <col min="4" max="4" width="40.7109375" style="3" customWidth="1"/>
    <col min="5" max="5" width="60.7109375" style="3" customWidth="1"/>
    <col min="6" max="6" width="40.7109375" style="3" customWidth="1"/>
    <col min="7" max="16384" width="11.42578125" style="3"/>
  </cols>
  <sheetData>
    <row r="1" spans="1:6" ht="19.5" customHeight="1" x14ac:dyDescent="0.25">
      <c r="A1" s="20" t="s">
        <v>1</v>
      </c>
      <c r="D1" s="139" t="s">
        <v>471</v>
      </c>
      <c r="E1" s="141" t="s">
        <v>594</v>
      </c>
    </row>
    <row r="2" spans="1:6" ht="15" x14ac:dyDescent="0.25">
      <c r="A2" s="21" t="str">
        <f t="shared" ref="A2:A31" ca="1" si="0">IFERROR(MID(INDEX(nomfeuilles,ROW()+3),SEARCH("]",INDEX(nomfeuilles,ROW()+3))+1,30),"")</f>
        <v>Février-2015</v>
      </c>
      <c r="D2" s="140"/>
      <c r="E2" s="142"/>
    </row>
    <row r="3" spans="1:6" ht="15" x14ac:dyDescent="0.25">
      <c r="A3" s="21" t="str">
        <f t="shared" ca="1" si="0"/>
        <v/>
      </c>
    </row>
    <row r="4" spans="1:6" ht="15" x14ac:dyDescent="0.25">
      <c r="A4" s="21" t="str">
        <f t="shared" ca="1" si="0"/>
        <v/>
      </c>
    </row>
    <row r="5" spans="1:6" ht="15" x14ac:dyDescent="0.25">
      <c r="A5" s="21" t="str">
        <f t="shared" ca="1" si="0"/>
        <v/>
      </c>
    </row>
    <row r="6" spans="1:6" ht="15" x14ac:dyDescent="0.25">
      <c r="A6" s="21" t="str">
        <f t="shared" ca="1" si="0"/>
        <v/>
      </c>
    </row>
    <row r="7" spans="1:6" ht="15" x14ac:dyDescent="0.25">
      <c r="A7" s="21" t="str">
        <f t="shared" ca="1" si="0"/>
        <v/>
      </c>
    </row>
    <row r="8" spans="1:6" ht="15" customHeight="1" x14ac:dyDescent="0.25">
      <c r="A8" s="21" t="str">
        <f t="shared" ca="1" si="0"/>
        <v/>
      </c>
      <c r="D8" s="38" t="s">
        <v>4</v>
      </c>
      <c r="E8" s="38" t="s">
        <v>5</v>
      </c>
      <c r="F8" s="38" t="s">
        <v>3</v>
      </c>
    </row>
    <row r="9" spans="1:6" ht="15" customHeight="1" x14ac:dyDescent="0.25">
      <c r="A9" s="21" t="str">
        <f t="shared" ca="1" si="0"/>
        <v/>
      </c>
      <c r="D9" s="75"/>
      <c r="E9" s="94" t="s">
        <v>601</v>
      </c>
      <c r="F9" s="75"/>
    </row>
    <row r="10" spans="1:6" ht="15" x14ac:dyDescent="0.25">
      <c r="A10" s="21" t="str">
        <f t="shared" ca="1" si="0"/>
        <v/>
      </c>
      <c r="D10" s="26" t="s">
        <v>10</v>
      </c>
      <c r="E10" s="26" t="s">
        <v>614</v>
      </c>
      <c r="F10" s="26">
        <v>95</v>
      </c>
    </row>
    <row r="11" spans="1:6" ht="15" x14ac:dyDescent="0.25">
      <c r="A11" s="21" t="str">
        <f t="shared" ca="1" si="0"/>
        <v/>
      </c>
      <c r="D11" s="26" t="s">
        <v>11</v>
      </c>
      <c r="E11" s="26" t="s">
        <v>615</v>
      </c>
      <c r="F11" s="29">
        <v>95</v>
      </c>
    </row>
    <row r="12" spans="1:6" ht="15" x14ac:dyDescent="0.25">
      <c r="A12" s="21" t="str">
        <f t="shared" ca="1" si="0"/>
        <v/>
      </c>
      <c r="D12" s="26" t="s">
        <v>12</v>
      </c>
      <c r="E12" s="26" t="s">
        <v>616</v>
      </c>
      <c r="F12" s="29">
        <v>95</v>
      </c>
    </row>
    <row r="13" spans="1:6" ht="15" x14ac:dyDescent="0.25">
      <c r="A13" s="21" t="str">
        <f t="shared" ca="1" si="0"/>
        <v/>
      </c>
      <c r="D13" s="26" t="s">
        <v>13</v>
      </c>
      <c r="E13" s="27" t="s">
        <v>617</v>
      </c>
      <c r="F13" s="29">
        <v>95</v>
      </c>
    </row>
    <row r="14" spans="1:6" ht="15" x14ac:dyDescent="0.25">
      <c r="A14" s="21" t="str">
        <f t="shared" ca="1" si="0"/>
        <v/>
      </c>
      <c r="D14" s="26" t="s">
        <v>14</v>
      </c>
      <c r="E14" s="27" t="s">
        <v>618</v>
      </c>
      <c r="F14" s="29">
        <v>95</v>
      </c>
    </row>
    <row r="15" spans="1:6" ht="15" x14ac:dyDescent="0.25">
      <c r="A15" s="21" t="str">
        <f t="shared" ca="1" si="0"/>
        <v/>
      </c>
      <c r="D15" s="26" t="s">
        <v>15</v>
      </c>
      <c r="E15" s="27" t="s">
        <v>619</v>
      </c>
      <c r="F15" s="29">
        <v>95</v>
      </c>
    </row>
    <row r="16" spans="1:6" ht="15" x14ac:dyDescent="0.25">
      <c r="A16" s="21" t="str">
        <f t="shared" ca="1" si="0"/>
        <v/>
      </c>
      <c r="D16" s="26" t="s">
        <v>16</v>
      </c>
      <c r="E16" s="27" t="s">
        <v>620</v>
      </c>
      <c r="F16" s="29">
        <v>95</v>
      </c>
    </row>
    <row r="17" spans="1:6" ht="15" x14ac:dyDescent="0.25">
      <c r="A17" s="21" t="str">
        <f t="shared" ca="1" si="0"/>
        <v/>
      </c>
      <c r="D17" s="26" t="s">
        <v>17</v>
      </c>
      <c r="E17" s="27" t="s">
        <v>621</v>
      </c>
      <c r="F17" s="29">
        <v>95</v>
      </c>
    </row>
    <row r="18" spans="1:6" ht="15" x14ac:dyDescent="0.25">
      <c r="A18" s="21" t="str">
        <f t="shared" ca="1" si="0"/>
        <v/>
      </c>
      <c r="D18" s="26" t="s">
        <v>18</v>
      </c>
      <c r="E18" s="27" t="s">
        <v>27</v>
      </c>
      <c r="F18" s="29">
        <v>95</v>
      </c>
    </row>
    <row r="19" spans="1:6" ht="15" x14ac:dyDescent="0.25">
      <c r="A19" s="21" t="str">
        <f t="shared" ca="1" si="0"/>
        <v/>
      </c>
      <c r="D19" s="26" t="s">
        <v>19</v>
      </c>
      <c r="E19" s="27" t="s">
        <v>622</v>
      </c>
      <c r="F19" s="29">
        <v>95</v>
      </c>
    </row>
    <row r="20" spans="1:6" ht="15" x14ac:dyDescent="0.25">
      <c r="A20" s="21" t="str">
        <f t="shared" ca="1" si="0"/>
        <v/>
      </c>
      <c r="D20" s="26" t="s">
        <v>20</v>
      </c>
      <c r="E20" s="27" t="s">
        <v>623</v>
      </c>
      <c r="F20" s="29">
        <v>95</v>
      </c>
    </row>
    <row r="21" spans="1:6" ht="15" x14ac:dyDescent="0.25">
      <c r="A21" s="21" t="str">
        <f t="shared" ca="1" si="0"/>
        <v/>
      </c>
      <c r="D21" s="26" t="s">
        <v>21</v>
      </c>
      <c r="E21" s="27" t="s">
        <v>624</v>
      </c>
      <c r="F21" s="29">
        <v>95</v>
      </c>
    </row>
    <row r="22" spans="1:6" ht="15" x14ac:dyDescent="0.25">
      <c r="A22" s="21" t="str">
        <f t="shared" ca="1" si="0"/>
        <v/>
      </c>
      <c r="D22" s="26" t="s">
        <v>22</v>
      </c>
      <c r="E22" s="27" t="s">
        <v>625</v>
      </c>
      <c r="F22" s="29">
        <v>95</v>
      </c>
    </row>
    <row r="23" spans="1:6" ht="15" x14ac:dyDescent="0.25">
      <c r="A23" s="21" t="str">
        <f t="shared" ca="1" si="0"/>
        <v/>
      </c>
      <c r="D23" s="26" t="s">
        <v>23</v>
      </c>
      <c r="E23" s="27" t="s">
        <v>626</v>
      </c>
      <c r="F23" s="29">
        <v>95</v>
      </c>
    </row>
    <row r="24" spans="1:6" ht="15" x14ac:dyDescent="0.25">
      <c r="A24" s="21" t="str">
        <f t="shared" ca="1" si="0"/>
        <v/>
      </c>
      <c r="D24" s="26" t="s">
        <v>24</v>
      </c>
      <c r="E24" s="27" t="s">
        <v>627</v>
      </c>
      <c r="F24" s="29">
        <v>95</v>
      </c>
    </row>
    <row r="25" spans="1:6" ht="15" x14ac:dyDescent="0.25">
      <c r="A25" s="21" t="str">
        <f t="shared" ca="1" si="0"/>
        <v/>
      </c>
      <c r="D25" s="26" t="s">
        <v>25</v>
      </c>
      <c r="E25" s="27" t="s">
        <v>628</v>
      </c>
      <c r="F25" s="29">
        <v>95</v>
      </c>
    </row>
    <row r="26" spans="1:6" ht="15" x14ac:dyDescent="0.25">
      <c r="A26" s="21" t="str">
        <f t="shared" ca="1" si="0"/>
        <v/>
      </c>
      <c r="D26" s="26" t="s">
        <v>26</v>
      </c>
      <c r="E26" s="27" t="s">
        <v>629</v>
      </c>
      <c r="F26" s="29">
        <v>95</v>
      </c>
    </row>
    <row r="27" spans="1:6" ht="15" x14ac:dyDescent="0.25">
      <c r="A27" s="21" t="str">
        <f t="shared" ca="1" si="0"/>
        <v/>
      </c>
      <c r="D27" s="75"/>
      <c r="E27" s="94" t="s">
        <v>602</v>
      </c>
      <c r="F27" s="75"/>
    </row>
    <row r="28" spans="1:6" ht="15" customHeight="1" x14ac:dyDescent="0.25">
      <c r="A28" s="21" t="str">
        <f t="shared" ca="1" si="0"/>
        <v/>
      </c>
      <c r="D28" s="26" t="s">
        <v>28</v>
      </c>
      <c r="E28" s="27" t="s">
        <v>614</v>
      </c>
      <c r="F28" s="26">
        <v>1400</v>
      </c>
    </row>
    <row r="29" spans="1:6" ht="15" customHeight="1" x14ac:dyDescent="0.25">
      <c r="A29" s="21" t="str">
        <f t="shared" ca="1" si="0"/>
        <v/>
      </c>
      <c r="D29" s="29" t="s">
        <v>29</v>
      </c>
      <c r="E29" s="26" t="s">
        <v>615</v>
      </c>
      <c r="F29" s="26">
        <v>55</v>
      </c>
    </row>
    <row r="30" spans="1:6" ht="15" customHeight="1" x14ac:dyDescent="0.25">
      <c r="A30" s="21" t="str">
        <f t="shared" ca="1" si="0"/>
        <v/>
      </c>
      <c r="D30" s="29" t="s">
        <v>30</v>
      </c>
      <c r="E30" s="26" t="s">
        <v>616</v>
      </c>
      <c r="F30" s="26">
        <v>2100</v>
      </c>
    </row>
    <row r="31" spans="1:6" ht="15" customHeight="1" x14ac:dyDescent="0.25">
      <c r="A31" s="21" t="str">
        <f t="shared" ca="1" si="0"/>
        <v/>
      </c>
      <c r="D31" s="29" t="s">
        <v>31</v>
      </c>
      <c r="E31" s="26" t="s">
        <v>617</v>
      </c>
      <c r="F31" s="26">
        <v>2100</v>
      </c>
    </row>
    <row r="32" spans="1:6" ht="15" customHeight="1" x14ac:dyDescent="0.25">
      <c r="A32" s="21" t="str">
        <f t="shared" ref="A32:A64" ca="1" si="1">IFERROR(MID(INDEX(nomfeuilles,ROW()+3),SEARCH("]",INDEX(nomfeuilles,ROW()+3))+1,30),"")</f>
        <v/>
      </c>
      <c r="D32" s="29" t="s">
        <v>32</v>
      </c>
      <c r="E32" s="26" t="s">
        <v>618</v>
      </c>
      <c r="F32" s="26">
        <v>850</v>
      </c>
    </row>
    <row r="33" spans="1:6" ht="15" customHeight="1" x14ac:dyDescent="0.25">
      <c r="A33" s="21" t="str">
        <f t="shared" ca="1" si="1"/>
        <v/>
      </c>
      <c r="D33" s="29" t="s">
        <v>33</v>
      </c>
      <c r="E33" s="26" t="s">
        <v>619</v>
      </c>
      <c r="F33" s="26">
        <v>400</v>
      </c>
    </row>
    <row r="34" spans="1:6" ht="15" customHeight="1" x14ac:dyDescent="0.25">
      <c r="A34" s="21" t="str">
        <f t="shared" ca="1" si="1"/>
        <v/>
      </c>
      <c r="D34" s="29" t="s">
        <v>34</v>
      </c>
      <c r="E34" s="26" t="s">
        <v>620</v>
      </c>
      <c r="F34" s="26">
        <v>250</v>
      </c>
    </row>
    <row r="35" spans="1:6" ht="15" customHeight="1" x14ac:dyDescent="0.25">
      <c r="A35" s="21" t="str">
        <f t="shared" ca="1" si="1"/>
        <v/>
      </c>
      <c r="D35" s="29" t="s">
        <v>35</v>
      </c>
      <c r="E35" s="26" t="s">
        <v>621</v>
      </c>
      <c r="F35" s="26">
        <v>1300</v>
      </c>
    </row>
    <row r="36" spans="1:6" ht="15" customHeight="1" x14ac:dyDescent="0.25">
      <c r="A36" s="21" t="str">
        <f t="shared" ca="1" si="1"/>
        <v/>
      </c>
      <c r="D36" s="29" t="s">
        <v>36</v>
      </c>
      <c r="E36" s="26" t="s">
        <v>27</v>
      </c>
      <c r="F36" s="26">
        <v>1300</v>
      </c>
    </row>
    <row r="37" spans="1:6" ht="15" customHeight="1" x14ac:dyDescent="0.25">
      <c r="A37" s="21" t="str">
        <f t="shared" ca="1" si="1"/>
        <v/>
      </c>
      <c r="D37" s="29" t="s">
        <v>37</v>
      </c>
      <c r="E37" s="26" t="s">
        <v>622</v>
      </c>
      <c r="F37" s="26">
        <v>50</v>
      </c>
    </row>
    <row r="38" spans="1:6" ht="15" customHeight="1" x14ac:dyDescent="0.25">
      <c r="A38" s="21" t="str">
        <f t="shared" ca="1" si="1"/>
        <v/>
      </c>
      <c r="D38" s="29" t="s">
        <v>38</v>
      </c>
      <c r="E38" s="26" t="s">
        <v>623</v>
      </c>
      <c r="F38" s="26">
        <v>37</v>
      </c>
    </row>
    <row r="39" spans="1:6" ht="15" customHeight="1" x14ac:dyDescent="0.25">
      <c r="A39" s="21" t="str">
        <f t="shared" ca="1" si="1"/>
        <v/>
      </c>
      <c r="D39" s="29" t="s">
        <v>39</v>
      </c>
      <c r="E39" s="26" t="s">
        <v>624</v>
      </c>
      <c r="F39" s="26">
        <v>52</v>
      </c>
    </row>
    <row r="40" spans="1:6" ht="15" customHeight="1" x14ac:dyDescent="0.25">
      <c r="A40" s="21" t="str">
        <f t="shared" ca="1" si="1"/>
        <v/>
      </c>
      <c r="D40" s="29" t="s">
        <v>40</v>
      </c>
      <c r="E40" s="26" t="s">
        <v>625</v>
      </c>
      <c r="F40" s="26">
        <v>37</v>
      </c>
    </row>
    <row r="41" spans="1:6" ht="15" customHeight="1" x14ac:dyDescent="0.25">
      <c r="A41" s="21" t="str">
        <f t="shared" ca="1" si="1"/>
        <v/>
      </c>
      <c r="D41" s="29" t="s">
        <v>41</v>
      </c>
      <c r="E41" s="26" t="s">
        <v>626</v>
      </c>
      <c r="F41" s="26">
        <v>39</v>
      </c>
    </row>
    <row r="42" spans="1:6" ht="15" x14ac:dyDescent="0.25">
      <c r="A42" s="21" t="str">
        <f t="shared" ca="1" si="1"/>
        <v/>
      </c>
      <c r="D42" s="29" t="s">
        <v>42</v>
      </c>
      <c r="E42" s="26" t="s">
        <v>627</v>
      </c>
      <c r="F42" s="26">
        <v>39</v>
      </c>
    </row>
    <row r="43" spans="1:6" ht="15" x14ac:dyDescent="0.25">
      <c r="A43" s="21" t="str">
        <f t="shared" ca="1" si="1"/>
        <v/>
      </c>
      <c r="D43" s="29" t="s">
        <v>43</v>
      </c>
      <c r="E43" s="26" t="s">
        <v>628</v>
      </c>
      <c r="F43" s="26">
        <v>24</v>
      </c>
    </row>
    <row r="44" spans="1:6" ht="15" x14ac:dyDescent="0.25">
      <c r="A44" s="21" t="str">
        <f t="shared" ca="1" si="1"/>
        <v/>
      </c>
      <c r="D44" s="29" t="s">
        <v>44</v>
      </c>
      <c r="E44" s="26" t="s">
        <v>629</v>
      </c>
      <c r="F44" s="26">
        <v>33</v>
      </c>
    </row>
    <row r="45" spans="1:6" ht="15" x14ac:dyDescent="0.25">
      <c r="A45" s="21" t="str">
        <f t="shared" ca="1" si="1"/>
        <v/>
      </c>
      <c r="D45" s="29" t="s">
        <v>45</v>
      </c>
      <c r="E45" s="26" t="s">
        <v>624</v>
      </c>
      <c r="F45" s="26">
        <v>38</v>
      </c>
    </row>
    <row r="46" spans="1:6" ht="15" x14ac:dyDescent="0.25">
      <c r="A46" s="21" t="str">
        <f t="shared" ca="1" si="1"/>
        <v/>
      </c>
      <c r="D46" s="29" t="s">
        <v>46</v>
      </c>
      <c r="E46" s="26" t="s">
        <v>625</v>
      </c>
      <c r="F46" s="26">
        <v>54</v>
      </c>
    </row>
    <row r="47" spans="1:6" ht="15" x14ac:dyDescent="0.25">
      <c r="A47" s="21" t="str">
        <f t="shared" ca="1" si="1"/>
        <v/>
      </c>
      <c r="D47" s="29" t="s">
        <v>47</v>
      </c>
      <c r="E47" s="26" t="s">
        <v>626</v>
      </c>
      <c r="F47" s="26">
        <v>33</v>
      </c>
    </row>
    <row r="48" spans="1:6" ht="15" x14ac:dyDescent="0.25">
      <c r="A48" s="21" t="str">
        <f t="shared" ca="1" si="1"/>
        <v/>
      </c>
      <c r="D48" s="29" t="s">
        <v>48</v>
      </c>
      <c r="E48" s="26" t="s">
        <v>627</v>
      </c>
      <c r="F48" s="26">
        <v>19</v>
      </c>
    </row>
    <row r="49" spans="1:6" ht="15" x14ac:dyDescent="0.25">
      <c r="A49" s="21" t="str">
        <f t="shared" ca="1" si="1"/>
        <v/>
      </c>
      <c r="D49" s="29" t="s">
        <v>479</v>
      </c>
      <c r="E49" s="26" t="s">
        <v>628</v>
      </c>
      <c r="F49" s="26">
        <v>19</v>
      </c>
    </row>
    <row r="50" spans="1:6" ht="15" x14ac:dyDescent="0.25">
      <c r="A50" s="21" t="str">
        <f t="shared" ca="1" si="1"/>
        <v/>
      </c>
      <c r="D50" s="29" t="s">
        <v>480</v>
      </c>
      <c r="E50" s="26" t="s">
        <v>629</v>
      </c>
      <c r="F50" s="26">
        <v>45</v>
      </c>
    </row>
    <row r="51" spans="1:6" ht="15" x14ac:dyDescent="0.25">
      <c r="A51" s="21" t="str">
        <f t="shared" ca="1" si="1"/>
        <v/>
      </c>
      <c r="D51" s="29" t="s">
        <v>481</v>
      </c>
      <c r="E51" s="26" t="s">
        <v>624</v>
      </c>
      <c r="F51" s="26">
        <v>19</v>
      </c>
    </row>
    <row r="52" spans="1:6" ht="15" x14ac:dyDescent="0.25">
      <c r="A52" s="21" t="str">
        <f t="shared" ca="1" si="1"/>
        <v/>
      </c>
      <c r="D52" s="29" t="s">
        <v>482</v>
      </c>
      <c r="E52" s="26" t="s">
        <v>625</v>
      </c>
      <c r="F52" s="26">
        <v>110</v>
      </c>
    </row>
    <row r="53" spans="1:6" ht="15" x14ac:dyDescent="0.25">
      <c r="A53" s="21" t="str">
        <f t="shared" ca="1" si="1"/>
        <v/>
      </c>
      <c r="D53" s="29" t="s">
        <v>483</v>
      </c>
      <c r="E53" s="26" t="s">
        <v>626</v>
      </c>
      <c r="F53" s="26">
        <v>130</v>
      </c>
    </row>
    <row r="54" spans="1:6" ht="15" x14ac:dyDescent="0.25">
      <c r="A54" s="21"/>
      <c r="D54" s="29" t="s">
        <v>484</v>
      </c>
      <c r="E54" s="29" t="s">
        <v>627</v>
      </c>
      <c r="F54" s="29"/>
    </row>
    <row r="55" spans="1:6" ht="15" x14ac:dyDescent="0.25">
      <c r="A55" s="21" t="str">
        <f t="shared" ca="1" si="1"/>
        <v/>
      </c>
      <c r="D55" s="29" t="s">
        <v>485</v>
      </c>
      <c r="E55" s="29" t="s">
        <v>624</v>
      </c>
      <c r="F55" s="26">
        <v>19</v>
      </c>
    </row>
    <row r="56" spans="1:6" ht="15" x14ac:dyDescent="0.25">
      <c r="A56" s="21" t="str">
        <f t="shared" ca="1" si="1"/>
        <v/>
      </c>
      <c r="D56" s="29" t="s">
        <v>486</v>
      </c>
      <c r="E56" s="26" t="s">
        <v>625</v>
      </c>
      <c r="F56" s="26">
        <v>500</v>
      </c>
    </row>
    <row r="57" spans="1:6" ht="15" x14ac:dyDescent="0.25">
      <c r="A57" s="21" t="str">
        <f t="shared" ca="1" si="1"/>
        <v/>
      </c>
      <c r="D57" s="29" t="s">
        <v>487</v>
      </c>
      <c r="E57" s="26" t="s">
        <v>626</v>
      </c>
      <c r="F57" s="26">
        <v>350</v>
      </c>
    </row>
    <row r="58" spans="1:6" ht="15" x14ac:dyDescent="0.25">
      <c r="A58" s="21" t="str">
        <f t="shared" ca="1" si="1"/>
        <v/>
      </c>
      <c r="D58" s="29" t="s">
        <v>488</v>
      </c>
      <c r="E58" s="26" t="s">
        <v>627</v>
      </c>
      <c r="F58" s="26">
        <v>50</v>
      </c>
    </row>
    <row r="59" spans="1:6" ht="15" x14ac:dyDescent="0.25">
      <c r="A59" s="21" t="str">
        <f t="shared" ca="1" si="1"/>
        <v/>
      </c>
      <c r="D59" s="29" t="s">
        <v>489</v>
      </c>
      <c r="E59" s="26" t="s">
        <v>628</v>
      </c>
      <c r="F59" s="26">
        <v>110</v>
      </c>
    </row>
    <row r="60" spans="1:6" ht="15" x14ac:dyDescent="0.25">
      <c r="A60" s="21" t="str">
        <f t="shared" ca="1" si="1"/>
        <v/>
      </c>
      <c r="D60" s="29" t="s">
        <v>490</v>
      </c>
      <c r="E60" s="26" t="s">
        <v>629</v>
      </c>
      <c r="F60" s="26"/>
    </row>
    <row r="61" spans="1:6" ht="15" x14ac:dyDescent="0.25">
      <c r="A61" s="21" t="str">
        <f t="shared" ca="1" si="1"/>
        <v/>
      </c>
      <c r="D61" s="75"/>
      <c r="E61" s="94" t="s">
        <v>603</v>
      </c>
      <c r="F61" s="75"/>
    </row>
    <row r="62" spans="1:6" ht="15" x14ac:dyDescent="0.25">
      <c r="A62" s="21" t="str">
        <f t="shared" ca="1" si="1"/>
        <v/>
      </c>
      <c r="D62" s="26" t="s">
        <v>49</v>
      </c>
      <c r="E62" s="26" t="s">
        <v>624</v>
      </c>
      <c r="F62" s="26">
        <v>200</v>
      </c>
    </row>
    <row r="63" spans="1:6" ht="15" x14ac:dyDescent="0.25">
      <c r="A63" s="21" t="str">
        <f t="shared" ca="1" si="1"/>
        <v/>
      </c>
      <c r="D63" s="26" t="s">
        <v>50</v>
      </c>
      <c r="E63" s="29" t="s">
        <v>625</v>
      </c>
      <c r="F63" s="26"/>
    </row>
    <row r="64" spans="1:6" ht="15" x14ac:dyDescent="0.25">
      <c r="A64" s="21" t="str">
        <f t="shared" ca="1" si="1"/>
        <v/>
      </c>
      <c r="D64" s="26" t="s">
        <v>51</v>
      </c>
      <c r="E64" s="26" t="s">
        <v>626</v>
      </c>
      <c r="F64" s="26"/>
    </row>
    <row r="65" spans="1:6" ht="15" x14ac:dyDescent="0.25">
      <c r="A65" s="21" t="str">
        <f t="shared" ref="A65:A96" ca="1" si="2">IFERROR(MID(INDEX(nomfeuilles,ROW()+3),SEARCH("]",INDEX(nomfeuilles,ROW()+3))+1,30),"")</f>
        <v/>
      </c>
      <c r="D65" s="26" t="s">
        <v>52</v>
      </c>
      <c r="E65" s="26" t="s">
        <v>627</v>
      </c>
      <c r="F65" s="26"/>
    </row>
    <row r="66" spans="1:6" ht="15" x14ac:dyDescent="0.25">
      <c r="A66" s="21" t="str">
        <f t="shared" ca="1" si="2"/>
        <v/>
      </c>
      <c r="D66" s="26" t="s">
        <v>53</v>
      </c>
      <c r="E66" s="26" t="s">
        <v>628</v>
      </c>
      <c r="F66" s="26"/>
    </row>
    <row r="67" spans="1:6" ht="15" x14ac:dyDescent="0.25">
      <c r="A67" s="21" t="str">
        <f t="shared" ca="1" si="2"/>
        <v/>
      </c>
      <c r="D67" s="26" t="s">
        <v>54</v>
      </c>
      <c r="E67" s="29" t="s">
        <v>629</v>
      </c>
      <c r="F67" s="26">
        <v>400</v>
      </c>
    </row>
    <row r="68" spans="1:6" ht="15" x14ac:dyDescent="0.25">
      <c r="A68" s="21" t="str">
        <f t="shared" ca="1" si="2"/>
        <v/>
      </c>
      <c r="D68" s="75"/>
      <c r="E68" s="94" t="s">
        <v>604</v>
      </c>
      <c r="F68" s="75"/>
    </row>
    <row r="69" spans="1:6" ht="15" x14ac:dyDescent="0.25">
      <c r="A69" s="21" t="str">
        <f t="shared" ca="1" si="2"/>
        <v/>
      </c>
      <c r="D69" s="26" t="s">
        <v>55</v>
      </c>
      <c r="E69" s="29" t="s">
        <v>624</v>
      </c>
      <c r="F69" s="26">
        <v>4000</v>
      </c>
    </row>
    <row r="70" spans="1:6" ht="15" x14ac:dyDescent="0.25">
      <c r="A70" s="21" t="str">
        <f t="shared" ca="1" si="2"/>
        <v/>
      </c>
      <c r="D70" s="26" t="s">
        <v>56</v>
      </c>
      <c r="E70" s="29" t="s">
        <v>625</v>
      </c>
      <c r="F70" s="26">
        <v>10000</v>
      </c>
    </row>
    <row r="71" spans="1:6" ht="15" x14ac:dyDescent="0.25">
      <c r="A71" s="21" t="str">
        <f t="shared" ca="1" si="2"/>
        <v/>
      </c>
      <c r="D71" s="26" t="s">
        <v>57</v>
      </c>
      <c r="E71" s="29" t="s">
        <v>626</v>
      </c>
      <c r="F71" s="26">
        <v>11300</v>
      </c>
    </row>
    <row r="72" spans="1:6" ht="15" x14ac:dyDescent="0.25">
      <c r="A72" s="21" t="str">
        <f t="shared" ca="1" si="2"/>
        <v/>
      </c>
      <c r="D72" s="26" t="s">
        <v>58</v>
      </c>
      <c r="E72" s="29" t="s">
        <v>627</v>
      </c>
      <c r="F72" s="26">
        <v>15000</v>
      </c>
    </row>
    <row r="73" spans="1:6" ht="15" x14ac:dyDescent="0.25">
      <c r="A73" s="21" t="str">
        <f t="shared" ca="1" si="2"/>
        <v/>
      </c>
      <c r="D73" s="26" t="s">
        <v>59</v>
      </c>
      <c r="E73" s="29" t="s">
        <v>628</v>
      </c>
      <c r="F73" s="26">
        <v>19000</v>
      </c>
    </row>
    <row r="74" spans="1:6" ht="15" x14ac:dyDescent="0.25">
      <c r="A74" s="21" t="str">
        <f t="shared" ca="1" si="2"/>
        <v/>
      </c>
      <c r="D74" s="26" t="s">
        <v>60</v>
      </c>
      <c r="E74" s="29" t="s">
        <v>629</v>
      </c>
      <c r="F74" s="26">
        <v>22500</v>
      </c>
    </row>
    <row r="75" spans="1:6" ht="15" x14ac:dyDescent="0.25">
      <c r="A75" s="21" t="str">
        <f t="shared" ca="1" si="2"/>
        <v/>
      </c>
      <c r="D75" s="26" t="s">
        <v>61</v>
      </c>
      <c r="E75" s="26" t="s">
        <v>624</v>
      </c>
      <c r="F75" s="26">
        <v>9000</v>
      </c>
    </row>
    <row r="76" spans="1:6" ht="15" x14ac:dyDescent="0.25">
      <c r="A76" s="21" t="str">
        <f t="shared" ca="1" si="2"/>
        <v/>
      </c>
      <c r="D76" s="26" t="s">
        <v>62</v>
      </c>
      <c r="E76" s="29" t="s">
        <v>618</v>
      </c>
      <c r="F76" s="26">
        <v>2000</v>
      </c>
    </row>
    <row r="77" spans="1:6" ht="15" x14ac:dyDescent="0.25">
      <c r="A77" s="21" t="str">
        <f t="shared" ca="1" si="2"/>
        <v/>
      </c>
      <c r="D77" s="26" t="s">
        <v>63</v>
      </c>
      <c r="E77" s="29" t="s">
        <v>619</v>
      </c>
      <c r="F77" s="26">
        <v>3000</v>
      </c>
    </row>
    <row r="78" spans="1:6" ht="15" x14ac:dyDescent="0.25">
      <c r="A78" s="21" t="str">
        <f t="shared" ca="1" si="2"/>
        <v/>
      </c>
      <c r="D78" s="26" t="s">
        <v>64</v>
      </c>
      <c r="E78" s="29" t="s">
        <v>620</v>
      </c>
      <c r="F78" s="26">
        <v>2500</v>
      </c>
    </row>
    <row r="79" spans="1:6" ht="15" x14ac:dyDescent="0.25">
      <c r="A79" s="21" t="str">
        <f t="shared" ca="1" si="2"/>
        <v/>
      </c>
      <c r="D79" s="26" t="s">
        <v>65</v>
      </c>
      <c r="E79" s="29" t="s">
        <v>621</v>
      </c>
      <c r="F79" s="26">
        <v>1000</v>
      </c>
    </row>
    <row r="80" spans="1:6" ht="15" x14ac:dyDescent="0.25">
      <c r="A80" s="21" t="str">
        <f t="shared" ca="1" si="2"/>
        <v/>
      </c>
      <c r="D80" s="26" t="s">
        <v>66</v>
      </c>
      <c r="E80" s="29" t="s">
        <v>27</v>
      </c>
      <c r="F80" s="26">
        <v>650</v>
      </c>
    </row>
    <row r="81" spans="1:6" ht="15" x14ac:dyDescent="0.25">
      <c r="A81" s="21" t="str">
        <f t="shared" ca="1" si="2"/>
        <v/>
      </c>
      <c r="D81" s="26" t="s">
        <v>67</v>
      </c>
      <c r="E81" s="29" t="s">
        <v>622</v>
      </c>
      <c r="F81" s="26">
        <v>160</v>
      </c>
    </row>
    <row r="82" spans="1:6" ht="15" x14ac:dyDescent="0.25">
      <c r="A82" s="21" t="str">
        <f t="shared" ca="1" si="2"/>
        <v/>
      </c>
      <c r="D82" s="26" t="s">
        <v>68</v>
      </c>
      <c r="E82" s="29" t="s">
        <v>623</v>
      </c>
      <c r="F82" s="26">
        <v>340</v>
      </c>
    </row>
    <row r="83" spans="1:6" ht="15" x14ac:dyDescent="0.25">
      <c r="A83" s="21" t="str">
        <f t="shared" ca="1" si="2"/>
        <v/>
      </c>
      <c r="D83" s="26" t="s">
        <v>69</v>
      </c>
      <c r="E83" s="29" t="s">
        <v>624</v>
      </c>
      <c r="F83" s="26">
        <v>200</v>
      </c>
    </row>
    <row r="84" spans="1:6" ht="15" x14ac:dyDescent="0.25">
      <c r="A84" s="21" t="str">
        <f t="shared" ca="1" si="2"/>
        <v/>
      </c>
      <c r="D84" s="26" t="s">
        <v>70</v>
      </c>
      <c r="E84" s="29" t="s">
        <v>625</v>
      </c>
      <c r="F84" s="26">
        <v>300</v>
      </c>
    </row>
    <row r="85" spans="1:6" ht="15" x14ac:dyDescent="0.25">
      <c r="A85" s="21" t="str">
        <f t="shared" ca="1" si="2"/>
        <v/>
      </c>
      <c r="D85" s="26" t="s">
        <v>71</v>
      </c>
      <c r="E85" s="29" t="s">
        <v>626</v>
      </c>
      <c r="F85" s="26">
        <v>260</v>
      </c>
    </row>
    <row r="86" spans="1:6" ht="15" x14ac:dyDescent="0.25">
      <c r="A86" s="21" t="str">
        <f t="shared" ca="1" si="2"/>
        <v/>
      </c>
      <c r="D86" s="26" t="s">
        <v>72</v>
      </c>
      <c r="E86" s="29" t="s">
        <v>627</v>
      </c>
      <c r="F86" s="26">
        <v>310</v>
      </c>
    </row>
    <row r="87" spans="1:6" ht="15" x14ac:dyDescent="0.25">
      <c r="A87" s="21" t="str">
        <f t="shared" ca="1" si="2"/>
        <v/>
      </c>
      <c r="D87" s="26" t="s">
        <v>73</v>
      </c>
      <c r="E87" s="29" t="s">
        <v>628</v>
      </c>
      <c r="F87" s="26">
        <v>800</v>
      </c>
    </row>
    <row r="88" spans="1:6" ht="15" x14ac:dyDescent="0.25">
      <c r="A88" s="21" t="str">
        <f t="shared" ca="1" si="2"/>
        <v/>
      </c>
      <c r="D88" s="26" t="s">
        <v>74</v>
      </c>
      <c r="E88" s="29" t="s">
        <v>629</v>
      </c>
      <c r="F88" s="26">
        <v>25</v>
      </c>
    </row>
    <row r="89" spans="1:6" ht="15" x14ac:dyDescent="0.25">
      <c r="A89" s="21" t="str">
        <f t="shared" ca="1" si="2"/>
        <v/>
      </c>
      <c r="D89" s="26" t="s">
        <v>75</v>
      </c>
      <c r="E89" s="29" t="s">
        <v>624</v>
      </c>
      <c r="F89" s="26">
        <v>170</v>
      </c>
    </row>
    <row r="90" spans="1:6" ht="15" x14ac:dyDescent="0.25">
      <c r="A90" s="21" t="str">
        <f t="shared" ca="1" si="2"/>
        <v/>
      </c>
      <c r="D90" s="26" t="s">
        <v>76</v>
      </c>
      <c r="E90" s="29" t="s">
        <v>625</v>
      </c>
      <c r="F90" s="26">
        <v>160</v>
      </c>
    </row>
    <row r="91" spans="1:6" ht="15" x14ac:dyDescent="0.25">
      <c r="A91" s="21" t="str">
        <f t="shared" ca="1" si="2"/>
        <v/>
      </c>
      <c r="D91" s="26" t="s">
        <v>77</v>
      </c>
      <c r="E91" s="29" t="s">
        <v>626</v>
      </c>
      <c r="F91" s="26"/>
    </row>
    <row r="92" spans="1:6" ht="15" x14ac:dyDescent="0.25">
      <c r="A92" s="21" t="str">
        <f t="shared" ca="1" si="2"/>
        <v/>
      </c>
      <c r="D92" s="26" t="s">
        <v>78</v>
      </c>
      <c r="E92" s="29" t="s">
        <v>627</v>
      </c>
      <c r="F92" s="26">
        <v>59.82</v>
      </c>
    </row>
    <row r="93" spans="1:6" ht="15" x14ac:dyDescent="0.25">
      <c r="A93" s="21" t="str">
        <f t="shared" ca="1" si="2"/>
        <v/>
      </c>
      <c r="D93" s="26" t="s">
        <v>79</v>
      </c>
      <c r="E93" s="29" t="s">
        <v>628</v>
      </c>
      <c r="F93" s="26">
        <v>3300</v>
      </c>
    </row>
    <row r="94" spans="1:6" ht="15" x14ac:dyDescent="0.25">
      <c r="A94" s="21" t="str">
        <f t="shared" ca="1" si="2"/>
        <v/>
      </c>
      <c r="D94" s="26" t="s">
        <v>80</v>
      </c>
      <c r="E94" s="29" t="s">
        <v>629</v>
      </c>
      <c r="F94" s="26">
        <v>800</v>
      </c>
    </row>
    <row r="95" spans="1:6" ht="15" x14ac:dyDescent="0.25">
      <c r="A95" s="21" t="str">
        <f t="shared" ca="1" si="2"/>
        <v/>
      </c>
      <c r="D95" s="75"/>
      <c r="E95" s="95" t="s">
        <v>605</v>
      </c>
      <c r="F95" s="75"/>
    </row>
    <row r="96" spans="1:6" ht="15" x14ac:dyDescent="0.25">
      <c r="A96" s="21" t="str">
        <f t="shared" ca="1" si="2"/>
        <v/>
      </c>
      <c r="D96" s="26" t="s">
        <v>81</v>
      </c>
      <c r="E96" s="29" t="s">
        <v>618</v>
      </c>
      <c r="F96" s="26">
        <v>38000</v>
      </c>
    </row>
    <row r="97" spans="1:6" ht="15" x14ac:dyDescent="0.25">
      <c r="A97" s="21" t="str">
        <f t="shared" ref="A97:A108" ca="1" si="3">IFERROR(MID(INDEX(nomfeuilles,ROW()+3),SEARCH("]",INDEX(nomfeuilles,ROW()+3))+1,30),"")</f>
        <v/>
      </c>
      <c r="D97" s="26" t="s">
        <v>82</v>
      </c>
      <c r="E97" s="29" t="s">
        <v>619</v>
      </c>
      <c r="F97" s="26">
        <v>30850</v>
      </c>
    </row>
    <row r="98" spans="1:6" ht="15" x14ac:dyDescent="0.25">
      <c r="A98" s="21" t="str">
        <f t="shared" ca="1" si="3"/>
        <v/>
      </c>
      <c r="D98" s="26" t="s">
        <v>83</v>
      </c>
      <c r="E98" s="29" t="s">
        <v>620</v>
      </c>
      <c r="F98" s="26">
        <v>32200</v>
      </c>
    </row>
    <row r="99" spans="1:6" ht="15" x14ac:dyDescent="0.25">
      <c r="A99" s="21" t="str">
        <f t="shared" ca="1" si="3"/>
        <v/>
      </c>
      <c r="D99" s="26" t="s">
        <v>84</v>
      </c>
      <c r="E99" s="29" t="s">
        <v>621</v>
      </c>
      <c r="F99" s="26">
        <v>34600</v>
      </c>
    </row>
    <row r="100" spans="1:6" ht="15" x14ac:dyDescent="0.25">
      <c r="A100" s="21" t="str">
        <f t="shared" ca="1" si="3"/>
        <v/>
      </c>
      <c r="D100" s="26" t="s">
        <v>85</v>
      </c>
      <c r="E100" s="29" t="s">
        <v>27</v>
      </c>
      <c r="F100" s="26">
        <v>31500</v>
      </c>
    </row>
    <row r="101" spans="1:6" ht="15" x14ac:dyDescent="0.25">
      <c r="A101" s="21" t="str">
        <f t="shared" ca="1" si="3"/>
        <v/>
      </c>
      <c r="D101" s="26" t="s">
        <v>86</v>
      </c>
      <c r="E101" s="29" t="s">
        <v>622</v>
      </c>
      <c r="F101" s="26">
        <v>33900</v>
      </c>
    </row>
    <row r="102" spans="1:6" ht="15" x14ac:dyDescent="0.25">
      <c r="A102" s="21" t="str">
        <f t="shared" ca="1" si="3"/>
        <v/>
      </c>
      <c r="D102" s="26" t="s">
        <v>87</v>
      </c>
      <c r="E102" s="29" t="s">
        <v>623</v>
      </c>
      <c r="F102" s="29">
        <v>38300</v>
      </c>
    </row>
    <row r="103" spans="1:6" ht="15" x14ac:dyDescent="0.25">
      <c r="A103" s="21" t="str">
        <f t="shared" ca="1" si="3"/>
        <v/>
      </c>
      <c r="D103" s="29" t="s">
        <v>88</v>
      </c>
      <c r="E103" s="29" t="s">
        <v>624</v>
      </c>
      <c r="F103" s="29">
        <v>41300</v>
      </c>
    </row>
    <row r="104" spans="1:6" ht="15" x14ac:dyDescent="0.25">
      <c r="A104" s="21" t="str">
        <f t="shared" ca="1" si="3"/>
        <v/>
      </c>
      <c r="D104" s="29" t="s">
        <v>89</v>
      </c>
      <c r="E104" s="29" t="s">
        <v>625</v>
      </c>
      <c r="F104" s="29">
        <v>44000</v>
      </c>
    </row>
    <row r="105" spans="1:6" ht="15" x14ac:dyDescent="0.25">
      <c r="A105" s="21" t="str">
        <f t="shared" ca="1" si="3"/>
        <v/>
      </c>
      <c r="D105" s="26" t="s">
        <v>90</v>
      </c>
      <c r="E105" s="29" t="s">
        <v>626</v>
      </c>
      <c r="F105" s="26">
        <v>48800</v>
      </c>
    </row>
    <row r="106" spans="1:6" ht="15" x14ac:dyDescent="0.25">
      <c r="A106" s="21" t="str">
        <f t="shared" ca="1" si="3"/>
        <v/>
      </c>
      <c r="D106" s="29" t="s">
        <v>91</v>
      </c>
      <c r="E106" s="29" t="s">
        <v>627</v>
      </c>
      <c r="F106" s="29">
        <v>58000</v>
      </c>
    </row>
    <row r="107" spans="1:6" ht="15" x14ac:dyDescent="0.25">
      <c r="A107" s="21" t="str">
        <f t="shared" ca="1" si="3"/>
        <v/>
      </c>
      <c r="D107" s="26" t="s">
        <v>92</v>
      </c>
      <c r="E107" s="29" t="s">
        <v>628</v>
      </c>
      <c r="F107" s="26">
        <v>61000</v>
      </c>
    </row>
    <row r="108" spans="1:6" ht="15" x14ac:dyDescent="0.25">
      <c r="A108" s="22" t="str">
        <f t="shared" ca="1" si="3"/>
        <v/>
      </c>
      <c r="D108" s="26" t="s">
        <v>93</v>
      </c>
      <c r="E108" s="29" t="s">
        <v>629</v>
      </c>
      <c r="F108" s="26">
        <v>65766</v>
      </c>
    </row>
    <row r="109" spans="1:6" x14ac:dyDescent="0.3">
      <c r="D109" s="26" t="s">
        <v>94</v>
      </c>
      <c r="E109" s="29" t="s">
        <v>624</v>
      </c>
      <c r="F109" s="26">
        <v>41300</v>
      </c>
    </row>
    <row r="110" spans="1:6" x14ac:dyDescent="0.3">
      <c r="D110" s="29" t="s">
        <v>95</v>
      </c>
      <c r="E110" s="29" t="s">
        <v>625</v>
      </c>
      <c r="F110" s="26">
        <v>44000</v>
      </c>
    </row>
    <row r="111" spans="1:6" x14ac:dyDescent="0.3">
      <c r="D111" s="29" t="s">
        <v>96</v>
      </c>
      <c r="E111" s="29" t="s">
        <v>626</v>
      </c>
      <c r="F111" s="29">
        <v>48800</v>
      </c>
    </row>
    <row r="112" spans="1:6" x14ac:dyDescent="0.3">
      <c r="D112" s="29" t="s">
        <v>97</v>
      </c>
      <c r="E112" s="29" t="s">
        <v>627</v>
      </c>
      <c r="F112" s="29">
        <v>47800</v>
      </c>
    </row>
    <row r="113" spans="4:6" x14ac:dyDescent="0.3">
      <c r="D113" s="29" t="s">
        <v>98</v>
      </c>
      <c r="E113" s="29" t="s">
        <v>628</v>
      </c>
      <c r="F113" s="29">
        <v>50500</v>
      </c>
    </row>
    <row r="114" spans="4:6" x14ac:dyDescent="0.3">
      <c r="D114" s="29" t="s">
        <v>99</v>
      </c>
      <c r="E114" s="29" t="s">
        <v>618</v>
      </c>
      <c r="F114" s="29">
        <v>55600</v>
      </c>
    </row>
    <row r="115" spans="4:6" x14ac:dyDescent="0.3">
      <c r="D115" s="29" t="s">
        <v>100</v>
      </c>
      <c r="E115" s="29" t="s">
        <v>619</v>
      </c>
      <c r="F115" s="29">
        <v>59000</v>
      </c>
    </row>
    <row r="116" spans="4:6" x14ac:dyDescent="0.3">
      <c r="D116" s="29" t="s">
        <v>101</v>
      </c>
      <c r="E116" s="29" t="s">
        <v>620</v>
      </c>
      <c r="F116" s="29">
        <v>62000</v>
      </c>
    </row>
    <row r="117" spans="4:6" x14ac:dyDescent="0.3">
      <c r="D117" s="29" t="s">
        <v>102</v>
      </c>
      <c r="E117" s="29" t="s">
        <v>621</v>
      </c>
      <c r="F117" s="29">
        <v>68600</v>
      </c>
    </row>
    <row r="118" spans="4:6" x14ac:dyDescent="0.3">
      <c r="D118" s="29" t="s">
        <v>103</v>
      </c>
      <c r="E118" s="29" t="s">
        <v>618</v>
      </c>
      <c r="F118" s="29">
        <v>70200</v>
      </c>
    </row>
    <row r="119" spans="4:6" x14ac:dyDescent="0.3">
      <c r="D119" s="29" t="s">
        <v>104</v>
      </c>
      <c r="E119" s="29" t="s">
        <v>619</v>
      </c>
      <c r="F119" s="29">
        <v>73224</v>
      </c>
    </row>
    <row r="120" spans="4:6" x14ac:dyDescent="0.3">
      <c r="D120" s="29" t="s">
        <v>491</v>
      </c>
      <c r="E120" s="29" t="s">
        <v>620</v>
      </c>
      <c r="F120" s="29">
        <v>81700</v>
      </c>
    </row>
    <row r="121" spans="4:6" x14ac:dyDescent="0.3">
      <c r="D121" s="29" t="s">
        <v>492</v>
      </c>
      <c r="E121" s="29" t="s">
        <v>621</v>
      </c>
      <c r="F121" s="29">
        <v>70200</v>
      </c>
    </row>
    <row r="122" spans="4:6" x14ac:dyDescent="0.3">
      <c r="D122" s="29" t="s">
        <v>493</v>
      </c>
      <c r="E122" s="29" t="s">
        <v>27</v>
      </c>
      <c r="F122" s="29">
        <v>73224</v>
      </c>
    </row>
    <row r="123" spans="4:6" x14ac:dyDescent="0.3">
      <c r="D123" s="29" t="s">
        <v>494</v>
      </c>
      <c r="E123" s="29" t="s">
        <v>622</v>
      </c>
      <c r="F123" s="29">
        <v>81700</v>
      </c>
    </row>
    <row r="124" spans="4:6" x14ac:dyDescent="0.3">
      <c r="D124" s="29" t="s">
        <v>495</v>
      </c>
      <c r="E124" s="29" t="s">
        <v>623</v>
      </c>
      <c r="F124" s="29">
        <v>115000</v>
      </c>
    </row>
    <row r="125" spans="4:6" x14ac:dyDescent="0.3">
      <c r="D125" s="29" t="s">
        <v>496</v>
      </c>
      <c r="E125" s="29" t="s">
        <v>624</v>
      </c>
      <c r="F125" s="29">
        <v>2500</v>
      </c>
    </row>
    <row r="126" spans="4:6" x14ac:dyDescent="0.3">
      <c r="D126" s="29" t="s">
        <v>497</v>
      </c>
      <c r="E126" s="29" t="s">
        <v>625</v>
      </c>
      <c r="F126" s="29"/>
    </row>
    <row r="127" spans="4:6" x14ac:dyDescent="0.3">
      <c r="D127" s="29" t="s">
        <v>498</v>
      </c>
      <c r="E127" s="29" t="s">
        <v>626</v>
      </c>
      <c r="F127" s="29">
        <v>300</v>
      </c>
    </row>
    <row r="128" spans="4:6" x14ac:dyDescent="0.3">
      <c r="D128" s="29" t="s">
        <v>499</v>
      </c>
      <c r="E128" s="29" t="s">
        <v>627</v>
      </c>
      <c r="F128" s="29">
        <v>3000</v>
      </c>
    </row>
    <row r="129" spans="4:6" x14ac:dyDescent="0.3">
      <c r="D129" s="29" t="s">
        <v>500</v>
      </c>
      <c r="E129" s="29" t="s">
        <v>628</v>
      </c>
      <c r="F129" s="26"/>
    </row>
    <row r="130" spans="4:6" x14ac:dyDescent="0.3">
      <c r="D130" s="29" t="s">
        <v>501</v>
      </c>
      <c r="E130" s="29" t="s">
        <v>629</v>
      </c>
      <c r="F130" s="26"/>
    </row>
    <row r="131" spans="4:6" x14ac:dyDescent="0.3">
      <c r="D131" s="29" t="s">
        <v>502</v>
      </c>
      <c r="E131" s="29" t="s">
        <v>624</v>
      </c>
      <c r="F131" s="26">
        <v>1000</v>
      </c>
    </row>
    <row r="132" spans="4:6" x14ac:dyDescent="0.3">
      <c r="D132" s="29" t="s">
        <v>503</v>
      </c>
      <c r="E132" s="29" t="s">
        <v>625</v>
      </c>
      <c r="F132" s="26">
        <v>21000</v>
      </c>
    </row>
    <row r="133" spans="4:6" x14ac:dyDescent="0.3">
      <c r="D133" s="29" t="s">
        <v>504</v>
      </c>
      <c r="E133" s="29" t="s">
        <v>626</v>
      </c>
      <c r="F133" s="26">
        <v>23000</v>
      </c>
    </row>
    <row r="134" spans="4:6" x14ac:dyDescent="0.3">
      <c r="D134" s="29" t="s">
        <v>505</v>
      </c>
      <c r="E134" s="29" t="s">
        <v>627</v>
      </c>
      <c r="F134" s="26">
        <v>28500</v>
      </c>
    </row>
    <row r="135" spans="4:6" x14ac:dyDescent="0.3">
      <c r="D135" s="29" t="s">
        <v>506</v>
      </c>
      <c r="E135" s="29" t="s">
        <v>628</v>
      </c>
      <c r="F135" s="26">
        <v>100</v>
      </c>
    </row>
    <row r="136" spans="4:6" x14ac:dyDescent="0.3">
      <c r="D136" s="29" t="s">
        <v>507</v>
      </c>
      <c r="E136" s="29" t="s">
        <v>629</v>
      </c>
      <c r="F136" s="26">
        <v>1500</v>
      </c>
    </row>
    <row r="137" spans="4:6" x14ac:dyDescent="0.3">
      <c r="D137" s="29" t="s">
        <v>508</v>
      </c>
      <c r="E137" s="29" t="s">
        <v>629</v>
      </c>
      <c r="F137" s="26">
        <v>800</v>
      </c>
    </row>
    <row r="138" spans="4:6" x14ac:dyDescent="0.3">
      <c r="D138" s="75"/>
      <c r="E138" s="95" t="s">
        <v>606</v>
      </c>
      <c r="F138" s="75"/>
    </row>
    <row r="139" spans="4:6" x14ac:dyDescent="0.3">
      <c r="D139" s="28" t="s">
        <v>105</v>
      </c>
      <c r="E139" s="29" t="s">
        <v>622</v>
      </c>
      <c r="F139" s="26">
        <v>60000</v>
      </c>
    </row>
    <row r="140" spans="4:6" x14ac:dyDescent="0.3">
      <c r="D140" s="28" t="s">
        <v>106</v>
      </c>
      <c r="E140" s="29" t="s">
        <v>623</v>
      </c>
      <c r="F140" s="26"/>
    </row>
    <row r="141" spans="4:6" x14ac:dyDescent="0.3">
      <c r="D141" s="28" t="s">
        <v>107</v>
      </c>
      <c r="E141" s="29" t="s">
        <v>624</v>
      </c>
      <c r="F141" s="29"/>
    </row>
    <row r="142" spans="4:6" x14ac:dyDescent="0.3">
      <c r="D142" s="28" t="s">
        <v>108</v>
      </c>
      <c r="E142" s="29" t="s">
        <v>625</v>
      </c>
      <c r="F142" s="26">
        <v>6000</v>
      </c>
    </row>
    <row r="143" spans="4:6" x14ac:dyDescent="0.3">
      <c r="D143" s="28" t="s">
        <v>109</v>
      </c>
      <c r="E143" s="29" t="s">
        <v>626</v>
      </c>
      <c r="F143" s="26"/>
    </row>
    <row r="144" spans="4:6" x14ac:dyDescent="0.3">
      <c r="D144" s="28" t="s">
        <v>110</v>
      </c>
      <c r="E144" s="29" t="s">
        <v>627</v>
      </c>
      <c r="F144" s="29"/>
    </row>
    <row r="145" spans="4:6" x14ac:dyDescent="0.3">
      <c r="D145" s="28" t="s">
        <v>111</v>
      </c>
      <c r="E145" s="29" t="s">
        <v>628</v>
      </c>
      <c r="F145" s="29"/>
    </row>
    <row r="146" spans="4:6" x14ac:dyDescent="0.3">
      <c r="D146" s="28" t="s">
        <v>112</v>
      </c>
      <c r="E146" s="29" t="s">
        <v>629</v>
      </c>
      <c r="F146" s="29">
        <v>86000</v>
      </c>
    </row>
    <row r="147" spans="4:6" x14ac:dyDescent="0.3">
      <c r="D147" s="28" t="s">
        <v>113</v>
      </c>
      <c r="E147" s="29" t="s">
        <v>624</v>
      </c>
      <c r="F147" s="29"/>
    </row>
    <row r="148" spans="4:6" x14ac:dyDescent="0.3">
      <c r="D148" s="28" t="s">
        <v>114</v>
      </c>
      <c r="E148" s="29" t="s">
        <v>625</v>
      </c>
      <c r="F148" s="29"/>
    </row>
    <row r="149" spans="4:6" x14ac:dyDescent="0.3">
      <c r="D149" s="28" t="s">
        <v>115</v>
      </c>
      <c r="E149" s="29" t="s">
        <v>626</v>
      </c>
      <c r="F149" s="29"/>
    </row>
    <row r="150" spans="4:6" x14ac:dyDescent="0.3">
      <c r="D150" s="28" t="s">
        <v>116</v>
      </c>
      <c r="E150" s="29" t="s">
        <v>622</v>
      </c>
      <c r="F150" s="29"/>
    </row>
    <row r="151" spans="4:6" x14ac:dyDescent="0.3">
      <c r="D151" s="28" t="s">
        <v>117</v>
      </c>
      <c r="E151" s="29" t="s">
        <v>623</v>
      </c>
      <c r="F151" s="29"/>
    </row>
    <row r="152" spans="4:6" x14ac:dyDescent="0.3">
      <c r="D152" s="28" t="s">
        <v>118</v>
      </c>
      <c r="E152" s="29" t="s">
        <v>624</v>
      </c>
      <c r="F152" s="29"/>
    </row>
    <row r="153" spans="4:6" x14ac:dyDescent="0.3">
      <c r="D153" s="28" t="s">
        <v>119</v>
      </c>
      <c r="E153" s="29" t="s">
        <v>625</v>
      </c>
      <c r="F153" s="26">
        <v>800</v>
      </c>
    </row>
    <row r="154" spans="4:6" x14ac:dyDescent="0.3">
      <c r="D154" s="28" t="s">
        <v>120</v>
      </c>
      <c r="E154" s="29" t="s">
        <v>626</v>
      </c>
      <c r="F154" s="26">
        <v>700</v>
      </c>
    </row>
    <row r="155" spans="4:6" x14ac:dyDescent="0.3">
      <c r="D155" s="28" t="s">
        <v>121</v>
      </c>
      <c r="E155" s="29" t="s">
        <v>627</v>
      </c>
      <c r="F155" s="26">
        <v>500</v>
      </c>
    </row>
    <row r="156" spans="4:6" x14ac:dyDescent="0.3">
      <c r="D156" s="28" t="s">
        <v>122</v>
      </c>
      <c r="E156" s="29" t="s">
        <v>628</v>
      </c>
      <c r="F156" s="26">
        <v>600</v>
      </c>
    </row>
    <row r="157" spans="4:6" x14ac:dyDescent="0.3">
      <c r="D157" s="28" t="s">
        <v>123</v>
      </c>
      <c r="E157" s="29" t="s">
        <v>629</v>
      </c>
      <c r="F157" s="26">
        <v>800</v>
      </c>
    </row>
    <row r="158" spans="4:6" x14ac:dyDescent="0.3">
      <c r="D158" s="28" t="s">
        <v>124</v>
      </c>
      <c r="E158" s="29" t="s">
        <v>622</v>
      </c>
      <c r="F158" s="26">
        <v>250</v>
      </c>
    </row>
    <row r="159" spans="4:6" x14ac:dyDescent="0.3">
      <c r="D159" s="28" t="s">
        <v>125</v>
      </c>
      <c r="E159" s="29" t="s">
        <v>623</v>
      </c>
      <c r="F159" s="26">
        <v>8000</v>
      </c>
    </row>
    <row r="160" spans="4:6" x14ac:dyDescent="0.3">
      <c r="D160" s="28" t="s">
        <v>509</v>
      </c>
      <c r="E160" s="29" t="s">
        <v>624</v>
      </c>
      <c r="F160" s="26">
        <v>1100</v>
      </c>
    </row>
    <row r="161" spans="4:6" x14ac:dyDescent="0.3">
      <c r="D161" s="28" t="s">
        <v>510</v>
      </c>
      <c r="E161" s="29" t="s">
        <v>625</v>
      </c>
      <c r="F161" s="26">
        <v>1200</v>
      </c>
    </row>
    <row r="162" spans="4:6" x14ac:dyDescent="0.3">
      <c r="D162" s="28" t="s">
        <v>511</v>
      </c>
      <c r="E162" s="29" t="s">
        <v>626</v>
      </c>
      <c r="F162" s="26">
        <v>400</v>
      </c>
    </row>
    <row r="163" spans="4:6" x14ac:dyDescent="0.3">
      <c r="D163" s="28" t="s">
        <v>512</v>
      </c>
      <c r="E163" s="29" t="s">
        <v>627</v>
      </c>
      <c r="F163" s="26">
        <v>1200</v>
      </c>
    </row>
    <row r="164" spans="4:6" x14ac:dyDescent="0.3">
      <c r="D164" s="28" t="s">
        <v>513</v>
      </c>
      <c r="E164" s="29" t="s">
        <v>628</v>
      </c>
      <c r="F164" s="26">
        <v>42</v>
      </c>
    </row>
    <row r="165" spans="4:6" x14ac:dyDescent="0.3">
      <c r="D165" s="28" t="s">
        <v>514</v>
      </c>
      <c r="E165" s="29" t="s">
        <v>629</v>
      </c>
      <c r="F165" s="26">
        <v>45</v>
      </c>
    </row>
    <row r="166" spans="4:6" x14ac:dyDescent="0.3">
      <c r="D166" s="28" t="s">
        <v>515</v>
      </c>
      <c r="E166" s="29" t="s">
        <v>624</v>
      </c>
      <c r="F166" s="26">
        <v>40</v>
      </c>
    </row>
    <row r="167" spans="4:6" x14ac:dyDescent="0.3">
      <c r="D167" s="28" t="s">
        <v>516</v>
      </c>
      <c r="E167" s="29" t="s">
        <v>625</v>
      </c>
      <c r="F167" s="26">
        <v>2000</v>
      </c>
    </row>
    <row r="168" spans="4:6" x14ac:dyDescent="0.3">
      <c r="D168" s="28" t="s">
        <v>517</v>
      </c>
      <c r="E168" s="29" t="s">
        <v>626</v>
      </c>
      <c r="F168" s="26"/>
    </row>
    <row r="169" spans="4:6" x14ac:dyDescent="0.3">
      <c r="D169" s="28" t="s">
        <v>518</v>
      </c>
      <c r="E169" s="29" t="s">
        <v>626</v>
      </c>
      <c r="F169" s="26">
        <v>950</v>
      </c>
    </row>
    <row r="170" spans="4:6" x14ac:dyDescent="0.3">
      <c r="D170" s="75"/>
      <c r="E170" s="95" t="s">
        <v>607</v>
      </c>
      <c r="F170" s="75"/>
    </row>
    <row r="171" spans="4:6" x14ac:dyDescent="0.3">
      <c r="D171" s="26" t="s">
        <v>126</v>
      </c>
      <c r="E171" s="29" t="s">
        <v>627</v>
      </c>
      <c r="F171" s="26">
        <v>65000</v>
      </c>
    </row>
    <row r="172" spans="4:6" x14ac:dyDescent="0.3">
      <c r="D172" s="26" t="s">
        <v>127</v>
      </c>
      <c r="E172" s="29" t="s">
        <v>628</v>
      </c>
      <c r="F172" s="26">
        <v>6000</v>
      </c>
    </row>
    <row r="173" spans="4:6" x14ac:dyDescent="0.3">
      <c r="D173" s="26" t="s">
        <v>128</v>
      </c>
      <c r="E173" s="29" t="s">
        <v>629</v>
      </c>
      <c r="F173" s="26">
        <v>2500</v>
      </c>
    </row>
    <row r="174" spans="4:6" x14ac:dyDescent="0.3">
      <c r="D174" s="26" t="s">
        <v>129</v>
      </c>
      <c r="E174" s="29" t="s">
        <v>627</v>
      </c>
      <c r="F174" s="26">
        <v>50000</v>
      </c>
    </row>
    <row r="175" spans="4:6" x14ac:dyDescent="0.3">
      <c r="D175" s="26" t="s">
        <v>130</v>
      </c>
      <c r="E175" s="29" t="s">
        <v>628</v>
      </c>
      <c r="F175" s="26">
        <v>3000</v>
      </c>
    </row>
    <row r="176" spans="4:6" x14ac:dyDescent="0.3">
      <c r="D176" s="26" t="s">
        <v>131</v>
      </c>
      <c r="E176" s="29" t="s">
        <v>627</v>
      </c>
      <c r="F176" s="26">
        <v>25000</v>
      </c>
    </row>
    <row r="177" spans="4:6" x14ac:dyDescent="0.3">
      <c r="D177" s="26" t="s">
        <v>132</v>
      </c>
      <c r="E177" s="29" t="s">
        <v>628</v>
      </c>
      <c r="F177" s="26">
        <v>8000</v>
      </c>
    </row>
    <row r="178" spans="4:6" x14ac:dyDescent="0.3">
      <c r="D178" s="26" t="s">
        <v>133</v>
      </c>
      <c r="E178" s="29" t="s">
        <v>629</v>
      </c>
      <c r="F178" s="26">
        <v>25000</v>
      </c>
    </row>
    <row r="179" spans="4:6" x14ac:dyDescent="0.3">
      <c r="D179" s="29" t="s">
        <v>519</v>
      </c>
      <c r="E179" s="29" t="s">
        <v>624</v>
      </c>
      <c r="F179" s="29">
        <v>10500</v>
      </c>
    </row>
    <row r="180" spans="4:6" x14ac:dyDescent="0.3">
      <c r="D180" s="75"/>
      <c r="E180" s="95" t="s">
        <v>608</v>
      </c>
      <c r="F180" s="75"/>
    </row>
    <row r="181" spans="4:6" x14ac:dyDescent="0.3">
      <c r="D181" s="29" t="s">
        <v>573</v>
      </c>
      <c r="E181" s="29" t="s">
        <v>627</v>
      </c>
      <c r="F181" s="26">
        <v>600</v>
      </c>
    </row>
    <row r="182" spans="4:6" x14ac:dyDescent="0.3">
      <c r="D182" s="26" t="s">
        <v>134</v>
      </c>
      <c r="E182" s="29" t="s">
        <v>628</v>
      </c>
      <c r="F182" s="26">
        <v>600</v>
      </c>
    </row>
    <row r="183" spans="4:6" x14ac:dyDescent="0.3">
      <c r="D183" s="26" t="s">
        <v>135</v>
      </c>
      <c r="E183" s="29" t="s">
        <v>629</v>
      </c>
      <c r="F183" s="26">
        <v>17.5</v>
      </c>
    </row>
    <row r="184" spans="4:6" x14ac:dyDescent="0.3">
      <c r="D184" s="26" t="s">
        <v>136</v>
      </c>
      <c r="E184" s="29" t="s">
        <v>627</v>
      </c>
      <c r="F184" s="26">
        <v>1000</v>
      </c>
    </row>
    <row r="185" spans="4:6" x14ac:dyDescent="0.3">
      <c r="D185" s="26" t="s">
        <v>137</v>
      </c>
      <c r="E185" s="29" t="s">
        <v>628</v>
      </c>
      <c r="F185" s="26">
        <v>1200</v>
      </c>
    </row>
    <row r="186" spans="4:6" x14ac:dyDescent="0.3">
      <c r="D186" s="26" t="s">
        <v>138</v>
      </c>
      <c r="E186" s="29" t="s">
        <v>627</v>
      </c>
      <c r="F186" s="26">
        <v>800</v>
      </c>
    </row>
    <row r="187" spans="4:6" x14ac:dyDescent="0.3">
      <c r="D187" s="26" t="s">
        <v>139</v>
      </c>
      <c r="E187" s="29" t="s">
        <v>628</v>
      </c>
      <c r="F187" s="26"/>
    </row>
    <row r="188" spans="4:6" x14ac:dyDescent="0.3">
      <c r="D188" s="26" t="s">
        <v>140</v>
      </c>
      <c r="E188" s="29" t="s">
        <v>629</v>
      </c>
      <c r="F188" s="26">
        <v>550</v>
      </c>
    </row>
    <row r="189" spans="4:6" x14ac:dyDescent="0.3">
      <c r="D189" s="26" t="s">
        <v>141</v>
      </c>
      <c r="E189" s="29" t="s">
        <v>624</v>
      </c>
      <c r="F189" s="26">
        <v>1200</v>
      </c>
    </row>
    <row r="190" spans="4:6" x14ac:dyDescent="0.3">
      <c r="D190" s="75"/>
      <c r="E190" s="95" t="s">
        <v>609</v>
      </c>
      <c r="F190" s="75"/>
    </row>
    <row r="191" spans="4:6" x14ac:dyDescent="0.3">
      <c r="D191" s="29" t="s">
        <v>520</v>
      </c>
      <c r="E191" s="29" t="s">
        <v>627</v>
      </c>
      <c r="F191" s="26">
        <v>300</v>
      </c>
    </row>
    <row r="192" spans="4:6" x14ac:dyDescent="0.3">
      <c r="D192" s="29" t="s">
        <v>521</v>
      </c>
      <c r="E192" s="29" t="s">
        <v>628</v>
      </c>
      <c r="F192" s="26">
        <v>800</v>
      </c>
    </row>
    <row r="193" spans="4:6" x14ac:dyDescent="0.3">
      <c r="D193" s="29" t="s">
        <v>522</v>
      </c>
      <c r="E193" s="29" t="s">
        <v>627</v>
      </c>
      <c r="F193" s="26">
        <v>1700</v>
      </c>
    </row>
    <row r="194" spans="4:6" x14ac:dyDescent="0.3">
      <c r="D194" s="29" t="s">
        <v>523</v>
      </c>
      <c r="E194" s="29" t="s">
        <v>628</v>
      </c>
      <c r="F194" s="26">
        <v>40</v>
      </c>
    </row>
    <row r="195" spans="4:6" x14ac:dyDescent="0.3">
      <c r="D195" s="29" t="s">
        <v>524</v>
      </c>
      <c r="E195" s="29" t="s">
        <v>627</v>
      </c>
      <c r="F195" s="26">
        <v>55</v>
      </c>
    </row>
    <row r="196" spans="4:6" x14ac:dyDescent="0.3">
      <c r="D196" s="29" t="s">
        <v>525</v>
      </c>
      <c r="E196" s="29" t="s">
        <v>628</v>
      </c>
      <c r="F196" s="26">
        <v>2000</v>
      </c>
    </row>
    <row r="197" spans="4:6" x14ac:dyDescent="0.3">
      <c r="D197" s="29" t="s">
        <v>526</v>
      </c>
      <c r="E197" s="29" t="s">
        <v>628</v>
      </c>
      <c r="F197" s="29">
        <v>5500</v>
      </c>
    </row>
    <row r="198" spans="4:6" x14ac:dyDescent="0.3">
      <c r="D198" s="75"/>
      <c r="E198" s="95" t="s">
        <v>369</v>
      </c>
      <c r="F198" s="75"/>
    </row>
    <row r="199" spans="4:6" x14ac:dyDescent="0.3">
      <c r="D199" s="29" t="s">
        <v>142</v>
      </c>
      <c r="E199" s="29" t="s">
        <v>628</v>
      </c>
      <c r="F199" s="26">
        <v>630</v>
      </c>
    </row>
    <row r="200" spans="4:6" x14ac:dyDescent="0.3">
      <c r="D200" s="29" t="s">
        <v>143</v>
      </c>
      <c r="E200" s="29" t="s">
        <v>629</v>
      </c>
      <c r="F200" s="26">
        <v>910</v>
      </c>
    </row>
    <row r="201" spans="4:6" x14ac:dyDescent="0.3">
      <c r="D201" s="29" t="s">
        <v>144</v>
      </c>
      <c r="E201" s="29" t="s">
        <v>622</v>
      </c>
      <c r="F201" s="26"/>
    </row>
    <row r="202" spans="4:6" x14ac:dyDescent="0.3">
      <c r="D202" s="29" t="s">
        <v>145</v>
      </c>
      <c r="E202" s="29" t="s">
        <v>623</v>
      </c>
      <c r="F202" s="26">
        <v>300</v>
      </c>
    </row>
    <row r="203" spans="4:6" x14ac:dyDescent="0.3">
      <c r="D203" s="29" t="s">
        <v>146</v>
      </c>
      <c r="E203" s="29" t="s">
        <v>624</v>
      </c>
      <c r="F203" s="26">
        <v>40</v>
      </c>
    </row>
    <row r="204" spans="4:6" x14ac:dyDescent="0.3">
      <c r="D204" s="29" t="s">
        <v>147</v>
      </c>
      <c r="E204" s="29" t="s">
        <v>625</v>
      </c>
      <c r="F204" s="26">
        <v>140</v>
      </c>
    </row>
    <row r="205" spans="4:6" x14ac:dyDescent="0.3">
      <c r="D205" s="29" t="s">
        <v>148</v>
      </c>
      <c r="E205" s="29" t="s">
        <v>626</v>
      </c>
      <c r="F205" s="26">
        <v>55</v>
      </c>
    </row>
    <row r="206" spans="4:6" x14ac:dyDescent="0.3">
      <c r="D206" s="29" t="s">
        <v>149</v>
      </c>
      <c r="E206" s="29" t="s">
        <v>627</v>
      </c>
      <c r="F206" s="26">
        <v>36</v>
      </c>
    </row>
    <row r="207" spans="4:6" x14ac:dyDescent="0.3">
      <c r="D207" s="29" t="s">
        <v>150</v>
      </c>
      <c r="E207" s="29" t="s">
        <v>628</v>
      </c>
      <c r="F207" s="26">
        <v>106</v>
      </c>
    </row>
    <row r="208" spans="4:6" x14ac:dyDescent="0.3">
      <c r="D208" s="29" t="s">
        <v>151</v>
      </c>
      <c r="E208" s="29" t="s">
        <v>628</v>
      </c>
      <c r="F208" s="26"/>
    </row>
    <row r="209" spans="4:6" x14ac:dyDescent="0.3">
      <c r="D209" s="29" t="s">
        <v>152</v>
      </c>
      <c r="E209" s="29" t="s">
        <v>629</v>
      </c>
      <c r="F209" s="26">
        <v>42</v>
      </c>
    </row>
    <row r="210" spans="4:6" x14ac:dyDescent="0.3">
      <c r="D210" s="29" t="s">
        <v>153</v>
      </c>
      <c r="E210" s="29" t="s">
        <v>622</v>
      </c>
      <c r="F210" s="26">
        <v>47</v>
      </c>
    </row>
    <row r="211" spans="4:6" x14ac:dyDescent="0.3">
      <c r="D211" s="29" t="s">
        <v>154</v>
      </c>
      <c r="E211" s="29" t="s">
        <v>623</v>
      </c>
      <c r="F211" s="29"/>
    </row>
    <row r="212" spans="4:6" x14ac:dyDescent="0.3">
      <c r="D212" s="29" t="s">
        <v>155</v>
      </c>
      <c r="E212" s="29" t="s">
        <v>624</v>
      </c>
      <c r="F212" s="26">
        <v>20</v>
      </c>
    </row>
    <row r="213" spans="4:6" x14ac:dyDescent="0.3">
      <c r="D213" s="29" t="s">
        <v>156</v>
      </c>
      <c r="E213" s="29" t="s">
        <v>625</v>
      </c>
      <c r="F213" s="26">
        <v>10</v>
      </c>
    </row>
    <row r="214" spans="4:6" x14ac:dyDescent="0.3">
      <c r="D214" s="29" t="s">
        <v>157</v>
      </c>
      <c r="E214" s="29" t="s">
        <v>626</v>
      </c>
      <c r="F214" s="26">
        <v>6</v>
      </c>
    </row>
    <row r="215" spans="4:6" x14ac:dyDescent="0.3">
      <c r="D215" s="29" t="s">
        <v>158</v>
      </c>
      <c r="E215" s="29" t="s">
        <v>627</v>
      </c>
      <c r="F215" s="26">
        <v>10</v>
      </c>
    </row>
    <row r="216" spans="4:6" x14ac:dyDescent="0.3">
      <c r="D216" s="29" t="s">
        <v>159</v>
      </c>
      <c r="E216" s="29" t="s">
        <v>628</v>
      </c>
      <c r="F216" s="29">
        <v>40</v>
      </c>
    </row>
    <row r="217" spans="4:6" x14ac:dyDescent="0.3">
      <c r="D217" s="29" t="s">
        <v>160</v>
      </c>
      <c r="E217" s="29" t="s">
        <v>628</v>
      </c>
      <c r="F217" s="26">
        <v>40</v>
      </c>
    </row>
    <row r="218" spans="4:6" x14ac:dyDescent="0.3">
      <c r="D218" s="29" t="s">
        <v>161</v>
      </c>
      <c r="E218" s="29" t="s">
        <v>629</v>
      </c>
      <c r="F218" s="26">
        <v>47</v>
      </c>
    </row>
    <row r="219" spans="4:6" x14ac:dyDescent="0.3">
      <c r="D219" s="29" t="s">
        <v>162</v>
      </c>
      <c r="E219" s="29" t="s">
        <v>622</v>
      </c>
      <c r="F219" s="26">
        <v>56</v>
      </c>
    </row>
    <row r="220" spans="4:6" x14ac:dyDescent="0.3">
      <c r="D220" s="29" t="s">
        <v>163</v>
      </c>
      <c r="E220" s="29" t="s">
        <v>623</v>
      </c>
      <c r="F220" s="26">
        <v>62</v>
      </c>
    </row>
    <row r="221" spans="4:6" x14ac:dyDescent="0.3">
      <c r="D221" s="29" t="s">
        <v>164</v>
      </c>
      <c r="E221" s="29" t="s">
        <v>624</v>
      </c>
      <c r="F221" s="26">
        <v>72</v>
      </c>
    </row>
    <row r="222" spans="4:6" x14ac:dyDescent="0.3">
      <c r="D222" s="29" t="s">
        <v>165</v>
      </c>
      <c r="E222" s="29" t="s">
        <v>625</v>
      </c>
      <c r="F222" s="26">
        <v>72</v>
      </c>
    </row>
    <row r="223" spans="4:6" x14ac:dyDescent="0.3">
      <c r="D223" s="29" t="s">
        <v>166</v>
      </c>
      <c r="E223" s="29" t="s">
        <v>626</v>
      </c>
      <c r="F223" s="26">
        <v>7</v>
      </c>
    </row>
    <row r="224" spans="4:6" x14ac:dyDescent="0.3">
      <c r="D224" s="29" t="s">
        <v>167</v>
      </c>
      <c r="E224" s="29" t="s">
        <v>627</v>
      </c>
      <c r="F224" s="26">
        <v>7</v>
      </c>
    </row>
    <row r="225" spans="4:6" x14ac:dyDescent="0.3">
      <c r="D225" s="29" t="s">
        <v>168</v>
      </c>
      <c r="E225" s="29" t="s">
        <v>628</v>
      </c>
      <c r="F225" s="26">
        <v>10</v>
      </c>
    </row>
    <row r="226" spans="4:6" x14ac:dyDescent="0.3">
      <c r="D226" s="29" t="s">
        <v>169</v>
      </c>
      <c r="E226" s="29" t="s">
        <v>628</v>
      </c>
      <c r="F226" s="26">
        <v>7.5</v>
      </c>
    </row>
    <row r="227" spans="4:6" x14ac:dyDescent="0.3">
      <c r="D227" s="29" t="s">
        <v>170</v>
      </c>
      <c r="E227" s="29" t="s">
        <v>629</v>
      </c>
      <c r="F227" s="26">
        <v>14.5</v>
      </c>
    </row>
    <row r="228" spans="4:6" x14ac:dyDescent="0.3">
      <c r="D228" s="29" t="s">
        <v>171</v>
      </c>
      <c r="E228" s="29" t="s">
        <v>622</v>
      </c>
      <c r="F228" s="29">
        <v>14.5</v>
      </c>
    </row>
    <row r="229" spans="4:6" x14ac:dyDescent="0.3">
      <c r="D229" s="29" t="s">
        <v>172</v>
      </c>
      <c r="E229" s="29" t="s">
        <v>623</v>
      </c>
      <c r="F229" s="26">
        <v>0.9</v>
      </c>
    </row>
    <row r="230" spans="4:6" x14ac:dyDescent="0.3">
      <c r="D230" s="29" t="s">
        <v>173</v>
      </c>
      <c r="E230" s="29" t="s">
        <v>624</v>
      </c>
      <c r="F230" s="26">
        <v>0.15</v>
      </c>
    </row>
    <row r="231" spans="4:6" x14ac:dyDescent="0.3">
      <c r="D231" s="29" t="s">
        <v>174</v>
      </c>
      <c r="E231" s="29" t="s">
        <v>625</v>
      </c>
      <c r="F231" s="26">
        <v>15</v>
      </c>
    </row>
    <row r="232" spans="4:6" x14ac:dyDescent="0.3">
      <c r="D232" s="29" t="s">
        <v>175</v>
      </c>
      <c r="E232" s="29" t="s">
        <v>626</v>
      </c>
      <c r="F232" s="26">
        <v>22</v>
      </c>
    </row>
    <row r="233" spans="4:6" x14ac:dyDescent="0.3">
      <c r="D233" s="29" t="s">
        <v>176</v>
      </c>
      <c r="E233" s="29" t="s">
        <v>627</v>
      </c>
      <c r="F233" s="26">
        <v>15.5</v>
      </c>
    </row>
    <row r="234" spans="4:6" x14ac:dyDescent="0.3">
      <c r="D234" s="29" t="s">
        <v>177</v>
      </c>
      <c r="E234" s="29" t="s">
        <v>628</v>
      </c>
      <c r="F234" s="26">
        <v>37</v>
      </c>
    </row>
    <row r="235" spans="4:6" x14ac:dyDescent="0.3">
      <c r="D235" s="29" t="s">
        <v>178</v>
      </c>
      <c r="E235" s="29" t="s">
        <v>628</v>
      </c>
      <c r="F235" s="26">
        <v>18.5</v>
      </c>
    </row>
    <row r="236" spans="4:6" x14ac:dyDescent="0.3">
      <c r="D236" s="29" t="s">
        <v>179</v>
      </c>
      <c r="E236" s="29" t="s">
        <v>629</v>
      </c>
      <c r="F236" s="26">
        <v>20</v>
      </c>
    </row>
    <row r="237" spans="4:6" x14ac:dyDescent="0.3">
      <c r="D237" s="29" t="s">
        <v>180</v>
      </c>
      <c r="E237" s="29" t="s">
        <v>622</v>
      </c>
      <c r="F237" s="26">
        <v>22</v>
      </c>
    </row>
    <row r="238" spans="4:6" x14ac:dyDescent="0.3">
      <c r="D238" s="29" t="s">
        <v>181</v>
      </c>
      <c r="E238" s="29" t="s">
        <v>623</v>
      </c>
      <c r="F238" s="26">
        <v>6</v>
      </c>
    </row>
    <row r="239" spans="4:6" x14ac:dyDescent="0.3">
      <c r="D239" s="29" t="s">
        <v>182</v>
      </c>
      <c r="E239" s="29" t="s">
        <v>628</v>
      </c>
      <c r="F239" s="26">
        <v>218.5</v>
      </c>
    </row>
    <row r="240" spans="4:6" x14ac:dyDescent="0.3">
      <c r="D240" s="29" t="s">
        <v>183</v>
      </c>
      <c r="E240" s="29" t="s">
        <v>629</v>
      </c>
      <c r="F240" s="26">
        <v>208.5</v>
      </c>
    </row>
    <row r="241" spans="4:6" x14ac:dyDescent="0.3">
      <c r="D241" s="29" t="s">
        <v>184</v>
      </c>
      <c r="E241" s="29" t="s">
        <v>622</v>
      </c>
      <c r="F241" s="26">
        <v>45</v>
      </c>
    </row>
    <row r="242" spans="4:6" x14ac:dyDescent="0.3">
      <c r="D242" s="29" t="s">
        <v>185</v>
      </c>
      <c r="E242" s="29" t="s">
        <v>623</v>
      </c>
      <c r="F242" s="26">
        <v>63</v>
      </c>
    </row>
    <row r="243" spans="4:6" x14ac:dyDescent="0.3">
      <c r="D243" s="29" t="s">
        <v>186</v>
      </c>
      <c r="E243" s="29" t="s">
        <v>624</v>
      </c>
      <c r="F243" s="26">
        <v>30</v>
      </c>
    </row>
    <row r="244" spans="4:6" x14ac:dyDescent="0.3">
      <c r="D244" s="29" t="s">
        <v>187</v>
      </c>
      <c r="E244" s="29" t="s">
        <v>625</v>
      </c>
      <c r="F244" s="26">
        <v>24.5</v>
      </c>
    </row>
    <row r="245" spans="4:6" x14ac:dyDescent="0.3">
      <c r="D245" s="29" t="s">
        <v>188</v>
      </c>
      <c r="E245" s="29" t="s">
        <v>626</v>
      </c>
      <c r="F245" s="26">
        <v>24.5</v>
      </c>
    </row>
    <row r="246" spans="4:6" x14ac:dyDescent="0.3">
      <c r="D246" s="29" t="s">
        <v>527</v>
      </c>
      <c r="E246" s="29" t="s">
        <v>627</v>
      </c>
      <c r="F246" s="26">
        <v>1100</v>
      </c>
    </row>
    <row r="247" spans="4:6" x14ac:dyDescent="0.3">
      <c r="D247" s="29" t="s">
        <v>528</v>
      </c>
      <c r="E247" s="29" t="s">
        <v>628</v>
      </c>
      <c r="F247" s="26">
        <v>45</v>
      </c>
    </row>
    <row r="248" spans="4:6" x14ac:dyDescent="0.3">
      <c r="D248" s="29" t="s">
        <v>545</v>
      </c>
      <c r="E248" s="29" t="s">
        <v>629</v>
      </c>
      <c r="F248" s="26">
        <v>900</v>
      </c>
    </row>
    <row r="249" spans="4:6" x14ac:dyDescent="0.3">
      <c r="D249" s="75"/>
      <c r="E249" s="95" t="s">
        <v>610</v>
      </c>
      <c r="F249" s="75"/>
    </row>
    <row r="250" spans="4:6" x14ac:dyDescent="0.3">
      <c r="D250" s="26" t="s">
        <v>189</v>
      </c>
      <c r="E250" s="29" t="s">
        <v>628</v>
      </c>
      <c r="F250" s="26">
        <v>1000</v>
      </c>
    </row>
    <row r="251" spans="4:6" x14ac:dyDescent="0.3">
      <c r="D251" s="29" t="s">
        <v>190</v>
      </c>
      <c r="E251" s="29" t="s">
        <v>629</v>
      </c>
      <c r="F251" s="26">
        <v>182</v>
      </c>
    </row>
    <row r="252" spans="4:6" x14ac:dyDescent="0.3">
      <c r="D252" s="29" t="s">
        <v>191</v>
      </c>
      <c r="E252" s="29" t="s">
        <v>624</v>
      </c>
      <c r="F252" s="26">
        <v>900</v>
      </c>
    </row>
    <row r="253" spans="4:6" x14ac:dyDescent="0.3">
      <c r="D253" s="29" t="s">
        <v>192</v>
      </c>
      <c r="E253" s="29" t="s">
        <v>625</v>
      </c>
      <c r="F253" s="29">
        <v>1200</v>
      </c>
    </row>
    <row r="254" spans="4:6" x14ac:dyDescent="0.3">
      <c r="D254" s="29" t="s">
        <v>193</v>
      </c>
      <c r="E254" s="29" t="s">
        <v>626</v>
      </c>
      <c r="F254" s="26">
        <v>26</v>
      </c>
    </row>
    <row r="255" spans="4:6" x14ac:dyDescent="0.3">
      <c r="D255" s="29" t="s">
        <v>194</v>
      </c>
      <c r="E255" s="29" t="s">
        <v>627</v>
      </c>
      <c r="F255" s="26">
        <v>26</v>
      </c>
    </row>
    <row r="256" spans="4:6" x14ac:dyDescent="0.3">
      <c r="D256" s="29" t="s">
        <v>574</v>
      </c>
      <c r="E256" s="29" t="s">
        <v>628</v>
      </c>
      <c r="F256" s="26">
        <v>26</v>
      </c>
    </row>
    <row r="257" spans="4:6" x14ac:dyDescent="0.3">
      <c r="D257" s="29" t="s">
        <v>195</v>
      </c>
      <c r="E257" s="29" t="s">
        <v>618</v>
      </c>
      <c r="F257" s="26">
        <v>26</v>
      </c>
    </row>
    <row r="258" spans="4:6" x14ac:dyDescent="0.3">
      <c r="D258" s="29" t="s">
        <v>196</v>
      </c>
      <c r="E258" s="29" t="s">
        <v>619</v>
      </c>
      <c r="F258" s="26">
        <v>14</v>
      </c>
    </row>
    <row r="259" spans="4:6" x14ac:dyDescent="0.3">
      <c r="D259" s="29" t="s">
        <v>197</v>
      </c>
      <c r="E259" s="29" t="s">
        <v>620</v>
      </c>
      <c r="F259" s="26">
        <v>100</v>
      </c>
    </row>
    <row r="260" spans="4:6" x14ac:dyDescent="0.3">
      <c r="D260" s="29" t="s">
        <v>198</v>
      </c>
      <c r="E260" s="29" t="s">
        <v>621</v>
      </c>
      <c r="F260" s="26">
        <v>100</v>
      </c>
    </row>
    <row r="261" spans="4:6" x14ac:dyDescent="0.3">
      <c r="D261" s="29" t="s">
        <v>199</v>
      </c>
      <c r="E261" s="29" t="s">
        <v>618</v>
      </c>
      <c r="F261" s="26">
        <v>100</v>
      </c>
    </row>
    <row r="262" spans="4:6" x14ac:dyDescent="0.3">
      <c r="D262" s="29" t="s">
        <v>200</v>
      </c>
      <c r="E262" s="29" t="s">
        <v>619</v>
      </c>
      <c r="F262" s="26">
        <v>100</v>
      </c>
    </row>
    <row r="263" spans="4:6" x14ac:dyDescent="0.3">
      <c r="D263" s="29" t="s">
        <v>201</v>
      </c>
      <c r="E263" s="29" t="s">
        <v>620</v>
      </c>
      <c r="F263" s="29">
        <v>100</v>
      </c>
    </row>
    <row r="264" spans="4:6" x14ac:dyDescent="0.3">
      <c r="D264" s="29" t="s">
        <v>202</v>
      </c>
      <c r="E264" s="29" t="s">
        <v>621</v>
      </c>
      <c r="F264" s="29">
        <v>100</v>
      </c>
    </row>
    <row r="265" spans="4:6" x14ac:dyDescent="0.3">
      <c r="D265" s="29" t="s">
        <v>203</v>
      </c>
      <c r="E265" s="29" t="s">
        <v>27</v>
      </c>
      <c r="F265" s="26">
        <v>100</v>
      </c>
    </row>
    <row r="266" spans="4:6" x14ac:dyDescent="0.3">
      <c r="D266" s="29" t="s">
        <v>204</v>
      </c>
      <c r="E266" s="29" t="s">
        <v>622</v>
      </c>
      <c r="F266" s="26">
        <v>100</v>
      </c>
    </row>
    <row r="267" spans="4:6" x14ac:dyDescent="0.3">
      <c r="D267" s="29" t="s">
        <v>205</v>
      </c>
      <c r="E267" s="29" t="s">
        <v>628</v>
      </c>
      <c r="F267" s="26">
        <v>5</v>
      </c>
    </row>
    <row r="268" spans="4:6" x14ac:dyDescent="0.3">
      <c r="D268" s="29" t="s">
        <v>206</v>
      </c>
      <c r="E268" s="29" t="s">
        <v>629</v>
      </c>
      <c r="F268" s="26">
        <v>100</v>
      </c>
    </row>
    <row r="269" spans="4:6" x14ac:dyDescent="0.3">
      <c r="D269" s="29" t="s">
        <v>207</v>
      </c>
      <c r="E269" s="29" t="s">
        <v>624</v>
      </c>
      <c r="F269" s="26">
        <v>100</v>
      </c>
    </row>
    <row r="270" spans="4:6" x14ac:dyDescent="0.3">
      <c r="D270" s="29" t="s">
        <v>208</v>
      </c>
      <c r="E270" s="29" t="s">
        <v>625</v>
      </c>
      <c r="F270" s="26">
        <v>100</v>
      </c>
    </row>
    <row r="271" spans="4:6" x14ac:dyDescent="0.3">
      <c r="D271" s="29" t="s">
        <v>209</v>
      </c>
      <c r="E271" s="29" t="s">
        <v>626</v>
      </c>
      <c r="F271" s="26">
        <v>100</v>
      </c>
    </row>
    <row r="272" spans="4:6" x14ac:dyDescent="0.3">
      <c r="D272" s="29" t="s">
        <v>210</v>
      </c>
      <c r="E272" s="29" t="s">
        <v>627</v>
      </c>
      <c r="F272" s="26">
        <v>100</v>
      </c>
    </row>
    <row r="273" spans="4:6" x14ac:dyDescent="0.3">
      <c r="D273" s="29" t="s">
        <v>211</v>
      </c>
      <c r="E273" s="29" t="s">
        <v>628</v>
      </c>
      <c r="F273" s="26">
        <v>5</v>
      </c>
    </row>
    <row r="274" spans="4:6" x14ac:dyDescent="0.3">
      <c r="D274" s="29" t="s">
        <v>212</v>
      </c>
      <c r="E274" s="29" t="s">
        <v>618</v>
      </c>
      <c r="F274" s="26">
        <v>14</v>
      </c>
    </row>
    <row r="275" spans="4:6" x14ac:dyDescent="0.3">
      <c r="D275" s="29" t="s">
        <v>213</v>
      </c>
      <c r="E275" s="29" t="s">
        <v>619</v>
      </c>
      <c r="F275" s="26">
        <v>26</v>
      </c>
    </row>
    <row r="276" spans="4:6" x14ac:dyDescent="0.3">
      <c r="D276" s="29" t="s">
        <v>214</v>
      </c>
      <c r="E276" s="29" t="s">
        <v>620</v>
      </c>
      <c r="F276" s="26">
        <v>140</v>
      </c>
    </row>
    <row r="277" spans="4:6" x14ac:dyDescent="0.3">
      <c r="D277" s="29" t="s">
        <v>215</v>
      </c>
      <c r="E277" s="29" t="s">
        <v>621</v>
      </c>
      <c r="F277" s="26">
        <v>140</v>
      </c>
    </row>
    <row r="278" spans="4:6" x14ac:dyDescent="0.3">
      <c r="D278" s="29" t="s">
        <v>216</v>
      </c>
      <c r="E278" s="29" t="s">
        <v>618</v>
      </c>
      <c r="F278" s="26">
        <v>140</v>
      </c>
    </row>
    <row r="279" spans="4:6" x14ac:dyDescent="0.3">
      <c r="D279" s="29" t="s">
        <v>217</v>
      </c>
      <c r="E279" s="29" t="s">
        <v>619</v>
      </c>
      <c r="F279" s="26">
        <v>140</v>
      </c>
    </row>
    <row r="280" spans="4:6" x14ac:dyDescent="0.3">
      <c r="D280" s="29" t="s">
        <v>218</v>
      </c>
      <c r="E280" s="29" t="s">
        <v>620</v>
      </c>
      <c r="F280" s="26">
        <v>140</v>
      </c>
    </row>
    <row r="281" spans="4:6" x14ac:dyDescent="0.3">
      <c r="D281" s="29" t="s">
        <v>219</v>
      </c>
      <c r="E281" s="29" t="s">
        <v>621</v>
      </c>
      <c r="F281" s="26">
        <v>140</v>
      </c>
    </row>
    <row r="282" spans="4:6" x14ac:dyDescent="0.3">
      <c r="D282" s="29" t="s">
        <v>220</v>
      </c>
      <c r="E282" s="29" t="s">
        <v>27</v>
      </c>
      <c r="F282" s="26">
        <v>140</v>
      </c>
    </row>
    <row r="283" spans="4:6" x14ac:dyDescent="0.3">
      <c r="D283" s="29" t="s">
        <v>221</v>
      </c>
      <c r="E283" s="29" t="s">
        <v>622</v>
      </c>
      <c r="F283" s="26">
        <v>140</v>
      </c>
    </row>
    <row r="284" spans="4:6" x14ac:dyDescent="0.3">
      <c r="D284" s="29" t="s">
        <v>222</v>
      </c>
      <c r="E284" s="29" t="s">
        <v>628</v>
      </c>
      <c r="F284" s="26">
        <v>140</v>
      </c>
    </row>
    <row r="285" spans="4:6" x14ac:dyDescent="0.3">
      <c r="D285" s="29" t="s">
        <v>223</v>
      </c>
      <c r="E285" s="29" t="s">
        <v>629</v>
      </c>
      <c r="F285" s="26">
        <v>140</v>
      </c>
    </row>
    <row r="286" spans="4:6" x14ac:dyDescent="0.3">
      <c r="D286" s="29" t="s">
        <v>224</v>
      </c>
      <c r="E286" s="29" t="s">
        <v>624</v>
      </c>
      <c r="F286" s="26">
        <v>140</v>
      </c>
    </row>
    <row r="287" spans="4:6" x14ac:dyDescent="0.3">
      <c r="D287" s="29" t="s">
        <v>225</v>
      </c>
      <c r="E287" s="29" t="s">
        <v>625</v>
      </c>
      <c r="F287" s="26">
        <v>140</v>
      </c>
    </row>
    <row r="288" spans="4:6" x14ac:dyDescent="0.3">
      <c r="D288" s="29" t="s">
        <v>226</v>
      </c>
      <c r="E288" s="29" t="s">
        <v>626</v>
      </c>
      <c r="F288" s="26">
        <v>140</v>
      </c>
    </row>
    <row r="289" spans="4:6" x14ac:dyDescent="0.3">
      <c r="D289" s="29" t="s">
        <v>227</v>
      </c>
      <c r="E289" s="29" t="s">
        <v>627</v>
      </c>
      <c r="F289" s="26">
        <v>140</v>
      </c>
    </row>
    <row r="290" spans="4:6" x14ac:dyDescent="0.3">
      <c r="D290" s="29" t="s">
        <v>228</v>
      </c>
      <c r="E290" s="29" t="s">
        <v>628</v>
      </c>
      <c r="F290" s="26">
        <v>140</v>
      </c>
    </row>
    <row r="291" spans="4:6" x14ac:dyDescent="0.3">
      <c r="D291" s="29" t="s">
        <v>229</v>
      </c>
      <c r="E291" s="29" t="s">
        <v>618</v>
      </c>
      <c r="F291" s="26">
        <v>140</v>
      </c>
    </row>
    <row r="292" spans="4:6" x14ac:dyDescent="0.3">
      <c r="D292" s="26" t="s">
        <v>230</v>
      </c>
      <c r="E292" s="29" t="s">
        <v>619</v>
      </c>
      <c r="F292" s="26">
        <v>140</v>
      </c>
    </row>
    <row r="293" spans="4:6" x14ac:dyDescent="0.3">
      <c r="D293" s="26" t="s">
        <v>231</v>
      </c>
      <c r="E293" s="29" t="s">
        <v>620</v>
      </c>
      <c r="F293" s="26">
        <v>140</v>
      </c>
    </row>
    <row r="294" spans="4:6" x14ac:dyDescent="0.3">
      <c r="D294" s="26" t="s">
        <v>232</v>
      </c>
      <c r="E294" s="29" t="s">
        <v>621</v>
      </c>
      <c r="F294" s="26">
        <v>140</v>
      </c>
    </row>
    <row r="295" spans="4:6" x14ac:dyDescent="0.3">
      <c r="D295" s="26" t="s">
        <v>233</v>
      </c>
      <c r="E295" s="29" t="s">
        <v>618</v>
      </c>
      <c r="F295" s="26">
        <v>140</v>
      </c>
    </row>
    <row r="296" spans="4:6" x14ac:dyDescent="0.3">
      <c r="D296" s="26" t="s">
        <v>234</v>
      </c>
      <c r="E296" s="29" t="s">
        <v>619</v>
      </c>
      <c r="F296" s="26">
        <v>140</v>
      </c>
    </row>
    <row r="297" spans="4:6" x14ac:dyDescent="0.3">
      <c r="D297" s="26" t="s">
        <v>235</v>
      </c>
      <c r="E297" s="29" t="s">
        <v>620</v>
      </c>
      <c r="F297" s="26">
        <v>140</v>
      </c>
    </row>
    <row r="298" spans="4:6" x14ac:dyDescent="0.3">
      <c r="D298" s="26" t="s">
        <v>236</v>
      </c>
      <c r="E298" s="29" t="s">
        <v>621</v>
      </c>
      <c r="F298" s="26">
        <v>140</v>
      </c>
    </row>
    <row r="299" spans="4:6" x14ac:dyDescent="0.3">
      <c r="D299" s="26" t="s">
        <v>237</v>
      </c>
      <c r="E299" s="29" t="s">
        <v>27</v>
      </c>
      <c r="F299" s="26">
        <v>140</v>
      </c>
    </row>
    <row r="300" spans="4:6" x14ac:dyDescent="0.3">
      <c r="D300" s="26" t="s">
        <v>238</v>
      </c>
      <c r="E300" s="29" t="s">
        <v>622</v>
      </c>
      <c r="F300" s="26">
        <v>140</v>
      </c>
    </row>
    <row r="301" spans="4:6" x14ac:dyDescent="0.3">
      <c r="D301" s="26" t="s">
        <v>239</v>
      </c>
      <c r="E301" s="29" t="s">
        <v>628</v>
      </c>
      <c r="F301" s="26">
        <v>140</v>
      </c>
    </row>
    <row r="302" spans="4:6" x14ac:dyDescent="0.3">
      <c r="D302" s="26" t="s">
        <v>240</v>
      </c>
      <c r="E302" s="29" t="s">
        <v>629</v>
      </c>
      <c r="F302" s="26">
        <v>140</v>
      </c>
    </row>
    <row r="303" spans="4:6" x14ac:dyDescent="0.3">
      <c r="D303" s="26" t="s">
        <v>241</v>
      </c>
      <c r="E303" s="29" t="s">
        <v>624</v>
      </c>
      <c r="F303" s="26">
        <v>140</v>
      </c>
    </row>
    <row r="304" spans="4:6" x14ac:dyDescent="0.3">
      <c r="D304" s="26" t="s">
        <v>242</v>
      </c>
      <c r="E304" s="29" t="s">
        <v>625</v>
      </c>
      <c r="F304" s="26">
        <v>140</v>
      </c>
    </row>
    <row r="305" spans="4:6" x14ac:dyDescent="0.3">
      <c r="D305" s="26" t="s">
        <v>243</v>
      </c>
      <c r="E305" s="29" t="s">
        <v>626</v>
      </c>
      <c r="F305" s="26">
        <v>140</v>
      </c>
    </row>
    <row r="306" spans="4:6" x14ac:dyDescent="0.3">
      <c r="D306" s="26" t="s">
        <v>244</v>
      </c>
      <c r="E306" s="29" t="s">
        <v>627</v>
      </c>
      <c r="F306" s="26">
        <v>140</v>
      </c>
    </row>
    <row r="307" spans="4:6" x14ac:dyDescent="0.3">
      <c r="D307" s="26" t="s">
        <v>245</v>
      </c>
      <c r="E307" s="29" t="s">
        <v>628</v>
      </c>
      <c r="F307" s="26">
        <v>140</v>
      </c>
    </row>
    <row r="308" spans="4:6" x14ac:dyDescent="0.3">
      <c r="D308" s="26" t="s">
        <v>246</v>
      </c>
      <c r="E308" s="29" t="s">
        <v>618</v>
      </c>
      <c r="F308" s="26">
        <v>140</v>
      </c>
    </row>
    <row r="309" spans="4:6" x14ac:dyDescent="0.3">
      <c r="D309" s="26" t="s">
        <v>247</v>
      </c>
      <c r="E309" s="29" t="s">
        <v>619</v>
      </c>
      <c r="F309" s="26">
        <v>140</v>
      </c>
    </row>
    <row r="310" spans="4:6" x14ac:dyDescent="0.3">
      <c r="D310" s="26" t="s">
        <v>248</v>
      </c>
      <c r="E310" s="29" t="s">
        <v>620</v>
      </c>
      <c r="F310" s="26">
        <v>140</v>
      </c>
    </row>
    <row r="311" spans="4:6" x14ac:dyDescent="0.3">
      <c r="D311" s="26" t="s">
        <v>249</v>
      </c>
      <c r="E311" s="29" t="s">
        <v>621</v>
      </c>
      <c r="F311" s="26"/>
    </row>
    <row r="312" spans="4:6" x14ac:dyDescent="0.3">
      <c r="D312" s="26" t="s">
        <v>250</v>
      </c>
      <c r="E312" s="29" t="s">
        <v>618</v>
      </c>
      <c r="F312" s="26">
        <v>140</v>
      </c>
    </row>
    <row r="313" spans="4:6" x14ac:dyDescent="0.3">
      <c r="D313" s="26" t="s">
        <v>251</v>
      </c>
      <c r="E313" s="29" t="s">
        <v>619</v>
      </c>
      <c r="F313" s="26">
        <v>140</v>
      </c>
    </row>
    <row r="314" spans="4:6" x14ac:dyDescent="0.3">
      <c r="D314" s="26" t="s">
        <v>252</v>
      </c>
      <c r="E314" s="29" t="s">
        <v>620</v>
      </c>
      <c r="F314" s="26">
        <v>140</v>
      </c>
    </row>
    <row r="315" spans="4:6" x14ac:dyDescent="0.3">
      <c r="D315" s="26" t="s">
        <v>253</v>
      </c>
      <c r="E315" s="29" t="s">
        <v>621</v>
      </c>
      <c r="F315" s="26">
        <v>140</v>
      </c>
    </row>
    <row r="316" spans="4:6" x14ac:dyDescent="0.3">
      <c r="D316" s="26" t="s">
        <v>254</v>
      </c>
      <c r="E316" s="29" t="s">
        <v>27</v>
      </c>
      <c r="F316" s="26">
        <v>140</v>
      </c>
    </row>
    <row r="317" spans="4:6" x14ac:dyDescent="0.3">
      <c r="D317" s="29" t="s">
        <v>255</v>
      </c>
      <c r="E317" s="29" t="s">
        <v>628</v>
      </c>
      <c r="F317" s="29">
        <v>140</v>
      </c>
    </row>
    <row r="318" spans="4:6" x14ac:dyDescent="0.3">
      <c r="D318" s="29" t="s">
        <v>256</v>
      </c>
      <c r="E318" s="29" t="s">
        <v>629</v>
      </c>
      <c r="F318" s="29">
        <v>140</v>
      </c>
    </row>
    <row r="319" spans="4:6" x14ac:dyDescent="0.3">
      <c r="D319" s="26" t="s">
        <v>257</v>
      </c>
      <c r="E319" s="29" t="s">
        <v>624</v>
      </c>
      <c r="F319" s="26">
        <v>140</v>
      </c>
    </row>
    <row r="320" spans="4:6" x14ac:dyDescent="0.3">
      <c r="D320" s="26" t="s">
        <v>258</v>
      </c>
      <c r="E320" s="29" t="s">
        <v>625</v>
      </c>
      <c r="F320" s="26">
        <v>140</v>
      </c>
    </row>
    <row r="321" spans="4:6" x14ac:dyDescent="0.3">
      <c r="D321" s="26" t="s">
        <v>259</v>
      </c>
      <c r="E321" s="29" t="s">
        <v>626</v>
      </c>
      <c r="F321" s="26">
        <v>140</v>
      </c>
    </row>
    <row r="322" spans="4:6" x14ac:dyDescent="0.3">
      <c r="D322" s="26" t="s">
        <v>260</v>
      </c>
      <c r="E322" s="29" t="s">
        <v>627</v>
      </c>
      <c r="F322" s="26">
        <v>140</v>
      </c>
    </row>
    <row r="323" spans="4:6" x14ac:dyDescent="0.3">
      <c r="D323" s="26" t="s">
        <v>261</v>
      </c>
      <c r="E323" s="29" t="s">
        <v>628</v>
      </c>
      <c r="F323" s="26">
        <v>140</v>
      </c>
    </row>
    <row r="324" spans="4:6" x14ac:dyDescent="0.3">
      <c r="D324" s="26" t="s">
        <v>262</v>
      </c>
      <c r="E324" s="29" t="s">
        <v>618</v>
      </c>
      <c r="F324" s="26">
        <v>140</v>
      </c>
    </row>
    <row r="325" spans="4:6" x14ac:dyDescent="0.3">
      <c r="D325" s="26" t="s">
        <v>263</v>
      </c>
      <c r="E325" s="29" t="s">
        <v>619</v>
      </c>
      <c r="F325" s="26">
        <v>140</v>
      </c>
    </row>
    <row r="326" spans="4:6" x14ac:dyDescent="0.3">
      <c r="D326" s="26" t="s">
        <v>264</v>
      </c>
      <c r="E326" s="29" t="s">
        <v>620</v>
      </c>
      <c r="F326" s="26">
        <v>140</v>
      </c>
    </row>
    <row r="327" spans="4:6" x14ac:dyDescent="0.3">
      <c r="D327" s="26" t="s">
        <v>265</v>
      </c>
      <c r="E327" s="29" t="s">
        <v>621</v>
      </c>
      <c r="F327" s="26">
        <v>140</v>
      </c>
    </row>
    <row r="328" spans="4:6" x14ac:dyDescent="0.3">
      <c r="D328" s="26" t="s">
        <v>266</v>
      </c>
      <c r="E328" s="29" t="s">
        <v>618</v>
      </c>
      <c r="F328" s="26">
        <v>140</v>
      </c>
    </row>
    <row r="329" spans="4:6" x14ac:dyDescent="0.3">
      <c r="D329" s="26" t="s">
        <v>267</v>
      </c>
      <c r="E329" s="29" t="s">
        <v>619</v>
      </c>
      <c r="F329" s="26">
        <v>4.2</v>
      </c>
    </row>
    <row r="330" spans="4:6" x14ac:dyDescent="0.3">
      <c r="D330" s="26" t="s">
        <v>268</v>
      </c>
      <c r="E330" s="29" t="s">
        <v>620</v>
      </c>
      <c r="F330" s="26">
        <v>5.6</v>
      </c>
    </row>
    <row r="331" spans="4:6" x14ac:dyDescent="0.3">
      <c r="D331" s="26" t="s">
        <v>269</v>
      </c>
      <c r="E331" s="29" t="s">
        <v>621</v>
      </c>
      <c r="F331" s="26">
        <v>7</v>
      </c>
    </row>
    <row r="332" spans="4:6" x14ac:dyDescent="0.3">
      <c r="D332" s="26" t="s">
        <v>270</v>
      </c>
      <c r="E332" s="29" t="s">
        <v>27</v>
      </c>
      <c r="F332" s="26">
        <v>7</v>
      </c>
    </row>
    <row r="333" spans="4:6" x14ac:dyDescent="0.3">
      <c r="D333" s="26" t="s">
        <v>271</v>
      </c>
      <c r="E333" s="29" t="s">
        <v>622</v>
      </c>
      <c r="F333" s="26">
        <v>7.98</v>
      </c>
    </row>
    <row r="334" spans="4:6" x14ac:dyDescent="0.3">
      <c r="D334" s="26" t="s">
        <v>272</v>
      </c>
      <c r="E334" s="29" t="s">
        <v>628</v>
      </c>
      <c r="F334" s="26">
        <v>11.97</v>
      </c>
    </row>
    <row r="335" spans="4:6" x14ac:dyDescent="0.3">
      <c r="D335" s="26" t="s">
        <v>273</v>
      </c>
      <c r="E335" s="29" t="s">
        <v>629</v>
      </c>
      <c r="F335" s="26">
        <v>15.96</v>
      </c>
    </row>
    <row r="336" spans="4:6" x14ac:dyDescent="0.3">
      <c r="D336" s="26" t="s">
        <v>274</v>
      </c>
      <c r="E336" s="29" t="s">
        <v>624</v>
      </c>
      <c r="F336" s="26">
        <v>19.95</v>
      </c>
    </row>
    <row r="337" spans="4:6" x14ac:dyDescent="0.3">
      <c r="D337" s="26" t="s">
        <v>275</v>
      </c>
      <c r="E337" s="29" t="s">
        <v>625</v>
      </c>
      <c r="F337" s="26">
        <v>9.3800000000000008</v>
      </c>
    </row>
    <row r="338" spans="4:6" x14ac:dyDescent="0.3">
      <c r="D338" s="26" t="s">
        <v>276</v>
      </c>
      <c r="E338" s="29" t="s">
        <v>626</v>
      </c>
      <c r="F338" s="26">
        <v>14.07</v>
      </c>
    </row>
    <row r="339" spans="4:6" x14ac:dyDescent="0.3">
      <c r="D339" s="26" t="s">
        <v>277</v>
      </c>
      <c r="E339" s="29" t="s">
        <v>627</v>
      </c>
      <c r="F339" s="26">
        <v>18.760000000000002</v>
      </c>
    </row>
    <row r="340" spans="4:6" x14ac:dyDescent="0.3">
      <c r="D340" s="26" t="s">
        <v>278</v>
      </c>
      <c r="E340" s="29" t="s">
        <v>628</v>
      </c>
      <c r="F340" s="26">
        <v>23.45</v>
      </c>
    </row>
    <row r="341" spans="4:6" x14ac:dyDescent="0.3">
      <c r="D341" s="26" t="s">
        <v>279</v>
      </c>
      <c r="E341" s="29" t="s">
        <v>618</v>
      </c>
      <c r="F341" s="26"/>
    </row>
    <row r="342" spans="4:6" x14ac:dyDescent="0.3">
      <c r="D342" s="26" t="s">
        <v>280</v>
      </c>
      <c r="E342" s="29" t="s">
        <v>619</v>
      </c>
      <c r="F342" s="26"/>
    </row>
    <row r="343" spans="4:6" x14ac:dyDescent="0.3">
      <c r="D343" s="26" t="s">
        <v>281</v>
      </c>
      <c r="E343" s="29" t="s">
        <v>620</v>
      </c>
      <c r="F343" s="26">
        <v>80</v>
      </c>
    </row>
    <row r="344" spans="4:6" x14ac:dyDescent="0.3">
      <c r="D344" s="26" t="s">
        <v>282</v>
      </c>
      <c r="E344" s="29" t="s">
        <v>621</v>
      </c>
      <c r="F344" s="26">
        <v>80</v>
      </c>
    </row>
    <row r="345" spans="4:6" x14ac:dyDescent="0.3">
      <c r="D345" s="26" t="s">
        <v>283</v>
      </c>
      <c r="E345" s="29" t="s">
        <v>618</v>
      </c>
      <c r="F345" s="26">
        <v>80</v>
      </c>
    </row>
    <row r="346" spans="4:6" x14ac:dyDescent="0.3">
      <c r="D346" s="26" t="s">
        <v>284</v>
      </c>
      <c r="E346" s="29" t="s">
        <v>619</v>
      </c>
      <c r="F346" s="26">
        <v>80</v>
      </c>
    </row>
    <row r="347" spans="4:6" x14ac:dyDescent="0.3">
      <c r="D347" s="26" t="s">
        <v>285</v>
      </c>
      <c r="E347" s="29" t="s">
        <v>620</v>
      </c>
      <c r="F347" s="26">
        <v>80</v>
      </c>
    </row>
    <row r="348" spans="4:6" x14ac:dyDescent="0.3">
      <c r="D348" s="26" t="s">
        <v>286</v>
      </c>
      <c r="E348" s="29" t="s">
        <v>621</v>
      </c>
      <c r="F348" s="26">
        <v>80</v>
      </c>
    </row>
    <row r="349" spans="4:6" x14ac:dyDescent="0.3">
      <c r="D349" s="26" t="s">
        <v>287</v>
      </c>
      <c r="E349" s="29" t="s">
        <v>628</v>
      </c>
      <c r="F349" s="26">
        <v>80</v>
      </c>
    </row>
    <row r="350" spans="4:6" x14ac:dyDescent="0.3">
      <c r="D350" s="26" t="s">
        <v>288</v>
      </c>
      <c r="E350" s="29" t="s">
        <v>629</v>
      </c>
      <c r="F350" s="26">
        <v>80</v>
      </c>
    </row>
    <row r="351" spans="4:6" x14ac:dyDescent="0.3">
      <c r="D351" s="26" t="s">
        <v>289</v>
      </c>
      <c r="E351" s="29" t="s">
        <v>624</v>
      </c>
      <c r="F351" s="26">
        <v>80</v>
      </c>
    </row>
    <row r="352" spans="4:6" x14ac:dyDescent="0.3">
      <c r="D352" s="26" t="s">
        <v>290</v>
      </c>
      <c r="E352" s="29" t="s">
        <v>625</v>
      </c>
      <c r="F352" s="26">
        <v>80</v>
      </c>
    </row>
    <row r="353" spans="4:6" x14ac:dyDescent="0.3">
      <c r="D353" s="26" t="s">
        <v>291</v>
      </c>
      <c r="E353" s="29" t="s">
        <v>626</v>
      </c>
      <c r="F353" s="26">
        <v>80</v>
      </c>
    </row>
    <row r="354" spans="4:6" x14ac:dyDescent="0.3">
      <c r="D354" s="26" t="s">
        <v>292</v>
      </c>
      <c r="E354" s="29" t="s">
        <v>627</v>
      </c>
      <c r="F354" s="26">
        <v>80</v>
      </c>
    </row>
    <row r="355" spans="4:6" x14ac:dyDescent="0.3">
      <c r="D355" s="26" t="s">
        <v>575</v>
      </c>
      <c r="E355" s="29" t="s">
        <v>628</v>
      </c>
      <c r="F355" s="26">
        <v>8</v>
      </c>
    </row>
    <row r="356" spans="4:6" x14ac:dyDescent="0.3">
      <c r="D356" s="26" t="s">
        <v>576</v>
      </c>
      <c r="E356" s="29" t="s">
        <v>618</v>
      </c>
      <c r="F356" s="26">
        <v>8</v>
      </c>
    </row>
    <row r="357" spans="4:6" x14ac:dyDescent="0.3">
      <c r="D357" s="26" t="s">
        <v>577</v>
      </c>
      <c r="E357" s="29" t="s">
        <v>619</v>
      </c>
      <c r="F357" s="26">
        <v>1</v>
      </c>
    </row>
    <row r="358" spans="4:6" x14ac:dyDescent="0.3">
      <c r="D358" s="26" t="s">
        <v>578</v>
      </c>
      <c r="E358" s="29" t="s">
        <v>620</v>
      </c>
      <c r="F358" s="26">
        <v>40</v>
      </c>
    </row>
    <row r="359" spans="4:6" x14ac:dyDescent="0.3">
      <c r="D359" s="26" t="s">
        <v>579</v>
      </c>
      <c r="E359" s="29" t="s">
        <v>621</v>
      </c>
      <c r="F359" s="26">
        <v>80</v>
      </c>
    </row>
    <row r="360" spans="4:6" x14ac:dyDescent="0.3">
      <c r="D360" s="26" t="s">
        <v>580</v>
      </c>
      <c r="E360" s="29" t="s">
        <v>618</v>
      </c>
      <c r="F360" s="26">
        <v>80</v>
      </c>
    </row>
    <row r="361" spans="4:6" x14ac:dyDescent="0.3">
      <c r="D361" s="26" t="s">
        <v>581</v>
      </c>
      <c r="E361" s="29" t="s">
        <v>619</v>
      </c>
      <c r="F361" s="26">
        <v>5</v>
      </c>
    </row>
    <row r="362" spans="4:6" x14ac:dyDescent="0.3">
      <c r="D362" s="26" t="s">
        <v>582</v>
      </c>
      <c r="E362" s="29" t="s">
        <v>620</v>
      </c>
      <c r="F362" s="26">
        <v>17</v>
      </c>
    </row>
    <row r="363" spans="4:6" x14ac:dyDescent="0.3">
      <c r="D363" s="26" t="s">
        <v>583</v>
      </c>
      <c r="E363" s="29" t="s">
        <v>621</v>
      </c>
      <c r="F363" s="26">
        <v>8</v>
      </c>
    </row>
    <row r="364" spans="4:6" x14ac:dyDescent="0.3">
      <c r="D364" s="26" t="s">
        <v>584</v>
      </c>
      <c r="E364" s="29" t="s">
        <v>27</v>
      </c>
      <c r="F364" s="26">
        <v>23</v>
      </c>
    </row>
    <row r="365" spans="4:6" x14ac:dyDescent="0.3">
      <c r="D365" s="26" t="s">
        <v>585</v>
      </c>
      <c r="E365" s="29" t="s">
        <v>622</v>
      </c>
      <c r="F365" s="26">
        <v>19</v>
      </c>
    </row>
    <row r="366" spans="4:6" x14ac:dyDescent="0.3">
      <c r="D366" s="26" t="s">
        <v>586</v>
      </c>
      <c r="E366" s="29" t="s">
        <v>623</v>
      </c>
      <c r="F366" s="26">
        <v>32</v>
      </c>
    </row>
    <row r="367" spans="4:6" x14ac:dyDescent="0.3">
      <c r="D367" s="26" t="s">
        <v>587</v>
      </c>
      <c r="E367" s="29" t="s">
        <v>623</v>
      </c>
      <c r="F367" s="26">
        <v>25</v>
      </c>
    </row>
    <row r="368" spans="4:6" x14ac:dyDescent="0.3">
      <c r="D368" s="29" t="s">
        <v>588</v>
      </c>
      <c r="E368" s="29" t="s">
        <v>623</v>
      </c>
      <c r="F368" s="26">
        <v>53</v>
      </c>
    </row>
    <row r="369" spans="4:6" x14ac:dyDescent="0.3">
      <c r="D369" s="29" t="s">
        <v>589</v>
      </c>
      <c r="E369" s="29" t="s">
        <v>623</v>
      </c>
      <c r="F369" s="26">
        <v>5.5</v>
      </c>
    </row>
    <row r="370" spans="4:6" x14ac:dyDescent="0.3">
      <c r="D370" s="75"/>
      <c r="E370" s="95" t="s">
        <v>611</v>
      </c>
      <c r="F370" s="75"/>
    </row>
    <row r="371" spans="4:6" x14ac:dyDescent="0.3">
      <c r="D371" s="29" t="s">
        <v>535</v>
      </c>
      <c r="E371" s="29" t="s">
        <v>626</v>
      </c>
      <c r="F371" s="26">
        <v>1000</v>
      </c>
    </row>
    <row r="372" spans="4:6" x14ac:dyDescent="0.3">
      <c r="D372" s="29" t="s">
        <v>536</v>
      </c>
      <c r="E372" s="29" t="s">
        <v>627</v>
      </c>
      <c r="F372" s="26">
        <v>2000</v>
      </c>
    </row>
    <row r="373" spans="4:6" x14ac:dyDescent="0.3">
      <c r="D373" s="29" t="s">
        <v>537</v>
      </c>
      <c r="E373" s="29" t="s">
        <v>628</v>
      </c>
      <c r="F373" s="26"/>
    </row>
    <row r="374" spans="4:6" x14ac:dyDescent="0.3">
      <c r="D374" s="29" t="s">
        <v>538</v>
      </c>
      <c r="E374" s="29" t="s">
        <v>618</v>
      </c>
      <c r="F374" s="26">
        <v>2000</v>
      </c>
    </row>
    <row r="375" spans="4:6" x14ac:dyDescent="0.3">
      <c r="D375" s="29" t="s">
        <v>539</v>
      </c>
      <c r="E375" s="29" t="s">
        <v>619</v>
      </c>
      <c r="F375" s="26">
        <v>1500</v>
      </c>
    </row>
    <row r="376" spans="4:6" x14ac:dyDescent="0.3">
      <c r="D376" s="29" t="s">
        <v>540</v>
      </c>
      <c r="E376" s="29" t="s">
        <v>620</v>
      </c>
      <c r="F376" s="26">
        <v>800</v>
      </c>
    </row>
    <row r="377" spans="4:6" x14ac:dyDescent="0.3">
      <c r="D377" s="29" t="s">
        <v>541</v>
      </c>
      <c r="E377" s="29" t="s">
        <v>621</v>
      </c>
      <c r="F377" s="26"/>
    </row>
    <row r="378" spans="4:6" x14ac:dyDescent="0.3">
      <c r="D378" s="29" t="s">
        <v>542</v>
      </c>
      <c r="E378" s="29" t="s">
        <v>618</v>
      </c>
      <c r="F378" s="26">
        <v>2800</v>
      </c>
    </row>
    <row r="379" spans="4:6" x14ac:dyDescent="0.3">
      <c r="D379" s="29" t="s">
        <v>543</v>
      </c>
      <c r="E379" s="29" t="s">
        <v>619</v>
      </c>
      <c r="F379" s="26">
        <v>1000</v>
      </c>
    </row>
    <row r="380" spans="4:6" x14ac:dyDescent="0.3">
      <c r="D380" s="29" t="s">
        <v>544</v>
      </c>
      <c r="E380" s="29" t="s">
        <v>620</v>
      </c>
      <c r="F380" s="26"/>
    </row>
    <row r="381" spans="4:6" x14ac:dyDescent="0.3">
      <c r="D381" s="75"/>
      <c r="E381" s="95" t="s">
        <v>612</v>
      </c>
      <c r="F381" s="75"/>
    </row>
    <row r="382" spans="4:6" x14ac:dyDescent="0.3">
      <c r="D382" s="26" t="s">
        <v>293</v>
      </c>
      <c r="E382" s="29" t="s">
        <v>626</v>
      </c>
      <c r="F382" s="26">
        <v>3</v>
      </c>
    </row>
    <row r="383" spans="4:6" x14ac:dyDescent="0.3">
      <c r="D383" s="26" t="s">
        <v>294</v>
      </c>
      <c r="E383" s="29" t="s">
        <v>627</v>
      </c>
      <c r="F383" s="26">
        <v>2</v>
      </c>
    </row>
    <row r="384" spans="4:6" x14ac:dyDescent="0.3">
      <c r="D384" s="26" t="s">
        <v>295</v>
      </c>
      <c r="E384" s="29" t="s">
        <v>628</v>
      </c>
      <c r="F384" s="26">
        <v>16</v>
      </c>
    </row>
    <row r="385" spans="4:6" x14ac:dyDescent="0.3">
      <c r="D385" s="26" t="s">
        <v>296</v>
      </c>
      <c r="E385" s="29" t="s">
        <v>618</v>
      </c>
      <c r="F385" s="26">
        <v>5</v>
      </c>
    </row>
    <row r="386" spans="4:6" x14ac:dyDescent="0.3">
      <c r="D386" s="26" t="s">
        <v>297</v>
      </c>
      <c r="E386" s="29" t="s">
        <v>619</v>
      </c>
      <c r="F386" s="26">
        <v>30</v>
      </c>
    </row>
    <row r="387" spans="4:6" x14ac:dyDescent="0.3">
      <c r="D387" s="26" t="s">
        <v>298</v>
      </c>
      <c r="E387" s="29" t="s">
        <v>620</v>
      </c>
      <c r="F387" s="26">
        <v>23</v>
      </c>
    </row>
    <row r="388" spans="4:6" x14ac:dyDescent="0.3">
      <c r="D388" s="26" t="s">
        <v>299</v>
      </c>
      <c r="E388" s="29" t="s">
        <v>621</v>
      </c>
      <c r="F388" s="26">
        <v>11</v>
      </c>
    </row>
    <row r="389" spans="4:6" x14ac:dyDescent="0.3">
      <c r="D389" s="26" t="s">
        <v>300</v>
      </c>
      <c r="E389" s="29" t="s">
        <v>618</v>
      </c>
      <c r="F389" s="26">
        <v>9</v>
      </c>
    </row>
    <row r="390" spans="4:6" x14ac:dyDescent="0.3">
      <c r="D390" s="26" t="s">
        <v>301</v>
      </c>
      <c r="E390" s="29" t="s">
        <v>619</v>
      </c>
      <c r="F390" s="26">
        <v>8</v>
      </c>
    </row>
    <row r="391" spans="4:6" x14ac:dyDescent="0.3">
      <c r="D391" s="26" t="s">
        <v>302</v>
      </c>
      <c r="E391" s="29" t="s">
        <v>626</v>
      </c>
      <c r="F391" s="26">
        <v>35</v>
      </c>
    </row>
    <row r="392" spans="4:6" x14ac:dyDescent="0.3">
      <c r="D392" s="26" t="s">
        <v>303</v>
      </c>
      <c r="E392" s="29" t="s">
        <v>627</v>
      </c>
      <c r="F392" s="26">
        <v>22</v>
      </c>
    </row>
    <row r="393" spans="4:6" x14ac:dyDescent="0.3">
      <c r="D393" s="26" t="s">
        <v>304</v>
      </c>
      <c r="E393" s="29" t="s">
        <v>628</v>
      </c>
      <c r="F393" s="26">
        <v>53</v>
      </c>
    </row>
    <row r="394" spans="4:6" x14ac:dyDescent="0.3">
      <c r="D394" s="26" t="s">
        <v>305</v>
      </c>
      <c r="E394" s="29" t="s">
        <v>618</v>
      </c>
      <c r="F394" s="26">
        <v>21</v>
      </c>
    </row>
    <row r="395" spans="4:6" x14ac:dyDescent="0.3">
      <c r="D395" s="26" t="s">
        <v>306</v>
      </c>
      <c r="E395" s="29" t="s">
        <v>619</v>
      </c>
      <c r="F395" s="26">
        <v>8</v>
      </c>
    </row>
    <row r="396" spans="4:6" x14ac:dyDescent="0.3">
      <c r="D396" s="26" t="s">
        <v>307</v>
      </c>
      <c r="E396" s="29" t="s">
        <v>620</v>
      </c>
      <c r="F396" s="26">
        <v>16</v>
      </c>
    </row>
    <row r="397" spans="4:6" x14ac:dyDescent="0.3">
      <c r="D397" s="26" t="s">
        <v>308</v>
      </c>
      <c r="E397" s="29" t="s">
        <v>621</v>
      </c>
      <c r="F397" s="26">
        <v>112</v>
      </c>
    </row>
    <row r="398" spans="4:6" x14ac:dyDescent="0.3">
      <c r="D398" s="26" t="s">
        <v>309</v>
      </c>
      <c r="E398" s="29" t="s">
        <v>618</v>
      </c>
      <c r="F398" s="26">
        <v>82</v>
      </c>
    </row>
    <row r="399" spans="4:6" x14ac:dyDescent="0.3">
      <c r="D399" s="26" t="s">
        <v>310</v>
      </c>
      <c r="E399" s="29" t="s">
        <v>619</v>
      </c>
      <c r="F399" s="26">
        <v>105</v>
      </c>
    </row>
    <row r="400" spans="4:6" x14ac:dyDescent="0.3">
      <c r="D400" s="26" t="s">
        <v>311</v>
      </c>
      <c r="E400" s="29" t="s">
        <v>626</v>
      </c>
      <c r="F400" s="26">
        <v>144</v>
      </c>
    </row>
    <row r="401" spans="4:6" x14ac:dyDescent="0.3">
      <c r="D401" s="26" t="s">
        <v>312</v>
      </c>
      <c r="E401" s="29" t="s">
        <v>627</v>
      </c>
      <c r="F401" s="26">
        <v>196</v>
      </c>
    </row>
    <row r="402" spans="4:6" x14ac:dyDescent="0.3">
      <c r="D402" s="26" t="s">
        <v>313</v>
      </c>
      <c r="E402" s="29" t="s">
        <v>628</v>
      </c>
      <c r="F402" s="26">
        <v>8</v>
      </c>
    </row>
    <row r="403" spans="4:6" x14ac:dyDescent="0.3">
      <c r="D403" s="26" t="s">
        <v>314</v>
      </c>
      <c r="E403" s="29" t="s">
        <v>618</v>
      </c>
      <c r="F403" s="26">
        <v>5</v>
      </c>
    </row>
    <row r="404" spans="4:6" x14ac:dyDescent="0.3">
      <c r="D404" s="26" t="s">
        <v>315</v>
      </c>
      <c r="E404" s="29" t="s">
        <v>619</v>
      </c>
      <c r="F404" s="26">
        <v>11</v>
      </c>
    </row>
    <row r="405" spans="4:6" x14ac:dyDescent="0.3">
      <c r="D405" s="26" t="s">
        <v>316</v>
      </c>
      <c r="E405" s="29" t="s">
        <v>620</v>
      </c>
      <c r="F405" s="26">
        <v>12</v>
      </c>
    </row>
    <row r="406" spans="4:6" x14ac:dyDescent="0.3">
      <c r="D406" s="26" t="s">
        <v>317</v>
      </c>
      <c r="E406" s="29" t="s">
        <v>621</v>
      </c>
      <c r="F406" s="26">
        <v>8</v>
      </c>
    </row>
    <row r="407" spans="4:6" x14ac:dyDescent="0.3">
      <c r="D407" s="26" t="s">
        <v>318</v>
      </c>
      <c r="E407" s="29" t="s">
        <v>618</v>
      </c>
      <c r="F407" s="26">
        <v>0.2</v>
      </c>
    </row>
    <row r="408" spans="4:6" x14ac:dyDescent="0.3">
      <c r="D408" s="26" t="s">
        <v>319</v>
      </c>
      <c r="E408" s="29" t="s">
        <v>619</v>
      </c>
      <c r="F408" s="26"/>
    </row>
    <row r="409" spans="4:6" x14ac:dyDescent="0.3">
      <c r="D409" s="26" t="s">
        <v>320</v>
      </c>
      <c r="E409" s="29" t="s">
        <v>626</v>
      </c>
      <c r="F409" s="26">
        <v>13</v>
      </c>
    </row>
    <row r="410" spans="4:6" x14ac:dyDescent="0.3">
      <c r="D410" s="26" t="s">
        <v>321</v>
      </c>
      <c r="E410" s="29" t="s">
        <v>627</v>
      </c>
      <c r="F410" s="26">
        <v>16</v>
      </c>
    </row>
    <row r="411" spans="4:6" x14ac:dyDescent="0.3">
      <c r="D411" s="29" t="s">
        <v>322</v>
      </c>
      <c r="E411" s="29" t="s">
        <v>628</v>
      </c>
      <c r="F411" s="29">
        <v>16</v>
      </c>
    </row>
    <row r="412" spans="4:6" x14ac:dyDescent="0.3">
      <c r="D412" s="29" t="s">
        <v>323</v>
      </c>
      <c r="E412" s="29" t="s">
        <v>618</v>
      </c>
      <c r="F412" s="26">
        <v>18</v>
      </c>
    </row>
    <row r="413" spans="4:6" x14ac:dyDescent="0.3">
      <c r="D413" s="29" t="s">
        <v>324</v>
      </c>
      <c r="E413" s="29" t="s">
        <v>619</v>
      </c>
      <c r="F413" s="26">
        <v>16</v>
      </c>
    </row>
    <row r="414" spans="4:6" x14ac:dyDescent="0.3">
      <c r="D414" s="29" t="s">
        <v>325</v>
      </c>
      <c r="E414" s="29" t="s">
        <v>620</v>
      </c>
      <c r="F414" s="26">
        <v>16</v>
      </c>
    </row>
    <row r="415" spans="4:6" x14ac:dyDescent="0.3">
      <c r="D415" s="29" t="s">
        <v>326</v>
      </c>
      <c r="E415" s="29" t="s">
        <v>621</v>
      </c>
      <c r="F415" s="26">
        <v>14</v>
      </c>
    </row>
    <row r="416" spans="4:6" x14ac:dyDescent="0.3">
      <c r="D416" s="29" t="s">
        <v>327</v>
      </c>
      <c r="E416" s="29" t="s">
        <v>618</v>
      </c>
      <c r="F416" s="26">
        <v>18</v>
      </c>
    </row>
    <row r="417" spans="4:6" x14ac:dyDescent="0.3">
      <c r="D417" s="29" t="s">
        <v>328</v>
      </c>
      <c r="E417" s="29" t="s">
        <v>619</v>
      </c>
      <c r="F417" s="26">
        <v>22</v>
      </c>
    </row>
    <row r="418" spans="4:6" x14ac:dyDescent="0.3">
      <c r="D418" s="29" t="s">
        <v>329</v>
      </c>
      <c r="E418" s="29" t="s">
        <v>626</v>
      </c>
      <c r="F418" s="26">
        <v>14</v>
      </c>
    </row>
    <row r="419" spans="4:6" x14ac:dyDescent="0.3">
      <c r="D419" s="29" t="s">
        <v>330</v>
      </c>
      <c r="E419" s="29" t="s">
        <v>627</v>
      </c>
      <c r="F419" s="26">
        <v>150</v>
      </c>
    </row>
    <row r="420" spans="4:6" x14ac:dyDescent="0.3">
      <c r="D420" s="29" t="s">
        <v>331</v>
      </c>
      <c r="E420" s="29" t="s">
        <v>628</v>
      </c>
      <c r="F420" s="26">
        <v>150</v>
      </c>
    </row>
    <row r="421" spans="4:6" x14ac:dyDescent="0.3">
      <c r="D421" s="29" t="s">
        <v>332</v>
      </c>
      <c r="E421" s="29" t="s">
        <v>618</v>
      </c>
      <c r="F421" s="26">
        <v>150</v>
      </c>
    </row>
    <row r="422" spans="4:6" x14ac:dyDescent="0.3">
      <c r="D422" s="29" t="s">
        <v>333</v>
      </c>
      <c r="E422" s="29" t="s">
        <v>619</v>
      </c>
      <c r="F422" s="26">
        <v>4</v>
      </c>
    </row>
    <row r="423" spans="4:6" x14ac:dyDescent="0.3">
      <c r="D423" s="29" t="s">
        <v>334</v>
      </c>
      <c r="E423" s="29" t="s">
        <v>620</v>
      </c>
      <c r="F423" s="26">
        <v>4</v>
      </c>
    </row>
    <row r="424" spans="4:6" x14ac:dyDescent="0.3">
      <c r="D424" s="29" t="s">
        <v>335</v>
      </c>
      <c r="E424" s="29" t="s">
        <v>621</v>
      </c>
      <c r="F424" s="26"/>
    </row>
    <row r="425" spans="4:6" x14ac:dyDescent="0.3">
      <c r="D425" s="29" t="s">
        <v>336</v>
      </c>
      <c r="E425" s="29" t="s">
        <v>618</v>
      </c>
      <c r="F425" s="26"/>
    </row>
    <row r="426" spans="4:6" x14ac:dyDescent="0.3">
      <c r="D426" s="29" t="s">
        <v>337</v>
      </c>
      <c r="E426" s="29" t="s">
        <v>619</v>
      </c>
      <c r="F426" s="26"/>
    </row>
    <row r="427" spans="4:6" x14ac:dyDescent="0.3">
      <c r="D427" s="29" t="s">
        <v>338</v>
      </c>
      <c r="E427" s="29" t="s">
        <v>626</v>
      </c>
      <c r="F427" s="26"/>
    </row>
    <row r="428" spans="4:6" x14ac:dyDescent="0.3">
      <c r="D428" s="29" t="s">
        <v>339</v>
      </c>
      <c r="E428" s="29" t="s">
        <v>627</v>
      </c>
      <c r="F428" s="26"/>
    </row>
    <row r="429" spans="4:6" x14ac:dyDescent="0.3">
      <c r="D429" s="29" t="s">
        <v>340</v>
      </c>
      <c r="E429" s="29" t="s">
        <v>628</v>
      </c>
      <c r="F429" s="26"/>
    </row>
    <row r="430" spans="4:6" x14ac:dyDescent="0.3">
      <c r="D430" s="29" t="s">
        <v>341</v>
      </c>
      <c r="E430" s="29" t="s">
        <v>618</v>
      </c>
      <c r="F430" s="26"/>
    </row>
    <row r="431" spans="4:6" x14ac:dyDescent="0.3">
      <c r="D431" s="29" t="s">
        <v>342</v>
      </c>
      <c r="E431" s="29" t="s">
        <v>619</v>
      </c>
      <c r="F431" s="26"/>
    </row>
    <row r="432" spans="4:6" x14ac:dyDescent="0.3">
      <c r="D432" s="29" t="s">
        <v>343</v>
      </c>
      <c r="E432" s="29" t="s">
        <v>620</v>
      </c>
      <c r="F432" s="26"/>
    </row>
    <row r="433" spans="4:6" x14ac:dyDescent="0.3">
      <c r="D433" s="29" t="s">
        <v>344</v>
      </c>
      <c r="E433" s="29" t="s">
        <v>621</v>
      </c>
      <c r="F433" s="26"/>
    </row>
    <row r="434" spans="4:6" x14ac:dyDescent="0.3">
      <c r="D434" s="29" t="s">
        <v>345</v>
      </c>
      <c r="E434" s="29" t="s">
        <v>618</v>
      </c>
      <c r="F434" s="26"/>
    </row>
    <row r="435" spans="4:6" x14ac:dyDescent="0.3">
      <c r="D435" s="29" t="s">
        <v>346</v>
      </c>
      <c r="E435" s="29" t="s">
        <v>619</v>
      </c>
      <c r="F435" s="26"/>
    </row>
    <row r="436" spans="4:6" x14ac:dyDescent="0.3">
      <c r="D436" s="29" t="s">
        <v>347</v>
      </c>
      <c r="E436" s="29" t="s">
        <v>626</v>
      </c>
      <c r="F436" s="26"/>
    </row>
    <row r="437" spans="4:6" x14ac:dyDescent="0.3">
      <c r="D437" s="29" t="s">
        <v>348</v>
      </c>
      <c r="E437" s="29" t="s">
        <v>627</v>
      </c>
      <c r="F437" s="29">
        <v>5</v>
      </c>
    </row>
    <row r="438" spans="4:6" x14ac:dyDescent="0.3">
      <c r="D438" s="29" t="s">
        <v>349</v>
      </c>
      <c r="E438" s="29" t="s">
        <v>628</v>
      </c>
      <c r="F438" s="29">
        <v>3</v>
      </c>
    </row>
    <row r="439" spans="4:6" x14ac:dyDescent="0.3">
      <c r="D439" s="29" t="s">
        <v>350</v>
      </c>
      <c r="E439" s="29" t="s">
        <v>618</v>
      </c>
      <c r="F439" s="29">
        <v>10</v>
      </c>
    </row>
    <row r="440" spans="4:6" x14ac:dyDescent="0.3">
      <c r="D440" s="29" t="s">
        <v>351</v>
      </c>
      <c r="E440" s="29" t="s">
        <v>619</v>
      </c>
      <c r="F440" s="29">
        <v>10</v>
      </c>
    </row>
    <row r="441" spans="4:6" x14ac:dyDescent="0.3">
      <c r="D441" s="29" t="s">
        <v>352</v>
      </c>
      <c r="E441" s="29" t="s">
        <v>620</v>
      </c>
      <c r="F441" s="29">
        <v>10</v>
      </c>
    </row>
    <row r="442" spans="4:6" x14ac:dyDescent="0.3">
      <c r="D442" s="29" t="s">
        <v>353</v>
      </c>
      <c r="E442" s="29" t="s">
        <v>621</v>
      </c>
      <c r="F442" s="26">
        <v>12</v>
      </c>
    </row>
    <row r="443" spans="4:6" x14ac:dyDescent="0.3">
      <c r="D443" s="29" t="s">
        <v>354</v>
      </c>
      <c r="E443" s="29" t="s">
        <v>626</v>
      </c>
      <c r="F443" s="26">
        <v>12</v>
      </c>
    </row>
    <row r="444" spans="4:6" x14ac:dyDescent="0.3">
      <c r="D444" s="29" t="s">
        <v>590</v>
      </c>
      <c r="E444" s="29" t="s">
        <v>626</v>
      </c>
      <c r="F444" s="26">
        <v>16</v>
      </c>
    </row>
    <row r="445" spans="4:6" x14ac:dyDescent="0.3">
      <c r="D445" s="29" t="s">
        <v>355</v>
      </c>
      <c r="E445" s="29" t="s">
        <v>627</v>
      </c>
      <c r="F445" s="26">
        <v>19</v>
      </c>
    </row>
    <row r="446" spans="4:6" x14ac:dyDescent="0.3">
      <c r="D446" s="29" t="s">
        <v>356</v>
      </c>
      <c r="E446" s="29" t="s">
        <v>628</v>
      </c>
      <c r="F446" s="26">
        <v>19</v>
      </c>
    </row>
    <row r="447" spans="4:6" x14ac:dyDescent="0.3">
      <c r="D447" s="29" t="s">
        <v>357</v>
      </c>
      <c r="E447" s="29" t="s">
        <v>618</v>
      </c>
      <c r="F447" s="26">
        <v>30</v>
      </c>
    </row>
    <row r="448" spans="4:6" x14ac:dyDescent="0.3">
      <c r="D448" s="29" t="s">
        <v>358</v>
      </c>
      <c r="E448" s="29" t="s">
        <v>619</v>
      </c>
      <c r="F448" s="26">
        <v>40</v>
      </c>
    </row>
    <row r="449" spans="4:6" x14ac:dyDescent="0.3">
      <c r="D449" s="29" t="s">
        <v>359</v>
      </c>
      <c r="E449" s="29" t="s">
        <v>620</v>
      </c>
      <c r="F449" s="26">
        <v>100</v>
      </c>
    </row>
    <row r="450" spans="4:6" x14ac:dyDescent="0.3">
      <c r="D450" s="29" t="s">
        <v>360</v>
      </c>
      <c r="E450" s="29" t="s">
        <v>621</v>
      </c>
      <c r="F450" s="26">
        <v>15</v>
      </c>
    </row>
    <row r="451" spans="4:6" x14ac:dyDescent="0.3">
      <c r="D451" s="29" t="s">
        <v>530</v>
      </c>
      <c r="E451" s="29" t="s">
        <v>618</v>
      </c>
      <c r="F451" s="26"/>
    </row>
    <row r="452" spans="4:6" x14ac:dyDescent="0.3">
      <c r="D452" s="29" t="s">
        <v>531</v>
      </c>
      <c r="E452" s="29" t="s">
        <v>619</v>
      </c>
      <c r="F452" s="26"/>
    </row>
    <row r="453" spans="4:6" x14ac:dyDescent="0.3">
      <c r="D453" s="29" t="s">
        <v>532</v>
      </c>
      <c r="E453" s="29" t="s">
        <v>620</v>
      </c>
      <c r="F453" s="26">
        <v>25</v>
      </c>
    </row>
    <row r="454" spans="4:6" x14ac:dyDescent="0.3">
      <c r="D454" s="29" t="s">
        <v>533</v>
      </c>
      <c r="E454" s="29" t="s">
        <v>620</v>
      </c>
      <c r="F454" s="26">
        <v>30</v>
      </c>
    </row>
    <row r="455" spans="4:6" x14ac:dyDescent="0.3">
      <c r="D455" s="29" t="s">
        <v>534</v>
      </c>
      <c r="E455" s="29" t="s">
        <v>620</v>
      </c>
      <c r="F455" s="26">
        <v>32</v>
      </c>
    </row>
    <row r="456" spans="4:6" x14ac:dyDescent="0.3">
      <c r="D456" s="75"/>
      <c r="E456" s="95" t="s">
        <v>613</v>
      </c>
      <c r="F456" s="75"/>
    </row>
    <row r="457" spans="4:6" x14ac:dyDescent="0.3">
      <c r="D457" s="29" t="s">
        <v>371</v>
      </c>
      <c r="E457" s="29" t="s">
        <v>618</v>
      </c>
      <c r="F457" s="26">
        <v>4</v>
      </c>
    </row>
    <row r="458" spans="4:6" x14ac:dyDescent="0.3">
      <c r="D458" s="29" t="s">
        <v>372</v>
      </c>
      <c r="E458" s="29" t="s">
        <v>619</v>
      </c>
      <c r="F458" s="26">
        <v>1.7</v>
      </c>
    </row>
    <row r="459" spans="4:6" x14ac:dyDescent="0.3">
      <c r="D459" s="29" t="s">
        <v>373</v>
      </c>
      <c r="E459" s="29" t="s">
        <v>620</v>
      </c>
      <c r="F459" s="26">
        <v>16.3</v>
      </c>
    </row>
    <row r="460" spans="4:6" x14ac:dyDescent="0.3">
      <c r="D460" s="29" t="s">
        <v>374</v>
      </c>
      <c r="E460" s="29" t="s">
        <v>621</v>
      </c>
      <c r="F460" s="26">
        <v>11.6</v>
      </c>
    </row>
    <row r="461" spans="4:6" x14ac:dyDescent="0.3">
      <c r="D461" s="29" t="s">
        <v>375</v>
      </c>
      <c r="E461" s="29" t="s">
        <v>618</v>
      </c>
      <c r="F461" s="26">
        <v>6.6</v>
      </c>
    </row>
    <row r="462" spans="4:6" x14ac:dyDescent="0.3">
      <c r="D462" s="29" t="s">
        <v>376</v>
      </c>
      <c r="E462" s="29" t="s">
        <v>619</v>
      </c>
      <c r="F462" s="26">
        <v>3.4</v>
      </c>
    </row>
    <row r="463" spans="4:6" x14ac:dyDescent="0.3">
      <c r="D463" s="29" t="s">
        <v>377</v>
      </c>
      <c r="E463" s="29" t="s">
        <v>626</v>
      </c>
      <c r="F463" s="26">
        <v>2.8</v>
      </c>
    </row>
    <row r="464" spans="4:6" x14ac:dyDescent="0.3">
      <c r="D464" s="29" t="s">
        <v>378</v>
      </c>
      <c r="E464" s="29" t="s">
        <v>627</v>
      </c>
      <c r="F464" s="26">
        <v>7.2</v>
      </c>
    </row>
    <row r="465" spans="4:6" x14ac:dyDescent="0.3">
      <c r="D465" s="29" t="s">
        <v>379</v>
      </c>
      <c r="E465" s="29" t="s">
        <v>628</v>
      </c>
      <c r="F465" s="26">
        <v>6.3</v>
      </c>
    </row>
    <row r="466" spans="4:6" x14ac:dyDescent="0.3">
      <c r="D466" s="29" t="s">
        <v>380</v>
      </c>
      <c r="E466" s="29" t="s">
        <v>618</v>
      </c>
      <c r="F466" s="26">
        <v>5.9</v>
      </c>
    </row>
    <row r="467" spans="4:6" x14ac:dyDescent="0.3">
      <c r="D467" s="29" t="s">
        <v>381</v>
      </c>
      <c r="E467" s="29" t="s">
        <v>619</v>
      </c>
      <c r="F467" s="26">
        <v>5.3</v>
      </c>
    </row>
    <row r="468" spans="4:6" x14ac:dyDescent="0.3">
      <c r="D468" s="29" t="s">
        <v>382</v>
      </c>
      <c r="E468" s="29" t="s">
        <v>620</v>
      </c>
      <c r="F468" s="26">
        <v>4.7</v>
      </c>
    </row>
    <row r="469" spans="4:6" x14ac:dyDescent="0.3">
      <c r="D469" s="29" t="s">
        <v>383</v>
      </c>
      <c r="E469" s="29" t="s">
        <v>621</v>
      </c>
      <c r="F469" s="29">
        <v>4.3</v>
      </c>
    </row>
    <row r="470" spans="4:6" x14ac:dyDescent="0.3">
      <c r="D470" s="29" t="s">
        <v>384</v>
      </c>
      <c r="E470" s="29" t="s">
        <v>626</v>
      </c>
      <c r="F470" s="26">
        <v>4</v>
      </c>
    </row>
    <row r="471" spans="4:6" x14ac:dyDescent="0.3">
      <c r="D471" s="29" t="s">
        <v>385</v>
      </c>
      <c r="E471" s="29" t="s">
        <v>626</v>
      </c>
      <c r="F471" s="26">
        <v>8.8000000000000007</v>
      </c>
    </row>
    <row r="472" spans="4:6" x14ac:dyDescent="0.3">
      <c r="D472" s="29" t="s">
        <v>386</v>
      </c>
      <c r="E472" s="29" t="s">
        <v>627</v>
      </c>
      <c r="F472" s="26">
        <v>8.6999999999999993</v>
      </c>
    </row>
    <row r="473" spans="4:6" x14ac:dyDescent="0.3">
      <c r="D473" s="29" t="s">
        <v>387</v>
      </c>
      <c r="E473" s="29" t="s">
        <v>618</v>
      </c>
      <c r="F473" s="26">
        <v>8.3000000000000007</v>
      </c>
    </row>
    <row r="474" spans="4:6" x14ac:dyDescent="0.3">
      <c r="D474" s="29" t="s">
        <v>388</v>
      </c>
      <c r="E474" s="29" t="s">
        <v>619</v>
      </c>
      <c r="F474" s="26">
        <v>7.7</v>
      </c>
    </row>
    <row r="475" spans="4:6" x14ac:dyDescent="0.3">
      <c r="D475" s="29" t="s">
        <v>389</v>
      </c>
      <c r="E475" s="29" t="s">
        <v>620</v>
      </c>
      <c r="F475" s="26">
        <v>7.4</v>
      </c>
    </row>
    <row r="476" spans="4:6" x14ac:dyDescent="0.3">
      <c r="D476" s="29" t="s">
        <v>390</v>
      </c>
      <c r="E476" s="29" t="s">
        <v>621</v>
      </c>
      <c r="F476" s="26">
        <v>7.4</v>
      </c>
    </row>
    <row r="477" spans="4:6" x14ac:dyDescent="0.3">
      <c r="D477" s="29" t="s">
        <v>391</v>
      </c>
      <c r="E477" s="29" t="s">
        <v>618</v>
      </c>
      <c r="F477" s="26">
        <v>140</v>
      </c>
    </row>
    <row r="478" spans="4:6" x14ac:dyDescent="0.3">
      <c r="D478" s="29" t="s">
        <v>392</v>
      </c>
      <c r="E478" s="29" t="s">
        <v>619</v>
      </c>
      <c r="F478" s="26">
        <v>120</v>
      </c>
    </row>
    <row r="479" spans="4:6" x14ac:dyDescent="0.3">
      <c r="D479" s="29" t="s">
        <v>393</v>
      </c>
      <c r="E479" s="29" t="s">
        <v>626</v>
      </c>
      <c r="F479" s="26">
        <v>21</v>
      </c>
    </row>
    <row r="480" spans="4:6" x14ac:dyDescent="0.3">
      <c r="D480" s="29" t="s">
        <v>394</v>
      </c>
      <c r="E480" s="29" t="s">
        <v>627</v>
      </c>
      <c r="F480" s="26">
        <v>19.100000000000001</v>
      </c>
    </row>
    <row r="481" spans="4:6" x14ac:dyDescent="0.3">
      <c r="D481" s="29" t="s">
        <v>395</v>
      </c>
      <c r="E481" s="29" t="s">
        <v>628</v>
      </c>
      <c r="F481" s="26">
        <v>15.8</v>
      </c>
    </row>
    <row r="482" spans="4:6" x14ac:dyDescent="0.3">
      <c r="D482" s="29" t="s">
        <v>396</v>
      </c>
      <c r="E482" s="29" t="s">
        <v>618</v>
      </c>
      <c r="F482" s="26">
        <v>13.7</v>
      </c>
    </row>
    <row r="483" spans="4:6" x14ac:dyDescent="0.3">
      <c r="D483" s="29" t="s">
        <v>397</v>
      </c>
      <c r="E483" s="29" t="s">
        <v>619</v>
      </c>
      <c r="F483" s="26">
        <v>13.6</v>
      </c>
    </row>
    <row r="484" spans="4:6" x14ac:dyDescent="0.3">
      <c r="D484" s="29" t="s">
        <v>398</v>
      </c>
      <c r="E484" s="29" t="s">
        <v>620</v>
      </c>
      <c r="F484" s="26">
        <v>9.5</v>
      </c>
    </row>
    <row r="485" spans="4:6" x14ac:dyDescent="0.3">
      <c r="D485" s="29" t="s">
        <v>399</v>
      </c>
      <c r="E485" s="29" t="s">
        <v>621</v>
      </c>
      <c r="F485" s="26">
        <v>4</v>
      </c>
    </row>
    <row r="486" spans="4:6" x14ac:dyDescent="0.3">
      <c r="D486" s="29" t="s">
        <v>400</v>
      </c>
      <c r="E486" s="29" t="s">
        <v>626</v>
      </c>
      <c r="F486" s="26">
        <v>3.6</v>
      </c>
    </row>
    <row r="487" spans="4:6" x14ac:dyDescent="0.3">
      <c r="D487" s="29" t="s">
        <v>401</v>
      </c>
      <c r="E487" s="29" t="s">
        <v>626</v>
      </c>
      <c r="F487" s="26">
        <v>3</v>
      </c>
    </row>
    <row r="488" spans="4:6" x14ac:dyDescent="0.3">
      <c r="D488" s="29" t="s">
        <v>402</v>
      </c>
      <c r="E488" s="29" t="s">
        <v>627</v>
      </c>
      <c r="F488" s="26">
        <v>2.9</v>
      </c>
    </row>
    <row r="489" spans="4:6" x14ac:dyDescent="0.3">
      <c r="D489" s="29" t="s">
        <v>403</v>
      </c>
      <c r="E489" s="29" t="s">
        <v>618</v>
      </c>
      <c r="F489" s="26">
        <v>2</v>
      </c>
    </row>
    <row r="490" spans="4:6" x14ac:dyDescent="0.3">
      <c r="D490" s="29" t="s">
        <v>404</v>
      </c>
      <c r="E490" s="29" t="s">
        <v>619</v>
      </c>
      <c r="F490" s="26">
        <v>2.6</v>
      </c>
    </row>
    <row r="491" spans="4:6" x14ac:dyDescent="0.3">
      <c r="D491" s="29" t="s">
        <v>405</v>
      </c>
      <c r="E491" s="29" t="s">
        <v>620</v>
      </c>
      <c r="F491" s="26">
        <v>10.7</v>
      </c>
    </row>
    <row r="492" spans="4:6" x14ac:dyDescent="0.3">
      <c r="D492" s="29" t="s">
        <v>406</v>
      </c>
      <c r="E492" s="29" t="s">
        <v>621</v>
      </c>
      <c r="F492" s="26">
        <v>50</v>
      </c>
    </row>
    <row r="493" spans="4:6" x14ac:dyDescent="0.3">
      <c r="D493" s="29" t="s">
        <v>407</v>
      </c>
      <c r="E493" s="29" t="s">
        <v>618</v>
      </c>
      <c r="F493" s="26">
        <v>11</v>
      </c>
    </row>
    <row r="494" spans="4:6" x14ac:dyDescent="0.3">
      <c r="D494" s="29" t="s">
        <v>408</v>
      </c>
      <c r="E494" s="29" t="s">
        <v>619</v>
      </c>
      <c r="F494" s="26">
        <v>11</v>
      </c>
    </row>
    <row r="495" spans="4:6" x14ac:dyDescent="0.3">
      <c r="D495" s="29" t="s">
        <v>409</v>
      </c>
      <c r="E495" s="29" t="s">
        <v>626</v>
      </c>
      <c r="F495" s="26">
        <v>2</v>
      </c>
    </row>
    <row r="496" spans="4:6" x14ac:dyDescent="0.3">
      <c r="D496" s="29" t="s">
        <v>410</v>
      </c>
      <c r="E496" s="29" t="s">
        <v>627</v>
      </c>
      <c r="F496" s="26">
        <v>5.7</v>
      </c>
    </row>
    <row r="497" spans="4:6" x14ac:dyDescent="0.3">
      <c r="D497" s="29" t="s">
        <v>411</v>
      </c>
      <c r="E497" s="29" t="s">
        <v>628</v>
      </c>
      <c r="F497" s="26">
        <v>4</v>
      </c>
    </row>
    <row r="498" spans="4:6" x14ac:dyDescent="0.3">
      <c r="D498" s="29" t="s">
        <v>412</v>
      </c>
      <c r="E498" s="29" t="s">
        <v>618</v>
      </c>
      <c r="F498" s="26">
        <v>4</v>
      </c>
    </row>
    <row r="499" spans="4:6" x14ac:dyDescent="0.3">
      <c r="D499" s="29" t="s">
        <v>413</v>
      </c>
      <c r="E499" s="29" t="s">
        <v>619</v>
      </c>
      <c r="F499" s="26">
        <v>3</v>
      </c>
    </row>
    <row r="500" spans="4:6" x14ac:dyDescent="0.3">
      <c r="D500" s="29" t="s">
        <v>414</v>
      </c>
      <c r="E500" s="29" t="s">
        <v>620</v>
      </c>
      <c r="F500" s="26">
        <v>12</v>
      </c>
    </row>
    <row r="501" spans="4:6" x14ac:dyDescent="0.3">
      <c r="D501" s="29" t="s">
        <v>415</v>
      </c>
      <c r="E501" s="29" t="s">
        <v>618</v>
      </c>
      <c r="F501" s="26">
        <v>9</v>
      </c>
    </row>
    <row r="502" spans="4:6" x14ac:dyDescent="0.3">
      <c r="D502" s="29" t="s">
        <v>416</v>
      </c>
      <c r="E502" s="29" t="s">
        <v>619</v>
      </c>
      <c r="F502" s="26">
        <v>40</v>
      </c>
    </row>
    <row r="503" spans="4:6" x14ac:dyDescent="0.3">
      <c r="D503" s="29" t="s">
        <v>417</v>
      </c>
      <c r="E503" s="29" t="s">
        <v>620</v>
      </c>
      <c r="F503" s="26">
        <v>11</v>
      </c>
    </row>
    <row r="504" spans="4:6" x14ac:dyDescent="0.3">
      <c r="D504" s="29" t="s">
        <v>418</v>
      </c>
      <c r="E504" s="29" t="s">
        <v>621</v>
      </c>
      <c r="F504" s="26">
        <v>11</v>
      </c>
    </row>
    <row r="505" spans="4:6" x14ac:dyDescent="0.3">
      <c r="D505" s="29" t="s">
        <v>419</v>
      </c>
      <c r="E505" s="29" t="s">
        <v>618</v>
      </c>
      <c r="F505" s="26">
        <v>11</v>
      </c>
    </row>
    <row r="506" spans="4:6" x14ac:dyDescent="0.3">
      <c r="D506" s="29" t="s">
        <v>420</v>
      </c>
      <c r="E506" s="29" t="s">
        <v>619</v>
      </c>
      <c r="F506" s="26">
        <v>3</v>
      </c>
    </row>
    <row r="507" spans="4:6" x14ac:dyDescent="0.3">
      <c r="D507" s="29" t="s">
        <v>421</v>
      </c>
      <c r="E507" s="29" t="s">
        <v>626</v>
      </c>
      <c r="F507" s="26">
        <v>3</v>
      </c>
    </row>
    <row r="508" spans="4:6" x14ac:dyDescent="0.3">
      <c r="D508" s="29" t="s">
        <v>422</v>
      </c>
      <c r="E508" s="29" t="s">
        <v>627</v>
      </c>
      <c r="F508" s="26">
        <v>3</v>
      </c>
    </row>
    <row r="509" spans="4:6" x14ac:dyDescent="0.3">
      <c r="D509" s="29" t="s">
        <v>423</v>
      </c>
      <c r="E509" s="29" t="s">
        <v>628</v>
      </c>
      <c r="F509" s="26">
        <v>8</v>
      </c>
    </row>
    <row r="510" spans="4:6" x14ac:dyDescent="0.3">
      <c r="D510" s="29" t="s">
        <v>424</v>
      </c>
      <c r="E510" s="29" t="s">
        <v>618</v>
      </c>
      <c r="F510" s="26">
        <v>8</v>
      </c>
    </row>
    <row r="511" spans="4:6" x14ac:dyDescent="0.3">
      <c r="D511" s="29" t="s">
        <v>425</v>
      </c>
      <c r="E511" s="29" t="s">
        <v>619</v>
      </c>
      <c r="F511" s="26">
        <v>8</v>
      </c>
    </row>
    <row r="512" spans="4:6" x14ac:dyDescent="0.3">
      <c r="D512" s="29" t="s">
        <v>426</v>
      </c>
      <c r="E512" s="29" t="s">
        <v>620</v>
      </c>
      <c r="F512" s="26">
        <v>3</v>
      </c>
    </row>
    <row r="513" spans="4:6" x14ac:dyDescent="0.3">
      <c r="D513" s="29" t="s">
        <v>427</v>
      </c>
      <c r="E513" s="29" t="s">
        <v>621</v>
      </c>
      <c r="F513" s="26">
        <v>4</v>
      </c>
    </row>
    <row r="514" spans="4:6" x14ac:dyDescent="0.3">
      <c r="D514" s="29" t="s">
        <v>428</v>
      </c>
      <c r="E514" s="29" t="s">
        <v>626</v>
      </c>
      <c r="F514" s="26">
        <v>4</v>
      </c>
    </row>
    <row r="515" spans="4:6" x14ac:dyDescent="0.3">
      <c r="D515" s="29" t="s">
        <v>429</v>
      </c>
      <c r="E515" s="29" t="s">
        <v>626</v>
      </c>
      <c r="F515" s="26">
        <v>4</v>
      </c>
    </row>
    <row r="516" spans="4:6" x14ac:dyDescent="0.3">
      <c r="D516" s="29" t="s">
        <v>430</v>
      </c>
      <c r="E516" s="29" t="s">
        <v>627</v>
      </c>
      <c r="F516" s="26">
        <v>3</v>
      </c>
    </row>
    <row r="517" spans="4:6" x14ac:dyDescent="0.3">
      <c r="D517" s="29" t="s">
        <v>431</v>
      </c>
      <c r="E517" s="29" t="s">
        <v>627</v>
      </c>
      <c r="F517" s="26"/>
    </row>
    <row r="518" spans="4:6" x14ac:dyDescent="0.3">
      <c r="D518" s="29" t="s">
        <v>432</v>
      </c>
      <c r="E518" s="29" t="s">
        <v>627</v>
      </c>
      <c r="F518" s="26"/>
    </row>
    <row r="519" spans="4:6" x14ac:dyDescent="0.3">
      <c r="D519" s="29" t="s">
        <v>433</v>
      </c>
      <c r="E519" s="29" t="s">
        <v>627</v>
      </c>
      <c r="F519" s="26">
        <v>6</v>
      </c>
    </row>
    <row r="520" spans="4:6" x14ac:dyDescent="0.3">
      <c r="D520" s="29" t="s">
        <v>529</v>
      </c>
      <c r="E520" s="29" t="s">
        <v>627</v>
      </c>
      <c r="F520" s="26">
        <v>9</v>
      </c>
    </row>
    <row r="521" spans="4:6" x14ac:dyDescent="0.3">
      <c r="D521" s="75"/>
      <c r="E521" s="95" t="s">
        <v>546</v>
      </c>
      <c r="F521" s="75"/>
    </row>
    <row r="522" spans="4:6" x14ac:dyDescent="0.3">
      <c r="D522" s="29" t="s">
        <v>547</v>
      </c>
      <c r="E522" s="29" t="str">
        <f ca="1">"OT ("&amp;IF(ROWS($1:5)&lt;=COUNTA(Onglets),INDEX(Onglets,ROWS($1:5))&amp;")","")</f>
        <v>OT (Février-2015)</v>
      </c>
      <c r="F522" s="29">
        <v>1000</v>
      </c>
    </row>
    <row r="523" spans="4:6" x14ac:dyDescent="0.3">
      <c r="D523" s="29" t="s">
        <v>548</v>
      </c>
      <c r="E523" s="29" t="str">
        <f ca="1">"OT ("&amp;IF(ROWS($1:6)&lt;=COUNTA(Onglets),INDEX(Onglets,ROWS($1:6))&amp;")","")</f>
        <v>OT (</v>
      </c>
      <c r="F523" s="29"/>
    </row>
    <row r="524" spans="4:6" x14ac:dyDescent="0.3">
      <c r="D524" s="29" t="s">
        <v>549</v>
      </c>
      <c r="E524" s="29" t="str">
        <f ca="1">"OT ("&amp;IF(ROWS($1:7)&lt;=COUNTA(Onglets),INDEX(Onglets,ROWS($1:7))&amp;")","")</f>
        <v>OT (</v>
      </c>
      <c r="F524" s="29"/>
    </row>
    <row r="525" spans="4:6" x14ac:dyDescent="0.3">
      <c r="D525" s="29" t="s">
        <v>550</v>
      </c>
      <c r="E525" s="29" t="str">
        <f ca="1">"OT ("&amp;IF(ROWS($1:8)&lt;=COUNTA(Onglets),INDEX(Onglets,ROWS($1:8))&amp;")","")</f>
        <v>OT (</v>
      </c>
      <c r="F525" s="29"/>
    </row>
    <row r="526" spans="4:6" x14ac:dyDescent="0.3">
      <c r="D526" s="29" t="s">
        <v>551</v>
      </c>
      <c r="E526" s="29" t="str">
        <f ca="1">"OT ("&amp;IF(ROWS($1:9)&lt;=COUNTA(Onglets),INDEX(Onglets,ROWS($1:9))&amp;")","")</f>
        <v>OT (</v>
      </c>
      <c r="F526" s="29"/>
    </row>
    <row r="527" spans="4:6" x14ac:dyDescent="0.3">
      <c r="D527" s="29" t="s">
        <v>552</v>
      </c>
      <c r="E527" s="29" t="str">
        <f ca="1">"OT ("&amp;IF(ROWS($1:10)&lt;=COUNTA(Onglets),INDEX(Onglets,ROWS($1:10))&amp;")","")</f>
        <v>OT (</v>
      </c>
      <c r="F527" s="29"/>
    </row>
    <row r="528" spans="4:6" x14ac:dyDescent="0.3">
      <c r="D528" s="29" t="s">
        <v>553</v>
      </c>
      <c r="E528" s="29" t="str">
        <f ca="1">"OT ("&amp;IF(ROWS($1:11)&lt;=COUNTA(Onglets),INDEX(Onglets,ROWS($1:11))&amp;")","")</f>
        <v>OT (</v>
      </c>
      <c r="F528" s="29"/>
    </row>
    <row r="529" spans="4:6" x14ac:dyDescent="0.3">
      <c r="D529" s="29" t="s">
        <v>554</v>
      </c>
      <c r="E529" s="29" t="str">
        <f ca="1">"OT ("&amp;IF(ROWS($1:12)&lt;=COUNTA(Onglets),INDEX(Onglets,ROWS($1:12))&amp;")","")</f>
        <v>OT (</v>
      </c>
      <c r="F529" s="29"/>
    </row>
    <row r="530" spans="4:6" x14ac:dyDescent="0.3">
      <c r="D530" s="29" t="s">
        <v>555</v>
      </c>
      <c r="E530" s="29" t="str">
        <f ca="1">"OT ("&amp;IF(ROWS($1:13)&lt;=COUNTA(Onglets),INDEX(Onglets,ROWS($1:13))&amp;")","")</f>
        <v>OT (</v>
      </c>
      <c r="F530" s="29"/>
    </row>
    <row r="531" spans="4:6" x14ac:dyDescent="0.3">
      <c r="D531" s="29" t="s">
        <v>556</v>
      </c>
      <c r="E531" s="29" t="str">
        <f ca="1">"OT ("&amp;IF(ROWS($1:14)&lt;=COUNTA(Onglets),INDEX(Onglets,ROWS($1:14))&amp;")","")</f>
        <v>OT (</v>
      </c>
      <c r="F531" s="29"/>
    </row>
    <row r="532" spans="4:6" x14ac:dyDescent="0.3">
      <c r="D532" s="29" t="s">
        <v>557</v>
      </c>
      <c r="E532" s="29" t="str">
        <f ca="1">"OT ("&amp;IF(ROWS($1:15)&lt;=COUNTA(Onglets),INDEX(Onglets,ROWS($1:15))&amp;")","")</f>
        <v>OT (</v>
      </c>
      <c r="F532" s="29"/>
    </row>
    <row r="533" spans="4:6" x14ac:dyDescent="0.3">
      <c r="D533" s="29" t="s">
        <v>558</v>
      </c>
      <c r="E533" s="29" t="str">
        <f ca="1">"OT ("&amp;IF(ROWS($1:16)&lt;=COUNTA(Onglets),INDEX(Onglets,ROWS($1:16))&amp;")","")</f>
        <v>OT (</v>
      </c>
      <c r="F533" s="29"/>
    </row>
    <row r="534" spans="4:6" x14ac:dyDescent="0.3">
      <c r="D534" s="29" t="s">
        <v>559</v>
      </c>
      <c r="E534" s="29" t="str">
        <f ca="1">"OT ("&amp;IF(ROWS($1:17)&lt;=COUNTA(Onglets),INDEX(Onglets,ROWS($1:17))&amp;")","")</f>
        <v>OT (</v>
      </c>
      <c r="F534" s="29"/>
    </row>
    <row r="535" spans="4:6" x14ac:dyDescent="0.3">
      <c r="D535" s="29" t="s">
        <v>560</v>
      </c>
      <c r="E535" s="29" t="str">
        <f ca="1">"OT ("&amp;IF(ROWS($1:18)&lt;=COUNTA(Onglets),INDEX(Onglets,ROWS($1:18))&amp;")","")</f>
        <v>OT (</v>
      </c>
      <c r="F535" s="29"/>
    </row>
    <row r="536" spans="4:6" x14ac:dyDescent="0.3">
      <c r="D536" s="29" t="s">
        <v>561</v>
      </c>
      <c r="E536" s="29" t="str">
        <f ca="1">"OT ("&amp;IF(ROWS($1:19)&lt;=COUNTA(Onglets),INDEX(Onglets,ROWS($1:19))&amp;")","")</f>
        <v>OT (</v>
      </c>
      <c r="F536" s="29"/>
    </row>
    <row r="537" spans="4:6" x14ac:dyDescent="0.3">
      <c r="D537" s="29" t="s">
        <v>562</v>
      </c>
      <c r="E537" s="29" t="str">
        <f ca="1">"OT ("&amp;IF(ROWS($1:20)&lt;=COUNTA(Onglets),INDEX(Onglets,ROWS($1:20))&amp;")","")</f>
        <v>OT (</v>
      </c>
      <c r="F537" s="29"/>
    </row>
    <row r="538" spans="4:6" x14ac:dyDescent="0.3">
      <c r="D538" s="29" t="s">
        <v>563</v>
      </c>
      <c r="E538" s="29" t="str">
        <f ca="1">"OT ("&amp;IF(ROWS($1:21)&lt;=COUNTA(Onglets),INDEX(Onglets,ROWS($1:21))&amp;")","")</f>
        <v>OT (</v>
      </c>
      <c r="F538" s="29"/>
    </row>
    <row r="539" spans="4:6" x14ac:dyDescent="0.3">
      <c r="D539" s="29" t="s">
        <v>564</v>
      </c>
      <c r="E539" s="29" t="str">
        <f ca="1">"OT ("&amp;IF(ROWS($1:22)&lt;=COUNTA(Onglets),INDEX(Onglets,ROWS($1:22))&amp;")","")</f>
        <v>OT (</v>
      </c>
      <c r="F539" s="29"/>
    </row>
    <row r="540" spans="4:6" x14ac:dyDescent="0.3">
      <c r="D540" s="29" t="s">
        <v>565</v>
      </c>
      <c r="E540" s="29" t="str">
        <f ca="1">"OT ("&amp;IF(ROWS($1:23)&lt;=COUNTA(Onglets),INDEX(Onglets,ROWS($1:23))&amp;")","")</f>
        <v>OT (</v>
      </c>
      <c r="F540" s="29"/>
    </row>
    <row r="541" spans="4:6" x14ac:dyDescent="0.3">
      <c r="D541" s="29" t="s">
        <v>566</v>
      </c>
      <c r="E541" s="29" t="str">
        <f ca="1">"OT ("&amp;IF(ROWS($1:24)&lt;=COUNTA(Onglets),INDEX(Onglets,ROWS($1:24))&amp;")","")</f>
        <v>OT (</v>
      </c>
      <c r="F541" s="29"/>
    </row>
    <row r="542" spans="4:6" x14ac:dyDescent="0.3">
      <c r="D542" s="29" t="s">
        <v>567</v>
      </c>
      <c r="E542" s="29" t="str">
        <f ca="1">"OT ("&amp;IF(ROWS($1:25)&lt;=COUNTA(Onglets),INDEX(Onglets,ROWS($1:25))&amp;")","")</f>
        <v>OT (</v>
      </c>
      <c r="F542" s="29"/>
    </row>
    <row r="543" spans="4:6" x14ac:dyDescent="0.3">
      <c r="D543" s="29" t="s">
        <v>568</v>
      </c>
      <c r="E543" s="29" t="str">
        <f ca="1">"OT ("&amp;IF(ROWS($1:26)&lt;=COUNTA(Onglets),INDEX(Onglets,ROWS($1:26))&amp;")","")</f>
        <v>OT (</v>
      </c>
      <c r="F543" s="29"/>
    </row>
    <row r="544" spans="4:6" x14ac:dyDescent="0.3">
      <c r="D544" s="29" t="s">
        <v>569</v>
      </c>
      <c r="E544" s="29" t="str">
        <f ca="1">"OT ("&amp;IF(ROWS($1:27)&lt;=COUNTA(Onglets),INDEX(Onglets,ROWS($1:27))&amp;")","")</f>
        <v>OT (</v>
      </c>
      <c r="F544" s="29"/>
    </row>
    <row r="545" spans="4:6" x14ac:dyDescent="0.3">
      <c r="D545" s="29" t="s">
        <v>570</v>
      </c>
      <c r="E545" s="29" t="str">
        <f ca="1">"OT ("&amp;IF(ROWS($1:28)&lt;=COUNTA(Onglets),INDEX(Onglets,ROWS($1:28))&amp;")","")</f>
        <v>OT (</v>
      </c>
      <c r="F545" s="29"/>
    </row>
  </sheetData>
  <sheetProtection selectLockedCells="1"/>
  <autoFilter ref="E8:E520">
    <filterColumn colId="0">
      <customFilters>
        <customFilter val="**"/>
      </customFilters>
    </filterColumn>
  </autoFilter>
  <mergeCells count="2">
    <mergeCell ref="D1:D2"/>
    <mergeCell ref="E1:E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TextBox1">
          <controlPr defaultSize="0" autoLine="0" r:id="rId5">
            <anchor moveWithCells="1">
              <from>
                <xdr:col>4</xdr:col>
                <xdr:colOff>19050</xdr:colOff>
                <xdr:row>3</xdr:row>
                <xdr:rowOff>123825</xdr:rowOff>
              </from>
              <to>
                <xdr:col>4</xdr:col>
                <xdr:colOff>3781425</xdr:colOff>
                <xdr:row>5</xdr:row>
                <xdr:rowOff>95250</xdr:rowOff>
              </to>
            </anchor>
          </controlPr>
        </control>
      </mc:Choice>
      <mc:Fallback>
        <control shapeId="3073" r:id="rId4" name="Text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901"/>
  <sheetViews>
    <sheetView showGridLines="0" tabSelected="1" topLeftCell="G1" workbookViewId="0">
      <selection activeCell="D11" sqref="D11"/>
    </sheetView>
  </sheetViews>
  <sheetFormatPr baseColWidth="10" defaultRowHeight="15" x14ac:dyDescent="0.25"/>
  <cols>
    <col min="1" max="1" width="11.7109375" customWidth="1"/>
    <col min="2" max="2" width="40.7109375" customWidth="1"/>
    <col min="3" max="3" width="10.7109375" customWidth="1"/>
    <col min="4" max="4" width="10.7109375" style="14" customWidth="1"/>
    <col min="5" max="8" width="15.7109375" customWidth="1"/>
    <col min="9" max="13" width="20.7109375" style="14" customWidth="1"/>
    <col min="14" max="14" width="28.7109375" style="14" customWidth="1"/>
    <col min="15" max="15" width="28.7109375" customWidth="1"/>
  </cols>
  <sheetData>
    <row r="1" spans="1:20" x14ac:dyDescent="0.25">
      <c r="I1" s="47"/>
      <c r="J1" s="47"/>
      <c r="K1" s="47"/>
    </row>
    <row r="2" spans="1:20" ht="30" customHeight="1" x14ac:dyDescent="0.25">
      <c r="E2" s="111" t="str">
        <f>Données!$E$1</f>
        <v>HOTEL ANFA PALACE</v>
      </c>
      <c r="F2" s="111"/>
      <c r="G2" s="111"/>
      <c r="H2" s="111"/>
      <c r="I2" s="111"/>
      <c r="J2" s="111"/>
      <c r="K2" s="111"/>
      <c r="L2" s="98"/>
      <c r="O2" s="14"/>
      <c r="P2" s="1"/>
      <c r="Q2" s="1"/>
      <c r="R2" s="1"/>
      <c r="S2" s="1"/>
      <c r="T2" s="1"/>
    </row>
    <row r="3" spans="1:20" x14ac:dyDescent="0.25">
      <c r="B3" s="14"/>
      <c r="H3" s="14"/>
      <c r="O3" s="14"/>
    </row>
    <row r="4" spans="1:20" ht="15" customHeight="1" x14ac:dyDescent="0.25">
      <c r="E4" s="143" t="s">
        <v>473</v>
      </c>
      <c r="F4" s="143"/>
      <c r="G4" s="143"/>
      <c r="H4" s="143"/>
      <c r="I4" s="143"/>
      <c r="J4" s="144" t="str">
        <f ca="1">MID($L$9,1,SEARCH("-",$L$9,1)-1)</f>
        <v>Février</v>
      </c>
      <c r="K4" s="146" t="str">
        <f ca="1">MID($L$9,SEARCH("|",SUBSTITUTE($L$9,"-","|",LEN($L$9)-LEN(SUBSTITUTE($L$9,"-",""))))+1,99)</f>
        <v>2015</v>
      </c>
      <c r="O4" s="14"/>
    </row>
    <row r="5" spans="1:20" ht="15" customHeight="1" x14ac:dyDescent="0.25">
      <c r="C5" s="70"/>
      <c r="D5" s="70"/>
      <c r="E5" s="143"/>
      <c r="F5" s="143"/>
      <c r="G5" s="143"/>
      <c r="H5" s="143"/>
      <c r="I5" s="143"/>
      <c r="J5" s="145"/>
      <c r="K5" s="147"/>
      <c r="O5" s="14"/>
    </row>
    <row r="6" spans="1:20" s="14" customFormat="1" ht="15" customHeight="1" x14ac:dyDescent="0.25">
      <c r="C6" s="70"/>
      <c r="D6" s="70"/>
      <c r="E6" s="71"/>
      <c r="F6" s="71"/>
      <c r="G6" s="71"/>
      <c r="H6" s="71"/>
      <c r="I6" s="72"/>
      <c r="J6" s="72"/>
      <c r="K6" s="72"/>
      <c r="L6" s="73"/>
    </row>
    <row r="7" spans="1:20" x14ac:dyDescent="0.25">
      <c r="B7" s="109" t="s">
        <v>475</v>
      </c>
      <c r="H7" s="14"/>
      <c r="O7" s="14"/>
    </row>
    <row r="8" spans="1:20" ht="15.75" thickBot="1" x14ac:dyDescent="0.3">
      <c r="B8" s="74">
        <v>42054</v>
      </c>
      <c r="C8" s="14"/>
      <c r="H8" s="14"/>
      <c r="O8" s="14"/>
    </row>
    <row r="9" spans="1:20" ht="30" x14ac:dyDescent="0.25">
      <c r="A9" s="104" t="s">
        <v>4</v>
      </c>
      <c r="B9" s="105" t="s">
        <v>5</v>
      </c>
      <c r="C9" s="106" t="s">
        <v>592</v>
      </c>
      <c r="D9" s="106" t="s">
        <v>593</v>
      </c>
      <c r="E9" s="106" t="s">
        <v>6</v>
      </c>
      <c r="F9" s="105" t="s">
        <v>7</v>
      </c>
      <c r="G9" s="105" t="s">
        <v>472</v>
      </c>
      <c r="H9" s="105" t="s">
        <v>478</v>
      </c>
      <c r="I9" s="107" t="s">
        <v>8</v>
      </c>
      <c r="J9" s="107" t="s">
        <v>474</v>
      </c>
      <c r="K9" s="107" t="s">
        <v>476</v>
      </c>
      <c r="L9" s="110" t="str">
        <f ca="1">MID(CELL("filename",A1),FIND("]",CELL("filename",A1))+1,LEN(CELL("filename",A1))-FIND("]",CELL("filename",A1)))</f>
        <v>Février-2015</v>
      </c>
      <c r="M9" s="107" t="s">
        <v>9</v>
      </c>
      <c r="N9" s="107" t="s">
        <v>434</v>
      </c>
      <c r="O9" s="108" t="s">
        <v>435</v>
      </c>
    </row>
    <row r="10" spans="1:20" x14ac:dyDescent="0.25">
      <c r="A10" s="63" t="s">
        <v>33</v>
      </c>
      <c r="B10" s="64" t="str">
        <f ca="1">IFERROR(IF($A10&lt;&gt;"",VLOOKUP($A10,Matos,2,0),""),"")</f>
        <v>KAWASAKI</v>
      </c>
      <c r="C10" s="65">
        <v>6</v>
      </c>
      <c r="D10" s="65">
        <v>5</v>
      </c>
      <c r="E10" s="66">
        <v>42052</v>
      </c>
      <c r="F10" s="66">
        <v>42055</v>
      </c>
      <c r="G10" s="67">
        <f ca="1">IFERROR(IF(OR($A10="",$B10="",$E10=""),"",IF(AND($F10&lt;&gt;"",MONTH($F10)&lt;MONTH($L$9)),"",IF(MID($B10,1,2)="OT",DATEDIF($E10,$F10,"d")+1,IF(AND($I10="",$F10=""),DATEDIF($E10,DATE(YEAR($L$9),MONTH($L$9)+1,0),"d"),IF(AND($E10&lt;&gt;"",$F10&lt;&gt;"",$I10=""),DATEDIF($E10,$F10,"d"),IF(AND($E10&lt;&gt;"",$F10&lt;&gt;"",$I10&lt;&gt;""),DAY(DATE(YEAR($F10),MONTH($F10)+1,0))-(DATE(YEAR($F10),MONTH($F10)+1,0)-$F10),DAY(DATE(YEAR($L$9),MONTH($L$9)+1,0)))))))),"")</f>
        <v>3</v>
      </c>
      <c r="H10" s="68">
        <f ca="1">IFERROR(IF($A10&lt;&gt;"",VLOOKUP($A10,Matos,3,0),""),"")</f>
        <v>400</v>
      </c>
      <c r="I10" s="68"/>
      <c r="J10" s="52"/>
      <c r="K10" s="103">
        <f ca="1">IFERROR(ROUND(IF(MID($B10,1,2)="OT","",IF(AND($B$8&lt;&gt;"",$D10="",MONTH($F10)=MONTH($L$9),($F10&gt;$B$8),($F10&gt;$E10)),-SUM($H10/DAY(DATE(YEAR($L$9),MONTH($L$9)+1,0)))*DATEDIF($B$8,$F10,"d")*$C10,IF(AND($B$8&lt;&gt;"",$D10&lt;&gt;"",MONTH($F10)=MONTH($L$9),($F10&gt;$B$8),($F10&gt;$E10)),-SUM($H10/DAY(DATE(YEAR($L$9),MONTH($L$9)+1,0)))*DATEDIF($B$8,$F10,"d")*$D10,""))),2),"")</f>
        <v>-71.430000000000007</v>
      </c>
      <c r="L10" s="68">
        <f ca="1">IFERROR(ROUND(IF(AND($J10="",$D10=""),SUM($H10/DAY(DATE(YEAR($L$9),MONTH($L$9)+1,0)))*$G10*$C10,IF(AND($J10="",$D10&lt;&gt;""),SUM($H10/DAY(DATE(YEAR($L$9),MONTH($L$9)+1,0)))*$G10*$D10,"")),2),"")</f>
        <v>214.29</v>
      </c>
      <c r="M10" s="68">
        <f ca="1">IFERROR(ROUND(IF(SUM($I10+$L10)="","",SUM($I10+$L10)),2),"")</f>
        <v>214.29</v>
      </c>
      <c r="N10" s="68" t="s">
        <v>456</v>
      </c>
      <c r="O10" s="69" t="s">
        <v>465</v>
      </c>
    </row>
    <row r="11" spans="1:20" s="14" customFormat="1" x14ac:dyDescent="0.25">
      <c r="A11" s="63" t="s">
        <v>33</v>
      </c>
      <c r="B11" s="64" t="str">
        <f ca="1">IFERROR(IF($A11&lt;&gt;"",VLOOKUP($A11,Matos,2,0),""),"")</f>
        <v>KAWASAKI</v>
      </c>
      <c r="C11" s="65">
        <v>1</v>
      </c>
      <c r="D11" s="65"/>
      <c r="E11" s="66">
        <v>42052</v>
      </c>
      <c r="F11" s="66"/>
      <c r="G11" s="67">
        <f ca="1">IFERROR(IF(OR($A11="",$B11="",$E11=""),"",IF(AND($F11&lt;&gt;"",MONTH($F11)&lt;MONTH($L$9)),"",IF(MID($B11,1,2)="OT",DATEDIF($E11,$F11,"d")+1,IF(AND($I11="",$F11=""),DATEDIF($E11,DATE(YEAR($L$9),MONTH($L$9)+1,0),"d"),IF(AND($E11&lt;&gt;"",$F11&lt;&gt;"",$I11=""),DATEDIF($E11,$F11,"d"),IF(AND($E11&lt;&gt;"",$F11&lt;&gt;"",$I11&lt;&gt;""),DAY(DATE(YEAR($F11),MONTH($F11)+1,0))-(DATE(YEAR($F11),MONTH($F11)+1,0)-$F11),DAY(DATE(YEAR($L$9),MONTH($L$9)+1,0)))))))),"")</f>
        <v>11</v>
      </c>
      <c r="H11" s="68">
        <f ca="1">IFERROR(IF($A11&lt;&gt;"",VLOOKUP($A11,Matos,3,0),""),"")</f>
        <v>400</v>
      </c>
      <c r="I11" s="68"/>
      <c r="J11" s="52"/>
      <c r="K11" s="103" t="str">
        <f ca="1">IFERROR(ROUND(IF(MID($B11,1,2)="OT","",IF(AND($B$8&lt;&gt;"",$D11="",MONTH($F11)=MONTH($L$9),($F11&gt;$B$8),($F11&gt;$E11)),-SUM($H11/DAY(DATE(YEAR($L$9),MONTH($L$9)+1,0)))*DATEDIF($B$8,$F11,"d")*$C11,IF(AND($B$8&lt;&gt;"",$D11&lt;&gt;"",MONTH($F11)=MONTH($L$9),($F11&gt;$B$8),($F11&gt;$E11)),-SUM($H11/DAY(DATE(YEAR($L$9),MONTH($L$9)+1,0)))*DATEDIF($B$8,$F11,"d")*$D11,""))),2),"")</f>
        <v/>
      </c>
      <c r="L11" s="68">
        <f ca="1">IFERROR(ROUND(IF(AND($J11="",$D11=""),SUM($H11/DAY(DATE(YEAR($L$9),MONTH($L$9)+1,0)))*$G11*$C11,IF(AND($J11="",$D11&lt;&gt;""),SUM($H11/DAY(DATE(YEAR($L$9),MONTH($L$9)+1,0)))*$G11*$D11,"")),2),"")</f>
        <v>157.13999999999999</v>
      </c>
      <c r="M11" s="68">
        <f ca="1">IFERROR(ROUND(IF(SUM($I11+$L11)="","",SUM($I11+$L11)),2),"")</f>
        <v>157.13999999999999</v>
      </c>
      <c r="N11" s="68" t="s">
        <v>456</v>
      </c>
      <c r="O11" s="69" t="s">
        <v>465</v>
      </c>
    </row>
    <row r="12" spans="1:20" s="14" customFormat="1" x14ac:dyDescent="0.25">
      <c r="A12" s="63" t="s">
        <v>137</v>
      </c>
      <c r="B12" s="64" t="str">
        <f ca="1">IFERROR(IF($A12&lt;&gt;"",VLOOKUP($A12,Matos,2,0),""),"")</f>
        <v>VOLSWAGEN</v>
      </c>
      <c r="C12" s="65">
        <v>4</v>
      </c>
      <c r="D12" s="65"/>
      <c r="E12" s="66">
        <v>42036</v>
      </c>
      <c r="F12" s="66">
        <v>42063</v>
      </c>
      <c r="G12" s="67">
        <f ca="1">IFERROR(IF(OR($A12="",$B12="",$E12=""),"",IF(AND($F12&lt;&gt;"",MONTH($F12)&lt;MONTH($L$9)),"",IF(MID($B12,1,2)="OT",DATEDIF($E12,$F12,"d")+1,IF(AND($I12="",$F12=""),DATEDIF($E12,DATE(YEAR($L$9),MONTH($L$9)+1,0),"d"),IF(AND($E12&lt;&gt;"",$F12&lt;&gt;"",$I12=""),DATEDIF($E12,$F12,"d"),IF(AND($E12&lt;&gt;"",$F12&lt;&gt;"",$I12&lt;&gt;""),DAY(DATE(YEAR($F12),MONTH($F12)+1,0))-(DATE(YEAR($F12),MONTH($F12)+1,0)-$F12),DAY(DATE(YEAR($L$9),MONTH($L$9)+1,0)))))))),"")</f>
        <v>27</v>
      </c>
      <c r="H12" s="68">
        <f ca="1">IFERROR(IF($A12&lt;&gt;"",VLOOKUP($A12,Matos,3,0),""),"")</f>
        <v>1200</v>
      </c>
      <c r="I12" s="68"/>
      <c r="J12" s="52"/>
      <c r="K12" s="103">
        <f ca="1">IFERROR(ROUND(IF(MID($B12,1,2)="OT","",IF(AND($B$8&lt;&gt;"",$D12="",MONTH($F12)=MONTH($L$9),($F12&gt;$B$8),($F12&gt;$E12)),-SUM($H12/DAY(DATE(YEAR($L$9),MONTH($L$9)+1,0)))*DATEDIF($B$8,$F12,"d")*$C12,IF(AND($B$8&lt;&gt;"",$D12&lt;&gt;"",MONTH($F12)=MONTH($L$9),($F12&gt;$B$8),($F12&gt;$E12)),-SUM($H12/DAY(DATE(YEAR($L$9),MONTH($L$9)+1,0)))*DATEDIF($B$8,$F12,"d")*$D12,""))),2),"")</f>
        <v>-1542.86</v>
      </c>
      <c r="L12" s="68">
        <f ca="1">IFERROR(ROUND(IF(AND($J12="",$D12=""),SUM($H12/DAY(DATE(YEAR($L$9),MONTH($L$9)+1,0)))*$G12*$C12,IF(AND($J12="",$D12&lt;&gt;""),SUM($H12/DAY(DATE(YEAR($L$9),MONTH($L$9)+1,0)))*$G12*$D12,"")),2),"")</f>
        <v>4628.57</v>
      </c>
      <c r="M12" s="68">
        <f ca="1">IFERROR(ROUND(IF(SUM($I12+$L12)="","",SUM($I12+$L12)),2),"")</f>
        <v>4628.57</v>
      </c>
      <c r="N12" s="68" t="s">
        <v>461</v>
      </c>
      <c r="O12" s="69" t="s">
        <v>465</v>
      </c>
    </row>
    <row r="13" spans="1:20" s="14" customFormat="1" x14ac:dyDescent="0.25">
      <c r="A13" s="48" t="s">
        <v>61</v>
      </c>
      <c r="B13" s="49" t="str">
        <f ca="1">IFERROR(IF($A13&lt;&gt;"",VLOOKUP($A13,Matos,2,0),""),"")</f>
        <v>RENAULT</v>
      </c>
      <c r="C13" s="50">
        <v>3</v>
      </c>
      <c r="D13" s="50"/>
      <c r="E13" s="51">
        <v>42062</v>
      </c>
      <c r="F13" s="51">
        <v>42063</v>
      </c>
      <c r="G13" s="67">
        <f ca="1">IFERROR(IF(OR($A13="",$B13="",$E13=""),"",IF(AND($F13&lt;&gt;"",MONTH($F13)&lt;MONTH($L$9)),"",IF(MID($B13,1,2)="OT",DATEDIF($E13,$F13,"d")+1,IF(AND($I13="",$F13=""),DATEDIF($E13,DATE(YEAR($L$9),MONTH($L$9)+1,0),"d"),IF(AND($E13&lt;&gt;"",$F13&lt;&gt;"",$I13=""),DATEDIF($E13,$F13,"d"),IF(AND($E13&lt;&gt;"",$F13&lt;&gt;"",$I13&lt;&gt;""),DAY(DATE(YEAR($F13),MONTH($F13)+1,0))-(DATE(YEAR($F13),MONTH($F13)+1,0)-$F13),DAY(DATE(YEAR($L$9),MONTH($L$9)+1,0)))))))),"")</f>
        <v>1</v>
      </c>
      <c r="H13" s="52">
        <f ca="1">IFERROR(IF($A13&lt;&gt;"",VLOOKUP($A13,Matos,3,0),""),"")</f>
        <v>9000</v>
      </c>
      <c r="I13" s="52"/>
      <c r="J13" s="52"/>
      <c r="K13" s="103">
        <f ca="1">IFERROR(ROUND(IF(MID($B13,1,2)="OT","",IF(AND($B$8&lt;&gt;"",$D13="",MONTH($F13)=MONTH($L$9),($F13&gt;$B$8),($F13&gt;$E13)),-SUM($H13/DAY(DATE(YEAR($L$9),MONTH($L$9)+1,0)))*DATEDIF($B$8,$F13,"d")*$C13,IF(AND($B$8&lt;&gt;"",$D13&lt;&gt;"",MONTH($F13)=MONTH($L$9),($F13&gt;$B$8),($F13&gt;$E13)),-SUM($H13/DAY(DATE(YEAR($L$9),MONTH($L$9)+1,0)))*DATEDIF($B$8,$F13,"d")*$D13,""))),2),"")</f>
        <v>-8678.57</v>
      </c>
      <c r="L13" s="68">
        <f ca="1">IFERROR(ROUND(IF(AND($J13="",$D13=""),SUM($H13/DAY(DATE(YEAR($L$9),MONTH($L$9)+1,0)))*$G13*$C13,IF(AND($J13="",$D13&lt;&gt;""),SUM($H13/DAY(DATE(YEAR($L$9),MONTH($L$9)+1,0)))*$G13*$D13,"")),2),"")</f>
        <v>964.29</v>
      </c>
      <c r="M13" s="68">
        <f ca="1">IFERROR(ROUND(IF(SUM($I13+$L13)="","",SUM($I13+$L13)),2),"")</f>
        <v>964.29</v>
      </c>
      <c r="N13" s="52" t="s">
        <v>453</v>
      </c>
      <c r="O13" s="53" t="s">
        <v>470</v>
      </c>
    </row>
    <row r="14" spans="1:20" x14ac:dyDescent="0.25">
      <c r="A14" s="48" t="s">
        <v>50</v>
      </c>
      <c r="B14" s="49" t="str">
        <f ca="1">IFERROR(IF($A14&lt;&gt;"",VLOOKUP($A14,Matos,2,0),""),"")</f>
        <v>CAR</v>
      </c>
      <c r="C14" s="50">
        <v>7</v>
      </c>
      <c r="D14" s="50"/>
      <c r="E14" s="51">
        <v>42052</v>
      </c>
      <c r="F14" s="51">
        <v>42059</v>
      </c>
      <c r="G14" s="67">
        <f ca="1">IFERROR(IF(OR($A14="",$B14="",$E14=""),"",IF(AND($F14&lt;&gt;"",MONTH($F14)&lt;MONTH($L$9)),"",IF(MID($B14,1,2)="OT",DATEDIF($E14,$F14,"d")+1,IF(AND($I14="",$F14=""),DATEDIF($E14,DATE(YEAR($L$9),MONTH($L$9)+1,0),"d"),IF(AND($E14&lt;&gt;"",$F14&lt;&gt;"",$I14=""),DATEDIF($E14,$F14,"d"),IF(AND($E14&lt;&gt;"",$F14&lt;&gt;"",$I14&lt;&gt;""),DAY(DATE(YEAR($F14),MONTH($F14)+1,0))-(DATE(YEAR($F14),MONTH($F14)+1,0)-$F14),DAY(DATE(YEAR($L$9),MONTH($L$9)+1,0)))))))),"")</f>
        <v>7</v>
      </c>
      <c r="H14" s="52">
        <f ca="1">IFERROR(IF($A14&lt;&gt;"",VLOOKUP($A14,Matos,3,0),""),"")</f>
        <v>0</v>
      </c>
      <c r="I14" s="52"/>
      <c r="J14" s="52"/>
      <c r="K14" s="103">
        <f ca="1">IFERROR(ROUND(IF(MID($B14,1,2)="OT","",IF(AND($B$8&lt;&gt;"",$D14="",MONTH($F14)=MONTH($L$9),($F14&gt;$B$8),($F14&gt;$E14)),-SUM($H14/DAY(DATE(YEAR($L$9),MONTH($L$9)+1,0)))*DATEDIF($B$8,$F14,"d")*$C14,IF(AND($B$8&lt;&gt;"",$D14&lt;&gt;"",MONTH($F14)=MONTH($L$9),($F14&gt;$B$8),($F14&gt;$E14)),-SUM($H14/DAY(DATE(YEAR($L$9),MONTH($L$9)+1,0)))*DATEDIF($B$8,$F14,"d")*$D14,""))),2),"")</f>
        <v>0</v>
      </c>
      <c r="L14" s="68">
        <f ca="1">IFERROR(ROUND(IF(AND($J14="",$D14=""),SUM($H14/DAY(DATE(YEAR($L$9),MONTH($L$9)+1,0)))*$G14*$C14,IF(AND($J14="",$D14&lt;&gt;""),SUM($H14/DAY(DATE(YEAR($L$9),MONTH($L$9)+1,0)))*$G14*$D14,"")),2),"")</f>
        <v>0</v>
      </c>
      <c r="M14" s="68">
        <f ca="1">IFERROR(ROUND(IF(SUM($I14+$L14)="","",SUM($I14+$L14)),2),"")</f>
        <v>0</v>
      </c>
      <c r="N14" s="52" t="s">
        <v>456</v>
      </c>
      <c r="O14" s="53" t="s">
        <v>462</v>
      </c>
    </row>
    <row r="15" spans="1:20" x14ac:dyDescent="0.25">
      <c r="A15" s="48" t="s">
        <v>294</v>
      </c>
      <c r="B15" s="49" t="str">
        <f ca="1">IFERROR(IF($A15&lt;&gt;"",VLOOKUP($A15,Matos,2,0),""),"")</f>
        <v>AUTO BUS</v>
      </c>
      <c r="C15" s="50">
        <v>3</v>
      </c>
      <c r="D15" s="50"/>
      <c r="E15" s="51">
        <v>42040</v>
      </c>
      <c r="F15" s="51"/>
      <c r="G15" s="67">
        <f ca="1">IFERROR(IF(OR($A15="",$B15="",$E15=""),"",IF(AND($F15&lt;&gt;"",MONTH($F15)&lt;MONTH($L$9)),"",IF(MID($B15,1,2)="OT",DATEDIF($E15,$F15,"d")+1,IF(AND($I15="",$F15=""),DATEDIF($E15,DATE(YEAR($L$9),MONTH($L$9)+1,0),"d"),IF(AND($E15&lt;&gt;"",$F15&lt;&gt;"",$I15=""),DATEDIF($E15,$F15,"d"),IF(AND($E15&lt;&gt;"",$F15&lt;&gt;"",$I15&lt;&gt;""),DAY(DATE(YEAR($F15),MONTH($F15)+1,0))-(DATE(YEAR($F15),MONTH($F15)+1,0)-$F15),DAY(DATE(YEAR($L$9),MONTH($L$9)+1,0)))))))),"")</f>
        <v>23</v>
      </c>
      <c r="H15" s="52">
        <f ca="1">IFERROR(IF($A15&lt;&gt;"",VLOOKUP($A15,Matos,3,0),""),"")</f>
        <v>2</v>
      </c>
      <c r="I15" s="52"/>
      <c r="J15" s="52"/>
      <c r="K15" s="103" t="str">
        <f ca="1">IFERROR(ROUND(IF(MID($B15,1,2)="OT","",IF(AND($B$8&lt;&gt;"",$D15="",MONTH($F15)=MONTH($L$9),($F15&gt;$B$8),($F15&gt;$E15)),-SUM($H15/DAY(DATE(YEAR($L$9),MONTH($L$9)+1,0)))*DATEDIF($B$8,$F15,"d")*$C15,IF(AND($B$8&lt;&gt;"",$D15&lt;&gt;"",MONTH($F15)=MONTH($L$9),($F15&gt;$B$8),($F15&gt;$E15)),-SUM($H15/DAY(DATE(YEAR($L$9),MONTH($L$9)+1,0)))*DATEDIF($B$8,$F15,"d")*$D15,""))),2),"")</f>
        <v/>
      </c>
      <c r="L15" s="68">
        <f ca="1">IFERROR(ROUND(IF(AND($J15="",$D15=""),SUM($H15/DAY(DATE(YEAR($L$9),MONTH($L$9)+1,0)))*$G15*$C15,IF(AND($J15="",$D15&lt;&gt;""),SUM($H15/DAY(DATE(YEAR($L$9),MONTH($L$9)+1,0)))*$G15*$D15,"")),2),"")</f>
        <v>4.93</v>
      </c>
      <c r="M15" s="68">
        <f ca="1">IFERROR(ROUND(IF(SUM($I15+$L15)="","",SUM($I15+$L15)),2),"")</f>
        <v>4.93</v>
      </c>
      <c r="N15" s="52" t="s">
        <v>457</v>
      </c>
      <c r="O15" s="53" t="s">
        <v>466</v>
      </c>
    </row>
    <row r="16" spans="1:20" x14ac:dyDescent="0.25">
      <c r="A16" s="48" t="s">
        <v>83</v>
      </c>
      <c r="B16" s="49" t="str">
        <f ca="1">IFERROR(IF($A16&lt;&gt;"",VLOOKUP($A16,Matos,2,0),""),"")</f>
        <v>KTM</v>
      </c>
      <c r="C16" s="50">
        <v>1</v>
      </c>
      <c r="D16" s="50"/>
      <c r="E16" s="51">
        <v>42062</v>
      </c>
      <c r="F16" s="51"/>
      <c r="G16" s="67">
        <f ca="1">IFERROR(IF(OR($A16="",$B16="",$E16=""),"",IF(AND($F16&lt;&gt;"",MONTH($F16)&lt;MONTH($L$9)),"",IF(MID($B16,1,2)="OT",DATEDIF($E16,$F16,"d")+1,IF(AND($I16="",$F16=""),DATEDIF($E16,DATE(YEAR($L$9),MONTH($L$9)+1,0),"d"),IF(AND($E16&lt;&gt;"",$F16&lt;&gt;"",$I16=""),DATEDIF($E16,$F16,"d"),IF(AND($E16&lt;&gt;"",$F16&lt;&gt;"",$I16&lt;&gt;""),DAY(DATE(YEAR($F16),MONTH($F16)+1,0))-(DATE(YEAR($F16),MONTH($F16)+1,0)-$F16),DAY(DATE(YEAR($L$9),MONTH($L$9)+1,0)))))))),"")</f>
        <v>1</v>
      </c>
      <c r="H16" s="52">
        <f ca="1">IFERROR(IF($A16&lt;&gt;"",VLOOKUP($A16,Matos,3,0),""),"")</f>
        <v>32200</v>
      </c>
      <c r="I16" s="52"/>
      <c r="J16" s="52"/>
      <c r="K16" s="103" t="str">
        <f ca="1">IFERROR(ROUND(IF(MID($B16,1,2)="OT","",IF(AND($B$8&lt;&gt;"",$D16="",MONTH($F16)=MONTH($L$9),($F16&gt;$B$8),($F16&gt;$E16)),-SUM($H16/DAY(DATE(YEAR($L$9),MONTH($L$9)+1,0)))*DATEDIF($B$8,$F16,"d")*$C16,IF(AND($B$8&lt;&gt;"",$D16&lt;&gt;"",MONTH($F16)=MONTH($L$9),($F16&gt;$B$8),($F16&gt;$E16)),-SUM($H16/DAY(DATE(YEAR($L$9),MONTH($L$9)+1,0)))*DATEDIF($B$8,$F16,"d")*$D16,""))),2),"")</f>
        <v/>
      </c>
      <c r="L16" s="68">
        <f ca="1">IFERROR(ROUND(IF(AND($J16="",$D16=""),SUM($H16/DAY(DATE(YEAR($L$9),MONTH($L$9)+1,0)))*$G16*$C16,IF(AND($J16="",$D16&lt;&gt;""),SUM($H16/DAY(DATE(YEAR($L$9),MONTH($L$9)+1,0)))*$G16*$D16,"")),2),"")</f>
        <v>1150</v>
      </c>
      <c r="M16" s="68">
        <f ca="1">IFERROR(ROUND(IF(SUM($I16+$L16)="","",SUM($I16+$L16)),2),"")</f>
        <v>1150</v>
      </c>
      <c r="N16" s="52" t="s">
        <v>458</v>
      </c>
      <c r="O16" s="53" t="s">
        <v>467</v>
      </c>
    </row>
    <row r="17" spans="1:15" s="14" customFormat="1" x14ac:dyDescent="0.25">
      <c r="A17" s="48" t="s">
        <v>547</v>
      </c>
      <c r="B17" s="49" t="str">
        <f ca="1">IFERROR(IF($A17&lt;&gt;"",VLOOKUP($A17,Matos,2,0),""),"")</f>
        <v>OT (Février-2015)</v>
      </c>
      <c r="C17" s="50">
        <v>2</v>
      </c>
      <c r="D17" s="50"/>
      <c r="E17" s="51">
        <v>42036</v>
      </c>
      <c r="F17" s="51">
        <v>42063</v>
      </c>
      <c r="G17" s="67">
        <f ca="1">IFERROR(IF(OR($A17="",$B17="",$E17=""),"",IF(AND($F17&lt;&gt;"",MONTH($F17)&lt;MONTH($L$9)),"",IF(MID($B17,1,2)="OT",DATEDIF($E17,$F17,"d")+1,IF(AND($I17="",$F17=""),DATEDIF($E17,DATE(YEAR($L$9),MONTH($L$9)+1,0),"d"),IF(AND($E17&lt;&gt;"",$F17&lt;&gt;"",$I17=""),DATEDIF($E17,$F17,"d"),IF(AND($E17&lt;&gt;"",$F17&lt;&gt;"",$I17&lt;&gt;""),DAY(DATE(YEAR($F17),MONTH($F17)+1,0))-(DATE(YEAR($F17),MONTH($F17)+1,0)-$F17),DAY(DATE(YEAR($L$9),MONTH($L$9)+1,0)))))))),"")</f>
        <v>28</v>
      </c>
      <c r="H17" s="52">
        <f ca="1">IFERROR(IF($A17&lt;&gt;"",VLOOKUP($A17,Matos,3,0),""),"")</f>
        <v>1000</v>
      </c>
      <c r="I17" s="52"/>
      <c r="J17" s="52"/>
      <c r="K17" s="103" t="str">
        <f ca="1">IFERROR(ROUND(IF(MID($B17,1,2)="OT","",IF(AND($B$8&lt;&gt;"",$D17="",MONTH($F17)=MONTH($L$9),($F17&gt;$B$8),($F17&gt;$E17)),-SUM($H17/DAY(DATE(YEAR($L$9),MONTH($L$9)+1,0)))*DATEDIF($B$8,$F17,"d")*$C17,IF(AND($B$8&lt;&gt;"",$D17&lt;&gt;"",MONTH($F17)=MONTH($L$9),($F17&gt;$B$8),($F17&gt;$E17)),-SUM($H17/DAY(DATE(YEAR($L$9),MONTH($L$9)+1,0)))*DATEDIF($B$8,$F17,"d")*$D17,""))),2),"")</f>
        <v/>
      </c>
      <c r="L17" s="68">
        <f ca="1">IFERROR(ROUND(IF(AND($J17="",$D17=""),SUM($H17/DAY(DATE(YEAR($L$9),MONTH($L$9)+1,0)))*$G17*$C17,IF(AND($J17="",$D17&lt;&gt;""),SUM($H17/DAY(DATE(YEAR($L$9),MONTH($L$9)+1,0)))*$G17*$D17,"")),2),"")</f>
        <v>2000</v>
      </c>
      <c r="M17" s="68">
        <f ca="1">IFERROR(ROUND(IF(SUM($I17+$L17)="","",SUM($I17+$L17)),2),"")</f>
        <v>2000</v>
      </c>
      <c r="N17" s="52" t="s">
        <v>571</v>
      </c>
      <c r="O17" s="53" t="s">
        <v>572</v>
      </c>
    </row>
    <row r="18" spans="1:15" s="14" customFormat="1" x14ac:dyDescent="0.25">
      <c r="A18" s="48" t="s">
        <v>112</v>
      </c>
      <c r="B18" s="49" t="str">
        <f ca="1">IFERROR(IF($A18&lt;&gt;"",VLOOKUP($A18,Matos,2,0),""),"")</f>
        <v>FIAT</v>
      </c>
      <c r="C18" s="50">
        <v>1</v>
      </c>
      <c r="D18" s="50"/>
      <c r="E18" s="51">
        <v>42045</v>
      </c>
      <c r="F18" s="51"/>
      <c r="G18" s="67">
        <f ca="1">IFERROR(IF(OR($A18="",$B18="",$E18=""),"",IF(AND($F18&lt;&gt;"",MONTH($F18)&lt;MONTH($L$9)),"",IF(MID($B18,1,2)="OT",DATEDIF($E18,$F18,"d")+1,IF(AND($I18="",$F18=""),DATEDIF($E18,DATE(YEAR($L$9),MONTH($L$9)+1,0),"d"),IF(AND($E18&lt;&gt;"",$F18&lt;&gt;"",$I18=""),DATEDIF($E18,$F18,"d"),IF(AND($E18&lt;&gt;"",$F18&lt;&gt;"",$I18&lt;&gt;""),DAY(DATE(YEAR($F18),MONTH($F18)+1,0))-(DATE(YEAR($F18),MONTH($F18)+1,0)-$F18),DAY(DATE(YEAR($L$9),MONTH($L$9)+1,0)))))))),"")</f>
        <v>18</v>
      </c>
      <c r="H18" s="52">
        <f ca="1">IFERROR(IF($A18&lt;&gt;"",VLOOKUP($A18,Matos,3,0),""),"")</f>
        <v>86000</v>
      </c>
      <c r="I18" s="52"/>
      <c r="J18" s="52"/>
      <c r="K18" s="103" t="str">
        <f ca="1">IFERROR(ROUND(IF(MID($B18,1,2)="OT","",IF(AND($B$8&lt;&gt;"",$D18="",MONTH($F18)=MONTH($L$9),($F18&gt;$B$8),($F18&gt;$E18)),-SUM($H18/DAY(DATE(YEAR($L$9),MONTH($L$9)+1,0)))*DATEDIF($B$8,$F18,"d")*$C18,IF(AND($B$8&lt;&gt;"",$D18&lt;&gt;"",MONTH($F18)=MONTH($L$9),($F18&gt;$B$8),($F18&gt;$E18)),-SUM($H18/DAY(DATE(YEAR($L$9),MONTH($L$9)+1,0)))*DATEDIF($B$8,$F18,"d")*$D18,""))),2),"")</f>
        <v/>
      </c>
      <c r="L18" s="68">
        <f ca="1">IFERROR(ROUND(IF(AND($J18="",$D18=""),SUM($H18/DAY(DATE(YEAR($L$9),MONTH($L$9)+1,0)))*$G18*$C18,IF(AND($J18="",$D18&lt;&gt;""),SUM($H18/DAY(DATE(YEAR($L$9),MONTH($L$9)+1,0)))*$G18*$D18,"")),2),"")</f>
        <v>55285.71</v>
      </c>
      <c r="M18" s="68">
        <f ca="1">IFERROR(ROUND(IF(SUM($I18+$L18)="","",SUM($I18+$L18)),2),"")</f>
        <v>55285.71</v>
      </c>
      <c r="N18" s="52" t="s">
        <v>459</v>
      </c>
      <c r="O18" s="53" t="s">
        <v>469</v>
      </c>
    </row>
    <row r="19" spans="1:15" s="14" customFormat="1" x14ac:dyDescent="0.25">
      <c r="A19" s="48" t="s">
        <v>131</v>
      </c>
      <c r="B19" s="49" t="str">
        <f ca="1">IFERROR(IF($A19&lt;&gt;"",VLOOKUP($A19,Matos,2,0),""),"")</f>
        <v>AUTO BUS</v>
      </c>
      <c r="C19" s="50">
        <v>2</v>
      </c>
      <c r="D19" s="50"/>
      <c r="E19" s="51">
        <v>42036</v>
      </c>
      <c r="F19" s="51"/>
      <c r="G19" s="67">
        <f ca="1">IFERROR(IF(OR($A19="",$B19="",$E19=""),"",IF(AND($F19&lt;&gt;"",MONTH($F19)&lt;MONTH($L$9)),"",IF(MID($B19,1,2)="OT",DATEDIF($E19,$F19,"d")+1,IF(AND($I19="",$F19=""),DATEDIF($E19,DATE(YEAR($L$9),MONTH($L$9)+1,0),"d"),IF(AND($E19&lt;&gt;"",$F19&lt;&gt;"",$I19=""),DATEDIF($E19,$F19,"d"),IF(AND($E19&lt;&gt;"",$F19&lt;&gt;"",$I19&lt;&gt;""),DAY(DATE(YEAR($F19),MONTH($F19)+1,0))-(DATE(YEAR($F19),MONTH($F19)+1,0)-$F19),DAY(DATE(YEAR($L$9),MONTH($L$9)+1,0)))))))),"")</f>
        <v>27</v>
      </c>
      <c r="H19" s="52">
        <f ca="1">IFERROR(IF($A19&lt;&gt;"",VLOOKUP($A19,Matos,3,0),""),"")</f>
        <v>25000</v>
      </c>
      <c r="I19" s="52"/>
      <c r="J19" s="52"/>
      <c r="K19" s="103" t="str">
        <f ca="1">IFERROR(ROUND(IF(MID($B19,1,2)="OT","",IF(AND($B$8&lt;&gt;"",$D19="",MONTH($F19)=MONTH($L$9),($F19&gt;$B$8),($F19&gt;$E19)),-SUM($H19/DAY(DATE(YEAR($L$9),MONTH($L$9)+1,0)))*DATEDIF($B$8,$F19,"d")*$C19,IF(AND($B$8&lt;&gt;"",$D19&lt;&gt;"",MONTH($F19)=MONTH($L$9),($F19&gt;$B$8),($F19&gt;$E19)),-SUM($H19/DAY(DATE(YEAR($L$9),MONTH($L$9)+1,0)))*DATEDIF($B$8,$F19,"d")*$D19,""))),2),"")</f>
        <v/>
      </c>
      <c r="L19" s="68">
        <f ca="1">IFERROR(ROUND(IF(AND($J19="",$D19=""),SUM($H19/DAY(DATE(YEAR($L$9),MONTH($L$9)+1,0)))*$G19*$C19,IF(AND($J19="",$D19&lt;&gt;""),SUM($H19/DAY(DATE(YEAR($L$9),MONTH($L$9)+1,0)))*$G19*$D19,"")),2),"")</f>
        <v>48214.29</v>
      </c>
      <c r="M19" s="68">
        <f ca="1">IFERROR(ROUND(IF(SUM($I19+$L19)="","",SUM($I19+$L19)),2),"")</f>
        <v>48214.29</v>
      </c>
      <c r="N19" s="52" t="s">
        <v>460</v>
      </c>
      <c r="O19" s="53" t="s">
        <v>464</v>
      </c>
    </row>
    <row r="20" spans="1:15" s="14" customFormat="1" x14ac:dyDescent="0.25">
      <c r="A20" s="48" t="s">
        <v>11</v>
      </c>
      <c r="B20" s="49" t="str">
        <f ca="1">IFERROR(IF($A20&lt;&gt;"",VLOOKUP($A20,Matos,2,0),""),"")</f>
        <v>AUDI</v>
      </c>
      <c r="C20" s="50">
        <v>6</v>
      </c>
      <c r="D20" s="50"/>
      <c r="E20" s="51">
        <v>42047</v>
      </c>
      <c r="F20" s="51">
        <v>42061</v>
      </c>
      <c r="G20" s="67">
        <f ca="1">IFERROR(IF(OR($A20="",$B20="",$E20=""),"",IF(AND($F20&lt;&gt;"",MONTH($F20)&lt;MONTH($L$9)),"",IF(MID($B20,1,2)="OT",DATEDIF($E20,$F20,"d")+1,IF(AND($I20="",$F20=""),DATEDIF($E20,DATE(YEAR($L$9),MONTH($L$9)+1,0),"d"),IF(AND($E20&lt;&gt;"",$F20&lt;&gt;"",$I20=""),DATEDIF($E20,$F20,"d"),IF(AND($E20&lt;&gt;"",$F20&lt;&gt;"",$I20&lt;&gt;""),DAY(DATE(YEAR($F20),MONTH($F20)+1,0))-(DATE(YEAR($F20),MONTH($F20)+1,0)-$F20),DAY(DATE(YEAR($L$9),MONTH($L$9)+1,0)))))))),"")</f>
        <v>14</v>
      </c>
      <c r="H20" s="52">
        <f ca="1">IFERROR(IF($A20&lt;&gt;"",VLOOKUP($A20,Matos,3,0),""),"")</f>
        <v>95</v>
      </c>
      <c r="I20" s="52"/>
      <c r="J20" s="52"/>
      <c r="K20" s="103">
        <f ca="1">IFERROR(ROUND(IF(MID($B20,1,2)="OT","",IF(AND($B$8&lt;&gt;"",$D20="",MONTH($F20)=MONTH($L$9),($F20&gt;$B$8),($F20&gt;$E20)),-SUM($H20/DAY(DATE(YEAR($L$9),MONTH($L$9)+1,0)))*DATEDIF($B$8,$F20,"d")*$C20,IF(AND($B$8&lt;&gt;"",$D20&lt;&gt;"",MONTH($F20)=MONTH($L$9),($F20&gt;$B$8),($F20&gt;$E20)),-SUM($H20/DAY(DATE(YEAR($L$9),MONTH($L$9)+1,0)))*DATEDIF($B$8,$F20,"d")*$D20,""))),2),"")</f>
        <v>-142.5</v>
      </c>
      <c r="L20" s="68">
        <f ca="1">IFERROR(ROUND(IF(AND($J20="",$D20=""),SUM($H20/DAY(DATE(YEAR($L$9),MONTH($L$9)+1,0)))*$G20*$C20,IF(AND($J20="",$D20&lt;&gt;""),SUM($H20/DAY(DATE(YEAR($L$9),MONTH($L$9)+1,0)))*$G20*$D20,"")),2),"")</f>
        <v>285</v>
      </c>
      <c r="M20" s="68">
        <f ca="1">IFERROR(ROUND(IF(SUM($I20+$L20)="","",SUM($I20+$L20)),2),"")</f>
        <v>285</v>
      </c>
      <c r="N20" s="52" t="s">
        <v>455</v>
      </c>
      <c r="O20" s="53" t="s">
        <v>468</v>
      </c>
    </row>
    <row r="21" spans="1:15" s="14" customFormat="1" x14ac:dyDescent="0.25">
      <c r="A21" s="48" t="s">
        <v>14</v>
      </c>
      <c r="B21" s="49" t="str">
        <f ca="1">IFERROR(IF($A21&lt;&gt;"",VLOOKUP($A21,Matos,2,0),""),"")</f>
        <v>LAND ROVER</v>
      </c>
      <c r="C21" s="50">
        <v>4</v>
      </c>
      <c r="D21" s="50"/>
      <c r="E21" s="51">
        <v>42050</v>
      </c>
      <c r="F21" s="51"/>
      <c r="G21" s="67">
        <f ca="1">IFERROR(IF(OR($A21="",$B21="",$E21=""),"",IF(AND($F21&lt;&gt;"",MONTH($F21)&lt;MONTH($L$9)),"",IF(MID($B21,1,2)="OT",DATEDIF($E21,$F21,"d")+1,IF(AND($I21="",$F21=""),DATEDIF($E21,DATE(YEAR($L$9),MONTH($L$9)+1,0),"d"),IF(AND($E21&lt;&gt;"",$F21&lt;&gt;"",$I21=""),DATEDIF($E21,$F21,"d"),IF(AND($E21&lt;&gt;"",$F21&lt;&gt;"",$I21&lt;&gt;""),DAY(DATE(YEAR($F21),MONTH($F21)+1,0))-(DATE(YEAR($F21),MONTH($F21)+1,0)-$F21),DAY(DATE(YEAR($L$9),MONTH($L$9)+1,0)))))))),"")</f>
        <v>13</v>
      </c>
      <c r="H21" s="52">
        <f ca="1">IFERROR(IF($A21&lt;&gt;"",VLOOKUP($A21,Matos,3,0),""),"")</f>
        <v>95</v>
      </c>
      <c r="I21" s="52"/>
      <c r="J21" s="52"/>
      <c r="K21" s="103" t="str">
        <f ca="1">IFERROR(ROUND(IF(MID($B21,1,2)="OT","",IF(AND($B$8&lt;&gt;"",$D21="",MONTH($F21)=MONTH($L$9),($F21&gt;$B$8),($F21&gt;$E21)),-SUM($H21/DAY(DATE(YEAR($L$9),MONTH($L$9)+1,0)))*DATEDIF($B$8,$F21,"d")*$C21,IF(AND($B$8&lt;&gt;"",$D21&lt;&gt;"",MONTH($F21)=MONTH($L$9),($F21&gt;$B$8),($F21&gt;$E21)),-SUM($H21/DAY(DATE(YEAR($L$9),MONTH($L$9)+1,0)))*DATEDIF($B$8,$F21,"d")*$D21,""))),2),"")</f>
        <v/>
      </c>
      <c r="L21" s="68">
        <f ca="1">IFERROR(ROUND(IF(AND($J21="",$D21=""),SUM($H21/DAY(DATE(YEAR($L$9),MONTH($L$9)+1,0)))*$G21*$C21,IF(AND($J21="",$D21&lt;&gt;""),SUM($H21/DAY(DATE(YEAR($L$9),MONTH($L$9)+1,0)))*$G21*$D21,"")),2),"")</f>
        <v>176.43</v>
      </c>
      <c r="M21" s="68">
        <f ca="1">IFERROR(ROUND(IF(SUM($I21+$L21)="","",SUM($I21+$L21)),2),"")</f>
        <v>176.43</v>
      </c>
      <c r="N21" s="52" t="s">
        <v>454</v>
      </c>
      <c r="O21" s="53" t="s">
        <v>463</v>
      </c>
    </row>
    <row r="22" spans="1:15" s="14" customFormat="1" x14ac:dyDescent="0.25">
      <c r="A22" s="48"/>
      <c r="B22" s="49" t="str">
        <f>IFERROR(IF($A22&lt;&gt;"",VLOOKUP($A22,Matos,2,0),""),"")</f>
        <v/>
      </c>
      <c r="C22" s="50"/>
      <c r="D22" s="50"/>
      <c r="E22" s="51"/>
      <c r="F22" s="51"/>
      <c r="G22" s="67" t="str">
        <f>IFERROR(IF(OR($A22="",$B22="",$E22=""),"",IF(AND($F22&lt;&gt;"",MONTH($F22)&lt;MONTH($L$9)),"",IF(MID($B22,1,2)="OT",DATEDIF($E22,$F22,"d")+1,IF(AND($I22="",$F22=""),DATEDIF($E22,DATE(YEAR($L$9),MONTH($L$9)+1,0),"d"),IF(AND($E22&lt;&gt;"",$F22&lt;&gt;"",$I22=""),DATEDIF($E22,$F22,"d"),IF(AND($E22&lt;&gt;"",$F22&lt;&gt;"",$I22&lt;&gt;""),DAY(DATE(YEAR($F22),MONTH($F22)+1,0))-(DATE(YEAR($F22),MONTH($F22)+1,0)-$F22),DAY(DATE(YEAR($L$9),MONTH($L$9)+1,0)))))))),"")</f>
        <v/>
      </c>
      <c r="H22" s="52" t="str">
        <f>IFERROR(IF($A22&lt;&gt;"",VLOOKUP($A22,Matos,3,0),""),"")</f>
        <v/>
      </c>
      <c r="I22" s="52"/>
      <c r="J22" s="52"/>
      <c r="K22" s="103" t="str">
        <f ca="1">IFERROR(ROUND(IF(MID($B22,1,2)="OT","",IF(AND($B$8&lt;&gt;"",$D22="",MONTH($F22)=MONTH($L$9),($F22&gt;$B$8),($F22&gt;$E22)),-SUM($H22/DAY(DATE(YEAR($L$9),MONTH($L$9)+1,0)))*DATEDIF($B$8,$F22,"d")*$C22,IF(AND($B$8&lt;&gt;"",$D22&lt;&gt;"",MONTH($F22)=MONTH($L$9),($F22&gt;$B$8),($F22&gt;$E22)),-SUM($H22/DAY(DATE(YEAR($L$9),MONTH($L$9)+1,0)))*DATEDIF($B$8,$F22,"d")*$D22,""))),2),"")</f>
        <v/>
      </c>
      <c r="L22" s="68" t="str">
        <f ca="1">IFERROR(ROUND(IF(AND($J22="",$D22=""),SUM($H22/DAY(DATE(YEAR($L$9),MONTH($L$9)+1,0)))*$G22*$C22,IF(AND($J22="",$D22&lt;&gt;""),SUM($H22/DAY(DATE(YEAR($L$9),MONTH($L$9)+1,0)))*$G22*$D22,"")),2),"")</f>
        <v/>
      </c>
      <c r="M22" s="68" t="str">
        <f ca="1">IFERROR(ROUND(IF(SUM($I22+$L22)="","",SUM($I22+$L22)),2),"")</f>
        <v/>
      </c>
      <c r="N22" s="52"/>
      <c r="O22" s="53"/>
    </row>
    <row r="23" spans="1:15" s="14" customFormat="1" x14ac:dyDescent="0.25">
      <c r="A23" s="48"/>
      <c r="B23" s="49" t="str">
        <f>IFERROR(IF($A23&lt;&gt;"",VLOOKUP($A23,Matos,2,0),""),"")</f>
        <v/>
      </c>
      <c r="C23" s="50"/>
      <c r="D23" s="50"/>
      <c r="E23" s="51"/>
      <c r="F23" s="51"/>
      <c r="G23" s="67" t="str">
        <f>IFERROR(IF(OR($A23="",$B23="",$E23=""),"",IF(AND($F23&lt;&gt;"",MONTH($F23)&lt;MONTH($L$9)),"",IF(MID($B23,1,2)="OT",DATEDIF($E23,$F23,"d")+1,IF(AND($I23="",$F23=""),DATEDIF($E23,DATE(YEAR($L$9),MONTH($L$9)+1,0),"d"),IF(AND($E23&lt;&gt;"",$F23&lt;&gt;"",$I23=""),DATEDIF($E23,$F23,"d"),IF(AND($E23&lt;&gt;"",$F23&lt;&gt;"",$I23&lt;&gt;""),DAY(DATE(YEAR($F23),MONTH($F23)+1,0))-(DATE(YEAR($F23),MONTH($F23)+1,0)-$F23),DAY(DATE(YEAR($L$9),MONTH($L$9)+1,0)))))))),"")</f>
        <v/>
      </c>
      <c r="H23" s="52" t="str">
        <f>IFERROR(IF($A23&lt;&gt;"",VLOOKUP($A23,Matos,3,0),""),"")</f>
        <v/>
      </c>
      <c r="I23" s="52"/>
      <c r="J23" s="52"/>
      <c r="K23" s="68" t="str">
        <f ca="1">IFERROR(ROUND(IF(MID($B23,1,2)="OT","",IF(AND($B$8&lt;&gt;"",$D23="",MONTH($F23)=MONTH($L$9),($F23&gt;$B$8),($F23&gt;$E23)),-SUM($H23/DAY(DATE(YEAR($L$9),MONTH($L$9)+1,0)))*DATEDIF($B$8,$F23,"d")*$C23,IF(AND($B$8&lt;&gt;"",$D23&lt;&gt;"",MONTH($F23)=MONTH($L$9),($F23&gt;$B$8),($F23&gt;$E23)),-SUM($H23/DAY(DATE(YEAR($L$9),MONTH($L$9)+1,0)))*DATEDIF($B$8,$F23,"d")*$D23,""))),2),"")</f>
        <v/>
      </c>
      <c r="L23" s="68" t="str">
        <f ca="1">IFERROR(ROUND(IF(AND($J23="",$D23=""),SUM($H23/DAY(DATE(YEAR($L$9),MONTH($L$9)+1,0)))*$G23*$C23,IF(AND($J23="",$D23&lt;&gt;""),SUM($H23/DAY(DATE(YEAR($L$9),MONTH($L$9)+1,0)))*$G23*$D23,"")),2),"")</f>
        <v/>
      </c>
      <c r="M23" s="68" t="str">
        <f ca="1">IFERROR(ROUND(IF(SUM($I23+$L23)="","",SUM($I23+$L23)),2),"")</f>
        <v/>
      </c>
      <c r="N23" s="52"/>
      <c r="O23" s="53"/>
    </row>
    <row r="24" spans="1:15" s="14" customFormat="1" x14ac:dyDescent="0.25">
      <c r="A24" s="48"/>
      <c r="B24" s="49" t="str">
        <f>IFERROR(IF($A24&lt;&gt;"",VLOOKUP($A24,Matos,2,0),""),"")</f>
        <v/>
      </c>
      <c r="C24" s="50"/>
      <c r="D24" s="50"/>
      <c r="E24" s="51"/>
      <c r="F24" s="51"/>
      <c r="G24" s="67" t="str">
        <f>IFERROR(IF(OR($A24="",$B24="",$E24=""),"",IF(AND($F24&lt;&gt;"",MONTH($F24)&lt;MONTH($L$9)),"",IF(MID($B24,1,2)="OT",DATEDIF($E24,$F24,"d")+1,IF(AND($I24="",$F24=""),DATEDIF($E24,DATE(YEAR($L$9),MONTH($L$9)+1,0),"d"),IF(AND($E24&lt;&gt;"",$F24&lt;&gt;"",$I24=""),DATEDIF($E24,$F24,"d"),IF(AND($E24&lt;&gt;"",$F24&lt;&gt;"",$I24&lt;&gt;""),DAY(DATE(YEAR($F24),MONTH($F24)+1,0))-(DATE(YEAR($F24),MONTH($F24)+1,0)-$F24),DAY(DATE(YEAR($L$9),MONTH($L$9)+1,0)))))))),"")</f>
        <v/>
      </c>
      <c r="H24" s="52" t="str">
        <f>IFERROR(IF($A24&lt;&gt;"",VLOOKUP($A24,Matos,3,0),""),"")</f>
        <v/>
      </c>
      <c r="I24" s="52"/>
      <c r="J24" s="52"/>
      <c r="K24" s="68" t="str">
        <f ca="1">IFERROR(ROUND(IF(MID($B24,1,2)="OT","",IF(AND($B$8&lt;&gt;"",$D24="",MONTH($F24)=MONTH($L$9),($F24&gt;$B$8),($F24&gt;$E24)),-SUM($H24/DAY(DATE(YEAR($L$9),MONTH($L$9)+1,0)))*DATEDIF($B$8,$F24,"d")*$C24,IF(AND($B$8&lt;&gt;"",$D24&lt;&gt;"",MONTH($F24)=MONTH($L$9),($F24&gt;$B$8),($F24&gt;$E24)),-SUM($H24/DAY(DATE(YEAR($L$9),MONTH($L$9)+1,0)))*DATEDIF($B$8,$F24,"d")*$D24,""))),2),"")</f>
        <v/>
      </c>
      <c r="L24" s="68" t="str">
        <f ca="1">IFERROR(ROUND(IF(AND($J24="",$D24=""),SUM($H24/DAY(DATE(YEAR($L$9),MONTH($L$9)+1,0)))*$G24*$C24,IF(AND($J24="",$D24&lt;&gt;""),SUM($H24/DAY(DATE(YEAR($L$9),MONTH($L$9)+1,0)))*$G24*$D24,"")),2),"")</f>
        <v/>
      </c>
      <c r="M24" s="68" t="str">
        <f ca="1">IFERROR(ROUND(IF(SUM($I24+$L24)="","",SUM($I24+$L24)),2),"")</f>
        <v/>
      </c>
      <c r="N24" s="52"/>
      <c r="O24" s="53"/>
    </row>
    <row r="25" spans="1:15" s="14" customFormat="1" x14ac:dyDescent="0.25">
      <c r="A25" s="48"/>
      <c r="B25" s="49" t="str">
        <f>IFERROR(IF($A25&lt;&gt;"",VLOOKUP($A25,Matos,2,0),""),"")</f>
        <v/>
      </c>
      <c r="C25" s="50"/>
      <c r="D25" s="50"/>
      <c r="E25" s="51"/>
      <c r="F25" s="51"/>
      <c r="G25" s="67" t="str">
        <f>IFERROR(IF(OR($A25="",$B25="",$E25=""),"",IF(AND($F25&lt;&gt;"",MONTH($F25)&lt;MONTH($L$9)),"",IF(MID($B25,1,2)="OT",DATEDIF($E25,$F25,"d")+1,IF(AND($I25="",$F25=""),DATEDIF($E25,DATE(YEAR($L$9),MONTH($L$9)+1,0),"d"),IF(AND($E25&lt;&gt;"",$F25&lt;&gt;"",$I25=""),DATEDIF($E25,$F25,"d"),IF(AND($E25&lt;&gt;"",$F25&lt;&gt;"",$I25&lt;&gt;""),DAY(DATE(YEAR($F25),MONTH($F25)+1,0))-(DATE(YEAR($F25),MONTH($F25)+1,0)-$F25),DAY(DATE(YEAR($L$9),MONTH($L$9)+1,0)))))))),"")</f>
        <v/>
      </c>
      <c r="H25" s="52" t="str">
        <f>IFERROR(IF($A25&lt;&gt;"",VLOOKUP($A25,Matos,3,0),""),"")</f>
        <v/>
      </c>
      <c r="I25" s="52"/>
      <c r="J25" s="52"/>
      <c r="K25" s="68" t="str">
        <f ca="1">IFERROR(ROUND(IF(MID($B25,1,2)="OT","",IF(AND($B$8&lt;&gt;"",$D25="",MONTH($F25)=MONTH($L$9),($F25&gt;$B$8),($F25&gt;$E25)),-SUM($H25/DAY(DATE(YEAR($L$9),MONTH($L$9)+1,0)))*DATEDIF($B$8,$F25,"d")*$C25,IF(AND($B$8&lt;&gt;"",$D25&lt;&gt;"",MONTH($F25)=MONTH($L$9),($F25&gt;$B$8),($F25&gt;$E25)),-SUM($H25/DAY(DATE(YEAR($L$9),MONTH($L$9)+1,0)))*DATEDIF($B$8,$F25,"d")*$D25,""))),2),"")</f>
        <v/>
      </c>
      <c r="L25" s="68" t="str">
        <f ca="1">IFERROR(ROUND(IF(AND($J25="",$D25=""),SUM($H25/DAY(DATE(YEAR($L$9),MONTH($L$9)+1,0)))*$G25*$C25,IF(AND($J25="",$D25&lt;&gt;""),SUM($H25/DAY(DATE(YEAR($L$9),MONTH($L$9)+1,0)))*$G25*$D25,"")),2),"")</f>
        <v/>
      </c>
      <c r="M25" s="68" t="str">
        <f ca="1">IFERROR(ROUND(IF(SUM($I25+$L25)="","",SUM($I25+$L25)),2),"")</f>
        <v/>
      </c>
      <c r="N25" s="52"/>
      <c r="O25" s="53"/>
    </row>
    <row r="26" spans="1:15" s="14" customFormat="1" x14ac:dyDescent="0.25">
      <c r="A26" s="48"/>
      <c r="B26" s="49" t="str">
        <f>IFERROR(IF($A26&lt;&gt;"",VLOOKUP($A26,Matos,2,0),""),"")</f>
        <v/>
      </c>
      <c r="C26" s="50"/>
      <c r="D26" s="50"/>
      <c r="E26" s="51"/>
      <c r="F26" s="51"/>
      <c r="G26" s="67" t="str">
        <f>IFERROR(IF(OR($A26="",$B26="",$E26=""),"",IF(AND($F26&lt;&gt;"",MONTH($F26)&lt;MONTH($L$9)),"",IF(MID($B26,1,2)="OT",DATEDIF($E26,$F26,"d")+1,IF(AND($I26="",$F26=""),DATEDIF($E26,DATE(YEAR($L$9),MONTH($L$9)+1,0),"d"),IF(AND($E26&lt;&gt;"",$F26&lt;&gt;"",$I26=""),DATEDIF($E26,$F26,"d"),IF(AND($E26&lt;&gt;"",$F26&lt;&gt;"",$I26&lt;&gt;""),DAY(DATE(YEAR($F26),MONTH($F26)+1,0))-(DATE(YEAR($F26),MONTH($F26)+1,0)-$F26),DAY(DATE(YEAR($L$9),MONTH($L$9)+1,0)))))))),"")</f>
        <v/>
      </c>
      <c r="H26" s="52" t="str">
        <f>IFERROR(IF($A26&lt;&gt;"",VLOOKUP($A26,Matos,3,0),""),"")</f>
        <v/>
      </c>
      <c r="I26" s="52"/>
      <c r="J26" s="52"/>
      <c r="K26" s="68" t="str">
        <f ca="1">IFERROR(ROUND(IF(MID($B26,1,2)="OT","",IF(AND($B$8&lt;&gt;"",$D26="",MONTH($F26)=MONTH($L$9),($F26&gt;$B$8),($F26&gt;$E26)),-SUM($H26/DAY(DATE(YEAR($L$9),MONTH($L$9)+1,0)))*DATEDIF($B$8,$F26,"d")*$C26,IF(AND($B$8&lt;&gt;"",$D26&lt;&gt;"",MONTH($F26)=MONTH($L$9),($F26&gt;$B$8),($F26&gt;$E26)),-SUM($H26/DAY(DATE(YEAR($L$9),MONTH($L$9)+1,0)))*DATEDIF($B$8,$F26,"d")*$D26,""))),2),"")</f>
        <v/>
      </c>
      <c r="L26" s="68" t="str">
        <f ca="1">IFERROR(ROUND(IF(AND($J26="",$D26=""),SUM($H26/DAY(DATE(YEAR($L$9),MONTH($L$9)+1,0)))*$G26*$C26,IF(AND($J26="",$D26&lt;&gt;""),SUM($H26/DAY(DATE(YEAR($L$9),MONTH($L$9)+1,0)))*$G26*$D26,"")),2),"")</f>
        <v/>
      </c>
      <c r="M26" s="68" t="str">
        <f ca="1">IFERROR(ROUND(IF(SUM($I26+$L26)="","",SUM($I26+$L26)),2),"")</f>
        <v/>
      </c>
      <c r="N26" s="52"/>
      <c r="O26" s="53"/>
    </row>
    <row r="27" spans="1:15" s="14" customFormat="1" x14ac:dyDescent="0.25">
      <c r="A27" s="48"/>
      <c r="B27" s="49" t="str">
        <f>IFERROR(IF($A27&lt;&gt;"",VLOOKUP($A27,Matos,2,0),""),"")</f>
        <v/>
      </c>
      <c r="C27" s="50"/>
      <c r="D27" s="50"/>
      <c r="E27" s="51"/>
      <c r="F27" s="51"/>
      <c r="G27" s="67" t="str">
        <f>IFERROR(IF(OR($A27="",$B27="",$E27=""),"",IF(AND($F27&lt;&gt;"",MONTH($F27)&lt;MONTH($L$9)),"",IF(MID($B27,1,2)="OT",DATEDIF($E27,$F27,"d")+1,IF(AND($I27="",$F27=""),DATEDIF($E27,DATE(YEAR($L$9),MONTH($L$9)+1,0),"d"),IF(AND($E27&lt;&gt;"",$F27&lt;&gt;"",$I27=""),DATEDIF($E27,$F27,"d"),IF(AND($E27&lt;&gt;"",$F27&lt;&gt;"",$I27&lt;&gt;""),DAY(DATE(YEAR($F27),MONTH($F27)+1,0))-(DATE(YEAR($F27),MONTH($F27)+1,0)-$F27),DAY(DATE(YEAR($L$9),MONTH($L$9)+1,0)))))))),"")</f>
        <v/>
      </c>
      <c r="H27" s="52" t="str">
        <f>IFERROR(IF($A27&lt;&gt;"",VLOOKUP($A27,Matos,3,0),""),"")</f>
        <v/>
      </c>
      <c r="I27" s="52"/>
      <c r="J27" s="52"/>
      <c r="K27" s="68" t="str">
        <f ca="1">IFERROR(ROUND(IF(MID($B27,1,2)="OT","",IF(AND($B$8&lt;&gt;"",$D27="",MONTH($F27)=MONTH($L$9),($F27&gt;$B$8),($F27&gt;$E27)),-SUM($H27/DAY(DATE(YEAR($L$9),MONTH($L$9)+1,0)))*DATEDIF($B$8,$F27,"d")*$C27,IF(AND($B$8&lt;&gt;"",$D27&lt;&gt;"",MONTH($F27)=MONTH($L$9),($F27&gt;$B$8),($F27&gt;$E27)),-SUM($H27/DAY(DATE(YEAR($L$9),MONTH($L$9)+1,0)))*DATEDIF($B$8,$F27,"d")*$D27,""))),2),"")</f>
        <v/>
      </c>
      <c r="L27" s="68" t="str">
        <f ca="1">IFERROR(ROUND(IF(AND($J27="",$D27=""),SUM($H27/DAY(DATE(YEAR($L$9),MONTH($L$9)+1,0)))*$G27*$C27,IF(AND($J27="",$D27&lt;&gt;""),SUM($H27/DAY(DATE(YEAR($L$9),MONTH($L$9)+1,0)))*$G27*$D27,"")),2),"")</f>
        <v/>
      </c>
      <c r="M27" s="68" t="str">
        <f ca="1">IFERROR(ROUND(IF(SUM($I27+$L27)="","",SUM($I27+$L27)),2),"")</f>
        <v/>
      </c>
      <c r="N27" s="52"/>
      <c r="O27" s="53"/>
    </row>
    <row r="28" spans="1:15" s="14" customFormat="1" x14ac:dyDescent="0.25">
      <c r="A28" s="48"/>
      <c r="B28" s="49" t="str">
        <f>IFERROR(IF($A28&lt;&gt;"",VLOOKUP($A28,Matos,2,0),""),"")</f>
        <v/>
      </c>
      <c r="C28" s="50"/>
      <c r="D28" s="50"/>
      <c r="E28" s="51"/>
      <c r="F28" s="51"/>
      <c r="G28" s="67" t="str">
        <f>IFERROR(IF(OR($A28="",$B28="",$E28=""),"",IF(AND($F28&lt;&gt;"",MONTH($F28)&lt;MONTH($L$9)),"",IF(MID($B28,1,2)="OT",DATEDIF($E28,$F28,"d")+1,IF(AND($I28="",$F28=""),DATEDIF($E28,DATE(YEAR($L$9),MONTH($L$9)+1,0),"d"),IF(AND($E28&lt;&gt;"",$F28&lt;&gt;"",$I28=""),DATEDIF($E28,$F28,"d"),IF(AND($E28&lt;&gt;"",$F28&lt;&gt;"",$I28&lt;&gt;""),DAY(DATE(YEAR($F28),MONTH($F28)+1,0))-(DATE(YEAR($F28),MONTH($F28)+1,0)-$F28),DAY(DATE(YEAR($L$9),MONTH($L$9)+1,0)))))))),"")</f>
        <v/>
      </c>
      <c r="H28" s="52" t="str">
        <f>IFERROR(IF($A28&lt;&gt;"",VLOOKUP($A28,Matos,3,0),""),"")</f>
        <v/>
      </c>
      <c r="I28" s="52"/>
      <c r="J28" s="52"/>
      <c r="K28" s="68" t="str">
        <f ca="1">IFERROR(ROUND(IF(MID($B28,1,2)="OT","",IF(AND($B$8&lt;&gt;"",$D28="",MONTH($F28)=MONTH($L$9),($F28&gt;$B$8),($F28&gt;$E28)),-SUM($H28/DAY(DATE(YEAR($L$9),MONTH($L$9)+1,0)))*DATEDIF($B$8,$F28,"d")*$C28,IF(AND($B$8&lt;&gt;"",$D28&lt;&gt;"",MONTH($F28)=MONTH($L$9),($F28&gt;$B$8),($F28&gt;$E28)),-SUM($H28/DAY(DATE(YEAR($L$9),MONTH($L$9)+1,0)))*DATEDIF($B$8,$F28,"d")*$D28,""))),2),"")</f>
        <v/>
      </c>
      <c r="L28" s="68" t="str">
        <f ca="1">IFERROR(ROUND(IF(AND($J28="",$D28=""),SUM($H28/DAY(DATE(YEAR($L$9),MONTH($L$9)+1,0)))*$G28*$C28,IF(AND($J28="",$D28&lt;&gt;""),SUM($H28/DAY(DATE(YEAR($L$9),MONTH($L$9)+1,0)))*$G28*$D28,"")),2),"")</f>
        <v/>
      </c>
      <c r="M28" s="68" t="str">
        <f ca="1">IFERROR(ROUND(IF(SUM($I28+$L28)="","",SUM($I28+$L28)),2),"")</f>
        <v/>
      </c>
      <c r="N28" s="52"/>
      <c r="O28" s="53"/>
    </row>
    <row r="29" spans="1:15" s="14" customFormat="1" x14ac:dyDescent="0.25">
      <c r="A29" s="48"/>
      <c r="B29" s="49" t="str">
        <f>IFERROR(IF($A29&lt;&gt;"",VLOOKUP($A29,Matos,2,0),""),"")</f>
        <v/>
      </c>
      <c r="C29" s="50"/>
      <c r="D29" s="50"/>
      <c r="E29" s="51"/>
      <c r="F29" s="51"/>
      <c r="G29" s="67" t="str">
        <f>IFERROR(IF(OR($A29="",$B29="",$E29=""),"",IF(AND($F29&lt;&gt;"",MONTH($F29)&lt;MONTH($L$9)),"",IF(MID($B29,1,2)="OT",DATEDIF($E29,$F29,"d")+1,IF(AND($I29="",$F29=""),DATEDIF($E29,DATE(YEAR($L$9),MONTH($L$9)+1,0),"d"),IF(AND($E29&lt;&gt;"",$F29&lt;&gt;"",$I29=""),DATEDIF($E29,$F29,"d"),IF(AND($E29&lt;&gt;"",$F29&lt;&gt;"",$I29&lt;&gt;""),DAY(DATE(YEAR($F29),MONTH($F29)+1,0))-(DATE(YEAR($F29),MONTH($F29)+1,0)-$F29),DAY(DATE(YEAR($L$9),MONTH($L$9)+1,0)))))))),"")</f>
        <v/>
      </c>
      <c r="H29" s="52" t="str">
        <f>IFERROR(IF($A29&lt;&gt;"",VLOOKUP($A29,Matos,3,0),""),"")</f>
        <v/>
      </c>
      <c r="I29" s="52"/>
      <c r="J29" s="52"/>
      <c r="K29" s="68" t="str">
        <f ca="1">IFERROR(ROUND(IF(MID($B29,1,2)="OT","",IF(AND($B$8&lt;&gt;"",$D29="",MONTH($F29)=MONTH($L$9),($F29&gt;$B$8),($F29&gt;$E29)),-SUM($H29/DAY(DATE(YEAR($L$9),MONTH($L$9)+1,0)))*DATEDIF($B$8,$F29,"d")*$C29,IF(AND($B$8&lt;&gt;"",$D29&lt;&gt;"",MONTH($F29)=MONTH($L$9),($F29&gt;$B$8),($F29&gt;$E29)),-SUM($H29/DAY(DATE(YEAR($L$9),MONTH($L$9)+1,0)))*DATEDIF($B$8,$F29,"d")*$D29,""))),2),"")</f>
        <v/>
      </c>
      <c r="L29" s="68" t="str">
        <f ca="1">IFERROR(ROUND(IF(AND($J29="",$D29=""),SUM($H29/DAY(DATE(YEAR($L$9),MONTH($L$9)+1,0)))*$G29*$C29,IF(AND($J29="",$D29&lt;&gt;""),SUM($H29/DAY(DATE(YEAR($L$9),MONTH($L$9)+1,0)))*$G29*$D29,"")),2),"")</f>
        <v/>
      </c>
      <c r="M29" s="68" t="str">
        <f ca="1">IFERROR(ROUND(IF(SUM($I29+$L29)="","",SUM($I29+$L29)),2),"")</f>
        <v/>
      </c>
      <c r="N29" s="52"/>
      <c r="O29" s="53"/>
    </row>
    <row r="30" spans="1:15" s="14" customFormat="1" x14ac:dyDescent="0.25">
      <c r="A30" s="48"/>
      <c r="B30" s="49" t="str">
        <f>IFERROR(IF($A30&lt;&gt;"",VLOOKUP($A30,Matos,2,0),""),"")</f>
        <v/>
      </c>
      <c r="C30" s="50"/>
      <c r="D30" s="50"/>
      <c r="E30" s="51"/>
      <c r="F30" s="51"/>
      <c r="G30" s="67" t="str">
        <f>IFERROR(IF(OR($A30="",$B30="",$E30=""),"",IF(AND($F30&lt;&gt;"",MONTH($F30)&lt;MONTH($L$9)),"",IF(MID($B30,1,2)="OT",DATEDIF($E30,$F30,"d")+1,IF(AND($I30="",$F30=""),DATEDIF($E30,DATE(YEAR($L$9),MONTH($L$9)+1,0),"d"),IF(AND($E30&lt;&gt;"",$F30&lt;&gt;"",$I30=""),DATEDIF($E30,$F30,"d"),IF(AND($E30&lt;&gt;"",$F30&lt;&gt;"",$I30&lt;&gt;""),DAY(DATE(YEAR($F30),MONTH($F30)+1,0))-(DATE(YEAR($F30),MONTH($F30)+1,0)-$F30),DAY(DATE(YEAR($L$9),MONTH($L$9)+1,0)))))))),"")</f>
        <v/>
      </c>
      <c r="H30" s="52" t="str">
        <f>IFERROR(IF($A30&lt;&gt;"",VLOOKUP($A30,Matos,3,0),""),"")</f>
        <v/>
      </c>
      <c r="I30" s="52"/>
      <c r="J30" s="52"/>
      <c r="K30" s="68" t="str">
        <f ca="1">IFERROR(ROUND(IF(MID($B30,1,2)="OT","",IF(AND($B$8&lt;&gt;"",$D30="",MONTH($F30)=MONTH($L$9),($F30&gt;$B$8),($F30&gt;$E30)),-SUM($H30/DAY(DATE(YEAR($L$9),MONTH($L$9)+1,0)))*DATEDIF($B$8,$F30,"d")*$C30,IF(AND($B$8&lt;&gt;"",$D30&lt;&gt;"",MONTH($F30)=MONTH($L$9),($F30&gt;$B$8),($F30&gt;$E30)),-SUM($H30/DAY(DATE(YEAR($L$9),MONTH($L$9)+1,0)))*DATEDIF($B$8,$F30,"d")*$D30,""))),2),"")</f>
        <v/>
      </c>
      <c r="L30" s="68" t="str">
        <f ca="1">IFERROR(ROUND(IF(AND($J30="",$D30=""),SUM($H30/DAY(DATE(YEAR($L$9),MONTH($L$9)+1,0)))*$G30*$C30,IF(AND($J30="",$D30&lt;&gt;""),SUM($H30/DAY(DATE(YEAR($L$9),MONTH($L$9)+1,0)))*$G30*$D30,"")),2),"")</f>
        <v/>
      </c>
      <c r="M30" s="68" t="str">
        <f ca="1">IFERROR(ROUND(IF(SUM($I30+$L30)="","",SUM($I30+$L30)),2),"")</f>
        <v/>
      </c>
      <c r="N30" s="52"/>
      <c r="O30" s="53"/>
    </row>
    <row r="31" spans="1:15" s="14" customFormat="1" x14ac:dyDescent="0.25">
      <c r="A31" s="48"/>
      <c r="B31" s="49" t="str">
        <f>IFERROR(IF($A31&lt;&gt;"",VLOOKUP($A31,Matos,2,0),""),"")</f>
        <v/>
      </c>
      <c r="C31" s="50"/>
      <c r="D31" s="50"/>
      <c r="E31" s="51"/>
      <c r="F31" s="51"/>
      <c r="G31" s="67" t="str">
        <f>IFERROR(IF(OR($A31="",$B31="",$E31=""),"",IF(AND($F31&lt;&gt;"",MONTH($F31)&lt;MONTH($L$9)),"",IF(MID($B31,1,2)="OT",DATEDIF($E31,$F31,"d")+1,IF(AND($I31="",$F31=""),DATEDIF($E31,DATE(YEAR($L$9),MONTH($L$9)+1,0),"d"),IF(AND($E31&lt;&gt;"",$F31&lt;&gt;"",$I31=""),DATEDIF($E31,$F31,"d"),IF(AND($E31&lt;&gt;"",$F31&lt;&gt;"",$I31&lt;&gt;""),DAY(DATE(YEAR($F31),MONTH($F31)+1,0))-(DATE(YEAR($F31),MONTH($F31)+1,0)-$F31),DAY(DATE(YEAR($L$9),MONTH($L$9)+1,0)))))))),"")</f>
        <v/>
      </c>
      <c r="H31" s="52" t="str">
        <f>IFERROR(IF($A31&lt;&gt;"",VLOOKUP($A31,Matos,3,0),""),"")</f>
        <v/>
      </c>
      <c r="I31" s="52"/>
      <c r="J31" s="52"/>
      <c r="K31" s="68" t="str">
        <f ca="1">IFERROR(ROUND(IF(MID($B31,1,2)="OT","",IF(AND($B$8&lt;&gt;"",$D31="",MONTH($F31)=MONTH($L$9),($F31&gt;$B$8),($F31&gt;$E31)),-SUM($H31/DAY(DATE(YEAR($L$9),MONTH($L$9)+1,0)))*DATEDIF($B$8,$F31,"d")*$C31,IF(AND($B$8&lt;&gt;"",$D31&lt;&gt;"",MONTH($F31)=MONTH($L$9),($F31&gt;$B$8),($F31&gt;$E31)),-SUM($H31/DAY(DATE(YEAR($L$9),MONTH($L$9)+1,0)))*DATEDIF($B$8,$F31,"d")*$D31,""))),2),"")</f>
        <v/>
      </c>
      <c r="L31" s="68" t="str">
        <f ca="1">IFERROR(ROUND(IF(AND($J31="",$D31=""),SUM($H31/DAY(DATE(YEAR($L$9),MONTH($L$9)+1,0)))*$G31*$C31,IF(AND($J31="",$D31&lt;&gt;""),SUM($H31/DAY(DATE(YEAR($L$9),MONTH($L$9)+1,0)))*$G31*$D31,"")),2),"")</f>
        <v/>
      </c>
      <c r="M31" s="68" t="str">
        <f ca="1">IFERROR(ROUND(IF(SUM($I31+$L31)="","",SUM($I31+$L31)),2),"")</f>
        <v/>
      </c>
      <c r="N31" s="52"/>
      <c r="O31" s="53"/>
    </row>
    <row r="32" spans="1:15" s="14" customFormat="1" x14ac:dyDescent="0.25">
      <c r="A32" s="48"/>
      <c r="B32" s="49" t="str">
        <f>IFERROR(IF($A32&lt;&gt;"",VLOOKUP($A32,Matos,2,0),""),"")</f>
        <v/>
      </c>
      <c r="C32" s="50"/>
      <c r="D32" s="50"/>
      <c r="E32" s="51"/>
      <c r="F32" s="51"/>
      <c r="G32" s="67" t="str">
        <f>IFERROR(IF(OR($A32="",$B32="",$E32=""),"",IF(AND($F32&lt;&gt;"",MONTH($F32)&lt;MONTH($L$9)),"",IF(MID($B32,1,2)="OT",DATEDIF($E32,$F32,"d")+1,IF(AND($I32="",$F32=""),DATEDIF($E32,DATE(YEAR($L$9),MONTH($L$9)+1,0),"d"),IF(AND($E32&lt;&gt;"",$F32&lt;&gt;"",$I32=""),DATEDIF($E32,$F32,"d"),IF(AND($E32&lt;&gt;"",$F32&lt;&gt;"",$I32&lt;&gt;""),DAY(DATE(YEAR($F32),MONTH($F32)+1,0))-(DATE(YEAR($F32),MONTH($F32)+1,0)-$F32),DAY(DATE(YEAR($L$9),MONTH($L$9)+1,0)))))))),"")</f>
        <v/>
      </c>
      <c r="H32" s="52" t="str">
        <f>IFERROR(IF($A32&lt;&gt;"",VLOOKUP($A32,Matos,3,0),""),"")</f>
        <v/>
      </c>
      <c r="I32" s="52"/>
      <c r="J32" s="52"/>
      <c r="K32" s="68" t="str">
        <f ca="1">IFERROR(ROUND(IF(MID($B32,1,2)="OT","",IF(AND($B$8&lt;&gt;"",$D32="",MONTH($F32)=MONTH($L$9),($F32&gt;$B$8),($F32&gt;$E32)),-SUM($H32/DAY(DATE(YEAR($L$9),MONTH($L$9)+1,0)))*DATEDIF($B$8,$F32,"d")*$C32,IF(AND($B$8&lt;&gt;"",$D32&lt;&gt;"",MONTH($F32)=MONTH($L$9),($F32&gt;$B$8),($F32&gt;$E32)),-SUM($H32/DAY(DATE(YEAR($L$9),MONTH($L$9)+1,0)))*DATEDIF($B$8,$F32,"d")*$D32,""))),2),"")</f>
        <v/>
      </c>
      <c r="L32" s="68" t="str">
        <f ca="1">IFERROR(ROUND(IF(AND($J32="",$D32=""),SUM($H32/DAY(DATE(YEAR($L$9),MONTH($L$9)+1,0)))*$G32*$C32,IF(AND($J32="",$D32&lt;&gt;""),SUM($H32/DAY(DATE(YEAR($L$9),MONTH($L$9)+1,0)))*$G32*$D32,"")),2),"")</f>
        <v/>
      </c>
      <c r="M32" s="68" t="str">
        <f ca="1">IFERROR(ROUND(IF(SUM($I32+$L32)="","",SUM($I32+$L32)),2),"")</f>
        <v/>
      </c>
      <c r="N32" s="52"/>
      <c r="O32" s="53"/>
    </row>
    <row r="33" spans="1:15" s="14" customFormat="1" x14ac:dyDescent="0.25">
      <c r="A33" s="48"/>
      <c r="B33" s="49" t="str">
        <f>IFERROR(IF($A33&lt;&gt;"",VLOOKUP($A33,Matos,2,0),""),"")</f>
        <v/>
      </c>
      <c r="C33" s="50"/>
      <c r="D33" s="50"/>
      <c r="E33" s="51"/>
      <c r="F33" s="51"/>
      <c r="G33" s="67" t="str">
        <f>IFERROR(IF(OR($A33="",$B33="",$E33=""),"",IF(AND($F33&lt;&gt;"",MONTH($F33)&lt;MONTH($L$9)),"",IF(MID($B33,1,2)="OT",DATEDIF($E33,$F33,"d")+1,IF(AND($I33="",$F33=""),DATEDIF($E33,DATE(YEAR($L$9),MONTH($L$9)+1,0),"d"),IF(AND($E33&lt;&gt;"",$F33&lt;&gt;"",$I33=""),DATEDIF($E33,$F33,"d"),IF(AND($E33&lt;&gt;"",$F33&lt;&gt;"",$I33&lt;&gt;""),DAY(DATE(YEAR($F33),MONTH($F33)+1,0))-(DATE(YEAR($F33),MONTH($F33)+1,0)-$F33),DAY(DATE(YEAR($L$9),MONTH($L$9)+1,0)))))))),"")</f>
        <v/>
      </c>
      <c r="H33" s="52" t="str">
        <f>IFERROR(IF($A33&lt;&gt;"",VLOOKUP($A33,Matos,3,0),""),"")</f>
        <v/>
      </c>
      <c r="I33" s="52"/>
      <c r="J33" s="52"/>
      <c r="K33" s="68" t="str">
        <f ca="1">IFERROR(ROUND(IF(MID($B33,1,2)="OT","",IF(AND($B$8&lt;&gt;"",$D33="",MONTH($F33)=MONTH($L$9),($F33&gt;$B$8),($F33&gt;$E33)),-SUM($H33/DAY(DATE(YEAR($L$9),MONTH($L$9)+1,0)))*DATEDIF($B$8,$F33,"d")*$C33,IF(AND($B$8&lt;&gt;"",$D33&lt;&gt;"",MONTH($F33)=MONTH($L$9),($F33&gt;$B$8),($F33&gt;$E33)),-SUM($H33/DAY(DATE(YEAR($L$9),MONTH($L$9)+1,0)))*DATEDIF($B$8,$F33,"d")*$D33,""))),2),"")</f>
        <v/>
      </c>
      <c r="L33" s="68" t="str">
        <f ca="1">IFERROR(ROUND(IF(AND($J33="",$D33=""),SUM($H33/DAY(DATE(YEAR($L$9),MONTH($L$9)+1,0)))*$G33*$C33,IF(AND($J33="",$D33&lt;&gt;""),SUM($H33/DAY(DATE(YEAR($L$9),MONTH($L$9)+1,0)))*$G33*$D33,"")),2),"")</f>
        <v/>
      </c>
      <c r="M33" s="68" t="str">
        <f ca="1">IFERROR(ROUND(IF(SUM($I33+$L33)="","",SUM($I33+$L33)),2),"")</f>
        <v/>
      </c>
      <c r="N33" s="52"/>
      <c r="O33" s="53"/>
    </row>
    <row r="34" spans="1:15" s="14" customFormat="1" x14ac:dyDescent="0.25">
      <c r="A34" s="48"/>
      <c r="B34" s="49" t="str">
        <f>IFERROR(IF($A34&lt;&gt;"",VLOOKUP($A34,Matos,2,0),""),"")</f>
        <v/>
      </c>
      <c r="C34" s="50"/>
      <c r="D34" s="50"/>
      <c r="E34" s="51"/>
      <c r="F34" s="51"/>
      <c r="G34" s="67" t="str">
        <f>IFERROR(IF(OR($A34="",$B34="",$E34=""),"",IF(AND($F34&lt;&gt;"",MONTH($F34)&lt;MONTH($L$9)),"",IF(MID($B34,1,2)="OT",DATEDIF($E34,$F34,"d")+1,IF(AND($I34="",$F34=""),DATEDIF($E34,DATE(YEAR($L$9),MONTH($L$9)+1,0),"d"),IF(AND($E34&lt;&gt;"",$F34&lt;&gt;"",$I34=""),DATEDIF($E34,$F34,"d"),IF(AND($E34&lt;&gt;"",$F34&lt;&gt;"",$I34&lt;&gt;""),DAY(DATE(YEAR($F34),MONTH($F34)+1,0))-(DATE(YEAR($F34),MONTH($F34)+1,0)-$F34),DAY(DATE(YEAR($L$9),MONTH($L$9)+1,0)))))))),"")</f>
        <v/>
      </c>
      <c r="H34" s="52" t="str">
        <f>IFERROR(IF($A34&lt;&gt;"",VLOOKUP($A34,Matos,3,0),""),"")</f>
        <v/>
      </c>
      <c r="I34" s="52"/>
      <c r="J34" s="52"/>
      <c r="K34" s="68" t="str">
        <f ca="1">IFERROR(ROUND(IF(MID($B34,1,2)="OT","",IF(AND($B$8&lt;&gt;"",$D34="",MONTH($F34)=MONTH($L$9),($F34&gt;$B$8),($F34&gt;$E34)),-SUM($H34/DAY(DATE(YEAR($L$9),MONTH($L$9)+1,0)))*DATEDIF($B$8,$F34,"d")*$C34,IF(AND($B$8&lt;&gt;"",$D34&lt;&gt;"",MONTH($F34)=MONTH($L$9),($F34&gt;$B$8),($F34&gt;$E34)),-SUM($H34/DAY(DATE(YEAR($L$9),MONTH($L$9)+1,0)))*DATEDIF($B$8,$F34,"d")*$D34,""))),2),"")</f>
        <v/>
      </c>
      <c r="L34" s="68" t="str">
        <f ca="1">IFERROR(ROUND(IF(AND($J34="",$D34=""),SUM($H34/DAY(DATE(YEAR($L$9),MONTH($L$9)+1,0)))*$G34*$C34,IF(AND($J34="",$D34&lt;&gt;""),SUM($H34/DAY(DATE(YEAR($L$9),MONTH($L$9)+1,0)))*$G34*$D34,"")),2),"")</f>
        <v/>
      </c>
      <c r="M34" s="68" t="str">
        <f ca="1">IFERROR(ROUND(IF(SUM($I34+$L34)="","",SUM($I34+$L34)),2),"")</f>
        <v/>
      </c>
      <c r="N34" s="52"/>
      <c r="O34" s="53"/>
    </row>
    <row r="35" spans="1:15" s="14" customFormat="1" x14ac:dyDescent="0.25">
      <c r="A35" s="48"/>
      <c r="B35" s="49" t="str">
        <f>IFERROR(IF($A35&lt;&gt;"",VLOOKUP($A35,Matos,2,0),""),"")</f>
        <v/>
      </c>
      <c r="C35" s="50"/>
      <c r="D35" s="50"/>
      <c r="E35" s="51"/>
      <c r="F35" s="51"/>
      <c r="G35" s="67" t="str">
        <f>IFERROR(IF(OR($A35="",$B35="",$E35=""),"",IF(AND($F35&lt;&gt;"",MONTH($F35)&lt;MONTH($L$9)),"",IF(MID($B35,1,2)="OT",DATEDIF($E35,$F35,"d")+1,IF(AND($I35="",$F35=""),DATEDIF($E35,DATE(YEAR($L$9),MONTH($L$9)+1,0),"d"),IF(AND($E35&lt;&gt;"",$F35&lt;&gt;"",$I35=""),DATEDIF($E35,$F35,"d"),IF(AND($E35&lt;&gt;"",$F35&lt;&gt;"",$I35&lt;&gt;""),DAY(DATE(YEAR($F35),MONTH($F35)+1,0))-(DATE(YEAR($F35),MONTH($F35)+1,0)-$F35),DAY(DATE(YEAR($L$9),MONTH($L$9)+1,0)))))))),"")</f>
        <v/>
      </c>
      <c r="H35" s="52" t="str">
        <f>IFERROR(IF($A35&lt;&gt;"",VLOOKUP($A35,Matos,3,0),""),"")</f>
        <v/>
      </c>
      <c r="I35" s="52"/>
      <c r="J35" s="52"/>
      <c r="K35" s="68" t="str">
        <f ca="1">IFERROR(ROUND(IF(MID($B35,1,2)="OT","",IF(AND($B$8&lt;&gt;"",$D35="",MONTH($F35)=MONTH($L$9),($F35&gt;$B$8),($F35&gt;$E35)),-SUM($H35/DAY(DATE(YEAR($L$9),MONTH($L$9)+1,0)))*DATEDIF($B$8,$F35,"d")*$C35,IF(AND($B$8&lt;&gt;"",$D35&lt;&gt;"",MONTH($F35)=MONTH($L$9),($F35&gt;$B$8),($F35&gt;$E35)),-SUM($H35/DAY(DATE(YEAR($L$9),MONTH($L$9)+1,0)))*DATEDIF($B$8,$F35,"d")*$D35,""))),2),"")</f>
        <v/>
      </c>
      <c r="L35" s="68" t="str">
        <f ca="1">IFERROR(ROUND(IF(AND($J35="",$D35=""),SUM($H35/DAY(DATE(YEAR($L$9),MONTH($L$9)+1,0)))*$G35*$C35,IF(AND($J35="",$D35&lt;&gt;""),SUM($H35/DAY(DATE(YEAR($L$9),MONTH($L$9)+1,0)))*$G35*$D35,"")),2),"")</f>
        <v/>
      </c>
      <c r="M35" s="68" t="str">
        <f ca="1">IFERROR(ROUND(IF(SUM($I35+$L35)="","",SUM($I35+$L35)),2),"")</f>
        <v/>
      </c>
      <c r="N35" s="52"/>
      <c r="O35" s="53"/>
    </row>
    <row r="36" spans="1:15" s="14" customFormat="1" x14ac:dyDescent="0.25">
      <c r="A36" s="48"/>
      <c r="B36" s="49" t="str">
        <f>IFERROR(IF($A36&lt;&gt;"",VLOOKUP($A36,Matos,2,0),""),"")</f>
        <v/>
      </c>
      <c r="C36" s="50"/>
      <c r="D36" s="50"/>
      <c r="E36" s="51"/>
      <c r="F36" s="51"/>
      <c r="G36" s="67" t="str">
        <f>IFERROR(IF(OR($A36="",$B36="",$E36=""),"",IF(AND($F36&lt;&gt;"",MONTH($F36)&lt;MONTH($L$9)),"",IF(MID($B36,1,2)="OT",DATEDIF($E36,$F36,"d")+1,IF(AND($I36="",$F36=""),DATEDIF($E36,DATE(YEAR($L$9),MONTH($L$9)+1,0),"d"),IF(AND($E36&lt;&gt;"",$F36&lt;&gt;"",$I36=""),DATEDIF($E36,$F36,"d"),IF(AND($E36&lt;&gt;"",$F36&lt;&gt;"",$I36&lt;&gt;""),DAY(DATE(YEAR($F36),MONTH($F36)+1,0))-(DATE(YEAR($F36),MONTH($F36)+1,0)-$F36),DAY(DATE(YEAR($L$9),MONTH($L$9)+1,0)))))))),"")</f>
        <v/>
      </c>
      <c r="H36" s="52" t="str">
        <f>IFERROR(IF($A36&lt;&gt;"",VLOOKUP($A36,Matos,3,0),""),"")</f>
        <v/>
      </c>
      <c r="I36" s="52"/>
      <c r="J36" s="52"/>
      <c r="K36" s="68" t="str">
        <f ca="1">IFERROR(ROUND(IF(MID($B36,1,2)="OT","",IF(AND($B$8&lt;&gt;"",$D36="",MONTH($F36)=MONTH($L$9),($F36&gt;$B$8),($F36&gt;$E36)),-SUM($H36/DAY(DATE(YEAR($L$9),MONTH($L$9)+1,0)))*DATEDIF($B$8,$F36,"d")*$C36,IF(AND($B$8&lt;&gt;"",$D36&lt;&gt;"",MONTH($F36)=MONTH($L$9),($F36&gt;$B$8),($F36&gt;$E36)),-SUM($H36/DAY(DATE(YEAR($L$9),MONTH($L$9)+1,0)))*DATEDIF($B$8,$F36,"d")*$D36,""))),2),"")</f>
        <v/>
      </c>
      <c r="L36" s="68" t="str">
        <f ca="1">IFERROR(ROUND(IF(AND($J36="",$D36=""),SUM($H36/DAY(DATE(YEAR($L$9),MONTH($L$9)+1,0)))*$G36*$C36,IF(AND($J36="",$D36&lt;&gt;""),SUM($H36/DAY(DATE(YEAR($L$9),MONTH($L$9)+1,0)))*$G36*$D36,"")),2),"")</f>
        <v/>
      </c>
      <c r="M36" s="68" t="str">
        <f ca="1">IFERROR(ROUND(IF(SUM($I36+$L36)="","",SUM($I36+$L36)),2),"")</f>
        <v/>
      </c>
      <c r="N36" s="52"/>
      <c r="O36" s="53"/>
    </row>
    <row r="37" spans="1:15" s="14" customFormat="1" x14ac:dyDescent="0.25">
      <c r="A37" s="48"/>
      <c r="B37" s="49" t="str">
        <f>IFERROR(IF($A37&lt;&gt;"",VLOOKUP($A37,Matos,2,0),""),"")</f>
        <v/>
      </c>
      <c r="C37" s="50"/>
      <c r="D37" s="50"/>
      <c r="E37" s="51"/>
      <c r="F37" s="51"/>
      <c r="G37" s="67" t="str">
        <f>IFERROR(IF(OR($A37="",$B37="",$E37=""),"",IF(AND($F37&lt;&gt;"",MONTH($F37)&lt;MONTH($L$9)),"",IF(MID($B37,1,2)="OT",DATEDIF($E37,$F37,"d")+1,IF(AND($I37="",$F37=""),DATEDIF($E37,DATE(YEAR($L$9),MONTH($L$9)+1,0),"d"),IF(AND($E37&lt;&gt;"",$F37&lt;&gt;"",$I37=""),DATEDIF($E37,$F37,"d"),IF(AND($E37&lt;&gt;"",$F37&lt;&gt;"",$I37&lt;&gt;""),DAY(DATE(YEAR($F37),MONTH($F37)+1,0))-(DATE(YEAR($F37),MONTH($F37)+1,0)-$F37),DAY(DATE(YEAR($L$9),MONTH($L$9)+1,0)))))))),"")</f>
        <v/>
      </c>
      <c r="H37" s="52" t="str">
        <f>IFERROR(IF($A37&lt;&gt;"",VLOOKUP($A37,Matos,3,0),""),"")</f>
        <v/>
      </c>
      <c r="I37" s="52"/>
      <c r="J37" s="52"/>
      <c r="K37" s="68" t="str">
        <f ca="1">IFERROR(ROUND(IF(MID($B37,1,2)="OT","",IF(AND($B$8&lt;&gt;"",$D37="",MONTH($F37)=MONTH($L$9),($F37&gt;$B$8),($F37&gt;$E37)),-SUM($H37/DAY(DATE(YEAR($L$9),MONTH($L$9)+1,0)))*DATEDIF($B$8,$F37,"d")*$C37,IF(AND($B$8&lt;&gt;"",$D37&lt;&gt;"",MONTH($F37)=MONTH($L$9),($F37&gt;$B$8),($F37&gt;$E37)),-SUM($H37/DAY(DATE(YEAR($L$9),MONTH($L$9)+1,0)))*DATEDIF($B$8,$F37,"d")*$D37,""))),2),"")</f>
        <v/>
      </c>
      <c r="L37" s="68" t="str">
        <f ca="1">IFERROR(ROUND(IF(AND($J37="",$D37=""),SUM($H37/DAY(DATE(YEAR($L$9),MONTH($L$9)+1,0)))*$G37*$C37,IF(AND($J37="",$D37&lt;&gt;""),SUM($H37/DAY(DATE(YEAR($L$9),MONTH($L$9)+1,0)))*$G37*$D37,"")),2),"")</f>
        <v/>
      </c>
      <c r="M37" s="68" t="str">
        <f ca="1">IFERROR(ROUND(IF(SUM($I37+$L37)="","",SUM($I37+$L37)),2),"")</f>
        <v/>
      </c>
      <c r="N37" s="52"/>
      <c r="O37" s="53"/>
    </row>
    <row r="38" spans="1:15" s="14" customFormat="1" x14ac:dyDescent="0.25">
      <c r="A38" s="48"/>
      <c r="B38" s="49" t="str">
        <f>IFERROR(IF($A38&lt;&gt;"",VLOOKUP($A38,Matos,2,0),""),"")</f>
        <v/>
      </c>
      <c r="C38" s="50"/>
      <c r="D38" s="50"/>
      <c r="E38" s="51"/>
      <c r="F38" s="51"/>
      <c r="G38" s="67" t="str">
        <f>IFERROR(IF(OR($A38="",$B38="",$E38=""),"",IF(AND($F38&lt;&gt;"",MONTH($F38)&lt;MONTH($L$9)),"",IF(MID($B38,1,2)="OT",DATEDIF($E38,$F38,"d")+1,IF(AND($I38="",$F38=""),DATEDIF($E38,DATE(YEAR($L$9),MONTH($L$9)+1,0),"d"),IF(AND($E38&lt;&gt;"",$F38&lt;&gt;"",$I38=""),DATEDIF($E38,$F38,"d"),IF(AND($E38&lt;&gt;"",$F38&lt;&gt;"",$I38&lt;&gt;""),DAY(DATE(YEAR($F38),MONTH($F38)+1,0))-(DATE(YEAR($F38),MONTH($F38)+1,0)-$F38),DAY(DATE(YEAR($L$9),MONTH($L$9)+1,0)))))))),"")</f>
        <v/>
      </c>
      <c r="H38" s="52" t="str">
        <f>IFERROR(IF($A38&lt;&gt;"",VLOOKUP($A38,Matos,3,0),""),"")</f>
        <v/>
      </c>
      <c r="I38" s="52"/>
      <c r="J38" s="52"/>
      <c r="K38" s="68" t="str">
        <f ca="1">IFERROR(ROUND(IF(MID($B38,1,2)="OT","",IF(AND($B$8&lt;&gt;"",$D38="",MONTH($F38)=MONTH($L$9),($F38&gt;$B$8),($F38&gt;$E38)),-SUM($H38/DAY(DATE(YEAR($L$9),MONTH($L$9)+1,0)))*DATEDIF($B$8,$F38,"d")*$C38,IF(AND($B$8&lt;&gt;"",$D38&lt;&gt;"",MONTH($F38)=MONTH($L$9),($F38&gt;$B$8),($F38&gt;$E38)),-SUM($H38/DAY(DATE(YEAR($L$9),MONTH($L$9)+1,0)))*DATEDIF($B$8,$F38,"d")*$D38,""))),2),"")</f>
        <v/>
      </c>
      <c r="L38" s="68" t="str">
        <f ca="1">IFERROR(ROUND(IF(AND($J38="",$D38=""),SUM($H38/DAY(DATE(YEAR($L$9),MONTH($L$9)+1,0)))*$G38*$C38,IF(AND($J38="",$D38&lt;&gt;""),SUM($H38/DAY(DATE(YEAR($L$9),MONTH($L$9)+1,0)))*$G38*$D38,"")),2),"")</f>
        <v/>
      </c>
      <c r="M38" s="68" t="str">
        <f ca="1">IFERROR(ROUND(IF(SUM($I38+$L38)="","",SUM($I38+$L38)),2),"")</f>
        <v/>
      </c>
      <c r="N38" s="52"/>
      <c r="O38" s="53"/>
    </row>
    <row r="39" spans="1:15" s="14" customFormat="1" x14ac:dyDescent="0.25">
      <c r="A39" s="48"/>
      <c r="B39" s="49" t="str">
        <f>IFERROR(IF($A39&lt;&gt;"",VLOOKUP($A39,Matos,2,0),""),"")</f>
        <v/>
      </c>
      <c r="C39" s="50"/>
      <c r="D39" s="50"/>
      <c r="E39" s="51"/>
      <c r="F39" s="51"/>
      <c r="G39" s="67" t="str">
        <f>IFERROR(IF(OR($A39="",$B39="",$E39=""),"",IF(AND($F39&lt;&gt;"",MONTH($F39)&lt;MONTH($L$9)),"",IF(MID($B39,1,2)="OT",DATEDIF($E39,$F39,"d")+1,IF(AND($I39="",$F39=""),DATEDIF($E39,DATE(YEAR($L$9),MONTH($L$9)+1,0),"d"),IF(AND($E39&lt;&gt;"",$F39&lt;&gt;"",$I39=""),DATEDIF($E39,$F39,"d"),IF(AND($E39&lt;&gt;"",$F39&lt;&gt;"",$I39&lt;&gt;""),DAY(DATE(YEAR($F39),MONTH($F39)+1,0))-(DATE(YEAR($F39),MONTH($F39)+1,0)-$F39),DAY(DATE(YEAR($L$9),MONTH($L$9)+1,0)))))))),"")</f>
        <v/>
      </c>
      <c r="H39" s="52" t="str">
        <f>IFERROR(IF($A39&lt;&gt;"",VLOOKUP($A39,Matos,3,0),""),"")</f>
        <v/>
      </c>
      <c r="I39" s="52"/>
      <c r="J39" s="52"/>
      <c r="K39" s="68" t="str">
        <f ca="1">IFERROR(ROUND(IF(MID($B39,1,2)="OT","",IF(AND($B$8&lt;&gt;"",$D39="",MONTH($F39)=MONTH($L$9),($F39&gt;$B$8),($F39&gt;$E39)),-SUM($H39/DAY(DATE(YEAR($L$9),MONTH($L$9)+1,0)))*DATEDIF($B$8,$F39,"d")*$C39,IF(AND($B$8&lt;&gt;"",$D39&lt;&gt;"",MONTH($F39)=MONTH($L$9),($F39&gt;$B$8),($F39&gt;$E39)),-SUM($H39/DAY(DATE(YEAR($L$9),MONTH($L$9)+1,0)))*DATEDIF($B$8,$F39,"d")*$D39,""))),2),"")</f>
        <v/>
      </c>
      <c r="L39" s="68" t="str">
        <f ca="1">IFERROR(ROUND(IF(AND($J39="",$D39=""),SUM($H39/DAY(DATE(YEAR($L$9),MONTH($L$9)+1,0)))*$G39*$C39,IF(AND($J39="",$D39&lt;&gt;""),SUM($H39/DAY(DATE(YEAR($L$9),MONTH($L$9)+1,0)))*$G39*$D39,"")),2),"")</f>
        <v/>
      </c>
      <c r="M39" s="68" t="str">
        <f ca="1">IFERROR(ROUND(IF(SUM($I39+$L39)="","",SUM($I39+$L39)),2),"")</f>
        <v/>
      </c>
      <c r="N39" s="52"/>
      <c r="O39" s="53"/>
    </row>
    <row r="40" spans="1:15" s="14" customFormat="1" x14ac:dyDescent="0.25">
      <c r="A40" s="48"/>
      <c r="B40" s="49" t="str">
        <f>IFERROR(IF($A40&lt;&gt;"",VLOOKUP($A40,Matos,2,0),""),"")</f>
        <v/>
      </c>
      <c r="C40" s="50"/>
      <c r="D40" s="50"/>
      <c r="E40" s="51"/>
      <c r="F40" s="51"/>
      <c r="G40" s="67" t="str">
        <f>IFERROR(IF(OR($A40="",$B40="",$E40=""),"",IF(AND($F40&lt;&gt;"",MONTH($F40)&lt;MONTH($L$9)),"",IF(MID($B40,1,2)="OT",DATEDIF($E40,$F40,"d")+1,IF(AND($I40="",$F40=""),DATEDIF($E40,DATE(YEAR($L$9),MONTH($L$9)+1,0),"d"),IF(AND($E40&lt;&gt;"",$F40&lt;&gt;"",$I40=""),DATEDIF($E40,$F40,"d"),IF(AND($E40&lt;&gt;"",$F40&lt;&gt;"",$I40&lt;&gt;""),DAY(DATE(YEAR($F40),MONTH($F40)+1,0))-(DATE(YEAR($F40),MONTH($F40)+1,0)-$F40),DAY(DATE(YEAR($L$9),MONTH($L$9)+1,0)))))))),"")</f>
        <v/>
      </c>
      <c r="H40" s="52" t="str">
        <f>IFERROR(IF($A40&lt;&gt;"",VLOOKUP($A40,Matos,3,0),""),"")</f>
        <v/>
      </c>
      <c r="I40" s="52"/>
      <c r="J40" s="52"/>
      <c r="K40" s="68" t="str">
        <f ca="1">IFERROR(ROUND(IF(MID($B40,1,2)="OT","",IF(AND($B$8&lt;&gt;"",$D40="",MONTH($F40)=MONTH($L$9),($F40&gt;$B$8),($F40&gt;$E40)),-SUM($H40/DAY(DATE(YEAR($L$9),MONTH($L$9)+1,0)))*DATEDIF($B$8,$F40,"d")*$C40,IF(AND($B$8&lt;&gt;"",$D40&lt;&gt;"",MONTH($F40)=MONTH($L$9),($F40&gt;$B$8),($F40&gt;$E40)),-SUM($H40/DAY(DATE(YEAR($L$9),MONTH($L$9)+1,0)))*DATEDIF($B$8,$F40,"d")*$D40,""))),2),"")</f>
        <v/>
      </c>
      <c r="L40" s="68" t="str">
        <f ca="1">IFERROR(ROUND(IF(AND($J40="",$D40=""),SUM($H40/DAY(DATE(YEAR($L$9),MONTH($L$9)+1,0)))*$G40*$C40,IF(AND($J40="",$D40&lt;&gt;""),SUM($H40/DAY(DATE(YEAR($L$9),MONTH($L$9)+1,0)))*$G40*$D40,"")),2),"")</f>
        <v/>
      </c>
      <c r="M40" s="68" t="str">
        <f ca="1">IFERROR(ROUND(IF(SUM($I40+$L40)="","",SUM($I40+$L40)),2),"")</f>
        <v/>
      </c>
      <c r="N40" s="52"/>
      <c r="O40" s="53"/>
    </row>
    <row r="41" spans="1:15" s="14" customFormat="1" x14ac:dyDescent="0.25">
      <c r="A41" s="48"/>
      <c r="B41" s="49" t="str">
        <f>IFERROR(IF($A41&lt;&gt;"",VLOOKUP($A41,Matos,2,0),""),"")</f>
        <v/>
      </c>
      <c r="C41" s="50"/>
      <c r="D41" s="50"/>
      <c r="E41" s="51"/>
      <c r="F41" s="51"/>
      <c r="G41" s="67" t="str">
        <f>IFERROR(IF(OR($A41="",$B41="",$E41=""),"",IF(AND($F41&lt;&gt;"",MONTH($F41)&lt;MONTH($L$9)),"",IF(MID($B41,1,2)="OT",DATEDIF($E41,$F41,"d")+1,IF(AND($I41="",$F41=""),DATEDIF($E41,DATE(YEAR($L$9),MONTH($L$9)+1,0),"d"),IF(AND($E41&lt;&gt;"",$F41&lt;&gt;"",$I41=""),DATEDIF($E41,$F41,"d"),IF(AND($E41&lt;&gt;"",$F41&lt;&gt;"",$I41&lt;&gt;""),DAY(DATE(YEAR($F41),MONTH($F41)+1,0))-(DATE(YEAR($F41),MONTH($F41)+1,0)-$F41),DAY(DATE(YEAR($L$9),MONTH($L$9)+1,0)))))))),"")</f>
        <v/>
      </c>
      <c r="H41" s="52" t="str">
        <f>IFERROR(IF($A41&lt;&gt;"",VLOOKUP($A41,Matos,3,0),""),"")</f>
        <v/>
      </c>
      <c r="I41" s="52"/>
      <c r="J41" s="52"/>
      <c r="K41" s="68" t="str">
        <f ca="1">IFERROR(ROUND(IF(MID($B41,1,2)="OT","",IF(AND($B$8&lt;&gt;"",$D41="",MONTH($F41)=MONTH($L$9),($F41&gt;$B$8),($F41&gt;$E41)),-SUM($H41/DAY(DATE(YEAR($L$9),MONTH($L$9)+1,0)))*DATEDIF($B$8,$F41,"d")*$C41,IF(AND($B$8&lt;&gt;"",$D41&lt;&gt;"",MONTH($F41)=MONTH($L$9),($F41&gt;$B$8),($F41&gt;$E41)),-SUM($H41/DAY(DATE(YEAR($L$9),MONTH($L$9)+1,0)))*DATEDIF($B$8,$F41,"d")*$D41,""))),2),"")</f>
        <v/>
      </c>
      <c r="L41" s="68" t="str">
        <f ca="1">IFERROR(ROUND(IF(AND($J41="",$D41=""),SUM($H41/DAY(DATE(YEAR($L$9),MONTH($L$9)+1,0)))*$G41*$C41,IF(AND($J41="",$D41&lt;&gt;""),SUM($H41/DAY(DATE(YEAR($L$9),MONTH($L$9)+1,0)))*$G41*$D41,"")),2),"")</f>
        <v/>
      </c>
      <c r="M41" s="68" t="str">
        <f ca="1">IFERROR(ROUND(IF(SUM($I41+$L41)="","",SUM($I41+$L41)),2),"")</f>
        <v/>
      </c>
      <c r="N41" s="52"/>
      <c r="O41" s="53"/>
    </row>
    <row r="42" spans="1:15" s="14" customFormat="1" x14ac:dyDescent="0.25">
      <c r="A42" s="48"/>
      <c r="B42" s="49" t="str">
        <f>IFERROR(IF($A42&lt;&gt;"",VLOOKUP($A42,Matos,2,0),""),"")</f>
        <v/>
      </c>
      <c r="C42" s="50"/>
      <c r="D42" s="50"/>
      <c r="E42" s="51"/>
      <c r="F42" s="51"/>
      <c r="G42" s="67" t="str">
        <f>IFERROR(IF(OR($A42="",$B42="",$E42=""),"",IF(AND($F42&lt;&gt;"",MONTH($F42)&lt;MONTH($L$9)),"",IF(MID($B42,1,2)="OT",DATEDIF($E42,$F42,"d")+1,IF(AND($I42="",$F42=""),DATEDIF($E42,DATE(YEAR($L$9),MONTH($L$9)+1,0),"d"),IF(AND($E42&lt;&gt;"",$F42&lt;&gt;"",$I42=""),DATEDIF($E42,$F42,"d"),IF(AND($E42&lt;&gt;"",$F42&lt;&gt;"",$I42&lt;&gt;""),DAY(DATE(YEAR($F42),MONTH($F42)+1,0))-(DATE(YEAR($F42),MONTH($F42)+1,0)-$F42),DAY(DATE(YEAR($L$9),MONTH($L$9)+1,0)))))))),"")</f>
        <v/>
      </c>
      <c r="H42" s="52" t="str">
        <f>IFERROR(IF($A42&lt;&gt;"",VLOOKUP($A42,Matos,3,0),""),"")</f>
        <v/>
      </c>
      <c r="I42" s="52"/>
      <c r="J42" s="52"/>
      <c r="K42" s="68" t="str">
        <f ca="1">IFERROR(ROUND(IF(MID($B42,1,2)="OT","",IF(AND($B$8&lt;&gt;"",$D42="",MONTH($F42)=MONTH($L$9),($F42&gt;$B$8),($F42&gt;$E42)),-SUM($H42/DAY(DATE(YEAR($L$9),MONTH($L$9)+1,0)))*DATEDIF($B$8,$F42,"d")*$C42,IF(AND($B$8&lt;&gt;"",$D42&lt;&gt;"",MONTH($F42)=MONTH($L$9),($F42&gt;$B$8),($F42&gt;$E42)),-SUM($H42/DAY(DATE(YEAR($L$9),MONTH($L$9)+1,0)))*DATEDIF($B$8,$F42,"d")*$D42,""))),2),"")</f>
        <v/>
      </c>
      <c r="L42" s="68" t="str">
        <f ca="1">IFERROR(ROUND(IF(AND($J42="",$D42=""),SUM($H42/DAY(DATE(YEAR($L$9),MONTH($L$9)+1,0)))*$G42*$C42,IF(AND($J42="",$D42&lt;&gt;""),SUM($H42/DAY(DATE(YEAR($L$9),MONTH($L$9)+1,0)))*$G42*$D42,"")),2),"")</f>
        <v/>
      </c>
      <c r="M42" s="68" t="str">
        <f ca="1">IFERROR(ROUND(IF(SUM($I42+$L42)="","",SUM($I42+$L42)),2),"")</f>
        <v/>
      </c>
      <c r="N42" s="52"/>
      <c r="O42" s="53"/>
    </row>
    <row r="43" spans="1:15" s="14" customFormat="1" x14ac:dyDescent="0.25">
      <c r="A43" s="48"/>
      <c r="B43" s="49" t="str">
        <f>IFERROR(IF($A43&lt;&gt;"",VLOOKUP($A43,Matos,2,0),""),"")</f>
        <v/>
      </c>
      <c r="C43" s="50"/>
      <c r="D43" s="50"/>
      <c r="E43" s="51"/>
      <c r="F43" s="51"/>
      <c r="G43" s="67" t="str">
        <f>IFERROR(IF(OR($A43="",$B43="",$E43=""),"",IF(AND($F43&lt;&gt;"",MONTH($F43)&lt;MONTH($L$9)),"",IF(MID($B43,1,2)="OT",DATEDIF($E43,$F43,"d")+1,IF(AND($I43="",$F43=""),DATEDIF($E43,DATE(YEAR($L$9),MONTH($L$9)+1,0),"d"),IF(AND($E43&lt;&gt;"",$F43&lt;&gt;"",$I43=""),DATEDIF($E43,$F43,"d"),IF(AND($E43&lt;&gt;"",$F43&lt;&gt;"",$I43&lt;&gt;""),DAY(DATE(YEAR($F43),MONTH($F43)+1,0))-(DATE(YEAR($F43),MONTH($F43)+1,0)-$F43),DAY(DATE(YEAR($L$9),MONTH($L$9)+1,0)))))))),"")</f>
        <v/>
      </c>
      <c r="H43" s="52" t="str">
        <f>IFERROR(IF($A43&lt;&gt;"",VLOOKUP($A43,Matos,3,0),""),"")</f>
        <v/>
      </c>
      <c r="I43" s="52"/>
      <c r="J43" s="52"/>
      <c r="K43" s="68" t="str">
        <f ca="1">IFERROR(ROUND(IF(MID($B43,1,2)="OT","",IF(AND($B$8&lt;&gt;"",$D43="",MONTH($F43)=MONTH($L$9),($F43&gt;$B$8),($F43&gt;$E43)),-SUM($H43/DAY(DATE(YEAR($L$9),MONTH($L$9)+1,0)))*DATEDIF($B$8,$F43,"d")*$C43,IF(AND($B$8&lt;&gt;"",$D43&lt;&gt;"",MONTH($F43)=MONTH($L$9),($F43&gt;$B$8),($F43&gt;$E43)),-SUM($H43/DAY(DATE(YEAR($L$9),MONTH($L$9)+1,0)))*DATEDIF($B$8,$F43,"d")*$D43,""))),2),"")</f>
        <v/>
      </c>
      <c r="L43" s="68" t="str">
        <f ca="1">IFERROR(ROUND(IF(AND($J43="",$D43=""),SUM($H43/DAY(DATE(YEAR($L$9),MONTH($L$9)+1,0)))*$G43*$C43,IF(AND($J43="",$D43&lt;&gt;""),SUM($H43/DAY(DATE(YEAR($L$9),MONTH($L$9)+1,0)))*$G43*$D43,"")),2),"")</f>
        <v/>
      </c>
      <c r="M43" s="68" t="str">
        <f ca="1">IFERROR(ROUND(IF(SUM($I43+$L43)="","",SUM($I43+$L43)),2),"")</f>
        <v/>
      </c>
      <c r="N43" s="52"/>
      <c r="O43" s="53"/>
    </row>
    <row r="44" spans="1:15" s="14" customFormat="1" x14ac:dyDescent="0.25">
      <c r="A44" s="48"/>
      <c r="B44" s="49" t="str">
        <f>IFERROR(IF($A44&lt;&gt;"",VLOOKUP($A44,Matos,2,0),""),"")</f>
        <v/>
      </c>
      <c r="C44" s="50"/>
      <c r="D44" s="50"/>
      <c r="E44" s="51"/>
      <c r="F44" s="51"/>
      <c r="G44" s="67" t="str">
        <f>IFERROR(IF(OR($A44="",$B44="",$E44=""),"",IF(AND($F44&lt;&gt;"",MONTH($F44)&lt;MONTH($L$9)),"",IF(MID($B44,1,2)="OT",DATEDIF($E44,$F44,"d")+1,IF(AND($I44="",$F44=""),DATEDIF($E44,DATE(YEAR($L$9),MONTH($L$9)+1,0),"d"),IF(AND($E44&lt;&gt;"",$F44&lt;&gt;"",$I44=""),DATEDIF($E44,$F44,"d"),IF(AND($E44&lt;&gt;"",$F44&lt;&gt;"",$I44&lt;&gt;""),DAY(DATE(YEAR($F44),MONTH($F44)+1,0))-(DATE(YEAR($F44),MONTH($F44)+1,0)-$F44),DAY(DATE(YEAR($L$9),MONTH($L$9)+1,0)))))))),"")</f>
        <v/>
      </c>
      <c r="H44" s="52" t="str">
        <f>IFERROR(IF($A44&lt;&gt;"",VLOOKUP($A44,Matos,3,0),""),"")</f>
        <v/>
      </c>
      <c r="I44" s="52"/>
      <c r="J44" s="52"/>
      <c r="K44" s="68" t="str">
        <f ca="1">IFERROR(ROUND(IF(MID($B44,1,2)="OT","",IF(AND($B$8&lt;&gt;"",$D44="",MONTH($F44)=MONTH($L$9),($F44&gt;$B$8),($F44&gt;$E44)),-SUM($H44/DAY(DATE(YEAR($L$9),MONTH($L$9)+1,0)))*DATEDIF($B$8,$F44,"d")*$C44,IF(AND($B$8&lt;&gt;"",$D44&lt;&gt;"",MONTH($F44)=MONTH($L$9),($F44&gt;$B$8),($F44&gt;$E44)),-SUM($H44/DAY(DATE(YEAR($L$9),MONTH($L$9)+1,0)))*DATEDIF($B$8,$F44,"d")*$D44,""))),2),"")</f>
        <v/>
      </c>
      <c r="L44" s="68" t="str">
        <f ca="1">IFERROR(ROUND(IF(AND($J44="",$D44=""),SUM($H44/DAY(DATE(YEAR($L$9),MONTH($L$9)+1,0)))*$G44*$C44,IF(AND($J44="",$D44&lt;&gt;""),SUM($H44/DAY(DATE(YEAR($L$9),MONTH($L$9)+1,0)))*$G44*$D44,"")),2),"")</f>
        <v/>
      </c>
      <c r="M44" s="68" t="str">
        <f ca="1">IFERROR(ROUND(IF(SUM($I44+$L44)="","",SUM($I44+$L44)),2),"")</f>
        <v/>
      </c>
      <c r="N44" s="52"/>
      <c r="O44" s="53"/>
    </row>
    <row r="45" spans="1:15" s="14" customFormat="1" x14ac:dyDescent="0.25">
      <c r="A45" s="48"/>
      <c r="B45" s="49" t="str">
        <f>IFERROR(IF($A45&lt;&gt;"",VLOOKUP($A45,Matos,2,0),""),"")</f>
        <v/>
      </c>
      <c r="C45" s="50"/>
      <c r="D45" s="50"/>
      <c r="E45" s="51"/>
      <c r="F45" s="51"/>
      <c r="G45" s="67" t="str">
        <f>IFERROR(IF(OR($A45="",$B45="",$E45=""),"",IF(AND($F45&lt;&gt;"",MONTH($F45)&lt;MONTH($L$9)),"",IF(MID($B45,1,2)="OT",DATEDIF($E45,$F45,"d")+1,IF(AND($I45="",$F45=""),DATEDIF($E45,DATE(YEAR($L$9),MONTH($L$9)+1,0),"d"),IF(AND($E45&lt;&gt;"",$F45&lt;&gt;"",$I45=""),DATEDIF($E45,$F45,"d"),IF(AND($E45&lt;&gt;"",$F45&lt;&gt;"",$I45&lt;&gt;""),DAY(DATE(YEAR($F45),MONTH($F45)+1,0))-(DATE(YEAR($F45),MONTH($F45)+1,0)-$F45),DAY(DATE(YEAR($L$9),MONTH($L$9)+1,0)))))))),"")</f>
        <v/>
      </c>
      <c r="H45" s="52" t="str">
        <f>IFERROR(IF($A45&lt;&gt;"",VLOOKUP($A45,Matos,3,0),""),"")</f>
        <v/>
      </c>
      <c r="I45" s="52"/>
      <c r="J45" s="52"/>
      <c r="K45" s="68" t="str">
        <f ca="1">IFERROR(ROUND(IF(MID($B45,1,2)="OT","",IF(AND($B$8&lt;&gt;"",$D45="",MONTH($F45)=MONTH($L$9),($F45&gt;$B$8),($F45&gt;$E45)),-SUM($H45/DAY(DATE(YEAR($L$9),MONTH($L$9)+1,0)))*DATEDIF($B$8,$F45,"d")*$C45,IF(AND($B$8&lt;&gt;"",$D45&lt;&gt;"",MONTH($F45)=MONTH($L$9),($F45&gt;$B$8),($F45&gt;$E45)),-SUM($H45/DAY(DATE(YEAR($L$9),MONTH($L$9)+1,0)))*DATEDIF($B$8,$F45,"d")*$D45,""))),2),"")</f>
        <v/>
      </c>
      <c r="L45" s="68" t="str">
        <f ca="1">IFERROR(ROUND(IF(AND($J45="",$D45=""),SUM($H45/DAY(DATE(YEAR($L$9),MONTH($L$9)+1,0)))*$G45*$C45,IF(AND($J45="",$D45&lt;&gt;""),SUM($H45/DAY(DATE(YEAR($L$9),MONTH($L$9)+1,0)))*$G45*$D45,"")),2),"")</f>
        <v/>
      </c>
      <c r="M45" s="68" t="str">
        <f ca="1">IFERROR(ROUND(IF(SUM($I45+$L45)="","",SUM($I45+$L45)),2),"")</f>
        <v/>
      </c>
      <c r="N45" s="52"/>
      <c r="O45" s="53"/>
    </row>
    <row r="46" spans="1:15" s="14" customFormat="1" x14ac:dyDescent="0.25">
      <c r="A46" s="48"/>
      <c r="B46" s="49" t="str">
        <f>IFERROR(IF($A46&lt;&gt;"",VLOOKUP($A46,Matos,2,0),""),"")</f>
        <v/>
      </c>
      <c r="C46" s="50"/>
      <c r="D46" s="50"/>
      <c r="E46" s="51"/>
      <c r="F46" s="51"/>
      <c r="G46" s="67" t="str">
        <f>IFERROR(IF(OR($A46="",$B46="",$E46=""),"",IF(AND($F46&lt;&gt;"",MONTH($F46)&lt;MONTH($L$9)),"",IF(MID($B46,1,2)="OT",DATEDIF($E46,$F46,"d")+1,IF(AND($I46="",$F46=""),DATEDIF($E46,DATE(YEAR($L$9),MONTH($L$9)+1,0),"d"),IF(AND($E46&lt;&gt;"",$F46&lt;&gt;"",$I46=""),DATEDIF($E46,$F46,"d"),IF(AND($E46&lt;&gt;"",$F46&lt;&gt;"",$I46&lt;&gt;""),DAY(DATE(YEAR($F46),MONTH($F46)+1,0))-(DATE(YEAR($F46),MONTH($F46)+1,0)-$F46),DAY(DATE(YEAR($L$9),MONTH($L$9)+1,0)))))))),"")</f>
        <v/>
      </c>
      <c r="H46" s="52" t="str">
        <f>IFERROR(IF($A46&lt;&gt;"",VLOOKUP($A46,Matos,3,0),""),"")</f>
        <v/>
      </c>
      <c r="I46" s="52"/>
      <c r="J46" s="52"/>
      <c r="K46" s="68" t="str">
        <f ca="1">IFERROR(ROUND(IF(MID($B46,1,2)="OT","",IF(AND($B$8&lt;&gt;"",$D46="",MONTH($F46)=MONTH($L$9),($F46&gt;$B$8),($F46&gt;$E46)),-SUM($H46/DAY(DATE(YEAR($L$9),MONTH($L$9)+1,0)))*DATEDIF($B$8,$F46,"d")*$C46,IF(AND($B$8&lt;&gt;"",$D46&lt;&gt;"",MONTH($F46)=MONTH($L$9),($F46&gt;$B$8),($F46&gt;$E46)),-SUM($H46/DAY(DATE(YEAR($L$9),MONTH($L$9)+1,0)))*DATEDIF($B$8,$F46,"d")*$D46,""))),2),"")</f>
        <v/>
      </c>
      <c r="L46" s="68" t="str">
        <f ca="1">IFERROR(ROUND(IF(AND($J46="",$D46=""),SUM($H46/DAY(DATE(YEAR($L$9),MONTH($L$9)+1,0)))*$G46*$C46,IF(AND($J46="",$D46&lt;&gt;""),SUM($H46/DAY(DATE(YEAR($L$9),MONTH($L$9)+1,0)))*$G46*$D46,"")),2),"")</f>
        <v/>
      </c>
      <c r="M46" s="68" t="str">
        <f ca="1">IFERROR(ROUND(IF(SUM($I46+$L46)="","",SUM($I46+$L46)),2),"")</f>
        <v/>
      </c>
      <c r="N46" s="52"/>
      <c r="O46" s="53"/>
    </row>
    <row r="47" spans="1:15" s="14" customFormat="1" x14ac:dyDescent="0.25">
      <c r="A47" s="48"/>
      <c r="B47" s="49" t="str">
        <f>IFERROR(IF($A47&lt;&gt;"",VLOOKUP($A47,Matos,2,0),""),"")</f>
        <v/>
      </c>
      <c r="C47" s="50"/>
      <c r="D47" s="50"/>
      <c r="E47" s="51"/>
      <c r="F47" s="51"/>
      <c r="G47" s="67" t="str">
        <f>IFERROR(IF(OR($A47="",$B47="",$E47=""),"",IF(AND($F47&lt;&gt;"",MONTH($F47)&lt;MONTH($L$9)),"",IF(MID($B47,1,2)="OT",DATEDIF($E47,$F47,"d")+1,IF(AND($I47="",$F47=""),DATEDIF($E47,DATE(YEAR($L$9),MONTH($L$9)+1,0),"d"),IF(AND($E47&lt;&gt;"",$F47&lt;&gt;"",$I47=""),DATEDIF($E47,$F47,"d"),IF(AND($E47&lt;&gt;"",$F47&lt;&gt;"",$I47&lt;&gt;""),DAY(DATE(YEAR($F47),MONTH($F47)+1,0))-(DATE(YEAR($F47),MONTH($F47)+1,0)-$F47),DAY(DATE(YEAR($L$9),MONTH($L$9)+1,0)))))))),"")</f>
        <v/>
      </c>
      <c r="H47" s="52" t="str">
        <f>IFERROR(IF($A47&lt;&gt;"",VLOOKUP($A47,Matos,3,0),""),"")</f>
        <v/>
      </c>
      <c r="I47" s="52"/>
      <c r="J47" s="52"/>
      <c r="K47" s="68" t="str">
        <f ca="1">IFERROR(ROUND(IF(MID($B47,1,2)="OT","",IF(AND($B$8&lt;&gt;"",$D47="",MONTH($F47)=MONTH($L$9),($F47&gt;$B$8),($F47&gt;$E47)),-SUM($H47/DAY(DATE(YEAR($L$9),MONTH($L$9)+1,0)))*DATEDIF($B$8,$F47,"d")*$C47,IF(AND($B$8&lt;&gt;"",$D47&lt;&gt;"",MONTH($F47)=MONTH($L$9),($F47&gt;$B$8),($F47&gt;$E47)),-SUM($H47/DAY(DATE(YEAR($L$9),MONTH($L$9)+1,0)))*DATEDIF($B$8,$F47,"d")*$D47,""))),2),"")</f>
        <v/>
      </c>
      <c r="L47" s="68" t="str">
        <f ca="1">IFERROR(ROUND(IF(AND($J47="",$D47=""),SUM($H47/DAY(DATE(YEAR($L$9),MONTH($L$9)+1,0)))*$G47*$C47,IF(AND($J47="",$D47&lt;&gt;""),SUM($H47/DAY(DATE(YEAR($L$9),MONTH($L$9)+1,0)))*$G47*$D47,"")),2),"")</f>
        <v/>
      </c>
      <c r="M47" s="68" t="str">
        <f ca="1">IFERROR(ROUND(IF(SUM($I47+$L47)="","",SUM($I47+$L47)),2),"")</f>
        <v/>
      </c>
      <c r="N47" s="52"/>
      <c r="O47" s="53"/>
    </row>
    <row r="48" spans="1:15" s="14" customFormat="1" x14ac:dyDescent="0.25">
      <c r="A48" s="48"/>
      <c r="B48" s="49" t="str">
        <f>IFERROR(IF($A48&lt;&gt;"",VLOOKUP($A48,Matos,2,0),""),"")</f>
        <v/>
      </c>
      <c r="C48" s="50"/>
      <c r="D48" s="50"/>
      <c r="E48" s="51"/>
      <c r="F48" s="51"/>
      <c r="G48" s="67" t="str">
        <f>IFERROR(IF(OR($A48="",$B48="",$E48=""),"",IF(AND($F48&lt;&gt;"",MONTH($F48)&lt;MONTH($L$9)),"",IF(MID($B48,1,2)="OT",DATEDIF($E48,$F48,"d")+1,IF(AND($I48="",$F48=""),DATEDIF($E48,DATE(YEAR($L$9),MONTH($L$9)+1,0),"d"),IF(AND($E48&lt;&gt;"",$F48&lt;&gt;"",$I48=""),DATEDIF($E48,$F48,"d"),IF(AND($E48&lt;&gt;"",$F48&lt;&gt;"",$I48&lt;&gt;""),DAY(DATE(YEAR($F48),MONTH($F48)+1,0))-(DATE(YEAR($F48),MONTH($F48)+1,0)-$F48),DAY(DATE(YEAR($L$9),MONTH($L$9)+1,0)))))))),"")</f>
        <v/>
      </c>
      <c r="H48" s="52" t="str">
        <f>IFERROR(IF($A48&lt;&gt;"",VLOOKUP($A48,Matos,3,0),""),"")</f>
        <v/>
      </c>
      <c r="I48" s="52"/>
      <c r="J48" s="52"/>
      <c r="K48" s="68" t="str">
        <f ca="1">IFERROR(ROUND(IF(MID($B48,1,2)="OT","",IF(AND($B$8&lt;&gt;"",$D48="",MONTH($F48)=MONTH($L$9),($F48&gt;$B$8),($F48&gt;$E48)),-SUM($H48/DAY(DATE(YEAR($L$9),MONTH($L$9)+1,0)))*DATEDIF($B$8,$F48,"d")*$C48,IF(AND($B$8&lt;&gt;"",$D48&lt;&gt;"",MONTH($F48)=MONTH($L$9),($F48&gt;$B$8),($F48&gt;$E48)),-SUM($H48/DAY(DATE(YEAR($L$9),MONTH($L$9)+1,0)))*DATEDIF($B$8,$F48,"d")*$D48,""))),2),"")</f>
        <v/>
      </c>
      <c r="L48" s="68" t="str">
        <f ca="1">IFERROR(ROUND(IF(AND($J48="",$D48=""),SUM($H48/DAY(DATE(YEAR($L$9),MONTH($L$9)+1,0)))*$G48*$C48,IF(AND($J48="",$D48&lt;&gt;""),SUM($H48/DAY(DATE(YEAR($L$9),MONTH($L$9)+1,0)))*$G48*$D48,"")),2),"")</f>
        <v/>
      </c>
      <c r="M48" s="68" t="str">
        <f ca="1">IFERROR(ROUND(IF(SUM($I48+$L48)="","",SUM($I48+$L48)),2),"")</f>
        <v/>
      </c>
      <c r="N48" s="52"/>
      <c r="O48" s="53"/>
    </row>
    <row r="49" spans="1:15" s="14" customFormat="1" x14ac:dyDescent="0.25">
      <c r="A49" s="48"/>
      <c r="B49" s="49" t="str">
        <f>IFERROR(IF($A49&lt;&gt;"",VLOOKUP($A49,Matos,2,0),""),"")</f>
        <v/>
      </c>
      <c r="C49" s="50"/>
      <c r="D49" s="50"/>
      <c r="E49" s="51"/>
      <c r="F49" s="51"/>
      <c r="G49" s="67" t="str">
        <f>IFERROR(IF(OR($A49="",$B49="",$E49=""),"",IF(AND($F49&lt;&gt;"",MONTH($F49)&lt;MONTH($L$9)),"",IF(MID($B49,1,2)="OT",DATEDIF($E49,$F49,"d")+1,IF(AND($I49="",$F49=""),DATEDIF($E49,DATE(YEAR($L$9),MONTH($L$9)+1,0),"d"),IF(AND($E49&lt;&gt;"",$F49&lt;&gt;"",$I49=""),DATEDIF($E49,$F49,"d"),IF(AND($E49&lt;&gt;"",$F49&lt;&gt;"",$I49&lt;&gt;""),DAY(DATE(YEAR($F49),MONTH($F49)+1,0))-(DATE(YEAR($F49),MONTH($F49)+1,0)-$F49),DAY(DATE(YEAR($L$9),MONTH($L$9)+1,0)))))))),"")</f>
        <v/>
      </c>
      <c r="H49" s="52" t="str">
        <f>IFERROR(IF($A49&lt;&gt;"",VLOOKUP($A49,Matos,3,0),""),"")</f>
        <v/>
      </c>
      <c r="I49" s="52"/>
      <c r="J49" s="52"/>
      <c r="K49" s="68" t="str">
        <f ca="1">IFERROR(ROUND(IF(MID($B49,1,2)="OT","",IF(AND($B$8&lt;&gt;"",$D49="",MONTH($F49)=MONTH($L$9),($F49&gt;$B$8),($F49&gt;$E49)),-SUM($H49/DAY(DATE(YEAR($L$9),MONTH($L$9)+1,0)))*DATEDIF($B$8,$F49,"d")*$C49,IF(AND($B$8&lt;&gt;"",$D49&lt;&gt;"",MONTH($F49)=MONTH($L$9),($F49&gt;$B$8),($F49&gt;$E49)),-SUM($H49/DAY(DATE(YEAR($L$9),MONTH($L$9)+1,0)))*DATEDIF($B$8,$F49,"d")*$D49,""))),2),"")</f>
        <v/>
      </c>
      <c r="L49" s="68" t="str">
        <f ca="1">IFERROR(ROUND(IF(AND($J49="",$D49=""),SUM($H49/DAY(DATE(YEAR($L$9),MONTH($L$9)+1,0)))*$G49*$C49,IF(AND($J49="",$D49&lt;&gt;""),SUM($H49/DAY(DATE(YEAR($L$9),MONTH($L$9)+1,0)))*$G49*$D49,"")),2),"")</f>
        <v/>
      </c>
      <c r="M49" s="68" t="str">
        <f ca="1">IFERROR(ROUND(IF(SUM($I49+$L49)="","",SUM($I49+$L49)),2),"")</f>
        <v/>
      </c>
      <c r="N49" s="52"/>
      <c r="O49" s="53"/>
    </row>
    <row r="50" spans="1:15" s="14" customFormat="1" x14ac:dyDescent="0.25">
      <c r="A50" s="48"/>
      <c r="B50" s="49" t="str">
        <f>IFERROR(IF($A50&lt;&gt;"",VLOOKUP($A50,Matos,2,0),""),"")</f>
        <v/>
      </c>
      <c r="C50" s="50"/>
      <c r="D50" s="50"/>
      <c r="E50" s="51"/>
      <c r="F50" s="51"/>
      <c r="G50" s="67" t="str">
        <f>IFERROR(IF(OR($A50="",$B50="",$E50=""),"",IF(AND($F50&lt;&gt;"",MONTH($F50)&lt;MONTH($L$9)),"",IF(MID($B50,1,2)="OT",DATEDIF($E50,$F50,"d")+1,IF(AND($I50="",$F50=""),DATEDIF($E50,DATE(YEAR($L$9),MONTH($L$9)+1,0),"d"),IF(AND($E50&lt;&gt;"",$F50&lt;&gt;"",$I50=""),DATEDIF($E50,$F50,"d"),IF(AND($E50&lt;&gt;"",$F50&lt;&gt;"",$I50&lt;&gt;""),DAY(DATE(YEAR($F50),MONTH($F50)+1,0))-(DATE(YEAR($F50),MONTH($F50)+1,0)-$F50),DAY(DATE(YEAR($L$9),MONTH($L$9)+1,0)))))))),"")</f>
        <v/>
      </c>
      <c r="H50" s="52" t="str">
        <f>IFERROR(IF($A50&lt;&gt;"",VLOOKUP($A50,Matos,3,0),""),"")</f>
        <v/>
      </c>
      <c r="I50" s="52"/>
      <c r="J50" s="52"/>
      <c r="K50" s="68" t="str">
        <f ca="1">IFERROR(ROUND(IF(MID($B50,1,2)="OT","",IF(AND($B$8&lt;&gt;"",$D50="",MONTH($F50)=MONTH($L$9),($F50&gt;$B$8),($F50&gt;$E50)),-SUM($H50/DAY(DATE(YEAR($L$9),MONTH($L$9)+1,0)))*DATEDIF($B$8,$F50,"d")*$C50,IF(AND($B$8&lt;&gt;"",$D50&lt;&gt;"",MONTH($F50)=MONTH($L$9),($F50&gt;$B$8),($F50&gt;$E50)),-SUM($H50/DAY(DATE(YEAR($L$9),MONTH($L$9)+1,0)))*DATEDIF($B$8,$F50,"d")*$D50,""))),2),"")</f>
        <v/>
      </c>
      <c r="L50" s="68" t="str">
        <f ca="1">IFERROR(ROUND(IF(AND($J50="",$D50=""),SUM($H50/DAY(DATE(YEAR($L$9),MONTH($L$9)+1,0)))*$G50*$C50,IF(AND($J50="",$D50&lt;&gt;""),SUM($H50/DAY(DATE(YEAR($L$9),MONTH($L$9)+1,0)))*$G50*$D50,"")),2),"")</f>
        <v/>
      </c>
      <c r="M50" s="68" t="str">
        <f ca="1">IFERROR(ROUND(IF(SUM($I50+$L50)="","",SUM($I50+$L50)),2),"")</f>
        <v/>
      </c>
      <c r="N50" s="52"/>
      <c r="O50" s="53"/>
    </row>
    <row r="51" spans="1:15" s="14" customFormat="1" x14ac:dyDescent="0.25">
      <c r="A51" s="48"/>
      <c r="B51" s="49" t="str">
        <f>IFERROR(IF($A51&lt;&gt;"",VLOOKUP($A51,Matos,2,0),""),"")</f>
        <v/>
      </c>
      <c r="C51" s="50"/>
      <c r="D51" s="50"/>
      <c r="E51" s="51"/>
      <c r="F51" s="51"/>
      <c r="G51" s="67" t="str">
        <f>IFERROR(IF(OR($A51="",$B51="",$E51=""),"",IF(AND($F51&lt;&gt;"",MONTH($F51)&lt;MONTH($L$9)),"",IF(MID($B51,1,2)="OT",DATEDIF($E51,$F51,"d")+1,IF(AND($I51="",$F51=""),DATEDIF($E51,DATE(YEAR($L$9),MONTH($L$9)+1,0),"d"),IF(AND($E51&lt;&gt;"",$F51&lt;&gt;"",$I51=""),DATEDIF($E51,$F51,"d"),IF(AND($E51&lt;&gt;"",$F51&lt;&gt;"",$I51&lt;&gt;""),DAY(DATE(YEAR($F51),MONTH($F51)+1,0))-(DATE(YEAR($F51),MONTH($F51)+1,0)-$F51),DAY(DATE(YEAR($L$9),MONTH($L$9)+1,0)))))))),"")</f>
        <v/>
      </c>
      <c r="H51" s="52" t="str">
        <f>IFERROR(IF($A51&lt;&gt;"",VLOOKUP($A51,Matos,3,0),""),"")</f>
        <v/>
      </c>
      <c r="I51" s="52"/>
      <c r="J51" s="52"/>
      <c r="K51" s="68" t="str">
        <f ca="1">IFERROR(ROUND(IF(MID($B51,1,2)="OT","",IF(AND($B$8&lt;&gt;"",$D51="",MONTH($F51)=MONTH($L$9),($F51&gt;$B$8),($F51&gt;$E51)),-SUM($H51/DAY(DATE(YEAR($L$9),MONTH($L$9)+1,0)))*DATEDIF($B$8,$F51,"d")*$C51,IF(AND($B$8&lt;&gt;"",$D51&lt;&gt;"",MONTH($F51)=MONTH($L$9),($F51&gt;$B$8),($F51&gt;$E51)),-SUM($H51/DAY(DATE(YEAR($L$9),MONTH($L$9)+1,0)))*DATEDIF($B$8,$F51,"d")*$D51,""))),2),"")</f>
        <v/>
      </c>
      <c r="L51" s="68" t="str">
        <f ca="1">IFERROR(ROUND(IF(AND($J51="",$D51=""),SUM($H51/DAY(DATE(YEAR($L$9),MONTH($L$9)+1,0)))*$G51*$C51,IF(AND($J51="",$D51&lt;&gt;""),SUM($H51/DAY(DATE(YEAR($L$9),MONTH($L$9)+1,0)))*$G51*$D51,"")),2),"")</f>
        <v/>
      </c>
      <c r="M51" s="68" t="str">
        <f ca="1">IFERROR(ROUND(IF(SUM($I51+$L51)="","",SUM($I51+$L51)),2),"")</f>
        <v/>
      </c>
      <c r="N51" s="52"/>
      <c r="O51" s="53"/>
    </row>
    <row r="52" spans="1:15" s="14" customFormat="1" x14ac:dyDescent="0.25">
      <c r="A52" s="48"/>
      <c r="B52" s="49" t="str">
        <f>IFERROR(IF($A52&lt;&gt;"",VLOOKUP($A52,Matos,2,0),""),"")</f>
        <v/>
      </c>
      <c r="C52" s="50"/>
      <c r="D52" s="50"/>
      <c r="E52" s="51"/>
      <c r="F52" s="51"/>
      <c r="G52" s="67" t="str">
        <f>IFERROR(IF(OR($A52="",$B52="",$E52=""),"",IF(AND($F52&lt;&gt;"",MONTH($F52)&lt;MONTH($L$9)),"",IF(MID($B52,1,2)="OT",DATEDIF($E52,$F52,"d")+1,IF(AND($I52="",$F52=""),DATEDIF($E52,DATE(YEAR($L$9),MONTH($L$9)+1,0),"d"),IF(AND($E52&lt;&gt;"",$F52&lt;&gt;"",$I52=""),DATEDIF($E52,$F52,"d"),IF(AND($E52&lt;&gt;"",$F52&lt;&gt;"",$I52&lt;&gt;""),DAY(DATE(YEAR($F52),MONTH($F52)+1,0))-(DATE(YEAR($F52),MONTH($F52)+1,0)-$F52),DAY(DATE(YEAR($L$9),MONTH($L$9)+1,0)))))))),"")</f>
        <v/>
      </c>
      <c r="H52" s="52" t="str">
        <f>IFERROR(IF($A52&lt;&gt;"",VLOOKUP($A52,Matos,3,0),""),"")</f>
        <v/>
      </c>
      <c r="I52" s="52"/>
      <c r="J52" s="52"/>
      <c r="K52" s="68" t="str">
        <f ca="1">IFERROR(ROUND(IF(MID($B52,1,2)="OT","",IF(AND($B$8&lt;&gt;"",$D52="",MONTH($F52)=MONTH($L$9),($F52&gt;$B$8),($F52&gt;$E52)),-SUM($H52/DAY(DATE(YEAR($L$9),MONTH($L$9)+1,0)))*DATEDIF($B$8,$F52,"d")*$C52,IF(AND($B$8&lt;&gt;"",$D52&lt;&gt;"",MONTH($F52)=MONTH($L$9),($F52&gt;$B$8),($F52&gt;$E52)),-SUM($H52/DAY(DATE(YEAR($L$9),MONTH($L$9)+1,0)))*DATEDIF($B$8,$F52,"d")*$D52,""))),2),"")</f>
        <v/>
      </c>
      <c r="L52" s="68" t="str">
        <f ca="1">IFERROR(ROUND(IF(AND($J52="",$D52=""),SUM($H52/DAY(DATE(YEAR($L$9),MONTH($L$9)+1,0)))*$G52*$C52,IF(AND($J52="",$D52&lt;&gt;""),SUM($H52/DAY(DATE(YEAR($L$9),MONTH($L$9)+1,0)))*$G52*$D52,"")),2),"")</f>
        <v/>
      </c>
      <c r="M52" s="68" t="str">
        <f ca="1">IFERROR(ROUND(IF(SUM($I52+$L52)="","",SUM($I52+$L52)),2),"")</f>
        <v/>
      </c>
      <c r="N52" s="52"/>
      <c r="O52" s="53"/>
    </row>
    <row r="53" spans="1:15" s="14" customFormat="1" x14ac:dyDescent="0.25">
      <c r="A53" s="48"/>
      <c r="B53" s="49" t="str">
        <f>IFERROR(IF($A53&lt;&gt;"",VLOOKUP($A53,Matos,2,0),""),"")</f>
        <v/>
      </c>
      <c r="C53" s="50"/>
      <c r="D53" s="50"/>
      <c r="E53" s="51"/>
      <c r="F53" s="51"/>
      <c r="G53" s="67" t="str">
        <f>IFERROR(IF(OR($A53="",$B53="",$E53=""),"",IF(AND($F53&lt;&gt;"",MONTH($F53)&lt;MONTH($L$9)),"",IF(MID($B53,1,2)="OT",DATEDIF($E53,$F53,"d")+1,IF(AND($I53="",$F53=""),DATEDIF($E53,DATE(YEAR($L$9),MONTH($L$9)+1,0),"d"),IF(AND($E53&lt;&gt;"",$F53&lt;&gt;"",$I53=""),DATEDIF($E53,$F53,"d"),IF(AND($E53&lt;&gt;"",$F53&lt;&gt;"",$I53&lt;&gt;""),DAY(DATE(YEAR($F53),MONTH($F53)+1,0))-(DATE(YEAR($F53),MONTH($F53)+1,0)-$F53),DAY(DATE(YEAR($L$9),MONTH($L$9)+1,0)))))))),"")</f>
        <v/>
      </c>
      <c r="H53" s="52" t="str">
        <f>IFERROR(IF($A53&lt;&gt;"",VLOOKUP($A53,Matos,3,0),""),"")</f>
        <v/>
      </c>
      <c r="I53" s="52"/>
      <c r="J53" s="52"/>
      <c r="K53" s="68" t="str">
        <f ca="1">IFERROR(ROUND(IF(MID($B53,1,2)="OT","",IF(AND($B$8&lt;&gt;"",$D53="",MONTH($F53)=MONTH($L$9),($F53&gt;$B$8),($F53&gt;$E53)),-SUM($H53/DAY(DATE(YEAR($L$9),MONTH($L$9)+1,0)))*DATEDIF($B$8,$F53,"d")*$C53,IF(AND($B$8&lt;&gt;"",$D53&lt;&gt;"",MONTH($F53)=MONTH($L$9),($F53&gt;$B$8),($F53&gt;$E53)),-SUM($H53/DAY(DATE(YEAR($L$9),MONTH($L$9)+1,0)))*DATEDIF($B$8,$F53,"d")*$D53,""))),2),"")</f>
        <v/>
      </c>
      <c r="L53" s="68" t="str">
        <f ca="1">IFERROR(ROUND(IF(AND($J53="",$D53=""),SUM($H53/DAY(DATE(YEAR($L$9),MONTH($L$9)+1,0)))*$G53*$C53,IF(AND($J53="",$D53&lt;&gt;""),SUM($H53/DAY(DATE(YEAR($L$9),MONTH($L$9)+1,0)))*$G53*$D53,"")),2),"")</f>
        <v/>
      </c>
      <c r="M53" s="68" t="str">
        <f ca="1">IFERROR(ROUND(IF(SUM($I53+$L53)="","",SUM($I53+$L53)),2),"")</f>
        <v/>
      </c>
      <c r="N53" s="52"/>
      <c r="O53" s="53"/>
    </row>
    <row r="54" spans="1:15" s="14" customFormat="1" x14ac:dyDescent="0.25">
      <c r="A54" s="48"/>
      <c r="B54" s="49" t="str">
        <f>IFERROR(IF($A54&lt;&gt;"",VLOOKUP($A54,Matos,2,0),""),"")</f>
        <v/>
      </c>
      <c r="C54" s="50"/>
      <c r="D54" s="50"/>
      <c r="E54" s="51"/>
      <c r="F54" s="51"/>
      <c r="G54" s="67" t="str">
        <f>IFERROR(IF(OR($A54="",$B54="",$E54=""),"",IF(AND($F54&lt;&gt;"",MONTH($F54)&lt;MONTH($L$9)),"",IF(MID($B54,1,2)="OT",DATEDIF($E54,$F54,"d")+1,IF(AND($I54="",$F54=""),DATEDIF($E54,DATE(YEAR($L$9),MONTH($L$9)+1,0),"d"),IF(AND($E54&lt;&gt;"",$F54&lt;&gt;"",$I54=""),DATEDIF($E54,$F54,"d"),IF(AND($E54&lt;&gt;"",$F54&lt;&gt;"",$I54&lt;&gt;""),DAY(DATE(YEAR($F54),MONTH($F54)+1,0))-(DATE(YEAR($F54),MONTH($F54)+1,0)-$F54),DAY(DATE(YEAR($L$9),MONTH($L$9)+1,0)))))))),"")</f>
        <v/>
      </c>
      <c r="H54" s="52" t="str">
        <f>IFERROR(IF($A54&lt;&gt;"",VLOOKUP($A54,Matos,3,0),""),"")</f>
        <v/>
      </c>
      <c r="I54" s="52"/>
      <c r="J54" s="52"/>
      <c r="K54" s="68" t="str">
        <f ca="1">IFERROR(ROUND(IF(MID($B54,1,2)="OT","",IF(AND($B$8&lt;&gt;"",$D54="",MONTH($F54)=MONTH($L$9),($F54&gt;$B$8),($F54&gt;$E54)),-SUM($H54/DAY(DATE(YEAR($L$9),MONTH($L$9)+1,0)))*DATEDIF($B$8,$F54,"d")*$C54,IF(AND($B$8&lt;&gt;"",$D54&lt;&gt;"",MONTH($F54)=MONTH($L$9),($F54&gt;$B$8),($F54&gt;$E54)),-SUM($H54/DAY(DATE(YEAR($L$9),MONTH($L$9)+1,0)))*DATEDIF($B$8,$F54,"d")*$D54,""))),2),"")</f>
        <v/>
      </c>
      <c r="L54" s="68" t="str">
        <f ca="1">IFERROR(ROUND(IF(AND($J54="",$D54=""),SUM($H54/DAY(DATE(YEAR($L$9),MONTH($L$9)+1,0)))*$G54*$C54,IF(AND($J54="",$D54&lt;&gt;""),SUM($H54/DAY(DATE(YEAR($L$9),MONTH($L$9)+1,0)))*$G54*$D54,"")),2),"")</f>
        <v/>
      </c>
      <c r="M54" s="68" t="str">
        <f ca="1">IFERROR(ROUND(IF(SUM($I54+$L54)="","",SUM($I54+$L54)),2),"")</f>
        <v/>
      </c>
      <c r="N54" s="52"/>
      <c r="O54" s="53"/>
    </row>
    <row r="55" spans="1:15" s="14" customFormat="1" x14ac:dyDescent="0.25">
      <c r="A55" s="48"/>
      <c r="B55" s="49" t="str">
        <f>IFERROR(IF($A55&lt;&gt;"",VLOOKUP($A55,Matos,2,0),""),"")</f>
        <v/>
      </c>
      <c r="C55" s="50"/>
      <c r="D55" s="50"/>
      <c r="E55" s="51"/>
      <c r="F55" s="51"/>
      <c r="G55" s="67" t="str">
        <f>IFERROR(IF(OR($A55="",$B55="",$E55=""),"",IF(AND($F55&lt;&gt;"",MONTH($F55)&lt;MONTH($L$9)),"",IF(MID($B55,1,2)="OT",DATEDIF($E55,$F55,"d")+1,IF(AND($I55="",$F55=""),DATEDIF($E55,DATE(YEAR($L$9),MONTH($L$9)+1,0),"d"),IF(AND($E55&lt;&gt;"",$F55&lt;&gt;"",$I55=""),DATEDIF($E55,$F55,"d"),IF(AND($E55&lt;&gt;"",$F55&lt;&gt;"",$I55&lt;&gt;""),DAY(DATE(YEAR($F55),MONTH($F55)+1,0))-(DATE(YEAR($F55),MONTH($F55)+1,0)-$F55),DAY(DATE(YEAR($L$9),MONTH($L$9)+1,0)))))))),"")</f>
        <v/>
      </c>
      <c r="H55" s="52" t="str">
        <f>IFERROR(IF($A55&lt;&gt;"",VLOOKUP($A55,Matos,3,0),""),"")</f>
        <v/>
      </c>
      <c r="I55" s="52"/>
      <c r="J55" s="52"/>
      <c r="K55" s="68" t="str">
        <f ca="1">IFERROR(ROUND(IF(MID($B55,1,2)="OT","",IF(AND($B$8&lt;&gt;"",$D55="",MONTH($F55)=MONTH($L$9),($F55&gt;$B$8),($F55&gt;$E55)),-SUM($H55/DAY(DATE(YEAR($L$9),MONTH($L$9)+1,0)))*DATEDIF($B$8,$F55,"d")*$C55,IF(AND($B$8&lt;&gt;"",$D55&lt;&gt;"",MONTH($F55)=MONTH($L$9),($F55&gt;$B$8),($F55&gt;$E55)),-SUM($H55/DAY(DATE(YEAR($L$9),MONTH($L$9)+1,0)))*DATEDIF($B$8,$F55,"d")*$D55,""))),2),"")</f>
        <v/>
      </c>
      <c r="L55" s="68" t="str">
        <f ca="1">IFERROR(ROUND(IF(AND($J55="",$D55=""),SUM($H55/DAY(DATE(YEAR($L$9),MONTH($L$9)+1,0)))*$G55*$C55,IF(AND($J55="",$D55&lt;&gt;""),SUM($H55/DAY(DATE(YEAR($L$9),MONTH($L$9)+1,0)))*$G55*$D55,"")),2),"")</f>
        <v/>
      </c>
      <c r="M55" s="68" t="str">
        <f ca="1">IFERROR(ROUND(IF(SUM($I55+$L55)="","",SUM($I55+$L55)),2),"")</f>
        <v/>
      </c>
      <c r="N55" s="52"/>
      <c r="O55" s="53"/>
    </row>
    <row r="56" spans="1:15" s="14" customFormat="1" x14ac:dyDescent="0.25">
      <c r="A56" s="48"/>
      <c r="B56" s="49" t="str">
        <f>IFERROR(IF($A56&lt;&gt;"",VLOOKUP($A56,Matos,2,0),""),"")</f>
        <v/>
      </c>
      <c r="C56" s="50"/>
      <c r="D56" s="50"/>
      <c r="E56" s="51"/>
      <c r="F56" s="51"/>
      <c r="G56" s="67" t="str">
        <f>IFERROR(IF(OR($A56="",$B56="",$E56=""),"",IF(AND($F56&lt;&gt;"",MONTH($F56)&lt;MONTH($L$9)),"",IF(MID($B56,1,2)="OT",DATEDIF($E56,$F56,"d")+1,IF(AND($I56="",$F56=""),DATEDIF($E56,DATE(YEAR($L$9),MONTH($L$9)+1,0),"d"),IF(AND($E56&lt;&gt;"",$F56&lt;&gt;"",$I56=""),DATEDIF($E56,$F56,"d"),IF(AND($E56&lt;&gt;"",$F56&lt;&gt;"",$I56&lt;&gt;""),DAY(DATE(YEAR($F56),MONTH($F56)+1,0))-(DATE(YEAR($F56),MONTH($F56)+1,0)-$F56),DAY(DATE(YEAR($L$9),MONTH($L$9)+1,0)))))))),"")</f>
        <v/>
      </c>
      <c r="H56" s="52" t="str">
        <f>IFERROR(IF($A56&lt;&gt;"",VLOOKUP($A56,Matos,3,0),""),"")</f>
        <v/>
      </c>
      <c r="I56" s="52"/>
      <c r="J56" s="52"/>
      <c r="K56" s="68" t="str">
        <f ca="1">IFERROR(ROUND(IF(MID($B56,1,2)="OT","",IF(AND($B$8&lt;&gt;"",$D56="",MONTH($F56)=MONTH($L$9),($F56&gt;$B$8),($F56&gt;$E56)),-SUM($H56/DAY(DATE(YEAR($L$9),MONTH($L$9)+1,0)))*DATEDIF($B$8,$F56,"d")*$C56,IF(AND($B$8&lt;&gt;"",$D56&lt;&gt;"",MONTH($F56)=MONTH($L$9),($F56&gt;$B$8),($F56&gt;$E56)),-SUM($H56/DAY(DATE(YEAR($L$9),MONTH($L$9)+1,0)))*DATEDIF($B$8,$F56,"d")*$D56,""))),2),"")</f>
        <v/>
      </c>
      <c r="L56" s="68" t="str">
        <f ca="1">IFERROR(ROUND(IF(AND($J56="",$D56=""),SUM($H56/DAY(DATE(YEAR($L$9),MONTH($L$9)+1,0)))*$G56*$C56,IF(AND($J56="",$D56&lt;&gt;""),SUM($H56/DAY(DATE(YEAR($L$9),MONTH($L$9)+1,0)))*$G56*$D56,"")),2),"")</f>
        <v/>
      </c>
      <c r="M56" s="68" t="str">
        <f ca="1">IFERROR(ROUND(IF(SUM($I56+$L56)="","",SUM($I56+$L56)),2),"")</f>
        <v/>
      </c>
      <c r="N56" s="52"/>
      <c r="O56" s="53"/>
    </row>
    <row r="57" spans="1:15" s="14" customFormat="1" x14ac:dyDescent="0.25">
      <c r="A57" s="48"/>
      <c r="B57" s="49" t="str">
        <f>IFERROR(IF($A57&lt;&gt;"",VLOOKUP($A57,Matos,2,0),""),"")</f>
        <v/>
      </c>
      <c r="C57" s="50"/>
      <c r="D57" s="50"/>
      <c r="E57" s="51"/>
      <c r="F57" s="51"/>
      <c r="G57" s="67" t="str">
        <f>IFERROR(IF(OR($A57="",$B57="",$E57=""),"",IF(AND($F57&lt;&gt;"",MONTH($F57)&lt;MONTH($L$9)),"",IF(MID($B57,1,2)="OT",DATEDIF($E57,$F57,"d")+1,IF(AND($I57="",$F57=""),DATEDIF($E57,DATE(YEAR($L$9),MONTH($L$9)+1,0),"d"),IF(AND($E57&lt;&gt;"",$F57&lt;&gt;"",$I57=""),DATEDIF($E57,$F57,"d"),IF(AND($E57&lt;&gt;"",$F57&lt;&gt;"",$I57&lt;&gt;""),DAY(DATE(YEAR($F57),MONTH($F57)+1,0))-(DATE(YEAR($F57),MONTH($F57)+1,0)-$F57),DAY(DATE(YEAR($L$9),MONTH($L$9)+1,0)))))))),"")</f>
        <v/>
      </c>
      <c r="H57" s="52" t="str">
        <f>IFERROR(IF($A57&lt;&gt;"",VLOOKUP($A57,Matos,3,0),""),"")</f>
        <v/>
      </c>
      <c r="I57" s="52"/>
      <c r="J57" s="52"/>
      <c r="K57" s="68" t="str">
        <f ca="1">IFERROR(ROUND(IF(MID($B57,1,2)="OT","",IF(AND($B$8&lt;&gt;"",$D57="",MONTH($F57)=MONTH($L$9),($F57&gt;$B$8),($F57&gt;$E57)),-SUM($H57/DAY(DATE(YEAR($L$9),MONTH($L$9)+1,0)))*DATEDIF($B$8,$F57,"d")*$C57,IF(AND($B$8&lt;&gt;"",$D57&lt;&gt;"",MONTH($F57)=MONTH($L$9),($F57&gt;$B$8),($F57&gt;$E57)),-SUM($H57/DAY(DATE(YEAR($L$9),MONTH($L$9)+1,0)))*DATEDIF($B$8,$F57,"d")*$D57,""))),2),"")</f>
        <v/>
      </c>
      <c r="L57" s="68" t="str">
        <f ca="1">IFERROR(ROUND(IF(AND($J57="",$D57=""),SUM($H57/DAY(DATE(YEAR($L$9),MONTH($L$9)+1,0)))*$G57*$C57,IF(AND($J57="",$D57&lt;&gt;""),SUM($H57/DAY(DATE(YEAR($L$9),MONTH($L$9)+1,0)))*$G57*$D57,"")),2),"")</f>
        <v/>
      </c>
      <c r="M57" s="68" t="str">
        <f ca="1">IFERROR(ROUND(IF(SUM($I57+$L57)="","",SUM($I57+$L57)),2),"")</f>
        <v/>
      </c>
      <c r="N57" s="52"/>
      <c r="O57" s="53"/>
    </row>
    <row r="58" spans="1:15" s="14" customFormat="1" x14ac:dyDescent="0.25">
      <c r="A58" s="48"/>
      <c r="B58" s="49" t="str">
        <f>IFERROR(IF($A58&lt;&gt;"",VLOOKUP($A58,Matos,2,0),""),"")</f>
        <v/>
      </c>
      <c r="C58" s="50"/>
      <c r="D58" s="50"/>
      <c r="E58" s="51"/>
      <c r="F58" s="51"/>
      <c r="G58" s="67" t="str">
        <f>IFERROR(IF(OR($A58="",$B58="",$E58=""),"",IF(AND($F58&lt;&gt;"",MONTH($F58)&lt;MONTH($L$9)),"",IF(MID($B58,1,2)="OT",DATEDIF($E58,$F58,"d")+1,IF(AND($I58="",$F58=""),DATEDIF($E58,DATE(YEAR($L$9),MONTH($L$9)+1,0),"d"),IF(AND($E58&lt;&gt;"",$F58&lt;&gt;"",$I58=""),DATEDIF($E58,$F58,"d"),IF(AND($E58&lt;&gt;"",$F58&lt;&gt;"",$I58&lt;&gt;""),DAY(DATE(YEAR($F58),MONTH($F58)+1,0))-(DATE(YEAR($F58),MONTH($F58)+1,0)-$F58),DAY(DATE(YEAR($L$9),MONTH($L$9)+1,0)))))))),"")</f>
        <v/>
      </c>
      <c r="H58" s="52" t="str">
        <f>IFERROR(IF($A58&lt;&gt;"",VLOOKUP($A58,Matos,3,0),""),"")</f>
        <v/>
      </c>
      <c r="I58" s="52"/>
      <c r="J58" s="52"/>
      <c r="K58" s="68" t="str">
        <f ca="1">IFERROR(ROUND(IF(MID($B58,1,2)="OT","",IF(AND($B$8&lt;&gt;"",$D58="",MONTH($F58)=MONTH($L$9),($F58&gt;$B$8),($F58&gt;$E58)),-SUM($H58/DAY(DATE(YEAR($L$9),MONTH($L$9)+1,0)))*DATEDIF($B$8,$F58,"d")*$C58,IF(AND($B$8&lt;&gt;"",$D58&lt;&gt;"",MONTH($F58)=MONTH($L$9),($F58&gt;$B$8),($F58&gt;$E58)),-SUM($H58/DAY(DATE(YEAR($L$9),MONTH($L$9)+1,0)))*DATEDIF($B$8,$F58,"d")*$D58,""))),2),"")</f>
        <v/>
      </c>
      <c r="L58" s="68" t="str">
        <f ca="1">IFERROR(ROUND(IF(AND($J58="",$D58=""),SUM($H58/DAY(DATE(YEAR($L$9),MONTH($L$9)+1,0)))*$G58*$C58,IF(AND($J58="",$D58&lt;&gt;""),SUM($H58/DAY(DATE(YEAR($L$9),MONTH($L$9)+1,0)))*$G58*$D58,"")),2),"")</f>
        <v/>
      </c>
      <c r="M58" s="68" t="str">
        <f ca="1">IFERROR(ROUND(IF(SUM($I58+$L58)="","",SUM($I58+$L58)),2),"")</f>
        <v/>
      </c>
      <c r="N58" s="52"/>
      <c r="O58" s="53"/>
    </row>
    <row r="59" spans="1:15" s="14" customFormat="1" x14ac:dyDescent="0.25">
      <c r="A59" s="48"/>
      <c r="B59" s="49" t="str">
        <f>IFERROR(IF($A59&lt;&gt;"",VLOOKUP($A59,Matos,2,0),""),"")</f>
        <v/>
      </c>
      <c r="C59" s="50"/>
      <c r="D59" s="50"/>
      <c r="E59" s="51"/>
      <c r="F59" s="51"/>
      <c r="G59" s="67" t="str">
        <f>IFERROR(IF(OR($A59="",$B59="",$E59=""),"",IF(AND($F59&lt;&gt;"",MONTH($F59)&lt;MONTH($L$9)),"",IF(MID($B59,1,2)="OT",DATEDIF($E59,$F59,"d")+1,IF(AND($I59="",$F59=""),DATEDIF($E59,DATE(YEAR($L$9),MONTH($L$9)+1,0),"d"),IF(AND($E59&lt;&gt;"",$F59&lt;&gt;"",$I59=""),DATEDIF($E59,$F59,"d"),IF(AND($E59&lt;&gt;"",$F59&lt;&gt;"",$I59&lt;&gt;""),DAY(DATE(YEAR($F59),MONTH($F59)+1,0))-(DATE(YEAR($F59),MONTH($F59)+1,0)-$F59),DAY(DATE(YEAR($L$9),MONTH($L$9)+1,0)))))))),"")</f>
        <v/>
      </c>
      <c r="H59" s="52" t="str">
        <f>IFERROR(IF($A59&lt;&gt;"",VLOOKUP($A59,Matos,3,0),""),"")</f>
        <v/>
      </c>
      <c r="I59" s="52"/>
      <c r="J59" s="52"/>
      <c r="K59" s="68" t="str">
        <f ca="1">IFERROR(ROUND(IF(MID($B59,1,2)="OT","",IF(AND($B$8&lt;&gt;"",$D59="",MONTH($F59)=MONTH($L$9),($F59&gt;$B$8),($F59&gt;$E59)),-SUM($H59/DAY(DATE(YEAR($L$9),MONTH($L$9)+1,0)))*DATEDIF($B$8,$F59,"d")*$C59,IF(AND($B$8&lt;&gt;"",$D59&lt;&gt;"",MONTH($F59)=MONTH($L$9),($F59&gt;$B$8),($F59&gt;$E59)),-SUM($H59/DAY(DATE(YEAR($L$9),MONTH($L$9)+1,0)))*DATEDIF($B$8,$F59,"d")*$D59,""))),2),"")</f>
        <v/>
      </c>
      <c r="L59" s="68" t="str">
        <f ca="1">IFERROR(ROUND(IF(AND($J59="",$D59=""),SUM($H59/DAY(DATE(YEAR($L$9),MONTH($L$9)+1,0)))*$G59*$C59,IF(AND($J59="",$D59&lt;&gt;""),SUM($H59/DAY(DATE(YEAR($L$9),MONTH($L$9)+1,0)))*$G59*$D59,"")),2),"")</f>
        <v/>
      </c>
      <c r="M59" s="68" t="str">
        <f ca="1">IFERROR(ROUND(IF(SUM($I59+$L59)="","",SUM($I59+$L59)),2),"")</f>
        <v/>
      </c>
      <c r="N59" s="52"/>
      <c r="O59" s="53"/>
    </row>
    <row r="60" spans="1:15" s="14" customFormat="1" x14ac:dyDescent="0.25">
      <c r="A60" s="48"/>
      <c r="B60" s="49" t="str">
        <f>IFERROR(IF($A60&lt;&gt;"",VLOOKUP($A60,Matos,2,0),""),"")</f>
        <v/>
      </c>
      <c r="C60" s="50"/>
      <c r="D60" s="50"/>
      <c r="E60" s="51"/>
      <c r="F60" s="51"/>
      <c r="G60" s="67" t="str">
        <f>IFERROR(IF(OR($A60="",$B60="",$E60=""),"",IF(AND($F60&lt;&gt;"",MONTH($F60)&lt;MONTH($L$9)),"",IF(MID($B60,1,2)="OT",DATEDIF($E60,$F60,"d")+1,IF(AND($I60="",$F60=""),DATEDIF($E60,DATE(YEAR($L$9),MONTH($L$9)+1,0),"d"),IF(AND($E60&lt;&gt;"",$F60&lt;&gt;"",$I60=""),DATEDIF($E60,$F60,"d"),IF(AND($E60&lt;&gt;"",$F60&lt;&gt;"",$I60&lt;&gt;""),DAY(DATE(YEAR($F60),MONTH($F60)+1,0))-(DATE(YEAR($F60),MONTH($F60)+1,0)-$F60),DAY(DATE(YEAR($L$9),MONTH($L$9)+1,0)))))))),"")</f>
        <v/>
      </c>
      <c r="H60" s="52" t="str">
        <f>IFERROR(IF($A60&lt;&gt;"",VLOOKUP($A60,Matos,3,0),""),"")</f>
        <v/>
      </c>
      <c r="I60" s="52"/>
      <c r="J60" s="52"/>
      <c r="K60" s="68" t="str">
        <f ca="1">IFERROR(ROUND(IF(MID($B60,1,2)="OT","",IF(AND($B$8&lt;&gt;"",$D60="",MONTH($F60)=MONTH($L$9),($F60&gt;$B$8),($F60&gt;$E60)),-SUM($H60/DAY(DATE(YEAR($L$9),MONTH($L$9)+1,0)))*DATEDIF($B$8,$F60,"d")*$C60,IF(AND($B$8&lt;&gt;"",$D60&lt;&gt;"",MONTH($F60)=MONTH($L$9),($F60&gt;$B$8),($F60&gt;$E60)),-SUM($H60/DAY(DATE(YEAR($L$9),MONTH($L$9)+1,0)))*DATEDIF($B$8,$F60,"d")*$D60,""))),2),"")</f>
        <v/>
      </c>
      <c r="L60" s="68" t="str">
        <f ca="1">IFERROR(ROUND(IF(AND($J60="",$D60=""),SUM($H60/DAY(DATE(YEAR($L$9),MONTH($L$9)+1,0)))*$G60*$C60,IF(AND($J60="",$D60&lt;&gt;""),SUM($H60/DAY(DATE(YEAR($L$9),MONTH($L$9)+1,0)))*$G60*$D60,"")),2),"")</f>
        <v/>
      </c>
      <c r="M60" s="68" t="str">
        <f ca="1">IFERROR(ROUND(IF(SUM($I60+$L60)="","",SUM($I60+$L60)),2),"")</f>
        <v/>
      </c>
      <c r="N60" s="52"/>
      <c r="O60" s="53"/>
    </row>
    <row r="61" spans="1:15" s="14" customFormat="1" x14ac:dyDescent="0.25">
      <c r="A61" s="48"/>
      <c r="B61" s="49" t="str">
        <f>IFERROR(IF($A61&lt;&gt;"",VLOOKUP($A61,Matos,2,0),""),"")</f>
        <v/>
      </c>
      <c r="C61" s="50"/>
      <c r="D61" s="50"/>
      <c r="E61" s="51"/>
      <c r="F61" s="51"/>
      <c r="G61" s="67" t="str">
        <f>IFERROR(IF(OR($A61="",$B61="",$E61=""),"",IF(AND($F61&lt;&gt;"",MONTH($F61)&lt;MONTH($L$9)),"",IF(MID($B61,1,2)="OT",DATEDIF($E61,$F61,"d")+1,IF(AND($I61="",$F61=""),DATEDIF($E61,DATE(YEAR($L$9),MONTH($L$9)+1,0),"d"),IF(AND($E61&lt;&gt;"",$F61&lt;&gt;"",$I61=""),DATEDIF($E61,$F61,"d"),IF(AND($E61&lt;&gt;"",$F61&lt;&gt;"",$I61&lt;&gt;""),DAY(DATE(YEAR($F61),MONTH($F61)+1,0))-(DATE(YEAR($F61),MONTH($F61)+1,0)-$F61),DAY(DATE(YEAR($L$9),MONTH($L$9)+1,0)))))))),"")</f>
        <v/>
      </c>
      <c r="H61" s="52" t="str">
        <f>IFERROR(IF($A61&lt;&gt;"",VLOOKUP($A61,Matos,3,0),""),"")</f>
        <v/>
      </c>
      <c r="I61" s="52"/>
      <c r="J61" s="52"/>
      <c r="K61" s="68" t="str">
        <f ca="1">IFERROR(ROUND(IF(MID($B61,1,2)="OT","",IF(AND($B$8&lt;&gt;"",$D61="",MONTH($F61)=MONTH($L$9),($F61&gt;$B$8),($F61&gt;$E61)),-SUM($H61/DAY(DATE(YEAR($L$9),MONTH($L$9)+1,0)))*DATEDIF($B$8,$F61,"d")*$C61,IF(AND($B$8&lt;&gt;"",$D61&lt;&gt;"",MONTH($F61)=MONTH($L$9),($F61&gt;$B$8),($F61&gt;$E61)),-SUM($H61/DAY(DATE(YEAR($L$9),MONTH($L$9)+1,0)))*DATEDIF($B$8,$F61,"d")*$D61,""))),2),"")</f>
        <v/>
      </c>
      <c r="L61" s="68" t="str">
        <f ca="1">IFERROR(ROUND(IF(AND($J61="",$D61=""),SUM($H61/DAY(DATE(YEAR($L$9),MONTH($L$9)+1,0)))*$G61*$C61,IF(AND($J61="",$D61&lt;&gt;""),SUM($H61/DAY(DATE(YEAR($L$9),MONTH($L$9)+1,0)))*$G61*$D61,"")),2),"")</f>
        <v/>
      </c>
      <c r="M61" s="68" t="str">
        <f ca="1">IFERROR(ROUND(IF(SUM($I61+$L61)="","",SUM($I61+$L61)),2),"")</f>
        <v/>
      </c>
      <c r="N61" s="52"/>
      <c r="O61" s="53"/>
    </row>
    <row r="62" spans="1:15" s="14" customFormat="1" x14ac:dyDescent="0.25">
      <c r="A62" s="48"/>
      <c r="B62" s="49" t="str">
        <f>IFERROR(IF($A62&lt;&gt;"",VLOOKUP($A62,Matos,2,0),""),"")</f>
        <v/>
      </c>
      <c r="C62" s="50"/>
      <c r="D62" s="50"/>
      <c r="E62" s="51"/>
      <c r="F62" s="51"/>
      <c r="G62" s="67" t="str">
        <f>IFERROR(IF(OR($A62="",$B62="",$E62=""),"",IF(AND($F62&lt;&gt;"",MONTH($F62)&lt;MONTH($L$9)),"",IF(MID($B62,1,2)="OT",DATEDIF($E62,$F62,"d")+1,IF(AND($I62="",$F62=""),DATEDIF($E62,DATE(YEAR($L$9),MONTH($L$9)+1,0),"d"),IF(AND($E62&lt;&gt;"",$F62&lt;&gt;"",$I62=""),DATEDIF($E62,$F62,"d"),IF(AND($E62&lt;&gt;"",$F62&lt;&gt;"",$I62&lt;&gt;""),DAY(DATE(YEAR($F62),MONTH($F62)+1,0))-(DATE(YEAR($F62),MONTH($F62)+1,0)-$F62),DAY(DATE(YEAR($L$9),MONTH($L$9)+1,0)))))))),"")</f>
        <v/>
      </c>
      <c r="H62" s="52" t="str">
        <f>IFERROR(IF($A62&lt;&gt;"",VLOOKUP($A62,Matos,3,0),""),"")</f>
        <v/>
      </c>
      <c r="I62" s="52"/>
      <c r="J62" s="52"/>
      <c r="K62" s="68" t="str">
        <f ca="1">IFERROR(ROUND(IF(MID($B62,1,2)="OT","",IF(AND($B$8&lt;&gt;"",$D62="",MONTH($F62)=MONTH($L$9),($F62&gt;$B$8),($F62&gt;$E62)),-SUM($H62/DAY(DATE(YEAR($L$9),MONTH($L$9)+1,0)))*DATEDIF($B$8,$F62,"d")*$C62,IF(AND($B$8&lt;&gt;"",$D62&lt;&gt;"",MONTH($F62)=MONTH($L$9),($F62&gt;$B$8),($F62&gt;$E62)),-SUM($H62/DAY(DATE(YEAR($L$9),MONTH($L$9)+1,0)))*DATEDIF($B$8,$F62,"d")*$D62,""))),2),"")</f>
        <v/>
      </c>
      <c r="L62" s="68" t="str">
        <f ca="1">IFERROR(ROUND(IF(AND($J62="",$D62=""),SUM($H62/DAY(DATE(YEAR($L$9),MONTH($L$9)+1,0)))*$G62*$C62,IF(AND($J62="",$D62&lt;&gt;""),SUM($H62/DAY(DATE(YEAR($L$9),MONTH($L$9)+1,0)))*$G62*$D62,"")),2),"")</f>
        <v/>
      </c>
      <c r="M62" s="68" t="str">
        <f ca="1">IFERROR(ROUND(IF(SUM($I62+$L62)="","",SUM($I62+$L62)),2),"")</f>
        <v/>
      </c>
      <c r="N62" s="52"/>
      <c r="O62" s="53"/>
    </row>
    <row r="63" spans="1:15" s="14" customFormat="1" x14ac:dyDescent="0.25">
      <c r="A63" s="48"/>
      <c r="B63" s="49" t="str">
        <f>IFERROR(IF($A63&lt;&gt;"",VLOOKUP($A63,Matos,2,0),""),"")</f>
        <v/>
      </c>
      <c r="C63" s="50"/>
      <c r="D63" s="50"/>
      <c r="E63" s="51"/>
      <c r="F63" s="51"/>
      <c r="G63" s="67" t="str">
        <f>IFERROR(IF(OR($A63="",$B63="",$E63=""),"",IF(AND($F63&lt;&gt;"",MONTH($F63)&lt;MONTH($L$9)),"",IF(MID($B63,1,2)="OT",DATEDIF($E63,$F63,"d")+1,IF(AND($I63="",$F63=""),DATEDIF($E63,DATE(YEAR($L$9),MONTH($L$9)+1,0),"d"),IF(AND($E63&lt;&gt;"",$F63&lt;&gt;"",$I63=""),DATEDIF($E63,$F63,"d"),IF(AND($E63&lt;&gt;"",$F63&lt;&gt;"",$I63&lt;&gt;""),DAY(DATE(YEAR($F63),MONTH($F63)+1,0))-(DATE(YEAR($F63),MONTH($F63)+1,0)-$F63),DAY(DATE(YEAR($L$9),MONTH($L$9)+1,0)))))))),"")</f>
        <v/>
      </c>
      <c r="H63" s="52" t="str">
        <f>IFERROR(IF($A63&lt;&gt;"",VLOOKUP($A63,Matos,3,0),""),"")</f>
        <v/>
      </c>
      <c r="I63" s="52"/>
      <c r="J63" s="52"/>
      <c r="K63" s="68" t="str">
        <f ca="1">IFERROR(ROUND(IF(MID($B63,1,2)="OT","",IF(AND($B$8&lt;&gt;"",$D63="",MONTH($F63)=MONTH($L$9),($F63&gt;$B$8),($F63&gt;$E63)),-SUM($H63/DAY(DATE(YEAR($L$9),MONTH($L$9)+1,0)))*DATEDIF($B$8,$F63,"d")*$C63,IF(AND($B$8&lt;&gt;"",$D63&lt;&gt;"",MONTH($F63)=MONTH($L$9),($F63&gt;$B$8),($F63&gt;$E63)),-SUM($H63/DAY(DATE(YEAR($L$9),MONTH($L$9)+1,0)))*DATEDIF($B$8,$F63,"d")*$D63,""))),2),"")</f>
        <v/>
      </c>
      <c r="L63" s="68" t="str">
        <f ca="1">IFERROR(ROUND(IF(AND($J63="",$D63=""),SUM($H63/DAY(DATE(YEAR($L$9),MONTH($L$9)+1,0)))*$G63*$C63,IF(AND($J63="",$D63&lt;&gt;""),SUM($H63/DAY(DATE(YEAR($L$9),MONTH($L$9)+1,0)))*$G63*$D63,"")),2),"")</f>
        <v/>
      </c>
      <c r="M63" s="68" t="str">
        <f ca="1">IFERROR(ROUND(IF(SUM($I63+$L63)="","",SUM($I63+$L63)),2),"")</f>
        <v/>
      </c>
      <c r="N63" s="52"/>
      <c r="O63" s="53"/>
    </row>
    <row r="64" spans="1:15" s="14" customFormat="1" x14ac:dyDescent="0.25">
      <c r="A64" s="48"/>
      <c r="B64" s="49" t="str">
        <f>IFERROR(IF($A64&lt;&gt;"",VLOOKUP($A64,Matos,2,0),""),"")</f>
        <v/>
      </c>
      <c r="C64" s="50"/>
      <c r="D64" s="50"/>
      <c r="E64" s="51"/>
      <c r="F64" s="51"/>
      <c r="G64" s="67" t="str">
        <f>IFERROR(IF(OR($A64="",$B64="",$E64=""),"",IF(AND($F64&lt;&gt;"",MONTH($F64)&lt;MONTH($L$9)),"",IF(MID($B64,1,2)="OT",DATEDIF($E64,$F64,"d")+1,IF(AND($I64="",$F64=""),DATEDIF($E64,DATE(YEAR($L$9),MONTH($L$9)+1,0),"d"),IF(AND($E64&lt;&gt;"",$F64&lt;&gt;"",$I64=""),DATEDIF($E64,$F64,"d"),IF(AND($E64&lt;&gt;"",$F64&lt;&gt;"",$I64&lt;&gt;""),DAY(DATE(YEAR($F64),MONTH($F64)+1,0))-(DATE(YEAR($F64),MONTH($F64)+1,0)-$F64),DAY(DATE(YEAR($L$9),MONTH($L$9)+1,0)))))))),"")</f>
        <v/>
      </c>
      <c r="H64" s="52" t="str">
        <f>IFERROR(IF($A64&lt;&gt;"",VLOOKUP($A64,Matos,3,0),""),"")</f>
        <v/>
      </c>
      <c r="I64" s="52"/>
      <c r="J64" s="52"/>
      <c r="K64" s="68" t="str">
        <f ca="1">IFERROR(ROUND(IF(MID($B64,1,2)="OT","",IF(AND($B$8&lt;&gt;"",$D64="",MONTH($F64)=MONTH($L$9),($F64&gt;$B$8),($F64&gt;$E64)),-SUM($H64/DAY(DATE(YEAR($L$9),MONTH($L$9)+1,0)))*DATEDIF($B$8,$F64,"d")*$C64,IF(AND($B$8&lt;&gt;"",$D64&lt;&gt;"",MONTH($F64)=MONTH($L$9),($F64&gt;$B$8),($F64&gt;$E64)),-SUM($H64/DAY(DATE(YEAR($L$9),MONTH($L$9)+1,0)))*DATEDIF($B$8,$F64,"d")*$D64,""))),2),"")</f>
        <v/>
      </c>
      <c r="L64" s="68" t="str">
        <f ca="1">IFERROR(ROUND(IF(AND($J64="",$D64=""),SUM($H64/DAY(DATE(YEAR($L$9),MONTH($L$9)+1,0)))*$G64*$C64,IF(AND($J64="",$D64&lt;&gt;""),SUM($H64/DAY(DATE(YEAR($L$9),MONTH($L$9)+1,0)))*$G64*$D64,"")),2),"")</f>
        <v/>
      </c>
      <c r="M64" s="68" t="str">
        <f ca="1">IFERROR(ROUND(IF(SUM($I64+$L64)="","",SUM($I64+$L64)),2),"")</f>
        <v/>
      </c>
      <c r="N64" s="52"/>
      <c r="O64" s="53"/>
    </row>
    <row r="65" spans="1:15" s="14" customFormat="1" x14ac:dyDescent="0.25">
      <c r="A65" s="48"/>
      <c r="B65" s="49" t="str">
        <f>IFERROR(IF($A65&lt;&gt;"",VLOOKUP($A65,Matos,2,0),""),"")</f>
        <v/>
      </c>
      <c r="C65" s="50"/>
      <c r="D65" s="50"/>
      <c r="E65" s="51"/>
      <c r="F65" s="51"/>
      <c r="G65" s="67" t="str">
        <f>IFERROR(IF(OR($A65="",$B65="",$E65=""),"",IF(AND($F65&lt;&gt;"",MONTH($F65)&lt;MONTH($L$9)),"",IF(MID($B65,1,2)="OT",DATEDIF($E65,$F65,"d")+1,IF(AND($I65="",$F65=""),DATEDIF($E65,DATE(YEAR($L$9),MONTH($L$9)+1,0),"d"),IF(AND($E65&lt;&gt;"",$F65&lt;&gt;"",$I65=""),DATEDIF($E65,$F65,"d"),IF(AND($E65&lt;&gt;"",$F65&lt;&gt;"",$I65&lt;&gt;""),DAY(DATE(YEAR($F65),MONTH($F65)+1,0))-(DATE(YEAR($F65),MONTH($F65)+1,0)-$F65),DAY(DATE(YEAR($L$9),MONTH($L$9)+1,0)))))))),"")</f>
        <v/>
      </c>
      <c r="H65" s="52" t="str">
        <f>IFERROR(IF($A65&lt;&gt;"",VLOOKUP($A65,Matos,3,0),""),"")</f>
        <v/>
      </c>
      <c r="I65" s="52"/>
      <c r="J65" s="52"/>
      <c r="K65" s="68" t="str">
        <f ca="1">IFERROR(ROUND(IF(MID($B65,1,2)="OT","",IF(AND($B$8&lt;&gt;"",$D65="",MONTH($F65)=MONTH($L$9),($F65&gt;$B$8),($F65&gt;$E65)),-SUM($H65/DAY(DATE(YEAR($L$9),MONTH($L$9)+1,0)))*DATEDIF($B$8,$F65,"d")*$C65,IF(AND($B$8&lt;&gt;"",$D65&lt;&gt;"",MONTH($F65)=MONTH($L$9),($F65&gt;$B$8),($F65&gt;$E65)),-SUM($H65/DAY(DATE(YEAR($L$9),MONTH($L$9)+1,0)))*DATEDIF($B$8,$F65,"d")*$D65,""))),2),"")</f>
        <v/>
      </c>
      <c r="L65" s="68" t="str">
        <f ca="1">IFERROR(ROUND(IF(AND($J65="",$D65=""),SUM($H65/DAY(DATE(YEAR($L$9),MONTH($L$9)+1,0)))*$G65*$C65,IF(AND($J65="",$D65&lt;&gt;""),SUM($H65/DAY(DATE(YEAR($L$9),MONTH($L$9)+1,0)))*$G65*$D65,"")),2),"")</f>
        <v/>
      </c>
      <c r="M65" s="68" t="str">
        <f ca="1">IFERROR(ROUND(IF(SUM($I65+$L65)="","",SUM($I65+$L65)),2),"")</f>
        <v/>
      </c>
      <c r="N65" s="52"/>
      <c r="O65" s="53"/>
    </row>
    <row r="66" spans="1:15" s="14" customFormat="1" x14ac:dyDescent="0.25">
      <c r="A66" s="48"/>
      <c r="B66" s="49" t="str">
        <f>IFERROR(IF($A66&lt;&gt;"",VLOOKUP($A66,Matos,2,0),""),"")</f>
        <v/>
      </c>
      <c r="C66" s="50"/>
      <c r="D66" s="50"/>
      <c r="E66" s="51"/>
      <c r="F66" s="51"/>
      <c r="G66" s="67" t="str">
        <f>IFERROR(IF(OR($A66="",$B66="",$E66=""),"",IF(AND($F66&lt;&gt;"",MONTH($F66)&lt;MONTH($L$9)),"",IF(MID($B66,1,2)="OT",DATEDIF($E66,$F66,"d")+1,IF(AND($I66="",$F66=""),DATEDIF($E66,DATE(YEAR($L$9),MONTH($L$9)+1,0),"d"),IF(AND($E66&lt;&gt;"",$F66&lt;&gt;"",$I66=""),DATEDIF($E66,$F66,"d"),IF(AND($E66&lt;&gt;"",$F66&lt;&gt;"",$I66&lt;&gt;""),DAY(DATE(YEAR($F66),MONTH($F66)+1,0))-(DATE(YEAR($F66),MONTH($F66)+1,0)-$F66),DAY(DATE(YEAR($L$9),MONTH($L$9)+1,0)))))))),"")</f>
        <v/>
      </c>
      <c r="H66" s="52" t="str">
        <f>IFERROR(IF($A66&lt;&gt;"",VLOOKUP($A66,Matos,3,0),""),"")</f>
        <v/>
      </c>
      <c r="I66" s="52"/>
      <c r="J66" s="52"/>
      <c r="K66" s="68" t="str">
        <f ca="1">IFERROR(ROUND(IF(MID($B66,1,2)="OT","",IF(AND($B$8&lt;&gt;"",$D66="",MONTH($F66)=MONTH($L$9),($F66&gt;$B$8),($F66&gt;$E66)),-SUM($H66/DAY(DATE(YEAR($L$9),MONTH($L$9)+1,0)))*DATEDIF($B$8,$F66,"d")*$C66,IF(AND($B$8&lt;&gt;"",$D66&lt;&gt;"",MONTH($F66)=MONTH($L$9),($F66&gt;$B$8),($F66&gt;$E66)),-SUM($H66/DAY(DATE(YEAR($L$9),MONTH($L$9)+1,0)))*DATEDIF($B$8,$F66,"d")*$D66,""))),2),"")</f>
        <v/>
      </c>
      <c r="L66" s="68" t="str">
        <f ca="1">IFERROR(ROUND(IF(AND($J66="",$D66=""),SUM($H66/DAY(DATE(YEAR($L$9),MONTH($L$9)+1,0)))*$G66*$C66,IF(AND($J66="",$D66&lt;&gt;""),SUM($H66/DAY(DATE(YEAR($L$9),MONTH($L$9)+1,0)))*$G66*$D66,"")),2),"")</f>
        <v/>
      </c>
      <c r="M66" s="68" t="str">
        <f ca="1">IFERROR(ROUND(IF(SUM($I66+$L66)="","",SUM($I66+$L66)),2),"")</f>
        <v/>
      </c>
      <c r="N66" s="52"/>
      <c r="O66" s="53"/>
    </row>
    <row r="67" spans="1:15" s="14" customFormat="1" x14ac:dyDescent="0.25">
      <c r="A67" s="48"/>
      <c r="B67" s="49" t="str">
        <f>IFERROR(IF($A67&lt;&gt;"",VLOOKUP($A67,Matos,2,0),""),"")</f>
        <v/>
      </c>
      <c r="C67" s="50"/>
      <c r="D67" s="50"/>
      <c r="E67" s="51"/>
      <c r="F67" s="51"/>
      <c r="G67" s="67" t="str">
        <f>IFERROR(IF(OR($A67="",$B67="",$E67=""),"",IF(AND($F67&lt;&gt;"",MONTH($F67)&lt;MONTH($L$9)),"",IF(MID($B67,1,2)="OT",DATEDIF($E67,$F67,"d")+1,IF(AND($I67="",$F67=""),DATEDIF($E67,DATE(YEAR($L$9),MONTH($L$9)+1,0),"d"),IF(AND($E67&lt;&gt;"",$F67&lt;&gt;"",$I67=""),DATEDIF($E67,$F67,"d"),IF(AND($E67&lt;&gt;"",$F67&lt;&gt;"",$I67&lt;&gt;""),DAY(DATE(YEAR($F67),MONTH($F67)+1,0))-(DATE(YEAR($F67),MONTH($F67)+1,0)-$F67),DAY(DATE(YEAR($L$9),MONTH($L$9)+1,0)))))))),"")</f>
        <v/>
      </c>
      <c r="H67" s="52" t="str">
        <f>IFERROR(IF($A67&lt;&gt;"",VLOOKUP($A67,Matos,3,0),""),"")</f>
        <v/>
      </c>
      <c r="I67" s="52"/>
      <c r="J67" s="52"/>
      <c r="K67" s="68" t="str">
        <f ca="1">IFERROR(ROUND(IF(MID($B67,1,2)="OT","",IF(AND($B$8&lt;&gt;"",$D67="",MONTH($F67)=MONTH($L$9),($F67&gt;$B$8),($F67&gt;$E67)),-SUM($H67/DAY(DATE(YEAR($L$9),MONTH($L$9)+1,0)))*DATEDIF($B$8,$F67,"d")*$C67,IF(AND($B$8&lt;&gt;"",$D67&lt;&gt;"",MONTH($F67)=MONTH($L$9),($F67&gt;$B$8),($F67&gt;$E67)),-SUM($H67/DAY(DATE(YEAR($L$9),MONTH($L$9)+1,0)))*DATEDIF($B$8,$F67,"d")*$D67,""))),2),"")</f>
        <v/>
      </c>
      <c r="L67" s="68" t="str">
        <f ca="1">IFERROR(ROUND(IF(AND($J67="",$D67=""),SUM($H67/DAY(DATE(YEAR($L$9),MONTH($L$9)+1,0)))*$G67*$C67,IF(AND($J67="",$D67&lt;&gt;""),SUM($H67/DAY(DATE(YEAR($L$9),MONTH($L$9)+1,0)))*$G67*$D67,"")),2),"")</f>
        <v/>
      </c>
      <c r="M67" s="68" t="str">
        <f ca="1">IFERROR(ROUND(IF(SUM($I67+$L67)="","",SUM($I67+$L67)),2),"")</f>
        <v/>
      </c>
      <c r="N67" s="52"/>
      <c r="O67" s="53"/>
    </row>
    <row r="68" spans="1:15" s="14" customFormat="1" x14ac:dyDescent="0.25">
      <c r="A68" s="48"/>
      <c r="B68" s="49" t="str">
        <f>IFERROR(IF($A68&lt;&gt;"",VLOOKUP($A68,Matos,2,0),""),"")</f>
        <v/>
      </c>
      <c r="C68" s="50"/>
      <c r="D68" s="50"/>
      <c r="E68" s="51"/>
      <c r="F68" s="51"/>
      <c r="G68" s="67" t="str">
        <f>IFERROR(IF(OR($A68="",$B68="",$E68=""),"",IF(AND($F68&lt;&gt;"",MONTH($F68)&lt;MONTH($L$9)),"",IF(MID($B68,1,2)="OT",DATEDIF($E68,$F68,"d")+1,IF(AND($I68="",$F68=""),DATEDIF($E68,DATE(YEAR($L$9),MONTH($L$9)+1,0),"d"),IF(AND($E68&lt;&gt;"",$F68&lt;&gt;"",$I68=""),DATEDIF($E68,$F68,"d"),IF(AND($E68&lt;&gt;"",$F68&lt;&gt;"",$I68&lt;&gt;""),DAY(DATE(YEAR($F68),MONTH($F68)+1,0))-(DATE(YEAR($F68),MONTH($F68)+1,0)-$F68),DAY(DATE(YEAR($L$9),MONTH($L$9)+1,0)))))))),"")</f>
        <v/>
      </c>
      <c r="H68" s="52" t="str">
        <f>IFERROR(IF($A68&lt;&gt;"",VLOOKUP($A68,Matos,3,0),""),"")</f>
        <v/>
      </c>
      <c r="I68" s="52"/>
      <c r="J68" s="52"/>
      <c r="K68" s="68" t="str">
        <f ca="1">IFERROR(ROUND(IF(MID($B68,1,2)="OT","",IF(AND($B$8&lt;&gt;"",$D68="",MONTH($F68)=MONTH($L$9),($F68&gt;$B$8),($F68&gt;$E68)),-SUM($H68/DAY(DATE(YEAR($L$9),MONTH($L$9)+1,0)))*DATEDIF($B$8,$F68,"d")*$C68,IF(AND($B$8&lt;&gt;"",$D68&lt;&gt;"",MONTH($F68)=MONTH($L$9),($F68&gt;$B$8),($F68&gt;$E68)),-SUM($H68/DAY(DATE(YEAR($L$9),MONTH($L$9)+1,0)))*DATEDIF($B$8,$F68,"d")*$D68,""))),2),"")</f>
        <v/>
      </c>
      <c r="L68" s="68" t="str">
        <f ca="1">IFERROR(ROUND(IF(AND($J68="",$D68=""),SUM($H68/DAY(DATE(YEAR($L$9),MONTH($L$9)+1,0)))*$G68*$C68,IF(AND($J68="",$D68&lt;&gt;""),SUM($H68/DAY(DATE(YEAR($L$9),MONTH($L$9)+1,0)))*$G68*$D68,"")),2),"")</f>
        <v/>
      </c>
      <c r="M68" s="68" t="str">
        <f ca="1">IFERROR(ROUND(IF(SUM($I68+$L68)="","",SUM($I68+$L68)),2),"")</f>
        <v/>
      </c>
      <c r="N68" s="52"/>
      <c r="O68" s="53"/>
    </row>
    <row r="69" spans="1:15" s="14" customFormat="1" x14ac:dyDescent="0.25">
      <c r="A69" s="48"/>
      <c r="B69" s="49" t="str">
        <f>IFERROR(IF($A69&lt;&gt;"",VLOOKUP($A69,Matos,2,0),""),"")</f>
        <v/>
      </c>
      <c r="C69" s="50"/>
      <c r="D69" s="50"/>
      <c r="E69" s="51"/>
      <c r="F69" s="51"/>
      <c r="G69" s="67" t="str">
        <f>IFERROR(IF(OR($A69="",$B69="",$E69=""),"",IF(AND($F69&lt;&gt;"",MONTH($F69)&lt;MONTH($L$9)),"",IF(MID($B69,1,2)="OT",DATEDIF($E69,$F69,"d")+1,IF(AND($I69="",$F69=""),DATEDIF($E69,DATE(YEAR($L$9),MONTH($L$9)+1,0),"d"),IF(AND($E69&lt;&gt;"",$F69&lt;&gt;"",$I69=""),DATEDIF($E69,$F69,"d"),IF(AND($E69&lt;&gt;"",$F69&lt;&gt;"",$I69&lt;&gt;""),DAY(DATE(YEAR($F69),MONTH($F69)+1,0))-(DATE(YEAR($F69),MONTH($F69)+1,0)-$F69),DAY(DATE(YEAR($L$9),MONTH($L$9)+1,0)))))))),"")</f>
        <v/>
      </c>
      <c r="H69" s="52" t="str">
        <f>IFERROR(IF($A69&lt;&gt;"",VLOOKUP($A69,Matos,3,0),""),"")</f>
        <v/>
      </c>
      <c r="I69" s="52"/>
      <c r="J69" s="52"/>
      <c r="K69" s="68" t="str">
        <f ca="1">IFERROR(ROUND(IF(MID($B69,1,2)="OT","",IF(AND($B$8&lt;&gt;"",$D69="",MONTH($F69)=MONTH($L$9),($F69&gt;$B$8),($F69&gt;$E69)),-SUM($H69/DAY(DATE(YEAR($L$9),MONTH($L$9)+1,0)))*DATEDIF($B$8,$F69,"d")*$C69,IF(AND($B$8&lt;&gt;"",$D69&lt;&gt;"",MONTH($F69)=MONTH($L$9),($F69&gt;$B$8),($F69&gt;$E69)),-SUM($H69/DAY(DATE(YEAR($L$9),MONTH($L$9)+1,0)))*DATEDIF($B$8,$F69,"d")*$D69,""))),2),"")</f>
        <v/>
      </c>
      <c r="L69" s="68" t="str">
        <f ca="1">IFERROR(ROUND(IF(AND($J69="",$D69=""),SUM($H69/DAY(DATE(YEAR($L$9),MONTH($L$9)+1,0)))*$G69*$C69,IF(AND($J69="",$D69&lt;&gt;""),SUM($H69/DAY(DATE(YEAR($L$9),MONTH($L$9)+1,0)))*$G69*$D69,"")),2),"")</f>
        <v/>
      </c>
      <c r="M69" s="68" t="str">
        <f ca="1">IFERROR(ROUND(IF(SUM($I69+$L69)="","",SUM($I69+$L69)),2),"")</f>
        <v/>
      </c>
      <c r="N69" s="52"/>
      <c r="O69" s="53"/>
    </row>
    <row r="70" spans="1:15" s="14" customFormat="1" x14ac:dyDescent="0.25">
      <c r="A70" s="48"/>
      <c r="B70" s="49" t="str">
        <f>IFERROR(IF($A70&lt;&gt;"",VLOOKUP($A70,Matos,2,0),""),"")</f>
        <v/>
      </c>
      <c r="C70" s="50"/>
      <c r="D70" s="50"/>
      <c r="E70" s="51"/>
      <c r="F70" s="51"/>
      <c r="G70" s="67" t="str">
        <f>IFERROR(IF(OR($A70="",$B70="",$E70=""),"",IF(AND($F70&lt;&gt;"",MONTH($F70)&lt;MONTH($L$9)),"",IF(MID($B70,1,2)="OT",DATEDIF($E70,$F70,"d")+1,IF(AND($I70="",$F70=""),DATEDIF($E70,DATE(YEAR($L$9),MONTH($L$9)+1,0),"d"),IF(AND($E70&lt;&gt;"",$F70&lt;&gt;"",$I70=""),DATEDIF($E70,$F70,"d"),IF(AND($E70&lt;&gt;"",$F70&lt;&gt;"",$I70&lt;&gt;""),DAY(DATE(YEAR($F70),MONTH($F70)+1,0))-(DATE(YEAR($F70),MONTH($F70)+1,0)-$F70),DAY(DATE(YEAR($L$9),MONTH($L$9)+1,0)))))))),"")</f>
        <v/>
      </c>
      <c r="H70" s="52" t="str">
        <f>IFERROR(IF($A70&lt;&gt;"",VLOOKUP($A70,Matos,3,0),""),"")</f>
        <v/>
      </c>
      <c r="I70" s="52"/>
      <c r="J70" s="52"/>
      <c r="K70" s="68" t="str">
        <f ca="1">IFERROR(ROUND(IF(MID($B70,1,2)="OT","",IF(AND($B$8&lt;&gt;"",$D70="",MONTH($F70)=MONTH($L$9),($F70&gt;$B$8),($F70&gt;$E70)),-SUM($H70/DAY(DATE(YEAR($L$9),MONTH($L$9)+1,0)))*DATEDIF($B$8,$F70,"d")*$C70,IF(AND($B$8&lt;&gt;"",$D70&lt;&gt;"",MONTH($F70)=MONTH($L$9),($F70&gt;$B$8),($F70&gt;$E70)),-SUM($H70/DAY(DATE(YEAR($L$9),MONTH($L$9)+1,0)))*DATEDIF($B$8,$F70,"d")*$D70,""))),2),"")</f>
        <v/>
      </c>
      <c r="L70" s="68" t="str">
        <f ca="1">IFERROR(ROUND(IF(AND($J70="",$D70=""),SUM($H70/DAY(DATE(YEAR($L$9),MONTH($L$9)+1,0)))*$G70*$C70,IF(AND($J70="",$D70&lt;&gt;""),SUM($H70/DAY(DATE(YEAR($L$9),MONTH($L$9)+1,0)))*$G70*$D70,"")),2),"")</f>
        <v/>
      </c>
      <c r="M70" s="68" t="str">
        <f ca="1">IFERROR(ROUND(IF(SUM($I70+$L70)="","",SUM($I70+$L70)),2),"")</f>
        <v/>
      </c>
      <c r="N70" s="52"/>
      <c r="O70" s="53"/>
    </row>
    <row r="71" spans="1:15" s="14" customFormat="1" x14ac:dyDescent="0.25">
      <c r="A71" s="48"/>
      <c r="B71" s="49" t="str">
        <f>IFERROR(IF($A71&lt;&gt;"",VLOOKUP($A71,Matos,2,0),""),"")</f>
        <v/>
      </c>
      <c r="C71" s="50"/>
      <c r="D71" s="50"/>
      <c r="E71" s="51"/>
      <c r="F71" s="51"/>
      <c r="G71" s="67" t="str">
        <f>IFERROR(IF(OR($A71="",$B71="",$E71=""),"",IF(AND($F71&lt;&gt;"",MONTH($F71)&lt;MONTH($L$9)),"",IF(MID($B71,1,2)="OT",DATEDIF($E71,$F71,"d")+1,IF(AND($I71="",$F71=""),DATEDIF($E71,DATE(YEAR($L$9),MONTH($L$9)+1,0),"d"),IF(AND($E71&lt;&gt;"",$F71&lt;&gt;"",$I71=""),DATEDIF($E71,$F71,"d"),IF(AND($E71&lt;&gt;"",$F71&lt;&gt;"",$I71&lt;&gt;""),DAY(DATE(YEAR($F71),MONTH($F71)+1,0))-(DATE(YEAR($F71),MONTH($F71)+1,0)-$F71),DAY(DATE(YEAR($L$9),MONTH($L$9)+1,0)))))))),"")</f>
        <v/>
      </c>
      <c r="H71" s="52" t="str">
        <f>IFERROR(IF($A71&lt;&gt;"",VLOOKUP($A71,Matos,3,0),""),"")</f>
        <v/>
      </c>
      <c r="I71" s="52"/>
      <c r="J71" s="52"/>
      <c r="K71" s="68" t="str">
        <f ca="1">IFERROR(ROUND(IF(MID($B71,1,2)="OT","",IF(AND($B$8&lt;&gt;"",$D71="",MONTH($F71)=MONTH($L$9),($F71&gt;$B$8),($F71&gt;$E71)),-SUM($H71/DAY(DATE(YEAR($L$9),MONTH($L$9)+1,0)))*DATEDIF($B$8,$F71,"d")*$C71,IF(AND($B$8&lt;&gt;"",$D71&lt;&gt;"",MONTH($F71)=MONTH($L$9),($F71&gt;$B$8),($F71&gt;$E71)),-SUM($H71/DAY(DATE(YEAR($L$9),MONTH($L$9)+1,0)))*DATEDIF($B$8,$F71,"d")*$D71,""))),2),"")</f>
        <v/>
      </c>
      <c r="L71" s="68" t="str">
        <f ca="1">IFERROR(ROUND(IF(AND($J71="",$D71=""),SUM($H71/DAY(DATE(YEAR($L$9),MONTH($L$9)+1,0)))*$G71*$C71,IF(AND($J71="",$D71&lt;&gt;""),SUM($H71/DAY(DATE(YEAR($L$9),MONTH($L$9)+1,0)))*$G71*$D71,"")),2),"")</f>
        <v/>
      </c>
      <c r="M71" s="68" t="str">
        <f ca="1">IFERROR(ROUND(IF(SUM($I71+$L71)="","",SUM($I71+$L71)),2),"")</f>
        <v/>
      </c>
      <c r="N71" s="52"/>
      <c r="O71" s="53"/>
    </row>
    <row r="72" spans="1:15" s="14" customFormat="1" x14ac:dyDescent="0.25">
      <c r="A72" s="48"/>
      <c r="B72" s="49" t="str">
        <f>IFERROR(IF($A72&lt;&gt;"",VLOOKUP($A72,Matos,2,0),""),"")</f>
        <v/>
      </c>
      <c r="C72" s="50"/>
      <c r="D72" s="50"/>
      <c r="E72" s="51"/>
      <c r="F72" s="51"/>
      <c r="G72" s="67" t="str">
        <f>IFERROR(IF(OR($A72="",$B72="",$E72=""),"",IF(AND($F72&lt;&gt;"",MONTH($F72)&lt;MONTH($L$9)),"",IF(MID($B72,1,2)="OT",DATEDIF($E72,$F72,"d")+1,IF(AND($I72="",$F72=""),DATEDIF($E72,DATE(YEAR($L$9),MONTH($L$9)+1,0),"d"),IF(AND($E72&lt;&gt;"",$F72&lt;&gt;"",$I72=""),DATEDIF($E72,$F72,"d"),IF(AND($E72&lt;&gt;"",$F72&lt;&gt;"",$I72&lt;&gt;""),DAY(DATE(YEAR($F72),MONTH($F72)+1,0))-(DATE(YEAR($F72),MONTH($F72)+1,0)-$F72),DAY(DATE(YEAR($L$9),MONTH($L$9)+1,0)))))))),"")</f>
        <v/>
      </c>
      <c r="H72" s="52" t="str">
        <f>IFERROR(IF($A72&lt;&gt;"",VLOOKUP($A72,Matos,3,0),""),"")</f>
        <v/>
      </c>
      <c r="I72" s="52"/>
      <c r="J72" s="52"/>
      <c r="K72" s="68" t="str">
        <f ca="1">IFERROR(ROUND(IF(MID($B72,1,2)="OT","",IF(AND($B$8&lt;&gt;"",$D72="",MONTH($F72)=MONTH($L$9),($F72&gt;$B$8),($F72&gt;$E72)),-SUM($H72/DAY(DATE(YEAR($L$9),MONTH($L$9)+1,0)))*DATEDIF($B$8,$F72,"d")*$C72,IF(AND($B$8&lt;&gt;"",$D72&lt;&gt;"",MONTH($F72)=MONTH($L$9),($F72&gt;$B$8),($F72&gt;$E72)),-SUM($H72/DAY(DATE(YEAR($L$9),MONTH($L$9)+1,0)))*DATEDIF($B$8,$F72,"d")*$D72,""))),2),"")</f>
        <v/>
      </c>
      <c r="L72" s="68" t="str">
        <f ca="1">IFERROR(ROUND(IF(AND($J72="",$D72=""),SUM($H72/DAY(DATE(YEAR($L$9),MONTH($L$9)+1,0)))*$G72*$C72,IF(AND($J72="",$D72&lt;&gt;""),SUM($H72/DAY(DATE(YEAR($L$9),MONTH($L$9)+1,0)))*$G72*$D72,"")),2),"")</f>
        <v/>
      </c>
      <c r="M72" s="68" t="str">
        <f ca="1">IFERROR(ROUND(IF(SUM($I72+$L72)="","",SUM($I72+$L72)),2),"")</f>
        <v/>
      </c>
      <c r="N72" s="52"/>
      <c r="O72" s="53"/>
    </row>
    <row r="73" spans="1:15" s="14" customFormat="1" x14ac:dyDescent="0.25">
      <c r="A73" s="48"/>
      <c r="B73" s="49" t="str">
        <f>IFERROR(IF($A73&lt;&gt;"",VLOOKUP($A73,Matos,2,0),""),"")</f>
        <v/>
      </c>
      <c r="C73" s="50"/>
      <c r="D73" s="50"/>
      <c r="E73" s="51"/>
      <c r="F73" s="51"/>
      <c r="G73" s="67" t="str">
        <f>IFERROR(IF(OR($A73="",$B73="",$E73=""),"",IF(AND($F73&lt;&gt;"",MONTH($F73)&lt;MONTH($L$9)),"",IF(MID($B73,1,2)="OT",DATEDIF($E73,$F73,"d")+1,IF(AND($I73="",$F73=""),DATEDIF($E73,DATE(YEAR($L$9),MONTH($L$9)+1,0),"d"),IF(AND($E73&lt;&gt;"",$F73&lt;&gt;"",$I73=""),DATEDIF($E73,$F73,"d"),IF(AND($E73&lt;&gt;"",$F73&lt;&gt;"",$I73&lt;&gt;""),DAY(DATE(YEAR($F73),MONTH($F73)+1,0))-(DATE(YEAR($F73),MONTH($F73)+1,0)-$F73),DAY(DATE(YEAR($L$9),MONTH($L$9)+1,0)))))))),"")</f>
        <v/>
      </c>
      <c r="H73" s="52" t="str">
        <f>IFERROR(IF($A73&lt;&gt;"",VLOOKUP($A73,Matos,3,0),""),"")</f>
        <v/>
      </c>
      <c r="I73" s="52"/>
      <c r="J73" s="52"/>
      <c r="K73" s="68" t="str">
        <f ca="1">IFERROR(ROUND(IF(MID($B73,1,2)="OT","",IF(AND($B$8&lt;&gt;"",$D73="",MONTH($F73)=MONTH($L$9),($F73&gt;$B$8),($F73&gt;$E73)),-SUM($H73/DAY(DATE(YEAR($L$9),MONTH($L$9)+1,0)))*DATEDIF($B$8,$F73,"d")*$C73,IF(AND($B$8&lt;&gt;"",$D73&lt;&gt;"",MONTH($F73)=MONTH($L$9),($F73&gt;$B$8),($F73&gt;$E73)),-SUM($H73/DAY(DATE(YEAR($L$9),MONTH($L$9)+1,0)))*DATEDIF($B$8,$F73,"d")*$D73,""))),2),"")</f>
        <v/>
      </c>
      <c r="L73" s="68" t="str">
        <f ca="1">IFERROR(ROUND(IF(AND($J73="",$D73=""),SUM($H73/DAY(DATE(YEAR($L$9),MONTH($L$9)+1,0)))*$G73*$C73,IF(AND($J73="",$D73&lt;&gt;""),SUM($H73/DAY(DATE(YEAR($L$9),MONTH($L$9)+1,0)))*$G73*$D73,"")),2),"")</f>
        <v/>
      </c>
      <c r="M73" s="68" t="str">
        <f ca="1">IFERROR(ROUND(IF(SUM($I73+$L73)="","",SUM($I73+$L73)),2),"")</f>
        <v/>
      </c>
      <c r="N73" s="52"/>
      <c r="O73" s="53"/>
    </row>
    <row r="74" spans="1:15" s="14" customFormat="1" x14ac:dyDescent="0.25">
      <c r="A74" s="48"/>
      <c r="B74" s="49" t="str">
        <f>IFERROR(IF($A74&lt;&gt;"",VLOOKUP($A74,Matos,2,0),""),"")</f>
        <v/>
      </c>
      <c r="C74" s="50"/>
      <c r="D74" s="50"/>
      <c r="E74" s="51"/>
      <c r="F74" s="51"/>
      <c r="G74" s="67" t="str">
        <f>IFERROR(IF(OR($A74="",$B74="",$E74=""),"",IF(AND($F74&lt;&gt;"",MONTH($F74)&lt;MONTH($L$9)),"",IF(MID($B74,1,2)="OT",DATEDIF($E74,$F74,"d")+1,IF(AND($I74="",$F74=""),DATEDIF($E74,DATE(YEAR($L$9),MONTH($L$9)+1,0),"d"),IF(AND($E74&lt;&gt;"",$F74&lt;&gt;"",$I74=""),DATEDIF($E74,$F74,"d"),IF(AND($E74&lt;&gt;"",$F74&lt;&gt;"",$I74&lt;&gt;""),DAY(DATE(YEAR($F74),MONTH($F74)+1,0))-(DATE(YEAR($F74),MONTH($F74)+1,0)-$F74),DAY(DATE(YEAR($L$9),MONTH($L$9)+1,0)))))))),"")</f>
        <v/>
      </c>
      <c r="H74" s="52" t="str">
        <f>IFERROR(IF($A74&lt;&gt;"",VLOOKUP($A74,Matos,3,0),""),"")</f>
        <v/>
      </c>
      <c r="I74" s="52"/>
      <c r="J74" s="52"/>
      <c r="K74" s="68" t="str">
        <f ca="1">IFERROR(ROUND(IF(MID($B74,1,2)="OT","",IF(AND($B$8&lt;&gt;"",$D74="",MONTH($F74)=MONTH($L$9),($F74&gt;$B$8),($F74&gt;$E74)),-SUM($H74/DAY(DATE(YEAR($L$9),MONTH($L$9)+1,0)))*DATEDIF($B$8,$F74,"d")*$C74,IF(AND($B$8&lt;&gt;"",$D74&lt;&gt;"",MONTH($F74)=MONTH($L$9),($F74&gt;$B$8),($F74&gt;$E74)),-SUM($H74/DAY(DATE(YEAR($L$9),MONTH($L$9)+1,0)))*DATEDIF($B$8,$F74,"d")*$D74,""))),2),"")</f>
        <v/>
      </c>
      <c r="L74" s="68" t="str">
        <f ca="1">IFERROR(ROUND(IF(AND($J74="",$D74=""),SUM($H74/DAY(DATE(YEAR($L$9),MONTH($L$9)+1,0)))*$G74*$C74,IF(AND($J74="",$D74&lt;&gt;""),SUM($H74/DAY(DATE(YEAR($L$9),MONTH($L$9)+1,0)))*$G74*$D74,"")),2),"")</f>
        <v/>
      </c>
      <c r="M74" s="68" t="str">
        <f ca="1">IFERROR(ROUND(IF(SUM($I74+$L74)="","",SUM($I74+$L74)),2),"")</f>
        <v/>
      </c>
      <c r="N74" s="52"/>
      <c r="O74" s="53"/>
    </row>
    <row r="75" spans="1:15" s="14" customFormat="1" x14ac:dyDescent="0.25">
      <c r="A75" s="48"/>
      <c r="B75" s="49" t="str">
        <f>IFERROR(IF($A75&lt;&gt;"",VLOOKUP($A75,Matos,2,0),""),"")</f>
        <v/>
      </c>
      <c r="C75" s="50"/>
      <c r="D75" s="50"/>
      <c r="E75" s="51"/>
      <c r="F75" s="51"/>
      <c r="G75" s="67" t="str">
        <f>IFERROR(IF(OR($A75="",$B75="",$E75=""),"",IF(AND($F75&lt;&gt;"",MONTH($F75)&lt;MONTH($L$9)),"",IF(MID($B75,1,2)="OT",DATEDIF($E75,$F75,"d")+1,IF(AND($I75="",$F75=""),DATEDIF($E75,DATE(YEAR($L$9),MONTH($L$9)+1,0),"d"),IF(AND($E75&lt;&gt;"",$F75&lt;&gt;"",$I75=""),DATEDIF($E75,$F75,"d"),IF(AND($E75&lt;&gt;"",$F75&lt;&gt;"",$I75&lt;&gt;""),DAY(DATE(YEAR($F75),MONTH($F75)+1,0))-(DATE(YEAR($F75),MONTH($F75)+1,0)-$F75),DAY(DATE(YEAR($L$9),MONTH($L$9)+1,0)))))))),"")</f>
        <v/>
      </c>
      <c r="H75" s="52" t="str">
        <f>IFERROR(IF($A75&lt;&gt;"",VLOOKUP($A75,Matos,3,0),""),"")</f>
        <v/>
      </c>
      <c r="I75" s="52"/>
      <c r="J75" s="52"/>
      <c r="K75" s="68" t="str">
        <f ca="1">IFERROR(ROUND(IF(MID($B75,1,2)="OT","",IF(AND($B$8&lt;&gt;"",$D75="",MONTH($F75)=MONTH($L$9),($F75&gt;$B$8),($F75&gt;$E75)),-SUM($H75/DAY(DATE(YEAR($L$9),MONTH($L$9)+1,0)))*DATEDIF($B$8,$F75,"d")*$C75,IF(AND($B$8&lt;&gt;"",$D75&lt;&gt;"",MONTH($F75)=MONTH($L$9),($F75&gt;$B$8),($F75&gt;$E75)),-SUM($H75/DAY(DATE(YEAR($L$9),MONTH($L$9)+1,0)))*DATEDIF($B$8,$F75,"d")*$D75,""))),2),"")</f>
        <v/>
      </c>
      <c r="L75" s="68" t="str">
        <f ca="1">IFERROR(ROUND(IF(AND($J75="",$D75=""),SUM($H75/DAY(DATE(YEAR($L$9),MONTH($L$9)+1,0)))*$G75*$C75,IF(AND($J75="",$D75&lt;&gt;""),SUM($H75/DAY(DATE(YEAR($L$9),MONTH($L$9)+1,0)))*$G75*$D75,"")),2),"")</f>
        <v/>
      </c>
      <c r="M75" s="68" t="str">
        <f ca="1">IFERROR(ROUND(IF(SUM($I75+$L75)="","",SUM($I75+$L75)),2),"")</f>
        <v/>
      </c>
      <c r="N75" s="52"/>
      <c r="O75" s="53"/>
    </row>
    <row r="76" spans="1:15" s="14" customFormat="1" x14ac:dyDescent="0.25">
      <c r="A76" s="48"/>
      <c r="B76" s="49" t="str">
        <f>IFERROR(IF($A76&lt;&gt;"",VLOOKUP($A76,Matos,2,0),""),"")</f>
        <v/>
      </c>
      <c r="C76" s="50"/>
      <c r="D76" s="50"/>
      <c r="E76" s="51"/>
      <c r="F76" s="51"/>
      <c r="G76" s="67" t="str">
        <f>IFERROR(IF(OR($A76="",$B76="",$E76=""),"",IF(AND($F76&lt;&gt;"",MONTH($F76)&lt;MONTH($L$9)),"",IF(MID($B76,1,2)="OT",DATEDIF($E76,$F76,"d")+1,IF(AND($I76="",$F76=""),DATEDIF($E76,DATE(YEAR($L$9),MONTH($L$9)+1,0),"d"),IF(AND($E76&lt;&gt;"",$F76&lt;&gt;"",$I76=""),DATEDIF($E76,$F76,"d"),IF(AND($E76&lt;&gt;"",$F76&lt;&gt;"",$I76&lt;&gt;""),DAY(DATE(YEAR($F76),MONTH($F76)+1,0))-(DATE(YEAR($F76),MONTH($F76)+1,0)-$F76),DAY(DATE(YEAR($L$9),MONTH($L$9)+1,0)))))))),"")</f>
        <v/>
      </c>
      <c r="H76" s="52" t="str">
        <f>IFERROR(IF($A76&lt;&gt;"",VLOOKUP($A76,Matos,3,0),""),"")</f>
        <v/>
      </c>
      <c r="I76" s="52"/>
      <c r="J76" s="52"/>
      <c r="K76" s="68" t="str">
        <f ca="1">IFERROR(ROUND(IF(MID($B76,1,2)="OT","",IF(AND($B$8&lt;&gt;"",$D76="",MONTH($F76)=MONTH($L$9),($F76&gt;$B$8),($F76&gt;$E76)),-SUM($H76/DAY(DATE(YEAR($L$9),MONTH($L$9)+1,0)))*DATEDIF($B$8,$F76,"d")*$C76,IF(AND($B$8&lt;&gt;"",$D76&lt;&gt;"",MONTH($F76)=MONTH($L$9),($F76&gt;$B$8),($F76&gt;$E76)),-SUM($H76/DAY(DATE(YEAR($L$9),MONTH($L$9)+1,0)))*DATEDIF($B$8,$F76,"d")*$D76,""))),2),"")</f>
        <v/>
      </c>
      <c r="L76" s="68" t="str">
        <f ca="1">IFERROR(ROUND(IF(AND($J76="",$D76=""),SUM($H76/DAY(DATE(YEAR($L$9),MONTH($L$9)+1,0)))*$G76*$C76,IF(AND($J76="",$D76&lt;&gt;""),SUM($H76/DAY(DATE(YEAR($L$9),MONTH($L$9)+1,0)))*$G76*$D76,"")),2),"")</f>
        <v/>
      </c>
      <c r="M76" s="68" t="str">
        <f ca="1">IFERROR(ROUND(IF(SUM($I76+$L76)="","",SUM($I76+$L76)),2),"")</f>
        <v/>
      </c>
      <c r="N76" s="52"/>
      <c r="O76" s="53"/>
    </row>
    <row r="77" spans="1:15" s="14" customFormat="1" x14ac:dyDescent="0.25">
      <c r="A77" s="48"/>
      <c r="B77" s="49" t="str">
        <f>IFERROR(IF($A77&lt;&gt;"",VLOOKUP($A77,Matos,2,0),""),"")</f>
        <v/>
      </c>
      <c r="C77" s="50"/>
      <c r="D77" s="50"/>
      <c r="E77" s="51"/>
      <c r="F77" s="51"/>
      <c r="G77" s="67" t="str">
        <f>IFERROR(IF(OR($A77="",$B77="",$E77=""),"",IF(AND($F77&lt;&gt;"",MONTH($F77)&lt;MONTH($L$9)),"",IF(MID($B77,1,2)="OT",DATEDIF($E77,$F77,"d")+1,IF(AND($I77="",$F77=""),DATEDIF($E77,DATE(YEAR($L$9),MONTH($L$9)+1,0),"d"),IF(AND($E77&lt;&gt;"",$F77&lt;&gt;"",$I77=""),DATEDIF($E77,$F77,"d"),IF(AND($E77&lt;&gt;"",$F77&lt;&gt;"",$I77&lt;&gt;""),DAY(DATE(YEAR($F77),MONTH($F77)+1,0))-(DATE(YEAR($F77),MONTH($F77)+1,0)-$F77),DAY(DATE(YEAR($L$9),MONTH($L$9)+1,0)))))))),"")</f>
        <v/>
      </c>
      <c r="H77" s="52" t="str">
        <f>IFERROR(IF($A77&lt;&gt;"",VLOOKUP($A77,Matos,3,0),""),"")</f>
        <v/>
      </c>
      <c r="I77" s="52"/>
      <c r="J77" s="52"/>
      <c r="K77" s="68" t="str">
        <f ca="1">IFERROR(ROUND(IF(MID($B77,1,2)="OT","",IF(AND($B$8&lt;&gt;"",$D77="",MONTH($F77)=MONTH($L$9),($F77&gt;$B$8),($F77&gt;$E77)),-SUM($H77/DAY(DATE(YEAR($L$9),MONTH($L$9)+1,0)))*DATEDIF($B$8,$F77,"d")*$C77,IF(AND($B$8&lt;&gt;"",$D77&lt;&gt;"",MONTH($F77)=MONTH($L$9),($F77&gt;$B$8),($F77&gt;$E77)),-SUM($H77/DAY(DATE(YEAR($L$9),MONTH($L$9)+1,0)))*DATEDIF($B$8,$F77,"d")*$D77,""))),2),"")</f>
        <v/>
      </c>
      <c r="L77" s="68" t="str">
        <f ca="1">IFERROR(ROUND(IF(AND($J77="",$D77=""),SUM($H77/DAY(DATE(YEAR($L$9),MONTH($L$9)+1,0)))*$G77*$C77,IF(AND($J77="",$D77&lt;&gt;""),SUM($H77/DAY(DATE(YEAR($L$9),MONTH($L$9)+1,0)))*$G77*$D77,"")),2),"")</f>
        <v/>
      </c>
      <c r="M77" s="68" t="str">
        <f ca="1">IFERROR(ROUND(IF(SUM($I77+$L77)="","",SUM($I77+$L77)),2),"")</f>
        <v/>
      </c>
      <c r="N77" s="52"/>
      <c r="O77" s="53"/>
    </row>
    <row r="78" spans="1:15" s="14" customFormat="1" x14ac:dyDescent="0.25">
      <c r="A78" s="48"/>
      <c r="B78" s="49" t="str">
        <f>IFERROR(IF($A78&lt;&gt;"",VLOOKUP($A78,Matos,2,0),""),"")</f>
        <v/>
      </c>
      <c r="C78" s="50"/>
      <c r="D78" s="50"/>
      <c r="E78" s="51"/>
      <c r="F78" s="51"/>
      <c r="G78" s="67" t="str">
        <f>IFERROR(IF(OR($A78="",$B78="",$E78=""),"",IF(AND($F78&lt;&gt;"",MONTH($F78)&lt;MONTH($L$9)),"",IF(MID($B78,1,2)="OT",DATEDIF($E78,$F78,"d")+1,IF(AND($I78="",$F78=""),DATEDIF($E78,DATE(YEAR($L$9),MONTH($L$9)+1,0),"d"),IF(AND($E78&lt;&gt;"",$F78&lt;&gt;"",$I78=""),DATEDIF($E78,$F78,"d"),IF(AND($E78&lt;&gt;"",$F78&lt;&gt;"",$I78&lt;&gt;""),DAY(DATE(YEAR($F78),MONTH($F78)+1,0))-(DATE(YEAR($F78),MONTH($F78)+1,0)-$F78),DAY(DATE(YEAR($L$9),MONTH($L$9)+1,0)))))))),"")</f>
        <v/>
      </c>
      <c r="H78" s="52" t="str">
        <f>IFERROR(IF($A78&lt;&gt;"",VLOOKUP($A78,Matos,3,0),""),"")</f>
        <v/>
      </c>
      <c r="I78" s="52"/>
      <c r="J78" s="52"/>
      <c r="K78" s="68" t="str">
        <f ca="1">IFERROR(ROUND(IF(MID($B78,1,2)="OT","",IF(AND($B$8&lt;&gt;"",$D78="",MONTH($F78)=MONTH($L$9),($F78&gt;$B$8),($F78&gt;$E78)),-SUM($H78/DAY(DATE(YEAR($L$9),MONTH($L$9)+1,0)))*DATEDIF($B$8,$F78,"d")*$C78,IF(AND($B$8&lt;&gt;"",$D78&lt;&gt;"",MONTH($F78)=MONTH($L$9),($F78&gt;$B$8),($F78&gt;$E78)),-SUM($H78/DAY(DATE(YEAR($L$9),MONTH($L$9)+1,0)))*DATEDIF($B$8,$F78,"d")*$D78,""))),2),"")</f>
        <v/>
      </c>
      <c r="L78" s="68" t="str">
        <f ca="1">IFERROR(ROUND(IF(AND($J78="",$D78=""),SUM($H78/DAY(DATE(YEAR($L$9),MONTH($L$9)+1,0)))*$G78*$C78,IF(AND($J78="",$D78&lt;&gt;""),SUM($H78/DAY(DATE(YEAR($L$9),MONTH($L$9)+1,0)))*$G78*$D78,"")),2),"")</f>
        <v/>
      </c>
      <c r="M78" s="68" t="str">
        <f ca="1">IFERROR(ROUND(IF(SUM($I78+$L78)="","",SUM($I78+$L78)),2),"")</f>
        <v/>
      </c>
      <c r="N78" s="52"/>
      <c r="O78" s="53"/>
    </row>
    <row r="79" spans="1:15" s="14" customFormat="1" x14ac:dyDescent="0.25">
      <c r="A79" s="48"/>
      <c r="B79" s="49" t="str">
        <f>IFERROR(IF($A79&lt;&gt;"",VLOOKUP($A79,Matos,2,0),""),"")</f>
        <v/>
      </c>
      <c r="C79" s="50"/>
      <c r="D79" s="50"/>
      <c r="E79" s="51"/>
      <c r="F79" s="51"/>
      <c r="G79" s="67" t="str">
        <f>IFERROR(IF(OR($A79="",$B79="",$E79=""),"",IF(AND($F79&lt;&gt;"",MONTH($F79)&lt;MONTH($L$9)),"",IF(MID($B79,1,2)="OT",DATEDIF($E79,$F79,"d")+1,IF(AND($I79="",$F79=""),DATEDIF($E79,DATE(YEAR($L$9),MONTH($L$9)+1,0),"d"),IF(AND($E79&lt;&gt;"",$F79&lt;&gt;"",$I79=""),DATEDIF($E79,$F79,"d"),IF(AND($E79&lt;&gt;"",$F79&lt;&gt;"",$I79&lt;&gt;""),DAY(DATE(YEAR($F79),MONTH($F79)+1,0))-(DATE(YEAR($F79),MONTH($F79)+1,0)-$F79),DAY(DATE(YEAR($L$9),MONTH($L$9)+1,0)))))))),"")</f>
        <v/>
      </c>
      <c r="H79" s="52" t="str">
        <f>IFERROR(IF($A79&lt;&gt;"",VLOOKUP($A79,Matos,3,0),""),"")</f>
        <v/>
      </c>
      <c r="I79" s="52"/>
      <c r="J79" s="52"/>
      <c r="K79" s="68" t="str">
        <f ca="1">IFERROR(ROUND(IF(MID($B79,1,2)="OT","",IF(AND($B$8&lt;&gt;"",$D79="",MONTH($F79)=MONTH($L$9),($F79&gt;$B$8),($F79&gt;$E79)),-SUM($H79/DAY(DATE(YEAR($L$9),MONTH($L$9)+1,0)))*DATEDIF($B$8,$F79,"d")*$C79,IF(AND($B$8&lt;&gt;"",$D79&lt;&gt;"",MONTH($F79)=MONTH($L$9),($F79&gt;$B$8),($F79&gt;$E79)),-SUM($H79/DAY(DATE(YEAR($L$9),MONTH($L$9)+1,0)))*DATEDIF($B$8,$F79,"d")*$D79,""))),2),"")</f>
        <v/>
      </c>
      <c r="L79" s="68" t="str">
        <f ca="1">IFERROR(ROUND(IF(AND($J79="",$D79=""),SUM($H79/DAY(DATE(YEAR($L$9),MONTH($L$9)+1,0)))*$G79*$C79,IF(AND($J79="",$D79&lt;&gt;""),SUM($H79/DAY(DATE(YEAR($L$9),MONTH($L$9)+1,0)))*$G79*$D79,"")),2),"")</f>
        <v/>
      </c>
      <c r="M79" s="68" t="str">
        <f ca="1">IFERROR(ROUND(IF(SUM($I79+$L79)="","",SUM($I79+$L79)),2),"")</f>
        <v/>
      </c>
      <c r="N79" s="52"/>
      <c r="O79" s="53"/>
    </row>
    <row r="80" spans="1:15" s="14" customFormat="1" x14ac:dyDescent="0.25">
      <c r="A80" s="48"/>
      <c r="B80" s="49" t="str">
        <f>IFERROR(IF($A80&lt;&gt;"",VLOOKUP($A80,Matos,2,0),""),"")</f>
        <v/>
      </c>
      <c r="C80" s="50"/>
      <c r="D80" s="50"/>
      <c r="E80" s="51"/>
      <c r="F80" s="51"/>
      <c r="G80" s="67" t="str">
        <f>IFERROR(IF(OR($A80="",$B80="",$E80=""),"",IF(AND($F80&lt;&gt;"",MONTH($F80)&lt;MONTH($L$9)),"",IF(MID($B80,1,2)="OT",DATEDIF($E80,$F80,"d")+1,IF(AND($I80="",$F80=""),DATEDIF($E80,DATE(YEAR($L$9),MONTH($L$9)+1,0),"d"),IF(AND($E80&lt;&gt;"",$F80&lt;&gt;"",$I80=""),DATEDIF($E80,$F80,"d"),IF(AND($E80&lt;&gt;"",$F80&lt;&gt;"",$I80&lt;&gt;""),DAY(DATE(YEAR($F80),MONTH($F80)+1,0))-(DATE(YEAR($F80),MONTH($F80)+1,0)-$F80),DAY(DATE(YEAR($L$9),MONTH($L$9)+1,0)))))))),"")</f>
        <v/>
      </c>
      <c r="H80" s="52" t="str">
        <f>IFERROR(IF($A80&lt;&gt;"",VLOOKUP($A80,Matos,3,0),""),"")</f>
        <v/>
      </c>
      <c r="I80" s="52"/>
      <c r="J80" s="52"/>
      <c r="K80" s="68" t="str">
        <f ca="1">IFERROR(ROUND(IF(MID($B80,1,2)="OT","",IF(AND($B$8&lt;&gt;"",$D80="",MONTH($F80)=MONTH($L$9),($F80&gt;$B$8),($F80&gt;$E80)),-SUM($H80/DAY(DATE(YEAR($L$9),MONTH($L$9)+1,0)))*DATEDIF($B$8,$F80,"d")*$C80,IF(AND($B$8&lt;&gt;"",$D80&lt;&gt;"",MONTH($F80)=MONTH($L$9),($F80&gt;$B$8),($F80&gt;$E80)),-SUM($H80/DAY(DATE(YEAR($L$9),MONTH($L$9)+1,0)))*DATEDIF($B$8,$F80,"d")*$D80,""))),2),"")</f>
        <v/>
      </c>
      <c r="L80" s="68" t="str">
        <f ca="1">IFERROR(ROUND(IF(AND($J80="",$D80=""),SUM($H80/DAY(DATE(YEAR($L$9),MONTH($L$9)+1,0)))*$G80*$C80,IF(AND($J80="",$D80&lt;&gt;""),SUM($H80/DAY(DATE(YEAR($L$9),MONTH($L$9)+1,0)))*$G80*$D80,"")),2),"")</f>
        <v/>
      </c>
      <c r="M80" s="68" t="str">
        <f ca="1">IFERROR(ROUND(IF(SUM($I80+$L80)="","",SUM($I80+$L80)),2),"")</f>
        <v/>
      </c>
      <c r="N80" s="52"/>
      <c r="O80" s="53"/>
    </row>
    <row r="81" spans="1:15" s="14" customFormat="1" x14ac:dyDescent="0.25">
      <c r="A81" s="48"/>
      <c r="B81" s="49" t="str">
        <f>IFERROR(IF($A81&lt;&gt;"",VLOOKUP($A81,Matos,2,0),""),"")</f>
        <v/>
      </c>
      <c r="C81" s="50"/>
      <c r="D81" s="50"/>
      <c r="E81" s="51"/>
      <c r="F81" s="51"/>
      <c r="G81" s="67" t="str">
        <f>IFERROR(IF(OR($A81="",$B81="",$E81=""),"",IF(AND($F81&lt;&gt;"",MONTH($F81)&lt;MONTH($L$9)),"",IF(MID($B81,1,2)="OT",DATEDIF($E81,$F81,"d")+1,IF(AND($I81="",$F81=""),DATEDIF($E81,DATE(YEAR($L$9),MONTH($L$9)+1,0),"d"),IF(AND($E81&lt;&gt;"",$F81&lt;&gt;"",$I81=""),DATEDIF($E81,$F81,"d"),IF(AND($E81&lt;&gt;"",$F81&lt;&gt;"",$I81&lt;&gt;""),DAY(DATE(YEAR($F81),MONTH($F81)+1,0))-(DATE(YEAR($F81),MONTH($F81)+1,0)-$F81),DAY(DATE(YEAR($L$9),MONTH($L$9)+1,0)))))))),"")</f>
        <v/>
      </c>
      <c r="H81" s="52" t="str">
        <f>IFERROR(IF($A81&lt;&gt;"",VLOOKUP($A81,Matos,3,0),""),"")</f>
        <v/>
      </c>
      <c r="I81" s="52"/>
      <c r="J81" s="52"/>
      <c r="K81" s="68" t="str">
        <f ca="1">IFERROR(ROUND(IF(MID($B81,1,2)="OT","",IF(AND($B$8&lt;&gt;"",$D81="",MONTH($F81)=MONTH($L$9),($F81&gt;$B$8),($F81&gt;$E81)),-SUM($H81/DAY(DATE(YEAR($L$9),MONTH($L$9)+1,0)))*DATEDIF($B$8,$F81,"d")*$C81,IF(AND($B$8&lt;&gt;"",$D81&lt;&gt;"",MONTH($F81)=MONTH($L$9),($F81&gt;$B$8),($F81&gt;$E81)),-SUM($H81/DAY(DATE(YEAR($L$9),MONTH($L$9)+1,0)))*DATEDIF($B$8,$F81,"d")*$D81,""))),2),"")</f>
        <v/>
      </c>
      <c r="L81" s="68" t="str">
        <f ca="1">IFERROR(ROUND(IF(AND($J81="",$D81=""),SUM($H81/DAY(DATE(YEAR($L$9),MONTH($L$9)+1,0)))*$G81*$C81,IF(AND($J81="",$D81&lt;&gt;""),SUM($H81/DAY(DATE(YEAR($L$9),MONTH($L$9)+1,0)))*$G81*$D81,"")),2),"")</f>
        <v/>
      </c>
      <c r="M81" s="68" t="str">
        <f ca="1">IFERROR(ROUND(IF(SUM($I81+$L81)="","",SUM($I81+$L81)),2),"")</f>
        <v/>
      </c>
      <c r="N81" s="52"/>
      <c r="O81" s="53"/>
    </row>
    <row r="82" spans="1:15" s="14" customFormat="1" x14ac:dyDescent="0.25">
      <c r="A82" s="48"/>
      <c r="B82" s="49" t="str">
        <f>IFERROR(IF($A82&lt;&gt;"",VLOOKUP($A82,Matos,2,0),""),"")</f>
        <v/>
      </c>
      <c r="C82" s="50"/>
      <c r="D82" s="50"/>
      <c r="E82" s="51"/>
      <c r="F82" s="51"/>
      <c r="G82" s="67" t="str">
        <f>IFERROR(IF(OR($A82="",$B82="",$E82=""),"",IF(AND($F82&lt;&gt;"",MONTH($F82)&lt;MONTH($L$9)),"",IF(MID($B82,1,2)="OT",DATEDIF($E82,$F82,"d")+1,IF(AND($I82="",$F82=""),DATEDIF($E82,DATE(YEAR($L$9),MONTH($L$9)+1,0),"d"),IF(AND($E82&lt;&gt;"",$F82&lt;&gt;"",$I82=""),DATEDIF($E82,$F82,"d"),IF(AND($E82&lt;&gt;"",$F82&lt;&gt;"",$I82&lt;&gt;""),DAY(DATE(YEAR($F82),MONTH($F82)+1,0))-(DATE(YEAR($F82),MONTH($F82)+1,0)-$F82),DAY(DATE(YEAR($L$9),MONTH($L$9)+1,0)))))))),"")</f>
        <v/>
      </c>
      <c r="H82" s="52" t="str">
        <f>IFERROR(IF($A82&lt;&gt;"",VLOOKUP($A82,Matos,3,0),""),"")</f>
        <v/>
      </c>
      <c r="I82" s="52"/>
      <c r="J82" s="52"/>
      <c r="K82" s="68" t="str">
        <f ca="1">IFERROR(ROUND(IF(MID($B82,1,2)="OT","",IF(AND($B$8&lt;&gt;"",$D82="",MONTH($F82)=MONTH($L$9),($F82&gt;$B$8),($F82&gt;$E82)),-SUM($H82/DAY(DATE(YEAR($L$9),MONTH($L$9)+1,0)))*DATEDIF($B$8,$F82,"d")*$C82,IF(AND($B$8&lt;&gt;"",$D82&lt;&gt;"",MONTH($F82)=MONTH($L$9),($F82&gt;$B$8),($F82&gt;$E82)),-SUM($H82/DAY(DATE(YEAR($L$9),MONTH($L$9)+1,0)))*DATEDIF($B$8,$F82,"d")*$D82,""))),2),"")</f>
        <v/>
      </c>
      <c r="L82" s="68" t="str">
        <f ca="1">IFERROR(ROUND(IF(AND($J82="",$D82=""),SUM($H82/DAY(DATE(YEAR($L$9),MONTH($L$9)+1,0)))*$G82*$C82,IF(AND($J82="",$D82&lt;&gt;""),SUM($H82/DAY(DATE(YEAR($L$9),MONTH($L$9)+1,0)))*$G82*$D82,"")),2),"")</f>
        <v/>
      </c>
      <c r="M82" s="68" t="str">
        <f ca="1">IFERROR(ROUND(IF(SUM($I82+$L82)="","",SUM($I82+$L82)),2),"")</f>
        <v/>
      </c>
      <c r="N82" s="52"/>
      <c r="O82" s="53"/>
    </row>
    <row r="83" spans="1:15" s="14" customFormat="1" x14ac:dyDescent="0.25">
      <c r="A83" s="48"/>
      <c r="B83" s="49" t="str">
        <f>IFERROR(IF($A83&lt;&gt;"",VLOOKUP($A83,Matos,2,0),""),"")</f>
        <v/>
      </c>
      <c r="C83" s="50"/>
      <c r="D83" s="50"/>
      <c r="E83" s="51"/>
      <c r="F83" s="51"/>
      <c r="G83" s="67" t="str">
        <f>IFERROR(IF(OR($A83="",$B83="",$E83=""),"",IF(AND($F83&lt;&gt;"",MONTH($F83)&lt;MONTH($L$9)),"",IF(MID($B83,1,2)="OT",DATEDIF($E83,$F83,"d")+1,IF(AND($I83="",$F83=""),DATEDIF($E83,DATE(YEAR($L$9),MONTH($L$9)+1,0),"d"),IF(AND($E83&lt;&gt;"",$F83&lt;&gt;"",$I83=""),DATEDIF($E83,$F83,"d"),IF(AND($E83&lt;&gt;"",$F83&lt;&gt;"",$I83&lt;&gt;""),DAY(DATE(YEAR($F83),MONTH($F83)+1,0))-(DATE(YEAR($F83),MONTH($F83)+1,0)-$F83),DAY(DATE(YEAR($L$9),MONTH($L$9)+1,0)))))))),"")</f>
        <v/>
      </c>
      <c r="H83" s="52" t="str">
        <f>IFERROR(IF($A83&lt;&gt;"",VLOOKUP($A83,Matos,3,0),""),"")</f>
        <v/>
      </c>
      <c r="I83" s="52"/>
      <c r="J83" s="52"/>
      <c r="K83" s="68" t="str">
        <f ca="1">IFERROR(ROUND(IF(MID($B83,1,2)="OT","",IF(AND($B$8&lt;&gt;"",$D83="",MONTH($F83)=MONTH($L$9),($F83&gt;$B$8),($F83&gt;$E83)),-SUM($H83/DAY(DATE(YEAR($L$9),MONTH($L$9)+1,0)))*DATEDIF($B$8,$F83,"d")*$C83,IF(AND($B$8&lt;&gt;"",$D83&lt;&gt;"",MONTH($F83)=MONTH($L$9),($F83&gt;$B$8),($F83&gt;$E83)),-SUM($H83/DAY(DATE(YEAR($L$9),MONTH($L$9)+1,0)))*DATEDIF($B$8,$F83,"d")*$D83,""))),2),"")</f>
        <v/>
      </c>
      <c r="L83" s="68" t="str">
        <f ca="1">IFERROR(ROUND(IF(AND($J83="",$D83=""),SUM($H83/DAY(DATE(YEAR($L$9),MONTH($L$9)+1,0)))*$G83*$C83,IF(AND($J83="",$D83&lt;&gt;""),SUM($H83/DAY(DATE(YEAR($L$9),MONTH($L$9)+1,0)))*$G83*$D83,"")),2),"")</f>
        <v/>
      </c>
      <c r="M83" s="68" t="str">
        <f ca="1">IFERROR(ROUND(IF(SUM($I83+$L83)="","",SUM($I83+$L83)),2),"")</f>
        <v/>
      </c>
      <c r="N83" s="52"/>
      <c r="O83" s="53"/>
    </row>
    <row r="84" spans="1:15" s="14" customFormat="1" x14ac:dyDescent="0.25">
      <c r="A84" s="48"/>
      <c r="B84" s="49" t="str">
        <f>IFERROR(IF($A84&lt;&gt;"",VLOOKUP($A84,Matos,2,0),""),"")</f>
        <v/>
      </c>
      <c r="C84" s="50"/>
      <c r="D84" s="50"/>
      <c r="E84" s="51"/>
      <c r="F84" s="51"/>
      <c r="G84" s="67" t="str">
        <f>IFERROR(IF(OR($A84="",$B84="",$E84=""),"",IF(AND($F84&lt;&gt;"",MONTH($F84)&lt;MONTH($L$9)),"",IF(MID($B84,1,2)="OT",DATEDIF($E84,$F84,"d")+1,IF(AND($I84="",$F84=""),DATEDIF($E84,DATE(YEAR($L$9),MONTH($L$9)+1,0),"d"),IF(AND($E84&lt;&gt;"",$F84&lt;&gt;"",$I84=""),DATEDIF($E84,$F84,"d"),IF(AND($E84&lt;&gt;"",$F84&lt;&gt;"",$I84&lt;&gt;""),DAY(DATE(YEAR($F84),MONTH($F84)+1,0))-(DATE(YEAR($F84),MONTH($F84)+1,0)-$F84),DAY(DATE(YEAR($L$9),MONTH($L$9)+1,0)))))))),"")</f>
        <v/>
      </c>
      <c r="H84" s="52" t="str">
        <f>IFERROR(IF($A84&lt;&gt;"",VLOOKUP($A84,Matos,3,0),""),"")</f>
        <v/>
      </c>
      <c r="I84" s="52"/>
      <c r="J84" s="52"/>
      <c r="K84" s="68" t="str">
        <f ca="1">IFERROR(ROUND(IF(MID($B84,1,2)="OT","",IF(AND($B$8&lt;&gt;"",$D84="",MONTH($F84)=MONTH($L$9),($F84&gt;$B$8),($F84&gt;$E84)),-SUM($H84/DAY(DATE(YEAR($L$9),MONTH($L$9)+1,0)))*DATEDIF($B$8,$F84,"d")*$C84,IF(AND($B$8&lt;&gt;"",$D84&lt;&gt;"",MONTH($F84)=MONTH($L$9),($F84&gt;$B$8),($F84&gt;$E84)),-SUM($H84/DAY(DATE(YEAR($L$9),MONTH($L$9)+1,0)))*DATEDIF($B$8,$F84,"d")*$D84,""))),2),"")</f>
        <v/>
      </c>
      <c r="L84" s="68" t="str">
        <f ca="1">IFERROR(ROUND(IF(AND($J84="",$D84=""),SUM($H84/DAY(DATE(YEAR($L$9),MONTH($L$9)+1,0)))*$G84*$C84,IF(AND($J84="",$D84&lt;&gt;""),SUM($H84/DAY(DATE(YEAR($L$9),MONTH($L$9)+1,0)))*$G84*$D84,"")),2),"")</f>
        <v/>
      </c>
      <c r="M84" s="68" t="str">
        <f ca="1">IFERROR(ROUND(IF(SUM($I84+$L84)="","",SUM($I84+$L84)),2),"")</f>
        <v/>
      </c>
      <c r="N84" s="52"/>
      <c r="O84" s="53"/>
    </row>
    <row r="85" spans="1:15" s="14" customFormat="1" x14ac:dyDescent="0.25">
      <c r="A85" s="48"/>
      <c r="B85" s="49" t="str">
        <f>IFERROR(IF($A85&lt;&gt;"",VLOOKUP($A85,Matos,2,0),""),"")</f>
        <v/>
      </c>
      <c r="C85" s="50"/>
      <c r="D85" s="50"/>
      <c r="E85" s="51"/>
      <c r="F85" s="51"/>
      <c r="G85" s="67" t="str">
        <f>IFERROR(IF(OR($A85="",$B85="",$E85=""),"",IF(AND($F85&lt;&gt;"",MONTH($F85)&lt;MONTH($L$9)),"",IF(MID($B85,1,2)="OT",DATEDIF($E85,$F85,"d")+1,IF(AND($I85="",$F85=""),DATEDIF($E85,DATE(YEAR($L$9),MONTH($L$9)+1,0),"d"),IF(AND($E85&lt;&gt;"",$F85&lt;&gt;"",$I85=""),DATEDIF($E85,$F85,"d"),IF(AND($E85&lt;&gt;"",$F85&lt;&gt;"",$I85&lt;&gt;""),DAY(DATE(YEAR($F85),MONTH($F85)+1,0))-(DATE(YEAR($F85),MONTH($F85)+1,0)-$F85),DAY(DATE(YEAR($L$9),MONTH($L$9)+1,0)))))))),"")</f>
        <v/>
      </c>
      <c r="H85" s="52" t="str">
        <f>IFERROR(IF($A85&lt;&gt;"",VLOOKUP($A85,Matos,3,0),""),"")</f>
        <v/>
      </c>
      <c r="I85" s="52"/>
      <c r="J85" s="52"/>
      <c r="K85" s="68" t="str">
        <f ca="1">IFERROR(ROUND(IF(MID($B85,1,2)="OT","",IF(AND($B$8&lt;&gt;"",$D85="",MONTH($F85)=MONTH($L$9),($F85&gt;$B$8),($F85&gt;$E85)),-SUM($H85/DAY(DATE(YEAR($L$9),MONTH($L$9)+1,0)))*DATEDIF($B$8,$F85,"d")*$C85,IF(AND($B$8&lt;&gt;"",$D85&lt;&gt;"",MONTH($F85)=MONTH($L$9),($F85&gt;$B$8),($F85&gt;$E85)),-SUM($H85/DAY(DATE(YEAR($L$9),MONTH($L$9)+1,0)))*DATEDIF($B$8,$F85,"d")*$D85,""))),2),"")</f>
        <v/>
      </c>
      <c r="L85" s="68" t="str">
        <f ca="1">IFERROR(ROUND(IF(AND($J85="",$D85=""),SUM($H85/DAY(DATE(YEAR($L$9),MONTH($L$9)+1,0)))*$G85*$C85,IF(AND($J85="",$D85&lt;&gt;""),SUM($H85/DAY(DATE(YEAR($L$9),MONTH($L$9)+1,0)))*$G85*$D85,"")),2),"")</f>
        <v/>
      </c>
      <c r="M85" s="68" t="str">
        <f ca="1">IFERROR(ROUND(IF(SUM($I85+$L85)="","",SUM($I85+$L85)),2),"")</f>
        <v/>
      </c>
      <c r="N85" s="52"/>
      <c r="O85" s="53"/>
    </row>
    <row r="86" spans="1:15" s="14" customFormat="1" x14ac:dyDescent="0.25">
      <c r="A86" s="48"/>
      <c r="B86" s="49" t="str">
        <f>IFERROR(IF($A86&lt;&gt;"",VLOOKUP($A86,Matos,2,0),""),"")</f>
        <v/>
      </c>
      <c r="C86" s="50"/>
      <c r="D86" s="50"/>
      <c r="E86" s="51"/>
      <c r="F86" s="51"/>
      <c r="G86" s="67" t="str">
        <f>IFERROR(IF(OR($A86="",$B86="",$E86=""),"",IF(AND($F86&lt;&gt;"",MONTH($F86)&lt;MONTH($L$9)),"",IF(MID($B86,1,2)="OT",DATEDIF($E86,$F86,"d")+1,IF(AND($I86="",$F86=""),DATEDIF($E86,DATE(YEAR($L$9),MONTH($L$9)+1,0),"d"),IF(AND($E86&lt;&gt;"",$F86&lt;&gt;"",$I86=""),DATEDIF($E86,$F86,"d"),IF(AND($E86&lt;&gt;"",$F86&lt;&gt;"",$I86&lt;&gt;""),DAY(DATE(YEAR($F86),MONTH($F86)+1,0))-(DATE(YEAR($F86),MONTH($F86)+1,0)-$F86),DAY(DATE(YEAR($L$9),MONTH($L$9)+1,0)))))))),"")</f>
        <v/>
      </c>
      <c r="H86" s="52" t="str">
        <f>IFERROR(IF($A86&lt;&gt;"",VLOOKUP($A86,Matos,3,0),""),"")</f>
        <v/>
      </c>
      <c r="I86" s="52"/>
      <c r="J86" s="52"/>
      <c r="K86" s="68" t="str">
        <f ca="1">IFERROR(ROUND(IF(MID($B86,1,2)="OT","",IF(AND($B$8&lt;&gt;"",$D86="",MONTH($F86)=MONTH($L$9),($F86&gt;$B$8),($F86&gt;$E86)),-SUM($H86/DAY(DATE(YEAR($L$9),MONTH($L$9)+1,0)))*DATEDIF($B$8,$F86,"d")*$C86,IF(AND($B$8&lt;&gt;"",$D86&lt;&gt;"",MONTH($F86)=MONTH($L$9),($F86&gt;$B$8),($F86&gt;$E86)),-SUM($H86/DAY(DATE(YEAR($L$9),MONTH($L$9)+1,0)))*DATEDIF($B$8,$F86,"d")*$D86,""))),2),"")</f>
        <v/>
      </c>
      <c r="L86" s="68" t="str">
        <f ca="1">IFERROR(ROUND(IF(AND($J86="",$D86=""),SUM($H86/DAY(DATE(YEAR($L$9),MONTH($L$9)+1,0)))*$G86*$C86,IF(AND($J86="",$D86&lt;&gt;""),SUM($H86/DAY(DATE(YEAR($L$9),MONTH($L$9)+1,0)))*$G86*$D86,"")),2),"")</f>
        <v/>
      </c>
      <c r="M86" s="68" t="str">
        <f ca="1">IFERROR(ROUND(IF(SUM($I86+$L86)="","",SUM($I86+$L86)),2),"")</f>
        <v/>
      </c>
      <c r="N86" s="52"/>
      <c r="O86" s="53"/>
    </row>
    <row r="87" spans="1:15" s="14" customFormat="1" x14ac:dyDescent="0.25">
      <c r="A87" s="48"/>
      <c r="B87" s="49" t="str">
        <f>IFERROR(IF($A87&lt;&gt;"",VLOOKUP($A87,Matos,2,0),""),"")</f>
        <v/>
      </c>
      <c r="C87" s="50"/>
      <c r="D87" s="50"/>
      <c r="E87" s="51"/>
      <c r="F87" s="51"/>
      <c r="G87" s="67" t="str">
        <f>IFERROR(IF(OR($A87="",$B87="",$E87=""),"",IF(AND($F87&lt;&gt;"",MONTH($F87)&lt;MONTH($L$9)),"",IF(MID($B87,1,2)="OT",DATEDIF($E87,$F87,"d")+1,IF(AND($I87="",$F87=""),DATEDIF($E87,DATE(YEAR($L$9),MONTH($L$9)+1,0),"d"),IF(AND($E87&lt;&gt;"",$F87&lt;&gt;"",$I87=""),DATEDIF($E87,$F87,"d"),IF(AND($E87&lt;&gt;"",$F87&lt;&gt;"",$I87&lt;&gt;""),DAY(DATE(YEAR($F87),MONTH($F87)+1,0))-(DATE(YEAR($F87),MONTH($F87)+1,0)-$F87),DAY(DATE(YEAR($L$9),MONTH($L$9)+1,0)))))))),"")</f>
        <v/>
      </c>
      <c r="H87" s="52" t="str">
        <f>IFERROR(IF($A87&lt;&gt;"",VLOOKUP($A87,Matos,3,0),""),"")</f>
        <v/>
      </c>
      <c r="I87" s="52"/>
      <c r="J87" s="52"/>
      <c r="K87" s="68" t="str">
        <f ca="1">IFERROR(ROUND(IF(MID($B87,1,2)="OT","",IF(AND($B$8&lt;&gt;"",$D87="",MONTH($F87)=MONTH($L$9),($F87&gt;$B$8),($F87&gt;$E87)),-SUM($H87/DAY(DATE(YEAR($L$9),MONTH($L$9)+1,0)))*DATEDIF($B$8,$F87,"d")*$C87,IF(AND($B$8&lt;&gt;"",$D87&lt;&gt;"",MONTH($F87)=MONTH($L$9),($F87&gt;$B$8),($F87&gt;$E87)),-SUM($H87/DAY(DATE(YEAR($L$9),MONTH($L$9)+1,0)))*DATEDIF($B$8,$F87,"d")*$D87,""))),2),"")</f>
        <v/>
      </c>
      <c r="L87" s="68" t="str">
        <f ca="1">IFERROR(ROUND(IF(AND($J87="",$D87=""),SUM($H87/DAY(DATE(YEAR($L$9),MONTH($L$9)+1,0)))*$G87*$C87,IF(AND($J87="",$D87&lt;&gt;""),SUM($H87/DAY(DATE(YEAR($L$9),MONTH($L$9)+1,0)))*$G87*$D87,"")),2),"")</f>
        <v/>
      </c>
      <c r="M87" s="68" t="str">
        <f ca="1">IFERROR(ROUND(IF(SUM($I87+$L87)="","",SUM($I87+$L87)),2),"")</f>
        <v/>
      </c>
      <c r="N87" s="52"/>
      <c r="O87" s="53"/>
    </row>
    <row r="88" spans="1:15" s="14" customFormat="1" x14ac:dyDescent="0.25">
      <c r="A88" s="48"/>
      <c r="B88" s="49" t="str">
        <f>IFERROR(IF($A88&lt;&gt;"",VLOOKUP($A88,Matos,2,0),""),"")</f>
        <v/>
      </c>
      <c r="C88" s="50"/>
      <c r="D88" s="50"/>
      <c r="E88" s="51"/>
      <c r="F88" s="51"/>
      <c r="G88" s="67" t="str">
        <f>IFERROR(IF(OR($A88="",$B88="",$E88=""),"",IF(AND($F88&lt;&gt;"",MONTH($F88)&lt;MONTH($L$9)),"",IF(MID($B88,1,2)="OT",DATEDIF($E88,$F88,"d")+1,IF(AND($I88="",$F88=""),DATEDIF($E88,DATE(YEAR($L$9),MONTH($L$9)+1,0),"d"),IF(AND($E88&lt;&gt;"",$F88&lt;&gt;"",$I88=""),DATEDIF($E88,$F88,"d"),IF(AND($E88&lt;&gt;"",$F88&lt;&gt;"",$I88&lt;&gt;""),DAY(DATE(YEAR($F88),MONTH($F88)+1,0))-(DATE(YEAR($F88),MONTH($F88)+1,0)-$F88),DAY(DATE(YEAR($L$9),MONTH($L$9)+1,0)))))))),"")</f>
        <v/>
      </c>
      <c r="H88" s="52" t="str">
        <f>IFERROR(IF($A88&lt;&gt;"",VLOOKUP($A88,Matos,3,0),""),"")</f>
        <v/>
      </c>
      <c r="I88" s="52"/>
      <c r="J88" s="52"/>
      <c r="K88" s="68" t="str">
        <f ca="1">IFERROR(ROUND(IF(MID($B88,1,2)="OT","",IF(AND($B$8&lt;&gt;"",$D88="",MONTH($F88)=MONTH($L$9),($F88&gt;$B$8),($F88&gt;$E88)),-SUM($H88/DAY(DATE(YEAR($L$9),MONTH($L$9)+1,0)))*DATEDIF($B$8,$F88,"d")*$C88,IF(AND($B$8&lt;&gt;"",$D88&lt;&gt;"",MONTH($F88)=MONTH($L$9),($F88&gt;$B$8),($F88&gt;$E88)),-SUM($H88/DAY(DATE(YEAR($L$9),MONTH($L$9)+1,0)))*DATEDIF($B$8,$F88,"d")*$D88,""))),2),"")</f>
        <v/>
      </c>
      <c r="L88" s="68" t="str">
        <f ca="1">IFERROR(ROUND(IF(AND($J88="",$D88=""),SUM($H88/DAY(DATE(YEAR($L$9),MONTH($L$9)+1,0)))*$G88*$C88,IF(AND($J88="",$D88&lt;&gt;""),SUM($H88/DAY(DATE(YEAR($L$9),MONTH($L$9)+1,0)))*$G88*$D88,"")),2),"")</f>
        <v/>
      </c>
      <c r="M88" s="68" t="str">
        <f ca="1">IFERROR(ROUND(IF(SUM($I88+$L88)="","",SUM($I88+$L88)),2),"")</f>
        <v/>
      </c>
      <c r="N88" s="52"/>
      <c r="O88" s="53"/>
    </row>
    <row r="89" spans="1:15" s="14" customFormat="1" x14ac:dyDescent="0.25">
      <c r="A89" s="48"/>
      <c r="B89" s="49" t="str">
        <f>IFERROR(IF($A89&lt;&gt;"",VLOOKUP($A89,Matos,2,0),""),"")</f>
        <v/>
      </c>
      <c r="C89" s="50"/>
      <c r="D89" s="50"/>
      <c r="E89" s="51"/>
      <c r="F89" s="51"/>
      <c r="G89" s="67" t="str">
        <f>IFERROR(IF(OR($A89="",$B89="",$E89=""),"",IF(AND($F89&lt;&gt;"",MONTH($F89)&lt;MONTH($L$9)),"",IF(MID($B89,1,2)="OT",DATEDIF($E89,$F89,"d")+1,IF(AND($I89="",$F89=""),DATEDIF($E89,DATE(YEAR($L$9),MONTH($L$9)+1,0),"d"),IF(AND($E89&lt;&gt;"",$F89&lt;&gt;"",$I89=""),DATEDIF($E89,$F89,"d"),IF(AND($E89&lt;&gt;"",$F89&lt;&gt;"",$I89&lt;&gt;""),DAY(DATE(YEAR($F89),MONTH($F89)+1,0))-(DATE(YEAR($F89),MONTH($F89)+1,0)-$F89),DAY(DATE(YEAR($L$9),MONTH($L$9)+1,0)))))))),"")</f>
        <v/>
      </c>
      <c r="H89" s="52" t="str">
        <f>IFERROR(IF($A89&lt;&gt;"",VLOOKUP($A89,Matos,3,0),""),"")</f>
        <v/>
      </c>
      <c r="I89" s="52"/>
      <c r="J89" s="52"/>
      <c r="K89" s="68" t="str">
        <f ca="1">IFERROR(ROUND(IF(MID($B89,1,2)="OT","",IF(AND($B$8&lt;&gt;"",$D89="",MONTH($F89)=MONTH($L$9),($F89&gt;$B$8),($F89&gt;$E89)),-SUM($H89/DAY(DATE(YEAR($L$9),MONTH($L$9)+1,0)))*DATEDIF($B$8,$F89,"d")*$C89,IF(AND($B$8&lt;&gt;"",$D89&lt;&gt;"",MONTH($F89)=MONTH($L$9),($F89&gt;$B$8),($F89&gt;$E89)),-SUM($H89/DAY(DATE(YEAR($L$9),MONTH($L$9)+1,0)))*DATEDIF($B$8,$F89,"d")*$D89,""))),2),"")</f>
        <v/>
      </c>
      <c r="L89" s="68" t="str">
        <f ca="1">IFERROR(ROUND(IF(AND($J89="",$D89=""),SUM($H89/DAY(DATE(YEAR($L$9),MONTH($L$9)+1,0)))*$G89*$C89,IF(AND($J89="",$D89&lt;&gt;""),SUM($H89/DAY(DATE(YEAR($L$9),MONTH($L$9)+1,0)))*$G89*$D89,"")),2),"")</f>
        <v/>
      </c>
      <c r="M89" s="68" t="str">
        <f ca="1">IFERROR(ROUND(IF(SUM($I89+$L89)="","",SUM($I89+$L89)),2),"")</f>
        <v/>
      </c>
      <c r="N89" s="52"/>
      <c r="O89" s="53"/>
    </row>
    <row r="90" spans="1:15" s="14" customFormat="1" x14ac:dyDescent="0.25">
      <c r="A90" s="48"/>
      <c r="B90" s="49" t="str">
        <f>IFERROR(IF($A90&lt;&gt;"",VLOOKUP($A90,Matos,2,0),""),"")</f>
        <v/>
      </c>
      <c r="C90" s="50"/>
      <c r="D90" s="50"/>
      <c r="E90" s="51"/>
      <c r="F90" s="51"/>
      <c r="G90" s="67" t="str">
        <f>IFERROR(IF(OR($A90="",$B90="",$E90=""),"",IF(AND($F90&lt;&gt;"",MONTH($F90)&lt;MONTH($L$9)),"",IF(MID($B90,1,2)="OT",DATEDIF($E90,$F90,"d")+1,IF(AND($I90="",$F90=""),DATEDIF($E90,DATE(YEAR($L$9),MONTH($L$9)+1,0),"d"),IF(AND($E90&lt;&gt;"",$F90&lt;&gt;"",$I90=""),DATEDIF($E90,$F90,"d"),IF(AND($E90&lt;&gt;"",$F90&lt;&gt;"",$I90&lt;&gt;""),DAY(DATE(YEAR($F90),MONTH($F90)+1,0))-(DATE(YEAR($F90),MONTH($F90)+1,0)-$F90),DAY(DATE(YEAR($L$9),MONTH($L$9)+1,0)))))))),"")</f>
        <v/>
      </c>
      <c r="H90" s="52" t="str">
        <f>IFERROR(IF($A90&lt;&gt;"",VLOOKUP($A90,Matos,3,0),""),"")</f>
        <v/>
      </c>
      <c r="I90" s="52"/>
      <c r="J90" s="52"/>
      <c r="K90" s="68" t="str">
        <f ca="1">IFERROR(ROUND(IF(MID($B90,1,2)="OT","",IF(AND($B$8&lt;&gt;"",$D90="",MONTH($F90)=MONTH($L$9),($F90&gt;$B$8),($F90&gt;$E90)),-SUM($H90/DAY(DATE(YEAR($L$9),MONTH($L$9)+1,0)))*DATEDIF($B$8,$F90,"d")*$C90,IF(AND($B$8&lt;&gt;"",$D90&lt;&gt;"",MONTH($F90)=MONTH($L$9),($F90&gt;$B$8),($F90&gt;$E90)),-SUM($H90/DAY(DATE(YEAR($L$9),MONTH($L$9)+1,0)))*DATEDIF($B$8,$F90,"d")*$D90,""))),2),"")</f>
        <v/>
      </c>
      <c r="L90" s="68" t="str">
        <f ca="1">IFERROR(ROUND(IF(AND($J90="",$D90=""),SUM($H90/DAY(DATE(YEAR($L$9),MONTH($L$9)+1,0)))*$G90*$C90,IF(AND($J90="",$D90&lt;&gt;""),SUM($H90/DAY(DATE(YEAR($L$9),MONTH($L$9)+1,0)))*$G90*$D90,"")),2),"")</f>
        <v/>
      </c>
      <c r="M90" s="68" t="str">
        <f ca="1">IFERROR(ROUND(IF(SUM($I90+$L90)="","",SUM($I90+$L90)),2),"")</f>
        <v/>
      </c>
      <c r="N90" s="52"/>
      <c r="O90" s="53"/>
    </row>
    <row r="91" spans="1:15" s="14" customFormat="1" x14ac:dyDescent="0.25">
      <c r="A91" s="48"/>
      <c r="B91" s="49" t="str">
        <f>IFERROR(IF($A91&lt;&gt;"",VLOOKUP($A91,Matos,2,0),""),"")</f>
        <v/>
      </c>
      <c r="C91" s="50"/>
      <c r="D91" s="50"/>
      <c r="E91" s="51"/>
      <c r="F91" s="51"/>
      <c r="G91" s="67" t="str">
        <f>IFERROR(IF(OR($A91="",$B91="",$E91=""),"",IF(AND($F91&lt;&gt;"",MONTH($F91)&lt;MONTH($L$9)),"",IF(MID($B91,1,2)="OT",DATEDIF($E91,$F91,"d")+1,IF(AND($I91="",$F91=""),DATEDIF($E91,DATE(YEAR($L$9),MONTH($L$9)+1,0),"d"),IF(AND($E91&lt;&gt;"",$F91&lt;&gt;"",$I91=""),DATEDIF($E91,$F91,"d"),IF(AND($E91&lt;&gt;"",$F91&lt;&gt;"",$I91&lt;&gt;""),DAY(DATE(YEAR($F91),MONTH($F91)+1,0))-(DATE(YEAR($F91),MONTH($F91)+1,0)-$F91),DAY(DATE(YEAR($L$9),MONTH($L$9)+1,0)))))))),"")</f>
        <v/>
      </c>
      <c r="H91" s="52" t="str">
        <f>IFERROR(IF($A91&lt;&gt;"",VLOOKUP($A91,Matos,3,0),""),"")</f>
        <v/>
      </c>
      <c r="I91" s="52"/>
      <c r="J91" s="52"/>
      <c r="K91" s="68" t="str">
        <f ca="1">IFERROR(ROUND(IF(MID($B91,1,2)="OT","",IF(AND($B$8&lt;&gt;"",$D91="",MONTH($F91)=MONTH($L$9),($F91&gt;$B$8),($F91&gt;$E91)),-SUM($H91/DAY(DATE(YEAR($L$9),MONTH($L$9)+1,0)))*DATEDIF($B$8,$F91,"d")*$C91,IF(AND($B$8&lt;&gt;"",$D91&lt;&gt;"",MONTH($F91)=MONTH($L$9),($F91&gt;$B$8),($F91&gt;$E91)),-SUM($H91/DAY(DATE(YEAR($L$9),MONTH($L$9)+1,0)))*DATEDIF($B$8,$F91,"d")*$D91,""))),2),"")</f>
        <v/>
      </c>
      <c r="L91" s="68" t="str">
        <f ca="1">IFERROR(ROUND(IF(AND($J91="",$D91=""),SUM($H91/DAY(DATE(YEAR($L$9),MONTH($L$9)+1,0)))*$G91*$C91,IF(AND($J91="",$D91&lt;&gt;""),SUM($H91/DAY(DATE(YEAR($L$9),MONTH($L$9)+1,0)))*$G91*$D91,"")),2),"")</f>
        <v/>
      </c>
      <c r="M91" s="68" t="str">
        <f ca="1">IFERROR(ROUND(IF(SUM($I91+$L91)="","",SUM($I91+$L91)),2),"")</f>
        <v/>
      </c>
      <c r="N91" s="52"/>
      <c r="O91" s="53"/>
    </row>
    <row r="92" spans="1:15" s="14" customFormat="1" x14ac:dyDescent="0.25">
      <c r="A92" s="48"/>
      <c r="B92" s="49" t="str">
        <f>IFERROR(IF($A92&lt;&gt;"",VLOOKUP($A92,Matos,2,0),""),"")</f>
        <v/>
      </c>
      <c r="C92" s="50"/>
      <c r="D92" s="50"/>
      <c r="E92" s="51"/>
      <c r="F92" s="51"/>
      <c r="G92" s="67" t="str">
        <f>IFERROR(IF(OR($A92="",$B92="",$E92=""),"",IF(AND($F92&lt;&gt;"",MONTH($F92)&lt;MONTH($L$9)),"",IF(MID($B92,1,2)="OT",DATEDIF($E92,$F92,"d")+1,IF(AND($I92="",$F92=""),DATEDIF($E92,DATE(YEAR($L$9),MONTH($L$9)+1,0),"d"),IF(AND($E92&lt;&gt;"",$F92&lt;&gt;"",$I92=""),DATEDIF($E92,$F92,"d"),IF(AND($E92&lt;&gt;"",$F92&lt;&gt;"",$I92&lt;&gt;""),DAY(DATE(YEAR($F92),MONTH($F92)+1,0))-(DATE(YEAR($F92),MONTH($F92)+1,0)-$F92),DAY(DATE(YEAR($L$9),MONTH($L$9)+1,0)))))))),"")</f>
        <v/>
      </c>
      <c r="H92" s="52" t="str">
        <f>IFERROR(IF($A92&lt;&gt;"",VLOOKUP($A92,Matos,3,0),""),"")</f>
        <v/>
      </c>
      <c r="I92" s="52"/>
      <c r="J92" s="52"/>
      <c r="K92" s="68" t="str">
        <f ca="1">IFERROR(ROUND(IF(MID($B92,1,2)="OT","",IF(AND($B$8&lt;&gt;"",$D92="",MONTH($F92)=MONTH($L$9),($F92&gt;$B$8),($F92&gt;$E92)),-SUM($H92/DAY(DATE(YEAR($L$9),MONTH($L$9)+1,0)))*DATEDIF($B$8,$F92,"d")*$C92,IF(AND($B$8&lt;&gt;"",$D92&lt;&gt;"",MONTH($F92)=MONTH($L$9),($F92&gt;$B$8),($F92&gt;$E92)),-SUM($H92/DAY(DATE(YEAR($L$9),MONTH($L$9)+1,0)))*DATEDIF($B$8,$F92,"d")*$D92,""))),2),"")</f>
        <v/>
      </c>
      <c r="L92" s="68" t="str">
        <f ca="1">IFERROR(ROUND(IF(AND($J92="",$D92=""),SUM($H92/DAY(DATE(YEAR($L$9),MONTH($L$9)+1,0)))*$G92*$C92,IF(AND($J92="",$D92&lt;&gt;""),SUM($H92/DAY(DATE(YEAR($L$9),MONTH($L$9)+1,0)))*$G92*$D92,"")),2),"")</f>
        <v/>
      </c>
      <c r="M92" s="68" t="str">
        <f ca="1">IFERROR(ROUND(IF(SUM($I92+$L92)="","",SUM($I92+$L92)),2),"")</f>
        <v/>
      </c>
      <c r="N92" s="52"/>
      <c r="O92" s="53"/>
    </row>
    <row r="93" spans="1:15" s="14" customFormat="1" x14ac:dyDescent="0.25">
      <c r="A93" s="48"/>
      <c r="B93" s="49" t="str">
        <f>IFERROR(IF($A93&lt;&gt;"",VLOOKUP($A93,Matos,2,0),""),"")</f>
        <v/>
      </c>
      <c r="C93" s="50"/>
      <c r="D93" s="50"/>
      <c r="E93" s="51"/>
      <c r="F93" s="51"/>
      <c r="G93" s="67" t="str">
        <f>IFERROR(IF(OR($A93="",$B93="",$E93=""),"",IF(AND($F93&lt;&gt;"",MONTH($F93)&lt;MONTH($L$9)),"",IF(MID($B93,1,2)="OT",DATEDIF($E93,$F93,"d")+1,IF(AND($I93="",$F93=""),DATEDIF($E93,DATE(YEAR($L$9),MONTH($L$9)+1,0),"d"),IF(AND($E93&lt;&gt;"",$F93&lt;&gt;"",$I93=""),DATEDIF($E93,$F93,"d"),IF(AND($E93&lt;&gt;"",$F93&lt;&gt;"",$I93&lt;&gt;""),DAY(DATE(YEAR($F93),MONTH($F93)+1,0))-(DATE(YEAR($F93),MONTH($F93)+1,0)-$F93),DAY(DATE(YEAR($L$9),MONTH($L$9)+1,0)))))))),"")</f>
        <v/>
      </c>
      <c r="H93" s="52" t="str">
        <f>IFERROR(IF($A93&lt;&gt;"",VLOOKUP($A93,Matos,3,0),""),"")</f>
        <v/>
      </c>
      <c r="I93" s="52"/>
      <c r="J93" s="52"/>
      <c r="K93" s="68" t="str">
        <f ca="1">IFERROR(ROUND(IF(MID($B93,1,2)="OT","",IF(AND($B$8&lt;&gt;"",$D93="",MONTH($F93)=MONTH($L$9),($F93&gt;$B$8),($F93&gt;$E93)),-SUM($H93/DAY(DATE(YEAR($L$9),MONTH($L$9)+1,0)))*DATEDIF($B$8,$F93,"d")*$C93,IF(AND($B$8&lt;&gt;"",$D93&lt;&gt;"",MONTH($F93)=MONTH($L$9),($F93&gt;$B$8),($F93&gt;$E93)),-SUM($H93/DAY(DATE(YEAR($L$9),MONTH($L$9)+1,0)))*DATEDIF($B$8,$F93,"d")*$D93,""))),2),"")</f>
        <v/>
      </c>
      <c r="L93" s="68" t="str">
        <f ca="1">IFERROR(ROUND(IF(AND($J93="",$D93=""),SUM($H93/DAY(DATE(YEAR($L$9),MONTH($L$9)+1,0)))*$G93*$C93,IF(AND($J93="",$D93&lt;&gt;""),SUM($H93/DAY(DATE(YEAR($L$9),MONTH($L$9)+1,0)))*$G93*$D93,"")),2),"")</f>
        <v/>
      </c>
      <c r="M93" s="68" t="str">
        <f ca="1">IFERROR(ROUND(IF(SUM($I93+$L93)="","",SUM($I93+$L93)),2),"")</f>
        <v/>
      </c>
      <c r="N93" s="52"/>
      <c r="O93" s="53"/>
    </row>
    <row r="94" spans="1:15" s="14" customFormat="1" x14ac:dyDescent="0.25">
      <c r="A94" s="48"/>
      <c r="B94" s="49" t="str">
        <f>IFERROR(IF($A94&lt;&gt;"",VLOOKUP($A94,Matos,2,0),""),"")</f>
        <v/>
      </c>
      <c r="C94" s="50"/>
      <c r="D94" s="50"/>
      <c r="E94" s="51"/>
      <c r="F94" s="51"/>
      <c r="G94" s="67" t="str">
        <f>IFERROR(IF(OR($A94="",$B94="",$E94=""),"",IF(AND($F94&lt;&gt;"",MONTH($F94)&lt;MONTH($L$9)),"",IF(MID($B94,1,2)="OT",DATEDIF($E94,$F94,"d")+1,IF(AND($I94="",$F94=""),DATEDIF($E94,DATE(YEAR($L$9),MONTH($L$9)+1,0),"d"),IF(AND($E94&lt;&gt;"",$F94&lt;&gt;"",$I94=""),DATEDIF($E94,$F94,"d"),IF(AND($E94&lt;&gt;"",$F94&lt;&gt;"",$I94&lt;&gt;""),DAY(DATE(YEAR($F94),MONTH($F94)+1,0))-(DATE(YEAR($F94),MONTH($F94)+1,0)-$F94),DAY(DATE(YEAR($L$9),MONTH($L$9)+1,0)))))))),"")</f>
        <v/>
      </c>
      <c r="H94" s="52" t="str">
        <f>IFERROR(IF($A94&lt;&gt;"",VLOOKUP($A94,Matos,3,0),""),"")</f>
        <v/>
      </c>
      <c r="I94" s="52"/>
      <c r="J94" s="52"/>
      <c r="K94" s="68" t="str">
        <f ca="1">IFERROR(ROUND(IF(MID($B94,1,2)="OT","",IF(AND($B$8&lt;&gt;"",$D94="",MONTH($F94)=MONTH($L$9),($F94&gt;$B$8),($F94&gt;$E94)),-SUM($H94/DAY(DATE(YEAR($L$9),MONTH($L$9)+1,0)))*DATEDIF($B$8,$F94,"d")*$C94,IF(AND($B$8&lt;&gt;"",$D94&lt;&gt;"",MONTH($F94)=MONTH($L$9),($F94&gt;$B$8),($F94&gt;$E94)),-SUM($H94/DAY(DATE(YEAR($L$9),MONTH($L$9)+1,0)))*DATEDIF($B$8,$F94,"d")*$D94,""))),2),"")</f>
        <v/>
      </c>
      <c r="L94" s="68" t="str">
        <f ca="1">IFERROR(ROUND(IF(AND($J94="",$D94=""),SUM($H94/DAY(DATE(YEAR($L$9),MONTH($L$9)+1,0)))*$G94*$C94,IF(AND($J94="",$D94&lt;&gt;""),SUM($H94/DAY(DATE(YEAR($L$9),MONTH($L$9)+1,0)))*$G94*$D94,"")),2),"")</f>
        <v/>
      </c>
      <c r="M94" s="68" t="str">
        <f ca="1">IFERROR(ROUND(IF(SUM($I94+$L94)="","",SUM($I94+$L94)),2),"")</f>
        <v/>
      </c>
      <c r="N94" s="52"/>
      <c r="O94" s="53"/>
    </row>
    <row r="95" spans="1:15" s="14" customFormat="1" x14ac:dyDescent="0.25">
      <c r="A95" s="48"/>
      <c r="B95" s="49" t="str">
        <f>IFERROR(IF($A95&lt;&gt;"",VLOOKUP($A95,Matos,2,0),""),"")</f>
        <v/>
      </c>
      <c r="C95" s="50"/>
      <c r="D95" s="50"/>
      <c r="E95" s="51"/>
      <c r="F95" s="51"/>
      <c r="G95" s="67" t="str">
        <f>IFERROR(IF(OR($A95="",$B95="",$E95=""),"",IF(AND($F95&lt;&gt;"",MONTH($F95)&lt;MONTH($L$9)),"",IF(MID($B95,1,2)="OT",DATEDIF($E95,$F95,"d")+1,IF(AND($I95="",$F95=""),DATEDIF($E95,DATE(YEAR($L$9),MONTH($L$9)+1,0),"d"),IF(AND($E95&lt;&gt;"",$F95&lt;&gt;"",$I95=""),DATEDIF($E95,$F95,"d"),IF(AND($E95&lt;&gt;"",$F95&lt;&gt;"",$I95&lt;&gt;""),DAY(DATE(YEAR($F95),MONTH($F95)+1,0))-(DATE(YEAR($F95),MONTH($F95)+1,0)-$F95),DAY(DATE(YEAR($L$9),MONTH($L$9)+1,0)))))))),"")</f>
        <v/>
      </c>
      <c r="H95" s="52" t="str">
        <f>IFERROR(IF($A95&lt;&gt;"",VLOOKUP($A95,Matos,3,0),""),"")</f>
        <v/>
      </c>
      <c r="I95" s="52"/>
      <c r="J95" s="52"/>
      <c r="K95" s="68" t="str">
        <f ca="1">IFERROR(ROUND(IF(MID($B95,1,2)="OT","",IF(AND($B$8&lt;&gt;"",$D95="",MONTH($F95)=MONTH($L$9),($F95&gt;$B$8),($F95&gt;$E95)),-SUM($H95/DAY(DATE(YEAR($L$9),MONTH($L$9)+1,0)))*DATEDIF($B$8,$F95,"d")*$C95,IF(AND($B$8&lt;&gt;"",$D95&lt;&gt;"",MONTH($F95)=MONTH($L$9),($F95&gt;$B$8),($F95&gt;$E95)),-SUM($H95/DAY(DATE(YEAR($L$9),MONTH($L$9)+1,0)))*DATEDIF($B$8,$F95,"d")*$D95,""))),2),"")</f>
        <v/>
      </c>
      <c r="L95" s="68" t="str">
        <f ca="1">IFERROR(ROUND(IF(AND($J95="",$D95=""),SUM($H95/DAY(DATE(YEAR($L$9),MONTH($L$9)+1,0)))*$G95*$C95,IF(AND($J95="",$D95&lt;&gt;""),SUM($H95/DAY(DATE(YEAR($L$9),MONTH($L$9)+1,0)))*$G95*$D95,"")),2),"")</f>
        <v/>
      </c>
      <c r="M95" s="68" t="str">
        <f ca="1">IFERROR(ROUND(IF(SUM($I95+$L95)="","",SUM($I95+$L95)),2),"")</f>
        <v/>
      </c>
      <c r="N95" s="52"/>
      <c r="O95" s="53"/>
    </row>
    <row r="96" spans="1:15" s="14" customFormat="1" x14ac:dyDescent="0.25">
      <c r="A96" s="48"/>
      <c r="B96" s="49" t="str">
        <f>IFERROR(IF($A96&lt;&gt;"",VLOOKUP($A96,Matos,2,0),""),"")</f>
        <v/>
      </c>
      <c r="C96" s="50"/>
      <c r="D96" s="50"/>
      <c r="E96" s="51"/>
      <c r="F96" s="51"/>
      <c r="G96" s="67" t="str">
        <f>IFERROR(IF(OR($A96="",$B96="",$E96=""),"",IF(AND($F96&lt;&gt;"",MONTH($F96)&lt;MONTH($L$9)),"",IF(MID($B96,1,2)="OT",DATEDIF($E96,$F96,"d")+1,IF(AND($I96="",$F96=""),DATEDIF($E96,DATE(YEAR($L$9),MONTH($L$9)+1,0),"d"),IF(AND($E96&lt;&gt;"",$F96&lt;&gt;"",$I96=""),DATEDIF($E96,$F96,"d"),IF(AND($E96&lt;&gt;"",$F96&lt;&gt;"",$I96&lt;&gt;""),DAY(DATE(YEAR($F96),MONTH($F96)+1,0))-(DATE(YEAR($F96),MONTH($F96)+1,0)-$F96),DAY(DATE(YEAR($L$9),MONTH($L$9)+1,0)))))))),"")</f>
        <v/>
      </c>
      <c r="H96" s="52" t="str">
        <f>IFERROR(IF($A96&lt;&gt;"",VLOOKUP($A96,Matos,3,0),""),"")</f>
        <v/>
      </c>
      <c r="I96" s="52"/>
      <c r="J96" s="52"/>
      <c r="K96" s="68" t="str">
        <f ca="1">IFERROR(ROUND(IF(MID($B96,1,2)="OT","",IF(AND($B$8&lt;&gt;"",$D96="",MONTH($F96)=MONTH($L$9),($F96&gt;$B$8),($F96&gt;$E96)),-SUM($H96/DAY(DATE(YEAR($L$9),MONTH($L$9)+1,0)))*DATEDIF($B$8,$F96,"d")*$C96,IF(AND($B$8&lt;&gt;"",$D96&lt;&gt;"",MONTH($F96)=MONTH($L$9),($F96&gt;$B$8),($F96&gt;$E96)),-SUM($H96/DAY(DATE(YEAR($L$9),MONTH($L$9)+1,0)))*DATEDIF($B$8,$F96,"d")*$D96,""))),2),"")</f>
        <v/>
      </c>
      <c r="L96" s="68" t="str">
        <f ca="1">IFERROR(ROUND(IF(AND($J96="",$D96=""),SUM($H96/DAY(DATE(YEAR($L$9),MONTH($L$9)+1,0)))*$G96*$C96,IF(AND($J96="",$D96&lt;&gt;""),SUM($H96/DAY(DATE(YEAR($L$9),MONTH($L$9)+1,0)))*$G96*$D96,"")),2),"")</f>
        <v/>
      </c>
      <c r="M96" s="68" t="str">
        <f ca="1">IFERROR(ROUND(IF(SUM($I96+$L96)="","",SUM($I96+$L96)),2),"")</f>
        <v/>
      </c>
      <c r="N96" s="52"/>
      <c r="O96" s="53"/>
    </row>
    <row r="97" spans="1:15" s="14" customFormat="1" x14ac:dyDescent="0.25">
      <c r="A97" s="48"/>
      <c r="B97" s="49" t="str">
        <f>IFERROR(IF($A97&lt;&gt;"",VLOOKUP($A97,Matos,2,0),""),"")</f>
        <v/>
      </c>
      <c r="C97" s="50"/>
      <c r="D97" s="50"/>
      <c r="E97" s="51"/>
      <c r="F97" s="51"/>
      <c r="G97" s="67" t="str">
        <f>IFERROR(IF(OR($A97="",$B97="",$E97=""),"",IF(AND($F97&lt;&gt;"",MONTH($F97)&lt;MONTH($L$9)),"",IF(MID($B97,1,2)="OT",DATEDIF($E97,$F97,"d")+1,IF(AND($I97="",$F97=""),DATEDIF($E97,DATE(YEAR($L$9),MONTH($L$9)+1,0),"d"),IF(AND($E97&lt;&gt;"",$F97&lt;&gt;"",$I97=""),DATEDIF($E97,$F97,"d"),IF(AND($E97&lt;&gt;"",$F97&lt;&gt;"",$I97&lt;&gt;""),DAY(DATE(YEAR($F97),MONTH($F97)+1,0))-(DATE(YEAR($F97),MONTH($F97)+1,0)-$F97),DAY(DATE(YEAR($L$9),MONTH($L$9)+1,0)))))))),"")</f>
        <v/>
      </c>
      <c r="H97" s="52" t="str">
        <f>IFERROR(IF($A97&lt;&gt;"",VLOOKUP($A97,Matos,3,0),""),"")</f>
        <v/>
      </c>
      <c r="I97" s="52"/>
      <c r="J97" s="52"/>
      <c r="K97" s="68" t="str">
        <f ca="1">IFERROR(ROUND(IF(MID($B97,1,2)="OT","",IF(AND($B$8&lt;&gt;"",$D97="",MONTH($F97)=MONTH($L$9),($F97&gt;$B$8),($F97&gt;$E97)),-SUM($H97/DAY(DATE(YEAR($L$9),MONTH($L$9)+1,0)))*DATEDIF($B$8,$F97,"d")*$C97,IF(AND($B$8&lt;&gt;"",$D97&lt;&gt;"",MONTH($F97)=MONTH($L$9),($F97&gt;$B$8),($F97&gt;$E97)),-SUM($H97/DAY(DATE(YEAR($L$9),MONTH($L$9)+1,0)))*DATEDIF($B$8,$F97,"d")*$D97,""))),2),"")</f>
        <v/>
      </c>
      <c r="L97" s="68" t="str">
        <f ca="1">IFERROR(ROUND(IF(AND($J97="",$D97=""),SUM($H97/DAY(DATE(YEAR($L$9),MONTH($L$9)+1,0)))*$G97*$C97,IF(AND($J97="",$D97&lt;&gt;""),SUM($H97/DAY(DATE(YEAR($L$9),MONTH($L$9)+1,0)))*$G97*$D97,"")),2),"")</f>
        <v/>
      </c>
      <c r="M97" s="68" t="str">
        <f ca="1">IFERROR(ROUND(IF(SUM($I97+$L97)="","",SUM($I97+$L97)),2),"")</f>
        <v/>
      </c>
      <c r="N97" s="52"/>
      <c r="O97" s="53"/>
    </row>
    <row r="98" spans="1:15" s="14" customFormat="1" x14ac:dyDescent="0.25">
      <c r="A98" s="48"/>
      <c r="B98" s="49" t="str">
        <f>IFERROR(IF($A98&lt;&gt;"",VLOOKUP($A98,Matos,2,0),""),"")</f>
        <v/>
      </c>
      <c r="C98" s="50"/>
      <c r="D98" s="50"/>
      <c r="E98" s="51"/>
      <c r="F98" s="51"/>
      <c r="G98" s="67" t="str">
        <f>IFERROR(IF(OR($A98="",$B98="",$E98=""),"",IF(AND($F98&lt;&gt;"",MONTH($F98)&lt;MONTH($L$9)),"",IF(MID($B98,1,2)="OT",DATEDIF($E98,$F98,"d")+1,IF(AND($I98="",$F98=""),DATEDIF($E98,DATE(YEAR($L$9),MONTH($L$9)+1,0),"d"),IF(AND($E98&lt;&gt;"",$F98&lt;&gt;"",$I98=""),DATEDIF($E98,$F98,"d"),IF(AND($E98&lt;&gt;"",$F98&lt;&gt;"",$I98&lt;&gt;""),DAY(DATE(YEAR($F98),MONTH($F98)+1,0))-(DATE(YEAR($F98),MONTH($F98)+1,0)-$F98),DAY(DATE(YEAR($L$9),MONTH($L$9)+1,0)))))))),"")</f>
        <v/>
      </c>
      <c r="H98" s="52" t="str">
        <f>IFERROR(IF($A98&lt;&gt;"",VLOOKUP($A98,Matos,3,0),""),"")</f>
        <v/>
      </c>
      <c r="I98" s="52"/>
      <c r="J98" s="52"/>
      <c r="K98" s="68" t="str">
        <f ca="1">IFERROR(ROUND(IF(MID($B98,1,2)="OT","",IF(AND($B$8&lt;&gt;"",$D98="",MONTH($F98)=MONTH($L$9),($F98&gt;$B$8),($F98&gt;$E98)),-SUM($H98/DAY(DATE(YEAR($L$9),MONTH($L$9)+1,0)))*DATEDIF($B$8,$F98,"d")*$C98,IF(AND($B$8&lt;&gt;"",$D98&lt;&gt;"",MONTH($F98)=MONTH($L$9),($F98&gt;$B$8),($F98&gt;$E98)),-SUM($H98/DAY(DATE(YEAR($L$9),MONTH($L$9)+1,0)))*DATEDIF($B$8,$F98,"d")*$D98,""))),2),"")</f>
        <v/>
      </c>
      <c r="L98" s="68" t="str">
        <f ca="1">IFERROR(ROUND(IF(AND($J98="",$D98=""),SUM($H98/DAY(DATE(YEAR($L$9),MONTH($L$9)+1,0)))*$G98*$C98,IF(AND($J98="",$D98&lt;&gt;""),SUM($H98/DAY(DATE(YEAR($L$9),MONTH($L$9)+1,0)))*$G98*$D98,"")),2),"")</f>
        <v/>
      </c>
      <c r="M98" s="68" t="str">
        <f ca="1">IFERROR(ROUND(IF(SUM($I98+$L98)="","",SUM($I98+$L98)),2),"")</f>
        <v/>
      </c>
      <c r="N98" s="52"/>
      <c r="O98" s="53"/>
    </row>
    <row r="99" spans="1:15" s="14" customFormat="1" x14ac:dyDescent="0.25">
      <c r="A99" s="48"/>
      <c r="B99" s="49" t="str">
        <f>IFERROR(IF($A99&lt;&gt;"",VLOOKUP($A99,Matos,2,0),""),"")</f>
        <v/>
      </c>
      <c r="C99" s="50"/>
      <c r="D99" s="50"/>
      <c r="E99" s="51"/>
      <c r="F99" s="51"/>
      <c r="G99" s="67" t="str">
        <f>IFERROR(IF(OR($A99="",$B99="",$E99=""),"",IF(AND($F99&lt;&gt;"",MONTH($F99)&lt;MONTH($L$9)),"",IF(MID($B99,1,2)="OT",DATEDIF($E99,$F99,"d")+1,IF(AND($I99="",$F99=""),DATEDIF($E99,DATE(YEAR($L$9),MONTH($L$9)+1,0),"d"),IF(AND($E99&lt;&gt;"",$F99&lt;&gt;"",$I99=""),DATEDIF($E99,$F99,"d"),IF(AND($E99&lt;&gt;"",$F99&lt;&gt;"",$I99&lt;&gt;""),DAY(DATE(YEAR($F99),MONTH($F99)+1,0))-(DATE(YEAR($F99),MONTH($F99)+1,0)-$F99),DAY(DATE(YEAR($L$9),MONTH($L$9)+1,0)))))))),"")</f>
        <v/>
      </c>
      <c r="H99" s="52" t="str">
        <f>IFERROR(IF($A99&lt;&gt;"",VLOOKUP($A99,Matos,3,0),""),"")</f>
        <v/>
      </c>
      <c r="I99" s="52"/>
      <c r="J99" s="52"/>
      <c r="K99" s="68" t="str">
        <f ca="1">IFERROR(ROUND(IF(MID($B99,1,2)="OT","",IF(AND($B$8&lt;&gt;"",$D99="",MONTH($F99)=MONTH($L$9),($F99&gt;$B$8),($F99&gt;$E99)),-SUM($H99/DAY(DATE(YEAR($L$9),MONTH($L$9)+1,0)))*DATEDIF($B$8,$F99,"d")*$C99,IF(AND($B$8&lt;&gt;"",$D99&lt;&gt;"",MONTH($F99)=MONTH($L$9),($F99&gt;$B$8),($F99&gt;$E99)),-SUM($H99/DAY(DATE(YEAR($L$9),MONTH($L$9)+1,0)))*DATEDIF($B$8,$F99,"d")*$D99,""))),2),"")</f>
        <v/>
      </c>
      <c r="L99" s="68" t="str">
        <f ca="1">IFERROR(ROUND(IF(AND($J99="",$D99=""),SUM($H99/DAY(DATE(YEAR($L$9),MONTH($L$9)+1,0)))*$G99*$C99,IF(AND($J99="",$D99&lt;&gt;""),SUM($H99/DAY(DATE(YEAR($L$9),MONTH($L$9)+1,0)))*$G99*$D99,"")),2),"")</f>
        <v/>
      </c>
      <c r="M99" s="68" t="str">
        <f ca="1">IFERROR(ROUND(IF(SUM($I99+$L99)="","",SUM($I99+$L99)),2),"")</f>
        <v/>
      </c>
      <c r="N99" s="52"/>
      <c r="O99" s="53"/>
    </row>
    <row r="100" spans="1:15" s="14" customFormat="1" x14ac:dyDescent="0.25">
      <c r="A100" s="48"/>
      <c r="B100" s="49" t="str">
        <f>IFERROR(IF($A100&lt;&gt;"",VLOOKUP($A100,Matos,2,0),""),"")</f>
        <v/>
      </c>
      <c r="C100" s="50"/>
      <c r="D100" s="50"/>
      <c r="E100" s="51"/>
      <c r="F100" s="51"/>
      <c r="G100" s="67" t="str">
        <f>IFERROR(IF(OR($A100="",$B100="",$E100=""),"",IF(AND($F100&lt;&gt;"",MONTH($F100)&lt;MONTH($L$9)),"",IF(MID($B100,1,2)="OT",DATEDIF($E100,$F100,"d")+1,IF(AND($I100="",$F100=""),DATEDIF($E100,DATE(YEAR($L$9),MONTH($L$9)+1,0),"d"),IF(AND($E100&lt;&gt;"",$F100&lt;&gt;"",$I100=""),DATEDIF($E100,$F100,"d"),IF(AND($E100&lt;&gt;"",$F100&lt;&gt;"",$I100&lt;&gt;""),DAY(DATE(YEAR($F100),MONTH($F100)+1,0))-(DATE(YEAR($F100),MONTH($F100)+1,0)-$F100),DAY(DATE(YEAR($L$9),MONTH($L$9)+1,0)))))))),"")</f>
        <v/>
      </c>
      <c r="H100" s="52" t="str">
        <f>IFERROR(IF($A100&lt;&gt;"",VLOOKUP($A100,Matos,3,0),""),"")</f>
        <v/>
      </c>
      <c r="I100" s="52"/>
      <c r="J100" s="52"/>
      <c r="K100" s="68" t="str">
        <f ca="1">IFERROR(ROUND(IF(MID($B100,1,2)="OT","",IF(AND($B$8&lt;&gt;"",$D100="",MONTH($F100)=MONTH($L$9),($F100&gt;$B$8),($F100&gt;$E100)),-SUM($H100/DAY(DATE(YEAR($L$9),MONTH($L$9)+1,0)))*DATEDIF($B$8,$F100,"d")*$C100,IF(AND($B$8&lt;&gt;"",$D100&lt;&gt;"",MONTH($F100)=MONTH($L$9),($F100&gt;$B$8),($F100&gt;$E100)),-SUM($H100/DAY(DATE(YEAR($L$9),MONTH($L$9)+1,0)))*DATEDIF($B$8,$F100,"d")*$D100,""))),2),"")</f>
        <v/>
      </c>
      <c r="L100" s="68" t="str">
        <f ca="1">IFERROR(ROUND(IF(AND($J100="",$D100=""),SUM($H100/DAY(DATE(YEAR($L$9),MONTH($L$9)+1,0)))*$G100*$C100,IF(AND($J100="",$D100&lt;&gt;""),SUM($H100/DAY(DATE(YEAR($L$9),MONTH($L$9)+1,0)))*$G100*$D100,"")),2),"")</f>
        <v/>
      </c>
      <c r="M100" s="68" t="str">
        <f ca="1">IFERROR(ROUND(IF(SUM($I100+$L100)="","",SUM($I100+$L100)),2),"")</f>
        <v/>
      </c>
      <c r="N100" s="52"/>
      <c r="O100" s="53"/>
    </row>
    <row r="101" spans="1:15" s="14" customFormat="1" x14ac:dyDescent="0.25">
      <c r="A101" s="48"/>
      <c r="B101" s="49" t="str">
        <f>IFERROR(IF($A101&lt;&gt;"",VLOOKUP($A101,Matos,2,0),""),"")</f>
        <v/>
      </c>
      <c r="C101" s="50"/>
      <c r="D101" s="50"/>
      <c r="E101" s="51"/>
      <c r="F101" s="51"/>
      <c r="G101" s="67" t="str">
        <f>IFERROR(IF(OR($A101="",$B101="",$E101=""),"",IF(AND($F101&lt;&gt;"",MONTH($F101)&lt;MONTH($L$9)),"",IF(MID($B101,1,2)="OT",DATEDIF($E101,$F101,"d")+1,IF(AND($I101="",$F101=""),DATEDIF($E101,DATE(YEAR($L$9),MONTH($L$9)+1,0),"d"),IF(AND($E101&lt;&gt;"",$F101&lt;&gt;"",$I101=""),DATEDIF($E101,$F101,"d"),IF(AND($E101&lt;&gt;"",$F101&lt;&gt;"",$I101&lt;&gt;""),DAY(DATE(YEAR($F101),MONTH($F101)+1,0))-(DATE(YEAR($F101),MONTH($F101)+1,0)-$F101),DAY(DATE(YEAR($L$9),MONTH($L$9)+1,0)))))))),"")</f>
        <v/>
      </c>
      <c r="H101" s="52" t="str">
        <f>IFERROR(IF($A101&lt;&gt;"",VLOOKUP($A101,Matos,3,0),""),"")</f>
        <v/>
      </c>
      <c r="I101" s="52"/>
      <c r="J101" s="52"/>
      <c r="K101" s="68" t="str">
        <f ca="1">IFERROR(ROUND(IF(MID($B101,1,2)="OT","",IF(AND($B$8&lt;&gt;"",$D101="",MONTH($F101)=MONTH($L$9),($F101&gt;$B$8),($F101&gt;$E101)),-SUM($H101/DAY(DATE(YEAR($L$9),MONTH($L$9)+1,0)))*DATEDIF($B$8,$F101,"d")*$C101,IF(AND($B$8&lt;&gt;"",$D101&lt;&gt;"",MONTH($F101)=MONTH($L$9),($F101&gt;$B$8),($F101&gt;$E101)),-SUM($H101/DAY(DATE(YEAR($L$9),MONTH($L$9)+1,0)))*DATEDIF($B$8,$F101,"d")*$D101,""))),2),"")</f>
        <v/>
      </c>
      <c r="L101" s="68" t="str">
        <f ca="1">IFERROR(ROUND(IF(AND($J101="",$D101=""),SUM($H101/DAY(DATE(YEAR($L$9),MONTH($L$9)+1,0)))*$G101*$C101,IF(AND($J101="",$D101&lt;&gt;""),SUM($H101/DAY(DATE(YEAR($L$9),MONTH($L$9)+1,0)))*$G101*$D101,"")),2),"")</f>
        <v/>
      </c>
      <c r="M101" s="68" t="str">
        <f ca="1">IFERROR(ROUND(IF(SUM($I101+$L101)="","",SUM($I101+$L101)),2),"")</f>
        <v/>
      </c>
      <c r="N101" s="52"/>
      <c r="O101" s="53"/>
    </row>
    <row r="102" spans="1:15" s="14" customFormat="1" x14ac:dyDescent="0.25">
      <c r="A102" s="48"/>
      <c r="B102" s="49" t="str">
        <f>IFERROR(IF($A102&lt;&gt;"",VLOOKUP($A102,Matos,2,0),""),"")</f>
        <v/>
      </c>
      <c r="C102" s="50"/>
      <c r="D102" s="50"/>
      <c r="E102" s="51"/>
      <c r="F102" s="51"/>
      <c r="G102" s="67" t="str">
        <f>IFERROR(IF(OR($A102="",$B102="",$E102=""),"",IF(AND($F102&lt;&gt;"",MONTH($F102)&lt;MONTH($L$9)),"",IF(MID($B102,1,2)="OT",DATEDIF($E102,$F102,"d")+1,IF(AND($I102="",$F102=""),DATEDIF($E102,DATE(YEAR($L$9),MONTH($L$9)+1,0),"d"),IF(AND($E102&lt;&gt;"",$F102&lt;&gt;"",$I102=""),DATEDIF($E102,$F102,"d"),IF(AND($E102&lt;&gt;"",$F102&lt;&gt;"",$I102&lt;&gt;""),DAY(DATE(YEAR($F102),MONTH($F102)+1,0))-(DATE(YEAR($F102),MONTH($F102)+1,0)-$F102),DAY(DATE(YEAR($L$9),MONTH($L$9)+1,0)))))))),"")</f>
        <v/>
      </c>
      <c r="H102" s="52" t="str">
        <f>IFERROR(IF($A102&lt;&gt;"",VLOOKUP($A102,Matos,3,0),""),"")</f>
        <v/>
      </c>
      <c r="I102" s="52"/>
      <c r="J102" s="52"/>
      <c r="K102" s="68" t="str">
        <f ca="1">IFERROR(ROUND(IF(MID($B102,1,2)="OT","",IF(AND($B$8&lt;&gt;"",$D102="",MONTH($F102)=MONTH($L$9),($F102&gt;$B$8),($F102&gt;$E102)),-SUM($H102/DAY(DATE(YEAR($L$9),MONTH($L$9)+1,0)))*DATEDIF($B$8,$F102,"d")*$C102,IF(AND($B$8&lt;&gt;"",$D102&lt;&gt;"",MONTH($F102)=MONTH($L$9),($F102&gt;$B$8),($F102&gt;$E102)),-SUM($H102/DAY(DATE(YEAR($L$9),MONTH($L$9)+1,0)))*DATEDIF($B$8,$F102,"d")*$D102,""))),2),"")</f>
        <v/>
      </c>
      <c r="L102" s="68" t="str">
        <f ca="1">IFERROR(ROUND(IF(AND($J102="",$D102=""),SUM($H102/DAY(DATE(YEAR($L$9),MONTH($L$9)+1,0)))*$G102*$C102,IF(AND($J102="",$D102&lt;&gt;""),SUM($H102/DAY(DATE(YEAR($L$9),MONTH($L$9)+1,0)))*$G102*$D102,"")),2),"")</f>
        <v/>
      </c>
      <c r="M102" s="68" t="str">
        <f ca="1">IFERROR(ROUND(IF(SUM($I102+$L102)="","",SUM($I102+$L102)),2),"")</f>
        <v/>
      </c>
      <c r="N102" s="52"/>
      <c r="O102" s="53"/>
    </row>
    <row r="103" spans="1:15" s="14" customFormat="1" x14ac:dyDescent="0.25">
      <c r="A103" s="48"/>
      <c r="B103" s="49" t="str">
        <f>IFERROR(IF($A103&lt;&gt;"",VLOOKUP($A103,Matos,2,0),""),"")</f>
        <v/>
      </c>
      <c r="C103" s="50"/>
      <c r="D103" s="50"/>
      <c r="E103" s="51"/>
      <c r="F103" s="51"/>
      <c r="G103" s="67" t="str">
        <f>IFERROR(IF(OR($A103="",$B103="",$E103=""),"",IF(AND($F103&lt;&gt;"",MONTH($F103)&lt;MONTH($L$9)),"",IF(MID($B103,1,2)="OT",DATEDIF($E103,$F103,"d")+1,IF(AND($I103="",$F103=""),DATEDIF($E103,DATE(YEAR($L$9),MONTH($L$9)+1,0),"d"),IF(AND($E103&lt;&gt;"",$F103&lt;&gt;"",$I103=""),DATEDIF($E103,$F103,"d"),IF(AND($E103&lt;&gt;"",$F103&lt;&gt;"",$I103&lt;&gt;""),DAY(DATE(YEAR($F103),MONTH($F103)+1,0))-(DATE(YEAR($F103),MONTH($F103)+1,0)-$F103),DAY(DATE(YEAR($L$9),MONTH($L$9)+1,0)))))))),"")</f>
        <v/>
      </c>
      <c r="H103" s="52" t="str">
        <f>IFERROR(IF($A103&lt;&gt;"",VLOOKUP($A103,Matos,3,0),""),"")</f>
        <v/>
      </c>
      <c r="I103" s="52"/>
      <c r="J103" s="52"/>
      <c r="K103" s="68" t="str">
        <f ca="1">IFERROR(ROUND(IF(MID($B103,1,2)="OT","",IF(AND($B$8&lt;&gt;"",$D103="",MONTH($F103)=MONTH($L$9),($F103&gt;$B$8),($F103&gt;$E103)),-SUM($H103/DAY(DATE(YEAR($L$9),MONTH($L$9)+1,0)))*DATEDIF($B$8,$F103,"d")*$C103,IF(AND($B$8&lt;&gt;"",$D103&lt;&gt;"",MONTH($F103)=MONTH($L$9),($F103&gt;$B$8),($F103&gt;$E103)),-SUM($H103/DAY(DATE(YEAR($L$9),MONTH($L$9)+1,0)))*DATEDIF($B$8,$F103,"d")*$D103,""))),2),"")</f>
        <v/>
      </c>
      <c r="L103" s="68" t="str">
        <f ca="1">IFERROR(ROUND(IF(AND($J103="",$D103=""),SUM($H103/DAY(DATE(YEAR($L$9),MONTH($L$9)+1,0)))*$G103*$C103,IF(AND($J103="",$D103&lt;&gt;""),SUM($H103/DAY(DATE(YEAR($L$9),MONTH($L$9)+1,0)))*$G103*$D103,"")),2),"")</f>
        <v/>
      </c>
      <c r="M103" s="68" t="str">
        <f ca="1">IFERROR(ROUND(IF(SUM($I103+$L103)="","",SUM($I103+$L103)),2),"")</f>
        <v/>
      </c>
      <c r="N103" s="52"/>
      <c r="O103" s="53"/>
    </row>
    <row r="104" spans="1:15" s="14" customFormat="1" x14ac:dyDescent="0.25">
      <c r="A104" s="48"/>
      <c r="B104" s="49" t="str">
        <f>IFERROR(IF($A104&lt;&gt;"",VLOOKUP($A104,Matos,2,0),""),"")</f>
        <v/>
      </c>
      <c r="C104" s="50"/>
      <c r="D104" s="50"/>
      <c r="E104" s="51"/>
      <c r="F104" s="51"/>
      <c r="G104" s="67" t="str">
        <f>IFERROR(IF(OR($A104="",$B104="",$E104=""),"",IF(AND($F104&lt;&gt;"",MONTH($F104)&lt;MONTH($L$9)),"",IF(MID($B104,1,2)="OT",DATEDIF($E104,$F104,"d")+1,IF(AND($I104="",$F104=""),DATEDIF($E104,DATE(YEAR($L$9),MONTH($L$9)+1,0),"d"),IF(AND($E104&lt;&gt;"",$F104&lt;&gt;"",$I104=""),DATEDIF($E104,$F104,"d"),IF(AND($E104&lt;&gt;"",$F104&lt;&gt;"",$I104&lt;&gt;""),DAY(DATE(YEAR($F104),MONTH($F104)+1,0))-(DATE(YEAR($F104),MONTH($F104)+1,0)-$F104),DAY(DATE(YEAR($L$9),MONTH($L$9)+1,0)))))))),"")</f>
        <v/>
      </c>
      <c r="H104" s="52" t="str">
        <f>IFERROR(IF($A104&lt;&gt;"",VLOOKUP($A104,Matos,3,0),""),"")</f>
        <v/>
      </c>
      <c r="I104" s="52"/>
      <c r="J104" s="52"/>
      <c r="K104" s="68" t="str">
        <f ca="1">IFERROR(ROUND(IF(MID($B104,1,2)="OT","",IF(AND($B$8&lt;&gt;"",$D104="",MONTH($F104)=MONTH($L$9),($F104&gt;$B$8),($F104&gt;$E104)),-SUM($H104/DAY(DATE(YEAR($L$9),MONTH($L$9)+1,0)))*DATEDIF($B$8,$F104,"d")*$C104,IF(AND($B$8&lt;&gt;"",$D104&lt;&gt;"",MONTH($F104)=MONTH($L$9),($F104&gt;$B$8),($F104&gt;$E104)),-SUM($H104/DAY(DATE(YEAR($L$9),MONTH($L$9)+1,0)))*DATEDIF($B$8,$F104,"d")*$D104,""))),2),"")</f>
        <v/>
      </c>
      <c r="L104" s="68" t="str">
        <f ca="1">IFERROR(ROUND(IF(AND($J104="",$D104=""),SUM($H104/DAY(DATE(YEAR($L$9),MONTH($L$9)+1,0)))*$G104*$C104,IF(AND($J104="",$D104&lt;&gt;""),SUM($H104/DAY(DATE(YEAR($L$9),MONTH($L$9)+1,0)))*$G104*$D104,"")),2),"")</f>
        <v/>
      </c>
      <c r="M104" s="68" t="str">
        <f ca="1">IFERROR(ROUND(IF(SUM($I104+$L104)="","",SUM($I104+$L104)),2),"")</f>
        <v/>
      </c>
      <c r="N104" s="52"/>
      <c r="O104" s="53"/>
    </row>
    <row r="105" spans="1:15" s="14" customFormat="1" x14ac:dyDescent="0.25">
      <c r="A105" s="48"/>
      <c r="B105" s="49" t="str">
        <f>IFERROR(IF($A105&lt;&gt;"",VLOOKUP($A105,Matos,2,0),""),"")</f>
        <v/>
      </c>
      <c r="C105" s="50"/>
      <c r="D105" s="50"/>
      <c r="E105" s="51"/>
      <c r="F105" s="51"/>
      <c r="G105" s="67" t="str">
        <f>IFERROR(IF(OR($A105="",$B105="",$E105=""),"",IF(AND($F105&lt;&gt;"",MONTH($F105)&lt;MONTH($L$9)),"",IF(MID($B105,1,2)="OT",DATEDIF($E105,$F105,"d")+1,IF(AND($I105="",$F105=""),DATEDIF($E105,DATE(YEAR($L$9),MONTH($L$9)+1,0),"d"),IF(AND($E105&lt;&gt;"",$F105&lt;&gt;"",$I105=""),DATEDIF($E105,$F105,"d"),IF(AND($E105&lt;&gt;"",$F105&lt;&gt;"",$I105&lt;&gt;""),DAY(DATE(YEAR($F105),MONTH($F105)+1,0))-(DATE(YEAR($F105),MONTH($F105)+1,0)-$F105),DAY(DATE(YEAR($L$9),MONTH($L$9)+1,0)))))))),"")</f>
        <v/>
      </c>
      <c r="H105" s="52" t="str">
        <f>IFERROR(IF($A105&lt;&gt;"",VLOOKUP($A105,Matos,3,0),""),"")</f>
        <v/>
      </c>
      <c r="I105" s="52"/>
      <c r="J105" s="52"/>
      <c r="K105" s="68" t="str">
        <f ca="1">IFERROR(ROUND(IF(MID($B105,1,2)="OT","",IF(AND($B$8&lt;&gt;"",$D105="",MONTH($F105)=MONTH($L$9),($F105&gt;$B$8),($F105&gt;$E105)),-SUM($H105/DAY(DATE(YEAR($L$9),MONTH($L$9)+1,0)))*DATEDIF($B$8,$F105,"d")*$C105,IF(AND($B$8&lt;&gt;"",$D105&lt;&gt;"",MONTH($F105)=MONTH($L$9),($F105&gt;$B$8),($F105&gt;$E105)),-SUM($H105/DAY(DATE(YEAR($L$9),MONTH($L$9)+1,0)))*DATEDIF($B$8,$F105,"d")*$D105,""))),2),"")</f>
        <v/>
      </c>
      <c r="L105" s="68" t="str">
        <f ca="1">IFERROR(ROUND(IF(AND($J105="",$D105=""),SUM($H105/DAY(DATE(YEAR($L$9),MONTH($L$9)+1,0)))*$G105*$C105,IF(AND($J105="",$D105&lt;&gt;""),SUM($H105/DAY(DATE(YEAR($L$9),MONTH($L$9)+1,0)))*$G105*$D105,"")),2),"")</f>
        <v/>
      </c>
      <c r="M105" s="68" t="str">
        <f ca="1">IFERROR(ROUND(IF(SUM($I105+$L105)="","",SUM($I105+$L105)),2),"")</f>
        <v/>
      </c>
      <c r="N105" s="52"/>
      <c r="O105" s="53"/>
    </row>
    <row r="106" spans="1:15" s="14" customFormat="1" x14ac:dyDescent="0.25">
      <c r="A106" s="48"/>
      <c r="B106" s="49" t="str">
        <f>IFERROR(IF($A106&lt;&gt;"",VLOOKUP($A106,Matos,2,0),""),"")</f>
        <v/>
      </c>
      <c r="C106" s="50"/>
      <c r="D106" s="50"/>
      <c r="E106" s="51"/>
      <c r="F106" s="51"/>
      <c r="G106" s="67" t="str">
        <f>IFERROR(IF(OR($A106="",$B106="",$E106=""),"",IF(AND($F106&lt;&gt;"",MONTH($F106)&lt;MONTH($L$9)),"",IF(MID($B106,1,2)="OT",DATEDIF($E106,$F106,"d")+1,IF(AND($I106="",$F106=""),DATEDIF($E106,DATE(YEAR($L$9),MONTH($L$9)+1,0),"d"),IF(AND($E106&lt;&gt;"",$F106&lt;&gt;"",$I106=""),DATEDIF($E106,$F106,"d"),IF(AND($E106&lt;&gt;"",$F106&lt;&gt;"",$I106&lt;&gt;""),DAY(DATE(YEAR($F106),MONTH($F106)+1,0))-(DATE(YEAR($F106),MONTH($F106)+1,0)-$F106),DAY(DATE(YEAR($L$9),MONTH($L$9)+1,0)))))))),"")</f>
        <v/>
      </c>
      <c r="H106" s="52" t="str">
        <f>IFERROR(IF($A106&lt;&gt;"",VLOOKUP($A106,Matos,3,0),""),"")</f>
        <v/>
      </c>
      <c r="I106" s="52"/>
      <c r="J106" s="52"/>
      <c r="K106" s="68" t="str">
        <f ca="1">IFERROR(ROUND(IF(MID($B106,1,2)="OT","",IF(AND($B$8&lt;&gt;"",$D106="",MONTH($F106)=MONTH($L$9),($F106&gt;$B$8),($F106&gt;$E106)),-SUM($H106/DAY(DATE(YEAR($L$9),MONTH($L$9)+1,0)))*DATEDIF($B$8,$F106,"d")*$C106,IF(AND($B$8&lt;&gt;"",$D106&lt;&gt;"",MONTH($F106)=MONTH($L$9),($F106&gt;$B$8),($F106&gt;$E106)),-SUM($H106/DAY(DATE(YEAR($L$9),MONTH($L$9)+1,0)))*DATEDIF($B$8,$F106,"d")*$D106,""))),2),"")</f>
        <v/>
      </c>
      <c r="L106" s="68" t="str">
        <f ca="1">IFERROR(ROUND(IF(AND($J106="",$D106=""),SUM($H106/DAY(DATE(YEAR($L$9),MONTH($L$9)+1,0)))*$G106*$C106,IF(AND($J106="",$D106&lt;&gt;""),SUM($H106/DAY(DATE(YEAR($L$9),MONTH($L$9)+1,0)))*$G106*$D106,"")),2),"")</f>
        <v/>
      </c>
      <c r="M106" s="68" t="str">
        <f ca="1">IFERROR(ROUND(IF(SUM($I106+$L106)="","",SUM($I106+$L106)),2),"")</f>
        <v/>
      </c>
      <c r="N106" s="52"/>
      <c r="O106" s="53"/>
    </row>
    <row r="107" spans="1:15" s="14" customFormat="1" x14ac:dyDescent="0.25">
      <c r="A107" s="48"/>
      <c r="B107" s="49" t="str">
        <f>IFERROR(IF($A107&lt;&gt;"",VLOOKUP($A107,Matos,2,0),""),"")</f>
        <v/>
      </c>
      <c r="C107" s="50"/>
      <c r="D107" s="50"/>
      <c r="E107" s="51"/>
      <c r="F107" s="51"/>
      <c r="G107" s="67" t="str">
        <f>IFERROR(IF(OR($A107="",$B107="",$E107=""),"",IF(AND($F107&lt;&gt;"",MONTH($F107)&lt;MONTH($L$9)),"",IF(MID($B107,1,2)="OT",DATEDIF($E107,$F107,"d")+1,IF(AND($I107="",$F107=""),DATEDIF($E107,DATE(YEAR($L$9),MONTH($L$9)+1,0),"d"),IF(AND($E107&lt;&gt;"",$F107&lt;&gt;"",$I107=""),DATEDIF($E107,$F107,"d"),IF(AND($E107&lt;&gt;"",$F107&lt;&gt;"",$I107&lt;&gt;""),DAY(DATE(YEAR($F107),MONTH($F107)+1,0))-(DATE(YEAR($F107),MONTH($F107)+1,0)-$F107),DAY(DATE(YEAR($L$9),MONTH($L$9)+1,0)))))))),"")</f>
        <v/>
      </c>
      <c r="H107" s="52" t="str">
        <f>IFERROR(IF($A107&lt;&gt;"",VLOOKUP($A107,Matos,3,0),""),"")</f>
        <v/>
      </c>
      <c r="I107" s="52"/>
      <c r="J107" s="52"/>
      <c r="K107" s="68" t="str">
        <f ca="1">IFERROR(ROUND(IF(MID($B107,1,2)="OT","",IF(AND($B$8&lt;&gt;"",$D107="",MONTH($F107)=MONTH($L$9),($F107&gt;$B$8),($F107&gt;$E107)),-SUM($H107/DAY(DATE(YEAR($L$9),MONTH($L$9)+1,0)))*DATEDIF($B$8,$F107,"d")*$C107,IF(AND($B$8&lt;&gt;"",$D107&lt;&gt;"",MONTH($F107)=MONTH($L$9),($F107&gt;$B$8),($F107&gt;$E107)),-SUM($H107/DAY(DATE(YEAR($L$9),MONTH($L$9)+1,0)))*DATEDIF($B$8,$F107,"d")*$D107,""))),2),"")</f>
        <v/>
      </c>
      <c r="L107" s="68" t="str">
        <f ca="1">IFERROR(ROUND(IF(AND($J107="",$D107=""),SUM($H107/DAY(DATE(YEAR($L$9),MONTH($L$9)+1,0)))*$G107*$C107,IF(AND($J107="",$D107&lt;&gt;""),SUM($H107/DAY(DATE(YEAR($L$9),MONTH($L$9)+1,0)))*$G107*$D107,"")),2),"")</f>
        <v/>
      </c>
      <c r="M107" s="68" t="str">
        <f ca="1">IFERROR(ROUND(IF(SUM($I107+$L107)="","",SUM($I107+$L107)),2),"")</f>
        <v/>
      </c>
      <c r="N107" s="52"/>
      <c r="O107" s="53"/>
    </row>
    <row r="108" spans="1:15" s="14" customFormat="1" x14ac:dyDescent="0.25">
      <c r="A108" s="48"/>
      <c r="B108" s="49" t="str">
        <f>IFERROR(IF($A108&lt;&gt;"",VLOOKUP($A108,Matos,2,0),""),"")</f>
        <v/>
      </c>
      <c r="C108" s="50"/>
      <c r="D108" s="50"/>
      <c r="E108" s="51"/>
      <c r="F108" s="51"/>
      <c r="G108" s="67" t="str">
        <f>IFERROR(IF(OR($A108="",$B108="",$E108=""),"",IF(AND($F108&lt;&gt;"",MONTH($F108)&lt;MONTH($L$9)),"",IF(MID($B108,1,2)="OT",DATEDIF($E108,$F108,"d")+1,IF(AND($I108="",$F108=""),DATEDIF($E108,DATE(YEAR($L$9),MONTH($L$9)+1,0),"d"),IF(AND($E108&lt;&gt;"",$F108&lt;&gt;"",$I108=""),DATEDIF($E108,$F108,"d"),IF(AND($E108&lt;&gt;"",$F108&lt;&gt;"",$I108&lt;&gt;""),DAY(DATE(YEAR($F108),MONTH($F108)+1,0))-(DATE(YEAR($F108),MONTH($F108)+1,0)-$F108),DAY(DATE(YEAR($L$9),MONTH($L$9)+1,0)))))))),"")</f>
        <v/>
      </c>
      <c r="H108" s="52" t="str">
        <f>IFERROR(IF($A108&lt;&gt;"",VLOOKUP($A108,Matos,3,0),""),"")</f>
        <v/>
      </c>
      <c r="I108" s="52"/>
      <c r="J108" s="52"/>
      <c r="K108" s="68" t="str">
        <f ca="1">IFERROR(ROUND(IF(MID($B108,1,2)="OT","",IF(AND($B$8&lt;&gt;"",$D108="",MONTH($F108)=MONTH($L$9),($F108&gt;$B$8),($F108&gt;$E108)),-SUM($H108/DAY(DATE(YEAR($L$9),MONTH($L$9)+1,0)))*DATEDIF($B$8,$F108,"d")*$C108,IF(AND($B$8&lt;&gt;"",$D108&lt;&gt;"",MONTH($F108)=MONTH($L$9),($F108&gt;$B$8),($F108&gt;$E108)),-SUM($H108/DAY(DATE(YEAR($L$9),MONTH($L$9)+1,0)))*DATEDIF($B$8,$F108,"d")*$D108,""))),2),"")</f>
        <v/>
      </c>
      <c r="L108" s="68" t="str">
        <f ca="1">IFERROR(ROUND(IF(AND($J108="",$D108=""),SUM($H108/DAY(DATE(YEAR($L$9),MONTH($L$9)+1,0)))*$G108*$C108,IF(AND($J108="",$D108&lt;&gt;""),SUM($H108/DAY(DATE(YEAR($L$9),MONTH($L$9)+1,0)))*$G108*$D108,"")),2),"")</f>
        <v/>
      </c>
      <c r="M108" s="68" t="str">
        <f ca="1">IFERROR(ROUND(IF(SUM($I108+$L108)="","",SUM($I108+$L108)),2),"")</f>
        <v/>
      </c>
      <c r="N108" s="52"/>
      <c r="O108" s="53"/>
    </row>
    <row r="109" spans="1:15" s="14" customFormat="1" x14ac:dyDescent="0.25">
      <c r="A109" s="48"/>
      <c r="B109" s="49" t="str">
        <f>IFERROR(IF($A109&lt;&gt;"",VLOOKUP($A109,Matos,2,0),""),"")</f>
        <v/>
      </c>
      <c r="C109" s="50"/>
      <c r="D109" s="50"/>
      <c r="E109" s="51"/>
      <c r="F109" s="51"/>
      <c r="G109" s="67" t="str">
        <f>IFERROR(IF(OR($A109="",$B109="",$E109=""),"",IF(AND($F109&lt;&gt;"",MONTH($F109)&lt;MONTH($L$9)),"",IF(MID($B109,1,2)="OT",DATEDIF($E109,$F109,"d")+1,IF(AND($I109="",$F109=""),DATEDIF($E109,DATE(YEAR($L$9),MONTH($L$9)+1,0),"d"),IF(AND($E109&lt;&gt;"",$F109&lt;&gt;"",$I109=""),DATEDIF($E109,$F109,"d"),IF(AND($E109&lt;&gt;"",$F109&lt;&gt;"",$I109&lt;&gt;""),DAY(DATE(YEAR($F109),MONTH($F109)+1,0))-(DATE(YEAR($F109),MONTH($F109)+1,0)-$F109),DAY(DATE(YEAR($L$9),MONTH($L$9)+1,0)))))))),"")</f>
        <v/>
      </c>
      <c r="H109" s="52" t="str">
        <f>IFERROR(IF($A109&lt;&gt;"",VLOOKUP($A109,Matos,3,0),""),"")</f>
        <v/>
      </c>
      <c r="I109" s="52"/>
      <c r="J109" s="52"/>
      <c r="K109" s="68" t="str">
        <f ca="1">IFERROR(ROUND(IF(MID($B109,1,2)="OT","",IF(AND($B$8&lt;&gt;"",$D109="",MONTH($F109)=MONTH($L$9),($F109&gt;$B$8),($F109&gt;$E109)),-SUM($H109/DAY(DATE(YEAR($L$9),MONTH($L$9)+1,0)))*DATEDIF($B$8,$F109,"d")*$C109,IF(AND($B$8&lt;&gt;"",$D109&lt;&gt;"",MONTH($F109)=MONTH($L$9),($F109&gt;$B$8),($F109&gt;$E109)),-SUM($H109/DAY(DATE(YEAR($L$9),MONTH($L$9)+1,0)))*DATEDIF($B$8,$F109,"d")*$D109,""))),2),"")</f>
        <v/>
      </c>
      <c r="L109" s="68" t="str">
        <f ca="1">IFERROR(ROUND(IF(AND($J109="",$D109=""),SUM($H109/DAY(DATE(YEAR($L$9),MONTH($L$9)+1,0)))*$G109*$C109,IF(AND($J109="",$D109&lt;&gt;""),SUM($H109/DAY(DATE(YEAR($L$9),MONTH($L$9)+1,0)))*$G109*$D109,"")),2),"")</f>
        <v/>
      </c>
      <c r="M109" s="68" t="str">
        <f ca="1">IFERROR(ROUND(IF(SUM($I109+$L109)="","",SUM($I109+$L109)),2),"")</f>
        <v/>
      </c>
      <c r="N109" s="52"/>
      <c r="O109" s="53"/>
    </row>
    <row r="110" spans="1:15" s="14" customFormat="1" x14ac:dyDescent="0.25">
      <c r="A110" s="48"/>
      <c r="B110" s="49" t="str">
        <f>IFERROR(IF($A110&lt;&gt;"",VLOOKUP($A110,Matos,2,0),""),"")</f>
        <v/>
      </c>
      <c r="C110" s="50"/>
      <c r="D110" s="50"/>
      <c r="E110" s="51"/>
      <c r="F110" s="51"/>
      <c r="G110" s="67" t="str">
        <f>IFERROR(IF(OR($A110="",$B110="",$E110=""),"",IF(AND($F110&lt;&gt;"",MONTH($F110)&lt;MONTH($L$9)),"",IF(MID($B110,1,2)="OT",DATEDIF($E110,$F110,"d")+1,IF(AND($I110="",$F110=""),DATEDIF($E110,DATE(YEAR($L$9),MONTH($L$9)+1,0),"d"),IF(AND($E110&lt;&gt;"",$F110&lt;&gt;"",$I110=""),DATEDIF($E110,$F110,"d"),IF(AND($E110&lt;&gt;"",$F110&lt;&gt;"",$I110&lt;&gt;""),DAY(DATE(YEAR($F110),MONTH($F110)+1,0))-(DATE(YEAR($F110),MONTH($F110)+1,0)-$F110),DAY(DATE(YEAR($L$9),MONTH($L$9)+1,0)))))))),"")</f>
        <v/>
      </c>
      <c r="H110" s="52" t="str">
        <f>IFERROR(IF($A110&lt;&gt;"",VLOOKUP($A110,Matos,3,0),""),"")</f>
        <v/>
      </c>
      <c r="I110" s="52"/>
      <c r="J110" s="52"/>
      <c r="K110" s="68" t="str">
        <f ca="1">IFERROR(ROUND(IF(MID($B110,1,2)="OT","",IF(AND($B$8&lt;&gt;"",$D110="",MONTH($F110)=MONTH($L$9),($F110&gt;$B$8),($F110&gt;$E110)),-SUM($H110/DAY(DATE(YEAR($L$9),MONTH($L$9)+1,0)))*DATEDIF($B$8,$F110,"d")*$C110,IF(AND($B$8&lt;&gt;"",$D110&lt;&gt;"",MONTH($F110)=MONTH($L$9),($F110&gt;$B$8),($F110&gt;$E110)),-SUM($H110/DAY(DATE(YEAR($L$9),MONTH($L$9)+1,0)))*DATEDIF($B$8,$F110,"d")*$D110,""))),2),"")</f>
        <v/>
      </c>
      <c r="L110" s="68" t="str">
        <f ca="1">IFERROR(ROUND(IF(AND($J110="",$D110=""),SUM($H110/DAY(DATE(YEAR($L$9),MONTH($L$9)+1,0)))*$G110*$C110,IF(AND($J110="",$D110&lt;&gt;""),SUM($H110/DAY(DATE(YEAR($L$9),MONTH($L$9)+1,0)))*$G110*$D110,"")),2),"")</f>
        <v/>
      </c>
      <c r="M110" s="68" t="str">
        <f ca="1">IFERROR(ROUND(IF(SUM($I110+$L110)="","",SUM($I110+$L110)),2),"")</f>
        <v/>
      </c>
      <c r="N110" s="52"/>
      <c r="O110" s="53"/>
    </row>
    <row r="111" spans="1:15" s="14" customFormat="1" x14ac:dyDescent="0.25">
      <c r="A111" s="48"/>
      <c r="B111" s="49" t="str">
        <f>IFERROR(IF($A111&lt;&gt;"",VLOOKUP($A111,Matos,2,0),""),"")</f>
        <v/>
      </c>
      <c r="C111" s="50"/>
      <c r="D111" s="50"/>
      <c r="E111" s="51"/>
      <c r="F111" s="51"/>
      <c r="G111" s="67" t="str">
        <f>IFERROR(IF(OR($A111="",$B111="",$E111=""),"",IF(AND($F111&lt;&gt;"",MONTH($F111)&lt;MONTH($L$9)),"",IF(MID($B111,1,2)="OT",DATEDIF($E111,$F111,"d")+1,IF(AND($I111="",$F111=""),DATEDIF($E111,DATE(YEAR($L$9),MONTH($L$9)+1,0),"d"),IF(AND($E111&lt;&gt;"",$F111&lt;&gt;"",$I111=""),DATEDIF($E111,$F111,"d"),IF(AND($E111&lt;&gt;"",$F111&lt;&gt;"",$I111&lt;&gt;""),DAY(DATE(YEAR($F111),MONTH($F111)+1,0))-(DATE(YEAR($F111),MONTH($F111)+1,0)-$F111),DAY(DATE(YEAR($L$9),MONTH($L$9)+1,0)))))))),"")</f>
        <v/>
      </c>
      <c r="H111" s="52" t="str">
        <f>IFERROR(IF($A111&lt;&gt;"",VLOOKUP($A111,Matos,3,0),""),"")</f>
        <v/>
      </c>
      <c r="I111" s="52"/>
      <c r="J111" s="52"/>
      <c r="K111" s="68" t="str">
        <f ca="1">IFERROR(ROUND(IF(MID($B111,1,2)="OT","",IF(AND($B$8&lt;&gt;"",$D111="",MONTH($F111)=MONTH($L$9),($F111&gt;$B$8),($F111&gt;$E111)),-SUM($H111/DAY(DATE(YEAR($L$9),MONTH($L$9)+1,0)))*DATEDIF($B$8,$F111,"d")*$C111,IF(AND($B$8&lt;&gt;"",$D111&lt;&gt;"",MONTH($F111)=MONTH($L$9),($F111&gt;$B$8),($F111&gt;$E111)),-SUM($H111/DAY(DATE(YEAR($L$9),MONTH($L$9)+1,0)))*DATEDIF($B$8,$F111,"d")*$D111,""))),2),"")</f>
        <v/>
      </c>
      <c r="L111" s="68" t="str">
        <f ca="1">IFERROR(ROUND(IF(AND($J111="",$D111=""),SUM($H111/DAY(DATE(YEAR($L$9),MONTH($L$9)+1,0)))*$G111*$C111,IF(AND($J111="",$D111&lt;&gt;""),SUM($H111/DAY(DATE(YEAR($L$9),MONTH($L$9)+1,0)))*$G111*$D111,"")),2),"")</f>
        <v/>
      </c>
      <c r="M111" s="68" t="str">
        <f ca="1">IFERROR(ROUND(IF(SUM($I111+$L111)="","",SUM($I111+$L111)),2),"")</f>
        <v/>
      </c>
      <c r="N111" s="52"/>
      <c r="O111" s="53"/>
    </row>
    <row r="112" spans="1:15" s="14" customFormat="1" x14ac:dyDescent="0.25">
      <c r="A112" s="48"/>
      <c r="B112" s="49" t="str">
        <f>IFERROR(IF($A112&lt;&gt;"",VLOOKUP($A112,Matos,2,0),""),"")</f>
        <v/>
      </c>
      <c r="C112" s="50"/>
      <c r="D112" s="50"/>
      <c r="E112" s="51"/>
      <c r="F112" s="51"/>
      <c r="G112" s="67" t="str">
        <f>IFERROR(IF(OR($A112="",$B112="",$E112=""),"",IF(AND($F112&lt;&gt;"",MONTH($F112)&lt;MONTH($L$9)),"",IF(MID($B112,1,2)="OT",DATEDIF($E112,$F112,"d")+1,IF(AND($I112="",$F112=""),DATEDIF($E112,DATE(YEAR($L$9),MONTH($L$9)+1,0),"d"),IF(AND($E112&lt;&gt;"",$F112&lt;&gt;"",$I112=""),DATEDIF($E112,$F112,"d"),IF(AND($E112&lt;&gt;"",$F112&lt;&gt;"",$I112&lt;&gt;""),DAY(DATE(YEAR($F112),MONTH($F112)+1,0))-(DATE(YEAR($F112),MONTH($F112)+1,0)-$F112),DAY(DATE(YEAR($L$9),MONTH($L$9)+1,0)))))))),"")</f>
        <v/>
      </c>
      <c r="H112" s="52" t="str">
        <f>IFERROR(IF($A112&lt;&gt;"",VLOOKUP($A112,Matos,3,0),""),"")</f>
        <v/>
      </c>
      <c r="I112" s="52"/>
      <c r="J112" s="52"/>
      <c r="K112" s="68" t="str">
        <f ca="1">IFERROR(ROUND(IF(MID($B112,1,2)="OT","",IF(AND($B$8&lt;&gt;"",$D112="",MONTH($F112)=MONTH($L$9),($F112&gt;$B$8),($F112&gt;$E112)),-SUM($H112/DAY(DATE(YEAR($L$9),MONTH($L$9)+1,0)))*DATEDIF($B$8,$F112,"d")*$C112,IF(AND($B$8&lt;&gt;"",$D112&lt;&gt;"",MONTH($F112)=MONTH($L$9),($F112&gt;$B$8),($F112&gt;$E112)),-SUM($H112/DAY(DATE(YEAR($L$9),MONTH($L$9)+1,0)))*DATEDIF($B$8,$F112,"d")*$D112,""))),2),"")</f>
        <v/>
      </c>
      <c r="L112" s="68" t="str">
        <f ca="1">IFERROR(ROUND(IF(AND($J112="",$D112=""),SUM($H112/DAY(DATE(YEAR($L$9),MONTH($L$9)+1,0)))*$G112*$C112,IF(AND($J112="",$D112&lt;&gt;""),SUM($H112/DAY(DATE(YEAR($L$9),MONTH($L$9)+1,0)))*$G112*$D112,"")),2),"")</f>
        <v/>
      </c>
      <c r="M112" s="68" t="str">
        <f ca="1">IFERROR(ROUND(IF(SUM($I112+$L112)="","",SUM($I112+$L112)),2),"")</f>
        <v/>
      </c>
      <c r="N112" s="52"/>
      <c r="O112" s="53"/>
    </row>
    <row r="113" spans="1:15" s="14" customFormat="1" x14ac:dyDescent="0.25">
      <c r="A113" s="48"/>
      <c r="B113" s="49" t="str">
        <f>IFERROR(IF($A113&lt;&gt;"",VLOOKUP($A113,Matos,2,0),""),"")</f>
        <v/>
      </c>
      <c r="C113" s="50"/>
      <c r="D113" s="50"/>
      <c r="E113" s="51"/>
      <c r="F113" s="51"/>
      <c r="G113" s="67" t="str">
        <f>IFERROR(IF(OR($A113="",$B113="",$E113=""),"",IF(AND($F113&lt;&gt;"",MONTH($F113)&lt;MONTH($L$9)),"",IF(MID($B113,1,2)="OT",DATEDIF($E113,$F113,"d")+1,IF(AND($I113="",$F113=""),DATEDIF($E113,DATE(YEAR($L$9),MONTH($L$9)+1,0),"d"),IF(AND($E113&lt;&gt;"",$F113&lt;&gt;"",$I113=""),DATEDIF($E113,$F113,"d"),IF(AND($E113&lt;&gt;"",$F113&lt;&gt;"",$I113&lt;&gt;""),DAY(DATE(YEAR($F113),MONTH($F113)+1,0))-(DATE(YEAR($F113),MONTH($F113)+1,0)-$F113),DAY(DATE(YEAR($L$9),MONTH($L$9)+1,0)))))))),"")</f>
        <v/>
      </c>
      <c r="H113" s="52" t="str">
        <f>IFERROR(IF($A113&lt;&gt;"",VLOOKUP($A113,Matos,3,0),""),"")</f>
        <v/>
      </c>
      <c r="I113" s="52"/>
      <c r="J113" s="52"/>
      <c r="K113" s="68" t="str">
        <f ca="1">IFERROR(ROUND(IF(MID($B113,1,2)="OT","",IF(AND($B$8&lt;&gt;"",$D113="",MONTH($F113)=MONTH($L$9),($F113&gt;$B$8),($F113&gt;$E113)),-SUM($H113/DAY(DATE(YEAR($L$9),MONTH($L$9)+1,0)))*DATEDIF($B$8,$F113,"d")*$C113,IF(AND($B$8&lt;&gt;"",$D113&lt;&gt;"",MONTH($F113)=MONTH($L$9),($F113&gt;$B$8),($F113&gt;$E113)),-SUM($H113/DAY(DATE(YEAR($L$9),MONTH($L$9)+1,0)))*DATEDIF($B$8,$F113,"d")*$D113,""))),2),"")</f>
        <v/>
      </c>
      <c r="L113" s="68" t="str">
        <f ca="1">IFERROR(ROUND(IF(AND($J113="",$D113=""),SUM($H113/DAY(DATE(YEAR($L$9),MONTH($L$9)+1,0)))*$G113*$C113,IF(AND($J113="",$D113&lt;&gt;""),SUM($H113/DAY(DATE(YEAR($L$9),MONTH($L$9)+1,0)))*$G113*$D113,"")),2),"")</f>
        <v/>
      </c>
      <c r="M113" s="68" t="str">
        <f ca="1">IFERROR(ROUND(IF(SUM($I113+$L113)="","",SUM($I113+$L113)),2),"")</f>
        <v/>
      </c>
      <c r="N113" s="52"/>
      <c r="O113" s="53"/>
    </row>
    <row r="114" spans="1:15" s="14" customFormat="1" x14ac:dyDescent="0.25">
      <c r="A114" s="48"/>
      <c r="B114" s="49" t="str">
        <f>IFERROR(IF($A114&lt;&gt;"",VLOOKUP($A114,Matos,2,0),""),"")</f>
        <v/>
      </c>
      <c r="C114" s="50"/>
      <c r="D114" s="50"/>
      <c r="E114" s="51"/>
      <c r="F114" s="51"/>
      <c r="G114" s="67" t="str">
        <f>IFERROR(IF(OR($A114="",$B114="",$E114=""),"",IF(AND($F114&lt;&gt;"",MONTH($F114)&lt;MONTH($L$9)),"",IF(MID($B114,1,2)="OT",DATEDIF($E114,$F114,"d")+1,IF(AND($I114="",$F114=""),DATEDIF($E114,DATE(YEAR($L$9),MONTH($L$9)+1,0),"d"),IF(AND($E114&lt;&gt;"",$F114&lt;&gt;"",$I114=""),DATEDIF($E114,$F114,"d"),IF(AND($E114&lt;&gt;"",$F114&lt;&gt;"",$I114&lt;&gt;""),DAY(DATE(YEAR($F114),MONTH($F114)+1,0))-(DATE(YEAR($F114),MONTH($F114)+1,0)-$F114),DAY(DATE(YEAR($L$9),MONTH($L$9)+1,0)))))))),"")</f>
        <v/>
      </c>
      <c r="H114" s="52" t="str">
        <f>IFERROR(IF($A114&lt;&gt;"",VLOOKUP($A114,Matos,3,0),""),"")</f>
        <v/>
      </c>
      <c r="I114" s="52"/>
      <c r="J114" s="52"/>
      <c r="K114" s="68" t="str">
        <f ca="1">IFERROR(ROUND(IF(MID($B114,1,2)="OT","",IF(AND($B$8&lt;&gt;"",$D114="",MONTH($F114)=MONTH($L$9),($F114&gt;$B$8),($F114&gt;$E114)),-SUM($H114/DAY(DATE(YEAR($L$9),MONTH($L$9)+1,0)))*DATEDIF($B$8,$F114,"d")*$C114,IF(AND($B$8&lt;&gt;"",$D114&lt;&gt;"",MONTH($F114)=MONTH($L$9),($F114&gt;$B$8),($F114&gt;$E114)),-SUM($H114/DAY(DATE(YEAR($L$9),MONTH($L$9)+1,0)))*DATEDIF($B$8,$F114,"d")*$D114,""))),2),"")</f>
        <v/>
      </c>
      <c r="L114" s="68" t="str">
        <f ca="1">IFERROR(ROUND(IF(AND($J114="",$D114=""),SUM($H114/DAY(DATE(YEAR($L$9),MONTH($L$9)+1,0)))*$G114*$C114,IF(AND($J114="",$D114&lt;&gt;""),SUM($H114/DAY(DATE(YEAR($L$9),MONTH($L$9)+1,0)))*$G114*$D114,"")),2),"")</f>
        <v/>
      </c>
      <c r="M114" s="68" t="str">
        <f ca="1">IFERROR(ROUND(IF(SUM($I114+$L114)="","",SUM($I114+$L114)),2),"")</f>
        <v/>
      </c>
      <c r="N114" s="52"/>
      <c r="O114" s="53"/>
    </row>
    <row r="115" spans="1:15" s="14" customFormat="1" x14ac:dyDescent="0.25">
      <c r="A115" s="48"/>
      <c r="B115" s="49" t="str">
        <f>IFERROR(IF($A115&lt;&gt;"",VLOOKUP($A115,Matos,2,0),""),"")</f>
        <v/>
      </c>
      <c r="C115" s="50"/>
      <c r="D115" s="50"/>
      <c r="E115" s="51"/>
      <c r="F115" s="51"/>
      <c r="G115" s="67" t="str">
        <f>IFERROR(IF(OR($A115="",$B115="",$E115=""),"",IF(AND($F115&lt;&gt;"",MONTH($F115)&lt;MONTH($L$9)),"",IF(MID($B115,1,2)="OT",DATEDIF($E115,$F115,"d")+1,IF(AND($I115="",$F115=""),DATEDIF($E115,DATE(YEAR($L$9),MONTH($L$9)+1,0),"d"),IF(AND($E115&lt;&gt;"",$F115&lt;&gt;"",$I115=""),DATEDIF($E115,$F115,"d"),IF(AND($E115&lt;&gt;"",$F115&lt;&gt;"",$I115&lt;&gt;""),DAY(DATE(YEAR($F115),MONTH($F115)+1,0))-(DATE(YEAR($F115),MONTH($F115)+1,0)-$F115),DAY(DATE(YEAR($L$9),MONTH($L$9)+1,0)))))))),"")</f>
        <v/>
      </c>
      <c r="H115" s="52" t="str">
        <f>IFERROR(IF($A115&lt;&gt;"",VLOOKUP($A115,Matos,3,0),""),"")</f>
        <v/>
      </c>
      <c r="I115" s="52"/>
      <c r="J115" s="52"/>
      <c r="K115" s="68" t="str">
        <f ca="1">IFERROR(ROUND(IF(MID($B115,1,2)="OT","",IF(AND($B$8&lt;&gt;"",$D115="",MONTH($F115)=MONTH($L$9),($F115&gt;$B$8),($F115&gt;$E115)),-SUM($H115/DAY(DATE(YEAR($L$9),MONTH($L$9)+1,0)))*DATEDIF($B$8,$F115,"d")*$C115,IF(AND($B$8&lt;&gt;"",$D115&lt;&gt;"",MONTH($F115)=MONTH($L$9),($F115&gt;$B$8),($F115&gt;$E115)),-SUM($H115/DAY(DATE(YEAR($L$9),MONTH($L$9)+1,0)))*DATEDIF($B$8,$F115,"d")*$D115,""))),2),"")</f>
        <v/>
      </c>
      <c r="L115" s="68" t="str">
        <f ca="1">IFERROR(ROUND(IF(AND($J115="",$D115=""),SUM($H115/DAY(DATE(YEAR($L$9),MONTH($L$9)+1,0)))*$G115*$C115,IF(AND($J115="",$D115&lt;&gt;""),SUM($H115/DAY(DATE(YEAR($L$9),MONTH($L$9)+1,0)))*$G115*$D115,"")),2),"")</f>
        <v/>
      </c>
      <c r="M115" s="68" t="str">
        <f ca="1">IFERROR(ROUND(IF(SUM($I115+$L115)="","",SUM($I115+$L115)),2),"")</f>
        <v/>
      </c>
      <c r="N115" s="52"/>
      <c r="O115" s="53"/>
    </row>
    <row r="116" spans="1:15" s="14" customFormat="1" x14ac:dyDescent="0.25">
      <c r="A116" s="48"/>
      <c r="B116" s="49" t="str">
        <f>IFERROR(IF($A116&lt;&gt;"",VLOOKUP($A116,Matos,2,0),""),"")</f>
        <v/>
      </c>
      <c r="C116" s="50"/>
      <c r="D116" s="50"/>
      <c r="E116" s="51"/>
      <c r="F116" s="51"/>
      <c r="G116" s="67" t="str">
        <f>IFERROR(IF(OR($A116="",$B116="",$E116=""),"",IF(AND($F116&lt;&gt;"",MONTH($F116)&lt;MONTH($L$9)),"",IF(MID($B116,1,2)="OT",DATEDIF($E116,$F116,"d")+1,IF(AND($I116="",$F116=""),DATEDIF($E116,DATE(YEAR($L$9),MONTH($L$9)+1,0),"d"),IF(AND($E116&lt;&gt;"",$F116&lt;&gt;"",$I116=""),DATEDIF($E116,$F116,"d"),IF(AND($E116&lt;&gt;"",$F116&lt;&gt;"",$I116&lt;&gt;""),DAY(DATE(YEAR($F116),MONTH($F116)+1,0))-(DATE(YEAR($F116),MONTH($F116)+1,0)-$F116),DAY(DATE(YEAR($L$9),MONTH($L$9)+1,0)))))))),"")</f>
        <v/>
      </c>
      <c r="H116" s="52" t="str">
        <f>IFERROR(IF($A116&lt;&gt;"",VLOOKUP($A116,Matos,3,0),""),"")</f>
        <v/>
      </c>
      <c r="I116" s="52"/>
      <c r="J116" s="52"/>
      <c r="K116" s="68" t="str">
        <f ca="1">IFERROR(ROUND(IF(MID($B116,1,2)="OT","",IF(AND($B$8&lt;&gt;"",$D116="",MONTH($F116)=MONTH($L$9),($F116&gt;$B$8),($F116&gt;$E116)),-SUM($H116/DAY(DATE(YEAR($L$9),MONTH($L$9)+1,0)))*DATEDIF($B$8,$F116,"d")*$C116,IF(AND($B$8&lt;&gt;"",$D116&lt;&gt;"",MONTH($F116)=MONTH($L$9),($F116&gt;$B$8),($F116&gt;$E116)),-SUM($H116/DAY(DATE(YEAR($L$9),MONTH($L$9)+1,0)))*DATEDIF($B$8,$F116,"d")*$D116,""))),2),"")</f>
        <v/>
      </c>
      <c r="L116" s="68" t="str">
        <f ca="1">IFERROR(ROUND(IF(AND($J116="",$D116=""),SUM($H116/DAY(DATE(YEAR($L$9),MONTH($L$9)+1,0)))*$G116*$C116,IF(AND($J116="",$D116&lt;&gt;""),SUM($H116/DAY(DATE(YEAR($L$9),MONTH($L$9)+1,0)))*$G116*$D116,"")),2),"")</f>
        <v/>
      </c>
      <c r="M116" s="68" t="str">
        <f ca="1">IFERROR(ROUND(IF(SUM($I116+$L116)="","",SUM($I116+$L116)),2),"")</f>
        <v/>
      </c>
      <c r="N116" s="52"/>
      <c r="O116" s="53"/>
    </row>
    <row r="117" spans="1:15" s="14" customFormat="1" x14ac:dyDescent="0.25">
      <c r="A117" s="48"/>
      <c r="B117" s="49" t="str">
        <f>IFERROR(IF($A117&lt;&gt;"",VLOOKUP($A117,Matos,2,0),""),"")</f>
        <v/>
      </c>
      <c r="C117" s="50"/>
      <c r="D117" s="50"/>
      <c r="E117" s="51"/>
      <c r="F117" s="51"/>
      <c r="G117" s="67" t="str">
        <f>IFERROR(IF(OR($A117="",$B117="",$E117=""),"",IF(AND($F117&lt;&gt;"",MONTH($F117)&lt;MONTH($L$9)),"",IF(MID($B117,1,2)="OT",DATEDIF($E117,$F117,"d")+1,IF(AND($I117="",$F117=""),DATEDIF($E117,DATE(YEAR($L$9),MONTH($L$9)+1,0),"d"),IF(AND($E117&lt;&gt;"",$F117&lt;&gt;"",$I117=""),DATEDIF($E117,$F117,"d"),IF(AND($E117&lt;&gt;"",$F117&lt;&gt;"",$I117&lt;&gt;""),DAY(DATE(YEAR($F117),MONTH($F117)+1,0))-(DATE(YEAR($F117),MONTH($F117)+1,0)-$F117),DAY(DATE(YEAR($L$9),MONTH($L$9)+1,0)))))))),"")</f>
        <v/>
      </c>
      <c r="H117" s="52" t="str">
        <f>IFERROR(IF($A117&lt;&gt;"",VLOOKUP($A117,Matos,3,0),""),"")</f>
        <v/>
      </c>
      <c r="I117" s="52"/>
      <c r="J117" s="52"/>
      <c r="K117" s="68" t="str">
        <f ca="1">IFERROR(ROUND(IF(MID($B117,1,2)="OT","",IF(AND($B$8&lt;&gt;"",$D117="",MONTH($F117)=MONTH($L$9),($F117&gt;$B$8),($F117&gt;$E117)),-SUM($H117/DAY(DATE(YEAR($L$9),MONTH($L$9)+1,0)))*DATEDIF($B$8,$F117,"d")*$C117,IF(AND($B$8&lt;&gt;"",$D117&lt;&gt;"",MONTH($F117)=MONTH($L$9),($F117&gt;$B$8),($F117&gt;$E117)),-SUM($H117/DAY(DATE(YEAR($L$9),MONTH($L$9)+1,0)))*DATEDIF($B$8,$F117,"d")*$D117,""))),2),"")</f>
        <v/>
      </c>
      <c r="L117" s="68" t="str">
        <f ca="1">IFERROR(ROUND(IF(AND($J117="",$D117=""),SUM($H117/DAY(DATE(YEAR($L$9),MONTH($L$9)+1,0)))*$G117*$C117,IF(AND($J117="",$D117&lt;&gt;""),SUM($H117/DAY(DATE(YEAR($L$9),MONTH($L$9)+1,0)))*$G117*$D117,"")),2),"")</f>
        <v/>
      </c>
      <c r="M117" s="68" t="str">
        <f ca="1">IFERROR(ROUND(IF(SUM($I117+$L117)="","",SUM($I117+$L117)),2),"")</f>
        <v/>
      </c>
      <c r="N117" s="52"/>
      <c r="O117" s="53"/>
    </row>
    <row r="118" spans="1:15" s="14" customFormat="1" x14ac:dyDescent="0.25">
      <c r="A118" s="48"/>
      <c r="B118" s="49" t="str">
        <f>IFERROR(IF($A118&lt;&gt;"",VLOOKUP($A118,Matos,2,0),""),"")</f>
        <v/>
      </c>
      <c r="C118" s="50"/>
      <c r="D118" s="50"/>
      <c r="E118" s="51"/>
      <c r="F118" s="51"/>
      <c r="G118" s="67" t="str">
        <f>IFERROR(IF(OR($A118="",$B118="",$E118=""),"",IF(AND($F118&lt;&gt;"",MONTH($F118)&lt;MONTH($L$9)),"",IF(MID($B118,1,2)="OT",DATEDIF($E118,$F118,"d")+1,IF(AND($I118="",$F118=""),DATEDIF($E118,DATE(YEAR($L$9),MONTH($L$9)+1,0),"d"),IF(AND($E118&lt;&gt;"",$F118&lt;&gt;"",$I118=""),DATEDIF($E118,$F118,"d"),IF(AND($E118&lt;&gt;"",$F118&lt;&gt;"",$I118&lt;&gt;""),DAY(DATE(YEAR($F118),MONTH($F118)+1,0))-(DATE(YEAR($F118),MONTH($F118)+1,0)-$F118),DAY(DATE(YEAR($L$9),MONTH($L$9)+1,0)))))))),"")</f>
        <v/>
      </c>
      <c r="H118" s="52" t="str">
        <f>IFERROR(IF($A118&lt;&gt;"",VLOOKUP($A118,Matos,3,0),""),"")</f>
        <v/>
      </c>
      <c r="I118" s="52"/>
      <c r="J118" s="52"/>
      <c r="K118" s="68" t="str">
        <f ca="1">IFERROR(ROUND(IF(MID($B118,1,2)="OT","",IF(AND($B$8&lt;&gt;"",$D118="",MONTH($F118)=MONTH($L$9),($F118&gt;$B$8),($F118&gt;$E118)),-SUM($H118/DAY(DATE(YEAR($L$9),MONTH($L$9)+1,0)))*DATEDIF($B$8,$F118,"d")*$C118,IF(AND($B$8&lt;&gt;"",$D118&lt;&gt;"",MONTH($F118)=MONTH($L$9),($F118&gt;$B$8),($F118&gt;$E118)),-SUM($H118/DAY(DATE(YEAR($L$9),MONTH($L$9)+1,0)))*DATEDIF($B$8,$F118,"d")*$D118,""))),2),"")</f>
        <v/>
      </c>
      <c r="L118" s="68" t="str">
        <f ca="1">IFERROR(ROUND(IF(AND($J118="",$D118=""),SUM($H118/DAY(DATE(YEAR($L$9),MONTH($L$9)+1,0)))*$G118*$C118,IF(AND($J118="",$D118&lt;&gt;""),SUM($H118/DAY(DATE(YEAR($L$9),MONTH($L$9)+1,0)))*$G118*$D118,"")),2),"")</f>
        <v/>
      </c>
      <c r="M118" s="68" t="str">
        <f ca="1">IFERROR(ROUND(IF(SUM($I118+$L118)="","",SUM($I118+$L118)),2),"")</f>
        <v/>
      </c>
      <c r="N118" s="52"/>
      <c r="O118" s="53"/>
    </row>
    <row r="119" spans="1:15" s="14" customFormat="1" x14ac:dyDescent="0.25">
      <c r="A119" s="48"/>
      <c r="B119" s="49" t="str">
        <f>IFERROR(IF($A119&lt;&gt;"",VLOOKUP($A119,Matos,2,0),""),"")</f>
        <v/>
      </c>
      <c r="C119" s="50"/>
      <c r="D119" s="50"/>
      <c r="E119" s="51"/>
      <c r="F119" s="51"/>
      <c r="G119" s="67" t="str">
        <f>IFERROR(IF(OR($A119="",$B119="",$E119=""),"",IF(AND($F119&lt;&gt;"",MONTH($F119)&lt;MONTH($L$9)),"",IF(MID($B119,1,2)="OT",DATEDIF($E119,$F119,"d")+1,IF(AND($I119="",$F119=""),DATEDIF($E119,DATE(YEAR($L$9),MONTH($L$9)+1,0),"d"),IF(AND($E119&lt;&gt;"",$F119&lt;&gt;"",$I119=""),DATEDIF($E119,$F119,"d"),IF(AND($E119&lt;&gt;"",$F119&lt;&gt;"",$I119&lt;&gt;""),DAY(DATE(YEAR($F119),MONTH($F119)+1,0))-(DATE(YEAR($F119),MONTH($F119)+1,0)-$F119),DAY(DATE(YEAR($L$9),MONTH($L$9)+1,0)))))))),"")</f>
        <v/>
      </c>
      <c r="H119" s="52" t="str">
        <f>IFERROR(IF($A119&lt;&gt;"",VLOOKUP($A119,Matos,3,0),""),"")</f>
        <v/>
      </c>
      <c r="I119" s="52"/>
      <c r="J119" s="52"/>
      <c r="K119" s="68" t="str">
        <f ca="1">IFERROR(ROUND(IF(MID($B119,1,2)="OT","",IF(AND($B$8&lt;&gt;"",$D119="",MONTH($F119)=MONTH($L$9),($F119&gt;$B$8),($F119&gt;$E119)),-SUM($H119/DAY(DATE(YEAR($L$9),MONTH($L$9)+1,0)))*DATEDIF($B$8,$F119,"d")*$C119,IF(AND($B$8&lt;&gt;"",$D119&lt;&gt;"",MONTH($F119)=MONTH($L$9),($F119&gt;$B$8),($F119&gt;$E119)),-SUM($H119/DAY(DATE(YEAR($L$9),MONTH($L$9)+1,0)))*DATEDIF($B$8,$F119,"d")*$D119,""))),2),"")</f>
        <v/>
      </c>
      <c r="L119" s="68" t="str">
        <f ca="1">IFERROR(ROUND(IF(AND($J119="",$D119=""),SUM($H119/DAY(DATE(YEAR($L$9),MONTH($L$9)+1,0)))*$G119*$C119,IF(AND($J119="",$D119&lt;&gt;""),SUM($H119/DAY(DATE(YEAR($L$9),MONTH($L$9)+1,0)))*$G119*$D119,"")),2),"")</f>
        <v/>
      </c>
      <c r="M119" s="68" t="str">
        <f ca="1">IFERROR(ROUND(IF(SUM($I119+$L119)="","",SUM($I119+$L119)),2),"")</f>
        <v/>
      </c>
      <c r="N119" s="52"/>
      <c r="O119" s="53"/>
    </row>
    <row r="120" spans="1:15" s="14" customFormat="1" x14ac:dyDescent="0.25">
      <c r="A120" s="48"/>
      <c r="B120" s="49" t="str">
        <f>IFERROR(IF($A120&lt;&gt;"",VLOOKUP($A120,Matos,2,0),""),"")</f>
        <v/>
      </c>
      <c r="C120" s="50"/>
      <c r="D120" s="50"/>
      <c r="E120" s="51"/>
      <c r="F120" s="51"/>
      <c r="G120" s="67" t="str">
        <f>IFERROR(IF(OR($A120="",$B120="",$E120=""),"",IF(AND($F120&lt;&gt;"",MONTH($F120)&lt;MONTH($L$9)),"",IF(MID($B120,1,2)="OT",DATEDIF($E120,$F120,"d")+1,IF(AND($I120="",$F120=""),DATEDIF($E120,DATE(YEAR($L$9),MONTH($L$9)+1,0),"d"),IF(AND($E120&lt;&gt;"",$F120&lt;&gt;"",$I120=""),DATEDIF($E120,$F120,"d"),IF(AND($E120&lt;&gt;"",$F120&lt;&gt;"",$I120&lt;&gt;""),DAY(DATE(YEAR($F120),MONTH($F120)+1,0))-(DATE(YEAR($F120),MONTH($F120)+1,0)-$F120),DAY(DATE(YEAR($L$9),MONTH($L$9)+1,0)))))))),"")</f>
        <v/>
      </c>
      <c r="H120" s="52" t="str">
        <f>IFERROR(IF($A120&lt;&gt;"",VLOOKUP($A120,Matos,3,0),""),"")</f>
        <v/>
      </c>
      <c r="I120" s="52"/>
      <c r="J120" s="52"/>
      <c r="K120" s="68" t="str">
        <f ca="1">IFERROR(ROUND(IF(MID($B120,1,2)="OT","",IF(AND($B$8&lt;&gt;"",$D120="",MONTH($F120)=MONTH($L$9),($F120&gt;$B$8),($F120&gt;$E120)),-SUM($H120/DAY(DATE(YEAR($L$9),MONTH($L$9)+1,0)))*DATEDIF($B$8,$F120,"d")*$C120,IF(AND($B$8&lt;&gt;"",$D120&lt;&gt;"",MONTH($F120)=MONTH($L$9),($F120&gt;$B$8),($F120&gt;$E120)),-SUM($H120/DAY(DATE(YEAR($L$9),MONTH($L$9)+1,0)))*DATEDIF($B$8,$F120,"d")*$D120,""))),2),"")</f>
        <v/>
      </c>
      <c r="L120" s="68" t="str">
        <f ca="1">IFERROR(ROUND(IF(AND($J120="",$D120=""),SUM($H120/DAY(DATE(YEAR($L$9),MONTH($L$9)+1,0)))*$G120*$C120,IF(AND($J120="",$D120&lt;&gt;""),SUM($H120/DAY(DATE(YEAR($L$9),MONTH($L$9)+1,0)))*$G120*$D120,"")),2),"")</f>
        <v/>
      </c>
      <c r="M120" s="68" t="str">
        <f ca="1">IFERROR(ROUND(IF(SUM($I120+$L120)="","",SUM($I120+$L120)),2),"")</f>
        <v/>
      </c>
      <c r="N120" s="52"/>
      <c r="O120" s="53"/>
    </row>
    <row r="121" spans="1:15" s="14" customFormat="1" x14ac:dyDescent="0.25">
      <c r="A121" s="48"/>
      <c r="B121" s="49" t="str">
        <f>IFERROR(IF($A121&lt;&gt;"",VLOOKUP($A121,Matos,2,0),""),"")</f>
        <v/>
      </c>
      <c r="C121" s="50"/>
      <c r="D121" s="50"/>
      <c r="E121" s="51"/>
      <c r="F121" s="51"/>
      <c r="G121" s="67" t="str">
        <f>IFERROR(IF(OR($A121="",$B121="",$E121=""),"",IF(AND($F121&lt;&gt;"",MONTH($F121)&lt;MONTH($L$9)),"",IF(MID($B121,1,2)="OT",DATEDIF($E121,$F121,"d")+1,IF(AND($I121="",$F121=""),DATEDIF($E121,DATE(YEAR($L$9),MONTH($L$9)+1,0),"d"),IF(AND($E121&lt;&gt;"",$F121&lt;&gt;"",$I121=""),DATEDIF($E121,$F121,"d"),IF(AND($E121&lt;&gt;"",$F121&lt;&gt;"",$I121&lt;&gt;""),DAY(DATE(YEAR($F121),MONTH($F121)+1,0))-(DATE(YEAR($F121),MONTH($F121)+1,0)-$F121),DAY(DATE(YEAR($L$9),MONTH($L$9)+1,0)))))))),"")</f>
        <v/>
      </c>
      <c r="H121" s="52" t="str">
        <f>IFERROR(IF($A121&lt;&gt;"",VLOOKUP($A121,Matos,3,0),""),"")</f>
        <v/>
      </c>
      <c r="I121" s="52"/>
      <c r="J121" s="52"/>
      <c r="K121" s="68" t="str">
        <f ca="1">IFERROR(ROUND(IF(MID($B121,1,2)="OT","",IF(AND($B$8&lt;&gt;"",$D121="",MONTH($F121)=MONTH($L$9),($F121&gt;$B$8),($F121&gt;$E121)),-SUM($H121/DAY(DATE(YEAR($L$9),MONTH($L$9)+1,0)))*DATEDIF($B$8,$F121,"d")*$C121,IF(AND($B$8&lt;&gt;"",$D121&lt;&gt;"",MONTH($F121)=MONTH($L$9),($F121&gt;$B$8),($F121&gt;$E121)),-SUM($H121/DAY(DATE(YEAR($L$9),MONTH($L$9)+1,0)))*DATEDIF($B$8,$F121,"d")*$D121,""))),2),"")</f>
        <v/>
      </c>
      <c r="L121" s="68" t="str">
        <f ca="1">IFERROR(ROUND(IF(AND($J121="",$D121=""),SUM($H121/DAY(DATE(YEAR($L$9),MONTH($L$9)+1,0)))*$G121*$C121,IF(AND($J121="",$D121&lt;&gt;""),SUM($H121/DAY(DATE(YEAR($L$9),MONTH($L$9)+1,0)))*$G121*$D121,"")),2),"")</f>
        <v/>
      </c>
      <c r="M121" s="68" t="str">
        <f ca="1">IFERROR(ROUND(IF(SUM($I121+$L121)="","",SUM($I121+$L121)),2),"")</f>
        <v/>
      </c>
      <c r="N121" s="52"/>
      <c r="O121" s="53"/>
    </row>
    <row r="122" spans="1:15" s="14" customFormat="1" x14ac:dyDescent="0.25">
      <c r="A122" s="48"/>
      <c r="B122" s="49" t="str">
        <f>IFERROR(IF($A122&lt;&gt;"",VLOOKUP($A122,Matos,2,0),""),"")</f>
        <v/>
      </c>
      <c r="C122" s="50"/>
      <c r="D122" s="50"/>
      <c r="E122" s="51"/>
      <c r="F122" s="51"/>
      <c r="G122" s="67" t="str">
        <f>IFERROR(IF(OR($A122="",$B122="",$E122=""),"",IF(AND($F122&lt;&gt;"",MONTH($F122)&lt;MONTH($L$9)),"",IF(MID($B122,1,2)="OT",DATEDIF($E122,$F122,"d")+1,IF(AND($I122="",$F122=""),DATEDIF($E122,DATE(YEAR($L$9),MONTH($L$9)+1,0),"d"),IF(AND($E122&lt;&gt;"",$F122&lt;&gt;"",$I122=""),DATEDIF($E122,$F122,"d"),IF(AND($E122&lt;&gt;"",$F122&lt;&gt;"",$I122&lt;&gt;""),DAY(DATE(YEAR($F122),MONTH($F122)+1,0))-(DATE(YEAR($F122),MONTH($F122)+1,0)-$F122),DAY(DATE(YEAR($L$9),MONTH($L$9)+1,0)))))))),"")</f>
        <v/>
      </c>
      <c r="H122" s="52" t="str">
        <f>IFERROR(IF($A122&lt;&gt;"",VLOOKUP($A122,Matos,3,0),""),"")</f>
        <v/>
      </c>
      <c r="I122" s="52"/>
      <c r="J122" s="52"/>
      <c r="K122" s="68" t="str">
        <f ca="1">IFERROR(ROUND(IF(MID($B122,1,2)="OT","",IF(AND($B$8&lt;&gt;"",$D122="",MONTH($F122)=MONTH($L$9),($F122&gt;$B$8),($F122&gt;$E122)),-SUM($H122/DAY(DATE(YEAR($L$9),MONTH($L$9)+1,0)))*DATEDIF($B$8,$F122,"d")*$C122,IF(AND($B$8&lt;&gt;"",$D122&lt;&gt;"",MONTH($F122)=MONTH($L$9),($F122&gt;$B$8),($F122&gt;$E122)),-SUM($H122/DAY(DATE(YEAR($L$9),MONTH($L$9)+1,0)))*DATEDIF($B$8,$F122,"d")*$D122,""))),2),"")</f>
        <v/>
      </c>
      <c r="L122" s="68" t="str">
        <f ca="1">IFERROR(ROUND(IF(AND($J122="",$D122=""),SUM($H122/DAY(DATE(YEAR($L$9),MONTH($L$9)+1,0)))*$G122*$C122,IF(AND($J122="",$D122&lt;&gt;""),SUM($H122/DAY(DATE(YEAR($L$9),MONTH($L$9)+1,0)))*$G122*$D122,"")),2),"")</f>
        <v/>
      </c>
      <c r="M122" s="68" t="str">
        <f ca="1">IFERROR(ROUND(IF(SUM($I122+$L122)="","",SUM($I122+$L122)),2),"")</f>
        <v/>
      </c>
      <c r="N122" s="52"/>
      <c r="O122" s="53"/>
    </row>
    <row r="123" spans="1:15" s="14" customFormat="1" x14ac:dyDescent="0.25">
      <c r="A123" s="48"/>
      <c r="B123" s="49" t="str">
        <f>IFERROR(IF($A123&lt;&gt;"",VLOOKUP($A123,Matos,2,0),""),"")</f>
        <v/>
      </c>
      <c r="C123" s="50"/>
      <c r="D123" s="50"/>
      <c r="E123" s="51"/>
      <c r="F123" s="51"/>
      <c r="G123" s="67" t="str">
        <f>IFERROR(IF(OR($A123="",$B123="",$E123=""),"",IF(AND($F123&lt;&gt;"",MONTH($F123)&lt;MONTH($L$9)),"",IF(MID($B123,1,2)="OT",DATEDIF($E123,$F123,"d")+1,IF(AND($I123="",$F123=""),DATEDIF($E123,DATE(YEAR($L$9),MONTH($L$9)+1,0),"d"),IF(AND($E123&lt;&gt;"",$F123&lt;&gt;"",$I123=""),DATEDIF($E123,$F123,"d"),IF(AND($E123&lt;&gt;"",$F123&lt;&gt;"",$I123&lt;&gt;""),DAY(DATE(YEAR($F123),MONTH($F123)+1,0))-(DATE(YEAR($F123),MONTH($F123)+1,0)-$F123),DAY(DATE(YEAR($L$9),MONTH($L$9)+1,0)))))))),"")</f>
        <v/>
      </c>
      <c r="H123" s="52" t="str">
        <f>IFERROR(IF($A123&lt;&gt;"",VLOOKUP($A123,Matos,3,0),""),"")</f>
        <v/>
      </c>
      <c r="I123" s="52"/>
      <c r="J123" s="52"/>
      <c r="K123" s="68" t="str">
        <f ca="1">IFERROR(ROUND(IF(MID($B123,1,2)="OT","",IF(AND($B$8&lt;&gt;"",$D123="",MONTH($F123)=MONTH($L$9),($F123&gt;$B$8),($F123&gt;$E123)),-SUM($H123/DAY(DATE(YEAR($L$9),MONTH($L$9)+1,0)))*DATEDIF($B$8,$F123,"d")*$C123,IF(AND($B$8&lt;&gt;"",$D123&lt;&gt;"",MONTH($F123)=MONTH($L$9),($F123&gt;$B$8),($F123&gt;$E123)),-SUM($H123/DAY(DATE(YEAR($L$9),MONTH($L$9)+1,0)))*DATEDIF($B$8,$F123,"d")*$D123,""))),2),"")</f>
        <v/>
      </c>
      <c r="L123" s="68" t="str">
        <f ca="1">IFERROR(ROUND(IF(AND($J123="",$D123=""),SUM($H123/DAY(DATE(YEAR($L$9),MONTH($L$9)+1,0)))*$G123*$C123,IF(AND($J123="",$D123&lt;&gt;""),SUM($H123/DAY(DATE(YEAR($L$9),MONTH($L$9)+1,0)))*$G123*$D123,"")),2),"")</f>
        <v/>
      </c>
      <c r="M123" s="68" t="str">
        <f ca="1">IFERROR(ROUND(IF(SUM($I123+$L123)="","",SUM($I123+$L123)),2),"")</f>
        <v/>
      </c>
      <c r="N123" s="52"/>
      <c r="O123" s="53"/>
    </row>
    <row r="124" spans="1:15" s="14" customFormat="1" x14ac:dyDescent="0.25">
      <c r="A124" s="48"/>
      <c r="B124" s="49" t="str">
        <f>IFERROR(IF($A124&lt;&gt;"",VLOOKUP($A124,Matos,2,0),""),"")</f>
        <v/>
      </c>
      <c r="C124" s="50"/>
      <c r="D124" s="50"/>
      <c r="E124" s="51"/>
      <c r="F124" s="51"/>
      <c r="G124" s="67" t="str">
        <f>IFERROR(IF(OR($A124="",$B124="",$E124=""),"",IF(AND($F124&lt;&gt;"",MONTH($F124)&lt;MONTH($L$9)),"",IF(MID($B124,1,2)="OT",DATEDIF($E124,$F124,"d")+1,IF(AND($I124="",$F124=""),DATEDIF($E124,DATE(YEAR($L$9),MONTH($L$9)+1,0),"d"),IF(AND($E124&lt;&gt;"",$F124&lt;&gt;"",$I124=""),DATEDIF($E124,$F124,"d"),IF(AND($E124&lt;&gt;"",$F124&lt;&gt;"",$I124&lt;&gt;""),DAY(DATE(YEAR($F124),MONTH($F124)+1,0))-(DATE(YEAR($F124),MONTH($F124)+1,0)-$F124),DAY(DATE(YEAR($L$9),MONTH($L$9)+1,0)))))))),"")</f>
        <v/>
      </c>
      <c r="H124" s="52" t="str">
        <f>IFERROR(IF($A124&lt;&gt;"",VLOOKUP($A124,Matos,3,0),""),"")</f>
        <v/>
      </c>
      <c r="I124" s="52"/>
      <c r="J124" s="52"/>
      <c r="K124" s="68" t="str">
        <f ca="1">IFERROR(ROUND(IF(MID($B124,1,2)="OT","",IF(AND($B$8&lt;&gt;"",$D124="",MONTH($F124)=MONTH($L$9),($F124&gt;$B$8),($F124&gt;$E124)),-SUM($H124/DAY(DATE(YEAR($L$9),MONTH($L$9)+1,0)))*DATEDIF($B$8,$F124,"d")*$C124,IF(AND($B$8&lt;&gt;"",$D124&lt;&gt;"",MONTH($F124)=MONTH($L$9),($F124&gt;$B$8),($F124&gt;$E124)),-SUM($H124/DAY(DATE(YEAR($L$9),MONTH($L$9)+1,0)))*DATEDIF($B$8,$F124,"d")*$D124,""))),2),"")</f>
        <v/>
      </c>
      <c r="L124" s="68" t="str">
        <f ca="1">IFERROR(ROUND(IF(AND($J124="",$D124=""),SUM($H124/DAY(DATE(YEAR($L$9),MONTH($L$9)+1,0)))*$G124*$C124,IF(AND($J124="",$D124&lt;&gt;""),SUM($H124/DAY(DATE(YEAR($L$9),MONTH($L$9)+1,0)))*$G124*$D124,"")),2),"")</f>
        <v/>
      </c>
      <c r="M124" s="68" t="str">
        <f ca="1">IFERROR(ROUND(IF(SUM($I124+$L124)="","",SUM($I124+$L124)),2),"")</f>
        <v/>
      </c>
      <c r="N124" s="52"/>
      <c r="O124" s="53"/>
    </row>
    <row r="125" spans="1:15" s="14" customFormat="1" x14ac:dyDescent="0.25">
      <c r="A125" s="48"/>
      <c r="B125" s="49" t="str">
        <f>IFERROR(IF($A125&lt;&gt;"",VLOOKUP($A125,Matos,2,0),""),"")</f>
        <v/>
      </c>
      <c r="C125" s="50"/>
      <c r="D125" s="50"/>
      <c r="E125" s="51"/>
      <c r="F125" s="51"/>
      <c r="G125" s="67" t="str">
        <f>IFERROR(IF(OR($A125="",$B125="",$E125=""),"",IF(AND($F125&lt;&gt;"",MONTH($F125)&lt;MONTH($L$9)),"",IF(MID($B125,1,2)="OT",DATEDIF($E125,$F125,"d")+1,IF(AND($I125="",$F125=""),DATEDIF($E125,DATE(YEAR($L$9),MONTH($L$9)+1,0),"d"),IF(AND($E125&lt;&gt;"",$F125&lt;&gt;"",$I125=""),DATEDIF($E125,$F125,"d"),IF(AND($E125&lt;&gt;"",$F125&lt;&gt;"",$I125&lt;&gt;""),DAY(DATE(YEAR($F125),MONTH($F125)+1,0))-(DATE(YEAR($F125),MONTH($F125)+1,0)-$F125),DAY(DATE(YEAR($L$9),MONTH($L$9)+1,0)))))))),"")</f>
        <v/>
      </c>
      <c r="H125" s="52" t="str">
        <f>IFERROR(IF($A125&lt;&gt;"",VLOOKUP($A125,Matos,3,0),""),"")</f>
        <v/>
      </c>
      <c r="I125" s="52"/>
      <c r="J125" s="52"/>
      <c r="K125" s="68" t="str">
        <f ca="1">IFERROR(ROUND(IF(MID($B125,1,2)="OT","",IF(AND($B$8&lt;&gt;"",$D125="",MONTH($F125)=MONTH($L$9),($F125&gt;$B$8),($F125&gt;$E125)),-SUM($H125/DAY(DATE(YEAR($L$9),MONTH($L$9)+1,0)))*DATEDIF($B$8,$F125,"d")*$C125,IF(AND($B$8&lt;&gt;"",$D125&lt;&gt;"",MONTH($F125)=MONTH($L$9),($F125&gt;$B$8),($F125&gt;$E125)),-SUM($H125/DAY(DATE(YEAR($L$9),MONTH($L$9)+1,0)))*DATEDIF($B$8,$F125,"d")*$D125,""))),2),"")</f>
        <v/>
      </c>
      <c r="L125" s="68" t="str">
        <f ca="1">IFERROR(ROUND(IF(AND($J125="",$D125=""),SUM($H125/DAY(DATE(YEAR($L$9),MONTH($L$9)+1,0)))*$G125*$C125,IF(AND($J125="",$D125&lt;&gt;""),SUM($H125/DAY(DATE(YEAR($L$9),MONTH($L$9)+1,0)))*$G125*$D125,"")),2),"")</f>
        <v/>
      </c>
      <c r="M125" s="68" t="str">
        <f ca="1">IFERROR(ROUND(IF(SUM($I125+$L125)="","",SUM($I125+$L125)),2),"")</f>
        <v/>
      </c>
      <c r="N125" s="52"/>
      <c r="O125" s="53"/>
    </row>
    <row r="126" spans="1:15" s="14" customFormat="1" x14ac:dyDescent="0.25">
      <c r="A126" s="48"/>
      <c r="B126" s="49" t="str">
        <f>IFERROR(IF($A126&lt;&gt;"",VLOOKUP($A126,Matos,2,0),""),"")</f>
        <v/>
      </c>
      <c r="C126" s="50"/>
      <c r="D126" s="50"/>
      <c r="E126" s="51"/>
      <c r="F126" s="51"/>
      <c r="G126" s="67" t="str">
        <f>IFERROR(IF(OR($A126="",$B126="",$E126=""),"",IF(AND($F126&lt;&gt;"",MONTH($F126)&lt;MONTH($L$9)),"",IF(MID($B126,1,2)="OT",DATEDIF($E126,$F126,"d")+1,IF(AND($I126="",$F126=""),DATEDIF($E126,DATE(YEAR($L$9),MONTH($L$9)+1,0),"d"),IF(AND($E126&lt;&gt;"",$F126&lt;&gt;"",$I126=""),DATEDIF($E126,$F126,"d"),IF(AND($E126&lt;&gt;"",$F126&lt;&gt;"",$I126&lt;&gt;""),DAY(DATE(YEAR($F126),MONTH($F126)+1,0))-(DATE(YEAR($F126),MONTH($F126)+1,0)-$F126),DAY(DATE(YEAR($L$9),MONTH($L$9)+1,0)))))))),"")</f>
        <v/>
      </c>
      <c r="H126" s="52" t="str">
        <f>IFERROR(IF($A126&lt;&gt;"",VLOOKUP($A126,Matos,3,0),""),"")</f>
        <v/>
      </c>
      <c r="I126" s="52"/>
      <c r="J126" s="52"/>
      <c r="K126" s="68" t="str">
        <f ca="1">IFERROR(ROUND(IF(MID($B126,1,2)="OT","",IF(AND($B$8&lt;&gt;"",$D126="",MONTH($F126)=MONTH($L$9),($F126&gt;$B$8),($F126&gt;$E126)),-SUM($H126/DAY(DATE(YEAR($L$9),MONTH($L$9)+1,0)))*DATEDIF($B$8,$F126,"d")*$C126,IF(AND($B$8&lt;&gt;"",$D126&lt;&gt;"",MONTH($F126)=MONTH($L$9),($F126&gt;$B$8),($F126&gt;$E126)),-SUM($H126/DAY(DATE(YEAR($L$9),MONTH($L$9)+1,0)))*DATEDIF($B$8,$F126,"d")*$D126,""))),2),"")</f>
        <v/>
      </c>
      <c r="L126" s="68" t="str">
        <f ca="1">IFERROR(ROUND(IF(AND($J126="",$D126=""),SUM($H126/DAY(DATE(YEAR($L$9),MONTH($L$9)+1,0)))*$G126*$C126,IF(AND($J126="",$D126&lt;&gt;""),SUM($H126/DAY(DATE(YEAR($L$9),MONTH($L$9)+1,0)))*$G126*$D126,"")),2),"")</f>
        <v/>
      </c>
      <c r="M126" s="68" t="str">
        <f ca="1">IFERROR(ROUND(IF(SUM($I126+$L126)="","",SUM($I126+$L126)),2),"")</f>
        <v/>
      </c>
      <c r="N126" s="52"/>
      <c r="O126" s="53"/>
    </row>
    <row r="127" spans="1:15" s="14" customFormat="1" x14ac:dyDescent="0.25">
      <c r="A127" s="48"/>
      <c r="B127" s="49" t="str">
        <f>IFERROR(IF($A127&lt;&gt;"",VLOOKUP($A127,Matos,2,0),""),"")</f>
        <v/>
      </c>
      <c r="C127" s="50"/>
      <c r="D127" s="50"/>
      <c r="E127" s="51"/>
      <c r="F127" s="51"/>
      <c r="G127" s="67" t="str">
        <f>IFERROR(IF(OR($A127="",$B127="",$E127=""),"",IF(AND($F127&lt;&gt;"",MONTH($F127)&lt;MONTH($L$9)),"",IF(MID($B127,1,2)="OT",DATEDIF($E127,$F127,"d")+1,IF(AND($I127="",$F127=""),DATEDIF($E127,DATE(YEAR($L$9),MONTH($L$9)+1,0),"d"),IF(AND($E127&lt;&gt;"",$F127&lt;&gt;"",$I127=""),DATEDIF($E127,$F127,"d"),IF(AND($E127&lt;&gt;"",$F127&lt;&gt;"",$I127&lt;&gt;""),DAY(DATE(YEAR($F127),MONTH($F127)+1,0))-(DATE(YEAR($F127),MONTH($F127)+1,0)-$F127),DAY(DATE(YEAR($L$9),MONTH($L$9)+1,0)))))))),"")</f>
        <v/>
      </c>
      <c r="H127" s="52" t="str">
        <f>IFERROR(IF($A127&lt;&gt;"",VLOOKUP($A127,Matos,3,0),""),"")</f>
        <v/>
      </c>
      <c r="I127" s="52"/>
      <c r="J127" s="52"/>
      <c r="K127" s="68" t="str">
        <f ca="1">IFERROR(ROUND(IF(MID($B127,1,2)="OT","",IF(AND($B$8&lt;&gt;"",$D127="",MONTH($F127)=MONTH($L$9),($F127&gt;$B$8),($F127&gt;$E127)),-SUM($H127/DAY(DATE(YEAR($L$9),MONTH($L$9)+1,0)))*DATEDIF($B$8,$F127,"d")*$C127,IF(AND($B$8&lt;&gt;"",$D127&lt;&gt;"",MONTH($F127)=MONTH($L$9),($F127&gt;$B$8),($F127&gt;$E127)),-SUM($H127/DAY(DATE(YEAR($L$9),MONTH($L$9)+1,0)))*DATEDIF($B$8,$F127,"d")*$D127,""))),2),"")</f>
        <v/>
      </c>
      <c r="L127" s="68" t="str">
        <f ca="1">IFERROR(ROUND(IF(AND($J127="",$D127=""),SUM($H127/DAY(DATE(YEAR($L$9),MONTH($L$9)+1,0)))*$G127*$C127,IF(AND($J127="",$D127&lt;&gt;""),SUM($H127/DAY(DATE(YEAR($L$9),MONTH($L$9)+1,0)))*$G127*$D127,"")),2),"")</f>
        <v/>
      </c>
      <c r="M127" s="68" t="str">
        <f ca="1">IFERROR(ROUND(IF(SUM($I127+$L127)="","",SUM($I127+$L127)),2),"")</f>
        <v/>
      </c>
      <c r="N127" s="52"/>
      <c r="O127" s="53"/>
    </row>
    <row r="128" spans="1:15" s="14" customFormat="1" x14ac:dyDescent="0.25">
      <c r="A128" s="48"/>
      <c r="B128" s="49" t="str">
        <f>IFERROR(IF($A128&lt;&gt;"",VLOOKUP($A128,Matos,2,0),""),"")</f>
        <v/>
      </c>
      <c r="C128" s="50"/>
      <c r="D128" s="50"/>
      <c r="E128" s="51"/>
      <c r="F128" s="51"/>
      <c r="G128" s="67" t="str">
        <f>IFERROR(IF(OR($A128="",$B128="",$E128=""),"",IF(AND($F128&lt;&gt;"",MONTH($F128)&lt;MONTH($L$9)),"",IF(MID($B128,1,2)="OT",DATEDIF($E128,$F128,"d")+1,IF(AND($I128="",$F128=""),DATEDIF($E128,DATE(YEAR($L$9),MONTH($L$9)+1,0),"d"),IF(AND($E128&lt;&gt;"",$F128&lt;&gt;"",$I128=""),DATEDIF($E128,$F128,"d"),IF(AND($E128&lt;&gt;"",$F128&lt;&gt;"",$I128&lt;&gt;""),DAY(DATE(YEAR($F128),MONTH($F128)+1,0))-(DATE(YEAR($F128),MONTH($F128)+1,0)-$F128),DAY(DATE(YEAR($L$9),MONTH($L$9)+1,0)))))))),"")</f>
        <v/>
      </c>
      <c r="H128" s="52" t="str">
        <f>IFERROR(IF($A128&lt;&gt;"",VLOOKUP($A128,Matos,3,0),""),"")</f>
        <v/>
      </c>
      <c r="I128" s="52"/>
      <c r="J128" s="52"/>
      <c r="K128" s="68" t="str">
        <f ca="1">IFERROR(ROUND(IF(MID($B128,1,2)="OT","",IF(AND($B$8&lt;&gt;"",$D128="",MONTH($F128)=MONTH($L$9),($F128&gt;$B$8),($F128&gt;$E128)),-SUM($H128/DAY(DATE(YEAR($L$9),MONTH($L$9)+1,0)))*DATEDIF($B$8,$F128,"d")*$C128,IF(AND($B$8&lt;&gt;"",$D128&lt;&gt;"",MONTH($F128)=MONTH($L$9),($F128&gt;$B$8),($F128&gt;$E128)),-SUM($H128/DAY(DATE(YEAR($L$9),MONTH($L$9)+1,0)))*DATEDIF($B$8,$F128,"d")*$D128,""))),2),"")</f>
        <v/>
      </c>
      <c r="L128" s="68" t="str">
        <f ca="1">IFERROR(ROUND(IF(AND($J128="",$D128=""),SUM($H128/DAY(DATE(YEAR($L$9),MONTH($L$9)+1,0)))*$G128*$C128,IF(AND($J128="",$D128&lt;&gt;""),SUM($H128/DAY(DATE(YEAR($L$9),MONTH($L$9)+1,0)))*$G128*$D128,"")),2),"")</f>
        <v/>
      </c>
      <c r="M128" s="68" t="str">
        <f ca="1">IFERROR(ROUND(IF(SUM($I128+$L128)="","",SUM($I128+$L128)),2),"")</f>
        <v/>
      </c>
      <c r="N128" s="52"/>
      <c r="O128" s="53"/>
    </row>
    <row r="129" spans="1:15" s="14" customFormat="1" x14ac:dyDescent="0.25">
      <c r="A129" s="48"/>
      <c r="B129" s="49" t="str">
        <f>IFERROR(IF($A129&lt;&gt;"",VLOOKUP($A129,Matos,2,0),""),"")</f>
        <v/>
      </c>
      <c r="C129" s="50"/>
      <c r="D129" s="50"/>
      <c r="E129" s="51"/>
      <c r="F129" s="51"/>
      <c r="G129" s="67" t="str">
        <f>IFERROR(IF(OR($A129="",$B129="",$E129=""),"",IF(AND($F129&lt;&gt;"",MONTH($F129)&lt;MONTH($L$9)),"",IF(MID($B129,1,2)="OT",DATEDIF($E129,$F129,"d")+1,IF(AND($I129="",$F129=""),DATEDIF($E129,DATE(YEAR($L$9),MONTH($L$9)+1,0),"d"),IF(AND($E129&lt;&gt;"",$F129&lt;&gt;"",$I129=""),DATEDIF($E129,$F129,"d"),IF(AND($E129&lt;&gt;"",$F129&lt;&gt;"",$I129&lt;&gt;""),DAY(DATE(YEAR($F129),MONTH($F129)+1,0))-(DATE(YEAR($F129),MONTH($F129)+1,0)-$F129),DAY(DATE(YEAR($L$9),MONTH($L$9)+1,0)))))))),"")</f>
        <v/>
      </c>
      <c r="H129" s="52" t="str">
        <f>IFERROR(IF($A129&lt;&gt;"",VLOOKUP($A129,Matos,3,0),""),"")</f>
        <v/>
      </c>
      <c r="I129" s="52"/>
      <c r="J129" s="52"/>
      <c r="K129" s="68" t="str">
        <f ca="1">IFERROR(ROUND(IF(MID($B129,1,2)="OT","",IF(AND($B$8&lt;&gt;"",$D129="",MONTH($F129)=MONTH($L$9),($F129&gt;$B$8),($F129&gt;$E129)),-SUM($H129/DAY(DATE(YEAR($L$9),MONTH($L$9)+1,0)))*DATEDIF($B$8,$F129,"d")*$C129,IF(AND($B$8&lt;&gt;"",$D129&lt;&gt;"",MONTH($F129)=MONTH($L$9),($F129&gt;$B$8),($F129&gt;$E129)),-SUM($H129/DAY(DATE(YEAR($L$9),MONTH($L$9)+1,0)))*DATEDIF($B$8,$F129,"d")*$D129,""))),2),"")</f>
        <v/>
      </c>
      <c r="L129" s="68" t="str">
        <f ca="1">IFERROR(ROUND(IF(AND($J129="",$D129=""),SUM($H129/DAY(DATE(YEAR($L$9),MONTH($L$9)+1,0)))*$G129*$C129,IF(AND($J129="",$D129&lt;&gt;""),SUM($H129/DAY(DATE(YEAR($L$9),MONTH($L$9)+1,0)))*$G129*$D129,"")),2),"")</f>
        <v/>
      </c>
      <c r="M129" s="68" t="str">
        <f ca="1">IFERROR(ROUND(IF(SUM($I129+$L129)="","",SUM($I129+$L129)),2),"")</f>
        <v/>
      </c>
      <c r="N129" s="52"/>
      <c r="O129" s="53"/>
    </row>
    <row r="130" spans="1:15" s="14" customFormat="1" x14ac:dyDescent="0.25">
      <c r="A130" s="48"/>
      <c r="B130" s="49" t="str">
        <f>IFERROR(IF($A130&lt;&gt;"",VLOOKUP($A130,Matos,2,0),""),"")</f>
        <v/>
      </c>
      <c r="C130" s="50"/>
      <c r="D130" s="50"/>
      <c r="E130" s="51"/>
      <c r="F130" s="51"/>
      <c r="G130" s="67" t="str">
        <f>IFERROR(IF(OR($A130="",$B130="",$E130=""),"",IF(AND($F130&lt;&gt;"",MONTH($F130)&lt;MONTH($L$9)),"",IF(MID($B130,1,2)="OT",DATEDIF($E130,$F130,"d")+1,IF(AND($I130="",$F130=""),DATEDIF($E130,DATE(YEAR($L$9),MONTH($L$9)+1,0),"d"),IF(AND($E130&lt;&gt;"",$F130&lt;&gt;"",$I130=""),DATEDIF($E130,$F130,"d"),IF(AND($E130&lt;&gt;"",$F130&lt;&gt;"",$I130&lt;&gt;""),DAY(DATE(YEAR($F130),MONTH($F130)+1,0))-(DATE(YEAR($F130),MONTH($F130)+1,0)-$F130),DAY(DATE(YEAR($L$9),MONTH($L$9)+1,0)))))))),"")</f>
        <v/>
      </c>
      <c r="H130" s="52" t="str">
        <f>IFERROR(IF($A130&lt;&gt;"",VLOOKUP($A130,Matos,3,0),""),"")</f>
        <v/>
      </c>
      <c r="I130" s="52"/>
      <c r="J130" s="52"/>
      <c r="K130" s="68" t="str">
        <f ca="1">IFERROR(ROUND(IF(MID($B130,1,2)="OT","",IF(AND($B$8&lt;&gt;"",$D130="",MONTH($F130)=MONTH($L$9),($F130&gt;$B$8),($F130&gt;$E130)),-SUM($H130/DAY(DATE(YEAR($L$9),MONTH($L$9)+1,0)))*DATEDIF($B$8,$F130,"d")*$C130,IF(AND($B$8&lt;&gt;"",$D130&lt;&gt;"",MONTH($F130)=MONTH($L$9),($F130&gt;$B$8),($F130&gt;$E130)),-SUM($H130/DAY(DATE(YEAR($L$9),MONTH($L$9)+1,0)))*DATEDIF($B$8,$F130,"d")*$D130,""))),2),"")</f>
        <v/>
      </c>
      <c r="L130" s="68" t="str">
        <f ca="1">IFERROR(ROUND(IF(AND($J130="",$D130=""),SUM($H130/DAY(DATE(YEAR($L$9),MONTH($L$9)+1,0)))*$G130*$C130,IF(AND($J130="",$D130&lt;&gt;""),SUM($H130/DAY(DATE(YEAR($L$9),MONTH($L$9)+1,0)))*$G130*$D130,"")),2),"")</f>
        <v/>
      </c>
      <c r="M130" s="68" t="str">
        <f ca="1">IFERROR(ROUND(IF(SUM($I130+$L130)="","",SUM($I130+$L130)),2),"")</f>
        <v/>
      </c>
      <c r="N130" s="52"/>
      <c r="O130" s="53"/>
    </row>
    <row r="131" spans="1:15" s="14" customFormat="1" x14ac:dyDescent="0.25">
      <c r="A131" s="48"/>
      <c r="B131" s="49" t="str">
        <f>IFERROR(IF($A131&lt;&gt;"",VLOOKUP($A131,Matos,2,0),""),"")</f>
        <v/>
      </c>
      <c r="C131" s="50"/>
      <c r="D131" s="50"/>
      <c r="E131" s="51"/>
      <c r="F131" s="51"/>
      <c r="G131" s="67" t="str">
        <f>IFERROR(IF(OR($A131="",$B131="",$E131=""),"",IF(AND($F131&lt;&gt;"",MONTH($F131)&lt;MONTH($L$9)),"",IF(MID($B131,1,2)="OT",DATEDIF($E131,$F131,"d")+1,IF(AND($I131="",$F131=""),DATEDIF($E131,DATE(YEAR($L$9),MONTH($L$9)+1,0),"d"),IF(AND($E131&lt;&gt;"",$F131&lt;&gt;"",$I131=""),DATEDIF($E131,$F131,"d"),IF(AND($E131&lt;&gt;"",$F131&lt;&gt;"",$I131&lt;&gt;""),DAY(DATE(YEAR($F131),MONTH($F131)+1,0))-(DATE(YEAR($F131),MONTH($F131)+1,0)-$F131),DAY(DATE(YEAR($L$9),MONTH($L$9)+1,0)))))))),"")</f>
        <v/>
      </c>
      <c r="H131" s="52" t="str">
        <f>IFERROR(IF($A131&lt;&gt;"",VLOOKUP($A131,Matos,3,0),""),"")</f>
        <v/>
      </c>
      <c r="I131" s="52"/>
      <c r="J131" s="52"/>
      <c r="K131" s="68" t="str">
        <f ca="1">IFERROR(ROUND(IF(MID($B131,1,2)="OT","",IF(AND($B$8&lt;&gt;"",$D131="",MONTH($F131)=MONTH($L$9),($F131&gt;$B$8),($F131&gt;$E131)),-SUM($H131/DAY(DATE(YEAR($L$9),MONTH($L$9)+1,0)))*DATEDIF($B$8,$F131,"d")*$C131,IF(AND($B$8&lt;&gt;"",$D131&lt;&gt;"",MONTH($F131)=MONTH($L$9),($F131&gt;$B$8),($F131&gt;$E131)),-SUM($H131/DAY(DATE(YEAR($L$9),MONTH($L$9)+1,0)))*DATEDIF($B$8,$F131,"d")*$D131,""))),2),"")</f>
        <v/>
      </c>
      <c r="L131" s="68" t="str">
        <f ca="1">IFERROR(ROUND(IF(AND($J131="",$D131=""),SUM($H131/DAY(DATE(YEAR($L$9),MONTH($L$9)+1,0)))*$G131*$C131,IF(AND($J131="",$D131&lt;&gt;""),SUM($H131/DAY(DATE(YEAR($L$9),MONTH($L$9)+1,0)))*$G131*$D131,"")),2),"")</f>
        <v/>
      </c>
      <c r="M131" s="68" t="str">
        <f ca="1">IFERROR(ROUND(IF(SUM($I131+$L131)="","",SUM($I131+$L131)),2),"")</f>
        <v/>
      </c>
      <c r="N131" s="52"/>
      <c r="O131" s="53"/>
    </row>
    <row r="132" spans="1:15" s="14" customFormat="1" x14ac:dyDescent="0.25">
      <c r="A132" s="48"/>
      <c r="B132" s="49" t="str">
        <f>IFERROR(IF($A132&lt;&gt;"",VLOOKUP($A132,Matos,2,0),""),"")</f>
        <v/>
      </c>
      <c r="C132" s="50"/>
      <c r="D132" s="50"/>
      <c r="E132" s="51"/>
      <c r="F132" s="51"/>
      <c r="G132" s="67" t="str">
        <f>IFERROR(IF(OR($A132="",$B132="",$E132=""),"",IF(AND($F132&lt;&gt;"",MONTH($F132)&lt;MONTH($L$9)),"",IF(MID($B132,1,2)="OT",DATEDIF($E132,$F132,"d")+1,IF(AND($I132="",$F132=""),DATEDIF($E132,DATE(YEAR($L$9),MONTH($L$9)+1,0),"d"),IF(AND($E132&lt;&gt;"",$F132&lt;&gt;"",$I132=""),DATEDIF($E132,$F132,"d"),IF(AND($E132&lt;&gt;"",$F132&lt;&gt;"",$I132&lt;&gt;""),DAY(DATE(YEAR($F132),MONTH($F132)+1,0))-(DATE(YEAR($F132),MONTH($F132)+1,0)-$F132),DAY(DATE(YEAR($L$9),MONTH($L$9)+1,0)))))))),"")</f>
        <v/>
      </c>
      <c r="H132" s="52" t="str">
        <f>IFERROR(IF($A132&lt;&gt;"",VLOOKUP($A132,Matos,3,0),""),"")</f>
        <v/>
      </c>
      <c r="I132" s="52"/>
      <c r="J132" s="52"/>
      <c r="K132" s="68" t="str">
        <f ca="1">IFERROR(ROUND(IF(MID($B132,1,2)="OT","",IF(AND($B$8&lt;&gt;"",$D132="",MONTH($F132)=MONTH($L$9),($F132&gt;$B$8),($F132&gt;$E132)),-SUM($H132/DAY(DATE(YEAR($L$9),MONTH($L$9)+1,0)))*DATEDIF($B$8,$F132,"d")*$C132,IF(AND($B$8&lt;&gt;"",$D132&lt;&gt;"",MONTH($F132)=MONTH($L$9),($F132&gt;$B$8),($F132&gt;$E132)),-SUM($H132/DAY(DATE(YEAR($L$9),MONTH($L$9)+1,0)))*DATEDIF($B$8,$F132,"d")*$D132,""))),2),"")</f>
        <v/>
      </c>
      <c r="L132" s="68" t="str">
        <f ca="1">IFERROR(ROUND(IF(AND($J132="",$D132=""),SUM($H132/DAY(DATE(YEAR($L$9),MONTH($L$9)+1,0)))*$G132*$C132,IF(AND($J132="",$D132&lt;&gt;""),SUM($H132/DAY(DATE(YEAR($L$9),MONTH($L$9)+1,0)))*$G132*$D132,"")),2),"")</f>
        <v/>
      </c>
      <c r="M132" s="68" t="str">
        <f ca="1">IFERROR(ROUND(IF(SUM($I132+$L132)="","",SUM($I132+$L132)),2),"")</f>
        <v/>
      </c>
      <c r="N132" s="52"/>
      <c r="O132" s="53"/>
    </row>
    <row r="133" spans="1:15" s="14" customFormat="1" x14ac:dyDescent="0.25">
      <c r="A133" s="48"/>
      <c r="B133" s="49" t="str">
        <f>IFERROR(IF($A133&lt;&gt;"",VLOOKUP($A133,Matos,2,0),""),"")</f>
        <v/>
      </c>
      <c r="C133" s="50"/>
      <c r="D133" s="50"/>
      <c r="E133" s="51"/>
      <c r="F133" s="51"/>
      <c r="G133" s="67" t="str">
        <f>IFERROR(IF(OR($A133="",$B133="",$E133=""),"",IF(AND($F133&lt;&gt;"",MONTH($F133)&lt;MONTH($L$9)),"",IF(MID($B133,1,2)="OT",DATEDIF($E133,$F133,"d")+1,IF(AND($I133="",$F133=""),DATEDIF($E133,DATE(YEAR($L$9),MONTH($L$9)+1,0),"d"),IF(AND($E133&lt;&gt;"",$F133&lt;&gt;"",$I133=""),DATEDIF($E133,$F133,"d"),IF(AND($E133&lt;&gt;"",$F133&lt;&gt;"",$I133&lt;&gt;""),DAY(DATE(YEAR($F133),MONTH($F133)+1,0))-(DATE(YEAR($F133),MONTH($F133)+1,0)-$F133),DAY(DATE(YEAR($L$9),MONTH($L$9)+1,0)))))))),"")</f>
        <v/>
      </c>
      <c r="H133" s="52" t="str">
        <f>IFERROR(IF($A133&lt;&gt;"",VLOOKUP($A133,Matos,3,0),""),"")</f>
        <v/>
      </c>
      <c r="I133" s="52"/>
      <c r="J133" s="52"/>
      <c r="K133" s="68" t="str">
        <f ca="1">IFERROR(ROUND(IF(MID($B133,1,2)="OT","",IF(AND($B$8&lt;&gt;"",$D133="",MONTH($F133)=MONTH($L$9),($F133&gt;$B$8),($F133&gt;$E133)),-SUM($H133/DAY(DATE(YEAR($L$9),MONTH($L$9)+1,0)))*DATEDIF($B$8,$F133,"d")*$C133,IF(AND($B$8&lt;&gt;"",$D133&lt;&gt;"",MONTH($F133)=MONTH($L$9),($F133&gt;$B$8),($F133&gt;$E133)),-SUM($H133/DAY(DATE(YEAR($L$9),MONTH($L$9)+1,0)))*DATEDIF($B$8,$F133,"d")*$D133,""))),2),"")</f>
        <v/>
      </c>
      <c r="L133" s="68" t="str">
        <f ca="1">IFERROR(ROUND(IF(AND($J133="",$D133=""),SUM($H133/DAY(DATE(YEAR($L$9),MONTH($L$9)+1,0)))*$G133*$C133,IF(AND($J133="",$D133&lt;&gt;""),SUM($H133/DAY(DATE(YEAR($L$9),MONTH($L$9)+1,0)))*$G133*$D133,"")),2),"")</f>
        <v/>
      </c>
      <c r="M133" s="68" t="str">
        <f ca="1">IFERROR(ROUND(IF(SUM($I133+$L133)="","",SUM($I133+$L133)),2),"")</f>
        <v/>
      </c>
      <c r="N133" s="52"/>
      <c r="O133" s="53"/>
    </row>
    <row r="134" spans="1:15" s="14" customFormat="1" x14ac:dyDescent="0.25">
      <c r="A134" s="48"/>
      <c r="B134" s="49" t="str">
        <f>IFERROR(IF($A134&lt;&gt;"",VLOOKUP($A134,Matos,2,0),""),"")</f>
        <v/>
      </c>
      <c r="C134" s="50"/>
      <c r="D134" s="50"/>
      <c r="E134" s="51"/>
      <c r="F134" s="51"/>
      <c r="G134" s="67" t="str">
        <f>IFERROR(IF(OR($A134="",$B134="",$E134=""),"",IF(AND($F134&lt;&gt;"",MONTH($F134)&lt;MONTH($L$9)),"",IF(MID($B134,1,2)="OT",DATEDIF($E134,$F134,"d")+1,IF(AND($I134="",$F134=""),DATEDIF($E134,DATE(YEAR($L$9),MONTH($L$9)+1,0),"d"),IF(AND($E134&lt;&gt;"",$F134&lt;&gt;"",$I134=""),DATEDIF($E134,$F134,"d"),IF(AND($E134&lt;&gt;"",$F134&lt;&gt;"",$I134&lt;&gt;""),DAY(DATE(YEAR($F134),MONTH($F134)+1,0))-(DATE(YEAR($F134),MONTH($F134)+1,0)-$F134),DAY(DATE(YEAR($L$9),MONTH($L$9)+1,0)))))))),"")</f>
        <v/>
      </c>
      <c r="H134" s="52" t="str">
        <f>IFERROR(IF($A134&lt;&gt;"",VLOOKUP($A134,Matos,3,0),""),"")</f>
        <v/>
      </c>
      <c r="I134" s="52"/>
      <c r="J134" s="52"/>
      <c r="K134" s="68" t="str">
        <f ca="1">IFERROR(ROUND(IF(MID($B134,1,2)="OT","",IF(AND($B$8&lt;&gt;"",$D134="",MONTH($F134)=MONTH($L$9),($F134&gt;$B$8),($F134&gt;$E134)),-SUM($H134/DAY(DATE(YEAR($L$9),MONTH($L$9)+1,0)))*DATEDIF($B$8,$F134,"d")*$C134,IF(AND($B$8&lt;&gt;"",$D134&lt;&gt;"",MONTH($F134)=MONTH($L$9),($F134&gt;$B$8),($F134&gt;$E134)),-SUM($H134/DAY(DATE(YEAR($L$9),MONTH($L$9)+1,0)))*DATEDIF($B$8,$F134,"d")*$D134,""))),2),"")</f>
        <v/>
      </c>
      <c r="L134" s="68" t="str">
        <f ca="1">IFERROR(ROUND(IF(AND($J134="",$D134=""),SUM($H134/DAY(DATE(YEAR($L$9),MONTH($L$9)+1,0)))*$G134*$C134,IF(AND($J134="",$D134&lt;&gt;""),SUM($H134/DAY(DATE(YEAR($L$9),MONTH($L$9)+1,0)))*$G134*$D134,"")),2),"")</f>
        <v/>
      </c>
      <c r="M134" s="68" t="str">
        <f ca="1">IFERROR(ROUND(IF(SUM($I134+$L134)="","",SUM($I134+$L134)),2),"")</f>
        <v/>
      </c>
      <c r="N134" s="52"/>
      <c r="O134" s="53"/>
    </row>
    <row r="135" spans="1:15" s="14" customFormat="1" x14ac:dyDescent="0.25">
      <c r="A135" s="48"/>
      <c r="B135" s="49" t="str">
        <f>IFERROR(IF($A135&lt;&gt;"",VLOOKUP($A135,Matos,2,0),""),"")</f>
        <v/>
      </c>
      <c r="C135" s="50"/>
      <c r="D135" s="50"/>
      <c r="E135" s="51"/>
      <c r="F135" s="51"/>
      <c r="G135" s="67" t="str">
        <f>IFERROR(IF(OR($A135="",$B135="",$E135=""),"",IF(AND($F135&lt;&gt;"",MONTH($F135)&lt;MONTH($L$9)),"",IF(MID($B135,1,2)="OT",DATEDIF($E135,$F135,"d")+1,IF(AND($I135="",$F135=""),DATEDIF($E135,DATE(YEAR($L$9),MONTH($L$9)+1,0),"d"),IF(AND($E135&lt;&gt;"",$F135&lt;&gt;"",$I135=""),DATEDIF($E135,$F135,"d"),IF(AND($E135&lt;&gt;"",$F135&lt;&gt;"",$I135&lt;&gt;""),DAY(DATE(YEAR($F135),MONTH($F135)+1,0))-(DATE(YEAR($F135),MONTH($F135)+1,0)-$F135),DAY(DATE(YEAR($L$9),MONTH($L$9)+1,0)))))))),"")</f>
        <v/>
      </c>
      <c r="H135" s="52" t="str">
        <f>IFERROR(IF($A135&lt;&gt;"",VLOOKUP($A135,Matos,3,0),""),"")</f>
        <v/>
      </c>
      <c r="I135" s="52"/>
      <c r="J135" s="52"/>
      <c r="K135" s="68" t="str">
        <f ca="1">IFERROR(ROUND(IF(MID($B135,1,2)="OT","",IF(AND($B$8&lt;&gt;"",$D135="",MONTH($F135)=MONTH($L$9),($F135&gt;$B$8),($F135&gt;$E135)),-SUM($H135/DAY(DATE(YEAR($L$9),MONTH($L$9)+1,0)))*DATEDIF($B$8,$F135,"d")*$C135,IF(AND($B$8&lt;&gt;"",$D135&lt;&gt;"",MONTH($F135)=MONTH($L$9),($F135&gt;$B$8),($F135&gt;$E135)),-SUM($H135/DAY(DATE(YEAR($L$9),MONTH($L$9)+1,0)))*DATEDIF($B$8,$F135,"d")*$D135,""))),2),"")</f>
        <v/>
      </c>
      <c r="L135" s="68" t="str">
        <f ca="1">IFERROR(ROUND(IF(AND($J135="",$D135=""),SUM($H135/DAY(DATE(YEAR($L$9),MONTH($L$9)+1,0)))*$G135*$C135,IF(AND($J135="",$D135&lt;&gt;""),SUM($H135/DAY(DATE(YEAR($L$9),MONTH($L$9)+1,0)))*$G135*$D135,"")),2),"")</f>
        <v/>
      </c>
      <c r="M135" s="68" t="str">
        <f ca="1">IFERROR(ROUND(IF(SUM($I135+$L135)="","",SUM($I135+$L135)),2),"")</f>
        <v/>
      </c>
      <c r="N135" s="52"/>
      <c r="O135" s="53"/>
    </row>
    <row r="136" spans="1:15" s="14" customFormat="1" x14ac:dyDescent="0.25">
      <c r="A136" s="48"/>
      <c r="B136" s="49" t="str">
        <f>IFERROR(IF($A136&lt;&gt;"",VLOOKUP($A136,Matos,2,0),""),"")</f>
        <v/>
      </c>
      <c r="C136" s="50"/>
      <c r="D136" s="50"/>
      <c r="E136" s="51"/>
      <c r="F136" s="51"/>
      <c r="G136" s="67" t="str">
        <f>IFERROR(IF(OR($A136="",$B136="",$E136=""),"",IF(AND($F136&lt;&gt;"",MONTH($F136)&lt;MONTH($L$9)),"",IF(MID($B136,1,2)="OT",DATEDIF($E136,$F136,"d")+1,IF(AND($I136="",$F136=""),DATEDIF($E136,DATE(YEAR($L$9),MONTH($L$9)+1,0),"d"),IF(AND($E136&lt;&gt;"",$F136&lt;&gt;"",$I136=""),DATEDIF($E136,$F136,"d"),IF(AND($E136&lt;&gt;"",$F136&lt;&gt;"",$I136&lt;&gt;""),DAY(DATE(YEAR($F136),MONTH($F136)+1,0))-(DATE(YEAR($F136),MONTH($F136)+1,0)-$F136),DAY(DATE(YEAR($L$9),MONTH($L$9)+1,0)))))))),"")</f>
        <v/>
      </c>
      <c r="H136" s="52" t="str">
        <f>IFERROR(IF($A136&lt;&gt;"",VLOOKUP($A136,Matos,3,0),""),"")</f>
        <v/>
      </c>
      <c r="I136" s="52"/>
      <c r="J136" s="52"/>
      <c r="K136" s="68" t="str">
        <f ca="1">IFERROR(ROUND(IF(MID($B136,1,2)="OT","",IF(AND($B$8&lt;&gt;"",$D136="",MONTH($F136)=MONTH($L$9),($F136&gt;$B$8),($F136&gt;$E136)),-SUM($H136/DAY(DATE(YEAR($L$9),MONTH($L$9)+1,0)))*DATEDIF($B$8,$F136,"d")*$C136,IF(AND($B$8&lt;&gt;"",$D136&lt;&gt;"",MONTH($F136)=MONTH($L$9),($F136&gt;$B$8),($F136&gt;$E136)),-SUM($H136/DAY(DATE(YEAR($L$9),MONTH($L$9)+1,0)))*DATEDIF($B$8,$F136,"d")*$D136,""))),2),"")</f>
        <v/>
      </c>
      <c r="L136" s="68" t="str">
        <f ca="1">IFERROR(ROUND(IF(AND($J136="",$D136=""),SUM($H136/DAY(DATE(YEAR($L$9),MONTH($L$9)+1,0)))*$G136*$C136,IF(AND($J136="",$D136&lt;&gt;""),SUM($H136/DAY(DATE(YEAR($L$9),MONTH($L$9)+1,0)))*$G136*$D136,"")),2),"")</f>
        <v/>
      </c>
      <c r="M136" s="68" t="str">
        <f ca="1">IFERROR(ROUND(IF(SUM($I136+$L136)="","",SUM($I136+$L136)),2),"")</f>
        <v/>
      </c>
      <c r="N136" s="52"/>
      <c r="O136" s="53"/>
    </row>
    <row r="137" spans="1:15" s="14" customFormat="1" x14ac:dyDescent="0.25">
      <c r="A137" s="48"/>
      <c r="B137" s="49" t="str">
        <f>IFERROR(IF($A137&lt;&gt;"",VLOOKUP($A137,Matos,2,0),""),"")</f>
        <v/>
      </c>
      <c r="C137" s="50"/>
      <c r="D137" s="50"/>
      <c r="E137" s="51"/>
      <c r="F137" s="51"/>
      <c r="G137" s="67" t="str">
        <f>IFERROR(IF(OR($A137="",$B137="",$E137=""),"",IF(AND($F137&lt;&gt;"",MONTH($F137)&lt;MONTH($L$9)),"",IF(MID($B137,1,2)="OT",DATEDIF($E137,$F137,"d")+1,IF(AND($I137="",$F137=""),DATEDIF($E137,DATE(YEAR($L$9),MONTH($L$9)+1,0),"d"),IF(AND($E137&lt;&gt;"",$F137&lt;&gt;"",$I137=""),DATEDIF($E137,$F137,"d"),IF(AND($E137&lt;&gt;"",$F137&lt;&gt;"",$I137&lt;&gt;""),DAY(DATE(YEAR($F137),MONTH($F137)+1,0))-(DATE(YEAR($F137),MONTH($F137)+1,0)-$F137),DAY(DATE(YEAR($L$9),MONTH($L$9)+1,0)))))))),"")</f>
        <v/>
      </c>
      <c r="H137" s="52" t="str">
        <f>IFERROR(IF($A137&lt;&gt;"",VLOOKUP($A137,Matos,3,0),""),"")</f>
        <v/>
      </c>
      <c r="I137" s="52"/>
      <c r="J137" s="52"/>
      <c r="K137" s="68" t="str">
        <f ca="1">IFERROR(ROUND(IF(MID($B137,1,2)="OT","",IF(AND($B$8&lt;&gt;"",$D137="",MONTH($F137)=MONTH($L$9),($F137&gt;$B$8),($F137&gt;$E137)),-SUM($H137/DAY(DATE(YEAR($L$9),MONTH($L$9)+1,0)))*DATEDIF($B$8,$F137,"d")*$C137,IF(AND($B$8&lt;&gt;"",$D137&lt;&gt;"",MONTH($F137)=MONTH($L$9),($F137&gt;$B$8),($F137&gt;$E137)),-SUM($H137/DAY(DATE(YEAR($L$9),MONTH($L$9)+1,0)))*DATEDIF($B$8,$F137,"d")*$D137,""))),2),"")</f>
        <v/>
      </c>
      <c r="L137" s="68" t="str">
        <f ca="1">IFERROR(ROUND(IF(AND($J137="",$D137=""),SUM($H137/DAY(DATE(YEAR($L$9),MONTH($L$9)+1,0)))*$G137*$C137,IF(AND($J137="",$D137&lt;&gt;""),SUM($H137/DAY(DATE(YEAR($L$9),MONTH($L$9)+1,0)))*$G137*$D137,"")),2),"")</f>
        <v/>
      </c>
      <c r="M137" s="68" t="str">
        <f ca="1">IFERROR(ROUND(IF(SUM($I137+$L137)="","",SUM($I137+$L137)),2),"")</f>
        <v/>
      </c>
      <c r="N137" s="52"/>
      <c r="O137" s="53"/>
    </row>
    <row r="138" spans="1:15" s="14" customFormat="1" x14ac:dyDescent="0.25">
      <c r="A138" s="48"/>
      <c r="B138" s="49" t="str">
        <f>IFERROR(IF($A138&lt;&gt;"",VLOOKUP($A138,Matos,2,0),""),"")</f>
        <v/>
      </c>
      <c r="C138" s="50"/>
      <c r="D138" s="50"/>
      <c r="E138" s="51"/>
      <c r="F138" s="51"/>
      <c r="G138" s="67" t="str">
        <f>IFERROR(IF(OR($A138="",$B138="",$E138=""),"",IF(AND($F138&lt;&gt;"",MONTH($F138)&lt;MONTH($L$9)),"",IF(MID($B138,1,2)="OT",DATEDIF($E138,$F138,"d")+1,IF(AND($I138="",$F138=""),DATEDIF($E138,DATE(YEAR($L$9),MONTH($L$9)+1,0),"d"),IF(AND($E138&lt;&gt;"",$F138&lt;&gt;"",$I138=""),DATEDIF($E138,$F138,"d"),IF(AND($E138&lt;&gt;"",$F138&lt;&gt;"",$I138&lt;&gt;""),DAY(DATE(YEAR($F138),MONTH($F138)+1,0))-(DATE(YEAR($F138),MONTH($F138)+1,0)-$F138),DAY(DATE(YEAR($L$9),MONTH($L$9)+1,0)))))))),"")</f>
        <v/>
      </c>
      <c r="H138" s="52" t="str">
        <f>IFERROR(IF($A138&lt;&gt;"",VLOOKUP($A138,Matos,3,0),""),"")</f>
        <v/>
      </c>
      <c r="I138" s="52"/>
      <c r="J138" s="52"/>
      <c r="K138" s="68" t="str">
        <f ca="1">IFERROR(ROUND(IF(MID($B138,1,2)="OT","",IF(AND($B$8&lt;&gt;"",$D138="",MONTH($F138)=MONTH($L$9),($F138&gt;$B$8),($F138&gt;$E138)),-SUM($H138/DAY(DATE(YEAR($L$9),MONTH($L$9)+1,0)))*DATEDIF($B$8,$F138,"d")*$C138,IF(AND($B$8&lt;&gt;"",$D138&lt;&gt;"",MONTH($F138)=MONTH($L$9),($F138&gt;$B$8),($F138&gt;$E138)),-SUM($H138/DAY(DATE(YEAR($L$9),MONTH($L$9)+1,0)))*DATEDIF($B$8,$F138,"d")*$D138,""))),2),"")</f>
        <v/>
      </c>
      <c r="L138" s="68" t="str">
        <f ca="1">IFERROR(ROUND(IF(AND($J138="",$D138=""),SUM($H138/DAY(DATE(YEAR($L$9),MONTH($L$9)+1,0)))*$G138*$C138,IF(AND($J138="",$D138&lt;&gt;""),SUM($H138/DAY(DATE(YEAR($L$9),MONTH($L$9)+1,0)))*$G138*$D138,"")),2),"")</f>
        <v/>
      </c>
      <c r="M138" s="68" t="str">
        <f ca="1">IFERROR(ROUND(IF(SUM($I138+$L138)="","",SUM($I138+$L138)),2),"")</f>
        <v/>
      </c>
      <c r="N138" s="52"/>
      <c r="O138" s="53"/>
    </row>
    <row r="139" spans="1:15" s="14" customFormat="1" x14ac:dyDescent="0.25">
      <c r="A139" s="48"/>
      <c r="B139" s="49" t="str">
        <f>IFERROR(IF($A139&lt;&gt;"",VLOOKUP($A139,Matos,2,0),""),"")</f>
        <v/>
      </c>
      <c r="C139" s="50"/>
      <c r="D139" s="50"/>
      <c r="E139" s="51"/>
      <c r="F139" s="51"/>
      <c r="G139" s="67" t="str">
        <f>IFERROR(IF(OR($A139="",$B139="",$E139=""),"",IF(AND($F139&lt;&gt;"",MONTH($F139)&lt;MONTH($L$9)),"",IF(MID($B139,1,2)="OT",DATEDIF($E139,$F139,"d")+1,IF(AND($I139="",$F139=""),DATEDIF($E139,DATE(YEAR($L$9),MONTH($L$9)+1,0),"d"),IF(AND($E139&lt;&gt;"",$F139&lt;&gt;"",$I139=""),DATEDIF($E139,$F139,"d"),IF(AND($E139&lt;&gt;"",$F139&lt;&gt;"",$I139&lt;&gt;""),DAY(DATE(YEAR($F139),MONTH($F139)+1,0))-(DATE(YEAR($F139),MONTH($F139)+1,0)-$F139),DAY(DATE(YEAR($L$9),MONTH($L$9)+1,0)))))))),"")</f>
        <v/>
      </c>
      <c r="H139" s="52" t="str">
        <f>IFERROR(IF($A139&lt;&gt;"",VLOOKUP($A139,Matos,3,0),""),"")</f>
        <v/>
      </c>
      <c r="I139" s="52"/>
      <c r="J139" s="52"/>
      <c r="K139" s="68" t="str">
        <f ca="1">IFERROR(ROUND(IF(MID($B139,1,2)="OT","",IF(AND($B$8&lt;&gt;"",$D139="",MONTH($F139)=MONTH($L$9),($F139&gt;$B$8),($F139&gt;$E139)),-SUM($H139/DAY(DATE(YEAR($L$9),MONTH($L$9)+1,0)))*DATEDIF($B$8,$F139,"d")*$C139,IF(AND($B$8&lt;&gt;"",$D139&lt;&gt;"",MONTH($F139)=MONTH($L$9),($F139&gt;$B$8),($F139&gt;$E139)),-SUM($H139/DAY(DATE(YEAR($L$9),MONTH($L$9)+1,0)))*DATEDIF($B$8,$F139,"d")*$D139,""))),2),"")</f>
        <v/>
      </c>
      <c r="L139" s="68" t="str">
        <f ca="1">IFERROR(ROUND(IF(AND($J139="",$D139=""),SUM($H139/DAY(DATE(YEAR($L$9),MONTH($L$9)+1,0)))*$G139*$C139,IF(AND($J139="",$D139&lt;&gt;""),SUM($H139/DAY(DATE(YEAR($L$9),MONTH($L$9)+1,0)))*$G139*$D139,"")),2),"")</f>
        <v/>
      </c>
      <c r="M139" s="68" t="str">
        <f ca="1">IFERROR(ROUND(IF(SUM($I139+$L139)="","",SUM($I139+$L139)),2),"")</f>
        <v/>
      </c>
      <c r="N139" s="52"/>
      <c r="O139" s="53"/>
    </row>
    <row r="140" spans="1:15" s="14" customFormat="1" x14ac:dyDescent="0.25">
      <c r="A140" s="48"/>
      <c r="B140" s="49" t="str">
        <f>IFERROR(IF($A140&lt;&gt;"",VLOOKUP($A140,Matos,2,0),""),"")</f>
        <v/>
      </c>
      <c r="C140" s="50"/>
      <c r="D140" s="50"/>
      <c r="E140" s="51"/>
      <c r="F140" s="51"/>
      <c r="G140" s="67" t="str">
        <f>IFERROR(IF(OR($A140="",$B140="",$E140=""),"",IF(AND($F140&lt;&gt;"",MONTH($F140)&lt;MONTH($L$9)),"",IF(MID($B140,1,2)="OT",DATEDIF($E140,$F140,"d")+1,IF(AND($I140="",$F140=""),DATEDIF($E140,DATE(YEAR($L$9),MONTH($L$9)+1,0),"d"),IF(AND($E140&lt;&gt;"",$F140&lt;&gt;"",$I140=""),DATEDIF($E140,$F140,"d"),IF(AND($E140&lt;&gt;"",$F140&lt;&gt;"",$I140&lt;&gt;""),DAY(DATE(YEAR($F140),MONTH($F140)+1,0))-(DATE(YEAR($F140),MONTH($F140)+1,0)-$F140),DAY(DATE(YEAR($L$9),MONTH($L$9)+1,0)))))))),"")</f>
        <v/>
      </c>
      <c r="H140" s="52" t="str">
        <f>IFERROR(IF($A140&lt;&gt;"",VLOOKUP($A140,Matos,3,0),""),"")</f>
        <v/>
      </c>
      <c r="I140" s="52"/>
      <c r="J140" s="52"/>
      <c r="K140" s="68" t="str">
        <f ca="1">IFERROR(ROUND(IF(MID($B140,1,2)="OT","",IF(AND($B$8&lt;&gt;"",$D140="",MONTH($F140)=MONTH($L$9),($F140&gt;$B$8),($F140&gt;$E140)),-SUM($H140/DAY(DATE(YEAR($L$9),MONTH($L$9)+1,0)))*DATEDIF($B$8,$F140,"d")*$C140,IF(AND($B$8&lt;&gt;"",$D140&lt;&gt;"",MONTH($F140)=MONTH($L$9),($F140&gt;$B$8),($F140&gt;$E140)),-SUM($H140/DAY(DATE(YEAR($L$9),MONTH($L$9)+1,0)))*DATEDIF($B$8,$F140,"d")*$D140,""))),2),"")</f>
        <v/>
      </c>
      <c r="L140" s="68" t="str">
        <f ca="1">IFERROR(ROUND(IF(AND($J140="",$D140=""),SUM($H140/DAY(DATE(YEAR($L$9),MONTH($L$9)+1,0)))*$G140*$C140,IF(AND($J140="",$D140&lt;&gt;""),SUM($H140/DAY(DATE(YEAR($L$9),MONTH($L$9)+1,0)))*$G140*$D140,"")),2),"")</f>
        <v/>
      </c>
      <c r="M140" s="68" t="str">
        <f ca="1">IFERROR(ROUND(IF(SUM($I140+$L140)="","",SUM($I140+$L140)),2),"")</f>
        <v/>
      </c>
      <c r="N140" s="52"/>
      <c r="O140" s="53"/>
    </row>
    <row r="141" spans="1:15" s="14" customFormat="1" x14ac:dyDescent="0.25">
      <c r="A141" s="48"/>
      <c r="B141" s="49" t="str">
        <f>IFERROR(IF($A141&lt;&gt;"",VLOOKUP($A141,Matos,2,0),""),"")</f>
        <v/>
      </c>
      <c r="C141" s="50"/>
      <c r="D141" s="50"/>
      <c r="E141" s="51"/>
      <c r="F141" s="51"/>
      <c r="G141" s="67" t="str">
        <f>IFERROR(IF(OR($A141="",$B141="",$E141=""),"",IF(AND($F141&lt;&gt;"",MONTH($F141)&lt;MONTH($L$9)),"",IF(MID($B141,1,2)="OT",DATEDIF($E141,$F141,"d")+1,IF(AND($I141="",$F141=""),DATEDIF($E141,DATE(YEAR($L$9),MONTH($L$9)+1,0),"d"),IF(AND($E141&lt;&gt;"",$F141&lt;&gt;"",$I141=""),DATEDIF($E141,$F141,"d"),IF(AND($E141&lt;&gt;"",$F141&lt;&gt;"",$I141&lt;&gt;""),DAY(DATE(YEAR($F141),MONTH($F141)+1,0))-(DATE(YEAR($F141),MONTH($F141)+1,0)-$F141),DAY(DATE(YEAR($L$9),MONTH($L$9)+1,0)))))))),"")</f>
        <v/>
      </c>
      <c r="H141" s="52" t="str">
        <f>IFERROR(IF($A141&lt;&gt;"",VLOOKUP($A141,Matos,3,0),""),"")</f>
        <v/>
      </c>
      <c r="I141" s="52"/>
      <c r="J141" s="52"/>
      <c r="K141" s="68" t="str">
        <f ca="1">IFERROR(ROUND(IF(MID($B141,1,2)="OT","",IF(AND($B$8&lt;&gt;"",$D141="",MONTH($F141)=MONTH($L$9),($F141&gt;$B$8),($F141&gt;$E141)),-SUM($H141/DAY(DATE(YEAR($L$9),MONTH($L$9)+1,0)))*DATEDIF($B$8,$F141,"d")*$C141,IF(AND($B$8&lt;&gt;"",$D141&lt;&gt;"",MONTH($F141)=MONTH($L$9),($F141&gt;$B$8),($F141&gt;$E141)),-SUM($H141/DAY(DATE(YEAR($L$9),MONTH($L$9)+1,0)))*DATEDIF($B$8,$F141,"d")*$D141,""))),2),"")</f>
        <v/>
      </c>
      <c r="L141" s="68" t="str">
        <f ca="1">IFERROR(ROUND(IF(AND($J141="",$D141=""),SUM($H141/DAY(DATE(YEAR($L$9),MONTH($L$9)+1,0)))*$G141*$C141,IF(AND($J141="",$D141&lt;&gt;""),SUM($H141/DAY(DATE(YEAR($L$9),MONTH($L$9)+1,0)))*$G141*$D141,"")),2),"")</f>
        <v/>
      </c>
      <c r="M141" s="68" t="str">
        <f ca="1">IFERROR(ROUND(IF(SUM($I141+$L141)="","",SUM($I141+$L141)),2),"")</f>
        <v/>
      </c>
      <c r="N141" s="52"/>
      <c r="O141" s="53"/>
    </row>
    <row r="142" spans="1:15" s="14" customFormat="1" x14ac:dyDescent="0.25">
      <c r="A142" s="48"/>
      <c r="B142" s="49" t="str">
        <f>IFERROR(IF($A142&lt;&gt;"",VLOOKUP($A142,Matos,2,0),""),"")</f>
        <v/>
      </c>
      <c r="C142" s="50"/>
      <c r="D142" s="50"/>
      <c r="E142" s="51"/>
      <c r="F142" s="51"/>
      <c r="G142" s="67" t="str">
        <f>IFERROR(IF(OR($A142="",$B142="",$E142=""),"",IF(AND($F142&lt;&gt;"",MONTH($F142)&lt;MONTH($L$9)),"",IF(MID($B142,1,2)="OT",DATEDIF($E142,$F142,"d")+1,IF(AND($I142="",$F142=""),DATEDIF($E142,DATE(YEAR($L$9),MONTH($L$9)+1,0),"d"),IF(AND($E142&lt;&gt;"",$F142&lt;&gt;"",$I142=""),DATEDIF($E142,$F142,"d"),IF(AND($E142&lt;&gt;"",$F142&lt;&gt;"",$I142&lt;&gt;""),DAY(DATE(YEAR($F142),MONTH($F142)+1,0))-(DATE(YEAR($F142),MONTH($F142)+1,0)-$F142),DAY(DATE(YEAR($L$9),MONTH($L$9)+1,0)))))))),"")</f>
        <v/>
      </c>
      <c r="H142" s="52" t="str">
        <f>IFERROR(IF($A142&lt;&gt;"",VLOOKUP($A142,Matos,3,0),""),"")</f>
        <v/>
      </c>
      <c r="I142" s="52"/>
      <c r="J142" s="52"/>
      <c r="K142" s="68" t="str">
        <f ca="1">IFERROR(ROUND(IF(MID($B142,1,2)="OT","",IF(AND($B$8&lt;&gt;"",$D142="",MONTH($F142)=MONTH($L$9),($F142&gt;$B$8),($F142&gt;$E142)),-SUM($H142/DAY(DATE(YEAR($L$9),MONTH($L$9)+1,0)))*DATEDIF($B$8,$F142,"d")*$C142,IF(AND($B$8&lt;&gt;"",$D142&lt;&gt;"",MONTH($F142)=MONTH($L$9),($F142&gt;$B$8),($F142&gt;$E142)),-SUM($H142/DAY(DATE(YEAR($L$9),MONTH($L$9)+1,0)))*DATEDIF($B$8,$F142,"d")*$D142,""))),2),"")</f>
        <v/>
      </c>
      <c r="L142" s="68" t="str">
        <f ca="1">IFERROR(ROUND(IF(AND($J142="",$D142=""),SUM($H142/DAY(DATE(YEAR($L$9),MONTH($L$9)+1,0)))*$G142*$C142,IF(AND($J142="",$D142&lt;&gt;""),SUM($H142/DAY(DATE(YEAR($L$9),MONTH($L$9)+1,0)))*$G142*$D142,"")),2),"")</f>
        <v/>
      </c>
      <c r="M142" s="68" t="str">
        <f ca="1">IFERROR(ROUND(IF(SUM($I142+$L142)="","",SUM($I142+$L142)),2),"")</f>
        <v/>
      </c>
      <c r="N142" s="52"/>
      <c r="O142" s="53"/>
    </row>
    <row r="143" spans="1:15" s="14" customFormat="1" x14ac:dyDescent="0.25">
      <c r="A143" s="48"/>
      <c r="B143" s="49" t="str">
        <f>IFERROR(IF($A143&lt;&gt;"",VLOOKUP($A143,Matos,2,0),""),"")</f>
        <v/>
      </c>
      <c r="C143" s="50"/>
      <c r="D143" s="50"/>
      <c r="E143" s="51"/>
      <c r="F143" s="51"/>
      <c r="G143" s="67" t="str">
        <f>IFERROR(IF(OR($A143="",$B143="",$E143=""),"",IF(AND($F143&lt;&gt;"",MONTH($F143)&lt;MONTH($L$9)),"",IF(MID($B143,1,2)="OT",DATEDIF($E143,$F143,"d")+1,IF(AND($I143="",$F143=""),DATEDIF($E143,DATE(YEAR($L$9),MONTH($L$9)+1,0),"d"),IF(AND($E143&lt;&gt;"",$F143&lt;&gt;"",$I143=""),DATEDIF($E143,$F143,"d"),IF(AND($E143&lt;&gt;"",$F143&lt;&gt;"",$I143&lt;&gt;""),DAY(DATE(YEAR($F143),MONTH($F143)+1,0))-(DATE(YEAR($F143),MONTH($F143)+1,0)-$F143),DAY(DATE(YEAR($L$9),MONTH($L$9)+1,0)))))))),"")</f>
        <v/>
      </c>
      <c r="H143" s="52" t="str">
        <f>IFERROR(IF($A143&lt;&gt;"",VLOOKUP($A143,Matos,3,0),""),"")</f>
        <v/>
      </c>
      <c r="I143" s="52"/>
      <c r="J143" s="52"/>
      <c r="K143" s="68" t="str">
        <f ca="1">IFERROR(ROUND(IF(MID($B143,1,2)="OT","",IF(AND($B$8&lt;&gt;"",$D143="",MONTH($F143)=MONTH($L$9),($F143&gt;$B$8),($F143&gt;$E143)),-SUM($H143/DAY(DATE(YEAR($L$9),MONTH($L$9)+1,0)))*DATEDIF($B$8,$F143,"d")*$C143,IF(AND($B$8&lt;&gt;"",$D143&lt;&gt;"",MONTH($F143)=MONTH($L$9),($F143&gt;$B$8),($F143&gt;$E143)),-SUM($H143/DAY(DATE(YEAR($L$9),MONTH($L$9)+1,0)))*DATEDIF($B$8,$F143,"d")*$D143,""))),2),"")</f>
        <v/>
      </c>
      <c r="L143" s="68" t="str">
        <f ca="1">IFERROR(ROUND(IF(AND($J143="",$D143=""),SUM($H143/DAY(DATE(YEAR($L$9),MONTH($L$9)+1,0)))*$G143*$C143,IF(AND($J143="",$D143&lt;&gt;""),SUM($H143/DAY(DATE(YEAR($L$9),MONTH($L$9)+1,0)))*$G143*$D143,"")),2),"")</f>
        <v/>
      </c>
      <c r="M143" s="68" t="str">
        <f ca="1">IFERROR(ROUND(IF(SUM($I143+$L143)="","",SUM($I143+$L143)),2),"")</f>
        <v/>
      </c>
      <c r="N143" s="52"/>
      <c r="O143" s="53"/>
    </row>
    <row r="144" spans="1:15" s="14" customFormat="1" x14ac:dyDescent="0.25">
      <c r="A144" s="48"/>
      <c r="B144" s="49" t="str">
        <f>IFERROR(IF($A144&lt;&gt;"",VLOOKUP($A144,Matos,2,0),""),"")</f>
        <v/>
      </c>
      <c r="C144" s="50"/>
      <c r="D144" s="50"/>
      <c r="E144" s="51"/>
      <c r="F144" s="51"/>
      <c r="G144" s="67" t="str">
        <f>IFERROR(IF(OR($A144="",$B144="",$E144=""),"",IF(AND($F144&lt;&gt;"",MONTH($F144)&lt;MONTH($L$9)),"",IF(MID($B144,1,2)="OT",DATEDIF($E144,$F144,"d")+1,IF(AND($I144="",$F144=""),DATEDIF($E144,DATE(YEAR($L$9),MONTH($L$9)+1,0),"d"),IF(AND($E144&lt;&gt;"",$F144&lt;&gt;"",$I144=""),DATEDIF($E144,$F144,"d"),IF(AND($E144&lt;&gt;"",$F144&lt;&gt;"",$I144&lt;&gt;""),DAY(DATE(YEAR($F144),MONTH($F144)+1,0))-(DATE(YEAR($F144),MONTH($F144)+1,0)-$F144),DAY(DATE(YEAR($L$9),MONTH($L$9)+1,0)))))))),"")</f>
        <v/>
      </c>
      <c r="H144" s="52" t="str">
        <f>IFERROR(IF($A144&lt;&gt;"",VLOOKUP($A144,Matos,3,0),""),"")</f>
        <v/>
      </c>
      <c r="I144" s="52"/>
      <c r="J144" s="52"/>
      <c r="K144" s="68" t="str">
        <f ca="1">IFERROR(ROUND(IF(MID($B144,1,2)="OT","",IF(AND($B$8&lt;&gt;"",$D144="",MONTH($F144)=MONTH($L$9),($F144&gt;$B$8),($F144&gt;$E144)),-SUM($H144/DAY(DATE(YEAR($L$9),MONTH($L$9)+1,0)))*DATEDIF($B$8,$F144,"d")*$C144,IF(AND($B$8&lt;&gt;"",$D144&lt;&gt;"",MONTH($F144)=MONTH($L$9),($F144&gt;$B$8),($F144&gt;$E144)),-SUM($H144/DAY(DATE(YEAR($L$9),MONTH($L$9)+1,0)))*DATEDIF($B$8,$F144,"d")*$D144,""))),2),"")</f>
        <v/>
      </c>
      <c r="L144" s="68" t="str">
        <f ca="1">IFERROR(ROUND(IF(AND($J144="",$D144=""),SUM($H144/DAY(DATE(YEAR($L$9),MONTH($L$9)+1,0)))*$G144*$C144,IF(AND($J144="",$D144&lt;&gt;""),SUM($H144/DAY(DATE(YEAR($L$9),MONTH($L$9)+1,0)))*$G144*$D144,"")),2),"")</f>
        <v/>
      </c>
      <c r="M144" s="68" t="str">
        <f ca="1">IFERROR(ROUND(IF(SUM($I144+$L144)="","",SUM($I144+$L144)),2),"")</f>
        <v/>
      </c>
      <c r="N144" s="52"/>
      <c r="O144" s="53"/>
    </row>
    <row r="145" spans="1:15" s="14" customFormat="1" x14ac:dyDescent="0.25">
      <c r="A145" s="48"/>
      <c r="B145" s="49" t="str">
        <f>IFERROR(IF($A145&lt;&gt;"",VLOOKUP($A145,Matos,2,0),""),"")</f>
        <v/>
      </c>
      <c r="C145" s="50"/>
      <c r="D145" s="50"/>
      <c r="E145" s="51"/>
      <c r="F145" s="51"/>
      <c r="G145" s="67" t="str">
        <f>IFERROR(IF(OR($A145="",$B145="",$E145=""),"",IF(AND($F145&lt;&gt;"",MONTH($F145)&lt;MONTH($L$9)),"",IF(MID($B145,1,2)="OT",DATEDIF($E145,$F145,"d")+1,IF(AND($I145="",$F145=""),DATEDIF($E145,DATE(YEAR($L$9),MONTH($L$9)+1,0),"d"),IF(AND($E145&lt;&gt;"",$F145&lt;&gt;"",$I145=""),DATEDIF($E145,$F145,"d"),IF(AND($E145&lt;&gt;"",$F145&lt;&gt;"",$I145&lt;&gt;""),DAY(DATE(YEAR($F145),MONTH($F145)+1,0))-(DATE(YEAR($F145),MONTH($F145)+1,0)-$F145),DAY(DATE(YEAR($L$9),MONTH($L$9)+1,0)))))))),"")</f>
        <v/>
      </c>
      <c r="H145" s="52" t="str">
        <f>IFERROR(IF($A145&lt;&gt;"",VLOOKUP($A145,Matos,3,0),""),"")</f>
        <v/>
      </c>
      <c r="I145" s="52"/>
      <c r="J145" s="52"/>
      <c r="K145" s="68" t="str">
        <f ca="1">IFERROR(ROUND(IF(MID($B145,1,2)="OT","",IF(AND($B$8&lt;&gt;"",$D145="",MONTH($F145)=MONTH($L$9),($F145&gt;$B$8),($F145&gt;$E145)),-SUM($H145/DAY(DATE(YEAR($L$9),MONTH($L$9)+1,0)))*DATEDIF($B$8,$F145,"d")*$C145,IF(AND($B$8&lt;&gt;"",$D145&lt;&gt;"",MONTH($F145)=MONTH($L$9),($F145&gt;$B$8),($F145&gt;$E145)),-SUM($H145/DAY(DATE(YEAR($L$9),MONTH($L$9)+1,0)))*DATEDIF($B$8,$F145,"d")*$D145,""))),2),"")</f>
        <v/>
      </c>
      <c r="L145" s="68" t="str">
        <f ca="1">IFERROR(ROUND(IF(AND($J145="",$D145=""),SUM($H145/DAY(DATE(YEAR($L$9),MONTH($L$9)+1,0)))*$G145*$C145,IF(AND($J145="",$D145&lt;&gt;""),SUM($H145/DAY(DATE(YEAR($L$9),MONTH($L$9)+1,0)))*$G145*$D145,"")),2),"")</f>
        <v/>
      </c>
      <c r="M145" s="68" t="str">
        <f ca="1">IFERROR(ROUND(IF(SUM($I145+$L145)="","",SUM($I145+$L145)),2),"")</f>
        <v/>
      </c>
      <c r="N145" s="52"/>
      <c r="O145" s="53"/>
    </row>
    <row r="146" spans="1:15" s="14" customFormat="1" x14ac:dyDescent="0.25">
      <c r="A146" s="48"/>
      <c r="B146" s="49" t="str">
        <f>IFERROR(IF($A146&lt;&gt;"",VLOOKUP($A146,Matos,2,0),""),"")</f>
        <v/>
      </c>
      <c r="C146" s="50"/>
      <c r="D146" s="50"/>
      <c r="E146" s="51"/>
      <c r="F146" s="51"/>
      <c r="G146" s="67" t="str">
        <f>IFERROR(IF(OR($A146="",$B146="",$E146=""),"",IF(AND($F146&lt;&gt;"",MONTH($F146)&lt;MONTH($L$9)),"",IF(MID($B146,1,2)="OT",DATEDIF($E146,$F146,"d")+1,IF(AND($I146="",$F146=""),DATEDIF($E146,DATE(YEAR($L$9),MONTH($L$9)+1,0),"d"),IF(AND($E146&lt;&gt;"",$F146&lt;&gt;"",$I146=""),DATEDIF($E146,$F146,"d"),IF(AND($E146&lt;&gt;"",$F146&lt;&gt;"",$I146&lt;&gt;""),DAY(DATE(YEAR($F146),MONTH($F146)+1,0))-(DATE(YEAR($F146),MONTH($F146)+1,0)-$F146),DAY(DATE(YEAR($L$9),MONTH($L$9)+1,0)))))))),"")</f>
        <v/>
      </c>
      <c r="H146" s="52" t="str">
        <f>IFERROR(IF($A146&lt;&gt;"",VLOOKUP($A146,Matos,3,0),""),"")</f>
        <v/>
      </c>
      <c r="I146" s="52"/>
      <c r="J146" s="52"/>
      <c r="K146" s="68" t="str">
        <f ca="1">IFERROR(ROUND(IF(MID($B146,1,2)="OT","",IF(AND($B$8&lt;&gt;"",$D146="",MONTH($F146)=MONTH($L$9),($F146&gt;$B$8),($F146&gt;$E146)),-SUM($H146/DAY(DATE(YEAR($L$9),MONTH($L$9)+1,0)))*DATEDIF($B$8,$F146,"d")*$C146,IF(AND($B$8&lt;&gt;"",$D146&lt;&gt;"",MONTH($F146)=MONTH($L$9),($F146&gt;$B$8),($F146&gt;$E146)),-SUM($H146/DAY(DATE(YEAR($L$9),MONTH($L$9)+1,0)))*DATEDIF($B$8,$F146,"d")*$D146,""))),2),"")</f>
        <v/>
      </c>
      <c r="L146" s="68" t="str">
        <f ca="1">IFERROR(ROUND(IF(AND($J146="",$D146=""),SUM($H146/DAY(DATE(YEAR($L$9),MONTH($L$9)+1,0)))*$G146*$C146,IF(AND($J146="",$D146&lt;&gt;""),SUM($H146/DAY(DATE(YEAR($L$9),MONTH($L$9)+1,0)))*$G146*$D146,"")),2),"")</f>
        <v/>
      </c>
      <c r="M146" s="68" t="str">
        <f ca="1">IFERROR(ROUND(IF(SUM($I146+$L146)="","",SUM($I146+$L146)),2),"")</f>
        <v/>
      </c>
      <c r="N146" s="52"/>
      <c r="O146" s="53"/>
    </row>
    <row r="147" spans="1:15" s="14" customFormat="1" x14ac:dyDescent="0.25">
      <c r="A147" s="48"/>
      <c r="B147" s="49" t="str">
        <f>IFERROR(IF($A147&lt;&gt;"",VLOOKUP($A147,Matos,2,0),""),"")</f>
        <v/>
      </c>
      <c r="C147" s="50"/>
      <c r="D147" s="50"/>
      <c r="E147" s="51"/>
      <c r="F147" s="51"/>
      <c r="G147" s="67" t="str">
        <f>IFERROR(IF(OR($A147="",$B147="",$E147=""),"",IF(AND($F147&lt;&gt;"",MONTH($F147)&lt;MONTH($L$9)),"",IF(MID($B147,1,2)="OT",DATEDIF($E147,$F147,"d")+1,IF(AND($I147="",$F147=""),DATEDIF($E147,DATE(YEAR($L$9),MONTH($L$9)+1,0),"d"),IF(AND($E147&lt;&gt;"",$F147&lt;&gt;"",$I147=""),DATEDIF($E147,$F147,"d"),IF(AND($E147&lt;&gt;"",$F147&lt;&gt;"",$I147&lt;&gt;""),DAY(DATE(YEAR($F147),MONTH($F147)+1,0))-(DATE(YEAR($F147),MONTH($F147)+1,0)-$F147),DAY(DATE(YEAR($L$9),MONTH($L$9)+1,0)))))))),"")</f>
        <v/>
      </c>
      <c r="H147" s="52" t="str">
        <f>IFERROR(IF($A147&lt;&gt;"",VLOOKUP($A147,Matos,3,0),""),"")</f>
        <v/>
      </c>
      <c r="I147" s="52"/>
      <c r="J147" s="52"/>
      <c r="K147" s="68" t="str">
        <f ca="1">IFERROR(ROUND(IF(MID($B147,1,2)="OT","",IF(AND($B$8&lt;&gt;"",$D147="",MONTH($F147)=MONTH($L$9),($F147&gt;$B$8),($F147&gt;$E147)),-SUM($H147/DAY(DATE(YEAR($L$9),MONTH($L$9)+1,0)))*DATEDIF($B$8,$F147,"d")*$C147,IF(AND($B$8&lt;&gt;"",$D147&lt;&gt;"",MONTH($F147)=MONTH($L$9),($F147&gt;$B$8),($F147&gt;$E147)),-SUM($H147/DAY(DATE(YEAR($L$9),MONTH($L$9)+1,0)))*DATEDIF($B$8,$F147,"d")*$D147,""))),2),"")</f>
        <v/>
      </c>
      <c r="L147" s="68" t="str">
        <f ca="1">IFERROR(ROUND(IF(AND($J147="",$D147=""),SUM($H147/DAY(DATE(YEAR($L$9),MONTH($L$9)+1,0)))*$G147*$C147,IF(AND($J147="",$D147&lt;&gt;""),SUM($H147/DAY(DATE(YEAR($L$9),MONTH($L$9)+1,0)))*$G147*$D147,"")),2),"")</f>
        <v/>
      </c>
      <c r="M147" s="68" t="str">
        <f ca="1">IFERROR(ROUND(IF(SUM($I147+$L147)="","",SUM($I147+$L147)),2),"")</f>
        <v/>
      </c>
      <c r="N147" s="52"/>
      <c r="O147" s="53"/>
    </row>
    <row r="148" spans="1:15" s="14" customFormat="1" x14ac:dyDescent="0.25">
      <c r="A148" s="48"/>
      <c r="B148" s="49" t="str">
        <f>IFERROR(IF($A148&lt;&gt;"",VLOOKUP($A148,Matos,2,0),""),"")</f>
        <v/>
      </c>
      <c r="C148" s="50"/>
      <c r="D148" s="50"/>
      <c r="E148" s="51"/>
      <c r="F148" s="51"/>
      <c r="G148" s="67" t="str">
        <f>IFERROR(IF(OR($A148="",$B148="",$E148=""),"",IF(AND($F148&lt;&gt;"",MONTH($F148)&lt;MONTH($L$9)),"",IF(MID($B148,1,2)="OT",DATEDIF($E148,$F148,"d")+1,IF(AND($I148="",$F148=""),DATEDIF($E148,DATE(YEAR($L$9),MONTH($L$9)+1,0),"d"),IF(AND($E148&lt;&gt;"",$F148&lt;&gt;"",$I148=""),DATEDIF($E148,$F148,"d"),IF(AND($E148&lt;&gt;"",$F148&lt;&gt;"",$I148&lt;&gt;""),DAY(DATE(YEAR($F148),MONTH($F148)+1,0))-(DATE(YEAR($F148),MONTH($F148)+1,0)-$F148),DAY(DATE(YEAR($L$9),MONTH($L$9)+1,0)))))))),"")</f>
        <v/>
      </c>
      <c r="H148" s="52" t="str">
        <f>IFERROR(IF($A148&lt;&gt;"",VLOOKUP($A148,Matos,3,0),""),"")</f>
        <v/>
      </c>
      <c r="I148" s="52"/>
      <c r="J148" s="52"/>
      <c r="K148" s="68" t="str">
        <f ca="1">IFERROR(ROUND(IF(MID($B148,1,2)="OT","",IF(AND($B$8&lt;&gt;"",$D148="",MONTH($F148)=MONTH($L$9),($F148&gt;$B$8),($F148&gt;$E148)),-SUM($H148/DAY(DATE(YEAR($L$9),MONTH($L$9)+1,0)))*DATEDIF($B$8,$F148,"d")*$C148,IF(AND($B$8&lt;&gt;"",$D148&lt;&gt;"",MONTH($F148)=MONTH($L$9),($F148&gt;$B$8),($F148&gt;$E148)),-SUM($H148/DAY(DATE(YEAR($L$9),MONTH($L$9)+1,0)))*DATEDIF($B$8,$F148,"d")*$D148,""))),2),"")</f>
        <v/>
      </c>
      <c r="L148" s="68" t="str">
        <f ca="1">IFERROR(ROUND(IF(AND($J148="",$D148=""),SUM($H148/DAY(DATE(YEAR($L$9),MONTH($L$9)+1,0)))*$G148*$C148,IF(AND($J148="",$D148&lt;&gt;""),SUM($H148/DAY(DATE(YEAR($L$9),MONTH($L$9)+1,0)))*$G148*$D148,"")),2),"")</f>
        <v/>
      </c>
      <c r="M148" s="68" t="str">
        <f ca="1">IFERROR(ROUND(IF(SUM($I148+$L148)="","",SUM($I148+$L148)),2),"")</f>
        <v/>
      </c>
      <c r="N148" s="52"/>
      <c r="O148" s="53"/>
    </row>
    <row r="149" spans="1:15" s="14" customFormat="1" x14ac:dyDescent="0.25">
      <c r="A149" s="48"/>
      <c r="B149" s="49" t="str">
        <f>IFERROR(IF($A149&lt;&gt;"",VLOOKUP($A149,Matos,2,0),""),"")</f>
        <v/>
      </c>
      <c r="C149" s="50"/>
      <c r="D149" s="50"/>
      <c r="E149" s="51"/>
      <c r="F149" s="51"/>
      <c r="G149" s="67" t="str">
        <f>IFERROR(IF(OR($A149="",$B149="",$E149=""),"",IF(AND($F149&lt;&gt;"",MONTH($F149)&lt;MONTH($L$9)),"",IF(MID($B149,1,2)="OT",DATEDIF($E149,$F149,"d")+1,IF(AND($I149="",$F149=""),DATEDIF($E149,DATE(YEAR($L$9),MONTH($L$9)+1,0),"d"),IF(AND($E149&lt;&gt;"",$F149&lt;&gt;"",$I149=""),DATEDIF($E149,$F149,"d"),IF(AND($E149&lt;&gt;"",$F149&lt;&gt;"",$I149&lt;&gt;""),DAY(DATE(YEAR($F149),MONTH($F149)+1,0))-(DATE(YEAR($F149),MONTH($F149)+1,0)-$F149),DAY(DATE(YEAR($L$9),MONTH($L$9)+1,0)))))))),"")</f>
        <v/>
      </c>
      <c r="H149" s="52" t="str">
        <f>IFERROR(IF($A149&lt;&gt;"",VLOOKUP($A149,Matos,3,0),""),"")</f>
        <v/>
      </c>
      <c r="I149" s="52"/>
      <c r="J149" s="52"/>
      <c r="K149" s="68" t="str">
        <f ca="1">IFERROR(ROUND(IF(MID($B149,1,2)="OT","",IF(AND($B$8&lt;&gt;"",$D149="",MONTH($F149)=MONTH($L$9),($F149&gt;$B$8),($F149&gt;$E149)),-SUM($H149/DAY(DATE(YEAR($L$9),MONTH($L$9)+1,0)))*DATEDIF($B$8,$F149,"d")*$C149,IF(AND($B$8&lt;&gt;"",$D149&lt;&gt;"",MONTH($F149)=MONTH($L$9),($F149&gt;$B$8),($F149&gt;$E149)),-SUM($H149/DAY(DATE(YEAR($L$9),MONTH($L$9)+1,0)))*DATEDIF($B$8,$F149,"d")*$D149,""))),2),"")</f>
        <v/>
      </c>
      <c r="L149" s="68" t="str">
        <f ca="1">IFERROR(ROUND(IF(AND($J149="",$D149=""),SUM($H149/DAY(DATE(YEAR($L$9),MONTH($L$9)+1,0)))*$G149*$C149,IF(AND($J149="",$D149&lt;&gt;""),SUM($H149/DAY(DATE(YEAR($L$9),MONTH($L$9)+1,0)))*$G149*$D149,"")),2),"")</f>
        <v/>
      </c>
      <c r="M149" s="68" t="str">
        <f ca="1">IFERROR(ROUND(IF(SUM($I149+$L149)="","",SUM($I149+$L149)),2),"")</f>
        <v/>
      </c>
      <c r="N149" s="52"/>
      <c r="O149" s="53"/>
    </row>
    <row r="150" spans="1:15" s="14" customFormat="1" x14ac:dyDescent="0.25">
      <c r="A150" s="48"/>
      <c r="B150" s="49" t="str">
        <f>IFERROR(IF($A150&lt;&gt;"",VLOOKUP($A150,Matos,2,0),""),"")</f>
        <v/>
      </c>
      <c r="C150" s="50"/>
      <c r="D150" s="50"/>
      <c r="E150" s="51"/>
      <c r="F150" s="51"/>
      <c r="G150" s="67" t="str">
        <f>IFERROR(IF(OR($A150="",$B150="",$E150=""),"",IF(AND($F150&lt;&gt;"",MONTH($F150)&lt;MONTH($L$9)),"",IF(MID($B150,1,2)="OT",DATEDIF($E150,$F150,"d")+1,IF(AND($I150="",$F150=""),DATEDIF($E150,DATE(YEAR($L$9),MONTH($L$9)+1,0),"d"),IF(AND($E150&lt;&gt;"",$F150&lt;&gt;"",$I150=""),DATEDIF($E150,$F150,"d"),IF(AND($E150&lt;&gt;"",$F150&lt;&gt;"",$I150&lt;&gt;""),DAY(DATE(YEAR($F150),MONTH($F150)+1,0))-(DATE(YEAR($F150),MONTH($F150)+1,0)-$F150),DAY(DATE(YEAR($L$9),MONTH($L$9)+1,0)))))))),"")</f>
        <v/>
      </c>
      <c r="H150" s="52" t="str">
        <f>IFERROR(IF($A150&lt;&gt;"",VLOOKUP($A150,Matos,3,0),""),"")</f>
        <v/>
      </c>
      <c r="I150" s="52"/>
      <c r="J150" s="52"/>
      <c r="K150" s="68" t="str">
        <f ca="1">IFERROR(ROUND(IF(MID($B150,1,2)="OT","",IF(AND($B$8&lt;&gt;"",$D150="",MONTH($F150)=MONTH($L$9),($F150&gt;$B$8),($F150&gt;$E150)),-SUM($H150/DAY(DATE(YEAR($L$9),MONTH($L$9)+1,0)))*DATEDIF($B$8,$F150,"d")*$C150,IF(AND($B$8&lt;&gt;"",$D150&lt;&gt;"",MONTH($F150)=MONTH($L$9),($F150&gt;$B$8),($F150&gt;$E150)),-SUM($H150/DAY(DATE(YEAR($L$9),MONTH($L$9)+1,0)))*DATEDIF($B$8,$F150,"d")*$D150,""))),2),"")</f>
        <v/>
      </c>
      <c r="L150" s="68" t="str">
        <f ca="1">IFERROR(ROUND(IF(AND($J150="",$D150=""),SUM($H150/DAY(DATE(YEAR($L$9),MONTH($L$9)+1,0)))*$G150*$C150,IF(AND($J150="",$D150&lt;&gt;""),SUM($H150/DAY(DATE(YEAR($L$9),MONTH($L$9)+1,0)))*$G150*$D150,"")),2),"")</f>
        <v/>
      </c>
      <c r="M150" s="68" t="str">
        <f ca="1">IFERROR(ROUND(IF(SUM($I150+$L150)="","",SUM($I150+$L150)),2),"")</f>
        <v/>
      </c>
      <c r="N150" s="52"/>
      <c r="O150" s="53"/>
    </row>
    <row r="151" spans="1:15" s="14" customFormat="1" x14ac:dyDescent="0.25">
      <c r="A151" s="48"/>
      <c r="B151" s="49" t="str">
        <f>IFERROR(IF($A151&lt;&gt;"",VLOOKUP($A151,Matos,2,0),""),"")</f>
        <v/>
      </c>
      <c r="C151" s="50"/>
      <c r="D151" s="50"/>
      <c r="E151" s="51"/>
      <c r="F151" s="51"/>
      <c r="G151" s="67" t="str">
        <f>IFERROR(IF(OR($A151="",$B151="",$E151=""),"",IF(AND($F151&lt;&gt;"",MONTH($F151)&lt;MONTH($L$9)),"",IF(MID($B151,1,2)="OT",DATEDIF($E151,$F151,"d")+1,IF(AND($I151="",$F151=""),DATEDIF($E151,DATE(YEAR($L$9),MONTH($L$9)+1,0),"d"),IF(AND($E151&lt;&gt;"",$F151&lt;&gt;"",$I151=""),DATEDIF($E151,$F151,"d"),IF(AND($E151&lt;&gt;"",$F151&lt;&gt;"",$I151&lt;&gt;""),DAY(DATE(YEAR($F151),MONTH($F151)+1,0))-(DATE(YEAR($F151),MONTH($F151)+1,0)-$F151),DAY(DATE(YEAR($L$9),MONTH($L$9)+1,0)))))))),"")</f>
        <v/>
      </c>
      <c r="H151" s="52" t="str">
        <f>IFERROR(IF($A151&lt;&gt;"",VLOOKUP($A151,Matos,3,0),""),"")</f>
        <v/>
      </c>
      <c r="I151" s="52"/>
      <c r="J151" s="52"/>
      <c r="K151" s="68" t="str">
        <f ca="1">IFERROR(ROUND(IF(MID($B151,1,2)="OT","",IF(AND($B$8&lt;&gt;"",$D151="",MONTH($F151)=MONTH($L$9),($F151&gt;$B$8),($F151&gt;$E151)),-SUM($H151/DAY(DATE(YEAR($L$9),MONTH($L$9)+1,0)))*DATEDIF($B$8,$F151,"d")*$C151,IF(AND($B$8&lt;&gt;"",$D151&lt;&gt;"",MONTH($F151)=MONTH($L$9),($F151&gt;$B$8),($F151&gt;$E151)),-SUM($H151/DAY(DATE(YEAR($L$9),MONTH($L$9)+1,0)))*DATEDIF($B$8,$F151,"d")*$D151,""))),2),"")</f>
        <v/>
      </c>
      <c r="L151" s="68" t="str">
        <f ca="1">IFERROR(ROUND(IF(AND($J151="",$D151=""),SUM($H151/DAY(DATE(YEAR($L$9),MONTH($L$9)+1,0)))*$G151*$C151,IF(AND($J151="",$D151&lt;&gt;""),SUM($H151/DAY(DATE(YEAR($L$9),MONTH($L$9)+1,0)))*$G151*$D151,"")),2),"")</f>
        <v/>
      </c>
      <c r="M151" s="68" t="str">
        <f ca="1">IFERROR(ROUND(IF(SUM($I151+$L151)="","",SUM($I151+$L151)),2),"")</f>
        <v/>
      </c>
      <c r="N151" s="52"/>
      <c r="O151" s="53"/>
    </row>
    <row r="152" spans="1:15" s="14" customFormat="1" x14ac:dyDescent="0.25">
      <c r="A152" s="48"/>
      <c r="B152" s="49" t="str">
        <f>IFERROR(IF($A152&lt;&gt;"",VLOOKUP($A152,Matos,2,0),""),"")</f>
        <v/>
      </c>
      <c r="C152" s="50"/>
      <c r="D152" s="50"/>
      <c r="E152" s="51"/>
      <c r="F152" s="51"/>
      <c r="G152" s="67" t="str">
        <f>IFERROR(IF(OR($A152="",$B152="",$E152=""),"",IF(AND($F152&lt;&gt;"",MONTH($F152)&lt;MONTH($L$9)),"",IF(MID($B152,1,2)="OT",DATEDIF($E152,$F152,"d")+1,IF(AND($I152="",$F152=""),DATEDIF($E152,DATE(YEAR($L$9),MONTH($L$9)+1,0),"d"),IF(AND($E152&lt;&gt;"",$F152&lt;&gt;"",$I152=""),DATEDIF($E152,$F152,"d"),IF(AND($E152&lt;&gt;"",$F152&lt;&gt;"",$I152&lt;&gt;""),DAY(DATE(YEAR($F152),MONTH($F152)+1,0))-(DATE(YEAR($F152),MONTH($F152)+1,0)-$F152),DAY(DATE(YEAR($L$9),MONTH($L$9)+1,0)))))))),"")</f>
        <v/>
      </c>
      <c r="H152" s="52" t="str">
        <f>IFERROR(IF($A152&lt;&gt;"",VLOOKUP($A152,Matos,3,0),""),"")</f>
        <v/>
      </c>
      <c r="I152" s="52"/>
      <c r="J152" s="52"/>
      <c r="K152" s="68" t="str">
        <f ca="1">IFERROR(ROUND(IF(MID($B152,1,2)="OT","",IF(AND($B$8&lt;&gt;"",$D152="",MONTH($F152)=MONTH($L$9),($F152&gt;$B$8),($F152&gt;$E152)),-SUM($H152/DAY(DATE(YEAR($L$9),MONTH($L$9)+1,0)))*DATEDIF($B$8,$F152,"d")*$C152,IF(AND($B$8&lt;&gt;"",$D152&lt;&gt;"",MONTH($F152)=MONTH($L$9),($F152&gt;$B$8),($F152&gt;$E152)),-SUM($H152/DAY(DATE(YEAR($L$9),MONTH($L$9)+1,0)))*DATEDIF($B$8,$F152,"d")*$D152,""))),2),"")</f>
        <v/>
      </c>
      <c r="L152" s="68" t="str">
        <f ca="1">IFERROR(ROUND(IF(AND($J152="",$D152=""),SUM($H152/DAY(DATE(YEAR($L$9),MONTH($L$9)+1,0)))*$G152*$C152,IF(AND($J152="",$D152&lt;&gt;""),SUM($H152/DAY(DATE(YEAR($L$9),MONTH($L$9)+1,0)))*$G152*$D152,"")),2),"")</f>
        <v/>
      </c>
      <c r="M152" s="68" t="str">
        <f ca="1">IFERROR(ROUND(IF(SUM($I152+$L152)="","",SUM($I152+$L152)),2),"")</f>
        <v/>
      </c>
      <c r="N152" s="52"/>
      <c r="O152" s="53"/>
    </row>
    <row r="153" spans="1:15" s="14" customFormat="1" x14ac:dyDescent="0.25">
      <c r="A153" s="48"/>
      <c r="B153" s="49" t="str">
        <f>IFERROR(IF($A153&lt;&gt;"",VLOOKUP($A153,Matos,2,0),""),"")</f>
        <v/>
      </c>
      <c r="C153" s="50"/>
      <c r="D153" s="50"/>
      <c r="E153" s="51"/>
      <c r="F153" s="51"/>
      <c r="G153" s="67" t="str">
        <f>IFERROR(IF(OR($A153="",$B153="",$E153=""),"",IF(AND($F153&lt;&gt;"",MONTH($F153)&lt;MONTH($L$9)),"",IF(MID($B153,1,2)="OT",DATEDIF($E153,$F153,"d")+1,IF(AND($I153="",$F153=""),DATEDIF($E153,DATE(YEAR($L$9),MONTH($L$9)+1,0),"d"),IF(AND($E153&lt;&gt;"",$F153&lt;&gt;"",$I153=""),DATEDIF($E153,$F153,"d"),IF(AND($E153&lt;&gt;"",$F153&lt;&gt;"",$I153&lt;&gt;""),DAY(DATE(YEAR($F153),MONTH($F153)+1,0))-(DATE(YEAR($F153),MONTH($F153)+1,0)-$F153),DAY(DATE(YEAR($L$9),MONTH($L$9)+1,0)))))))),"")</f>
        <v/>
      </c>
      <c r="H153" s="52" t="str">
        <f>IFERROR(IF($A153&lt;&gt;"",VLOOKUP($A153,Matos,3,0),""),"")</f>
        <v/>
      </c>
      <c r="I153" s="52"/>
      <c r="J153" s="52"/>
      <c r="K153" s="68" t="str">
        <f ca="1">IFERROR(ROUND(IF(MID($B153,1,2)="OT","",IF(AND($B$8&lt;&gt;"",$D153="",MONTH($F153)=MONTH($L$9),($F153&gt;$B$8),($F153&gt;$E153)),-SUM($H153/DAY(DATE(YEAR($L$9),MONTH($L$9)+1,0)))*DATEDIF($B$8,$F153,"d")*$C153,IF(AND($B$8&lt;&gt;"",$D153&lt;&gt;"",MONTH($F153)=MONTH($L$9),($F153&gt;$B$8),($F153&gt;$E153)),-SUM($H153/DAY(DATE(YEAR($L$9),MONTH($L$9)+1,0)))*DATEDIF($B$8,$F153,"d")*$D153,""))),2),"")</f>
        <v/>
      </c>
      <c r="L153" s="68" t="str">
        <f ca="1">IFERROR(ROUND(IF(AND($J153="",$D153=""),SUM($H153/DAY(DATE(YEAR($L$9),MONTH($L$9)+1,0)))*$G153*$C153,IF(AND($J153="",$D153&lt;&gt;""),SUM($H153/DAY(DATE(YEAR($L$9),MONTH($L$9)+1,0)))*$G153*$D153,"")),2),"")</f>
        <v/>
      </c>
      <c r="M153" s="68" t="str">
        <f ca="1">IFERROR(ROUND(IF(SUM($I153+$L153)="","",SUM($I153+$L153)),2),"")</f>
        <v/>
      </c>
      <c r="N153" s="52"/>
      <c r="O153" s="53"/>
    </row>
    <row r="154" spans="1:15" s="14" customFormat="1" x14ac:dyDescent="0.25">
      <c r="A154" s="48"/>
      <c r="B154" s="49" t="str">
        <f>IFERROR(IF($A154&lt;&gt;"",VLOOKUP($A154,Matos,2,0),""),"")</f>
        <v/>
      </c>
      <c r="C154" s="50"/>
      <c r="D154" s="50"/>
      <c r="E154" s="51"/>
      <c r="F154" s="51"/>
      <c r="G154" s="67" t="str">
        <f>IFERROR(IF(OR($A154="",$B154="",$E154=""),"",IF(AND($F154&lt;&gt;"",MONTH($F154)&lt;MONTH($L$9)),"",IF(MID($B154,1,2)="OT",DATEDIF($E154,$F154,"d")+1,IF(AND($I154="",$F154=""),DATEDIF($E154,DATE(YEAR($L$9),MONTH($L$9)+1,0),"d"),IF(AND($E154&lt;&gt;"",$F154&lt;&gt;"",$I154=""),DATEDIF($E154,$F154,"d"),IF(AND($E154&lt;&gt;"",$F154&lt;&gt;"",$I154&lt;&gt;""),DAY(DATE(YEAR($F154),MONTH($F154)+1,0))-(DATE(YEAR($F154),MONTH($F154)+1,0)-$F154),DAY(DATE(YEAR($L$9),MONTH($L$9)+1,0)))))))),"")</f>
        <v/>
      </c>
      <c r="H154" s="52" t="str">
        <f>IFERROR(IF($A154&lt;&gt;"",VLOOKUP($A154,Matos,3,0),""),"")</f>
        <v/>
      </c>
      <c r="I154" s="52"/>
      <c r="J154" s="52"/>
      <c r="K154" s="68" t="str">
        <f ca="1">IFERROR(ROUND(IF(MID($B154,1,2)="OT","",IF(AND($B$8&lt;&gt;"",$D154="",MONTH($F154)=MONTH($L$9),($F154&gt;$B$8),($F154&gt;$E154)),-SUM($H154/DAY(DATE(YEAR($L$9),MONTH($L$9)+1,0)))*DATEDIF($B$8,$F154,"d")*$C154,IF(AND($B$8&lt;&gt;"",$D154&lt;&gt;"",MONTH($F154)=MONTH($L$9),($F154&gt;$B$8),($F154&gt;$E154)),-SUM($H154/DAY(DATE(YEAR($L$9),MONTH($L$9)+1,0)))*DATEDIF($B$8,$F154,"d")*$D154,""))),2),"")</f>
        <v/>
      </c>
      <c r="L154" s="68" t="str">
        <f ca="1">IFERROR(ROUND(IF(AND($J154="",$D154=""),SUM($H154/DAY(DATE(YEAR($L$9),MONTH($L$9)+1,0)))*$G154*$C154,IF(AND($J154="",$D154&lt;&gt;""),SUM($H154/DAY(DATE(YEAR($L$9),MONTH($L$9)+1,0)))*$G154*$D154,"")),2),"")</f>
        <v/>
      </c>
      <c r="M154" s="68" t="str">
        <f ca="1">IFERROR(ROUND(IF(SUM($I154+$L154)="","",SUM($I154+$L154)),2),"")</f>
        <v/>
      </c>
      <c r="N154" s="52"/>
      <c r="O154" s="53"/>
    </row>
    <row r="155" spans="1:15" s="14" customFormat="1" x14ac:dyDescent="0.25">
      <c r="A155" s="48"/>
      <c r="B155" s="49" t="str">
        <f>IFERROR(IF($A155&lt;&gt;"",VLOOKUP($A155,Matos,2,0),""),"")</f>
        <v/>
      </c>
      <c r="C155" s="50"/>
      <c r="D155" s="50"/>
      <c r="E155" s="51"/>
      <c r="F155" s="51"/>
      <c r="G155" s="67" t="str">
        <f>IFERROR(IF(OR($A155="",$B155="",$E155=""),"",IF(AND($F155&lt;&gt;"",MONTH($F155)&lt;MONTH($L$9)),"",IF(MID($B155,1,2)="OT",DATEDIF($E155,$F155,"d")+1,IF(AND($I155="",$F155=""),DATEDIF($E155,DATE(YEAR($L$9),MONTH($L$9)+1,0),"d"),IF(AND($E155&lt;&gt;"",$F155&lt;&gt;"",$I155=""),DATEDIF($E155,$F155,"d"),IF(AND($E155&lt;&gt;"",$F155&lt;&gt;"",$I155&lt;&gt;""),DAY(DATE(YEAR($F155),MONTH($F155)+1,0))-(DATE(YEAR($F155),MONTH($F155)+1,0)-$F155),DAY(DATE(YEAR($L$9),MONTH($L$9)+1,0)))))))),"")</f>
        <v/>
      </c>
      <c r="H155" s="52" t="str">
        <f>IFERROR(IF($A155&lt;&gt;"",VLOOKUP($A155,Matos,3,0),""),"")</f>
        <v/>
      </c>
      <c r="I155" s="52"/>
      <c r="J155" s="52"/>
      <c r="K155" s="68" t="str">
        <f ca="1">IFERROR(ROUND(IF(MID($B155,1,2)="OT","",IF(AND($B$8&lt;&gt;"",$D155="",MONTH($F155)=MONTH($L$9),($F155&gt;$B$8),($F155&gt;$E155)),-SUM($H155/DAY(DATE(YEAR($L$9),MONTH($L$9)+1,0)))*DATEDIF($B$8,$F155,"d")*$C155,IF(AND($B$8&lt;&gt;"",$D155&lt;&gt;"",MONTH($F155)=MONTH($L$9),($F155&gt;$B$8),($F155&gt;$E155)),-SUM($H155/DAY(DATE(YEAR($L$9),MONTH($L$9)+1,0)))*DATEDIF($B$8,$F155,"d")*$D155,""))),2),"")</f>
        <v/>
      </c>
      <c r="L155" s="68" t="str">
        <f ca="1">IFERROR(ROUND(IF(AND($J155="",$D155=""),SUM($H155/DAY(DATE(YEAR($L$9),MONTH($L$9)+1,0)))*$G155*$C155,IF(AND($J155="",$D155&lt;&gt;""),SUM($H155/DAY(DATE(YEAR($L$9),MONTH($L$9)+1,0)))*$G155*$D155,"")),2),"")</f>
        <v/>
      </c>
      <c r="M155" s="68" t="str">
        <f ca="1">IFERROR(ROUND(IF(SUM($I155+$L155)="","",SUM($I155+$L155)),2),"")</f>
        <v/>
      </c>
      <c r="N155" s="52"/>
      <c r="O155" s="53"/>
    </row>
    <row r="156" spans="1:15" s="14" customFormat="1" x14ac:dyDescent="0.25">
      <c r="A156" s="48"/>
      <c r="B156" s="49" t="str">
        <f>IFERROR(IF($A156&lt;&gt;"",VLOOKUP($A156,Matos,2,0),""),"")</f>
        <v/>
      </c>
      <c r="C156" s="50"/>
      <c r="D156" s="50"/>
      <c r="E156" s="51"/>
      <c r="F156" s="51"/>
      <c r="G156" s="67" t="str">
        <f>IFERROR(IF(OR($A156="",$B156="",$E156=""),"",IF(AND($F156&lt;&gt;"",MONTH($F156)&lt;MONTH($L$9)),"",IF(MID($B156,1,2)="OT",DATEDIF($E156,$F156,"d")+1,IF(AND($I156="",$F156=""),DATEDIF($E156,DATE(YEAR($L$9),MONTH($L$9)+1,0),"d"),IF(AND($E156&lt;&gt;"",$F156&lt;&gt;"",$I156=""),DATEDIF($E156,$F156,"d"),IF(AND($E156&lt;&gt;"",$F156&lt;&gt;"",$I156&lt;&gt;""),DAY(DATE(YEAR($F156),MONTH($F156)+1,0))-(DATE(YEAR($F156),MONTH($F156)+1,0)-$F156),DAY(DATE(YEAR($L$9),MONTH($L$9)+1,0)))))))),"")</f>
        <v/>
      </c>
      <c r="H156" s="52" t="str">
        <f>IFERROR(IF($A156&lt;&gt;"",VLOOKUP($A156,Matos,3,0),""),"")</f>
        <v/>
      </c>
      <c r="I156" s="52"/>
      <c r="J156" s="52"/>
      <c r="K156" s="68" t="str">
        <f ca="1">IFERROR(ROUND(IF(MID($B156,1,2)="OT","",IF(AND($B$8&lt;&gt;"",$D156="",MONTH($F156)=MONTH($L$9),($F156&gt;$B$8),($F156&gt;$E156)),-SUM($H156/DAY(DATE(YEAR($L$9),MONTH($L$9)+1,0)))*DATEDIF($B$8,$F156,"d")*$C156,IF(AND($B$8&lt;&gt;"",$D156&lt;&gt;"",MONTH($F156)=MONTH($L$9),($F156&gt;$B$8),($F156&gt;$E156)),-SUM($H156/DAY(DATE(YEAR($L$9),MONTH($L$9)+1,0)))*DATEDIF($B$8,$F156,"d")*$D156,""))),2),"")</f>
        <v/>
      </c>
      <c r="L156" s="68" t="str">
        <f ca="1">IFERROR(ROUND(IF(AND($J156="",$D156=""),SUM($H156/DAY(DATE(YEAR($L$9),MONTH($L$9)+1,0)))*$G156*$C156,IF(AND($J156="",$D156&lt;&gt;""),SUM($H156/DAY(DATE(YEAR($L$9),MONTH($L$9)+1,0)))*$G156*$D156,"")),2),"")</f>
        <v/>
      </c>
      <c r="M156" s="68" t="str">
        <f ca="1">IFERROR(ROUND(IF(SUM($I156+$L156)="","",SUM($I156+$L156)),2),"")</f>
        <v/>
      </c>
      <c r="N156" s="52"/>
      <c r="O156" s="53"/>
    </row>
    <row r="157" spans="1:15" s="14" customFormat="1" x14ac:dyDescent="0.25">
      <c r="A157" s="48"/>
      <c r="B157" s="49" t="str">
        <f>IFERROR(IF($A157&lt;&gt;"",VLOOKUP($A157,Matos,2,0),""),"")</f>
        <v/>
      </c>
      <c r="C157" s="50"/>
      <c r="D157" s="50"/>
      <c r="E157" s="51"/>
      <c r="F157" s="51"/>
      <c r="G157" s="67" t="str">
        <f>IFERROR(IF(OR($A157="",$B157="",$E157=""),"",IF(AND($F157&lt;&gt;"",MONTH($F157)&lt;MONTH($L$9)),"",IF(MID($B157,1,2)="OT",DATEDIF($E157,$F157,"d")+1,IF(AND($I157="",$F157=""),DATEDIF($E157,DATE(YEAR($L$9),MONTH($L$9)+1,0),"d"),IF(AND($E157&lt;&gt;"",$F157&lt;&gt;"",$I157=""),DATEDIF($E157,$F157,"d"),IF(AND($E157&lt;&gt;"",$F157&lt;&gt;"",$I157&lt;&gt;""),DAY(DATE(YEAR($F157),MONTH($F157)+1,0))-(DATE(YEAR($F157),MONTH($F157)+1,0)-$F157),DAY(DATE(YEAR($L$9),MONTH($L$9)+1,0)))))))),"")</f>
        <v/>
      </c>
      <c r="H157" s="52" t="str">
        <f>IFERROR(IF($A157&lt;&gt;"",VLOOKUP($A157,Matos,3,0),""),"")</f>
        <v/>
      </c>
      <c r="I157" s="52"/>
      <c r="J157" s="52"/>
      <c r="K157" s="68" t="str">
        <f ca="1">IFERROR(ROUND(IF(MID($B157,1,2)="OT","",IF(AND($B$8&lt;&gt;"",$D157="",MONTH($F157)=MONTH($L$9),($F157&gt;$B$8),($F157&gt;$E157)),-SUM($H157/DAY(DATE(YEAR($L$9),MONTH($L$9)+1,0)))*DATEDIF($B$8,$F157,"d")*$C157,IF(AND($B$8&lt;&gt;"",$D157&lt;&gt;"",MONTH($F157)=MONTH($L$9),($F157&gt;$B$8),($F157&gt;$E157)),-SUM($H157/DAY(DATE(YEAR($L$9),MONTH($L$9)+1,0)))*DATEDIF($B$8,$F157,"d")*$D157,""))),2),"")</f>
        <v/>
      </c>
      <c r="L157" s="68" t="str">
        <f ca="1">IFERROR(ROUND(IF(AND($J157="",$D157=""),SUM($H157/DAY(DATE(YEAR($L$9),MONTH($L$9)+1,0)))*$G157*$C157,IF(AND($J157="",$D157&lt;&gt;""),SUM($H157/DAY(DATE(YEAR($L$9),MONTH($L$9)+1,0)))*$G157*$D157,"")),2),"")</f>
        <v/>
      </c>
      <c r="M157" s="68" t="str">
        <f ca="1">IFERROR(ROUND(IF(SUM($I157+$L157)="","",SUM($I157+$L157)),2),"")</f>
        <v/>
      </c>
      <c r="N157" s="52"/>
      <c r="O157" s="53"/>
    </row>
    <row r="158" spans="1:15" s="14" customFormat="1" x14ac:dyDescent="0.25">
      <c r="A158" s="48"/>
      <c r="B158" s="49" t="str">
        <f>IFERROR(IF($A158&lt;&gt;"",VLOOKUP($A158,Matos,2,0),""),"")</f>
        <v/>
      </c>
      <c r="C158" s="50"/>
      <c r="D158" s="50"/>
      <c r="E158" s="51"/>
      <c r="F158" s="51"/>
      <c r="G158" s="67" t="str">
        <f>IFERROR(IF(OR($A158="",$B158="",$E158=""),"",IF(AND($F158&lt;&gt;"",MONTH($F158)&lt;MONTH($L$9)),"",IF(MID($B158,1,2)="OT",DATEDIF($E158,$F158,"d")+1,IF(AND($I158="",$F158=""),DATEDIF($E158,DATE(YEAR($L$9),MONTH($L$9)+1,0),"d"),IF(AND($E158&lt;&gt;"",$F158&lt;&gt;"",$I158=""),DATEDIF($E158,$F158,"d"),IF(AND($E158&lt;&gt;"",$F158&lt;&gt;"",$I158&lt;&gt;""),DAY(DATE(YEAR($F158),MONTH($F158)+1,0))-(DATE(YEAR($F158),MONTH($F158)+1,0)-$F158),DAY(DATE(YEAR($L$9),MONTH($L$9)+1,0)))))))),"")</f>
        <v/>
      </c>
      <c r="H158" s="52" t="str">
        <f>IFERROR(IF($A158&lt;&gt;"",VLOOKUP($A158,Matos,3,0),""),"")</f>
        <v/>
      </c>
      <c r="I158" s="52"/>
      <c r="J158" s="52"/>
      <c r="K158" s="68" t="str">
        <f ca="1">IFERROR(ROUND(IF(MID($B158,1,2)="OT","",IF(AND($B$8&lt;&gt;"",$D158="",MONTH($F158)=MONTH($L$9),($F158&gt;$B$8),($F158&gt;$E158)),-SUM($H158/DAY(DATE(YEAR($L$9),MONTH($L$9)+1,0)))*DATEDIF($B$8,$F158,"d")*$C158,IF(AND($B$8&lt;&gt;"",$D158&lt;&gt;"",MONTH($F158)=MONTH($L$9),($F158&gt;$B$8),($F158&gt;$E158)),-SUM($H158/DAY(DATE(YEAR($L$9),MONTH($L$9)+1,0)))*DATEDIF($B$8,$F158,"d")*$D158,""))),2),"")</f>
        <v/>
      </c>
      <c r="L158" s="68" t="str">
        <f ca="1">IFERROR(ROUND(IF(AND($J158="",$D158=""),SUM($H158/DAY(DATE(YEAR($L$9),MONTH($L$9)+1,0)))*$G158*$C158,IF(AND($J158="",$D158&lt;&gt;""),SUM($H158/DAY(DATE(YEAR($L$9),MONTH($L$9)+1,0)))*$G158*$D158,"")),2),"")</f>
        <v/>
      </c>
      <c r="M158" s="68" t="str">
        <f ca="1">IFERROR(ROUND(IF(SUM($I158+$L158)="","",SUM($I158+$L158)),2),"")</f>
        <v/>
      </c>
      <c r="N158" s="52"/>
      <c r="O158" s="53"/>
    </row>
    <row r="159" spans="1:15" s="14" customFormat="1" x14ac:dyDescent="0.25">
      <c r="A159" s="48"/>
      <c r="B159" s="49" t="str">
        <f>IFERROR(IF($A159&lt;&gt;"",VLOOKUP($A159,Matos,2,0),""),"")</f>
        <v/>
      </c>
      <c r="C159" s="50"/>
      <c r="D159" s="50"/>
      <c r="E159" s="51"/>
      <c r="F159" s="51"/>
      <c r="G159" s="67" t="str">
        <f>IFERROR(IF(OR($A159="",$B159="",$E159=""),"",IF(AND($F159&lt;&gt;"",MONTH($F159)&lt;MONTH($L$9)),"",IF(MID($B159,1,2)="OT",DATEDIF($E159,$F159,"d")+1,IF(AND($I159="",$F159=""),DATEDIF($E159,DATE(YEAR($L$9),MONTH($L$9)+1,0),"d"),IF(AND($E159&lt;&gt;"",$F159&lt;&gt;"",$I159=""),DATEDIF($E159,$F159,"d"),IF(AND($E159&lt;&gt;"",$F159&lt;&gt;"",$I159&lt;&gt;""),DAY(DATE(YEAR($F159),MONTH($F159)+1,0))-(DATE(YEAR($F159),MONTH($F159)+1,0)-$F159),DAY(DATE(YEAR($L$9),MONTH($L$9)+1,0)))))))),"")</f>
        <v/>
      </c>
      <c r="H159" s="52" t="str">
        <f>IFERROR(IF($A159&lt;&gt;"",VLOOKUP($A159,Matos,3,0),""),"")</f>
        <v/>
      </c>
      <c r="I159" s="52"/>
      <c r="J159" s="52"/>
      <c r="K159" s="68" t="str">
        <f ca="1">IFERROR(ROUND(IF(MID($B159,1,2)="OT","",IF(AND($B$8&lt;&gt;"",$D159="",MONTH($F159)=MONTH($L$9),($F159&gt;$B$8),($F159&gt;$E159)),-SUM($H159/DAY(DATE(YEAR($L$9),MONTH($L$9)+1,0)))*DATEDIF($B$8,$F159,"d")*$C159,IF(AND($B$8&lt;&gt;"",$D159&lt;&gt;"",MONTH($F159)=MONTH($L$9),($F159&gt;$B$8),($F159&gt;$E159)),-SUM($H159/DAY(DATE(YEAR($L$9),MONTH($L$9)+1,0)))*DATEDIF($B$8,$F159,"d")*$D159,""))),2),"")</f>
        <v/>
      </c>
      <c r="L159" s="68" t="str">
        <f ca="1">IFERROR(ROUND(IF(AND($J159="",$D159=""),SUM($H159/DAY(DATE(YEAR($L$9),MONTH($L$9)+1,0)))*$G159*$C159,IF(AND($J159="",$D159&lt;&gt;""),SUM($H159/DAY(DATE(YEAR($L$9),MONTH($L$9)+1,0)))*$G159*$D159,"")),2),"")</f>
        <v/>
      </c>
      <c r="M159" s="68" t="str">
        <f ca="1">IFERROR(ROUND(IF(SUM($I159+$L159)="","",SUM($I159+$L159)),2),"")</f>
        <v/>
      </c>
      <c r="N159" s="52"/>
      <c r="O159" s="53"/>
    </row>
    <row r="160" spans="1:15" s="14" customFormat="1" x14ac:dyDescent="0.25">
      <c r="A160" s="48"/>
      <c r="B160" s="49" t="str">
        <f>IFERROR(IF($A160&lt;&gt;"",VLOOKUP($A160,Matos,2,0),""),"")</f>
        <v/>
      </c>
      <c r="C160" s="50"/>
      <c r="D160" s="50"/>
      <c r="E160" s="51"/>
      <c r="F160" s="51"/>
      <c r="G160" s="67" t="str">
        <f>IFERROR(IF(OR($A160="",$B160="",$E160=""),"",IF(AND($F160&lt;&gt;"",MONTH($F160)&lt;MONTH($L$9)),"",IF(MID($B160,1,2)="OT",DATEDIF($E160,$F160,"d")+1,IF(AND($I160="",$F160=""),DATEDIF($E160,DATE(YEAR($L$9),MONTH($L$9)+1,0),"d"),IF(AND($E160&lt;&gt;"",$F160&lt;&gt;"",$I160=""),DATEDIF($E160,$F160,"d"),IF(AND($E160&lt;&gt;"",$F160&lt;&gt;"",$I160&lt;&gt;""),DAY(DATE(YEAR($F160),MONTH($F160)+1,0))-(DATE(YEAR($F160),MONTH($F160)+1,0)-$F160),DAY(DATE(YEAR($L$9),MONTH($L$9)+1,0)))))))),"")</f>
        <v/>
      </c>
      <c r="H160" s="52" t="str">
        <f>IFERROR(IF($A160&lt;&gt;"",VLOOKUP($A160,Matos,3,0),""),"")</f>
        <v/>
      </c>
      <c r="I160" s="52"/>
      <c r="J160" s="52"/>
      <c r="K160" s="68" t="str">
        <f ca="1">IFERROR(ROUND(IF(MID($B160,1,2)="OT","",IF(AND($B$8&lt;&gt;"",$D160="",MONTH($F160)=MONTH($L$9),($F160&gt;$B$8),($F160&gt;$E160)),-SUM($H160/DAY(DATE(YEAR($L$9),MONTH($L$9)+1,0)))*DATEDIF($B$8,$F160,"d")*$C160,IF(AND($B$8&lt;&gt;"",$D160&lt;&gt;"",MONTH($F160)=MONTH($L$9),($F160&gt;$B$8),($F160&gt;$E160)),-SUM($H160/DAY(DATE(YEAR($L$9),MONTH($L$9)+1,0)))*DATEDIF($B$8,$F160,"d")*$D160,""))),2),"")</f>
        <v/>
      </c>
      <c r="L160" s="68" t="str">
        <f ca="1">IFERROR(ROUND(IF(AND($J160="",$D160=""),SUM($H160/DAY(DATE(YEAR($L$9),MONTH($L$9)+1,0)))*$G160*$C160,IF(AND($J160="",$D160&lt;&gt;""),SUM($H160/DAY(DATE(YEAR($L$9),MONTH($L$9)+1,0)))*$G160*$D160,"")),2),"")</f>
        <v/>
      </c>
      <c r="M160" s="68" t="str">
        <f ca="1">IFERROR(ROUND(IF(SUM($I160+$L160)="","",SUM($I160+$L160)),2),"")</f>
        <v/>
      </c>
      <c r="N160" s="52"/>
      <c r="O160" s="53"/>
    </row>
    <row r="161" spans="1:15" s="14" customFormat="1" x14ac:dyDescent="0.25">
      <c r="A161" s="48"/>
      <c r="B161" s="49" t="str">
        <f>IFERROR(IF($A161&lt;&gt;"",VLOOKUP($A161,Matos,2,0),""),"")</f>
        <v/>
      </c>
      <c r="C161" s="50"/>
      <c r="D161" s="50"/>
      <c r="E161" s="51"/>
      <c r="F161" s="51"/>
      <c r="G161" s="67" t="str">
        <f>IFERROR(IF(OR($A161="",$B161="",$E161=""),"",IF(AND($F161&lt;&gt;"",MONTH($F161)&lt;MONTH($L$9)),"",IF(MID($B161,1,2)="OT",DATEDIF($E161,$F161,"d")+1,IF(AND($I161="",$F161=""),DATEDIF($E161,DATE(YEAR($L$9),MONTH($L$9)+1,0),"d"),IF(AND($E161&lt;&gt;"",$F161&lt;&gt;"",$I161=""),DATEDIF($E161,$F161,"d"),IF(AND($E161&lt;&gt;"",$F161&lt;&gt;"",$I161&lt;&gt;""),DAY(DATE(YEAR($F161),MONTH($F161)+1,0))-(DATE(YEAR($F161),MONTH($F161)+1,0)-$F161),DAY(DATE(YEAR($L$9),MONTH($L$9)+1,0)))))))),"")</f>
        <v/>
      </c>
      <c r="H161" s="52" t="str">
        <f>IFERROR(IF($A161&lt;&gt;"",VLOOKUP($A161,Matos,3,0),""),"")</f>
        <v/>
      </c>
      <c r="I161" s="52"/>
      <c r="J161" s="52"/>
      <c r="K161" s="68" t="str">
        <f ca="1">IFERROR(ROUND(IF(MID($B161,1,2)="OT","",IF(AND($B$8&lt;&gt;"",$D161="",MONTH($F161)=MONTH($L$9),($F161&gt;$B$8),($F161&gt;$E161)),-SUM($H161/DAY(DATE(YEAR($L$9),MONTH($L$9)+1,0)))*DATEDIF($B$8,$F161,"d")*$C161,IF(AND($B$8&lt;&gt;"",$D161&lt;&gt;"",MONTH($F161)=MONTH($L$9),($F161&gt;$B$8),($F161&gt;$E161)),-SUM($H161/DAY(DATE(YEAR($L$9),MONTH($L$9)+1,0)))*DATEDIF($B$8,$F161,"d")*$D161,""))),2),"")</f>
        <v/>
      </c>
      <c r="L161" s="68" t="str">
        <f ca="1">IFERROR(ROUND(IF(AND($J161="",$D161=""),SUM($H161/DAY(DATE(YEAR($L$9),MONTH($L$9)+1,0)))*$G161*$C161,IF(AND($J161="",$D161&lt;&gt;""),SUM($H161/DAY(DATE(YEAR($L$9),MONTH($L$9)+1,0)))*$G161*$D161,"")),2),"")</f>
        <v/>
      </c>
      <c r="M161" s="68" t="str">
        <f ca="1">IFERROR(ROUND(IF(SUM($I161+$L161)="","",SUM($I161+$L161)),2),"")</f>
        <v/>
      </c>
      <c r="N161" s="52"/>
      <c r="O161" s="53"/>
    </row>
    <row r="162" spans="1:15" s="14" customFormat="1" x14ac:dyDescent="0.25">
      <c r="A162" s="48"/>
      <c r="B162" s="49" t="str">
        <f>IFERROR(IF($A162&lt;&gt;"",VLOOKUP($A162,Matos,2,0),""),"")</f>
        <v/>
      </c>
      <c r="C162" s="50"/>
      <c r="D162" s="50"/>
      <c r="E162" s="51"/>
      <c r="F162" s="51"/>
      <c r="G162" s="67" t="str">
        <f>IFERROR(IF(OR($A162="",$B162="",$E162=""),"",IF(AND($F162&lt;&gt;"",MONTH($F162)&lt;MONTH($L$9)),"",IF(MID($B162,1,2)="OT",DATEDIF($E162,$F162,"d")+1,IF(AND($I162="",$F162=""),DATEDIF($E162,DATE(YEAR($L$9),MONTH($L$9)+1,0),"d"),IF(AND($E162&lt;&gt;"",$F162&lt;&gt;"",$I162=""),DATEDIF($E162,$F162,"d"),IF(AND($E162&lt;&gt;"",$F162&lt;&gt;"",$I162&lt;&gt;""),DAY(DATE(YEAR($F162),MONTH($F162)+1,0))-(DATE(YEAR($F162),MONTH($F162)+1,0)-$F162),DAY(DATE(YEAR($L$9),MONTH($L$9)+1,0)))))))),"")</f>
        <v/>
      </c>
      <c r="H162" s="52" t="str">
        <f>IFERROR(IF($A162&lt;&gt;"",VLOOKUP($A162,Matos,3,0),""),"")</f>
        <v/>
      </c>
      <c r="I162" s="52"/>
      <c r="J162" s="52"/>
      <c r="K162" s="68" t="str">
        <f ca="1">IFERROR(ROUND(IF(MID($B162,1,2)="OT","",IF(AND($B$8&lt;&gt;"",$D162="",MONTH($F162)=MONTH($L$9),($F162&gt;$B$8),($F162&gt;$E162)),-SUM($H162/DAY(DATE(YEAR($L$9),MONTH($L$9)+1,0)))*DATEDIF($B$8,$F162,"d")*$C162,IF(AND($B$8&lt;&gt;"",$D162&lt;&gt;"",MONTH($F162)=MONTH($L$9),($F162&gt;$B$8),($F162&gt;$E162)),-SUM($H162/DAY(DATE(YEAR($L$9),MONTH($L$9)+1,0)))*DATEDIF($B$8,$F162,"d")*$D162,""))),2),"")</f>
        <v/>
      </c>
      <c r="L162" s="68" t="str">
        <f ca="1">IFERROR(ROUND(IF(AND($J162="",$D162=""),SUM($H162/DAY(DATE(YEAR($L$9),MONTH($L$9)+1,0)))*$G162*$C162,IF(AND($J162="",$D162&lt;&gt;""),SUM($H162/DAY(DATE(YEAR($L$9),MONTH($L$9)+1,0)))*$G162*$D162,"")),2),"")</f>
        <v/>
      </c>
      <c r="M162" s="68" t="str">
        <f ca="1">IFERROR(ROUND(IF(SUM($I162+$L162)="","",SUM($I162+$L162)),2),"")</f>
        <v/>
      </c>
      <c r="N162" s="52"/>
      <c r="O162" s="53"/>
    </row>
    <row r="163" spans="1:15" s="14" customFormat="1" x14ac:dyDescent="0.25">
      <c r="A163" s="48"/>
      <c r="B163" s="49" t="str">
        <f>IFERROR(IF($A163&lt;&gt;"",VLOOKUP($A163,Matos,2,0),""),"")</f>
        <v/>
      </c>
      <c r="C163" s="50"/>
      <c r="D163" s="50"/>
      <c r="E163" s="51"/>
      <c r="F163" s="51"/>
      <c r="G163" s="67" t="str">
        <f>IFERROR(IF(OR($A163="",$B163="",$E163=""),"",IF(AND($F163&lt;&gt;"",MONTH($F163)&lt;MONTH($L$9)),"",IF(MID($B163,1,2)="OT",DATEDIF($E163,$F163,"d")+1,IF(AND($I163="",$F163=""),DATEDIF($E163,DATE(YEAR($L$9),MONTH($L$9)+1,0),"d"),IF(AND($E163&lt;&gt;"",$F163&lt;&gt;"",$I163=""),DATEDIF($E163,$F163,"d"),IF(AND($E163&lt;&gt;"",$F163&lt;&gt;"",$I163&lt;&gt;""),DAY(DATE(YEAR($F163),MONTH($F163)+1,0))-(DATE(YEAR($F163),MONTH($F163)+1,0)-$F163),DAY(DATE(YEAR($L$9),MONTH($L$9)+1,0)))))))),"")</f>
        <v/>
      </c>
      <c r="H163" s="52" t="str">
        <f>IFERROR(IF($A163&lt;&gt;"",VLOOKUP($A163,Matos,3,0),""),"")</f>
        <v/>
      </c>
      <c r="I163" s="52"/>
      <c r="J163" s="52"/>
      <c r="K163" s="68" t="str">
        <f ca="1">IFERROR(ROUND(IF(MID($B163,1,2)="OT","",IF(AND($B$8&lt;&gt;"",$D163="",MONTH($F163)=MONTH($L$9),($F163&gt;$B$8),($F163&gt;$E163)),-SUM($H163/DAY(DATE(YEAR($L$9),MONTH($L$9)+1,0)))*DATEDIF($B$8,$F163,"d")*$C163,IF(AND($B$8&lt;&gt;"",$D163&lt;&gt;"",MONTH($F163)=MONTH($L$9),($F163&gt;$B$8),($F163&gt;$E163)),-SUM($H163/DAY(DATE(YEAR($L$9),MONTH($L$9)+1,0)))*DATEDIF($B$8,$F163,"d")*$D163,""))),2),"")</f>
        <v/>
      </c>
      <c r="L163" s="68" t="str">
        <f ca="1">IFERROR(ROUND(IF(AND($J163="",$D163=""),SUM($H163/DAY(DATE(YEAR($L$9),MONTH($L$9)+1,0)))*$G163*$C163,IF(AND($J163="",$D163&lt;&gt;""),SUM($H163/DAY(DATE(YEAR($L$9),MONTH($L$9)+1,0)))*$G163*$D163,"")),2),"")</f>
        <v/>
      </c>
      <c r="M163" s="68" t="str">
        <f ca="1">IFERROR(ROUND(IF(SUM($I163+$L163)="","",SUM($I163+$L163)),2),"")</f>
        <v/>
      </c>
      <c r="N163" s="52"/>
      <c r="O163" s="53"/>
    </row>
    <row r="164" spans="1:15" s="14" customFormat="1" x14ac:dyDescent="0.25">
      <c r="A164" s="48"/>
      <c r="B164" s="49" t="str">
        <f>IFERROR(IF($A164&lt;&gt;"",VLOOKUP($A164,Matos,2,0),""),"")</f>
        <v/>
      </c>
      <c r="C164" s="50"/>
      <c r="D164" s="50"/>
      <c r="E164" s="51"/>
      <c r="F164" s="51"/>
      <c r="G164" s="67" t="str">
        <f>IFERROR(IF(OR($A164="",$B164="",$E164=""),"",IF(AND($F164&lt;&gt;"",MONTH($F164)&lt;MONTH($L$9)),"",IF(MID($B164,1,2)="OT",DATEDIF($E164,$F164,"d")+1,IF(AND($I164="",$F164=""),DATEDIF($E164,DATE(YEAR($L$9),MONTH($L$9)+1,0),"d"),IF(AND($E164&lt;&gt;"",$F164&lt;&gt;"",$I164=""),DATEDIF($E164,$F164,"d"),IF(AND($E164&lt;&gt;"",$F164&lt;&gt;"",$I164&lt;&gt;""),DAY(DATE(YEAR($F164),MONTH($F164)+1,0))-(DATE(YEAR($F164),MONTH($F164)+1,0)-$F164),DAY(DATE(YEAR($L$9),MONTH($L$9)+1,0)))))))),"")</f>
        <v/>
      </c>
      <c r="H164" s="52" t="str">
        <f>IFERROR(IF($A164&lt;&gt;"",VLOOKUP($A164,Matos,3,0),""),"")</f>
        <v/>
      </c>
      <c r="I164" s="52"/>
      <c r="J164" s="52"/>
      <c r="K164" s="68" t="str">
        <f ca="1">IFERROR(ROUND(IF(MID($B164,1,2)="OT","",IF(AND($B$8&lt;&gt;"",$D164="",MONTH($F164)=MONTH($L$9),($F164&gt;$B$8),($F164&gt;$E164)),-SUM($H164/DAY(DATE(YEAR($L$9),MONTH($L$9)+1,0)))*DATEDIF($B$8,$F164,"d")*$C164,IF(AND($B$8&lt;&gt;"",$D164&lt;&gt;"",MONTH($F164)=MONTH($L$9),($F164&gt;$B$8),($F164&gt;$E164)),-SUM($H164/DAY(DATE(YEAR($L$9),MONTH($L$9)+1,0)))*DATEDIF($B$8,$F164,"d")*$D164,""))),2),"")</f>
        <v/>
      </c>
      <c r="L164" s="68" t="str">
        <f ca="1">IFERROR(ROUND(IF(AND($J164="",$D164=""),SUM($H164/DAY(DATE(YEAR($L$9),MONTH($L$9)+1,0)))*$G164*$C164,IF(AND($J164="",$D164&lt;&gt;""),SUM($H164/DAY(DATE(YEAR($L$9),MONTH($L$9)+1,0)))*$G164*$D164,"")),2),"")</f>
        <v/>
      </c>
      <c r="M164" s="68" t="str">
        <f ca="1">IFERROR(ROUND(IF(SUM($I164+$L164)="","",SUM($I164+$L164)),2),"")</f>
        <v/>
      </c>
      <c r="N164" s="52"/>
      <c r="O164" s="53"/>
    </row>
    <row r="165" spans="1:15" s="14" customFormat="1" x14ac:dyDescent="0.25">
      <c r="A165" s="48"/>
      <c r="B165" s="49" t="str">
        <f>IFERROR(IF($A165&lt;&gt;"",VLOOKUP($A165,Matos,2,0),""),"")</f>
        <v/>
      </c>
      <c r="C165" s="50"/>
      <c r="D165" s="50"/>
      <c r="E165" s="51"/>
      <c r="F165" s="51"/>
      <c r="G165" s="67" t="str">
        <f>IFERROR(IF(OR($A165="",$B165="",$E165=""),"",IF(AND($F165&lt;&gt;"",MONTH($F165)&lt;MONTH($L$9)),"",IF(MID($B165,1,2)="OT",DATEDIF($E165,$F165,"d")+1,IF(AND($I165="",$F165=""),DATEDIF($E165,DATE(YEAR($L$9),MONTH($L$9)+1,0),"d"),IF(AND($E165&lt;&gt;"",$F165&lt;&gt;"",$I165=""),DATEDIF($E165,$F165,"d"),IF(AND($E165&lt;&gt;"",$F165&lt;&gt;"",$I165&lt;&gt;""),DAY(DATE(YEAR($F165),MONTH($F165)+1,0))-(DATE(YEAR($F165),MONTH($F165)+1,0)-$F165),DAY(DATE(YEAR($L$9),MONTH($L$9)+1,0)))))))),"")</f>
        <v/>
      </c>
      <c r="H165" s="52" t="str">
        <f>IFERROR(IF($A165&lt;&gt;"",VLOOKUP($A165,Matos,3,0),""),"")</f>
        <v/>
      </c>
      <c r="I165" s="52"/>
      <c r="J165" s="52"/>
      <c r="K165" s="68" t="str">
        <f ca="1">IFERROR(ROUND(IF(MID($B165,1,2)="OT","",IF(AND($B$8&lt;&gt;"",$D165="",MONTH($F165)=MONTH($L$9),($F165&gt;$B$8),($F165&gt;$E165)),-SUM($H165/DAY(DATE(YEAR($L$9),MONTH($L$9)+1,0)))*DATEDIF($B$8,$F165,"d")*$C165,IF(AND($B$8&lt;&gt;"",$D165&lt;&gt;"",MONTH($F165)=MONTH($L$9),($F165&gt;$B$8),($F165&gt;$E165)),-SUM($H165/DAY(DATE(YEAR($L$9),MONTH($L$9)+1,0)))*DATEDIF($B$8,$F165,"d")*$D165,""))),2),"")</f>
        <v/>
      </c>
      <c r="L165" s="68" t="str">
        <f ca="1">IFERROR(ROUND(IF(AND($J165="",$D165=""),SUM($H165/DAY(DATE(YEAR($L$9),MONTH($L$9)+1,0)))*$G165*$C165,IF(AND($J165="",$D165&lt;&gt;""),SUM($H165/DAY(DATE(YEAR($L$9),MONTH($L$9)+1,0)))*$G165*$D165,"")),2),"")</f>
        <v/>
      </c>
      <c r="M165" s="68" t="str">
        <f ca="1">IFERROR(ROUND(IF(SUM($I165+$L165)="","",SUM($I165+$L165)),2),"")</f>
        <v/>
      </c>
      <c r="N165" s="52"/>
      <c r="O165" s="53"/>
    </row>
    <row r="166" spans="1:15" s="14" customFormat="1" x14ac:dyDescent="0.25">
      <c r="A166" s="48"/>
      <c r="B166" s="49" t="str">
        <f>IFERROR(IF($A166&lt;&gt;"",VLOOKUP($A166,Matos,2,0),""),"")</f>
        <v/>
      </c>
      <c r="C166" s="50"/>
      <c r="D166" s="50"/>
      <c r="E166" s="51"/>
      <c r="F166" s="51"/>
      <c r="G166" s="67" t="str">
        <f>IFERROR(IF(OR($A166="",$B166="",$E166=""),"",IF(AND($F166&lt;&gt;"",MONTH($F166)&lt;MONTH($L$9)),"",IF(MID($B166,1,2)="OT",DATEDIF($E166,$F166,"d")+1,IF(AND($I166="",$F166=""),DATEDIF($E166,DATE(YEAR($L$9),MONTH($L$9)+1,0),"d"),IF(AND($E166&lt;&gt;"",$F166&lt;&gt;"",$I166=""),DATEDIF($E166,$F166,"d"),IF(AND($E166&lt;&gt;"",$F166&lt;&gt;"",$I166&lt;&gt;""),DAY(DATE(YEAR($F166),MONTH($F166)+1,0))-(DATE(YEAR($F166),MONTH($F166)+1,0)-$F166),DAY(DATE(YEAR($L$9),MONTH($L$9)+1,0)))))))),"")</f>
        <v/>
      </c>
      <c r="H166" s="52" t="str">
        <f>IFERROR(IF($A166&lt;&gt;"",VLOOKUP($A166,Matos,3,0),""),"")</f>
        <v/>
      </c>
      <c r="I166" s="52"/>
      <c r="J166" s="52"/>
      <c r="K166" s="68" t="str">
        <f ca="1">IFERROR(ROUND(IF(MID($B166,1,2)="OT","",IF(AND($B$8&lt;&gt;"",$D166="",MONTH($F166)=MONTH($L$9),($F166&gt;$B$8),($F166&gt;$E166)),-SUM($H166/DAY(DATE(YEAR($L$9),MONTH($L$9)+1,0)))*DATEDIF($B$8,$F166,"d")*$C166,IF(AND($B$8&lt;&gt;"",$D166&lt;&gt;"",MONTH($F166)=MONTH($L$9),($F166&gt;$B$8),($F166&gt;$E166)),-SUM($H166/DAY(DATE(YEAR($L$9),MONTH($L$9)+1,0)))*DATEDIF($B$8,$F166,"d")*$D166,""))),2),"")</f>
        <v/>
      </c>
      <c r="L166" s="68" t="str">
        <f ca="1">IFERROR(ROUND(IF(AND($J166="",$D166=""),SUM($H166/DAY(DATE(YEAR($L$9),MONTH($L$9)+1,0)))*$G166*$C166,IF(AND($J166="",$D166&lt;&gt;""),SUM($H166/DAY(DATE(YEAR($L$9),MONTH($L$9)+1,0)))*$G166*$D166,"")),2),"")</f>
        <v/>
      </c>
      <c r="M166" s="68" t="str">
        <f ca="1">IFERROR(ROUND(IF(SUM($I166+$L166)="","",SUM($I166+$L166)),2),"")</f>
        <v/>
      </c>
      <c r="N166" s="52"/>
      <c r="O166" s="53"/>
    </row>
    <row r="167" spans="1:15" s="14" customFormat="1" x14ac:dyDescent="0.25">
      <c r="A167" s="48"/>
      <c r="B167" s="49" t="str">
        <f>IFERROR(IF($A167&lt;&gt;"",VLOOKUP($A167,Matos,2,0),""),"")</f>
        <v/>
      </c>
      <c r="C167" s="50"/>
      <c r="D167" s="50"/>
      <c r="E167" s="51"/>
      <c r="F167" s="51"/>
      <c r="G167" s="67" t="str">
        <f>IFERROR(IF(OR($A167="",$B167="",$E167=""),"",IF(AND($F167&lt;&gt;"",MONTH($F167)&lt;MONTH($L$9)),"",IF(MID($B167,1,2)="OT",DATEDIF($E167,$F167,"d")+1,IF(AND($I167="",$F167=""),DATEDIF($E167,DATE(YEAR($L$9),MONTH($L$9)+1,0),"d"),IF(AND($E167&lt;&gt;"",$F167&lt;&gt;"",$I167=""),DATEDIF($E167,$F167,"d"),IF(AND($E167&lt;&gt;"",$F167&lt;&gt;"",$I167&lt;&gt;""),DAY(DATE(YEAR($F167),MONTH($F167)+1,0))-(DATE(YEAR($F167),MONTH($F167)+1,0)-$F167),DAY(DATE(YEAR($L$9),MONTH($L$9)+1,0)))))))),"")</f>
        <v/>
      </c>
      <c r="H167" s="52" t="str">
        <f>IFERROR(IF($A167&lt;&gt;"",VLOOKUP($A167,Matos,3,0),""),"")</f>
        <v/>
      </c>
      <c r="I167" s="52"/>
      <c r="J167" s="52"/>
      <c r="K167" s="68" t="str">
        <f ca="1">IFERROR(ROUND(IF(MID($B167,1,2)="OT","",IF(AND($B$8&lt;&gt;"",$D167="",MONTH($F167)=MONTH($L$9),($F167&gt;$B$8),($F167&gt;$E167)),-SUM($H167/DAY(DATE(YEAR($L$9),MONTH($L$9)+1,0)))*DATEDIF($B$8,$F167,"d")*$C167,IF(AND($B$8&lt;&gt;"",$D167&lt;&gt;"",MONTH($F167)=MONTH($L$9),($F167&gt;$B$8),($F167&gt;$E167)),-SUM($H167/DAY(DATE(YEAR($L$9),MONTH($L$9)+1,0)))*DATEDIF($B$8,$F167,"d")*$D167,""))),2),"")</f>
        <v/>
      </c>
      <c r="L167" s="68" t="str">
        <f ca="1">IFERROR(ROUND(IF(AND($J167="",$D167=""),SUM($H167/DAY(DATE(YEAR($L$9),MONTH($L$9)+1,0)))*$G167*$C167,IF(AND($J167="",$D167&lt;&gt;""),SUM($H167/DAY(DATE(YEAR($L$9),MONTH($L$9)+1,0)))*$G167*$D167,"")),2),"")</f>
        <v/>
      </c>
      <c r="M167" s="68" t="str">
        <f ca="1">IFERROR(ROUND(IF(SUM($I167+$L167)="","",SUM($I167+$L167)),2),"")</f>
        <v/>
      </c>
      <c r="N167" s="52"/>
      <c r="O167" s="53"/>
    </row>
    <row r="168" spans="1:15" s="14" customFormat="1" x14ac:dyDescent="0.25">
      <c r="A168" s="48"/>
      <c r="B168" s="49" t="str">
        <f>IFERROR(IF($A168&lt;&gt;"",VLOOKUP($A168,Matos,2,0),""),"")</f>
        <v/>
      </c>
      <c r="C168" s="50"/>
      <c r="D168" s="50"/>
      <c r="E168" s="51"/>
      <c r="F168" s="51"/>
      <c r="G168" s="67" t="str">
        <f>IFERROR(IF(OR($A168="",$B168="",$E168=""),"",IF(AND($F168&lt;&gt;"",MONTH($F168)&lt;MONTH($L$9)),"",IF(MID($B168,1,2)="OT",DATEDIF($E168,$F168,"d")+1,IF(AND($I168="",$F168=""),DATEDIF($E168,DATE(YEAR($L$9),MONTH($L$9)+1,0),"d"),IF(AND($E168&lt;&gt;"",$F168&lt;&gt;"",$I168=""),DATEDIF($E168,$F168,"d"),IF(AND($E168&lt;&gt;"",$F168&lt;&gt;"",$I168&lt;&gt;""),DAY(DATE(YEAR($F168),MONTH($F168)+1,0))-(DATE(YEAR($F168),MONTH($F168)+1,0)-$F168),DAY(DATE(YEAR($L$9),MONTH($L$9)+1,0)))))))),"")</f>
        <v/>
      </c>
      <c r="H168" s="52" t="str">
        <f>IFERROR(IF($A168&lt;&gt;"",VLOOKUP($A168,Matos,3,0),""),"")</f>
        <v/>
      </c>
      <c r="I168" s="52"/>
      <c r="J168" s="52"/>
      <c r="K168" s="68" t="str">
        <f ca="1">IFERROR(ROUND(IF(MID($B168,1,2)="OT","",IF(AND($B$8&lt;&gt;"",$D168="",MONTH($F168)=MONTH($L$9),($F168&gt;$B$8),($F168&gt;$E168)),-SUM($H168/DAY(DATE(YEAR($L$9),MONTH($L$9)+1,0)))*DATEDIF($B$8,$F168,"d")*$C168,IF(AND($B$8&lt;&gt;"",$D168&lt;&gt;"",MONTH($F168)=MONTH($L$9),($F168&gt;$B$8),($F168&gt;$E168)),-SUM($H168/DAY(DATE(YEAR($L$9),MONTH($L$9)+1,0)))*DATEDIF($B$8,$F168,"d")*$D168,""))),2),"")</f>
        <v/>
      </c>
      <c r="L168" s="68" t="str">
        <f ca="1">IFERROR(ROUND(IF(AND($J168="",$D168=""),SUM($H168/DAY(DATE(YEAR($L$9),MONTH($L$9)+1,0)))*$G168*$C168,IF(AND($J168="",$D168&lt;&gt;""),SUM($H168/DAY(DATE(YEAR($L$9),MONTH($L$9)+1,0)))*$G168*$D168,"")),2),"")</f>
        <v/>
      </c>
      <c r="M168" s="68" t="str">
        <f ca="1">IFERROR(ROUND(IF(SUM($I168+$L168)="","",SUM($I168+$L168)),2),"")</f>
        <v/>
      </c>
      <c r="N168" s="52"/>
      <c r="O168" s="53"/>
    </row>
    <row r="169" spans="1:15" s="14" customFormat="1" x14ac:dyDescent="0.25">
      <c r="A169" s="48"/>
      <c r="B169" s="49" t="str">
        <f>IFERROR(IF($A169&lt;&gt;"",VLOOKUP($A169,Matos,2,0),""),"")</f>
        <v/>
      </c>
      <c r="C169" s="50"/>
      <c r="D169" s="50"/>
      <c r="E169" s="51"/>
      <c r="F169" s="51"/>
      <c r="G169" s="67" t="str">
        <f>IFERROR(IF(OR($A169="",$B169="",$E169=""),"",IF(AND($F169&lt;&gt;"",MONTH($F169)&lt;MONTH($L$9)),"",IF(MID($B169,1,2)="OT",DATEDIF($E169,$F169,"d")+1,IF(AND($I169="",$F169=""),DATEDIF($E169,DATE(YEAR($L$9),MONTH($L$9)+1,0),"d"),IF(AND($E169&lt;&gt;"",$F169&lt;&gt;"",$I169=""),DATEDIF($E169,$F169,"d"),IF(AND($E169&lt;&gt;"",$F169&lt;&gt;"",$I169&lt;&gt;""),DAY(DATE(YEAR($F169),MONTH($F169)+1,0))-(DATE(YEAR($F169),MONTH($F169)+1,0)-$F169),DAY(DATE(YEAR($L$9),MONTH($L$9)+1,0)))))))),"")</f>
        <v/>
      </c>
      <c r="H169" s="52" t="str">
        <f>IFERROR(IF($A169&lt;&gt;"",VLOOKUP($A169,Matos,3,0),""),"")</f>
        <v/>
      </c>
      <c r="I169" s="52"/>
      <c r="J169" s="52"/>
      <c r="K169" s="68" t="str">
        <f ca="1">IFERROR(ROUND(IF(MID($B169,1,2)="OT","",IF(AND($B$8&lt;&gt;"",$D169="",MONTH($F169)=MONTH($L$9),($F169&gt;$B$8),($F169&gt;$E169)),-SUM($H169/DAY(DATE(YEAR($L$9),MONTH($L$9)+1,0)))*DATEDIF($B$8,$F169,"d")*$C169,IF(AND($B$8&lt;&gt;"",$D169&lt;&gt;"",MONTH($F169)=MONTH($L$9),($F169&gt;$B$8),($F169&gt;$E169)),-SUM($H169/DAY(DATE(YEAR($L$9),MONTH($L$9)+1,0)))*DATEDIF($B$8,$F169,"d")*$D169,""))),2),"")</f>
        <v/>
      </c>
      <c r="L169" s="68" t="str">
        <f ca="1">IFERROR(ROUND(IF(AND($J169="",$D169=""),SUM($H169/DAY(DATE(YEAR($L$9),MONTH($L$9)+1,0)))*$G169*$C169,IF(AND($J169="",$D169&lt;&gt;""),SUM($H169/DAY(DATE(YEAR($L$9),MONTH($L$9)+1,0)))*$G169*$D169,"")),2),"")</f>
        <v/>
      </c>
      <c r="M169" s="68" t="str">
        <f ca="1">IFERROR(ROUND(IF(SUM($I169+$L169)="","",SUM($I169+$L169)),2),"")</f>
        <v/>
      </c>
      <c r="N169" s="52"/>
      <c r="O169" s="53"/>
    </row>
    <row r="170" spans="1:15" s="14" customFormat="1" x14ac:dyDescent="0.25">
      <c r="A170" s="48"/>
      <c r="B170" s="49" t="str">
        <f>IFERROR(IF($A170&lt;&gt;"",VLOOKUP($A170,Matos,2,0),""),"")</f>
        <v/>
      </c>
      <c r="C170" s="50"/>
      <c r="D170" s="50"/>
      <c r="E170" s="51"/>
      <c r="F170" s="51"/>
      <c r="G170" s="67" t="str">
        <f>IFERROR(IF(OR($A170="",$B170="",$E170=""),"",IF(AND($F170&lt;&gt;"",MONTH($F170)&lt;MONTH($L$9)),"",IF(MID($B170,1,2)="OT",DATEDIF($E170,$F170,"d")+1,IF(AND($I170="",$F170=""),DATEDIF($E170,DATE(YEAR($L$9),MONTH($L$9)+1,0),"d"),IF(AND($E170&lt;&gt;"",$F170&lt;&gt;"",$I170=""),DATEDIF($E170,$F170,"d"),IF(AND($E170&lt;&gt;"",$F170&lt;&gt;"",$I170&lt;&gt;""),DAY(DATE(YEAR($F170),MONTH($F170)+1,0))-(DATE(YEAR($F170),MONTH($F170)+1,0)-$F170),DAY(DATE(YEAR($L$9),MONTH($L$9)+1,0)))))))),"")</f>
        <v/>
      </c>
      <c r="H170" s="52" t="str">
        <f>IFERROR(IF($A170&lt;&gt;"",VLOOKUP($A170,Matos,3,0),""),"")</f>
        <v/>
      </c>
      <c r="I170" s="52"/>
      <c r="J170" s="52"/>
      <c r="K170" s="68" t="str">
        <f ca="1">IFERROR(ROUND(IF(MID($B170,1,2)="OT","",IF(AND($B$8&lt;&gt;"",$D170="",MONTH($F170)=MONTH($L$9),($F170&gt;$B$8),($F170&gt;$E170)),-SUM($H170/DAY(DATE(YEAR($L$9),MONTH($L$9)+1,0)))*DATEDIF($B$8,$F170,"d")*$C170,IF(AND($B$8&lt;&gt;"",$D170&lt;&gt;"",MONTH($F170)=MONTH($L$9),($F170&gt;$B$8),($F170&gt;$E170)),-SUM($H170/DAY(DATE(YEAR($L$9),MONTH($L$9)+1,0)))*DATEDIF($B$8,$F170,"d")*$D170,""))),2),"")</f>
        <v/>
      </c>
      <c r="L170" s="68" t="str">
        <f ca="1">IFERROR(ROUND(IF(AND($J170="",$D170=""),SUM($H170/DAY(DATE(YEAR($L$9),MONTH($L$9)+1,0)))*$G170*$C170,IF(AND($J170="",$D170&lt;&gt;""),SUM($H170/DAY(DATE(YEAR($L$9),MONTH($L$9)+1,0)))*$G170*$D170,"")),2),"")</f>
        <v/>
      </c>
      <c r="M170" s="68" t="str">
        <f ca="1">IFERROR(ROUND(IF(SUM($I170+$L170)="","",SUM($I170+$L170)),2),"")</f>
        <v/>
      </c>
      <c r="N170" s="52"/>
      <c r="O170" s="53"/>
    </row>
    <row r="171" spans="1:15" s="14" customFormat="1" x14ac:dyDescent="0.25">
      <c r="A171" s="48"/>
      <c r="B171" s="49" t="str">
        <f>IFERROR(IF($A171&lt;&gt;"",VLOOKUP($A171,Matos,2,0),""),"")</f>
        <v/>
      </c>
      <c r="C171" s="50"/>
      <c r="D171" s="50"/>
      <c r="E171" s="51"/>
      <c r="F171" s="51"/>
      <c r="G171" s="67" t="str">
        <f>IFERROR(IF(OR($A171="",$B171="",$E171=""),"",IF(AND($F171&lt;&gt;"",MONTH($F171)&lt;MONTH($L$9)),"",IF(MID($B171,1,2)="OT",DATEDIF($E171,$F171,"d")+1,IF(AND($I171="",$F171=""),DATEDIF($E171,DATE(YEAR($L$9),MONTH($L$9)+1,0),"d"),IF(AND($E171&lt;&gt;"",$F171&lt;&gt;"",$I171=""),DATEDIF($E171,$F171,"d"),IF(AND($E171&lt;&gt;"",$F171&lt;&gt;"",$I171&lt;&gt;""),DAY(DATE(YEAR($F171),MONTH($F171)+1,0))-(DATE(YEAR($F171),MONTH($F171)+1,0)-$F171),DAY(DATE(YEAR($L$9),MONTH($L$9)+1,0)))))))),"")</f>
        <v/>
      </c>
      <c r="H171" s="52" t="str">
        <f>IFERROR(IF($A171&lt;&gt;"",VLOOKUP($A171,Matos,3,0),""),"")</f>
        <v/>
      </c>
      <c r="I171" s="52"/>
      <c r="J171" s="52"/>
      <c r="K171" s="68" t="str">
        <f ca="1">IFERROR(ROUND(IF(MID($B171,1,2)="OT","",IF(AND($B$8&lt;&gt;"",$D171="",MONTH($F171)=MONTH($L$9),($F171&gt;$B$8),($F171&gt;$E171)),-SUM($H171/DAY(DATE(YEAR($L$9),MONTH($L$9)+1,0)))*DATEDIF($B$8,$F171,"d")*$C171,IF(AND($B$8&lt;&gt;"",$D171&lt;&gt;"",MONTH($F171)=MONTH($L$9),($F171&gt;$B$8),($F171&gt;$E171)),-SUM($H171/DAY(DATE(YEAR($L$9),MONTH($L$9)+1,0)))*DATEDIF($B$8,$F171,"d")*$D171,""))),2),"")</f>
        <v/>
      </c>
      <c r="L171" s="68" t="str">
        <f ca="1">IFERROR(ROUND(IF(AND($J171="",$D171=""),SUM($H171/DAY(DATE(YEAR($L$9),MONTH($L$9)+1,0)))*$G171*$C171,IF(AND($J171="",$D171&lt;&gt;""),SUM($H171/DAY(DATE(YEAR($L$9),MONTH($L$9)+1,0)))*$G171*$D171,"")),2),"")</f>
        <v/>
      </c>
      <c r="M171" s="68" t="str">
        <f ca="1">IFERROR(ROUND(IF(SUM($I171+$L171)="","",SUM($I171+$L171)),2),"")</f>
        <v/>
      </c>
      <c r="N171" s="52"/>
      <c r="O171" s="53"/>
    </row>
    <row r="172" spans="1:15" s="14" customFormat="1" x14ac:dyDescent="0.25">
      <c r="A172" s="48"/>
      <c r="B172" s="49" t="str">
        <f>IFERROR(IF($A172&lt;&gt;"",VLOOKUP($A172,Matos,2,0),""),"")</f>
        <v/>
      </c>
      <c r="C172" s="50"/>
      <c r="D172" s="50"/>
      <c r="E172" s="51"/>
      <c r="F172" s="51"/>
      <c r="G172" s="67" t="str">
        <f>IFERROR(IF(OR($A172="",$B172="",$E172=""),"",IF(AND($F172&lt;&gt;"",MONTH($F172)&lt;MONTH($L$9)),"",IF(MID($B172,1,2)="OT",DATEDIF($E172,$F172,"d")+1,IF(AND($I172="",$F172=""),DATEDIF($E172,DATE(YEAR($L$9),MONTH($L$9)+1,0),"d"),IF(AND($E172&lt;&gt;"",$F172&lt;&gt;"",$I172=""),DATEDIF($E172,$F172,"d"),IF(AND($E172&lt;&gt;"",$F172&lt;&gt;"",$I172&lt;&gt;""),DAY(DATE(YEAR($F172),MONTH($F172)+1,0))-(DATE(YEAR($F172),MONTH($F172)+1,0)-$F172),DAY(DATE(YEAR($L$9),MONTH($L$9)+1,0)))))))),"")</f>
        <v/>
      </c>
      <c r="H172" s="52" t="str">
        <f>IFERROR(IF($A172&lt;&gt;"",VLOOKUP($A172,Matos,3,0),""),"")</f>
        <v/>
      </c>
      <c r="I172" s="52"/>
      <c r="J172" s="52"/>
      <c r="K172" s="68" t="str">
        <f ca="1">IFERROR(ROUND(IF(MID($B172,1,2)="OT","",IF(AND($B$8&lt;&gt;"",$D172="",MONTH($F172)=MONTH($L$9),($F172&gt;$B$8),($F172&gt;$E172)),-SUM($H172/DAY(DATE(YEAR($L$9),MONTH($L$9)+1,0)))*DATEDIF($B$8,$F172,"d")*$C172,IF(AND($B$8&lt;&gt;"",$D172&lt;&gt;"",MONTH($F172)=MONTH($L$9),($F172&gt;$B$8),($F172&gt;$E172)),-SUM($H172/DAY(DATE(YEAR($L$9),MONTH($L$9)+1,0)))*DATEDIF($B$8,$F172,"d")*$D172,""))),2),"")</f>
        <v/>
      </c>
      <c r="L172" s="68" t="str">
        <f ca="1">IFERROR(ROUND(IF(AND($J172="",$D172=""),SUM($H172/DAY(DATE(YEAR($L$9),MONTH($L$9)+1,0)))*$G172*$C172,IF(AND($J172="",$D172&lt;&gt;""),SUM($H172/DAY(DATE(YEAR($L$9),MONTH($L$9)+1,0)))*$G172*$D172,"")),2),"")</f>
        <v/>
      </c>
      <c r="M172" s="68" t="str">
        <f ca="1">IFERROR(ROUND(IF(SUM($I172+$L172)="","",SUM($I172+$L172)),2),"")</f>
        <v/>
      </c>
      <c r="N172" s="52"/>
      <c r="O172" s="53"/>
    </row>
    <row r="173" spans="1:15" s="14" customFormat="1" x14ac:dyDescent="0.25">
      <c r="A173" s="48"/>
      <c r="B173" s="49" t="str">
        <f>IFERROR(IF($A173&lt;&gt;"",VLOOKUP($A173,Matos,2,0),""),"")</f>
        <v/>
      </c>
      <c r="C173" s="50"/>
      <c r="D173" s="50"/>
      <c r="E173" s="51"/>
      <c r="F173" s="51"/>
      <c r="G173" s="67" t="str">
        <f>IFERROR(IF(OR($A173="",$B173="",$E173=""),"",IF(AND($F173&lt;&gt;"",MONTH($F173)&lt;MONTH($L$9)),"",IF(MID($B173,1,2)="OT",DATEDIF($E173,$F173,"d")+1,IF(AND($I173="",$F173=""),DATEDIF($E173,DATE(YEAR($L$9),MONTH($L$9)+1,0),"d"),IF(AND($E173&lt;&gt;"",$F173&lt;&gt;"",$I173=""),DATEDIF($E173,$F173,"d"),IF(AND($E173&lt;&gt;"",$F173&lt;&gt;"",$I173&lt;&gt;""),DAY(DATE(YEAR($F173),MONTH($F173)+1,0))-(DATE(YEAR($F173),MONTH($F173)+1,0)-$F173),DAY(DATE(YEAR($L$9),MONTH($L$9)+1,0)))))))),"")</f>
        <v/>
      </c>
      <c r="H173" s="52" t="str">
        <f>IFERROR(IF($A173&lt;&gt;"",VLOOKUP($A173,Matos,3,0),""),"")</f>
        <v/>
      </c>
      <c r="I173" s="52"/>
      <c r="J173" s="52"/>
      <c r="K173" s="68" t="str">
        <f ca="1">IFERROR(ROUND(IF(MID($B173,1,2)="OT","",IF(AND($B$8&lt;&gt;"",$D173="",MONTH($F173)=MONTH($L$9),($F173&gt;$B$8),($F173&gt;$E173)),-SUM($H173/DAY(DATE(YEAR($L$9),MONTH($L$9)+1,0)))*DATEDIF($B$8,$F173,"d")*$C173,IF(AND($B$8&lt;&gt;"",$D173&lt;&gt;"",MONTH($F173)=MONTH($L$9),($F173&gt;$B$8),($F173&gt;$E173)),-SUM($H173/DAY(DATE(YEAR($L$9),MONTH($L$9)+1,0)))*DATEDIF($B$8,$F173,"d")*$D173,""))),2),"")</f>
        <v/>
      </c>
      <c r="L173" s="68" t="str">
        <f ca="1">IFERROR(ROUND(IF(AND($J173="",$D173=""),SUM($H173/DAY(DATE(YEAR($L$9),MONTH($L$9)+1,0)))*$G173*$C173,IF(AND($J173="",$D173&lt;&gt;""),SUM($H173/DAY(DATE(YEAR($L$9),MONTH($L$9)+1,0)))*$G173*$D173,"")),2),"")</f>
        <v/>
      </c>
      <c r="M173" s="68" t="str">
        <f ca="1">IFERROR(ROUND(IF(SUM($I173+$L173)="","",SUM($I173+$L173)),2),"")</f>
        <v/>
      </c>
      <c r="N173" s="52"/>
      <c r="O173" s="53"/>
    </row>
    <row r="174" spans="1:15" s="14" customFormat="1" x14ac:dyDescent="0.25">
      <c r="A174" s="48"/>
      <c r="B174" s="49" t="str">
        <f>IFERROR(IF($A174&lt;&gt;"",VLOOKUP($A174,Matos,2,0),""),"")</f>
        <v/>
      </c>
      <c r="C174" s="50"/>
      <c r="D174" s="50"/>
      <c r="E174" s="51"/>
      <c r="F174" s="51"/>
      <c r="G174" s="67" t="str">
        <f>IFERROR(IF(OR($A174="",$B174="",$E174=""),"",IF(AND($F174&lt;&gt;"",MONTH($F174)&lt;MONTH($L$9)),"",IF(MID($B174,1,2)="OT",DATEDIF($E174,$F174,"d")+1,IF(AND($I174="",$F174=""),DATEDIF($E174,DATE(YEAR($L$9),MONTH($L$9)+1,0),"d"),IF(AND($E174&lt;&gt;"",$F174&lt;&gt;"",$I174=""),DATEDIF($E174,$F174,"d"),IF(AND($E174&lt;&gt;"",$F174&lt;&gt;"",$I174&lt;&gt;""),DAY(DATE(YEAR($F174),MONTH($F174)+1,0))-(DATE(YEAR($F174),MONTH($F174)+1,0)-$F174),DAY(DATE(YEAR($L$9),MONTH($L$9)+1,0)))))))),"")</f>
        <v/>
      </c>
      <c r="H174" s="52" t="str">
        <f>IFERROR(IF($A174&lt;&gt;"",VLOOKUP($A174,Matos,3,0),""),"")</f>
        <v/>
      </c>
      <c r="I174" s="52"/>
      <c r="J174" s="52"/>
      <c r="K174" s="68" t="str">
        <f ca="1">IFERROR(ROUND(IF(MID($B174,1,2)="OT","",IF(AND($B$8&lt;&gt;"",$D174="",MONTH($F174)=MONTH($L$9),($F174&gt;$B$8),($F174&gt;$E174)),-SUM($H174/DAY(DATE(YEAR($L$9),MONTH($L$9)+1,0)))*DATEDIF($B$8,$F174,"d")*$C174,IF(AND($B$8&lt;&gt;"",$D174&lt;&gt;"",MONTH($F174)=MONTH($L$9),($F174&gt;$B$8),($F174&gt;$E174)),-SUM($H174/DAY(DATE(YEAR($L$9),MONTH($L$9)+1,0)))*DATEDIF($B$8,$F174,"d")*$D174,""))),2),"")</f>
        <v/>
      </c>
      <c r="L174" s="68" t="str">
        <f ca="1">IFERROR(ROUND(IF(AND($J174="",$D174=""),SUM($H174/DAY(DATE(YEAR($L$9),MONTH($L$9)+1,0)))*$G174*$C174,IF(AND($J174="",$D174&lt;&gt;""),SUM($H174/DAY(DATE(YEAR($L$9),MONTH($L$9)+1,0)))*$G174*$D174,"")),2),"")</f>
        <v/>
      </c>
      <c r="M174" s="68" t="str">
        <f ca="1">IFERROR(ROUND(IF(SUM($I174+$L174)="","",SUM($I174+$L174)),2),"")</f>
        <v/>
      </c>
      <c r="N174" s="52"/>
      <c r="O174" s="53"/>
    </row>
    <row r="175" spans="1:15" s="14" customFormat="1" x14ac:dyDescent="0.25">
      <c r="A175" s="48"/>
      <c r="B175" s="49" t="str">
        <f>IFERROR(IF($A175&lt;&gt;"",VLOOKUP($A175,Matos,2,0),""),"")</f>
        <v/>
      </c>
      <c r="C175" s="50"/>
      <c r="D175" s="50"/>
      <c r="E175" s="51"/>
      <c r="F175" s="51"/>
      <c r="G175" s="67" t="str">
        <f>IFERROR(IF(OR($A175="",$B175="",$E175=""),"",IF(AND($F175&lt;&gt;"",MONTH($F175)&lt;MONTH($L$9)),"",IF(MID($B175,1,2)="OT",DATEDIF($E175,$F175,"d")+1,IF(AND($I175="",$F175=""),DATEDIF($E175,DATE(YEAR($L$9),MONTH($L$9)+1,0),"d"),IF(AND($E175&lt;&gt;"",$F175&lt;&gt;"",$I175=""),DATEDIF($E175,$F175,"d"),IF(AND($E175&lt;&gt;"",$F175&lt;&gt;"",$I175&lt;&gt;""),DAY(DATE(YEAR($F175),MONTH($F175)+1,0))-(DATE(YEAR($F175),MONTH($F175)+1,0)-$F175),DAY(DATE(YEAR($L$9),MONTH($L$9)+1,0)))))))),"")</f>
        <v/>
      </c>
      <c r="H175" s="52" t="str">
        <f>IFERROR(IF($A175&lt;&gt;"",VLOOKUP($A175,Matos,3,0),""),"")</f>
        <v/>
      </c>
      <c r="I175" s="52"/>
      <c r="J175" s="52"/>
      <c r="K175" s="68" t="str">
        <f ca="1">IFERROR(ROUND(IF(MID($B175,1,2)="OT","",IF(AND($B$8&lt;&gt;"",$D175="",MONTH($F175)=MONTH($L$9),($F175&gt;$B$8),($F175&gt;$E175)),-SUM($H175/DAY(DATE(YEAR($L$9),MONTH($L$9)+1,0)))*DATEDIF($B$8,$F175,"d")*$C175,IF(AND($B$8&lt;&gt;"",$D175&lt;&gt;"",MONTH($F175)=MONTH($L$9),($F175&gt;$B$8),($F175&gt;$E175)),-SUM($H175/DAY(DATE(YEAR($L$9),MONTH($L$9)+1,0)))*DATEDIF($B$8,$F175,"d")*$D175,""))),2),"")</f>
        <v/>
      </c>
      <c r="L175" s="68" t="str">
        <f ca="1">IFERROR(ROUND(IF(AND($J175="",$D175=""),SUM($H175/DAY(DATE(YEAR($L$9),MONTH($L$9)+1,0)))*$G175*$C175,IF(AND($J175="",$D175&lt;&gt;""),SUM($H175/DAY(DATE(YEAR($L$9),MONTH($L$9)+1,0)))*$G175*$D175,"")),2),"")</f>
        <v/>
      </c>
      <c r="M175" s="68" t="str">
        <f ca="1">IFERROR(ROUND(IF(SUM($I175+$L175)="","",SUM($I175+$L175)),2),"")</f>
        <v/>
      </c>
      <c r="N175" s="52"/>
      <c r="O175" s="53"/>
    </row>
    <row r="176" spans="1:15" s="14" customFormat="1" x14ac:dyDescent="0.25">
      <c r="A176" s="48"/>
      <c r="B176" s="49" t="str">
        <f>IFERROR(IF($A176&lt;&gt;"",VLOOKUP($A176,Matos,2,0),""),"")</f>
        <v/>
      </c>
      <c r="C176" s="50"/>
      <c r="D176" s="50"/>
      <c r="E176" s="51"/>
      <c r="F176" s="51"/>
      <c r="G176" s="67" t="str">
        <f>IFERROR(IF(OR($A176="",$B176="",$E176=""),"",IF(AND($F176&lt;&gt;"",MONTH($F176)&lt;MONTH($L$9)),"",IF(MID($B176,1,2)="OT",DATEDIF($E176,$F176,"d")+1,IF(AND($I176="",$F176=""),DATEDIF($E176,DATE(YEAR($L$9),MONTH($L$9)+1,0),"d"),IF(AND($E176&lt;&gt;"",$F176&lt;&gt;"",$I176=""),DATEDIF($E176,$F176,"d"),IF(AND($E176&lt;&gt;"",$F176&lt;&gt;"",$I176&lt;&gt;""),DAY(DATE(YEAR($F176),MONTH($F176)+1,0))-(DATE(YEAR($F176),MONTH($F176)+1,0)-$F176),DAY(DATE(YEAR($L$9),MONTH($L$9)+1,0)))))))),"")</f>
        <v/>
      </c>
      <c r="H176" s="52" t="str">
        <f>IFERROR(IF($A176&lt;&gt;"",VLOOKUP($A176,Matos,3,0),""),"")</f>
        <v/>
      </c>
      <c r="I176" s="52"/>
      <c r="J176" s="52"/>
      <c r="K176" s="68" t="str">
        <f ca="1">IFERROR(ROUND(IF(MID($B176,1,2)="OT","",IF(AND($B$8&lt;&gt;"",$D176="",MONTH($F176)=MONTH($L$9),($F176&gt;$B$8),($F176&gt;$E176)),-SUM($H176/DAY(DATE(YEAR($L$9),MONTH($L$9)+1,0)))*DATEDIF($B$8,$F176,"d")*$C176,IF(AND($B$8&lt;&gt;"",$D176&lt;&gt;"",MONTH($F176)=MONTH($L$9),($F176&gt;$B$8),($F176&gt;$E176)),-SUM($H176/DAY(DATE(YEAR($L$9),MONTH($L$9)+1,0)))*DATEDIF($B$8,$F176,"d")*$D176,""))),2),"")</f>
        <v/>
      </c>
      <c r="L176" s="68" t="str">
        <f ca="1">IFERROR(ROUND(IF(AND($J176="",$D176=""),SUM($H176/DAY(DATE(YEAR($L$9),MONTH($L$9)+1,0)))*$G176*$C176,IF(AND($J176="",$D176&lt;&gt;""),SUM($H176/DAY(DATE(YEAR($L$9),MONTH($L$9)+1,0)))*$G176*$D176,"")),2),"")</f>
        <v/>
      </c>
      <c r="M176" s="68" t="str">
        <f ca="1">IFERROR(ROUND(IF(SUM($I176+$L176)="","",SUM($I176+$L176)),2),"")</f>
        <v/>
      </c>
      <c r="N176" s="52"/>
      <c r="O176" s="53"/>
    </row>
    <row r="177" spans="1:15" s="14" customFormat="1" x14ac:dyDescent="0.25">
      <c r="A177" s="48"/>
      <c r="B177" s="49" t="str">
        <f>IFERROR(IF($A177&lt;&gt;"",VLOOKUP($A177,Matos,2,0),""),"")</f>
        <v/>
      </c>
      <c r="C177" s="50"/>
      <c r="D177" s="50"/>
      <c r="E177" s="51"/>
      <c r="F177" s="51"/>
      <c r="G177" s="67" t="str">
        <f>IFERROR(IF(OR($A177="",$B177="",$E177=""),"",IF(AND($F177&lt;&gt;"",MONTH($F177)&lt;MONTH($L$9)),"",IF(MID($B177,1,2)="OT",DATEDIF($E177,$F177,"d")+1,IF(AND($I177="",$F177=""),DATEDIF($E177,DATE(YEAR($L$9),MONTH($L$9)+1,0),"d"),IF(AND($E177&lt;&gt;"",$F177&lt;&gt;"",$I177=""),DATEDIF($E177,$F177,"d"),IF(AND($E177&lt;&gt;"",$F177&lt;&gt;"",$I177&lt;&gt;""),DAY(DATE(YEAR($F177),MONTH($F177)+1,0))-(DATE(YEAR($F177),MONTH($F177)+1,0)-$F177),DAY(DATE(YEAR($L$9),MONTH($L$9)+1,0)))))))),"")</f>
        <v/>
      </c>
      <c r="H177" s="52" t="str">
        <f>IFERROR(IF($A177&lt;&gt;"",VLOOKUP($A177,Matos,3,0),""),"")</f>
        <v/>
      </c>
      <c r="I177" s="52"/>
      <c r="J177" s="52"/>
      <c r="K177" s="68" t="str">
        <f ca="1">IFERROR(ROUND(IF(MID($B177,1,2)="OT","",IF(AND($B$8&lt;&gt;"",$D177="",MONTH($F177)=MONTH($L$9),($F177&gt;$B$8),($F177&gt;$E177)),-SUM($H177/DAY(DATE(YEAR($L$9),MONTH($L$9)+1,0)))*DATEDIF($B$8,$F177,"d")*$C177,IF(AND($B$8&lt;&gt;"",$D177&lt;&gt;"",MONTH($F177)=MONTH($L$9),($F177&gt;$B$8),($F177&gt;$E177)),-SUM($H177/DAY(DATE(YEAR($L$9),MONTH($L$9)+1,0)))*DATEDIF($B$8,$F177,"d")*$D177,""))),2),"")</f>
        <v/>
      </c>
      <c r="L177" s="68" t="str">
        <f ca="1">IFERROR(ROUND(IF(AND($J177="",$D177=""),SUM($H177/DAY(DATE(YEAR($L$9),MONTH($L$9)+1,0)))*$G177*$C177,IF(AND($J177="",$D177&lt;&gt;""),SUM($H177/DAY(DATE(YEAR($L$9),MONTH($L$9)+1,0)))*$G177*$D177,"")),2),"")</f>
        <v/>
      </c>
      <c r="M177" s="68" t="str">
        <f ca="1">IFERROR(ROUND(IF(SUM($I177+$L177)="","",SUM($I177+$L177)),2),"")</f>
        <v/>
      </c>
      <c r="N177" s="52"/>
      <c r="O177" s="53"/>
    </row>
    <row r="178" spans="1:15" s="14" customFormat="1" x14ac:dyDescent="0.25">
      <c r="A178" s="48"/>
      <c r="B178" s="49" t="str">
        <f>IFERROR(IF($A178&lt;&gt;"",VLOOKUP($A178,Matos,2,0),""),"")</f>
        <v/>
      </c>
      <c r="C178" s="50"/>
      <c r="D178" s="50"/>
      <c r="E178" s="51"/>
      <c r="F178" s="51"/>
      <c r="G178" s="67" t="str">
        <f>IFERROR(IF(OR($A178="",$B178="",$E178=""),"",IF(AND($F178&lt;&gt;"",MONTH($F178)&lt;MONTH($L$9)),"",IF(MID($B178,1,2)="OT",DATEDIF($E178,$F178,"d")+1,IF(AND($I178="",$F178=""),DATEDIF($E178,DATE(YEAR($L$9),MONTH($L$9)+1,0),"d"),IF(AND($E178&lt;&gt;"",$F178&lt;&gt;"",$I178=""),DATEDIF($E178,$F178,"d"),IF(AND($E178&lt;&gt;"",$F178&lt;&gt;"",$I178&lt;&gt;""),DAY(DATE(YEAR($F178),MONTH($F178)+1,0))-(DATE(YEAR($F178),MONTH($F178)+1,0)-$F178),DAY(DATE(YEAR($L$9),MONTH($L$9)+1,0)))))))),"")</f>
        <v/>
      </c>
      <c r="H178" s="52" t="str">
        <f>IFERROR(IF($A178&lt;&gt;"",VLOOKUP($A178,Matos,3,0),""),"")</f>
        <v/>
      </c>
      <c r="I178" s="52"/>
      <c r="J178" s="52"/>
      <c r="K178" s="68" t="str">
        <f ca="1">IFERROR(ROUND(IF(MID($B178,1,2)="OT","",IF(AND($B$8&lt;&gt;"",$D178="",MONTH($F178)=MONTH($L$9),($F178&gt;$B$8),($F178&gt;$E178)),-SUM($H178/DAY(DATE(YEAR($L$9),MONTH($L$9)+1,0)))*DATEDIF($B$8,$F178,"d")*$C178,IF(AND($B$8&lt;&gt;"",$D178&lt;&gt;"",MONTH($F178)=MONTH($L$9),($F178&gt;$B$8),($F178&gt;$E178)),-SUM($H178/DAY(DATE(YEAR($L$9),MONTH($L$9)+1,0)))*DATEDIF($B$8,$F178,"d")*$D178,""))),2),"")</f>
        <v/>
      </c>
      <c r="L178" s="68" t="str">
        <f ca="1">IFERROR(ROUND(IF(AND($J178="",$D178=""),SUM($H178/DAY(DATE(YEAR($L$9),MONTH($L$9)+1,0)))*$G178*$C178,IF(AND($J178="",$D178&lt;&gt;""),SUM($H178/DAY(DATE(YEAR($L$9),MONTH($L$9)+1,0)))*$G178*$D178,"")),2),"")</f>
        <v/>
      </c>
      <c r="M178" s="68" t="str">
        <f ca="1">IFERROR(ROUND(IF(SUM($I178+$L178)="","",SUM($I178+$L178)),2),"")</f>
        <v/>
      </c>
      <c r="N178" s="52"/>
      <c r="O178" s="53"/>
    </row>
    <row r="179" spans="1:15" s="14" customFormat="1" x14ac:dyDescent="0.25">
      <c r="A179" s="48"/>
      <c r="B179" s="49" t="str">
        <f>IFERROR(IF($A179&lt;&gt;"",VLOOKUP($A179,Matos,2,0),""),"")</f>
        <v/>
      </c>
      <c r="C179" s="50"/>
      <c r="D179" s="50"/>
      <c r="E179" s="51"/>
      <c r="F179" s="51"/>
      <c r="G179" s="67" t="str">
        <f>IFERROR(IF(OR($A179="",$B179="",$E179=""),"",IF(AND($F179&lt;&gt;"",MONTH($F179)&lt;MONTH($L$9)),"",IF(MID($B179,1,2)="OT",DATEDIF($E179,$F179,"d")+1,IF(AND($I179="",$F179=""),DATEDIF($E179,DATE(YEAR($L$9),MONTH($L$9)+1,0),"d"),IF(AND($E179&lt;&gt;"",$F179&lt;&gt;"",$I179=""),DATEDIF($E179,$F179,"d"),IF(AND($E179&lt;&gt;"",$F179&lt;&gt;"",$I179&lt;&gt;""),DAY(DATE(YEAR($F179),MONTH($F179)+1,0))-(DATE(YEAR($F179),MONTH($F179)+1,0)-$F179),DAY(DATE(YEAR($L$9),MONTH($L$9)+1,0)))))))),"")</f>
        <v/>
      </c>
      <c r="H179" s="52" t="str">
        <f>IFERROR(IF($A179&lt;&gt;"",VLOOKUP($A179,Matos,3,0),""),"")</f>
        <v/>
      </c>
      <c r="I179" s="52"/>
      <c r="J179" s="52"/>
      <c r="K179" s="68" t="str">
        <f ca="1">IFERROR(ROUND(IF(MID($B179,1,2)="OT","",IF(AND($B$8&lt;&gt;"",$D179="",MONTH($F179)=MONTH($L$9),($F179&gt;$B$8),($F179&gt;$E179)),-SUM($H179/DAY(DATE(YEAR($L$9),MONTH($L$9)+1,0)))*DATEDIF($B$8,$F179,"d")*$C179,IF(AND($B$8&lt;&gt;"",$D179&lt;&gt;"",MONTH($F179)=MONTH($L$9),($F179&gt;$B$8),($F179&gt;$E179)),-SUM($H179/DAY(DATE(YEAR($L$9),MONTH($L$9)+1,0)))*DATEDIF($B$8,$F179,"d")*$D179,""))),2),"")</f>
        <v/>
      </c>
      <c r="L179" s="68" t="str">
        <f ca="1">IFERROR(ROUND(IF(AND($J179="",$D179=""),SUM($H179/DAY(DATE(YEAR($L$9),MONTH($L$9)+1,0)))*$G179*$C179,IF(AND($J179="",$D179&lt;&gt;""),SUM($H179/DAY(DATE(YEAR($L$9),MONTH($L$9)+1,0)))*$G179*$D179,"")),2),"")</f>
        <v/>
      </c>
      <c r="M179" s="68" t="str">
        <f ca="1">IFERROR(ROUND(IF(SUM($I179+$L179)="","",SUM($I179+$L179)),2),"")</f>
        <v/>
      </c>
      <c r="N179" s="52"/>
      <c r="O179" s="53"/>
    </row>
    <row r="180" spans="1:15" s="14" customFormat="1" x14ac:dyDescent="0.25">
      <c r="A180" s="48"/>
      <c r="B180" s="49" t="str">
        <f>IFERROR(IF($A180&lt;&gt;"",VLOOKUP($A180,Matos,2,0),""),"")</f>
        <v/>
      </c>
      <c r="C180" s="50"/>
      <c r="D180" s="50"/>
      <c r="E180" s="51"/>
      <c r="F180" s="51"/>
      <c r="G180" s="67" t="str">
        <f>IFERROR(IF(OR($A180="",$B180="",$E180=""),"",IF(AND($F180&lt;&gt;"",MONTH($F180)&lt;MONTH($L$9)),"",IF(MID($B180,1,2)="OT",DATEDIF($E180,$F180,"d")+1,IF(AND($I180="",$F180=""),DATEDIF($E180,DATE(YEAR($L$9),MONTH($L$9)+1,0),"d"),IF(AND($E180&lt;&gt;"",$F180&lt;&gt;"",$I180=""),DATEDIF($E180,$F180,"d"),IF(AND($E180&lt;&gt;"",$F180&lt;&gt;"",$I180&lt;&gt;""),DAY(DATE(YEAR($F180),MONTH($F180)+1,0))-(DATE(YEAR($F180),MONTH($F180)+1,0)-$F180),DAY(DATE(YEAR($L$9),MONTH($L$9)+1,0)))))))),"")</f>
        <v/>
      </c>
      <c r="H180" s="52" t="str">
        <f>IFERROR(IF($A180&lt;&gt;"",VLOOKUP($A180,Matos,3,0),""),"")</f>
        <v/>
      </c>
      <c r="I180" s="52"/>
      <c r="J180" s="52"/>
      <c r="K180" s="68" t="str">
        <f ca="1">IFERROR(ROUND(IF(MID($B180,1,2)="OT","",IF(AND($B$8&lt;&gt;"",$D180="",MONTH($F180)=MONTH($L$9),($F180&gt;$B$8),($F180&gt;$E180)),-SUM($H180/DAY(DATE(YEAR($L$9),MONTH($L$9)+1,0)))*DATEDIF($B$8,$F180,"d")*$C180,IF(AND($B$8&lt;&gt;"",$D180&lt;&gt;"",MONTH($F180)=MONTH($L$9),($F180&gt;$B$8),($F180&gt;$E180)),-SUM($H180/DAY(DATE(YEAR($L$9),MONTH($L$9)+1,0)))*DATEDIF($B$8,$F180,"d")*$D180,""))),2),"")</f>
        <v/>
      </c>
      <c r="L180" s="68" t="str">
        <f ca="1">IFERROR(ROUND(IF(AND($J180="",$D180=""),SUM($H180/DAY(DATE(YEAR($L$9),MONTH($L$9)+1,0)))*$G180*$C180,IF(AND($J180="",$D180&lt;&gt;""),SUM($H180/DAY(DATE(YEAR($L$9),MONTH($L$9)+1,0)))*$G180*$D180,"")),2),"")</f>
        <v/>
      </c>
      <c r="M180" s="68" t="str">
        <f ca="1">IFERROR(ROUND(IF(SUM($I180+$L180)="","",SUM($I180+$L180)),2),"")</f>
        <v/>
      </c>
      <c r="N180" s="52"/>
      <c r="O180" s="53"/>
    </row>
    <row r="181" spans="1:15" s="14" customFormat="1" x14ac:dyDescent="0.25">
      <c r="A181" s="48"/>
      <c r="B181" s="49" t="str">
        <f>IFERROR(IF($A181&lt;&gt;"",VLOOKUP($A181,Matos,2,0),""),"")</f>
        <v/>
      </c>
      <c r="C181" s="50"/>
      <c r="D181" s="50"/>
      <c r="E181" s="51"/>
      <c r="F181" s="51"/>
      <c r="G181" s="67" t="str">
        <f>IFERROR(IF(OR($A181="",$B181="",$E181=""),"",IF(AND($F181&lt;&gt;"",MONTH($F181)&lt;MONTH($L$9)),"",IF(MID($B181,1,2)="OT",DATEDIF($E181,$F181,"d")+1,IF(AND($I181="",$F181=""),DATEDIF($E181,DATE(YEAR($L$9),MONTH($L$9)+1,0),"d"),IF(AND($E181&lt;&gt;"",$F181&lt;&gt;"",$I181=""),DATEDIF($E181,$F181,"d"),IF(AND($E181&lt;&gt;"",$F181&lt;&gt;"",$I181&lt;&gt;""),DAY(DATE(YEAR($F181),MONTH($F181)+1,0))-(DATE(YEAR($F181),MONTH($F181)+1,0)-$F181),DAY(DATE(YEAR($L$9),MONTH($L$9)+1,0)))))))),"")</f>
        <v/>
      </c>
      <c r="H181" s="52" t="str">
        <f>IFERROR(IF($A181&lt;&gt;"",VLOOKUP($A181,Matos,3,0),""),"")</f>
        <v/>
      </c>
      <c r="I181" s="52"/>
      <c r="J181" s="52"/>
      <c r="K181" s="68" t="str">
        <f ca="1">IFERROR(ROUND(IF(MID($B181,1,2)="OT","",IF(AND($B$8&lt;&gt;"",$D181="",MONTH($F181)=MONTH($L$9),($F181&gt;$B$8),($F181&gt;$E181)),-SUM($H181/DAY(DATE(YEAR($L$9),MONTH($L$9)+1,0)))*DATEDIF($B$8,$F181,"d")*$C181,IF(AND($B$8&lt;&gt;"",$D181&lt;&gt;"",MONTH($F181)=MONTH($L$9),($F181&gt;$B$8),($F181&gt;$E181)),-SUM($H181/DAY(DATE(YEAR($L$9),MONTH($L$9)+1,0)))*DATEDIF($B$8,$F181,"d")*$D181,""))),2),"")</f>
        <v/>
      </c>
      <c r="L181" s="68" t="str">
        <f ca="1">IFERROR(ROUND(IF(AND($J181="",$D181=""),SUM($H181/DAY(DATE(YEAR($L$9),MONTH($L$9)+1,0)))*$G181*$C181,IF(AND($J181="",$D181&lt;&gt;""),SUM($H181/DAY(DATE(YEAR($L$9),MONTH($L$9)+1,0)))*$G181*$D181,"")),2),"")</f>
        <v/>
      </c>
      <c r="M181" s="68" t="str">
        <f ca="1">IFERROR(ROUND(IF(SUM($I181+$L181)="","",SUM($I181+$L181)),2),"")</f>
        <v/>
      </c>
      <c r="N181" s="52"/>
      <c r="O181" s="53"/>
    </row>
    <row r="182" spans="1:15" s="14" customFormat="1" x14ac:dyDescent="0.25">
      <c r="A182" s="48"/>
      <c r="B182" s="49" t="str">
        <f>IFERROR(IF($A182&lt;&gt;"",VLOOKUP($A182,Matos,2,0),""),"")</f>
        <v/>
      </c>
      <c r="C182" s="50"/>
      <c r="D182" s="50"/>
      <c r="E182" s="51"/>
      <c r="F182" s="51"/>
      <c r="G182" s="67" t="str">
        <f>IFERROR(IF(OR($A182="",$B182="",$E182=""),"",IF(AND($F182&lt;&gt;"",MONTH($F182)&lt;MONTH($L$9)),"",IF(MID($B182,1,2)="OT",DATEDIF($E182,$F182,"d")+1,IF(AND($I182="",$F182=""),DATEDIF($E182,DATE(YEAR($L$9),MONTH($L$9)+1,0),"d"),IF(AND($E182&lt;&gt;"",$F182&lt;&gt;"",$I182=""),DATEDIF($E182,$F182,"d"),IF(AND($E182&lt;&gt;"",$F182&lt;&gt;"",$I182&lt;&gt;""),DAY(DATE(YEAR($F182),MONTH($F182)+1,0))-(DATE(YEAR($F182),MONTH($F182)+1,0)-$F182),DAY(DATE(YEAR($L$9),MONTH($L$9)+1,0)))))))),"")</f>
        <v/>
      </c>
      <c r="H182" s="52" t="str">
        <f>IFERROR(IF($A182&lt;&gt;"",VLOOKUP($A182,Matos,3,0),""),"")</f>
        <v/>
      </c>
      <c r="I182" s="52"/>
      <c r="J182" s="52"/>
      <c r="K182" s="68" t="str">
        <f ca="1">IFERROR(ROUND(IF(MID($B182,1,2)="OT","",IF(AND($B$8&lt;&gt;"",$D182="",MONTH($F182)=MONTH($L$9),($F182&gt;$B$8),($F182&gt;$E182)),-SUM($H182/DAY(DATE(YEAR($L$9),MONTH($L$9)+1,0)))*DATEDIF($B$8,$F182,"d")*$C182,IF(AND($B$8&lt;&gt;"",$D182&lt;&gt;"",MONTH($F182)=MONTH($L$9),($F182&gt;$B$8),($F182&gt;$E182)),-SUM($H182/DAY(DATE(YEAR($L$9),MONTH($L$9)+1,0)))*DATEDIF($B$8,$F182,"d")*$D182,""))),2),"")</f>
        <v/>
      </c>
      <c r="L182" s="68" t="str">
        <f ca="1">IFERROR(ROUND(IF(AND($J182="",$D182=""),SUM($H182/DAY(DATE(YEAR($L$9),MONTH($L$9)+1,0)))*$G182*$C182,IF(AND($J182="",$D182&lt;&gt;""),SUM($H182/DAY(DATE(YEAR($L$9),MONTH($L$9)+1,0)))*$G182*$D182,"")),2),"")</f>
        <v/>
      </c>
      <c r="M182" s="68" t="str">
        <f ca="1">IFERROR(ROUND(IF(SUM($I182+$L182)="","",SUM($I182+$L182)),2),"")</f>
        <v/>
      </c>
      <c r="N182" s="52"/>
      <c r="O182" s="53"/>
    </row>
    <row r="183" spans="1:15" s="14" customFormat="1" x14ac:dyDescent="0.25">
      <c r="A183" s="48"/>
      <c r="B183" s="49" t="str">
        <f>IFERROR(IF($A183&lt;&gt;"",VLOOKUP($A183,Matos,2,0),""),"")</f>
        <v/>
      </c>
      <c r="C183" s="50"/>
      <c r="D183" s="50"/>
      <c r="E183" s="51"/>
      <c r="F183" s="51"/>
      <c r="G183" s="67" t="str">
        <f>IFERROR(IF(OR($A183="",$B183="",$E183=""),"",IF(AND($F183&lt;&gt;"",MONTH($F183)&lt;MONTH($L$9)),"",IF(MID($B183,1,2)="OT",DATEDIF($E183,$F183,"d")+1,IF(AND($I183="",$F183=""),DATEDIF($E183,DATE(YEAR($L$9),MONTH($L$9)+1,0),"d"),IF(AND($E183&lt;&gt;"",$F183&lt;&gt;"",$I183=""),DATEDIF($E183,$F183,"d"),IF(AND($E183&lt;&gt;"",$F183&lt;&gt;"",$I183&lt;&gt;""),DAY(DATE(YEAR($F183),MONTH($F183)+1,0))-(DATE(YEAR($F183),MONTH($F183)+1,0)-$F183),DAY(DATE(YEAR($L$9),MONTH($L$9)+1,0)))))))),"")</f>
        <v/>
      </c>
      <c r="H183" s="52" t="str">
        <f>IFERROR(IF($A183&lt;&gt;"",VLOOKUP($A183,Matos,3,0),""),"")</f>
        <v/>
      </c>
      <c r="I183" s="52"/>
      <c r="J183" s="52"/>
      <c r="K183" s="68" t="str">
        <f ca="1">IFERROR(ROUND(IF(MID($B183,1,2)="OT","",IF(AND($B$8&lt;&gt;"",$D183="",MONTH($F183)=MONTH($L$9),($F183&gt;$B$8),($F183&gt;$E183)),-SUM($H183/DAY(DATE(YEAR($L$9),MONTH($L$9)+1,0)))*DATEDIF($B$8,$F183,"d")*$C183,IF(AND($B$8&lt;&gt;"",$D183&lt;&gt;"",MONTH($F183)=MONTH($L$9),($F183&gt;$B$8),($F183&gt;$E183)),-SUM($H183/DAY(DATE(YEAR($L$9),MONTH($L$9)+1,0)))*DATEDIF($B$8,$F183,"d")*$D183,""))),2),"")</f>
        <v/>
      </c>
      <c r="L183" s="68" t="str">
        <f ca="1">IFERROR(ROUND(IF(AND($J183="",$D183=""),SUM($H183/DAY(DATE(YEAR($L$9),MONTH($L$9)+1,0)))*$G183*$C183,IF(AND($J183="",$D183&lt;&gt;""),SUM($H183/DAY(DATE(YEAR($L$9),MONTH($L$9)+1,0)))*$G183*$D183,"")),2),"")</f>
        <v/>
      </c>
      <c r="M183" s="68" t="str">
        <f ca="1">IFERROR(ROUND(IF(SUM($I183+$L183)="","",SUM($I183+$L183)),2),"")</f>
        <v/>
      </c>
      <c r="N183" s="52"/>
      <c r="O183" s="53"/>
    </row>
    <row r="184" spans="1:15" s="14" customFormat="1" x14ac:dyDescent="0.25">
      <c r="A184" s="48"/>
      <c r="B184" s="49" t="str">
        <f>IFERROR(IF($A184&lt;&gt;"",VLOOKUP($A184,Matos,2,0),""),"")</f>
        <v/>
      </c>
      <c r="C184" s="50"/>
      <c r="D184" s="50"/>
      <c r="E184" s="51"/>
      <c r="F184" s="51"/>
      <c r="G184" s="67" t="str">
        <f>IFERROR(IF(OR($A184="",$B184="",$E184=""),"",IF(AND($F184&lt;&gt;"",MONTH($F184)&lt;MONTH($L$9)),"",IF(MID($B184,1,2)="OT",DATEDIF($E184,$F184,"d")+1,IF(AND($I184="",$F184=""),DATEDIF($E184,DATE(YEAR($L$9),MONTH($L$9)+1,0),"d"),IF(AND($E184&lt;&gt;"",$F184&lt;&gt;"",$I184=""),DATEDIF($E184,$F184,"d"),IF(AND($E184&lt;&gt;"",$F184&lt;&gt;"",$I184&lt;&gt;""),DAY(DATE(YEAR($F184),MONTH($F184)+1,0))-(DATE(YEAR($F184),MONTH($F184)+1,0)-$F184),DAY(DATE(YEAR($L$9),MONTH($L$9)+1,0)))))))),"")</f>
        <v/>
      </c>
      <c r="H184" s="52" t="str">
        <f>IFERROR(IF($A184&lt;&gt;"",VLOOKUP($A184,Matos,3,0),""),"")</f>
        <v/>
      </c>
      <c r="I184" s="52"/>
      <c r="J184" s="52"/>
      <c r="K184" s="68" t="str">
        <f ca="1">IFERROR(ROUND(IF(MID($B184,1,2)="OT","",IF(AND($B$8&lt;&gt;"",$D184="",MONTH($F184)=MONTH($L$9),($F184&gt;$B$8),($F184&gt;$E184)),-SUM($H184/DAY(DATE(YEAR($L$9),MONTH($L$9)+1,0)))*DATEDIF($B$8,$F184,"d")*$C184,IF(AND($B$8&lt;&gt;"",$D184&lt;&gt;"",MONTH($F184)=MONTH($L$9),($F184&gt;$B$8),($F184&gt;$E184)),-SUM($H184/DAY(DATE(YEAR($L$9),MONTH($L$9)+1,0)))*DATEDIF($B$8,$F184,"d")*$D184,""))),2),"")</f>
        <v/>
      </c>
      <c r="L184" s="68" t="str">
        <f ca="1">IFERROR(ROUND(IF(AND($J184="",$D184=""),SUM($H184/DAY(DATE(YEAR($L$9),MONTH($L$9)+1,0)))*$G184*$C184,IF(AND($J184="",$D184&lt;&gt;""),SUM($H184/DAY(DATE(YEAR($L$9),MONTH($L$9)+1,0)))*$G184*$D184,"")),2),"")</f>
        <v/>
      </c>
      <c r="M184" s="68" t="str">
        <f ca="1">IFERROR(ROUND(IF(SUM($I184+$L184)="","",SUM($I184+$L184)),2),"")</f>
        <v/>
      </c>
      <c r="N184" s="52"/>
      <c r="O184" s="53"/>
    </row>
    <row r="185" spans="1:15" s="14" customFormat="1" x14ac:dyDescent="0.25">
      <c r="A185" s="48"/>
      <c r="B185" s="49" t="str">
        <f>IFERROR(IF($A185&lt;&gt;"",VLOOKUP($A185,Matos,2,0),""),"")</f>
        <v/>
      </c>
      <c r="C185" s="50"/>
      <c r="D185" s="50"/>
      <c r="E185" s="51"/>
      <c r="F185" s="51"/>
      <c r="G185" s="67" t="str">
        <f>IFERROR(IF(OR($A185="",$B185="",$E185=""),"",IF(AND($F185&lt;&gt;"",MONTH($F185)&lt;MONTH($L$9)),"",IF(MID($B185,1,2)="OT",DATEDIF($E185,$F185,"d")+1,IF(AND($I185="",$F185=""),DATEDIF($E185,DATE(YEAR($L$9),MONTH($L$9)+1,0),"d"),IF(AND($E185&lt;&gt;"",$F185&lt;&gt;"",$I185=""),DATEDIF($E185,$F185,"d"),IF(AND($E185&lt;&gt;"",$F185&lt;&gt;"",$I185&lt;&gt;""),DAY(DATE(YEAR($F185),MONTH($F185)+1,0))-(DATE(YEAR($F185),MONTH($F185)+1,0)-$F185),DAY(DATE(YEAR($L$9),MONTH($L$9)+1,0)))))))),"")</f>
        <v/>
      </c>
      <c r="H185" s="52" t="str">
        <f>IFERROR(IF($A185&lt;&gt;"",VLOOKUP($A185,Matos,3,0),""),"")</f>
        <v/>
      </c>
      <c r="I185" s="52"/>
      <c r="J185" s="52"/>
      <c r="K185" s="68" t="str">
        <f ca="1">IFERROR(ROUND(IF(MID($B185,1,2)="OT","",IF(AND($B$8&lt;&gt;"",$D185="",MONTH($F185)=MONTH($L$9),($F185&gt;$B$8),($F185&gt;$E185)),-SUM($H185/DAY(DATE(YEAR($L$9),MONTH($L$9)+1,0)))*DATEDIF($B$8,$F185,"d")*$C185,IF(AND($B$8&lt;&gt;"",$D185&lt;&gt;"",MONTH($F185)=MONTH($L$9),($F185&gt;$B$8),($F185&gt;$E185)),-SUM($H185/DAY(DATE(YEAR($L$9),MONTH($L$9)+1,0)))*DATEDIF($B$8,$F185,"d")*$D185,""))),2),"")</f>
        <v/>
      </c>
      <c r="L185" s="68" t="str">
        <f ca="1">IFERROR(ROUND(IF(AND($J185="",$D185=""),SUM($H185/DAY(DATE(YEAR($L$9),MONTH($L$9)+1,0)))*$G185*$C185,IF(AND($J185="",$D185&lt;&gt;""),SUM($H185/DAY(DATE(YEAR($L$9),MONTH($L$9)+1,0)))*$G185*$D185,"")),2),"")</f>
        <v/>
      </c>
      <c r="M185" s="68" t="str">
        <f ca="1">IFERROR(ROUND(IF(SUM($I185+$L185)="","",SUM($I185+$L185)),2),"")</f>
        <v/>
      </c>
      <c r="N185" s="52"/>
      <c r="O185" s="53"/>
    </row>
    <row r="186" spans="1:15" s="14" customFormat="1" x14ac:dyDescent="0.25">
      <c r="A186" s="48"/>
      <c r="B186" s="49" t="str">
        <f>IFERROR(IF($A186&lt;&gt;"",VLOOKUP($A186,Matos,2,0),""),"")</f>
        <v/>
      </c>
      <c r="C186" s="50"/>
      <c r="D186" s="50"/>
      <c r="E186" s="51"/>
      <c r="F186" s="51"/>
      <c r="G186" s="67" t="str">
        <f>IFERROR(IF(OR($A186="",$B186="",$E186=""),"",IF(AND($F186&lt;&gt;"",MONTH($F186)&lt;MONTH($L$9)),"",IF(MID($B186,1,2)="OT",DATEDIF($E186,$F186,"d")+1,IF(AND($I186="",$F186=""),DATEDIF($E186,DATE(YEAR($L$9),MONTH($L$9)+1,0),"d"),IF(AND($E186&lt;&gt;"",$F186&lt;&gt;"",$I186=""),DATEDIF($E186,$F186,"d"),IF(AND($E186&lt;&gt;"",$F186&lt;&gt;"",$I186&lt;&gt;""),DAY(DATE(YEAR($F186),MONTH($F186)+1,0))-(DATE(YEAR($F186),MONTH($F186)+1,0)-$F186),DAY(DATE(YEAR($L$9),MONTH($L$9)+1,0)))))))),"")</f>
        <v/>
      </c>
      <c r="H186" s="52" t="str">
        <f>IFERROR(IF($A186&lt;&gt;"",VLOOKUP($A186,Matos,3,0),""),"")</f>
        <v/>
      </c>
      <c r="I186" s="52"/>
      <c r="J186" s="52"/>
      <c r="K186" s="68" t="str">
        <f ca="1">IFERROR(ROUND(IF(MID($B186,1,2)="OT","",IF(AND($B$8&lt;&gt;"",$D186="",MONTH($F186)=MONTH($L$9),($F186&gt;$B$8),($F186&gt;$E186)),-SUM($H186/DAY(DATE(YEAR($L$9),MONTH($L$9)+1,0)))*DATEDIF($B$8,$F186,"d")*$C186,IF(AND($B$8&lt;&gt;"",$D186&lt;&gt;"",MONTH($F186)=MONTH($L$9),($F186&gt;$B$8),($F186&gt;$E186)),-SUM($H186/DAY(DATE(YEAR($L$9),MONTH($L$9)+1,0)))*DATEDIF($B$8,$F186,"d")*$D186,""))),2),"")</f>
        <v/>
      </c>
      <c r="L186" s="68" t="str">
        <f ca="1">IFERROR(ROUND(IF(AND($J186="",$D186=""),SUM($H186/DAY(DATE(YEAR($L$9),MONTH($L$9)+1,0)))*$G186*$C186,IF(AND($J186="",$D186&lt;&gt;""),SUM($H186/DAY(DATE(YEAR($L$9),MONTH($L$9)+1,0)))*$G186*$D186,"")),2),"")</f>
        <v/>
      </c>
      <c r="M186" s="68" t="str">
        <f ca="1">IFERROR(ROUND(IF(SUM($I186+$L186)="","",SUM($I186+$L186)),2),"")</f>
        <v/>
      </c>
      <c r="N186" s="52"/>
      <c r="O186" s="53"/>
    </row>
    <row r="187" spans="1:15" s="14" customFormat="1" x14ac:dyDescent="0.25">
      <c r="A187" s="48"/>
      <c r="B187" s="49" t="str">
        <f>IFERROR(IF($A187&lt;&gt;"",VLOOKUP($A187,Matos,2,0),""),"")</f>
        <v/>
      </c>
      <c r="C187" s="50"/>
      <c r="D187" s="50"/>
      <c r="E187" s="51"/>
      <c r="F187" s="51"/>
      <c r="G187" s="67" t="str">
        <f>IFERROR(IF(OR($A187="",$B187="",$E187=""),"",IF(AND($F187&lt;&gt;"",MONTH($F187)&lt;MONTH($L$9)),"",IF(MID($B187,1,2)="OT",DATEDIF($E187,$F187,"d")+1,IF(AND($I187="",$F187=""),DATEDIF($E187,DATE(YEAR($L$9),MONTH($L$9)+1,0),"d"),IF(AND($E187&lt;&gt;"",$F187&lt;&gt;"",$I187=""),DATEDIF($E187,$F187,"d"),IF(AND($E187&lt;&gt;"",$F187&lt;&gt;"",$I187&lt;&gt;""),DAY(DATE(YEAR($F187),MONTH($F187)+1,0))-(DATE(YEAR($F187),MONTH($F187)+1,0)-$F187),DAY(DATE(YEAR($L$9),MONTH($L$9)+1,0)))))))),"")</f>
        <v/>
      </c>
      <c r="H187" s="52" t="str">
        <f>IFERROR(IF($A187&lt;&gt;"",VLOOKUP($A187,Matos,3,0),""),"")</f>
        <v/>
      </c>
      <c r="I187" s="52"/>
      <c r="J187" s="52"/>
      <c r="K187" s="68" t="str">
        <f ca="1">IFERROR(ROUND(IF(MID($B187,1,2)="OT","",IF(AND($B$8&lt;&gt;"",$D187="",MONTH($F187)=MONTH($L$9),($F187&gt;$B$8),($F187&gt;$E187)),-SUM($H187/DAY(DATE(YEAR($L$9),MONTH($L$9)+1,0)))*DATEDIF($B$8,$F187,"d")*$C187,IF(AND($B$8&lt;&gt;"",$D187&lt;&gt;"",MONTH($F187)=MONTH($L$9),($F187&gt;$B$8),($F187&gt;$E187)),-SUM($H187/DAY(DATE(YEAR($L$9),MONTH($L$9)+1,0)))*DATEDIF($B$8,$F187,"d")*$D187,""))),2),"")</f>
        <v/>
      </c>
      <c r="L187" s="68" t="str">
        <f ca="1">IFERROR(ROUND(IF(AND($J187="",$D187=""),SUM($H187/DAY(DATE(YEAR($L$9),MONTH($L$9)+1,0)))*$G187*$C187,IF(AND($J187="",$D187&lt;&gt;""),SUM($H187/DAY(DATE(YEAR($L$9),MONTH($L$9)+1,0)))*$G187*$D187,"")),2),"")</f>
        <v/>
      </c>
      <c r="M187" s="68" t="str">
        <f ca="1">IFERROR(ROUND(IF(SUM($I187+$L187)="","",SUM($I187+$L187)),2),"")</f>
        <v/>
      </c>
      <c r="N187" s="52"/>
      <c r="O187" s="53"/>
    </row>
    <row r="188" spans="1:15" s="14" customFormat="1" x14ac:dyDescent="0.25">
      <c r="A188" s="48"/>
      <c r="B188" s="49" t="str">
        <f>IFERROR(IF($A188&lt;&gt;"",VLOOKUP($A188,Matos,2,0),""),"")</f>
        <v/>
      </c>
      <c r="C188" s="50"/>
      <c r="D188" s="50"/>
      <c r="E188" s="51"/>
      <c r="F188" s="51"/>
      <c r="G188" s="67" t="str">
        <f>IFERROR(IF(OR($A188="",$B188="",$E188=""),"",IF(AND($F188&lt;&gt;"",MONTH($F188)&lt;MONTH($L$9)),"",IF(MID($B188,1,2)="OT",DATEDIF($E188,$F188,"d")+1,IF(AND($I188="",$F188=""),DATEDIF($E188,DATE(YEAR($L$9),MONTH($L$9)+1,0),"d"),IF(AND($E188&lt;&gt;"",$F188&lt;&gt;"",$I188=""),DATEDIF($E188,$F188,"d"),IF(AND($E188&lt;&gt;"",$F188&lt;&gt;"",$I188&lt;&gt;""),DAY(DATE(YEAR($F188),MONTH($F188)+1,0))-(DATE(YEAR($F188),MONTH($F188)+1,0)-$F188),DAY(DATE(YEAR($L$9),MONTH($L$9)+1,0)))))))),"")</f>
        <v/>
      </c>
      <c r="H188" s="52" t="str">
        <f>IFERROR(IF($A188&lt;&gt;"",VLOOKUP($A188,Matos,3,0),""),"")</f>
        <v/>
      </c>
      <c r="I188" s="52"/>
      <c r="J188" s="52"/>
      <c r="K188" s="68" t="str">
        <f ca="1">IFERROR(ROUND(IF(MID($B188,1,2)="OT","",IF(AND($B$8&lt;&gt;"",$D188="",MONTH($F188)=MONTH($L$9),($F188&gt;$B$8),($F188&gt;$E188)),-SUM($H188/DAY(DATE(YEAR($L$9),MONTH($L$9)+1,0)))*DATEDIF($B$8,$F188,"d")*$C188,IF(AND($B$8&lt;&gt;"",$D188&lt;&gt;"",MONTH($F188)=MONTH($L$9),($F188&gt;$B$8),($F188&gt;$E188)),-SUM($H188/DAY(DATE(YEAR($L$9),MONTH($L$9)+1,0)))*DATEDIF($B$8,$F188,"d")*$D188,""))),2),"")</f>
        <v/>
      </c>
      <c r="L188" s="68" t="str">
        <f ca="1">IFERROR(ROUND(IF(AND($J188="",$D188=""),SUM($H188/DAY(DATE(YEAR($L$9),MONTH($L$9)+1,0)))*$G188*$C188,IF(AND($J188="",$D188&lt;&gt;""),SUM($H188/DAY(DATE(YEAR($L$9),MONTH($L$9)+1,0)))*$G188*$D188,"")),2),"")</f>
        <v/>
      </c>
      <c r="M188" s="68" t="str">
        <f ca="1">IFERROR(ROUND(IF(SUM($I188+$L188)="","",SUM($I188+$L188)),2),"")</f>
        <v/>
      </c>
      <c r="N188" s="52"/>
      <c r="O188" s="53"/>
    </row>
    <row r="189" spans="1:15" s="14" customFormat="1" x14ac:dyDescent="0.25">
      <c r="A189" s="48"/>
      <c r="B189" s="49" t="str">
        <f>IFERROR(IF($A189&lt;&gt;"",VLOOKUP($A189,Matos,2,0),""),"")</f>
        <v/>
      </c>
      <c r="C189" s="50"/>
      <c r="D189" s="50"/>
      <c r="E189" s="51"/>
      <c r="F189" s="51"/>
      <c r="G189" s="67" t="str">
        <f>IFERROR(IF(OR($A189="",$B189="",$E189=""),"",IF(AND($F189&lt;&gt;"",MONTH($F189)&lt;MONTH($L$9)),"",IF(MID($B189,1,2)="OT",DATEDIF($E189,$F189,"d")+1,IF(AND($I189="",$F189=""),DATEDIF($E189,DATE(YEAR($L$9),MONTH($L$9)+1,0),"d"),IF(AND($E189&lt;&gt;"",$F189&lt;&gt;"",$I189=""),DATEDIF($E189,$F189,"d"),IF(AND($E189&lt;&gt;"",$F189&lt;&gt;"",$I189&lt;&gt;""),DAY(DATE(YEAR($F189),MONTH($F189)+1,0))-(DATE(YEAR($F189),MONTH($F189)+1,0)-$F189),DAY(DATE(YEAR($L$9),MONTH($L$9)+1,0)))))))),"")</f>
        <v/>
      </c>
      <c r="H189" s="52" t="str">
        <f>IFERROR(IF($A189&lt;&gt;"",VLOOKUP($A189,Matos,3,0),""),"")</f>
        <v/>
      </c>
      <c r="I189" s="52"/>
      <c r="J189" s="52"/>
      <c r="K189" s="68" t="str">
        <f ca="1">IFERROR(ROUND(IF(MID($B189,1,2)="OT","",IF(AND($B$8&lt;&gt;"",$D189="",MONTH($F189)=MONTH($L$9),($F189&gt;$B$8),($F189&gt;$E189)),-SUM($H189/DAY(DATE(YEAR($L$9),MONTH($L$9)+1,0)))*DATEDIF($B$8,$F189,"d")*$C189,IF(AND($B$8&lt;&gt;"",$D189&lt;&gt;"",MONTH($F189)=MONTH($L$9),($F189&gt;$B$8),($F189&gt;$E189)),-SUM($H189/DAY(DATE(YEAR($L$9),MONTH($L$9)+1,0)))*DATEDIF($B$8,$F189,"d")*$D189,""))),2),"")</f>
        <v/>
      </c>
      <c r="L189" s="68" t="str">
        <f ca="1">IFERROR(ROUND(IF(AND($J189="",$D189=""),SUM($H189/DAY(DATE(YEAR($L$9),MONTH($L$9)+1,0)))*$G189*$C189,IF(AND($J189="",$D189&lt;&gt;""),SUM($H189/DAY(DATE(YEAR($L$9),MONTH($L$9)+1,0)))*$G189*$D189,"")),2),"")</f>
        <v/>
      </c>
      <c r="M189" s="68" t="str">
        <f ca="1">IFERROR(ROUND(IF(SUM($I189+$L189)="","",SUM($I189+$L189)),2),"")</f>
        <v/>
      </c>
      <c r="N189" s="52"/>
      <c r="O189" s="53"/>
    </row>
    <row r="190" spans="1:15" s="14" customFormat="1" x14ac:dyDescent="0.25">
      <c r="A190" s="48"/>
      <c r="B190" s="49" t="str">
        <f>IFERROR(IF($A190&lt;&gt;"",VLOOKUP($A190,Matos,2,0),""),"")</f>
        <v/>
      </c>
      <c r="C190" s="50"/>
      <c r="D190" s="50"/>
      <c r="E190" s="51"/>
      <c r="F190" s="51"/>
      <c r="G190" s="67" t="str">
        <f>IFERROR(IF(OR($A190="",$B190="",$E190=""),"",IF(AND($F190&lt;&gt;"",MONTH($F190)&lt;MONTH($L$9)),"",IF(MID($B190,1,2)="OT",DATEDIF($E190,$F190,"d")+1,IF(AND($I190="",$F190=""),DATEDIF($E190,DATE(YEAR($L$9),MONTH($L$9)+1,0),"d"),IF(AND($E190&lt;&gt;"",$F190&lt;&gt;"",$I190=""),DATEDIF($E190,$F190,"d"),IF(AND($E190&lt;&gt;"",$F190&lt;&gt;"",$I190&lt;&gt;""),DAY(DATE(YEAR($F190),MONTH($F190)+1,0))-(DATE(YEAR($F190),MONTH($F190)+1,0)-$F190),DAY(DATE(YEAR($L$9),MONTH($L$9)+1,0)))))))),"")</f>
        <v/>
      </c>
      <c r="H190" s="52" t="str">
        <f>IFERROR(IF($A190&lt;&gt;"",VLOOKUP($A190,Matos,3,0),""),"")</f>
        <v/>
      </c>
      <c r="I190" s="52"/>
      <c r="J190" s="52"/>
      <c r="K190" s="68" t="str">
        <f ca="1">IFERROR(ROUND(IF(MID($B190,1,2)="OT","",IF(AND($B$8&lt;&gt;"",$D190="",MONTH($F190)=MONTH($L$9),($F190&gt;$B$8),($F190&gt;$E190)),-SUM($H190/DAY(DATE(YEAR($L$9),MONTH($L$9)+1,0)))*DATEDIF($B$8,$F190,"d")*$C190,IF(AND($B$8&lt;&gt;"",$D190&lt;&gt;"",MONTH($F190)=MONTH($L$9),($F190&gt;$B$8),($F190&gt;$E190)),-SUM($H190/DAY(DATE(YEAR($L$9),MONTH($L$9)+1,0)))*DATEDIF($B$8,$F190,"d")*$D190,""))),2),"")</f>
        <v/>
      </c>
      <c r="L190" s="68" t="str">
        <f ca="1">IFERROR(ROUND(IF(AND($J190="",$D190=""),SUM($H190/DAY(DATE(YEAR($L$9),MONTH($L$9)+1,0)))*$G190*$C190,IF(AND($J190="",$D190&lt;&gt;""),SUM($H190/DAY(DATE(YEAR($L$9),MONTH($L$9)+1,0)))*$G190*$D190,"")),2),"")</f>
        <v/>
      </c>
      <c r="M190" s="68" t="str">
        <f ca="1">IFERROR(ROUND(IF(SUM($I190+$L190)="","",SUM($I190+$L190)),2),"")</f>
        <v/>
      </c>
      <c r="N190" s="52"/>
      <c r="O190" s="53"/>
    </row>
    <row r="191" spans="1:15" s="14" customFormat="1" x14ac:dyDescent="0.25">
      <c r="A191" s="48"/>
      <c r="B191" s="49" t="str">
        <f>IFERROR(IF($A191&lt;&gt;"",VLOOKUP($A191,Matos,2,0),""),"")</f>
        <v/>
      </c>
      <c r="C191" s="50"/>
      <c r="D191" s="50"/>
      <c r="E191" s="51"/>
      <c r="F191" s="51"/>
      <c r="G191" s="67" t="str">
        <f>IFERROR(IF(OR($A191="",$B191="",$E191=""),"",IF(AND($F191&lt;&gt;"",MONTH($F191)&lt;MONTH($L$9)),"",IF(MID($B191,1,2)="OT",DATEDIF($E191,$F191,"d")+1,IF(AND($I191="",$F191=""),DATEDIF($E191,DATE(YEAR($L$9),MONTH($L$9)+1,0),"d"),IF(AND($E191&lt;&gt;"",$F191&lt;&gt;"",$I191=""),DATEDIF($E191,$F191,"d"),IF(AND($E191&lt;&gt;"",$F191&lt;&gt;"",$I191&lt;&gt;""),DAY(DATE(YEAR($F191),MONTH($F191)+1,0))-(DATE(YEAR($F191),MONTH($F191)+1,0)-$F191),DAY(DATE(YEAR($L$9),MONTH($L$9)+1,0)))))))),"")</f>
        <v/>
      </c>
      <c r="H191" s="52" t="str">
        <f>IFERROR(IF($A191&lt;&gt;"",VLOOKUP($A191,Matos,3,0),""),"")</f>
        <v/>
      </c>
      <c r="I191" s="52"/>
      <c r="J191" s="52"/>
      <c r="K191" s="68" t="str">
        <f ca="1">IFERROR(ROUND(IF(MID($B191,1,2)="OT","",IF(AND($B$8&lt;&gt;"",$D191="",MONTH($F191)=MONTH($L$9),($F191&gt;$B$8),($F191&gt;$E191)),-SUM($H191/DAY(DATE(YEAR($L$9),MONTH($L$9)+1,0)))*DATEDIF($B$8,$F191,"d")*$C191,IF(AND($B$8&lt;&gt;"",$D191&lt;&gt;"",MONTH($F191)=MONTH($L$9),($F191&gt;$B$8),($F191&gt;$E191)),-SUM($H191/DAY(DATE(YEAR($L$9),MONTH($L$9)+1,0)))*DATEDIF($B$8,$F191,"d")*$D191,""))),2),"")</f>
        <v/>
      </c>
      <c r="L191" s="68" t="str">
        <f ca="1">IFERROR(ROUND(IF(AND($J191="",$D191=""),SUM($H191/DAY(DATE(YEAR($L$9),MONTH($L$9)+1,0)))*$G191*$C191,IF(AND($J191="",$D191&lt;&gt;""),SUM($H191/DAY(DATE(YEAR($L$9),MONTH($L$9)+1,0)))*$G191*$D191,"")),2),"")</f>
        <v/>
      </c>
      <c r="M191" s="68" t="str">
        <f ca="1">IFERROR(ROUND(IF(SUM($I191+$L191)="","",SUM($I191+$L191)),2),"")</f>
        <v/>
      </c>
      <c r="N191" s="52"/>
      <c r="O191" s="53"/>
    </row>
    <row r="192" spans="1:15" s="14" customFormat="1" x14ac:dyDescent="0.25">
      <c r="A192" s="48"/>
      <c r="B192" s="49" t="str">
        <f>IFERROR(IF($A192&lt;&gt;"",VLOOKUP($A192,Matos,2,0),""),"")</f>
        <v/>
      </c>
      <c r="C192" s="50"/>
      <c r="D192" s="50"/>
      <c r="E192" s="51"/>
      <c r="F192" s="51"/>
      <c r="G192" s="67" t="str">
        <f>IFERROR(IF(OR($A192="",$B192="",$E192=""),"",IF(AND($F192&lt;&gt;"",MONTH($F192)&lt;MONTH($L$9)),"",IF(MID($B192,1,2)="OT",DATEDIF($E192,$F192,"d")+1,IF(AND($I192="",$F192=""),DATEDIF($E192,DATE(YEAR($L$9),MONTH($L$9)+1,0),"d"),IF(AND($E192&lt;&gt;"",$F192&lt;&gt;"",$I192=""),DATEDIF($E192,$F192,"d"),IF(AND($E192&lt;&gt;"",$F192&lt;&gt;"",$I192&lt;&gt;""),DAY(DATE(YEAR($F192),MONTH($F192)+1,0))-(DATE(YEAR($F192),MONTH($F192)+1,0)-$F192),DAY(DATE(YEAR($L$9),MONTH($L$9)+1,0)))))))),"")</f>
        <v/>
      </c>
      <c r="H192" s="52" t="str">
        <f>IFERROR(IF($A192&lt;&gt;"",VLOOKUP($A192,Matos,3,0),""),"")</f>
        <v/>
      </c>
      <c r="I192" s="52"/>
      <c r="J192" s="52"/>
      <c r="K192" s="68" t="str">
        <f ca="1">IFERROR(ROUND(IF(MID($B192,1,2)="OT","",IF(AND($B$8&lt;&gt;"",$D192="",MONTH($F192)=MONTH($L$9),($F192&gt;$B$8),($F192&gt;$E192)),-SUM($H192/DAY(DATE(YEAR($L$9),MONTH($L$9)+1,0)))*DATEDIF($B$8,$F192,"d")*$C192,IF(AND($B$8&lt;&gt;"",$D192&lt;&gt;"",MONTH($F192)=MONTH($L$9),($F192&gt;$B$8),($F192&gt;$E192)),-SUM($H192/DAY(DATE(YEAR($L$9),MONTH($L$9)+1,0)))*DATEDIF($B$8,$F192,"d")*$D192,""))),2),"")</f>
        <v/>
      </c>
      <c r="L192" s="68" t="str">
        <f ca="1">IFERROR(ROUND(IF(AND($J192="",$D192=""),SUM($H192/DAY(DATE(YEAR($L$9),MONTH($L$9)+1,0)))*$G192*$C192,IF(AND($J192="",$D192&lt;&gt;""),SUM($H192/DAY(DATE(YEAR($L$9),MONTH($L$9)+1,0)))*$G192*$D192,"")),2),"")</f>
        <v/>
      </c>
      <c r="M192" s="68" t="str">
        <f ca="1">IFERROR(ROUND(IF(SUM($I192+$L192)="","",SUM($I192+$L192)),2),"")</f>
        <v/>
      </c>
      <c r="N192" s="52"/>
      <c r="O192" s="53"/>
    </row>
    <row r="193" spans="1:15" s="14" customFormat="1" x14ac:dyDescent="0.25">
      <c r="A193" s="48"/>
      <c r="B193" s="49" t="str">
        <f>IFERROR(IF($A193&lt;&gt;"",VLOOKUP($A193,Matos,2,0),""),"")</f>
        <v/>
      </c>
      <c r="C193" s="50"/>
      <c r="D193" s="50"/>
      <c r="E193" s="51"/>
      <c r="F193" s="51"/>
      <c r="G193" s="67" t="str">
        <f>IFERROR(IF(OR($A193="",$B193="",$E193=""),"",IF(AND($F193&lt;&gt;"",MONTH($F193)&lt;MONTH($L$9)),"",IF(MID($B193,1,2)="OT",DATEDIF($E193,$F193,"d")+1,IF(AND($I193="",$F193=""),DATEDIF($E193,DATE(YEAR($L$9),MONTH($L$9)+1,0),"d"),IF(AND($E193&lt;&gt;"",$F193&lt;&gt;"",$I193=""),DATEDIF($E193,$F193,"d"),IF(AND($E193&lt;&gt;"",$F193&lt;&gt;"",$I193&lt;&gt;""),DAY(DATE(YEAR($F193),MONTH($F193)+1,0))-(DATE(YEAR($F193),MONTH($F193)+1,0)-$F193),DAY(DATE(YEAR($L$9),MONTH($L$9)+1,0)))))))),"")</f>
        <v/>
      </c>
      <c r="H193" s="52" t="str">
        <f>IFERROR(IF($A193&lt;&gt;"",VLOOKUP($A193,Matos,3,0),""),"")</f>
        <v/>
      </c>
      <c r="I193" s="52"/>
      <c r="J193" s="52"/>
      <c r="K193" s="68" t="str">
        <f ca="1">IFERROR(ROUND(IF(MID($B193,1,2)="OT","",IF(AND($B$8&lt;&gt;"",$D193="",MONTH($F193)=MONTH($L$9),($F193&gt;$B$8),($F193&gt;$E193)),-SUM($H193/DAY(DATE(YEAR($L$9),MONTH($L$9)+1,0)))*DATEDIF($B$8,$F193,"d")*$C193,IF(AND($B$8&lt;&gt;"",$D193&lt;&gt;"",MONTH($F193)=MONTH($L$9),($F193&gt;$B$8),($F193&gt;$E193)),-SUM($H193/DAY(DATE(YEAR($L$9),MONTH($L$9)+1,0)))*DATEDIF($B$8,$F193,"d")*$D193,""))),2),"")</f>
        <v/>
      </c>
      <c r="L193" s="68" t="str">
        <f ca="1">IFERROR(ROUND(IF(AND($J193="",$D193=""),SUM($H193/DAY(DATE(YEAR($L$9),MONTH($L$9)+1,0)))*$G193*$C193,IF(AND($J193="",$D193&lt;&gt;""),SUM($H193/DAY(DATE(YEAR($L$9),MONTH($L$9)+1,0)))*$G193*$D193,"")),2),"")</f>
        <v/>
      </c>
      <c r="M193" s="68" t="str">
        <f ca="1">IFERROR(ROUND(IF(SUM($I193+$L193)="","",SUM($I193+$L193)),2),"")</f>
        <v/>
      </c>
      <c r="N193" s="52"/>
      <c r="O193" s="53"/>
    </row>
    <row r="194" spans="1:15" s="14" customFormat="1" x14ac:dyDescent="0.25">
      <c r="A194" s="48"/>
      <c r="B194" s="49" t="str">
        <f>IFERROR(IF($A194&lt;&gt;"",VLOOKUP($A194,Matos,2,0),""),"")</f>
        <v/>
      </c>
      <c r="C194" s="50"/>
      <c r="D194" s="50"/>
      <c r="E194" s="51"/>
      <c r="F194" s="51"/>
      <c r="G194" s="67" t="str">
        <f>IFERROR(IF(OR($A194="",$B194="",$E194=""),"",IF(AND($F194&lt;&gt;"",MONTH($F194)&lt;MONTH($L$9)),"",IF(MID($B194,1,2)="OT",DATEDIF($E194,$F194,"d")+1,IF(AND($I194="",$F194=""),DATEDIF($E194,DATE(YEAR($L$9),MONTH($L$9)+1,0),"d"),IF(AND($E194&lt;&gt;"",$F194&lt;&gt;"",$I194=""),DATEDIF($E194,$F194,"d"),IF(AND($E194&lt;&gt;"",$F194&lt;&gt;"",$I194&lt;&gt;""),DAY(DATE(YEAR($F194),MONTH($F194)+1,0))-(DATE(YEAR($F194),MONTH($F194)+1,0)-$F194),DAY(DATE(YEAR($L$9),MONTH($L$9)+1,0)))))))),"")</f>
        <v/>
      </c>
      <c r="H194" s="52" t="str">
        <f>IFERROR(IF($A194&lt;&gt;"",VLOOKUP($A194,Matos,3,0),""),"")</f>
        <v/>
      </c>
      <c r="I194" s="52"/>
      <c r="J194" s="52"/>
      <c r="K194" s="68" t="str">
        <f ca="1">IFERROR(ROUND(IF(MID($B194,1,2)="OT","",IF(AND($B$8&lt;&gt;"",$D194="",MONTH($F194)=MONTH($L$9),($F194&gt;$B$8),($F194&gt;$E194)),-SUM($H194/DAY(DATE(YEAR($L$9),MONTH($L$9)+1,0)))*DATEDIF($B$8,$F194,"d")*$C194,IF(AND($B$8&lt;&gt;"",$D194&lt;&gt;"",MONTH($F194)=MONTH($L$9),($F194&gt;$B$8),($F194&gt;$E194)),-SUM($H194/DAY(DATE(YEAR($L$9),MONTH($L$9)+1,0)))*DATEDIF($B$8,$F194,"d")*$D194,""))),2),"")</f>
        <v/>
      </c>
      <c r="L194" s="68" t="str">
        <f ca="1">IFERROR(ROUND(IF(AND($J194="",$D194=""),SUM($H194/DAY(DATE(YEAR($L$9),MONTH($L$9)+1,0)))*$G194*$C194,IF(AND($J194="",$D194&lt;&gt;""),SUM($H194/DAY(DATE(YEAR($L$9),MONTH($L$9)+1,0)))*$G194*$D194,"")),2),"")</f>
        <v/>
      </c>
      <c r="M194" s="68" t="str">
        <f ca="1">IFERROR(ROUND(IF(SUM($I194+$L194)="","",SUM($I194+$L194)),2),"")</f>
        <v/>
      </c>
      <c r="N194" s="52"/>
      <c r="O194" s="53"/>
    </row>
    <row r="195" spans="1:15" s="14" customFormat="1" x14ac:dyDescent="0.25">
      <c r="A195" s="48"/>
      <c r="B195" s="49" t="str">
        <f>IFERROR(IF($A195&lt;&gt;"",VLOOKUP($A195,Matos,2,0),""),"")</f>
        <v/>
      </c>
      <c r="C195" s="50"/>
      <c r="D195" s="50"/>
      <c r="E195" s="51"/>
      <c r="F195" s="51"/>
      <c r="G195" s="67" t="str">
        <f>IFERROR(IF(OR($A195="",$B195="",$E195=""),"",IF(AND($F195&lt;&gt;"",MONTH($F195)&lt;MONTH($L$9)),"",IF(MID($B195,1,2)="OT",DATEDIF($E195,$F195,"d")+1,IF(AND($I195="",$F195=""),DATEDIF($E195,DATE(YEAR($L$9),MONTH($L$9)+1,0),"d"),IF(AND($E195&lt;&gt;"",$F195&lt;&gt;"",$I195=""),DATEDIF($E195,$F195,"d"),IF(AND($E195&lt;&gt;"",$F195&lt;&gt;"",$I195&lt;&gt;""),DAY(DATE(YEAR($F195),MONTH($F195)+1,0))-(DATE(YEAR($F195),MONTH($F195)+1,0)-$F195),DAY(DATE(YEAR($L$9),MONTH($L$9)+1,0)))))))),"")</f>
        <v/>
      </c>
      <c r="H195" s="52" t="str">
        <f>IFERROR(IF($A195&lt;&gt;"",VLOOKUP($A195,Matos,3,0),""),"")</f>
        <v/>
      </c>
      <c r="I195" s="52"/>
      <c r="J195" s="52"/>
      <c r="K195" s="68" t="str">
        <f ca="1">IFERROR(ROUND(IF(MID($B195,1,2)="OT","",IF(AND($B$8&lt;&gt;"",$D195="",MONTH($F195)=MONTH($L$9),($F195&gt;$B$8),($F195&gt;$E195)),-SUM($H195/DAY(DATE(YEAR($L$9),MONTH($L$9)+1,0)))*DATEDIF($B$8,$F195,"d")*$C195,IF(AND($B$8&lt;&gt;"",$D195&lt;&gt;"",MONTH($F195)=MONTH($L$9),($F195&gt;$B$8),($F195&gt;$E195)),-SUM($H195/DAY(DATE(YEAR($L$9),MONTH($L$9)+1,0)))*DATEDIF($B$8,$F195,"d")*$D195,""))),2),"")</f>
        <v/>
      </c>
      <c r="L195" s="68" t="str">
        <f ca="1">IFERROR(ROUND(IF(AND($J195="",$D195=""),SUM($H195/DAY(DATE(YEAR($L$9),MONTH($L$9)+1,0)))*$G195*$C195,IF(AND($J195="",$D195&lt;&gt;""),SUM($H195/DAY(DATE(YEAR($L$9),MONTH($L$9)+1,0)))*$G195*$D195,"")),2),"")</f>
        <v/>
      </c>
      <c r="M195" s="68" t="str">
        <f ca="1">IFERROR(ROUND(IF(SUM($I195+$L195)="","",SUM($I195+$L195)),2),"")</f>
        <v/>
      </c>
      <c r="N195" s="52"/>
      <c r="O195" s="53"/>
    </row>
    <row r="196" spans="1:15" s="14" customFormat="1" x14ac:dyDescent="0.25">
      <c r="A196" s="48"/>
      <c r="B196" s="49" t="str">
        <f>IFERROR(IF($A196&lt;&gt;"",VLOOKUP($A196,Matos,2,0),""),"")</f>
        <v/>
      </c>
      <c r="C196" s="50"/>
      <c r="D196" s="50"/>
      <c r="E196" s="51"/>
      <c r="F196" s="51"/>
      <c r="G196" s="67" t="str">
        <f>IFERROR(IF(OR($A196="",$B196="",$E196=""),"",IF(AND($F196&lt;&gt;"",MONTH($F196)&lt;MONTH($L$9)),"",IF(MID($B196,1,2)="OT",DATEDIF($E196,$F196,"d")+1,IF(AND($I196="",$F196=""),DATEDIF($E196,DATE(YEAR($L$9),MONTH($L$9)+1,0),"d"),IF(AND($E196&lt;&gt;"",$F196&lt;&gt;"",$I196=""),DATEDIF($E196,$F196,"d"),IF(AND($E196&lt;&gt;"",$F196&lt;&gt;"",$I196&lt;&gt;""),DAY(DATE(YEAR($F196),MONTH($F196)+1,0))-(DATE(YEAR($F196),MONTH($F196)+1,0)-$F196),DAY(DATE(YEAR($L$9),MONTH($L$9)+1,0)))))))),"")</f>
        <v/>
      </c>
      <c r="H196" s="52" t="str">
        <f>IFERROR(IF($A196&lt;&gt;"",VLOOKUP($A196,Matos,3,0),""),"")</f>
        <v/>
      </c>
      <c r="I196" s="52"/>
      <c r="J196" s="52"/>
      <c r="K196" s="68" t="str">
        <f ca="1">IFERROR(ROUND(IF(MID($B196,1,2)="OT","",IF(AND($B$8&lt;&gt;"",$D196="",MONTH($F196)=MONTH($L$9),($F196&gt;$B$8),($F196&gt;$E196)),-SUM($H196/DAY(DATE(YEAR($L$9),MONTH($L$9)+1,0)))*DATEDIF($B$8,$F196,"d")*$C196,IF(AND($B$8&lt;&gt;"",$D196&lt;&gt;"",MONTH($F196)=MONTH($L$9),($F196&gt;$B$8),($F196&gt;$E196)),-SUM($H196/DAY(DATE(YEAR($L$9),MONTH($L$9)+1,0)))*DATEDIF($B$8,$F196,"d")*$D196,""))),2),"")</f>
        <v/>
      </c>
      <c r="L196" s="68" t="str">
        <f ca="1">IFERROR(ROUND(IF(AND($J196="",$D196=""),SUM($H196/DAY(DATE(YEAR($L$9),MONTH($L$9)+1,0)))*$G196*$C196,IF(AND($J196="",$D196&lt;&gt;""),SUM($H196/DAY(DATE(YEAR($L$9),MONTH($L$9)+1,0)))*$G196*$D196,"")),2),"")</f>
        <v/>
      </c>
      <c r="M196" s="68" t="str">
        <f ca="1">IFERROR(ROUND(IF(SUM($I196+$L196)="","",SUM($I196+$L196)),2),"")</f>
        <v/>
      </c>
      <c r="N196" s="52"/>
      <c r="O196" s="53"/>
    </row>
    <row r="197" spans="1:15" s="14" customFormat="1" x14ac:dyDescent="0.25">
      <c r="A197" s="48"/>
      <c r="B197" s="49" t="str">
        <f>IFERROR(IF($A197&lt;&gt;"",VLOOKUP($A197,Matos,2,0),""),"")</f>
        <v/>
      </c>
      <c r="C197" s="50"/>
      <c r="D197" s="50"/>
      <c r="E197" s="51"/>
      <c r="F197" s="51"/>
      <c r="G197" s="67" t="str">
        <f>IFERROR(IF(OR($A197="",$B197="",$E197=""),"",IF(AND($F197&lt;&gt;"",MONTH($F197)&lt;MONTH($L$9)),"",IF(MID($B197,1,2)="OT",DATEDIF($E197,$F197,"d")+1,IF(AND($I197="",$F197=""),DATEDIF($E197,DATE(YEAR($L$9),MONTH($L$9)+1,0),"d"),IF(AND($E197&lt;&gt;"",$F197&lt;&gt;"",$I197=""),DATEDIF($E197,$F197,"d"),IF(AND($E197&lt;&gt;"",$F197&lt;&gt;"",$I197&lt;&gt;""),DAY(DATE(YEAR($F197),MONTH($F197)+1,0))-(DATE(YEAR($F197),MONTH($F197)+1,0)-$F197),DAY(DATE(YEAR($L$9),MONTH($L$9)+1,0)))))))),"")</f>
        <v/>
      </c>
      <c r="H197" s="52" t="str">
        <f>IFERROR(IF($A197&lt;&gt;"",VLOOKUP($A197,Matos,3,0),""),"")</f>
        <v/>
      </c>
      <c r="I197" s="52"/>
      <c r="J197" s="52"/>
      <c r="K197" s="68" t="str">
        <f ca="1">IFERROR(ROUND(IF(MID($B197,1,2)="OT","",IF(AND($B$8&lt;&gt;"",$D197="",MONTH($F197)=MONTH($L$9),($F197&gt;$B$8),($F197&gt;$E197)),-SUM($H197/DAY(DATE(YEAR($L$9),MONTH($L$9)+1,0)))*DATEDIF($B$8,$F197,"d")*$C197,IF(AND($B$8&lt;&gt;"",$D197&lt;&gt;"",MONTH($F197)=MONTH($L$9),($F197&gt;$B$8),($F197&gt;$E197)),-SUM($H197/DAY(DATE(YEAR($L$9),MONTH($L$9)+1,0)))*DATEDIF($B$8,$F197,"d")*$D197,""))),2),"")</f>
        <v/>
      </c>
      <c r="L197" s="68" t="str">
        <f ca="1">IFERROR(ROUND(IF(AND($J197="",$D197=""),SUM($H197/DAY(DATE(YEAR($L$9),MONTH($L$9)+1,0)))*$G197*$C197,IF(AND($J197="",$D197&lt;&gt;""),SUM($H197/DAY(DATE(YEAR($L$9),MONTH($L$9)+1,0)))*$G197*$D197,"")),2),"")</f>
        <v/>
      </c>
      <c r="M197" s="68" t="str">
        <f ca="1">IFERROR(ROUND(IF(SUM($I197+$L197)="","",SUM($I197+$L197)),2),"")</f>
        <v/>
      </c>
      <c r="N197" s="52"/>
      <c r="O197" s="53"/>
    </row>
    <row r="198" spans="1:15" s="14" customFormat="1" x14ac:dyDescent="0.25">
      <c r="A198" s="48"/>
      <c r="B198" s="49" t="str">
        <f>IFERROR(IF($A198&lt;&gt;"",VLOOKUP($A198,Matos,2,0),""),"")</f>
        <v/>
      </c>
      <c r="C198" s="50"/>
      <c r="D198" s="50"/>
      <c r="E198" s="51"/>
      <c r="F198" s="51"/>
      <c r="G198" s="67" t="str">
        <f>IFERROR(IF(OR($A198="",$B198="",$E198=""),"",IF(AND($F198&lt;&gt;"",MONTH($F198)&lt;MONTH($L$9)),"",IF(MID($B198,1,2)="OT",DATEDIF($E198,$F198,"d")+1,IF(AND($I198="",$F198=""),DATEDIF($E198,DATE(YEAR($L$9),MONTH($L$9)+1,0),"d"),IF(AND($E198&lt;&gt;"",$F198&lt;&gt;"",$I198=""),DATEDIF($E198,$F198,"d"),IF(AND($E198&lt;&gt;"",$F198&lt;&gt;"",$I198&lt;&gt;""),DAY(DATE(YEAR($F198),MONTH($F198)+1,0))-(DATE(YEAR($F198),MONTH($F198)+1,0)-$F198),DAY(DATE(YEAR($L$9),MONTH($L$9)+1,0)))))))),"")</f>
        <v/>
      </c>
      <c r="H198" s="52" t="str">
        <f>IFERROR(IF($A198&lt;&gt;"",VLOOKUP($A198,Matos,3,0),""),"")</f>
        <v/>
      </c>
      <c r="I198" s="52"/>
      <c r="J198" s="52"/>
      <c r="K198" s="68" t="str">
        <f ca="1">IFERROR(ROUND(IF(MID($B198,1,2)="OT","",IF(AND($B$8&lt;&gt;"",$D198="",MONTH($F198)=MONTH($L$9),($F198&gt;$B$8),($F198&gt;$E198)),-SUM($H198/DAY(DATE(YEAR($L$9),MONTH($L$9)+1,0)))*DATEDIF($B$8,$F198,"d")*$C198,IF(AND($B$8&lt;&gt;"",$D198&lt;&gt;"",MONTH($F198)=MONTH($L$9),($F198&gt;$B$8),($F198&gt;$E198)),-SUM($H198/DAY(DATE(YEAR($L$9),MONTH($L$9)+1,0)))*DATEDIF($B$8,$F198,"d")*$D198,""))),2),"")</f>
        <v/>
      </c>
      <c r="L198" s="68" t="str">
        <f ca="1">IFERROR(ROUND(IF(AND($J198="",$D198=""),SUM($H198/DAY(DATE(YEAR($L$9),MONTH($L$9)+1,0)))*$G198*$C198,IF(AND($J198="",$D198&lt;&gt;""),SUM($H198/DAY(DATE(YEAR($L$9),MONTH($L$9)+1,0)))*$G198*$D198,"")),2),"")</f>
        <v/>
      </c>
      <c r="M198" s="68" t="str">
        <f ca="1">IFERROR(ROUND(IF(SUM($I198+$L198)="","",SUM($I198+$L198)),2),"")</f>
        <v/>
      </c>
      <c r="N198" s="52"/>
      <c r="O198" s="53"/>
    </row>
    <row r="199" spans="1:15" s="14" customFormat="1" x14ac:dyDescent="0.25">
      <c r="A199" s="48"/>
      <c r="B199" s="49" t="str">
        <f>IFERROR(IF($A199&lt;&gt;"",VLOOKUP($A199,Matos,2,0),""),"")</f>
        <v/>
      </c>
      <c r="C199" s="50"/>
      <c r="D199" s="50"/>
      <c r="E199" s="51"/>
      <c r="F199" s="51"/>
      <c r="G199" s="67" t="str">
        <f>IFERROR(IF(OR($A199="",$B199="",$E199=""),"",IF(AND($F199&lt;&gt;"",MONTH($F199)&lt;MONTH($L$9)),"",IF(MID($B199,1,2)="OT",DATEDIF($E199,$F199,"d")+1,IF(AND($I199="",$F199=""),DATEDIF($E199,DATE(YEAR($L$9),MONTH($L$9)+1,0),"d"),IF(AND($E199&lt;&gt;"",$F199&lt;&gt;"",$I199=""),DATEDIF($E199,$F199,"d"),IF(AND($E199&lt;&gt;"",$F199&lt;&gt;"",$I199&lt;&gt;""),DAY(DATE(YEAR($F199),MONTH($F199)+1,0))-(DATE(YEAR($F199),MONTH($F199)+1,0)-$F199),DAY(DATE(YEAR($L$9),MONTH($L$9)+1,0)))))))),"")</f>
        <v/>
      </c>
      <c r="H199" s="52" t="str">
        <f>IFERROR(IF($A199&lt;&gt;"",VLOOKUP($A199,Matos,3,0),""),"")</f>
        <v/>
      </c>
      <c r="I199" s="52"/>
      <c r="J199" s="52"/>
      <c r="K199" s="68" t="str">
        <f ca="1">IFERROR(ROUND(IF(MID($B199,1,2)="OT","",IF(AND($B$8&lt;&gt;"",$D199="",MONTH($F199)=MONTH($L$9),($F199&gt;$B$8),($F199&gt;$E199)),-SUM($H199/DAY(DATE(YEAR($L$9),MONTH($L$9)+1,0)))*DATEDIF($B$8,$F199,"d")*$C199,IF(AND($B$8&lt;&gt;"",$D199&lt;&gt;"",MONTH($F199)=MONTH($L$9),($F199&gt;$B$8),($F199&gt;$E199)),-SUM($H199/DAY(DATE(YEAR($L$9),MONTH($L$9)+1,0)))*DATEDIF($B$8,$F199,"d")*$D199,""))),2),"")</f>
        <v/>
      </c>
      <c r="L199" s="68" t="str">
        <f ca="1">IFERROR(ROUND(IF(AND($J199="",$D199=""),SUM($H199/DAY(DATE(YEAR($L$9),MONTH($L$9)+1,0)))*$G199*$C199,IF(AND($J199="",$D199&lt;&gt;""),SUM($H199/DAY(DATE(YEAR($L$9),MONTH($L$9)+1,0)))*$G199*$D199,"")),2),"")</f>
        <v/>
      </c>
      <c r="M199" s="68" t="str">
        <f ca="1">IFERROR(ROUND(IF(SUM($I199+$L199)="","",SUM($I199+$L199)),2),"")</f>
        <v/>
      </c>
      <c r="N199" s="52"/>
      <c r="O199" s="53"/>
    </row>
    <row r="200" spans="1:15" s="14" customFormat="1" x14ac:dyDescent="0.25">
      <c r="A200" s="48"/>
      <c r="B200" s="49" t="str">
        <f>IFERROR(IF($A200&lt;&gt;"",VLOOKUP($A200,Matos,2,0),""),"")</f>
        <v/>
      </c>
      <c r="C200" s="50"/>
      <c r="D200" s="50"/>
      <c r="E200" s="51"/>
      <c r="F200" s="51"/>
      <c r="G200" s="67" t="str">
        <f>IFERROR(IF(OR($A200="",$B200="",$E200=""),"",IF(AND($F200&lt;&gt;"",MONTH($F200)&lt;MONTH($L$9)),"",IF(MID($B200,1,2)="OT",DATEDIF($E200,$F200,"d")+1,IF(AND($I200="",$F200=""),DATEDIF($E200,DATE(YEAR($L$9),MONTH($L$9)+1,0),"d"),IF(AND($E200&lt;&gt;"",$F200&lt;&gt;"",$I200=""),DATEDIF($E200,$F200,"d"),IF(AND($E200&lt;&gt;"",$F200&lt;&gt;"",$I200&lt;&gt;""),DAY(DATE(YEAR($F200),MONTH($F200)+1,0))-(DATE(YEAR($F200),MONTH($F200)+1,0)-$F200),DAY(DATE(YEAR($L$9),MONTH($L$9)+1,0)))))))),"")</f>
        <v/>
      </c>
      <c r="H200" s="52" t="str">
        <f>IFERROR(IF($A200&lt;&gt;"",VLOOKUP($A200,Matos,3,0),""),"")</f>
        <v/>
      </c>
      <c r="I200" s="52"/>
      <c r="J200" s="52"/>
      <c r="K200" s="68" t="str">
        <f ca="1">IFERROR(ROUND(IF(MID($B200,1,2)="OT","",IF(AND($B$8&lt;&gt;"",$D200="",MONTH($F200)=MONTH($L$9),($F200&gt;$B$8),($F200&gt;$E200)),-SUM($H200/DAY(DATE(YEAR($L$9),MONTH($L$9)+1,0)))*DATEDIF($B$8,$F200,"d")*$C200,IF(AND($B$8&lt;&gt;"",$D200&lt;&gt;"",MONTH($F200)=MONTH($L$9),($F200&gt;$B$8),($F200&gt;$E200)),-SUM($H200/DAY(DATE(YEAR($L$9),MONTH($L$9)+1,0)))*DATEDIF($B$8,$F200,"d")*$D200,""))),2),"")</f>
        <v/>
      </c>
      <c r="L200" s="68" t="str">
        <f ca="1">IFERROR(ROUND(IF(AND($J200="",$D200=""),SUM($H200/DAY(DATE(YEAR($L$9),MONTH($L$9)+1,0)))*$G200*$C200,IF(AND($J200="",$D200&lt;&gt;""),SUM($H200/DAY(DATE(YEAR($L$9),MONTH($L$9)+1,0)))*$G200*$D200,"")),2),"")</f>
        <v/>
      </c>
      <c r="M200" s="68" t="str">
        <f ca="1">IFERROR(ROUND(IF(SUM($I200+$L200)="","",SUM($I200+$L200)),2),"")</f>
        <v/>
      </c>
      <c r="N200" s="52"/>
      <c r="O200" s="53"/>
    </row>
    <row r="201" spans="1:15" s="14" customFormat="1" x14ac:dyDescent="0.25">
      <c r="A201" s="48"/>
      <c r="B201" s="49" t="str">
        <f>IFERROR(IF($A201&lt;&gt;"",VLOOKUP($A201,Matos,2,0),""),"")</f>
        <v/>
      </c>
      <c r="C201" s="50"/>
      <c r="D201" s="50"/>
      <c r="E201" s="51"/>
      <c r="F201" s="51"/>
      <c r="G201" s="67" t="str">
        <f>IFERROR(IF(OR($A201="",$B201="",$E201=""),"",IF(AND($F201&lt;&gt;"",MONTH($F201)&lt;MONTH($L$9)),"",IF(MID($B201,1,2)="OT",DATEDIF($E201,$F201,"d")+1,IF(AND($I201="",$F201=""),DATEDIF($E201,DATE(YEAR($L$9),MONTH($L$9)+1,0),"d"),IF(AND($E201&lt;&gt;"",$F201&lt;&gt;"",$I201=""),DATEDIF($E201,$F201,"d"),IF(AND($E201&lt;&gt;"",$F201&lt;&gt;"",$I201&lt;&gt;""),DAY(DATE(YEAR($F201),MONTH($F201)+1,0))-(DATE(YEAR($F201),MONTH($F201)+1,0)-$F201),DAY(DATE(YEAR($L$9),MONTH($L$9)+1,0)))))))),"")</f>
        <v/>
      </c>
      <c r="H201" s="52" t="str">
        <f>IFERROR(IF($A201&lt;&gt;"",VLOOKUP($A201,Matos,3,0),""),"")</f>
        <v/>
      </c>
      <c r="I201" s="52"/>
      <c r="J201" s="52"/>
      <c r="K201" s="68" t="str">
        <f ca="1">IFERROR(ROUND(IF(MID($B201,1,2)="OT","",IF(AND($B$8&lt;&gt;"",$D201="",MONTH($F201)=MONTH($L$9),($F201&gt;$B$8),($F201&gt;$E201)),-SUM($H201/DAY(DATE(YEAR($L$9),MONTH($L$9)+1,0)))*DATEDIF($B$8,$F201,"d")*$C201,IF(AND($B$8&lt;&gt;"",$D201&lt;&gt;"",MONTH($F201)=MONTH($L$9),($F201&gt;$B$8),($F201&gt;$E201)),-SUM($H201/DAY(DATE(YEAR($L$9),MONTH($L$9)+1,0)))*DATEDIF($B$8,$F201,"d")*$D201,""))),2),"")</f>
        <v/>
      </c>
      <c r="L201" s="68" t="str">
        <f ca="1">IFERROR(ROUND(IF(AND($J201="",$D201=""),SUM($H201/DAY(DATE(YEAR($L$9),MONTH($L$9)+1,0)))*$G201*$C201,IF(AND($J201="",$D201&lt;&gt;""),SUM($H201/DAY(DATE(YEAR($L$9),MONTH($L$9)+1,0)))*$G201*$D201,"")),2),"")</f>
        <v/>
      </c>
      <c r="M201" s="68" t="str">
        <f ca="1">IFERROR(ROUND(IF(SUM($I201+$L201)="","",SUM($I201+$L201)),2),"")</f>
        <v/>
      </c>
      <c r="N201" s="52"/>
      <c r="O201" s="53"/>
    </row>
    <row r="202" spans="1:15" s="14" customFormat="1" x14ac:dyDescent="0.25">
      <c r="A202" s="48"/>
      <c r="B202" s="49" t="str">
        <f>IFERROR(IF($A202&lt;&gt;"",VLOOKUP($A202,Matos,2,0),""),"")</f>
        <v/>
      </c>
      <c r="C202" s="50"/>
      <c r="D202" s="50"/>
      <c r="E202" s="51"/>
      <c r="F202" s="51"/>
      <c r="G202" s="67" t="str">
        <f>IFERROR(IF(OR($A202="",$B202="",$E202=""),"",IF(AND($F202&lt;&gt;"",MONTH($F202)&lt;MONTH($L$9)),"",IF(MID($B202,1,2)="OT",DATEDIF($E202,$F202,"d")+1,IF(AND($I202="",$F202=""),DATEDIF($E202,DATE(YEAR($L$9),MONTH($L$9)+1,0),"d"),IF(AND($E202&lt;&gt;"",$F202&lt;&gt;"",$I202=""),DATEDIF($E202,$F202,"d"),IF(AND($E202&lt;&gt;"",$F202&lt;&gt;"",$I202&lt;&gt;""),DAY(DATE(YEAR($F202),MONTH($F202)+1,0))-(DATE(YEAR($F202),MONTH($F202)+1,0)-$F202),DAY(DATE(YEAR($L$9),MONTH($L$9)+1,0)))))))),"")</f>
        <v/>
      </c>
      <c r="H202" s="52" t="str">
        <f>IFERROR(IF($A202&lt;&gt;"",VLOOKUP($A202,Matos,3,0),""),"")</f>
        <v/>
      </c>
      <c r="I202" s="52"/>
      <c r="J202" s="52"/>
      <c r="K202" s="68" t="str">
        <f ca="1">IFERROR(ROUND(IF(MID($B202,1,2)="OT","",IF(AND($B$8&lt;&gt;"",$D202="",MONTH($F202)=MONTH($L$9),($F202&gt;$B$8),($F202&gt;$E202)),-SUM($H202/DAY(DATE(YEAR($L$9),MONTH($L$9)+1,0)))*DATEDIF($B$8,$F202,"d")*$C202,IF(AND($B$8&lt;&gt;"",$D202&lt;&gt;"",MONTH($F202)=MONTH($L$9),($F202&gt;$B$8),($F202&gt;$E202)),-SUM($H202/DAY(DATE(YEAR($L$9),MONTH($L$9)+1,0)))*DATEDIF($B$8,$F202,"d")*$D202,""))),2),"")</f>
        <v/>
      </c>
      <c r="L202" s="68" t="str">
        <f ca="1">IFERROR(ROUND(IF(AND($J202="",$D202=""),SUM($H202/DAY(DATE(YEAR($L$9),MONTH($L$9)+1,0)))*$G202*$C202,IF(AND($J202="",$D202&lt;&gt;""),SUM($H202/DAY(DATE(YEAR($L$9),MONTH($L$9)+1,0)))*$G202*$D202,"")),2),"")</f>
        <v/>
      </c>
      <c r="M202" s="68" t="str">
        <f ca="1">IFERROR(ROUND(IF(SUM($I202+$L202)="","",SUM($I202+$L202)),2),"")</f>
        <v/>
      </c>
      <c r="N202" s="52"/>
      <c r="O202" s="53"/>
    </row>
    <row r="203" spans="1:15" s="14" customFormat="1" x14ac:dyDescent="0.25">
      <c r="A203" s="48"/>
      <c r="B203" s="49" t="str">
        <f>IFERROR(IF($A203&lt;&gt;"",VLOOKUP($A203,Matos,2,0),""),"")</f>
        <v/>
      </c>
      <c r="C203" s="50"/>
      <c r="D203" s="50"/>
      <c r="E203" s="51"/>
      <c r="F203" s="51"/>
      <c r="G203" s="67" t="str">
        <f>IFERROR(IF(OR($A203="",$B203="",$E203=""),"",IF(AND($F203&lt;&gt;"",MONTH($F203)&lt;MONTH($L$9)),"",IF(MID($B203,1,2)="OT",DATEDIF($E203,$F203,"d")+1,IF(AND($I203="",$F203=""),DATEDIF($E203,DATE(YEAR($L$9),MONTH($L$9)+1,0),"d"),IF(AND($E203&lt;&gt;"",$F203&lt;&gt;"",$I203=""),DATEDIF($E203,$F203,"d"),IF(AND($E203&lt;&gt;"",$F203&lt;&gt;"",$I203&lt;&gt;""),DAY(DATE(YEAR($F203),MONTH($F203)+1,0))-(DATE(YEAR($F203),MONTH($F203)+1,0)-$F203),DAY(DATE(YEAR($L$9),MONTH($L$9)+1,0)))))))),"")</f>
        <v/>
      </c>
      <c r="H203" s="52" t="str">
        <f>IFERROR(IF($A203&lt;&gt;"",VLOOKUP($A203,Matos,3,0),""),"")</f>
        <v/>
      </c>
      <c r="I203" s="52"/>
      <c r="J203" s="52"/>
      <c r="K203" s="68" t="str">
        <f ca="1">IFERROR(ROUND(IF(MID($B203,1,2)="OT","",IF(AND($B$8&lt;&gt;"",$D203="",MONTH($F203)=MONTH($L$9),($F203&gt;$B$8),($F203&gt;$E203)),-SUM($H203/DAY(DATE(YEAR($L$9),MONTH($L$9)+1,0)))*DATEDIF($B$8,$F203,"d")*$C203,IF(AND($B$8&lt;&gt;"",$D203&lt;&gt;"",MONTH($F203)=MONTH($L$9),($F203&gt;$B$8),($F203&gt;$E203)),-SUM($H203/DAY(DATE(YEAR($L$9),MONTH($L$9)+1,0)))*DATEDIF($B$8,$F203,"d")*$D203,""))),2),"")</f>
        <v/>
      </c>
      <c r="L203" s="68" t="str">
        <f ca="1">IFERROR(ROUND(IF(AND($J203="",$D203=""),SUM($H203/DAY(DATE(YEAR($L$9),MONTH($L$9)+1,0)))*$G203*$C203,IF(AND($J203="",$D203&lt;&gt;""),SUM($H203/DAY(DATE(YEAR($L$9),MONTH($L$9)+1,0)))*$G203*$D203,"")),2),"")</f>
        <v/>
      </c>
      <c r="M203" s="68" t="str">
        <f ca="1">IFERROR(ROUND(IF(SUM($I203+$L203)="","",SUM($I203+$L203)),2),"")</f>
        <v/>
      </c>
      <c r="N203" s="52"/>
      <c r="O203" s="53"/>
    </row>
    <row r="204" spans="1:15" s="14" customFormat="1" x14ac:dyDescent="0.25">
      <c r="A204" s="48"/>
      <c r="B204" s="49" t="str">
        <f>IFERROR(IF($A204&lt;&gt;"",VLOOKUP($A204,Matos,2,0),""),"")</f>
        <v/>
      </c>
      <c r="C204" s="50"/>
      <c r="D204" s="50"/>
      <c r="E204" s="51"/>
      <c r="F204" s="51"/>
      <c r="G204" s="67" t="str">
        <f>IFERROR(IF(OR($A204="",$B204="",$E204=""),"",IF(AND($F204&lt;&gt;"",MONTH($F204)&lt;MONTH($L$9)),"",IF(MID($B204,1,2)="OT",DATEDIF($E204,$F204,"d")+1,IF(AND($I204="",$F204=""),DATEDIF($E204,DATE(YEAR($L$9),MONTH($L$9)+1,0),"d"),IF(AND($E204&lt;&gt;"",$F204&lt;&gt;"",$I204=""),DATEDIF($E204,$F204,"d"),IF(AND($E204&lt;&gt;"",$F204&lt;&gt;"",$I204&lt;&gt;""),DAY(DATE(YEAR($F204),MONTH($F204)+1,0))-(DATE(YEAR($F204),MONTH($F204)+1,0)-$F204),DAY(DATE(YEAR($L$9),MONTH($L$9)+1,0)))))))),"")</f>
        <v/>
      </c>
      <c r="H204" s="52" t="str">
        <f>IFERROR(IF($A204&lt;&gt;"",VLOOKUP($A204,Matos,3,0),""),"")</f>
        <v/>
      </c>
      <c r="I204" s="52"/>
      <c r="J204" s="52"/>
      <c r="K204" s="68" t="str">
        <f ca="1">IFERROR(ROUND(IF(MID($B204,1,2)="OT","",IF(AND($B$8&lt;&gt;"",$D204="",MONTH($F204)=MONTH($L$9),($F204&gt;$B$8),($F204&gt;$E204)),-SUM($H204/DAY(DATE(YEAR($L$9),MONTH($L$9)+1,0)))*DATEDIF($B$8,$F204,"d")*$C204,IF(AND($B$8&lt;&gt;"",$D204&lt;&gt;"",MONTH($F204)=MONTH($L$9),($F204&gt;$B$8),($F204&gt;$E204)),-SUM($H204/DAY(DATE(YEAR($L$9),MONTH($L$9)+1,0)))*DATEDIF($B$8,$F204,"d")*$D204,""))),2),"")</f>
        <v/>
      </c>
      <c r="L204" s="68" t="str">
        <f ca="1">IFERROR(ROUND(IF(AND($J204="",$D204=""),SUM($H204/DAY(DATE(YEAR($L$9),MONTH($L$9)+1,0)))*$G204*$C204,IF(AND($J204="",$D204&lt;&gt;""),SUM($H204/DAY(DATE(YEAR($L$9),MONTH($L$9)+1,0)))*$G204*$D204,"")),2),"")</f>
        <v/>
      </c>
      <c r="M204" s="68" t="str">
        <f ca="1">IFERROR(ROUND(IF(SUM($I204+$L204)="","",SUM($I204+$L204)),2),"")</f>
        <v/>
      </c>
      <c r="N204" s="52"/>
      <c r="O204" s="53"/>
    </row>
    <row r="205" spans="1:15" s="14" customFormat="1" x14ac:dyDescent="0.25">
      <c r="A205" s="48"/>
      <c r="B205" s="49" t="str">
        <f>IFERROR(IF($A205&lt;&gt;"",VLOOKUP($A205,Matos,2,0),""),"")</f>
        <v/>
      </c>
      <c r="C205" s="50"/>
      <c r="D205" s="50"/>
      <c r="E205" s="51"/>
      <c r="F205" s="51"/>
      <c r="G205" s="67" t="str">
        <f>IFERROR(IF(OR($A205="",$B205="",$E205=""),"",IF(AND($F205&lt;&gt;"",MONTH($F205)&lt;MONTH($L$9)),"",IF(MID($B205,1,2)="OT",DATEDIF($E205,$F205,"d")+1,IF(AND($I205="",$F205=""),DATEDIF($E205,DATE(YEAR($L$9),MONTH($L$9)+1,0),"d"),IF(AND($E205&lt;&gt;"",$F205&lt;&gt;"",$I205=""),DATEDIF($E205,$F205,"d"),IF(AND($E205&lt;&gt;"",$F205&lt;&gt;"",$I205&lt;&gt;""),DAY(DATE(YEAR($F205),MONTH($F205)+1,0))-(DATE(YEAR($F205),MONTH($F205)+1,0)-$F205),DAY(DATE(YEAR($L$9),MONTH($L$9)+1,0)))))))),"")</f>
        <v/>
      </c>
      <c r="H205" s="52" t="str">
        <f>IFERROR(IF($A205&lt;&gt;"",VLOOKUP($A205,Matos,3,0),""),"")</f>
        <v/>
      </c>
      <c r="I205" s="52"/>
      <c r="J205" s="52"/>
      <c r="K205" s="68" t="str">
        <f ca="1">IFERROR(ROUND(IF(MID($B205,1,2)="OT","",IF(AND($B$8&lt;&gt;"",$D205="",MONTH($F205)=MONTH($L$9),($F205&gt;$B$8),($F205&gt;$E205)),-SUM($H205/DAY(DATE(YEAR($L$9),MONTH($L$9)+1,0)))*DATEDIF($B$8,$F205,"d")*$C205,IF(AND($B$8&lt;&gt;"",$D205&lt;&gt;"",MONTH($F205)=MONTH($L$9),($F205&gt;$B$8),($F205&gt;$E205)),-SUM($H205/DAY(DATE(YEAR($L$9),MONTH($L$9)+1,0)))*DATEDIF($B$8,$F205,"d")*$D205,""))),2),"")</f>
        <v/>
      </c>
      <c r="L205" s="68" t="str">
        <f ca="1">IFERROR(ROUND(IF(AND($J205="",$D205=""),SUM($H205/DAY(DATE(YEAR($L$9),MONTH($L$9)+1,0)))*$G205*$C205,IF(AND($J205="",$D205&lt;&gt;""),SUM($H205/DAY(DATE(YEAR($L$9),MONTH($L$9)+1,0)))*$G205*$D205,"")),2),"")</f>
        <v/>
      </c>
      <c r="M205" s="68" t="str">
        <f ca="1">IFERROR(ROUND(IF(SUM($I205+$L205)="","",SUM($I205+$L205)),2),"")</f>
        <v/>
      </c>
      <c r="N205" s="52"/>
      <c r="O205" s="53"/>
    </row>
    <row r="206" spans="1:15" s="14" customFormat="1" x14ac:dyDescent="0.25">
      <c r="A206" s="48"/>
      <c r="B206" s="49" t="str">
        <f>IFERROR(IF($A206&lt;&gt;"",VLOOKUP($A206,Matos,2,0),""),"")</f>
        <v/>
      </c>
      <c r="C206" s="50"/>
      <c r="D206" s="50"/>
      <c r="E206" s="51"/>
      <c r="F206" s="51"/>
      <c r="G206" s="67" t="str">
        <f>IFERROR(IF(OR($A206="",$B206="",$E206=""),"",IF(AND($F206&lt;&gt;"",MONTH($F206)&lt;MONTH($L$9)),"",IF(MID($B206,1,2)="OT",DATEDIF($E206,$F206,"d")+1,IF(AND($I206="",$F206=""),DATEDIF($E206,DATE(YEAR($L$9),MONTH($L$9)+1,0),"d"),IF(AND($E206&lt;&gt;"",$F206&lt;&gt;"",$I206=""),DATEDIF($E206,$F206,"d"),IF(AND($E206&lt;&gt;"",$F206&lt;&gt;"",$I206&lt;&gt;""),DAY(DATE(YEAR($F206),MONTH($F206)+1,0))-(DATE(YEAR($F206),MONTH($F206)+1,0)-$F206),DAY(DATE(YEAR($L$9),MONTH($L$9)+1,0)))))))),"")</f>
        <v/>
      </c>
      <c r="H206" s="52" t="str">
        <f>IFERROR(IF($A206&lt;&gt;"",VLOOKUP($A206,Matos,3,0),""),"")</f>
        <v/>
      </c>
      <c r="I206" s="52"/>
      <c r="J206" s="52"/>
      <c r="K206" s="68" t="str">
        <f ca="1">IFERROR(ROUND(IF(MID($B206,1,2)="OT","",IF(AND($B$8&lt;&gt;"",$D206="",MONTH($F206)=MONTH($L$9),($F206&gt;$B$8),($F206&gt;$E206)),-SUM($H206/DAY(DATE(YEAR($L$9),MONTH($L$9)+1,0)))*DATEDIF($B$8,$F206,"d")*$C206,IF(AND($B$8&lt;&gt;"",$D206&lt;&gt;"",MONTH($F206)=MONTH($L$9),($F206&gt;$B$8),($F206&gt;$E206)),-SUM($H206/DAY(DATE(YEAR($L$9),MONTH($L$9)+1,0)))*DATEDIF($B$8,$F206,"d")*$D206,""))),2),"")</f>
        <v/>
      </c>
      <c r="L206" s="68" t="str">
        <f ca="1">IFERROR(ROUND(IF(AND($J206="",$D206=""),SUM($H206/DAY(DATE(YEAR($L$9),MONTH($L$9)+1,0)))*$G206*$C206,IF(AND($J206="",$D206&lt;&gt;""),SUM($H206/DAY(DATE(YEAR($L$9),MONTH($L$9)+1,0)))*$G206*$D206,"")),2),"")</f>
        <v/>
      </c>
      <c r="M206" s="68" t="str">
        <f ca="1">IFERROR(ROUND(IF(SUM($I206+$L206)="","",SUM($I206+$L206)),2),"")</f>
        <v/>
      </c>
      <c r="N206" s="52"/>
      <c r="O206" s="53"/>
    </row>
    <row r="207" spans="1:15" s="14" customFormat="1" x14ac:dyDescent="0.25">
      <c r="A207" s="48"/>
      <c r="B207" s="49" t="str">
        <f>IFERROR(IF($A207&lt;&gt;"",VLOOKUP($A207,Matos,2,0),""),"")</f>
        <v/>
      </c>
      <c r="C207" s="50"/>
      <c r="D207" s="50"/>
      <c r="E207" s="51"/>
      <c r="F207" s="51"/>
      <c r="G207" s="67" t="str">
        <f>IFERROR(IF(OR($A207="",$B207="",$E207=""),"",IF(AND($F207&lt;&gt;"",MONTH($F207)&lt;MONTH($L$9)),"",IF(MID($B207,1,2)="OT",DATEDIF($E207,$F207,"d")+1,IF(AND($I207="",$F207=""),DATEDIF($E207,DATE(YEAR($L$9),MONTH($L$9)+1,0),"d"),IF(AND($E207&lt;&gt;"",$F207&lt;&gt;"",$I207=""),DATEDIF($E207,$F207,"d"),IF(AND($E207&lt;&gt;"",$F207&lt;&gt;"",$I207&lt;&gt;""),DAY(DATE(YEAR($F207),MONTH($F207)+1,0))-(DATE(YEAR($F207),MONTH($F207)+1,0)-$F207),DAY(DATE(YEAR($L$9),MONTH($L$9)+1,0)))))))),"")</f>
        <v/>
      </c>
      <c r="H207" s="52" t="str">
        <f>IFERROR(IF($A207&lt;&gt;"",VLOOKUP($A207,Matos,3,0),""),"")</f>
        <v/>
      </c>
      <c r="I207" s="52"/>
      <c r="J207" s="52"/>
      <c r="K207" s="68" t="str">
        <f ca="1">IFERROR(ROUND(IF(MID($B207,1,2)="OT","",IF(AND($B$8&lt;&gt;"",$D207="",MONTH($F207)=MONTH($L$9),($F207&gt;$B$8),($F207&gt;$E207)),-SUM($H207/DAY(DATE(YEAR($L$9),MONTH($L$9)+1,0)))*DATEDIF($B$8,$F207,"d")*$C207,IF(AND($B$8&lt;&gt;"",$D207&lt;&gt;"",MONTH($F207)=MONTH($L$9),($F207&gt;$B$8),($F207&gt;$E207)),-SUM($H207/DAY(DATE(YEAR($L$9),MONTH($L$9)+1,0)))*DATEDIF($B$8,$F207,"d")*$D207,""))),2),"")</f>
        <v/>
      </c>
      <c r="L207" s="68" t="str">
        <f ca="1">IFERROR(ROUND(IF(AND($J207="",$D207=""),SUM($H207/DAY(DATE(YEAR($L$9),MONTH($L$9)+1,0)))*$G207*$C207,IF(AND($J207="",$D207&lt;&gt;""),SUM($H207/DAY(DATE(YEAR($L$9),MONTH($L$9)+1,0)))*$G207*$D207,"")),2),"")</f>
        <v/>
      </c>
      <c r="M207" s="68" t="str">
        <f ca="1">IFERROR(ROUND(IF(SUM($I207+$L207)="","",SUM($I207+$L207)),2),"")</f>
        <v/>
      </c>
      <c r="N207" s="52"/>
      <c r="O207" s="53"/>
    </row>
    <row r="208" spans="1:15" s="14" customFormat="1" x14ac:dyDescent="0.25">
      <c r="A208" s="48"/>
      <c r="B208" s="49" t="str">
        <f>IFERROR(IF($A208&lt;&gt;"",VLOOKUP($A208,Matos,2,0),""),"")</f>
        <v/>
      </c>
      <c r="C208" s="50"/>
      <c r="D208" s="50"/>
      <c r="E208" s="51"/>
      <c r="F208" s="51"/>
      <c r="G208" s="67" t="str">
        <f>IFERROR(IF(OR($A208="",$B208="",$E208=""),"",IF(AND($F208&lt;&gt;"",MONTH($F208)&lt;MONTH($L$9)),"",IF(MID($B208,1,2)="OT",DATEDIF($E208,$F208,"d")+1,IF(AND($I208="",$F208=""),DATEDIF($E208,DATE(YEAR($L$9),MONTH($L$9)+1,0),"d"),IF(AND($E208&lt;&gt;"",$F208&lt;&gt;"",$I208=""),DATEDIF($E208,$F208,"d"),IF(AND($E208&lt;&gt;"",$F208&lt;&gt;"",$I208&lt;&gt;""),DAY(DATE(YEAR($F208),MONTH($F208)+1,0))-(DATE(YEAR($F208),MONTH($F208)+1,0)-$F208),DAY(DATE(YEAR($L$9),MONTH($L$9)+1,0)))))))),"")</f>
        <v/>
      </c>
      <c r="H208" s="52" t="str">
        <f>IFERROR(IF($A208&lt;&gt;"",VLOOKUP($A208,Matos,3,0),""),"")</f>
        <v/>
      </c>
      <c r="I208" s="52"/>
      <c r="J208" s="52"/>
      <c r="K208" s="68" t="str">
        <f ca="1">IFERROR(ROUND(IF(MID($B208,1,2)="OT","",IF(AND($B$8&lt;&gt;"",$D208="",MONTH($F208)=MONTH($L$9),($F208&gt;$B$8),($F208&gt;$E208)),-SUM($H208/DAY(DATE(YEAR($L$9),MONTH($L$9)+1,0)))*DATEDIF($B$8,$F208,"d")*$C208,IF(AND($B$8&lt;&gt;"",$D208&lt;&gt;"",MONTH($F208)=MONTH($L$9),($F208&gt;$B$8),($F208&gt;$E208)),-SUM($H208/DAY(DATE(YEAR($L$9),MONTH($L$9)+1,0)))*DATEDIF($B$8,$F208,"d")*$D208,""))),2),"")</f>
        <v/>
      </c>
      <c r="L208" s="68" t="str">
        <f ca="1">IFERROR(ROUND(IF(AND($J208="",$D208=""),SUM($H208/DAY(DATE(YEAR($L$9),MONTH($L$9)+1,0)))*$G208*$C208,IF(AND($J208="",$D208&lt;&gt;""),SUM($H208/DAY(DATE(YEAR($L$9),MONTH($L$9)+1,0)))*$G208*$D208,"")),2),"")</f>
        <v/>
      </c>
      <c r="M208" s="68" t="str">
        <f ca="1">IFERROR(ROUND(IF(SUM($I208+$L208)="","",SUM($I208+$L208)),2),"")</f>
        <v/>
      </c>
      <c r="N208" s="52"/>
      <c r="O208" s="53"/>
    </row>
    <row r="209" spans="1:15" s="14" customFormat="1" x14ac:dyDescent="0.25">
      <c r="A209" s="48"/>
      <c r="B209" s="49" t="str">
        <f>IFERROR(IF($A209&lt;&gt;"",VLOOKUP($A209,Matos,2,0),""),"")</f>
        <v/>
      </c>
      <c r="C209" s="50"/>
      <c r="D209" s="50"/>
      <c r="E209" s="51"/>
      <c r="F209" s="51"/>
      <c r="G209" s="67" t="str">
        <f>IFERROR(IF(OR($A209="",$B209="",$E209=""),"",IF(AND($F209&lt;&gt;"",MONTH($F209)&lt;MONTH($L$9)),"",IF(MID($B209,1,2)="OT",DATEDIF($E209,$F209,"d")+1,IF(AND($I209="",$F209=""),DATEDIF($E209,DATE(YEAR($L$9),MONTH($L$9)+1,0),"d"),IF(AND($E209&lt;&gt;"",$F209&lt;&gt;"",$I209=""),DATEDIF($E209,$F209,"d"),IF(AND($E209&lt;&gt;"",$F209&lt;&gt;"",$I209&lt;&gt;""),DAY(DATE(YEAR($F209),MONTH($F209)+1,0))-(DATE(YEAR($F209),MONTH($F209)+1,0)-$F209),DAY(DATE(YEAR($L$9),MONTH($L$9)+1,0)))))))),"")</f>
        <v/>
      </c>
      <c r="H209" s="52" t="str">
        <f>IFERROR(IF($A209&lt;&gt;"",VLOOKUP($A209,Matos,3,0),""),"")</f>
        <v/>
      </c>
      <c r="I209" s="52"/>
      <c r="J209" s="52"/>
      <c r="K209" s="68" t="str">
        <f ca="1">IFERROR(ROUND(IF(MID($B209,1,2)="OT","",IF(AND($B$8&lt;&gt;"",$D209="",MONTH($F209)=MONTH($L$9),($F209&gt;$B$8),($F209&gt;$E209)),-SUM($H209/DAY(DATE(YEAR($L$9),MONTH($L$9)+1,0)))*DATEDIF($B$8,$F209,"d")*$C209,IF(AND($B$8&lt;&gt;"",$D209&lt;&gt;"",MONTH($F209)=MONTH($L$9),($F209&gt;$B$8),($F209&gt;$E209)),-SUM($H209/DAY(DATE(YEAR($L$9),MONTH($L$9)+1,0)))*DATEDIF($B$8,$F209,"d")*$D209,""))),2),"")</f>
        <v/>
      </c>
      <c r="L209" s="68" t="str">
        <f ca="1">IFERROR(ROUND(IF(AND($J209="",$D209=""),SUM($H209/DAY(DATE(YEAR($L$9),MONTH($L$9)+1,0)))*$G209*$C209,IF(AND($J209="",$D209&lt;&gt;""),SUM($H209/DAY(DATE(YEAR($L$9),MONTH($L$9)+1,0)))*$G209*$D209,"")),2),"")</f>
        <v/>
      </c>
      <c r="M209" s="68" t="str">
        <f ca="1">IFERROR(ROUND(IF(SUM($I209+$L209)="","",SUM($I209+$L209)),2),"")</f>
        <v/>
      </c>
      <c r="N209" s="52"/>
      <c r="O209" s="53"/>
    </row>
    <row r="210" spans="1:15" s="14" customFormat="1" x14ac:dyDescent="0.25">
      <c r="A210" s="48"/>
      <c r="B210" s="49" t="str">
        <f>IFERROR(IF($A210&lt;&gt;"",VLOOKUP($A210,Matos,2,0),""),"")</f>
        <v/>
      </c>
      <c r="C210" s="50"/>
      <c r="D210" s="50"/>
      <c r="E210" s="51"/>
      <c r="F210" s="51"/>
      <c r="G210" s="67" t="str">
        <f>IFERROR(IF(OR($A210="",$B210="",$E210=""),"",IF(AND($F210&lt;&gt;"",MONTH($F210)&lt;MONTH($L$9)),"",IF(MID($B210,1,2)="OT",DATEDIF($E210,$F210,"d")+1,IF(AND($I210="",$F210=""),DATEDIF($E210,DATE(YEAR($L$9),MONTH($L$9)+1,0),"d"),IF(AND($E210&lt;&gt;"",$F210&lt;&gt;"",$I210=""),DATEDIF($E210,$F210,"d"),IF(AND($E210&lt;&gt;"",$F210&lt;&gt;"",$I210&lt;&gt;""),DAY(DATE(YEAR($F210),MONTH($F210)+1,0))-(DATE(YEAR($F210),MONTH($F210)+1,0)-$F210),DAY(DATE(YEAR($L$9),MONTH($L$9)+1,0)))))))),"")</f>
        <v/>
      </c>
      <c r="H210" s="52" t="str">
        <f>IFERROR(IF($A210&lt;&gt;"",VLOOKUP($A210,Matos,3,0),""),"")</f>
        <v/>
      </c>
      <c r="I210" s="52"/>
      <c r="J210" s="52"/>
      <c r="K210" s="68" t="str">
        <f ca="1">IFERROR(ROUND(IF(MID($B210,1,2)="OT","",IF(AND($B$8&lt;&gt;"",$D210="",MONTH($F210)=MONTH($L$9),($F210&gt;$B$8),($F210&gt;$E210)),-SUM($H210/DAY(DATE(YEAR($L$9),MONTH($L$9)+1,0)))*DATEDIF($B$8,$F210,"d")*$C210,IF(AND($B$8&lt;&gt;"",$D210&lt;&gt;"",MONTH($F210)=MONTH($L$9),($F210&gt;$B$8),($F210&gt;$E210)),-SUM($H210/DAY(DATE(YEAR($L$9),MONTH($L$9)+1,0)))*DATEDIF($B$8,$F210,"d")*$D210,""))),2),"")</f>
        <v/>
      </c>
      <c r="L210" s="68" t="str">
        <f ca="1">IFERROR(ROUND(IF(AND($J210="",$D210=""),SUM($H210/DAY(DATE(YEAR($L$9),MONTH($L$9)+1,0)))*$G210*$C210,IF(AND($J210="",$D210&lt;&gt;""),SUM($H210/DAY(DATE(YEAR($L$9),MONTH($L$9)+1,0)))*$G210*$D210,"")),2),"")</f>
        <v/>
      </c>
      <c r="M210" s="68" t="str">
        <f ca="1">IFERROR(ROUND(IF(SUM($I210+$L210)="","",SUM($I210+$L210)),2),"")</f>
        <v/>
      </c>
      <c r="N210" s="52"/>
      <c r="O210" s="53"/>
    </row>
    <row r="211" spans="1:15" s="14" customFormat="1" x14ac:dyDescent="0.25">
      <c r="A211" s="48"/>
      <c r="B211" s="49" t="str">
        <f>IFERROR(IF($A211&lt;&gt;"",VLOOKUP($A211,Matos,2,0),""),"")</f>
        <v/>
      </c>
      <c r="C211" s="50"/>
      <c r="D211" s="50"/>
      <c r="E211" s="51"/>
      <c r="F211" s="51"/>
      <c r="G211" s="67" t="str">
        <f>IFERROR(IF(OR($A211="",$B211="",$E211=""),"",IF(AND($F211&lt;&gt;"",MONTH($F211)&lt;MONTH($L$9)),"",IF(MID($B211,1,2)="OT",DATEDIF($E211,$F211,"d")+1,IF(AND($I211="",$F211=""),DATEDIF($E211,DATE(YEAR($L$9),MONTH($L$9)+1,0),"d"),IF(AND($E211&lt;&gt;"",$F211&lt;&gt;"",$I211=""),DATEDIF($E211,$F211,"d"),IF(AND($E211&lt;&gt;"",$F211&lt;&gt;"",$I211&lt;&gt;""),DAY(DATE(YEAR($F211),MONTH($F211)+1,0))-(DATE(YEAR($F211),MONTH($F211)+1,0)-$F211),DAY(DATE(YEAR($L$9),MONTH($L$9)+1,0)))))))),"")</f>
        <v/>
      </c>
      <c r="H211" s="52" t="str">
        <f>IFERROR(IF($A211&lt;&gt;"",VLOOKUP($A211,Matos,3,0),""),"")</f>
        <v/>
      </c>
      <c r="I211" s="52"/>
      <c r="J211" s="52"/>
      <c r="K211" s="68" t="str">
        <f ca="1">IFERROR(ROUND(IF(MID($B211,1,2)="OT","",IF(AND($B$8&lt;&gt;"",$D211="",MONTH($F211)=MONTH($L$9),($F211&gt;$B$8),($F211&gt;$E211)),-SUM($H211/DAY(DATE(YEAR($L$9),MONTH($L$9)+1,0)))*DATEDIF($B$8,$F211,"d")*$C211,IF(AND($B$8&lt;&gt;"",$D211&lt;&gt;"",MONTH($F211)=MONTH($L$9),($F211&gt;$B$8),($F211&gt;$E211)),-SUM($H211/DAY(DATE(YEAR($L$9),MONTH($L$9)+1,0)))*DATEDIF($B$8,$F211,"d")*$D211,""))),2),"")</f>
        <v/>
      </c>
      <c r="L211" s="68" t="str">
        <f ca="1">IFERROR(ROUND(IF(AND($J211="",$D211=""),SUM($H211/DAY(DATE(YEAR($L$9),MONTH($L$9)+1,0)))*$G211*$C211,IF(AND($J211="",$D211&lt;&gt;""),SUM($H211/DAY(DATE(YEAR($L$9),MONTH($L$9)+1,0)))*$G211*$D211,"")),2),"")</f>
        <v/>
      </c>
      <c r="M211" s="68" t="str">
        <f ca="1">IFERROR(ROUND(IF(SUM($I211+$L211)="","",SUM($I211+$L211)),2),"")</f>
        <v/>
      </c>
      <c r="N211" s="52"/>
      <c r="O211" s="53"/>
    </row>
    <row r="212" spans="1:15" s="14" customFormat="1" x14ac:dyDescent="0.25">
      <c r="A212" s="48"/>
      <c r="B212" s="49" t="str">
        <f>IFERROR(IF($A212&lt;&gt;"",VLOOKUP($A212,Matos,2,0),""),"")</f>
        <v/>
      </c>
      <c r="C212" s="50"/>
      <c r="D212" s="50"/>
      <c r="E212" s="51"/>
      <c r="F212" s="51"/>
      <c r="G212" s="67" t="str">
        <f>IFERROR(IF(OR($A212="",$B212="",$E212=""),"",IF(AND($F212&lt;&gt;"",MONTH($F212)&lt;MONTH($L$9)),"",IF(MID($B212,1,2)="OT",DATEDIF($E212,$F212,"d")+1,IF(AND($I212="",$F212=""),DATEDIF($E212,DATE(YEAR($L$9),MONTH($L$9)+1,0),"d"),IF(AND($E212&lt;&gt;"",$F212&lt;&gt;"",$I212=""),DATEDIF($E212,$F212,"d"),IF(AND($E212&lt;&gt;"",$F212&lt;&gt;"",$I212&lt;&gt;""),DAY(DATE(YEAR($F212),MONTH($F212)+1,0))-(DATE(YEAR($F212),MONTH($F212)+1,0)-$F212),DAY(DATE(YEAR($L$9),MONTH($L$9)+1,0)))))))),"")</f>
        <v/>
      </c>
      <c r="H212" s="52" t="str">
        <f>IFERROR(IF($A212&lt;&gt;"",VLOOKUP($A212,Matos,3,0),""),"")</f>
        <v/>
      </c>
      <c r="I212" s="52"/>
      <c r="J212" s="52"/>
      <c r="K212" s="68" t="str">
        <f ca="1">IFERROR(ROUND(IF(MID($B212,1,2)="OT","",IF(AND($B$8&lt;&gt;"",$D212="",MONTH($F212)=MONTH($L$9),($F212&gt;$B$8),($F212&gt;$E212)),-SUM($H212/DAY(DATE(YEAR($L$9),MONTH($L$9)+1,0)))*DATEDIF($B$8,$F212,"d")*$C212,IF(AND($B$8&lt;&gt;"",$D212&lt;&gt;"",MONTH($F212)=MONTH($L$9),($F212&gt;$B$8),($F212&gt;$E212)),-SUM($H212/DAY(DATE(YEAR($L$9),MONTH($L$9)+1,0)))*DATEDIF($B$8,$F212,"d")*$D212,""))),2),"")</f>
        <v/>
      </c>
      <c r="L212" s="68" t="str">
        <f ca="1">IFERROR(ROUND(IF(AND($J212="",$D212=""),SUM($H212/DAY(DATE(YEAR($L$9),MONTH($L$9)+1,0)))*$G212*$C212,IF(AND($J212="",$D212&lt;&gt;""),SUM($H212/DAY(DATE(YEAR($L$9),MONTH($L$9)+1,0)))*$G212*$D212,"")),2),"")</f>
        <v/>
      </c>
      <c r="M212" s="68" t="str">
        <f ca="1">IFERROR(ROUND(IF(SUM($I212+$L212)="","",SUM($I212+$L212)),2),"")</f>
        <v/>
      </c>
      <c r="N212" s="52"/>
      <c r="O212" s="53"/>
    </row>
    <row r="213" spans="1:15" s="14" customFormat="1" x14ac:dyDescent="0.25">
      <c r="A213" s="48"/>
      <c r="B213" s="49" t="str">
        <f>IFERROR(IF($A213&lt;&gt;"",VLOOKUP($A213,Matos,2,0),""),"")</f>
        <v/>
      </c>
      <c r="C213" s="50"/>
      <c r="D213" s="50"/>
      <c r="E213" s="51"/>
      <c r="F213" s="51"/>
      <c r="G213" s="67" t="str">
        <f>IFERROR(IF(OR($A213="",$B213="",$E213=""),"",IF(AND($F213&lt;&gt;"",MONTH($F213)&lt;MONTH($L$9)),"",IF(MID($B213,1,2)="OT",DATEDIF($E213,$F213,"d")+1,IF(AND($I213="",$F213=""),DATEDIF($E213,DATE(YEAR($L$9),MONTH($L$9)+1,0),"d"),IF(AND($E213&lt;&gt;"",$F213&lt;&gt;"",$I213=""),DATEDIF($E213,$F213,"d"),IF(AND($E213&lt;&gt;"",$F213&lt;&gt;"",$I213&lt;&gt;""),DAY(DATE(YEAR($F213),MONTH($F213)+1,0))-(DATE(YEAR($F213),MONTH($F213)+1,0)-$F213),DAY(DATE(YEAR($L$9),MONTH($L$9)+1,0)))))))),"")</f>
        <v/>
      </c>
      <c r="H213" s="52" t="str">
        <f>IFERROR(IF($A213&lt;&gt;"",VLOOKUP($A213,Matos,3,0),""),"")</f>
        <v/>
      </c>
      <c r="I213" s="52"/>
      <c r="J213" s="52"/>
      <c r="K213" s="68" t="str">
        <f ca="1">IFERROR(ROUND(IF(MID($B213,1,2)="OT","",IF(AND($B$8&lt;&gt;"",$D213="",MONTH($F213)=MONTH($L$9),($F213&gt;$B$8),($F213&gt;$E213)),-SUM($H213/DAY(DATE(YEAR($L$9),MONTH($L$9)+1,0)))*DATEDIF($B$8,$F213,"d")*$C213,IF(AND($B$8&lt;&gt;"",$D213&lt;&gt;"",MONTH($F213)=MONTH($L$9),($F213&gt;$B$8),($F213&gt;$E213)),-SUM($H213/DAY(DATE(YEAR($L$9),MONTH($L$9)+1,0)))*DATEDIF($B$8,$F213,"d")*$D213,""))),2),"")</f>
        <v/>
      </c>
      <c r="L213" s="68" t="str">
        <f ca="1">IFERROR(ROUND(IF(AND($J213="",$D213=""),SUM($H213/DAY(DATE(YEAR($L$9),MONTH($L$9)+1,0)))*$G213*$C213,IF(AND($J213="",$D213&lt;&gt;""),SUM($H213/DAY(DATE(YEAR($L$9),MONTH($L$9)+1,0)))*$G213*$D213,"")),2),"")</f>
        <v/>
      </c>
      <c r="M213" s="68" t="str">
        <f ca="1">IFERROR(ROUND(IF(SUM($I213+$L213)="","",SUM($I213+$L213)),2),"")</f>
        <v/>
      </c>
      <c r="N213" s="52"/>
      <c r="O213" s="53"/>
    </row>
    <row r="214" spans="1:15" s="14" customFormat="1" x14ac:dyDescent="0.25">
      <c r="A214" s="48"/>
      <c r="B214" s="49" t="str">
        <f>IFERROR(IF($A214&lt;&gt;"",VLOOKUP($A214,Matos,2,0),""),"")</f>
        <v/>
      </c>
      <c r="C214" s="50"/>
      <c r="D214" s="50"/>
      <c r="E214" s="51"/>
      <c r="F214" s="51"/>
      <c r="G214" s="67" t="str">
        <f>IFERROR(IF(OR($A214="",$B214="",$E214=""),"",IF(AND($F214&lt;&gt;"",MONTH($F214)&lt;MONTH($L$9)),"",IF(MID($B214,1,2)="OT",DATEDIF($E214,$F214,"d")+1,IF(AND($I214="",$F214=""),DATEDIF($E214,DATE(YEAR($L$9),MONTH($L$9)+1,0),"d"),IF(AND($E214&lt;&gt;"",$F214&lt;&gt;"",$I214=""),DATEDIF($E214,$F214,"d"),IF(AND($E214&lt;&gt;"",$F214&lt;&gt;"",$I214&lt;&gt;""),DAY(DATE(YEAR($F214),MONTH($F214)+1,0))-(DATE(YEAR($F214),MONTH($F214)+1,0)-$F214),DAY(DATE(YEAR($L$9),MONTH($L$9)+1,0)))))))),"")</f>
        <v/>
      </c>
      <c r="H214" s="52" t="str">
        <f>IFERROR(IF($A214&lt;&gt;"",VLOOKUP($A214,Matos,3,0),""),"")</f>
        <v/>
      </c>
      <c r="I214" s="52"/>
      <c r="J214" s="52"/>
      <c r="K214" s="68" t="str">
        <f ca="1">IFERROR(ROUND(IF(MID($B214,1,2)="OT","",IF(AND($B$8&lt;&gt;"",$D214="",MONTH($F214)=MONTH($L$9),($F214&gt;$B$8),($F214&gt;$E214)),-SUM($H214/DAY(DATE(YEAR($L$9),MONTH($L$9)+1,0)))*DATEDIF($B$8,$F214,"d")*$C214,IF(AND($B$8&lt;&gt;"",$D214&lt;&gt;"",MONTH($F214)=MONTH($L$9),($F214&gt;$B$8),($F214&gt;$E214)),-SUM($H214/DAY(DATE(YEAR($L$9),MONTH($L$9)+1,0)))*DATEDIF($B$8,$F214,"d")*$D214,""))),2),"")</f>
        <v/>
      </c>
      <c r="L214" s="68" t="str">
        <f ca="1">IFERROR(ROUND(IF(AND($J214="",$D214=""),SUM($H214/DAY(DATE(YEAR($L$9),MONTH($L$9)+1,0)))*$G214*$C214,IF(AND($J214="",$D214&lt;&gt;""),SUM($H214/DAY(DATE(YEAR($L$9),MONTH($L$9)+1,0)))*$G214*$D214,"")),2),"")</f>
        <v/>
      </c>
      <c r="M214" s="68" t="str">
        <f ca="1">IFERROR(ROUND(IF(SUM($I214+$L214)="","",SUM($I214+$L214)),2),"")</f>
        <v/>
      </c>
      <c r="N214" s="52"/>
      <c r="O214" s="53"/>
    </row>
    <row r="215" spans="1:15" s="14" customFormat="1" x14ac:dyDescent="0.25">
      <c r="A215" s="48"/>
      <c r="B215" s="49" t="str">
        <f>IFERROR(IF($A215&lt;&gt;"",VLOOKUP($A215,Matos,2,0),""),"")</f>
        <v/>
      </c>
      <c r="C215" s="50"/>
      <c r="D215" s="50"/>
      <c r="E215" s="51"/>
      <c r="F215" s="51"/>
      <c r="G215" s="67" t="str">
        <f>IFERROR(IF(OR($A215="",$B215="",$E215=""),"",IF(AND($F215&lt;&gt;"",MONTH($F215)&lt;MONTH($L$9)),"",IF(MID($B215,1,2)="OT",DATEDIF($E215,$F215,"d")+1,IF(AND($I215="",$F215=""),DATEDIF($E215,DATE(YEAR($L$9),MONTH($L$9)+1,0),"d"),IF(AND($E215&lt;&gt;"",$F215&lt;&gt;"",$I215=""),DATEDIF($E215,$F215,"d"),IF(AND($E215&lt;&gt;"",$F215&lt;&gt;"",$I215&lt;&gt;""),DAY(DATE(YEAR($F215),MONTH($F215)+1,0))-(DATE(YEAR($F215),MONTH($F215)+1,0)-$F215),DAY(DATE(YEAR($L$9),MONTH($L$9)+1,0)))))))),"")</f>
        <v/>
      </c>
      <c r="H215" s="52" t="str">
        <f>IFERROR(IF($A215&lt;&gt;"",VLOOKUP($A215,Matos,3,0),""),"")</f>
        <v/>
      </c>
      <c r="I215" s="52"/>
      <c r="J215" s="52"/>
      <c r="K215" s="68" t="str">
        <f ca="1">IFERROR(ROUND(IF(MID($B215,1,2)="OT","",IF(AND($B$8&lt;&gt;"",$D215="",MONTH($F215)=MONTH($L$9),($F215&gt;$B$8),($F215&gt;$E215)),-SUM($H215/DAY(DATE(YEAR($L$9),MONTH($L$9)+1,0)))*DATEDIF($B$8,$F215,"d")*$C215,IF(AND($B$8&lt;&gt;"",$D215&lt;&gt;"",MONTH($F215)=MONTH($L$9),($F215&gt;$B$8),($F215&gt;$E215)),-SUM($H215/DAY(DATE(YEAR($L$9),MONTH($L$9)+1,0)))*DATEDIF($B$8,$F215,"d")*$D215,""))),2),"")</f>
        <v/>
      </c>
      <c r="L215" s="68" t="str">
        <f ca="1">IFERROR(ROUND(IF(AND($J215="",$D215=""),SUM($H215/DAY(DATE(YEAR($L$9),MONTH($L$9)+1,0)))*$G215*$C215,IF(AND($J215="",$D215&lt;&gt;""),SUM($H215/DAY(DATE(YEAR($L$9),MONTH($L$9)+1,0)))*$G215*$D215,"")),2),"")</f>
        <v/>
      </c>
      <c r="M215" s="68" t="str">
        <f ca="1">IFERROR(ROUND(IF(SUM($I215+$L215)="","",SUM($I215+$L215)),2),"")</f>
        <v/>
      </c>
      <c r="N215" s="52"/>
      <c r="O215" s="53"/>
    </row>
    <row r="216" spans="1:15" s="14" customFormat="1" x14ac:dyDescent="0.25">
      <c r="A216" s="48"/>
      <c r="B216" s="49" t="str">
        <f>IFERROR(IF($A216&lt;&gt;"",VLOOKUP($A216,Matos,2,0),""),"")</f>
        <v/>
      </c>
      <c r="C216" s="50"/>
      <c r="D216" s="50"/>
      <c r="E216" s="51"/>
      <c r="F216" s="51"/>
      <c r="G216" s="67" t="str">
        <f>IFERROR(IF(OR($A216="",$B216="",$E216=""),"",IF(AND($F216&lt;&gt;"",MONTH($F216)&lt;MONTH($L$9)),"",IF(MID($B216,1,2)="OT",DATEDIF($E216,$F216,"d")+1,IF(AND($I216="",$F216=""),DATEDIF($E216,DATE(YEAR($L$9),MONTH($L$9)+1,0),"d"),IF(AND($E216&lt;&gt;"",$F216&lt;&gt;"",$I216=""),DATEDIF($E216,$F216,"d"),IF(AND($E216&lt;&gt;"",$F216&lt;&gt;"",$I216&lt;&gt;""),DAY(DATE(YEAR($F216),MONTH($F216)+1,0))-(DATE(YEAR($F216),MONTH($F216)+1,0)-$F216),DAY(DATE(YEAR($L$9),MONTH($L$9)+1,0)))))))),"")</f>
        <v/>
      </c>
      <c r="H216" s="52" t="str">
        <f>IFERROR(IF($A216&lt;&gt;"",VLOOKUP($A216,Matos,3,0),""),"")</f>
        <v/>
      </c>
      <c r="I216" s="52"/>
      <c r="J216" s="52"/>
      <c r="K216" s="68" t="str">
        <f ca="1">IFERROR(ROUND(IF(MID($B216,1,2)="OT","",IF(AND($B$8&lt;&gt;"",$D216="",MONTH($F216)=MONTH($L$9),($F216&gt;$B$8),($F216&gt;$E216)),-SUM($H216/DAY(DATE(YEAR($L$9),MONTH($L$9)+1,0)))*DATEDIF($B$8,$F216,"d")*$C216,IF(AND($B$8&lt;&gt;"",$D216&lt;&gt;"",MONTH($F216)=MONTH($L$9),($F216&gt;$B$8),($F216&gt;$E216)),-SUM($H216/DAY(DATE(YEAR($L$9),MONTH($L$9)+1,0)))*DATEDIF($B$8,$F216,"d")*$D216,""))),2),"")</f>
        <v/>
      </c>
      <c r="L216" s="68" t="str">
        <f ca="1">IFERROR(ROUND(IF(AND($J216="",$D216=""),SUM($H216/DAY(DATE(YEAR($L$9),MONTH($L$9)+1,0)))*$G216*$C216,IF(AND($J216="",$D216&lt;&gt;""),SUM($H216/DAY(DATE(YEAR($L$9),MONTH($L$9)+1,0)))*$G216*$D216,"")),2),"")</f>
        <v/>
      </c>
      <c r="M216" s="68" t="str">
        <f ca="1">IFERROR(ROUND(IF(SUM($I216+$L216)="","",SUM($I216+$L216)),2),"")</f>
        <v/>
      </c>
      <c r="N216" s="52"/>
      <c r="O216" s="53"/>
    </row>
    <row r="217" spans="1:15" s="14" customFormat="1" x14ac:dyDescent="0.25">
      <c r="A217" s="48"/>
      <c r="B217" s="49" t="str">
        <f>IFERROR(IF($A217&lt;&gt;"",VLOOKUP($A217,Matos,2,0),""),"")</f>
        <v/>
      </c>
      <c r="C217" s="50"/>
      <c r="D217" s="50"/>
      <c r="E217" s="51"/>
      <c r="F217" s="51"/>
      <c r="G217" s="67" t="str">
        <f>IFERROR(IF(OR($A217="",$B217="",$E217=""),"",IF(AND($F217&lt;&gt;"",MONTH($F217)&lt;MONTH($L$9)),"",IF(MID($B217,1,2)="OT",DATEDIF($E217,$F217,"d")+1,IF(AND($I217="",$F217=""),DATEDIF($E217,DATE(YEAR($L$9),MONTH($L$9)+1,0),"d"),IF(AND($E217&lt;&gt;"",$F217&lt;&gt;"",$I217=""),DATEDIF($E217,$F217,"d"),IF(AND($E217&lt;&gt;"",$F217&lt;&gt;"",$I217&lt;&gt;""),DAY(DATE(YEAR($F217),MONTH($F217)+1,0))-(DATE(YEAR($F217),MONTH($F217)+1,0)-$F217),DAY(DATE(YEAR($L$9),MONTH($L$9)+1,0)))))))),"")</f>
        <v/>
      </c>
      <c r="H217" s="52" t="str">
        <f>IFERROR(IF($A217&lt;&gt;"",VLOOKUP($A217,Matos,3,0),""),"")</f>
        <v/>
      </c>
      <c r="I217" s="52"/>
      <c r="J217" s="52"/>
      <c r="K217" s="68" t="str">
        <f ca="1">IFERROR(ROUND(IF(MID($B217,1,2)="OT","",IF(AND($B$8&lt;&gt;"",$D217="",MONTH($F217)=MONTH($L$9),($F217&gt;$B$8),($F217&gt;$E217)),-SUM($H217/DAY(DATE(YEAR($L$9),MONTH($L$9)+1,0)))*DATEDIF($B$8,$F217,"d")*$C217,IF(AND($B$8&lt;&gt;"",$D217&lt;&gt;"",MONTH($F217)=MONTH($L$9),($F217&gt;$B$8),($F217&gt;$E217)),-SUM($H217/DAY(DATE(YEAR($L$9),MONTH($L$9)+1,0)))*DATEDIF($B$8,$F217,"d")*$D217,""))),2),"")</f>
        <v/>
      </c>
      <c r="L217" s="68" t="str">
        <f ca="1">IFERROR(ROUND(IF(AND($J217="",$D217=""),SUM($H217/DAY(DATE(YEAR($L$9),MONTH($L$9)+1,0)))*$G217*$C217,IF(AND($J217="",$D217&lt;&gt;""),SUM($H217/DAY(DATE(YEAR($L$9),MONTH($L$9)+1,0)))*$G217*$D217,"")),2),"")</f>
        <v/>
      </c>
      <c r="M217" s="68" t="str">
        <f ca="1">IFERROR(ROUND(IF(SUM($I217+$L217)="","",SUM($I217+$L217)),2),"")</f>
        <v/>
      </c>
      <c r="N217" s="52"/>
      <c r="O217" s="53"/>
    </row>
    <row r="218" spans="1:15" s="14" customFormat="1" x14ac:dyDescent="0.25">
      <c r="A218" s="48"/>
      <c r="B218" s="49" t="str">
        <f>IFERROR(IF($A218&lt;&gt;"",VLOOKUP($A218,Matos,2,0),""),"")</f>
        <v/>
      </c>
      <c r="C218" s="50"/>
      <c r="D218" s="50"/>
      <c r="E218" s="51"/>
      <c r="F218" s="51"/>
      <c r="G218" s="67" t="str">
        <f>IFERROR(IF(OR($A218="",$B218="",$E218=""),"",IF(AND($F218&lt;&gt;"",MONTH($F218)&lt;MONTH($L$9)),"",IF(MID($B218,1,2)="OT",DATEDIF($E218,$F218,"d")+1,IF(AND($I218="",$F218=""),DATEDIF($E218,DATE(YEAR($L$9),MONTH($L$9)+1,0),"d"),IF(AND($E218&lt;&gt;"",$F218&lt;&gt;"",$I218=""),DATEDIF($E218,$F218,"d"),IF(AND($E218&lt;&gt;"",$F218&lt;&gt;"",$I218&lt;&gt;""),DAY(DATE(YEAR($F218),MONTH($F218)+1,0))-(DATE(YEAR($F218),MONTH($F218)+1,0)-$F218),DAY(DATE(YEAR($L$9),MONTH($L$9)+1,0)))))))),"")</f>
        <v/>
      </c>
      <c r="H218" s="52" t="str">
        <f>IFERROR(IF($A218&lt;&gt;"",VLOOKUP($A218,Matos,3,0),""),"")</f>
        <v/>
      </c>
      <c r="I218" s="52"/>
      <c r="J218" s="52"/>
      <c r="K218" s="68" t="str">
        <f ca="1">IFERROR(ROUND(IF(MID($B218,1,2)="OT","",IF(AND($B$8&lt;&gt;"",$D218="",MONTH($F218)=MONTH($L$9),($F218&gt;$B$8),($F218&gt;$E218)),-SUM($H218/DAY(DATE(YEAR($L$9),MONTH($L$9)+1,0)))*DATEDIF($B$8,$F218,"d")*$C218,IF(AND($B$8&lt;&gt;"",$D218&lt;&gt;"",MONTH($F218)=MONTH($L$9),($F218&gt;$B$8),($F218&gt;$E218)),-SUM($H218/DAY(DATE(YEAR($L$9),MONTH($L$9)+1,0)))*DATEDIF($B$8,$F218,"d")*$D218,""))),2),"")</f>
        <v/>
      </c>
      <c r="L218" s="68" t="str">
        <f ca="1">IFERROR(ROUND(IF(AND($J218="",$D218=""),SUM($H218/DAY(DATE(YEAR($L$9),MONTH($L$9)+1,0)))*$G218*$C218,IF(AND($J218="",$D218&lt;&gt;""),SUM($H218/DAY(DATE(YEAR($L$9),MONTH($L$9)+1,0)))*$G218*$D218,"")),2),"")</f>
        <v/>
      </c>
      <c r="M218" s="68" t="str">
        <f ca="1">IFERROR(ROUND(IF(SUM($I218+$L218)="","",SUM($I218+$L218)),2),"")</f>
        <v/>
      </c>
      <c r="N218" s="52"/>
      <c r="O218" s="53"/>
    </row>
    <row r="219" spans="1:15" s="14" customFormat="1" x14ac:dyDescent="0.25">
      <c r="A219" s="48"/>
      <c r="B219" s="49" t="str">
        <f>IFERROR(IF($A219&lt;&gt;"",VLOOKUP($A219,Matos,2,0),""),"")</f>
        <v/>
      </c>
      <c r="C219" s="50"/>
      <c r="D219" s="50"/>
      <c r="E219" s="51"/>
      <c r="F219" s="51"/>
      <c r="G219" s="67" t="str">
        <f>IFERROR(IF(OR($A219="",$B219="",$E219=""),"",IF(AND($F219&lt;&gt;"",MONTH($F219)&lt;MONTH($L$9)),"",IF(MID($B219,1,2)="OT",DATEDIF($E219,$F219,"d")+1,IF(AND($I219="",$F219=""),DATEDIF($E219,DATE(YEAR($L$9),MONTH($L$9)+1,0),"d"),IF(AND($E219&lt;&gt;"",$F219&lt;&gt;"",$I219=""),DATEDIF($E219,$F219,"d"),IF(AND($E219&lt;&gt;"",$F219&lt;&gt;"",$I219&lt;&gt;""),DAY(DATE(YEAR($F219),MONTH($F219)+1,0))-(DATE(YEAR($F219),MONTH($F219)+1,0)-$F219),DAY(DATE(YEAR($L$9),MONTH($L$9)+1,0)))))))),"")</f>
        <v/>
      </c>
      <c r="H219" s="52" t="str">
        <f>IFERROR(IF($A219&lt;&gt;"",VLOOKUP($A219,Matos,3,0),""),"")</f>
        <v/>
      </c>
      <c r="I219" s="52"/>
      <c r="J219" s="52"/>
      <c r="K219" s="68" t="str">
        <f ca="1">IFERROR(ROUND(IF(MID($B219,1,2)="OT","",IF(AND($B$8&lt;&gt;"",$D219="",MONTH($F219)=MONTH($L$9),($F219&gt;$B$8),($F219&gt;$E219)),-SUM($H219/DAY(DATE(YEAR($L$9),MONTH($L$9)+1,0)))*DATEDIF($B$8,$F219,"d")*$C219,IF(AND($B$8&lt;&gt;"",$D219&lt;&gt;"",MONTH($F219)=MONTH($L$9),($F219&gt;$B$8),($F219&gt;$E219)),-SUM($H219/DAY(DATE(YEAR($L$9),MONTH($L$9)+1,0)))*DATEDIF($B$8,$F219,"d")*$D219,""))),2),"")</f>
        <v/>
      </c>
      <c r="L219" s="68" t="str">
        <f ca="1">IFERROR(ROUND(IF(AND($J219="",$D219=""),SUM($H219/DAY(DATE(YEAR($L$9),MONTH($L$9)+1,0)))*$G219*$C219,IF(AND($J219="",$D219&lt;&gt;""),SUM($H219/DAY(DATE(YEAR($L$9),MONTH($L$9)+1,0)))*$G219*$D219,"")),2),"")</f>
        <v/>
      </c>
      <c r="M219" s="68" t="str">
        <f ca="1">IFERROR(ROUND(IF(SUM($I219+$L219)="","",SUM($I219+$L219)),2),"")</f>
        <v/>
      </c>
      <c r="N219" s="52"/>
      <c r="O219" s="53"/>
    </row>
    <row r="220" spans="1:15" s="14" customFormat="1" x14ac:dyDescent="0.25">
      <c r="A220" s="48"/>
      <c r="B220" s="49" t="str">
        <f>IFERROR(IF($A220&lt;&gt;"",VLOOKUP($A220,Matos,2,0),""),"")</f>
        <v/>
      </c>
      <c r="C220" s="50"/>
      <c r="D220" s="50"/>
      <c r="E220" s="51"/>
      <c r="F220" s="51"/>
      <c r="G220" s="67" t="str">
        <f>IFERROR(IF(OR($A220="",$B220="",$E220=""),"",IF(AND($F220&lt;&gt;"",MONTH($F220)&lt;MONTH($L$9)),"",IF(MID($B220,1,2)="OT",DATEDIF($E220,$F220,"d")+1,IF(AND($I220="",$F220=""),DATEDIF($E220,DATE(YEAR($L$9),MONTH($L$9)+1,0),"d"),IF(AND($E220&lt;&gt;"",$F220&lt;&gt;"",$I220=""),DATEDIF($E220,$F220,"d"),IF(AND($E220&lt;&gt;"",$F220&lt;&gt;"",$I220&lt;&gt;""),DAY(DATE(YEAR($F220),MONTH($F220)+1,0))-(DATE(YEAR($F220),MONTH($F220)+1,0)-$F220),DAY(DATE(YEAR($L$9),MONTH($L$9)+1,0)))))))),"")</f>
        <v/>
      </c>
      <c r="H220" s="52" t="str">
        <f>IFERROR(IF($A220&lt;&gt;"",VLOOKUP($A220,Matos,3,0),""),"")</f>
        <v/>
      </c>
      <c r="I220" s="52"/>
      <c r="J220" s="52"/>
      <c r="K220" s="68" t="str">
        <f ca="1">IFERROR(ROUND(IF(MID($B220,1,2)="OT","",IF(AND($B$8&lt;&gt;"",$D220="",MONTH($F220)=MONTH($L$9),($F220&gt;$B$8),($F220&gt;$E220)),-SUM($H220/DAY(DATE(YEAR($L$9),MONTH($L$9)+1,0)))*DATEDIF($B$8,$F220,"d")*$C220,IF(AND($B$8&lt;&gt;"",$D220&lt;&gt;"",MONTH($F220)=MONTH($L$9),($F220&gt;$B$8),($F220&gt;$E220)),-SUM($H220/DAY(DATE(YEAR($L$9),MONTH($L$9)+1,0)))*DATEDIF($B$8,$F220,"d")*$D220,""))),2),"")</f>
        <v/>
      </c>
      <c r="L220" s="68" t="str">
        <f ca="1">IFERROR(ROUND(IF(AND($J220="",$D220=""),SUM($H220/DAY(DATE(YEAR($L$9),MONTH($L$9)+1,0)))*$G220*$C220,IF(AND($J220="",$D220&lt;&gt;""),SUM($H220/DAY(DATE(YEAR($L$9),MONTH($L$9)+1,0)))*$G220*$D220,"")),2),"")</f>
        <v/>
      </c>
      <c r="M220" s="68" t="str">
        <f ca="1">IFERROR(ROUND(IF(SUM($I220+$L220)="","",SUM($I220+$L220)),2),"")</f>
        <v/>
      </c>
      <c r="N220" s="52"/>
      <c r="O220" s="53"/>
    </row>
    <row r="221" spans="1:15" s="14" customFormat="1" x14ac:dyDescent="0.25">
      <c r="A221" s="48"/>
      <c r="B221" s="49" t="str">
        <f>IFERROR(IF($A221&lt;&gt;"",VLOOKUP($A221,Matos,2,0),""),"")</f>
        <v/>
      </c>
      <c r="C221" s="50"/>
      <c r="D221" s="50"/>
      <c r="E221" s="51"/>
      <c r="F221" s="51"/>
      <c r="G221" s="67" t="str">
        <f>IFERROR(IF(OR($A221="",$B221="",$E221=""),"",IF(AND($F221&lt;&gt;"",MONTH($F221)&lt;MONTH($L$9)),"",IF(MID($B221,1,2)="OT",DATEDIF($E221,$F221,"d")+1,IF(AND($I221="",$F221=""),DATEDIF($E221,DATE(YEAR($L$9),MONTH($L$9)+1,0),"d"),IF(AND($E221&lt;&gt;"",$F221&lt;&gt;"",$I221=""),DATEDIF($E221,$F221,"d"),IF(AND($E221&lt;&gt;"",$F221&lt;&gt;"",$I221&lt;&gt;""),DAY(DATE(YEAR($F221),MONTH($F221)+1,0))-(DATE(YEAR($F221),MONTH($F221)+1,0)-$F221),DAY(DATE(YEAR($L$9),MONTH($L$9)+1,0)))))))),"")</f>
        <v/>
      </c>
      <c r="H221" s="52" t="str">
        <f>IFERROR(IF($A221&lt;&gt;"",VLOOKUP($A221,Matos,3,0),""),"")</f>
        <v/>
      </c>
      <c r="I221" s="52"/>
      <c r="J221" s="52"/>
      <c r="K221" s="68" t="str">
        <f ca="1">IFERROR(ROUND(IF(MID($B221,1,2)="OT","",IF(AND($B$8&lt;&gt;"",$D221="",MONTH($F221)=MONTH($L$9),($F221&gt;$B$8),($F221&gt;$E221)),-SUM($H221/DAY(DATE(YEAR($L$9),MONTH($L$9)+1,0)))*DATEDIF($B$8,$F221,"d")*$C221,IF(AND($B$8&lt;&gt;"",$D221&lt;&gt;"",MONTH($F221)=MONTH($L$9),($F221&gt;$B$8),($F221&gt;$E221)),-SUM($H221/DAY(DATE(YEAR($L$9),MONTH($L$9)+1,0)))*DATEDIF($B$8,$F221,"d")*$D221,""))),2),"")</f>
        <v/>
      </c>
      <c r="L221" s="68" t="str">
        <f ca="1">IFERROR(ROUND(IF(AND($J221="",$D221=""),SUM($H221/DAY(DATE(YEAR($L$9),MONTH($L$9)+1,0)))*$G221*$C221,IF(AND($J221="",$D221&lt;&gt;""),SUM($H221/DAY(DATE(YEAR($L$9),MONTH($L$9)+1,0)))*$G221*$D221,"")),2),"")</f>
        <v/>
      </c>
      <c r="M221" s="68" t="str">
        <f ca="1">IFERROR(ROUND(IF(SUM($I221+$L221)="","",SUM($I221+$L221)),2),"")</f>
        <v/>
      </c>
      <c r="N221" s="52"/>
      <c r="O221" s="53"/>
    </row>
    <row r="222" spans="1:15" s="14" customFormat="1" x14ac:dyDescent="0.25">
      <c r="A222" s="48"/>
      <c r="B222" s="49" t="str">
        <f>IFERROR(IF($A222&lt;&gt;"",VLOOKUP($A222,Matos,2,0),""),"")</f>
        <v/>
      </c>
      <c r="C222" s="50"/>
      <c r="D222" s="50"/>
      <c r="E222" s="51"/>
      <c r="F222" s="51"/>
      <c r="G222" s="67" t="str">
        <f>IFERROR(IF(OR($A222="",$B222="",$E222=""),"",IF(AND($F222&lt;&gt;"",MONTH($F222)&lt;MONTH($L$9)),"",IF(MID($B222,1,2)="OT",DATEDIF($E222,$F222,"d")+1,IF(AND($I222="",$F222=""),DATEDIF($E222,DATE(YEAR($L$9),MONTH($L$9)+1,0),"d"),IF(AND($E222&lt;&gt;"",$F222&lt;&gt;"",$I222=""),DATEDIF($E222,$F222,"d"),IF(AND($E222&lt;&gt;"",$F222&lt;&gt;"",$I222&lt;&gt;""),DAY(DATE(YEAR($F222),MONTH($F222)+1,0))-(DATE(YEAR($F222),MONTH($F222)+1,0)-$F222),DAY(DATE(YEAR($L$9),MONTH($L$9)+1,0)))))))),"")</f>
        <v/>
      </c>
      <c r="H222" s="52" t="str">
        <f>IFERROR(IF($A222&lt;&gt;"",VLOOKUP($A222,Matos,3,0),""),"")</f>
        <v/>
      </c>
      <c r="I222" s="52"/>
      <c r="J222" s="52"/>
      <c r="K222" s="68" t="str">
        <f ca="1">IFERROR(ROUND(IF(MID($B222,1,2)="OT","",IF(AND($B$8&lt;&gt;"",$D222="",MONTH($F222)=MONTH($L$9),($F222&gt;$B$8),($F222&gt;$E222)),-SUM($H222/DAY(DATE(YEAR($L$9),MONTH($L$9)+1,0)))*DATEDIF($B$8,$F222,"d")*$C222,IF(AND($B$8&lt;&gt;"",$D222&lt;&gt;"",MONTH($F222)=MONTH($L$9),($F222&gt;$B$8),($F222&gt;$E222)),-SUM($H222/DAY(DATE(YEAR($L$9),MONTH($L$9)+1,0)))*DATEDIF($B$8,$F222,"d")*$D222,""))),2),"")</f>
        <v/>
      </c>
      <c r="L222" s="68" t="str">
        <f ca="1">IFERROR(ROUND(IF(AND($J222="",$D222=""),SUM($H222/DAY(DATE(YEAR($L$9),MONTH($L$9)+1,0)))*$G222*$C222,IF(AND($J222="",$D222&lt;&gt;""),SUM($H222/DAY(DATE(YEAR($L$9),MONTH($L$9)+1,0)))*$G222*$D222,"")),2),"")</f>
        <v/>
      </c>
      <c r="M222" s="68" t="str">
        <f ca="1">IFERROR(ROUND(IF(SUM($I222+$L222)="","",SUM($I222+$L222)),2),"")</f>
        <v/>
      </c>
      <c r="N222" s="52"/>
      <c r="O222" s="53"/>
    </row>
    <row r="223" spans="1:15" s="14" customFormat="1" x14ac:dyDescent="0.25">
      <c r="A223" s="48"/>
      <c r="B223" s="49" t="str">
        <f>IFERROR(IF($A223&lt;&gt;"",VLOOKUP($A223,Matos,2,0),""),"")</f>
        <v/>
      </c>
      <c r="C223" s="50"/>
      <c r="D223" s="50"/>
      <c r="E223" s="51"/>
      <c r="F223" s="51"/>
      <c r="G223" s="67" t="str">
        <f>IFERROR(IF(OR($A223="",$B223="",$E223=""),"",IF(AND($F223&lt;&gt;"",MONTH($F223)&lt;MONTH($L$9)),"",IF(MID($B223,1,2)="OT",DATEDIF($E223,$F223,"d")+1,IF(AND($I223="",$F223=""),DATEDIF($E223,DATE(YEAR($L$9),MONTH($L$9)+1,0),"d"),IF(AND($E223&lt;&gt;"",$F223&lt;&gt;"",$I223=""),DATEDIF($E223,$F223,"d"),IF(AND($E223&lt;&gt;"",$F223&lt;&gt;"",$I223&lt;&gt;""),DAY(DATE(YEAR($F223),MONTH($F223)+1,0))-(DATE(YEAR($F223),MONTH($F223)+1,0)-$F223),DAY(DATE(YEAR($L$9),MONTH($L$9)+1,0)))))))),"")</f>
        <v/>
      </c>
      <c r="H223" s="52" t="str">
        <f>IFERROR(IF($A223&lt;&gt;"",VLOOKUP($A223,Matos,3,0),""),"")</f>
        <v/>
      </c>
      <c r="I223" s="52"/>
      <c r="J223" s="52"/>
      <c r="K223" s="68" t="str">
        <f ca="1">IFERROR(ROUND(IF(MID($B223,1,2)="OT","",IF(AND($B$8&lt;&gt;"",$D223="",MONTH($F223)=MONTH($L$9),($F223&gt;$B$8),($F223&gt;$E223)),-SUM($H223/DAY(DATE(YEAR($L$9),MONTH($L$9)+1,0)))*DATEDIF($B$8,$F223,"d")*$C223,IF(AND($B$8&lt;&gt;"",$D223&lt;&gt;"",MONTH($F223)=MONTH($L$9),($F223&gt;$B$8),($F223&gt;$E223)),-SUM($H223/DAY(DATE(YEAR($L$9),MONTH($L$9)+1,0)))*DATEDIF($B$8,$F223,"d")*$D223,""))),2),"")</f>
        <v/>
      </c>
      <c r="L223" s="68" t="str">
        <f ca="1">IFERROR(ROUND(IF(AND($J223="",$D223=""),SUM($H223/DAY(DATE(YEAR($L$9),MONTH($L$9)+1,0)))*$G223*$C223,IF(AND($J223="",$D223&lt;&gt;""),SUM($H223/DAY(DATE(YEAR($L$9),MONTH($L$9)+1,0)))*$G223*$D223,"")),2),"")</f>
        <v/>
      </c>
      <c r="M223" s="68" t="str">
        <f ca="1">IFERROR(ROUND(IF(SUM($I223+$L223)="","",SUM($I223+$L223)),2),"")</f>
        <v/>
      </c>
      <c r="N223" s="52"/>
      <c r="O223" s="53"/>
    </row>
    <row r="224" spans="1:15" s="14" customFormat="1" x14ac:dyDescent="0.25">
      <c r="A224" s="48"/>
      <c r="B224" s="49" t="str">
        <f>IFERROR(IF($A224&lt;&gt;"",VLOOKUP($A224,Matos,2,0),""),"")</f>
        <v/>
      </c>
      <c r="C224" s="50"/>
      <c r="D224" s="50"/>
      <c r="E224" s="51"/>
      <c r="F224" s="51"/>
      <c r="G224" s="67" t="str">
        <f>IFERROR(IF(OR($A224="",$B224="",$E224=""),"",IF(AND($F224&lt;&gt;"",MONTH($F224)&lt;MONTH($L$9)),"",IF(MID($B224,1,2)="OT",DATEDIF($E224,$F224,"d")+1,IF(AND($I224="",$F224=""),DATEDIF($E224,DATE(YEAR($L$9),MONTH($L$9)+1,0),"d"),IF(AND($E224&lt;&gt;"",$F224&lt;&gt;"",$I224=""),DATEDIF($E224,$F224,"d"),IF(AND($E224&lt;&gt;"",$F224&lt;&gt;"",$I224&lt;&gt;""),DAY(DATE(YEAR($F224),MONTH($F224)+1,0))-(DATE(YEAR($F224),MONTH($F224)+1,0)-$F224),DAY(DATE(YEAR($L$9),MONTH($L$9)+1,0)))))))),"")</f>
        <v/>
      </c>
      <c r="H224" s="52" t="str">
        <f>IFERROR(IF($A224&lt;&gt;"",VLOOKUP($A224,Matos,3,0),""),"")</f>
        <v/>
      </c>
      <c r="I224" s="52"/>
      <c r="J224" s="52"/>
      <c r="K224" s="68" t="str">
        <f ca="1">IFERROR(ROUND(IF(MID($B224,1,2)="OT","",IF(AND($B$8&lt;&gt;"",$D224="",MONTH($F224)=MONTH($L$9),($F224&gt;$B$8),($F224&gt;$E224)),-SUM($H224/DAY(DATE(YEAR($L$9),MONTH($L$9)+1,0)))*DATEDIF($B$8,$F224,"d")*$C224,IF(AND($B$8&lt;&gt;"",$D224&lt;&gt;"",MONTH($F224)=MONTH($L$9),($F224&gt;$B$8),($F224&gt;$E224)),-SUM($H224/DAY(DATE(YEAR($L$9),MONTH($L$9)+1,0)))*DATEDIF($B$8,$F224,"d")*$D224,""))),2),"")</f>
        <v/>
      </c>
      <c r="L224" s="68" t="str">
        <f ca="1">IFERROR(ROUND(IF(AND($J224="",$D224=""),SUM($H224/DAY(DATE(YEAR($L$9),MONTH($L$9)+1,0)))*$G224*$C224,IF(AND($J224="",$D224&lt;&gt;""),SUM($H224/DAY(DATE(YEAR($L$9),MONTH($L$9)+1,0)))*$G224*$D224,"")),2),"")</f>
        <v/>
      </c>
      <c r="M224" s="68" t="str">
        <f ca="1">IFERROR(ROUND(IF(SUM($I224+$L224)="","",SUM($I224+$L224)),2),"")</f>
        <v/>
      </c>
      <c r="N224" s="52"/>
      <c r="O224" s="53"/>
    </row>
    <row r="225" spans="1:15" s="14" customFormat="1" x14ac:dyDescent="0.25">
      <c r="A225" s="48"/>
      <c r="B225" s="49" t="str">
        <f>IFERROR(IF($A225&lt;&gt;"",VLOOKUP($A225,Matos,2,0),""),"")</f>
        <v/>
      </c>
      <c r="C225" s="50"/>
      <c r="D225" s="50"/>
      <c r="E225" s="51"/>
      <c r="F225" s="51"/>
      <c r="G225" s="67" t="str">
        <f>IFERROR(IF(OR($A225="",$B225="",$E225=""),"",IF(AND($F225&lt;&gt;"",MONTH($F225)&lt;MONTH($L$9)),"",IF(MID($B225,1,2)="OT",DATEDIF($E225,$F225,"d")+1,IF(AND($I225="",$F225=""),DATEDIF($E225,DATE(YEAR($L$9),MONTH($L$9)+1,0),"d"),IF(AND($E225&lt;&gt;"",$F225&lt;&gt;"",$I225=""),DATEDIF($E225,$F225,"d"),IF(AND($E225&lt;&gt;"",$F225&lt;&gt;"",$I225&lt;&gt;""),DAY(DATE(YEAR($F225),MONTH($F225)+1,0))-(DATE(YEAR($F225),MONTH($F225)+1,0)-$F225),DAY(DATE(YEAR($L$9),MONTH($L$9)+1,0)))))))),"")</f>
        <v/>
      </c>
      <c r="H225" s="52" t="str">
        <f>IFERROR(IF($A225&lt;&gt;"",VLOOKUP($A225,Matos,3,0),""),"")</f>
        <v/>
      </c>
      <c r="I225" s="52"/>
      <c r="J225" s="52"/>
      <c r="K225" s="68" t="str">
        <f ca="1">IFERROR(ROUND(IF(MID($B225,1,2)="OT","",IF(AND($B$8&lt;&gt;"",$D225="",MONTH($F225)=MONTH($L$9),($F225&gt;$B$8),($F225&gt;$E225)),-SUM($H225/DAY(DATE(YEAR($L$9),MONTH($L$9)+1,0)))*DATEDIF($B$8,$F225,"d")*$C225,IF(AND($B$8&lt;&gt;"",$D225&lt;&gt;"",MONTH($F225)=MONTH($L$9),($F225&gt;$B$8),($F225&gt;$E225)),-SUM($H225/DAY(DATE(YEAR($L$9),MONTH($L$9)+1,0)))*DATEDIF($B$8,$F225,"d")*$D225,""))),2),"")</f>
        <v/>
      </c>
      <c r="L225" s="68" t="str">
        <f ca="1">IFERROR(ROUND(IF(AND($J225="",$D225=""),SUM($H225/DAY(DATE(YEAR($L$9),MONTH($L$9)+1,0)))*$G225*$C225,IF(AND($J225="",$D225&lt;&gt;""),SUM($H225/DAY(DATE(YEAR($L$9),MONTH($L$9)+1,0)))*$G225*$D225,"")),2),"")</f>
        <v/>
      </c>
      <c r="M225" s="68" t="str">
        <f ca="1">IFERROR(ROUND(IF(SUM($I225+$L225)="","",SUM($I225+$L225)),2),"")</f>
        <v/>
      </c>
      <c r="N225" s="52"/>
      <c r="O225" s="53"/>
    </row>
    <row r="226" spans="1:15" s="14" customFormat="1" x14ac:dyDescent="0.25">
      <c r="A226" s="48"/>
      <c r="B226" s="49" t="str">
        <f>IFERROR(IF($A226&lt;&gt;"",VLOOKUP($A226,Matos,2,0),""),"")</f>
        <v/>
      </c>
      <c r="C226" s="50"/>
      <c r="D226" s="50"/>
      <c r="E226" s="51"/>
      <c r="F226" s="51"/>
      <c r="G226" s="67" t="str">
        <f>IFERROR(IF(OR($A226="",$B226="",$E226=""),"",IF(AND($F226&lt;&gt;"",MONTH($F226)&lt;MONTH($L$9)),"",IF(MID($B226,1,2)="OT",DATEDIF($E226,$F226,"d")+1,IF(AND($I226="",$F226=""),DATEDIF($E226,DATE(YEAR($L$9),MONTH($L$9)+1,0),"d"),IF(AND($E226&lt;&gt;"",$F226&lt;&gt;"",$I226=""),DATEDIF($E226,$F226,"d"),IF(AND($E226&lt;&gt;"",$F226&lt;&gt;"",$I226&lt;&gt;""),DAY(DATE(YEAR($F226),MONTH($F226)+1,0))-(DATE(YEAR($F226),MONTH($F226)+1,0)-$F226),DAY(DATE(YEAR($L$9),MONTH($L$9)+1,0)))))))),"")</f>
        <v/>
      </c>
      <c r="H226" s="52" t="str">
        <f>IFERROR(IF($A226&lt;&gt;"",VLOOKUP($A226,Matos,3,0),""),"")</f>
        <v/>
      </c>
      <c r="I226" s="52"/>
      <c r="J226" s="52"/>
      <c r="K226" s="68" t="str">
        <f ca="1">IFERROR(ROUND(IF(MID($B226,1,2)="OT","",IF(AND($B$8&lt;&gt;"",$D226="",MONTH($F226)=MONTH($L$9),($F226&gt;$B$8),($F226&gt;$E226)),-SUM($H226/DAY(DATE(YEAR($L$9),MONTH($L$9)+1,0)))*DATEDIF($B$8,$F226,"d")*$C226,IF(AND($B$8&lt;&gt;"",$D226&lt;&gt;"",MONTH($F226)=MONTH($L$9),($F226&gt;$B$8),($F226&gt;$E226)),-SUM($H226/DAY(DATE(YEAR($L$9),MONTH($L$9)+1,0)))*DATEDIF($B$8,$F226,"d")*$D226,""))),2),"")</f>
        <v/>
      </c>
      <c r="L226" s="68" t="str">
        <f ca="1">IFERROR(ROUND(IF(AND($J226="",$D226=""),SUM($H226/DAY(DATE(YEAR($L$9),MONTH($L$9)+1,0)))*$G226*$C226,IF(AND($J226="",$D226&lt;&gt;""),SUM($H226/DAY(DATE(YEAR($L$9),MONTH($L$9)+1,0)))*$G226*$D226,"")),2),"")</f>
        <v/>
      </c>
      <c r="M226" s="68" t="str">
        <f ca="1">IFERROR(ROUND(IF(SUM($I226+$L226)="","",SUM($I226+$L226)),2),"")</f>
        <v/>
      </c>
      <c r="N226" s="52"/>
      <c r="O226" s="53"/>
    </row>
    <row r="227" spans="1:15" s="14" customFormat="1" x14ac:dyDescent="0.25">
      <c r="A227" s="48"/>
      <c r="B227" s="49" t="str">
        <f>IFERROR(IF($A227&lt;&gt;"",VLOOKUP($A227,Matos,2,0),""),"")</f>
        <v/>
      </c>
      <c r="C227" s="50"/>
      <c r="D227" s="50"/>
      <c r="E227" s="51"/>
      <c r="F227" s="51"/>
      <c r="G227" s="67" t="str">
        <f>IFERROR(IF(OR($A227="",$B227="",$E227=""),"",IF(AND($F227&lt;&gt;"",MONTH($F227)&lt;MONTH($L$9)),"",IF(MID($B227,1,2)="OT",DATEDIF($E227,$F227,"d")+1,IF(AND($I227="",$F227=""),DATEDIF($E227,DATE(YEAR($L$9),MONTH($L$9)+1,0),"d"),IF(AND($E227&lt;&gt;"",$F227&lt;&gt;"",$I227=""),DATEDIF($E227,$F227,"d"),IF(AND($E227&lt;&gt;"",$F227&lt;&gt;"",$I227&lt;&gt;""),DAY(DATE(YEAR($F227),MONTH($F227)+1,0))-(DATE(YEAR($F227),MONTH($F227)+1,0)-$F227),DAY(DATE(YEAR($L$9),MONTH($L$9)+1,0)))))))),"")</f>
        <v/>
      </c>
      <c r="H227" s="52" t="str">
        <f>IFERROR(IF($A227&lt;&gt;"",VLOOKUP($A227,Matos,3,0),""),"")</f>
        <v/>
      </c>
      <c r="I227" s="52"/>
      <c r="J227" s="52"/>
      <c r="K227" s="68" t="str">
        <f ca="1">IFERROR(ROUND(IF(MID($B227,1,2)="OT","",IF(AND($B$8&lt;&gt;"",$D227="",MONTH($F227)=MONTH($L$9),($F227&gt;$B$8),($F227&gt;$E227)),-SUM($H227/DAY(DATE(YEAR($L$9),MONTH($L$9)+1,0)))*DATEDIF($B$8,$F227,"d")*$C227,IF(AND($B$8&lt;&gt;"",$D227&lt;&gt;"",MONTH($F227)=MONTH($L$9),($F227&gt;$B$8),($F227&gt;$E227)),-SUM($H227/DAY(DATE(YEAR($L$9),MONTH($L$9)+1,0)))*DATEDIF($B$8,$F227,"d")*$D227,""))),2),"")</f>
        <v/>
      </c>
      <c r="L227" s="68" t="str">
        <f ca="1">IFERROR(ROUND(IF(AND($J227="",$D227=""),SUM($H227/DAY(DATE(YEAR($L$9),MONTH($L$9)+1,0)))*$G227*$C227,IF(AND($J227="",$D227&lt;&gt;""),SUM($H227/DAY(DATE(YEAR($L$9),MONTH($L$9)+1,0)))*$G227*$D227,"")),2),"")</f>
        <v/>
      </c>
      <c r="M227" s="68" t="str">
        <f ca="1">IFERROR(ROUND(IF(SUM($I227+$L227)="","",SUM($I227+$L227)),2),"")</f>
        <v/>
      </c>
      <c r="N227" s="52"/>
      <c r="O227" s="53"/>
    </row>
    <row r="228" spans="1:15" s="14" customFormat="1" x14ac:dyDescent="0.25">
      <c r="A228" s="48"/>
      <c r="B228" s="49" t="str">
        <f>IFERROR(IF($A228&lt;&gt;"",VLOOKUP($A228,Matos,2,0),""),"")</f>
        <v/>
      </c>
      <c r="C228" s="50"/>
      <c r="D228" s="50"/>
      <c r="E228" s="51"/>
      <c r="F228" s="51"/>
      <c r="G228" s="67" t="str">
        <f>IFERROR(IF(OR($A228="",$B228="",$E228=""),"",IF(AND($F228&lt;&gt;"",MONTH($F228)&lt;MONTH($L$9)),"",IF(MID($B228,1,2)="OT",DATEDIF($E228,$F228,"d")+1,IF(AND($I228="",$F228=""),DATEDIF($E228,DATE(YEAR($L$9),MONTH($L$9)+1,0),"d"),IF(AND($E228&lt;&gt;"",$F228&lt;&gt;"",$I228=""),DATEDIF($E228,$F228,"d"),IF(AND($E228&lt;&gt;"",$F228&lt;&gt;"",$I228&lt;&gt;""),DAY(DATE(YEAR($F228),MONTH($F228)+1,0))-(DATE(YEAR($F228),MONTH($F228)+1,0)-$F228),DAY(DATE(YEAR($L$9),MONTH($L$9)+1,0)))))))),"")</f>
        <v/>
      </c>
      <c r="H228" s="52" t="str">
        <f>IFERROR(IF($A228&lt;&gt;"",VLOOKUP($A228,Matos,3,0),""),"")</f>
        <v/>
      </c>
      <c r="I228" s="52"/>
      <c r="J228" s="52"/>
      <c r="K228" s="68" t="str">
        <f ca="1">IFERROR(ROUND(IF(MID($B228,1,2)="OT","",IF(AND($B$8&lt;&gt;"",$D228="",MONTH($F228)=MONTH($L$9),($F228&gt;$B$8),($F228&gt;$E228)),-SUM($H228/DAY(DATE(YEAR($L$9),MONTH($L$9)+1,0)))*DATEDIF($B$8,$F228,"d")*$C228,IF(AND($B$8&lt;&gt;"",$D228&lt;&gt;"",MONTH($F228)=MONTH($L$9),($F228&gt;$B$8),($F228&gt;$E228)),-SUM($H228/DAY(DATE(YEAR($L$9),MONTH($L$9)+1,0)))*DATEDIF($B$8,$F228,"d")*$D228,""))),2),"")</f>
        <v/>
      </c>
      <c r="L228" s="68" t="str">
        <f ca="1">IFERROR(ROUND(IF(AND($J228="",$D228=""),SUM($H228/DAY(DATE(YEAR($L$9),MONTH($L$9)+1,0)))*$G228*$C228,IF(AND($J228="",$D228&lt;&gt;""),SUM($H228/DAY(DATE(YEAR($L$9),MONTH($L$9)+1,0)))*$G228*$D228,"")),2),"")</f>
        <v/>
      </c>
      <c r="M228" s="68" t="str">
        <f ca="1">IFERROR(ROUND(IF(SUM($I228+$L228)="","",SUM($I228+$L228)),2),"")</f>
        <v/>
      </c>
      <c r="N228" s="52"/>
      <c r="O228" s="53"/>
    </row>
    <row r="229" spans="1:15" s="14" customFormat="1" x14ac:dyDescent="0.25">
      <c r="A229" s="48"/>
      <c r="B229" s="49" t="str">
        <f>IFERROR(IF($A229&lt;&gt;"",VLOOKUP($A229,Matos,2,0),""),"")</f>
        <v/>
      </c>
      <c r="C229" s="50"/>
      <c r="D229" s="50"/>
      <c r="E229" s="51"/>
      <c r="F229" s="51"/>
      <c r="G229" s="67" t="str">
        <f>IFERROR(IF(OR($A229="",$B229="",$E229=""),"",IF(AND($F229&lt;&gt;"",MONTH($F229)&lt;MONTH($L$9)),"",IF(MID($B229,1,2)="OT",DATEDIF($E229,$F229,"d")+1,IF(AND($I229="",$F229=""),DATEDIF($E229,DATE(YEAR($L$9),MONTH($L$9)+1,0),"d"),IF(AND($E229&lt;&gt;"",$F229&lt;&gt;"",$I229=""),DATEDIF($E229,$F229,"d"),IF(AND($E229&lt;&gt;"",$F229&lt;&gt;"",$I229&lt;&gt;""),DAY(DATE(YEAR($F229),MONTH($F229)+1,0))-(DATE(YEAR($F229),MONTH($F229)+1,0)-$F229),DAY(DATE(YEAR($L$9),MONTH($L$9)+1,0)))))))),"")</f>
        <v/>
      </c>
      <c r="H229" s="52" t="str">
        <f>IFERROR(IF($A229&lt;&gt;"",VLOOKUP($A229,Matos,3,0),""),"")</f>
        <v/>
      </c>
      <c r="I229" s="52"/>
      <c r="J229" s="52"/>
      <c r="K229" s="68" t="str">
        <f ca="1">IFERROR(ROUND(IF(MID($B229,1,2)="OT","",IF(AND($B$8&lt;&gt;"",$D229="",MONTH($F229)=MONTH($L$9),($F229&gt;$B$8),($F229&gt;$E229)),-SUM($H229/DAY(DATE(YEAR($L$9),MONTH($L$9)+1,0)))*DATEDIF($B$8,$F229,"d")*$C229,IF(AND($B$8&lt;&gt;"",$D229&lt;&gt;"",MONTH($F229)=MONTH($L$9),($F229&gt;$B$8),($F229&gt;$E229)),-SUM($H229/DAY(DATE(YEAR($L$9),MONTH($L$9)+1,0)))*DATEDIF($B$8,$F229,"d")*$D229,""))),2),"")</f>
        <v/>
      </c>
      <c r="L229" s="68" t="str">
        <f ca="1">IFERROR(ROUND(IF(AND($J229="",$D229=""),SUM($H229/DAY(DATE(YEAR($L$9),MONTH($L$9)+1,0)))*$G229*$C229,IF(AND($J229="",$D229&lt;&gt;""),SUM($H229/DAY(DATE(YEAR($L$9),MONTH($L$9)+1,0)))*$G229*$D229,"")),2),"")</f>
        <v/>
      </c>
      <c r="M229" s="68" t="str">
        <f ca="1">IFERROR(ROUND(IF(SUM($I229+$L229)="","",SUM($I229+$L229)),2),"")</f>
        <v/>
      </c>
      <c r="N229" s="52"/>
      <c r="O229" s="53"/>
    </row>
    <row r="230" spans="1:15" s="14" customFormat="1" x14ac:dyDescent="0.25">
      <c r="A230" s="48"/>
      <c r="B230" s="49" t="str">
        <f>IFERROR(IF($A230&lt;&gt;"",VLOOKUP($A230,Matos,2,0),""),"")</f>
        <v/>
      </c>
      <c r="C230" s="50"/>
      <c r="D230" s="50"/>
      <c r="E230" s="51"/>
      <c r="F230" s="51"/>
      <c r="G230" s="67" t="str">
        <f>IFERROR(IF(OR($A230="",$B230="",$E230=""),"",IF(AND($F230&lt;&gt;"",MONTH($F230)&lt;MONTH($L$9)),"",IF(MID($B230,1,2)="OT",DATEDIF($E230,$F230,"d")+1,IF(AND($I230="",$F230=""),DATEDIF($E230,DATE(YEAR($L$9),MONTH($L$9)+1,0),"d"),IF(AND($E230&lt;&gt;"",$F230&lt;&gt;"",$I230=""),DATEDIF($E230,$F230,"d"),IF(AND($E230&lt;&gt;"",$F230&lt;&gt;"",$I230&lt;&gt;""),DAY(DATE(YEAR($F230),MONTH($F230)+1,0))-(DATE(YEAR($F230),MONTH($F230)+1,0)-$F230),DAY(DATE(YEAR($L$9),MONTH($L$9)+1,0)))))))),"")</f>
        <v/>
      </c>
      <c r="H230" s="52" t="str">
        <f>IFERROR(IF($A230&lt;&gt;"",VLOOKUP($A230,Matos,3,0),""),"")</f>
        <v/>
      </c>
      <c r="I230" s="52"/>
      <c r="J230" s="52"/>
      <c r="K230" s="68" t="str">
        <f ca="1">IFERROR(ROUND(IF(MID($B230,1,2)="OT","",IF(AND($B$8&lt;&gt;"",$D230="",MONTH($F230)=MONTH($L$9),($F230&gt;$B$8),($F230&gt;$E230)),-SUM($H230/DAY(DATE(YEAR($L$9),MONTH($L$9)+1,0)))*DATEDIF($B$8,$F230,"d")*$C230,IF(AND($B$8&lt;&gt;"",$D230&lt;&gt;"",MONTH($F230)=MONTH($L$9),($F230&gt;$B$8),($F230&gt;$E230)),-SUM($H230/DAY(DATE(YEAR($L$9),MONTH($L$9)+1,0)))*DATEDIF($B$8,$F230,"d")*$D230,""))),2),"")</f>
        <v/>
      </c>
      <c r="L230" s="68" t="str">
        <f ca="1">IFERROR(ROUND(IF(AND($J230="",$D230=""),SUM($H230/DAY(DATE(YEAR($L$9),MONTH($L$9)+1,0)))*$G230*$C230,IF(AND($J230="",$D230&lt;&gt;""),SUM($H230/DAY(DATE(YEAR($L$9),MONTH($L$9)+1,0)))*$G230*$D230,"")),2),"")</f>
        <v/>
      </c>
      <c r="M230" s="68" t="str">
        <f ca="1">IFERROR(ROUND(IF(SUM($I230+$L230)="","",SUM($I230+$L230)),2),"")</f>
        <v/>
      </c>
      <c r="N230" s="52"/>
      <c r="O230" s="53"/>
    </row>
    <row r="231" spans="1:15" s="14" customFormat="1" x14ac:dyDescent="0.25">
      <c r="A231" s="48"/>
      <c r="B231" s="49" t="str">
        <f>IFERROR(IF($A231&lt;&gt;"",VLOOKUP($A231,Matos,2,0),""),"")</f>
        <v/>
      </c>
      <c r="C231" s="50"/>
      <c r="D231" s="50"/>
      <c r="E231" s="51"/>
      <c r="F231" s="51"/>
      <c r="G231" s="67" t="str">
        <f>IFERROR(IF(OR($A231="",$B231="",$E231=""),"",IF(AND($F231&lt;&gt;"",MONTH($F231)&lt;MONTH($L$9)),"",IF(MID($B231,1,2)="OT",DATEDIF($E231,$F231,"d")+1,IF(AND($I231="",$F231=""),DATEDIF($E231,DATE(YEAR($L$9),MONTH($L$9)+1,0),"d"),IF(AND($E231&lt;&gt;"",$F231&lt;&gt;"",$I231=""),DATEDIF($E231,$F231,"d"),IF(AND($E231&lt;&gt;"",$F231&lt;&gt;"",$I231&lt;&gt;""),DAY(DATE(YEAR($F231),MONTH($F231)+1,0))-(DATE(YEAR($F231),MONTH($F231)+1,0)-$F231),DAY(DATE(YEAR($L$9),MONTH($L$9)+1,0)))))))),"")</f>
        <v/>
      </c>
      <c r="H231" s="52" t="str">
        <f>IFERROR(IF($A231&lt;&gt;"",VLOOKUP($A231,Matos,3,0),""),"")</f>
        <v/>
      </c>
      <c r="I231" s="52"/>
      <c r="J231" s="52"/>
      <c r="K231" s="68" t="str">
        <f ca="1">IFERROR(ROUND(IF(MID($B231,1,2)="OT","",IF(AND($B$8&lt;&gt;"",$D231="",MONTH($F231)=MONTH($L$9),($F231&gt;$B$8),($F231&gt;$E231)),-SUM($H231/DAY(DATE(YEAR($L$9),MONTH($L$9)+1,0)))*DATEDIF($B$8,$F231,"d")*$C231,IF(AND($B$8&lt;&gt;"",$D231&lt;&gt;"",MONTH($F231)=MONTH($L$9),($F231&gt;$B$8),($F231&gt;$E231)),-SUM($H231/DAY(DATE(YEAR($L$9),MONTH($L$9)+1,0)))*DATEDIF($B$8,$F231,"d")*$D231,""))),2),"")</f>
        <v/>
      </c>
      <c r="L231" s="68" t="str">
        <f ca="1">IFERROR(ROUND(IF(AND($J231="",$D231=""),SUM($H231/DAY(DATE(YEAR($L$9),MONTH($L$9)+1,0)))*$G231*$C231,IF(AND($J231="",$D231&lt;&gt;""),SUM($H231/DAY(DATE(YEAR($L$9),MONTH($L$9)+1,0)))*$G231*$D231,"")),2),"")</f>
        <v/>
      </c>
      <c r="M231" s="68" t="str">
        <f ca="1">IFERROR(ROUND(IF(SUM($I231+$L231)="","",SUM($I231+$L231)),2),"")</f>
        <v/>
      </c>
      <c r="N231" s="52"/>
      <c r="O231" s="53"/>
    </row>
    <row r="232" spans="1:15" s="14" customFormat="1" x14ac:dyDescent="0.25">
      <c r="A232" s="48"/>
      <c r="B232" s="49" t="str">
        <f>IFERROR(IF($A232&lt;&gt;"",VLOOKUP($A232,Matos,2,0),""),"")</f>
        <v/>
      </c>
      <c r="C232" s="50"/>
      <c r="D232" s="50"/>
      <c r="E232" s="51"/>
      <c r="F232" s="51"/>
      <c r="G232" s="67" t="str">
        <f>IFERROR(IF(OR($A232="",$B232="",$E232=""),"",IF(AND($F232&lt;&gt;"",MONTH($F232)&lt;MONTH($L$9)),"",IF(MID($B232,1,2)="OT",DATEDIF($E232,$F232,"d")+1,IF(AND($I232="",$F232=""),DATEDIF($E232,DATE(YEAR($L$9),MONTH($L$9)+1,0),"d"),IF(AND($E232&lt;&gt;"",$F232&lt;&gt;"",$I232=""),DATEDIF($E232,$F232,"d"),IF(AND($E232&lt;&gt;"",$F232&lt;&gt;"",$I232&lt;&gt;""),DAY(DATE(YEAR($F232),MONTH($F232)+1,0))-(DATE(YEAR($F232),MONTH($F232)+1,0)-$F232),DAY(DATE(YEAR($L$9),MONTH($L$9)+1,0)))))))),"")</f>
        <v/>
      </c>
      <c r="H232" s="52" t="str">
        <f>IFERROR(IF($A232&lt;&gt;"",VLOOKUP($A232,Matos,3,0),""),"")</f>
        <v/>
      </c>
      <c r="I232" s="52"/>
      <c r="J232" s="52"/>
      <c r="K232" s="68" t="str">
        <f ca="1">IFERROR(ROUND(IF(MID($B232,1,2)="OT","",IF(AND($B$8&lt;&gt;"",$D232="",MONTH($F232)=MONTH($L$9),($F232&gt;$B$8),($F232&gt;$E232)),-SUM($H232/DAY(DATE(YEAR($L$9),MONTH($L$9)+1,0)))*DATEDIF($B$8,$F232,"d")*$C232,IF(AND($B$8&lt;&gt;"",$D232&lt;&gt;"",MONTH($F232)=MONTH($L$9),($F232&gt;$B$8),($F232&gt;$E232)),-SUM($H232/DAY(DATE(YEAR($L$9),MONTH($L$9)+1,0)))*DATEDIF($B$8,$F232,"d")*$D232,""))),2),"")</f>
        <v/>
      </c>
      <c r="L232" s="68" t="str">
        <f ca="1">IFERROR(ROUND(IF(AND($J232="",$D232=""),SUM($H232/DAY(DATE(YEAR($L$9),MONTH($L$9)+1,0)))*$G232*$C232,IF(AND($J232="",$D232&lt;&gt;""),SUM($H232/DAY(DATE(YEAR($L$9),MONTH($L$9)+1,0)))*$G232*$D232,"")),2),"")</f>
        <v/>
      </c>
      <c r="M232" s="68" t="str">
        <f ca="1">IFERROR(ROUND(IF(SUM($I232+$L232)="","",SUM($I232+$L232)),2),"")</f>
        <v/>
      </c>
      <c r="N232" s="52"/>
      <c r="O232" s="53"/>
    </row>
    <row r="233" spans="1:15" s="14" customFormat="1" x14ac:dyDescent="0.25">
      <c r="A233" s="48"/>
      <c r="B233" s="49" t="str">
        <f>IFERROR(IF($A233&lt;&gt;"",VLOOKUP($A233,Matos,2,0),""),"")</f>
        <v/>
      </c>
      <c r="C233" s="50"/>
      <c r="D233" s="50"/>
      <c r="E233" s="51"/>
      <c r="F233" s="51"/>
      <c r="G233" s="67" t="str">
        <f>IFERROR(IF(OR($A233="",$B233="",$E233=""),"",IF(AND($F233&lt;&gt;"",MONTH($F233)&lt;MONTH($L$9)),"",IF(MID($B233,1,2)="OT",DATEDIF($E233,$F233,"d")+1,IF(AND($I233="",$F233=""),DATEDIF($E233,DATE(YEAR($L$9),MONTH($L$9)+1,0),"d"),IF(AND($E233&lt;&gt;"",$F233&lt;&gt;"",$I233=""),DATEDIF($E233,$F233,"d"),IF(AND($E233&lt;&gt;"",$F233&lt;&gt;"",$I233&lt;&gt;""),DAY(DATE(YEAR($F233),MONTH($F233)+1,0))-(DATE(YEAR($F233),MONTH($F233)+1,0)-$F233),DAY(DATE(YEAR($L$9),MONTH($L$9)+1,0)))))))),"")</f>
        <v/>
      </c>
      <c r="H233" s="52" t="str">
        <f>IFERROR(IF($A233&lt;&gt;"",VLOOKUP($A233,Matos,3,0),""),"")</f>
        <v/>
      </c>
      <c r="I233" s="52"/>
      <c r="J233" s="52"/>
      <c r="K233" s="68" t="str">
        <f ca="1">IFERROR(ROUND(IF(MID($B233,1,2)="OT","",IF(AND($B$8&lt;&gt;"",$D233="",MONTH($F233)=MONTH($L$9),($F233&gt;$B$8),($F233&gt;$E233)),-SUM($H233/DAY(DATE(YEAR($L$9),MONTH($L$9)+1,0)))*DATEDIF($B$8,$F233,"d")*$C233,IF(AND($B$8&lt;&gt;"",$D233&lt;&gt;"",MONTH($F233)=MONTH($L$9),($F233&gt;$B$8),($F233&gt;$E233)),-SUM($H233/DAY(DATE(YEAR($L$9),MONTH($L$9)+1,0)))*DATEDIF($B$8,$F233,"d")*$D233,""))),2),"")</f>
        <v/>
      </c>
      <c r="L233" s="68" t="str">
        <f ca="1">IFERROR(ROUND(IF(AND($J233="",$D233=""),SUM($H233/DAY(DATE(YEAR($L$9),MONTH($L$9)+1,0)))*$G233*$C233,IF(AND($J233="",$D233&lt;&gt;""),SUM($H233/DAY(DATE(YEAR($L$9),MONTH($L$9)+1,0)))*$G233*$D233,"")),2),"")</f>
        <v/>
      </c>
      <c r="M233" s="68" t="str">
        <f ca="1">IFERROR(ROUND(IF(SUM($I233+$L233)="","",SUM($I233+$L233)),2),"")</f>
        <v/>
      </c>
      <c r="N233" s="52"/>
      <c r="O233" s="53"/>
    </row>
    <row r="234" spans="1:15" s="14" customFormat="1" x14ac:dyDescent="0.25">
      <c r="A234" s="48"/>
      <c r="B234" s="49" t="str">
        <f>IFERROR(IF($A234&lt;&gt;"",VLOOKUP($A234,Matos,2,0),""),"")</f>
        <v/>
      </c>
      <c r="C234" s="50"/>
      <c r="D234" s="50"/>
      <c r="E234" s="51"/>
      <c r="F234" s="51"/>
      <c r="G234" s="67" t="str">
        <f>IFERROR(IF(OR($A234="",$B234="",$E234=""),"",IF(AND($F234&lt;&gt;"",MONTH($F234)&lt;MONTH($L$9)),"",IF(MID($B234,1,2)="OT",DATEDIF($E234,$F234,"d")+1,IF(AND($I234="",$F234=""),DATEDIF($E234,DATE(YEAR($L$9),MONTH($L$9)+1,0),"d"),IF(AND($E234&lt;&gt;"",$F234&lt;&gt;"",$I234=""),DATEDIF($E234,$F234,"d"),IF(AND($E234&lt;&gt;"",$F234&lt;&gt;"",$I234&lt;&gt;""),DAY(DATE(YEAR($F234),MONTH($F234)+1,0))-(DATE(YEAR($F234),MONTH($F234)+1,0)-$F234),DAY(DATE(YEAR($L$9),MONTH($L$9)+1,0)))))))),"")</f>
        <v/>
      </c>
      <c r="H234" s="52" t="str">
        <f>IFERROR(IF($A234&lt;&gt;"",VLOOKUP($A234,Matos,3,0),""),"")</f>
        <v/>
      </c>
      <c r="I234" s="52"/>
      <c r="J234" s="52"/>
      <c r="K234" s="68" t="str">
        <f ca="1">IFERROR(ROUND(IF(MID($B234,1,2)="OT","",IF(AND($B$8&lt;&gt;"",$D234="",MONTH($F234)=MONTH($L$9),($F234&gt;$B$8),($F234&gt;$E234)),-SUM($H234/DAY(DATE(YEAR($L$9),MONTH($L$9)+1,0)))*DATEDIF($B$8,$F234,"d")*$C234,IF(AND($B$8&lt;&gt;"",$D234&lt;&gt;"",MONTH($F234)=MONTH($L$9),($F234&gt;$B$8),($F234&gt;$E234)),-SUM($H234/DAY(DATE(YEAR($L$9),MONTH($L$9)+1,0)))*DATEDIF($B$8,$F234,"d")*$D234,""))),2),"")</f>
        <v/>
      </c>
      <c r="L234" s="68" t="str">
        <f ca="1">IFERROR(ROUND(IF(AND($J234="",$D234=""),SUM($H234/DAY(DATE(YEAR($L$9),MONTH($L$9)+1,0)))*$G234*$C234,IF(AND($J234="",$D234&lt;&gt;""),SUM($H234/DAY(DATE(YEAR($L$9),MONTH($L$9)+1,0)))*$G234*$D234,"")),2),"")</f>
        <v/>
      </c>
      <c r="M234" s="68" t="str">
        <f ca="1">IFERROR(ROUND(IF(SUM($I234+$L234)="","",SUM($I234+$L234)),2),"")</f>
        <v/>
      </c>
      <c r="N234" s="52"/>
      <c r="O234" s="53"/>
    </row>
    <row r="235" spans="1:15" s="14" customFormat="1" x14ac:dyDescent="0.25">
      <c r="A235" s="48"/>
      <c r="B235" s="49" t="str">
        <f>IFERROR(IF($A235&lt;&gt;"",VLOOKUP($A235,Matos,2,0),""),"")</f>
        <v/>
      </c>
      <c r="C235" s="50"/>
      <c r="D235" s="50"/>
      <c r="E235" s="51"/>
      <c r="F235" s="51"/>
      <c r="G235" s="67" t="str">
        <f>IFERROR(IF(OR($A235="",$B235="",$E235=""),"",IF(AND($F235&lt;&gt;"",MONTH($F235)&lt;MONTH($L$9)),"",IF(MID($B235,1,2)="OT",DATEDIF($E235,$F235,"d")+1,IF(AND($I235="",$F235=""),DATEDIF($E235,DATE(YEAR($L$9),MONTH($L$9)+1,0),"d"),IF(AND($E235&lt;&gt;"",$F235&lt;&gt;"",$I235=""),DATEDIF($E235,$F235,"d"),IF(AND($E235&lt;&gt;"",$F235&lt;&gt;"",$I235&lt;&gt;""),DAY(DATE(YEAR($F235),MONTH($F235)+1,0))-(DATE(YEAR($F235),MONTH($F235)+1,0)-$F235),DAY(DATE(YEAR($L$9),MONTH($L$9)+1,0)))))))),"")</f>
        <v/>
      </c>
      <c r="H235" s="52" t="str">
        <f>IFERROR(IF($A235&lt;&gt;"",VLOOKUP($A235,Matos,3,0),""),"")</f>
        <v/>
      </c>
      <c r="I235" s="52"/>
      <c r="J235" s="52"/>
      <c r="K235" s="68" t="str">
        <f ca="1">IFERROR(ROUND(IF(MID($B235,1,2)="OT","",IF(AND($B$8&lt;&gt;"",$D235="",MONTH($F235)=MONTH($L$9),($F235&gt;$B$8),($F235&gt;$E235)),-SUM($H235/DAY(DATE(YEAR($L$9),MONTH($L$9)+1,0)))*DATEDIF($B$8,$F235,"d")*$C235,IF(AND($B$8&lt;&gt;"",$D235&lt;&gt;"",MONTH($F235)=MONTH($L$9),($F235&gt;$B$8),($F235&gt;$E235)),-SUM($H235/DAY(DATE(YEAR($L$9),MONTH($L$9)+1,0)))*DATEDIF($B$8,$F235,"d")*$D235,""))),2),"")</f>
        <v/>
      </c>
      <c r="L235" s="68" t="str">
        <f ca="1">IFERROR(ROUND(IF(AND($J235="",$D235=""),SUM($H235/DAY(DATE(YEAR($L$9),MONTH($L$9)+1,0)))*$G235*$C235,IF(AND($J235="",$D235&lt;&gt;""),SUM($H235/DAY(DATE(YEAR($L$9),MONTH($L$9)+1,0)))*$G235*$D235,"")),2),"")</f>
        <v/>
      </c>
      <c r="M235" s="68" t="str">
        <f ca="1">IFERROR(ROUND(IF(SUM($I235+$L235)="","",SUM($I235+$L235)),2),"")</f>
        <v/>
      </c>
      <c r="N235" s="52"/>
      <c r="O235" s="53"/>
    </row>
    <row r="236" spans="1:15" s="14" customFormat="1" x14ac:dyDescent="0.25">
      <c r="A236" s="48"/>
      <c r="B236" s="49" t="str">
        <f>IFERROR(IF($A236&lt;&gt;"",VLOOKUP($A236,Matos,2,0),""),"")</f>
        <v/>
      </c>
      <c r="C236" s="50"/>
      <c r="D236" s="50"/>
      <c r="E236" s="51"/>
      <c r="F236" s="51"/>
      <c r="G236" s="67" t="str">
        <f>IFERROR(IF(OR($A236="",$B236="",$E236=""),"",IF(AND($F236&lt;&gt;"",MONTH($F236)&lt;MONTH($L$9)),"",IF(MID($B236,1,2)="OT",DATEDIF($E236,$F236,"d")+1,IF(AND($I236="",$F236=""),DATEDIF($E236,DATE(YEAR($L$9),MONTH($L$9)+1,0),"d"),IF(AND($E236&lt;&gt;"",$F236&lt;&gt;"",$I236=""),DATEDIF($E236,$F236,"d"),IF(AND($E236&lt;&gt;"",$F236&lt;&gt;"",$I236&lt;&gt;""),DAY(DATE(YEAR($F236),MONTH($F236)+1,0))-(DATE(YEAR($F236),MONTH($F236)+1,0)-$F236),DAY(DATE(YEAR($L$9),MONTH($L$9)+1,0)))))))),"")</f>
        <v/>
      </c>
      <c r="H236" s="52" t="str">
        <f>IFERROR(IF($A236&lt;&gt;"",VLOOKUP($A236,Matos,3,0),""),"")</f>
        <v/>
      </c>
      <c r="I236" s="52"/>
      <c r="J236" s="52"/>
      <c r="K236" s="68" t="str">
        <f ca="1">IFERROR(ROUND(IF(MID($B236,1,2)="OT","",IF(AND($B$8&lt;&gt;"",$D236="",MONTH($F236)=MONTH($L$9),($F236&gt;$B$8),($F236&gt;$E236)),-SUM($H236/DAY(DATE(YEAR($L$9),MONTH($L$9)+1,0)))*DATEDIF($B$8,$F236,"d")*$C236,IF(AND($B$8&lt;&gt;"",$D236&lt;&gt;"",MONTH($F236)=MONTH($L$9),($F236&gt;$B$8),($F236&gt;$E236)),-SUM($H236/DAY(DATE(YEAR($L$9),MONTH($L$9)+1,0)))*DATEDIF($B$8,$F236,"d")*$D236,""))),2),"")</f>
        <v/>
      </c>
      <c r="L236" s="68" t="str">
        <f ca="1">IFERROR(ROUND(IF(AND($J236="",$D236=""),SUM($H236/DAY(DATE(YEAR($L$9),MONTH($L$9)+1,0)))*$G236*$C236,IF(AND($J236="",$D236&lt;&gt;""),SUM($H236/DAY(DATE(YEAR($L$9),MONTH($L$9)+1,0)))*$G236*$D236,"")),2),"")</f>
        <v/>
      </c>
      <c r="M236" s="68" t="str">
        <f ca="1">IFERROR(ROUND(IF(SUM($I236+$L236)="","",SUM($I236+$L236)),2),"")</f>
        <v/>
      </c>
      <c r="N236" s="52"/>
      <c r="O236" s="53"/>
    </row>
    <row r="237" spans="1:15" s="14" customFormat="1" x14ac:dyDescent="0.25">
      <c r="A237" s="48"/>
      <c r="B237" s="49" t="str">
        <f>IFERROR(IF($A237&lt;&gt;"",VLOOKUP($A237,Matos,2,0),""),"")</f>
        <v/>
      </c>
      <c r="C237" s="50"/>
      <c r="D237" s="50"/>
      <c r="E237" s="51"/>
      <c r="F237" s="51"/>
      <c r="G237" s="67" t="str">
        <f>IFERROR(IF(OR($A237="",$B237="",$E237=""),"",IF(AND($F237&lt;&gt;"",MONTH($F237)&lt;MONTH($L$9)),"",IF(MID($B237,1,2)="OT",DATEDIF($E237,$F237,"d")+1,IF(AND($I237="",$F237=""),DATEDIF($E237,DATE(YEAR($L$9),MONTH($L$9)+1,0),"d"),IF(AND($E237&lt;&gt;"",$F237&lt;&gt;"",$I237=""),DATEDIF($E237,$F237,"d"),IF(AND($E237&lt;&gt;"",$F237&lt;&gt;"",$I237&lt;&gt;""),DAY(DATE(YEAR($F237),MONTH($F237)+1,0))-(DATE(YEAR($F237),MONTH($F237)+1,0)-$F237),DAY(DATE(YEAR($L$9),MONTH($L$9)+1,0)))))))),"")</f>
        <v/>
      </c>
      <c r="H237" s="52" t="str">
        <f>IFERROR(IF($A237&lt;&gt;"",VLOOKUP($A237,Matos,3,0),""),"")</f>
        <v/>
      </c>
      <c r="I237" s="52"/>
      <c r="J237" s="52"/>
      <c r="K237" s="68" t="str">
        <f ca="1">IFERROR(ROUND(IF(MID($B237,1,2)="OT","",IF(AND($B$8&lt;&gt;"",$D237="",MONTH($F237)=MONTH($L$9),($F237&gt;$B$8),($F237&gt;$E237)),-SUM($H237/DAY(DATE(YEAR($L$9),MONTH($L$9)+1,0)))*DATEDIF($B$8,$F237,"d")*$C237,IF(AND($B$8&lt;&gt;"",$D237&lt;&gt;"",MONTH($F237)=MONTH($L$9),($F237&gt;$B$8),($F237&gt;$E237)),-SUM($H237/DAY(DATE(YEAR($L$9),MONTH($L$9)+1,0)))*DATEDIF($B$8,$F237,"d")*$D237,""))),2),"")</f>
        <v/>
      </c>
      <c r="L237" s="68" t="str">
        <f ca="1">IFERROR(ROUND(IF(AND($J237="",$D237=""),SUM($H237/DAY(DATE(YEAR($L$9),MONTH($L$9)+1,0)))*$G237*$C237,IF(AND($J237="",$D237&lt;&gt;""),SUM($H237/DAY(DATE(YEAR($L$9),MONTH($L$9)+1,0)))*$G237*$D237,"")),2),"")</f>
        <v/>
      </c>
      <c r="M237" s="68" t="str">
        <f ca="1">IFERROR(ROUND(IF(SUM($I237+$L237)="","",SUM($I237+$L237)),2),"")</f>
        <v/>
      </c>
      <c r="N237" s="52"/>
      <c r="O237" s="53"/>
    </row>
    <row r="238" spans="1:15" s="14" customFormat="1" x14ac:dyDescent="0.25">
      <c r="A238" s="48"/>
      <c r="B238" s="49" t="str">
        <f>IFERROR(IF($A238&lt;&gt;"",VLOOKUP($A238,Matos,2,0),""),"")</f>
        <v/>
      </c>
      <c r="C238" s="50"/>
      <c r="D238" s="50"/>
      <c r="E238" s="51"/>
      <c r="F238" s="51"/>
      <c r="G238" s="67" t="str">
        <f>IFERROR(IF(OR($A238="",$B238="",$E238=""),"",IF(AND($F238&lt;&gt;"",MONTH($F238)&lt;MONTH($L$9)),"",IF(MID($B238,1,2)="OT",DATEDIF($E238,$F238,"d")+1,IF(AND($I238="",$F238=""),DATEDIF($E238,DATE(YEAR($L$9),MONTH($L$9)+1,0),"d"),IF(AND($E238&lt;&gt;"",$F238&lt;&gt;"",$I238=""),DATEDIF($E238,$F238,"d"),IF(AND($E238&lt;&gt;"",$F238&lt;&gt;"",$I238&lt;&gt;""),DAY(DATE(YEAR($F238),MONTH($F238)+1,0))-(DATE(YEAR($F238),MONTH($F238)+1,0)-$F238),DAY(DATE(YEAR($L$9),MONTH($L$9)+1,0)))))))),"")</f>
        <v/>
      </c>
      <c r="H238" s="52" t="str">
        <f>IFERROR(IF($A238&lt;&gt;"",VLOOKUP($A238,Matos,3,0),""),"")</f>
        <v/>
      </c>
      <c r="I238" s="52"/>
      <c r="J238" s="52"/>
      <c r="K238" s="68" t="str">
        <f ca="1">IFERROR(ROUND(IF(MID($B238,1,2)="OT","",IF(AND($B$8&lt;&gt;"",$D238="",MONTH($F238)=MONTH($L$9),($F238&gt;$B$8),($F238&gt;$E238)),-SUM($H238/DAY(DATE(YEAR($L$9),MONTH($L$9)+1,0)))*DATEDIF($B$8,$F238,"d")*$C238,IF(AND($B$8&lt;&gt;"",$D238&lt;&gt;"",MONTH($F238)=MONTH($L$9),($F238&gt;$B$8),($F238&gt;$E238)),-SUM($H238/DAY(DATE(YEAR($L$9),MONTH($L$9)+1,0)))*DATEDIF($B$8,$F238,"d")*$D238,""))),2),"")</f>
        <v/>
      </c>
      <c r="L238" s="68" t="str">
        <f ca="1">IFERROR(ROUND(IF(AND($J238="",$D238=""),SUM($H238/DAY(DATE(YEAR($L$9),MONTH($L$9)+1,0)))*$G238*$C238,IF(AND($J238="",$D238&lt;&gt;""),SUM($H238/DAY(DATE(YEAR($L$9),MONTH($L$9)+1,0)))*$G238*$D238,"")),2),"")</f>
        <v/>
      </c>
      <c r="M238" s="68" t="str">
        <f ca="1">IFERROR(ROUND(IF(SUM($I238+$L238)="","",SUM($I238+$L238)),2),"")</f>
        <v/>
      </c>
      <c r="N238" s="52"/>
      <c r="O238" s="53"/>
    </row>
    <row r="239" spans="1:15" s="14" customFormat="1" x14ac:dyDescent="0.25">
      <c r="A239" s="48"/>
      <c r="B239" s="49" t="str">
        <f>IFERROR(IF($A239&lt;&gt;"",VLOOKUP($A239,Matos,2,0),""),"")</f>
        <v/>
      </c>
      <c r="C239" s="50"/>
      <c r="D239" s="50"/>
      <c r="E239" s="51"/>
      <c r="F239" s="51"/>
      <c r="G239" s="67" t="str">
        <f>IFERROR(IF(OR($A239="",$B239="",$E239=""),"",IF(AND($F239&lt;&gt;"",MONTH($F239)&lt;MONTH($L$9)),"",IF(MID($B239,1,2)="OT",DATEDIF($E239,$F239,"d")+1,IF(AND($I239="",$F239=""),DATEDIF($E239,DATE(YEAR($L$9),MONTH($L$9)+1,0),"d"),IF(AND($E239&lt;&gt;"",$F239&lt;&gt;"",$I239=""),DATEDIF($E239,$F239,"d"),IF(AND($E239&lt;&gt;"",$F239&lt;&gt;"",$I239&lt;&gt;""),DAY(DATE(YEAR($F239),MONTH($F239)+1,0))-(DATE(YEAR($F239),MONTH($F239)+1,0)-$F239),DAY(DATE(YEAR($L$9),MONTH($L$9)+1,0)))))))),"")</f>
        <v/>
      </c>
      <c r="H239" s="52" t="str">
        <f>IFERROR(IF($A239&lt;&gt;"",VLOOKUP($A239,Matos,3,0),""),"")</f>
        <v/>
      </c>
      <c r="I239" s="52"/>
      <c r="J239" s="52"/>
      <c r="K239" s="68" t="str">
        <f ca="1">IFERROR(ROUND(IF(MID($B239,1,2)="OT","",IF(AND($B$8&lt;&gt;"",$D239="",MONTH($F239)=MONTH($L$9),($F239&gt;$B$8),($F239&gt;$E239)),-SUM($H239/DAY(DATE(YEAR($L$9),MONTH($L$9)+1,0)))*DATEDIF($B$8,$F239,"d")*$C239,IF(AND($B$8&lt;&gt;"",$D239&lt;&gt;"",MONTH($F239)=MONTH($L$9),($F239&gt;$B$8),($F239&gt;$E239)),-SUM($H239/DAY(DATE(YEAR($L$9),MONTH($L$9)+1,0)))*DATEDIF($B$8,$F239,"d")*$D239,""))),2),"")</f>
        <v/>
      </c>
      <c r="L239" s="68" t="str">
        <f ca="1">IFERROR(ROUND(IF(AND($J239="",$D239=""),SUM($H239/DAY(DATE(YEAR($L$9),MONTH($L$9)+1,0)))*$G239*$C239,IF(AND($J239="",$D239&lt;&gt;""),SUM($H239/DAY(DATE(YEAR($L$9),MONTH($L$9)+1,0)))*$G239*$D239,"")),2),"")</f>
        <v/>
      </c>
      <c r="M239" s="68" t="str">
        <f ca="1">IFERROR(ROUND(IF(SUM($I239+$L239)="","",SUM($I239+$L239)),2),"")</f>
        <v/>
      </c>
      <c r="N239" s="52"/>
      <c r="O239" s="53"/>
    </row>
    <row r="240" spans="1:15" s="14" customFormat="1" x14ac:dyDescent="0.25">
      <c r="A240" s="48"/>
      <c r="B240" s="49" t="str">
        <f>IFERROR(IF($A240&lt;&gt;"",VLOOKUP($A240,Matos,2,0),""),"")</f>
        <v/>
      </c>
      <c r="C240" s="50"/>
      <c r="D240" s="50"/>
      <c r="E240" s="51"/>
      <c r="F240" s="51"/>
      <c r="G240" s="67" t="str">
        <f>IFERROR(IF(OR($A240="",$B240="",$E240=""),"",IF(AND($F240&lt;&gt;"",MONTH($F240)&lt;MONTH($L$9)),"",IF(MID($B240,1,2)="OT",DATEDIF($E240,$F240,"d")+1,IF(AND($I240="",$F240=""),DATEDIF($E240,DATE(YEAR($L$9),MONTH($L$9)+1,0),"d"),IF(AND($E240&lt;&gt;"",$F240&lt;&gt;"",$I240=""),DATEDIF($E240,$F240,"d"),IF(AND($E240&lt;&gt;"",$F240&lt;&gt;"",$I240&lt;&gt;""),DAY(DATE(YEAR($F240),MONTH($F240)+1,0))-(DATE(YEAR($F240),MONTH($F240)+1,0)-$F240),DAY(DATE(YEAR($L$9),MONTH($L$9)+1,0)))))))),"")</f>
        <v/>
      </c>
      <c r="H240" s="52" t="str">
        <f>IFERROR(IF($A240&lt;&gt;"",VLOOKUP($A240,Matos,3,0),""),"")</f>
        <v/>
      </c>
      <c r="I240" s="52"/>
      <c r="J240" s="52"/>
      <c r="K240" s="68" t="str">
        <f ca="1">IFERROR(ROUND(IF(MID($B240,1,2)="OT","",IF(AND($B$8&lt;&gt;"",$D240="",MONTH($F240)=MONTH($L$9),($F240&gt;$B$8),($F240&gt;$E240)),-SUM($H240/DAY(DATE(YEAR($L$9),MONTH($L$9)+1,0)))*DATEDIF($B$8,$F240,"d")*$C240,IF(AND($B$8&lt;&gt;"",$D240&lt;&gt;"",MONTH($F240)=MONTH($L$9),($F240&gt;$B$8),($F240&gt;$E240)),-SUM($H240/DAY(DATE(YEAR($L$9),MONTH($L$9)+1,0)))*DATEDIF($B$8,$F240,"d")*$D240,""))),2),"")</f>
        <v/>
      </c>
      <c r="L240" s="68" t="str">
        <f ca="1">IFERROR(ROUND(IF(AND($J240="",$D240=""),SUM($H240/DAY(DATE(YEAR($L$9),MONTH($L$9)+1,0)))*$G240*$C240,IF(AND($J240="",$D240&lt;&gt;""),SUM($H240/DAY(DATE(YEAR($L$9),MONTH($L$9)+1,0)))*$G240*$D240,"")),2),"")</f>
        <v/>
      </c>
      <c r="M240" s="68" t="str">
        <f ca="1">IFERROR(ROUND(IF(SUM($I240+$L240)="","",SUM($I240+$L240)),2),"")</f>
        <v/>
      </c>
      <c r="N240" s="52"/>
      <c r="O240" s="53"/>
    </row>
    <row r="241" spans="1:15" s="14" customFormat="1" x14ac:dyDescent="0.25">
      <c r="A241" s="48"/>
      <c r="B241" s="49" t="str">
        <f>IFERROR(IF($A241&lt;&gt;"",VLOOKUP($A241,Matos,2,0),""),"")</f>
        <v/>
      </c>
      <c r="C241" s="50"/>
      <c r="D241" s="50"/>
      <c r="E241" s="51"/>
      <c r="F241" s="51"/>
      <c r="G241" s="67" t="str">
        <f>IFERROR(IF(OR($A241="",$B241="",$E241=""),"",IF(AND($F241&lt;&gt;"",MONTH($F241)&lt;MONTH($L$9)),"",IF(MID($B241,1,2)="OT",DATEDIF($E241,$F241,"d")+1,IF(AND($I241="",$F241=""),DATEDIF($E241,DATE(YEAR($L$9),MONTH($L$9)+1,0),"d"),IF(AND($E241&lt;&gt;"",$F241&lt;&gt;"",$I241=""),DATEDIF($E241,$F241,"d"),IF(AND($E241&lt;&gt;"",$F241&lt;&gt;"",$I241&lt;&gt;""),DAY(DATE(YEAR($F241),MONTH($F241)+1,0))-(DATE(YEAR($F241),MONTH($F241)+1,0)-$F241),DAY(DATE(YEAR($L$9),MONTH($L$9)+1,0)))))))),"")</f>
        <v/>
      </c>
      <c r="H241" s="52" t="str">
        <f>IFERROR(IF($A241&lt;&gt;"",VLOOKUP($A241,Matos,3,0),""),"")</f>
        <v/>
      </c>
      <c r="I241" s="52"/>
      <c r="J241" s="52"/>
      <c r="K241" s="68" t="str">
        <f ca="1">IFERROR(ROUND(IF(MID($B241,1,2)="OT","",IF(AND($B$8&lt;&gt;"",$D241="",MONTH($F241)=MONTH($L$9),($F241&gt;$B$8),($F241&gt;$E241)),-SUM($H241/DAY(DATE(YEAR($L$9),MONTH($L$9)+1,0)))*DATEDIF($B$8,$F241,"d")*$C241,IF(AND($B$8&lt;&gt;"",$D241&lt;&gt;"",MONTH($F241)=MONTH($L$9),($F241&gt;$B$8),($F241&gt;$E241)),-SUM($H241/DAY(DATE(YEAR($L$9),MONTH($L$9)+1,0)))*DATEDIF($B$8,$F241,"d")*$D241,""))),2),"")</f>
        <v/>
      </c>
      <c r="L241" s="68" t="str">
        <f ca="1">IFERROR(ROUND(IF(AND($J241="",$D241=""),SUM($H241/DAY(DATE(YEAR($L$9),MONTH($L$9)+1,0)))*$G241*$C241,IF(AND($J241="",$D241&lt;&gt;""),SUM($H241/DAY(DATE(YEAR($L$9),MONTH($L$9)+1,0)))*$G241*$D241,"")),2),"")</f>
        <v/>
      </c>
      <c r="M241" s="68" t="str">
        <f ca="1">IFERROR(ROUND(IF(SUM($I241+$L241)="","",SUM($I241+$L241)),2),"")</f>
        <v/>
      </c>
      <c r="N241" s="52"/>
      <c r="O241" s="53"/>
    </row>
    <row r="242" spans="1:15" s="14" customFormat="1" x14ac:dyDescent="0.25">
      <c r="A242" s="48"/>
      <c r="B242" s="49" t="str">
        <f>IFERROR(IF($A242&lt;&gt;"",VLOOKUP($A242,Matos,2,0),""),"")</f>
        <v/>
      </c>
      <c r="C242" s="50"/>
      <c r="D242" s="50"/>
      <c r="E242" s="51"/>
      <c r="F242" s="51"/>
      <c r="G242" s="67" t="str">
        <f>IFERROR(IF(OR($A242="",$B242="",$E242=""),"",IF(AND($F242&lt;&gt;"",MONTH($F242)&lt;MONTH($L$9)),"",IF(MID($B242,1,2)="OT",DATEDIF($E242,$F242,"d")+1,IF(AND($I242="",$F242=""),DATEDIF($E242,DATE(YEAR($L$9),MONTH($L$9)+1,0),"d"),IF(AND($E242&lt;&gt;"",$F242&lt;&gt;"",$I242=""),DATEDIF($E242,$F242,"d"),IF(AND($E242&lt;&gt;"",$F242&lt;&gt;"",$I242&lt;&gt;""),DAY(DATE(YEAR($F242),MONTH($F242)+1,0))-(DATE(YEAR($F242),MONTH($F242)+1,0)-$F242),DAY(DATE(YEAR($L$9),MONTH($L$9)+1,0)))))))),"")</f>
        <v/>
      </c>
      <c r="H242" s="52" t="str">
        <f>IFERROR(IF($A242&lt;&gt;"",VLOOKUP($A242,Matos,3,0),""),"")</f>
        <v/>
      </c>
      <c r="I242" s="52"/>
      <c r="J242" s="52"/>
      <c r="K242" s="68" t="str">
        <f ca="1">IFERROR(ROUND(IF(MID($B242,1,2)="OT","",IF(AND($B$8&lt;&gt;"",$D242="",MONTH($F242)=MONTH($L$9),($F242&gt;$B$8),($F242&gt;$E242)),-SUM($H242/DAY(DATE(YEAR($L$9),MONTH($L$9)+1,0)))*DATEDIF($B$8,$F242,"d")*$C242,IF(AND($B$8&lt;&gt;"",$D242&lt;&gt;"",MONTH($F242)=MONTH($L$9),($F242&gt;$B$8),($F242&gt;$E242)),-SUM($H242/DAY(DATE(YEAR($L$9),MONTH($L$9)+1,0)))*DATEDIF($B$8,$F242,"d")*$D242,""))),2),"")</f>
        <v/>
      </c>
      <c r="L242" s="68" t="str">
        <f ca="1">IFERROR(ROUND(IF(AND($J242="",$D242=""),SUM($H242/DAY(DATE(YEAR($L$9),MONTH($L$9)+1,0)))*$G242*$C242,IF(AND($J242="",$D242&lt;&gt;""),SUM($H242/DAY(DATE(YEAR($L$9),MONTH($L$9)+1,0)))*$G242*$D242,"")),2),"")</f>
        <v/>
      </c>
      <c r="M242" s="68" t="str">
        <f ca="1">IFERROR(ROUND(IF(SUM($I242+$L242)="","",SUM($I242+$L242)),2),"")</f>
        <v/>
      </c>
      <c r="N242" s="52"/>
      <c r="O242" s="53"/>
    </row>
    <row r="243" spans="1:15" s="14" customFormat="1" x14ac:dyDescent="0.25">
      <c r="A243" s="48"/>
      <c r="B243" s="49" t="str">
        <f>IFERROR(IF($A243&lt;&gt;"",VLOOKUP($A243,Matos,2,0),""),"")</f>
        <v/>
      </c>
      <c r="C243" s="50"/>
      <c r="D243" s="50"/>
      <c r="E243" s="51"/>
      <c r="F243" s="51"/>
      <c r="G243" s="67" t="str">
        <f>IFERROR(IF(OR($A243="",$B243="",$E243=""),"",IF(AND($F243&lt;&gt;"",MONTH($F243)&lt;MONTH($L$9)),"",IF(MID($B243,1,2)="OT",DATEDIF($E243,$F243,"d")+1,IF(AND($I243="",$F243=""),DATEDIF($E243,DATE(YEAR($L$9),MONTH($L$9)+1,0),"d"),IF(AND($E243&lt;&gt;"",$F243&lt;&gt;"",$I243=""),DATEDIF($E243,$F243,"d"),IF(AND($E243&lt;&gt;"",$F243&lt;&gt;"",$I243&lt;&gt;""),DAY(DATE(YEAR($F243),MONTH($F243)+1,0))-(DATE(YEAR($F243),MONTH($F243)+1,0)-$F243),DAY(DATE(YEAR($L$9),MONTH($L$9)+1,0)))))))),"")</f>
        <v/>
      </c>
      <c r="H243" s="52" t="str">
        <f>IFERROR(IF($A243&lt;&gt;"",VLOOKUP($A243,Matos,3,0),""),"")</f>
        <v/>
      </c>
      <c r="I243" s="52"/>
      <c r="J243" s="52"/>
      <c r="K243" s="68" t="str">
        <f ca="1">IFERROR(ROUND(IF(MID($B243,1,2)="OT","",IF(AND($B$8&lt;&gt;"",$D243="",MONTH($F243)=MONTH($L$9),($F243&gt;$B$8),($F243&gt;$E243)),-SUM($H243/DAY(DATE(YEAR($L$9),MONTH($L$9)+1,0)))*DATEDIF($B$8,$F243,"d")*$C243,IF(AND($B$8&lt;&gt;"",$D243&lt;&gt;"",MONTH($F243)=MONTH($L$9),($F243&gt;$B$8),($F243&gt;$E243)),-SUM($H243/DAY(DATE(YEAR($L$9),MONTH($L$9)+1,0)))*DATEDIF($B$8,$F243,"d")*$D243,""))),2),"")</f>
        <v/>
      </c>
      <c r="L243" s="68" t="str">
        <f ca="1">IFERROR(ROUND(IF(AND($J243="",$D243=""),SUM($H243/DAY(DATE(YEAR($L$9),MONTH($L$9)+1,0)))*$G243*$C243,IF(AND($J243="",$D243&lt;&gt;""),SUM($H243/DAY(DATE(YEAR($L$9),MONTH($L$9)+1,0)))*$G243*$D243,"")),2),"")</f>
        <v/>
      </c>
      <c r="M243" s="68" t="str">
        <f ca="1">IFERROR(ROUND(IF(SUM($I243+$L243)="","",SUM($I243+$L243)),2),"")</f>
        <v/>
      </c>
      <c r="N243" s="52"/>
      <c r="O243" s="53"/>
    </row>
    <row r="244" spans="1:15" s="14" customFormat="1" x14ac:dyDescent="0.25">
      <c r="A244" s="48"/>
      <c r="B244" s="49" t="str">
        <f>IFERROR(IF($A244&lt;&gt;"",VLOOKUP($A244,Matos,2,0),""),"")</f>
        <v/>
      </c>
      <c r="C244" s="50"/>
      <c r="D244" s="50"/>
      <c r="E244" s="51"/>
      <c r="F244" s="51"/>
      <c r="G244" s="67" t="str">
        <f>IFERROR(IF(OR($A244="",$B244="",$E244=""),"",IF(AND($F244&lt;&gt;"",MONTH($F244)&lt;MONTH($L$9)),"",IF(MID($B244,1,2)="OT",DATEDIF($E244,$F244,"d")+1,IF(AND($I244="",$F244=""),DATEDIF($E244,DATE(YEAR($L$9),MONTH($L$9)+1,0),"d"),IF(AND($E244&lt;&gt;"",$F244&lt;&gt;"",$I244=""),DATEDIF($E244,$F244,"d"),IF(AND($E244&lt;&gt;"",$F244&lt;&gt;"",$I244&lt;&gt;""),DAY(DATE(YEAR($F244),MONTH($F244)+1,0))-(DATE(YEAR($F244),MONTH($F244)+1,0)-$F244),DAY(DATE(YEAR($L$9),MONTH($L$9)+1,0)))))))),"")</f>
        <v/>
      </c>
      <c r="H244" s="52" t="str">
        <f>IFERROR(IF($A244&lt;&gt;"",VLOOKUP($A244,Matos,3,0),""),"")</f>
        <v/>
      </c>
      <c r="I244" s="52"/>
      <c r="J244" s="52"/>
      <c r="K244" s="68" t="str">
        <f ca="1">IFERROR(ROUND(IF(MID($B244,1,2)="OT","",IF(AND($B$8&lt;&gt;"",$D244="",MONTH($F244)=MONTH($L$9),($F244&gt;$B$8),($F244&gt;$E244)),-SUM($H244/DAY(DATE(YEAR($L$9),MONTH($L$9)+1,0)))*DATEDIF($B$8,$F244,"d")*$C244,IF(AND($B$8&lt;&gt;"",$D244&lt;&gt;"",MONTH($F244)=MONTH($L$9),($F244&gt;$B$8),($F244&gt;$E244)),-SUM($H244/DAY(DATE(YEAR($L$9),MONTH($L$9)+1,0)))*DATEDIF($B$8,$F244,"d")*$D244,""))),2),"")</f>
        <v/>
      </c>
      <c r="L244" s="68" t="str">
        <f ca="1">IFERROR(ROUND(IF(AND($J244="",$D244=""),SUM($H244/DAY(DATE(YEAR($L$9),MONTH($L$9)+1,0)))*$G244*$C244,IF(AND($J244="",$D244&lt;&gt;""),SUM($H244/DAY(DATE(YEAR($L$9),MONTH($L$9)+1,0)))*$G244*$D244,"")),2),"")</f>
        <v/>
      </c>
      <c r="M244" s="68" t="str">
        <f ca="1">IFERROR(ROUND(IF(SUM($I244+$L244)="","",SUM($I244+$L244)),2),"")</f>
        <v/>
      </c>
      <c r="N244" s="52"/>
      <c r="O244" s="53"/>
    </row>
    <row r="245" spans="1:15" s="14" customFormat="1" x14ac:dyDescent="0.25">
      <c r="A245" s="48"/>
      <c r="B245" s="49" t="str">
        <f>IFERROR(IF($A245&lt;&gt;"",VLOOKUP($A245,Matos,2,0),""),"")</f>
        <v/>
      </c>
      <c r="C245" s="50"/>
      <c r="D245" s="50"/>
      <c r="E245" s="51"/>
      <c r="F245" s="51"/>
      <c r="G245" s="67" t="str">
        <f>IFERROR(IF(OR($A245="",$B245="",$E245=""),"",IF(AND($F245&lt;&gt;"",MONTH($F245)&lt;MONTH($L$9)),"",IF(MID($B245,1,2)="OT",DATEDIF($E245,$F245,"d")+1,IF(AND($I245="",$F245=""),DATEDIF($E245,DATE(YEAR($L$9),MONTH($L$9)+1,0),"d"),IF(AND($E245&lt;&gt;"",$F245&lt;&gt;"",$I245=""),DATEDIF($E245,$F245,"d"),IF(AND($E245&lt;&gt;"",$F245&lt;&gt;"",$I245&lt;&gt;""),DAY(DATE(YEAR($F245),MONTH($F245)+1,0))-(DATE(YEAR($F245),MONTH($F245)+1,0)-$F245),DAY(DATE(YEAR($L$9),MONTH($L$9)+1,0)))))))),"")</f>
        <v/>
      </c>
      <c r="H245" s="52" t="str">
        <f>IFERROR(IF($A245&lt;&gt;"",VLOOKUP($A245,Matos,3,0),""),"")</f>
        <v/>
      </c>
      <c r="I245" s="52"/>
      <c r="J245" s="52"/>
      <c r="K245" s="68" t="str">
        <f ca="1">IFERROR(ROUND(IF(MID($B245,1,2)="OT","",IF(AND($B$8&lt;&gt;"",$D245="",MONTH($F245)=MONTH($L$9),($F245&gt;$B$8),($F245&gt;$E245)),-SUM($H245/DAY(DATE(YEAR($L$9),MONTH($L$9)+1,0)))*DATEDIF($B$8,$F245,"d")*$C245,IF(AND($B$8&lt;&gt;"",$D245&lt;&gt;"",MONTH($F245)=MONTH($L$9),($F245&gt;$B$8),($F245&gt;$E245)),-SUM($H245/DAY(DATE(YEAR($L$9),MONTH($L$9)+1,0)))*DATEDIF($B$8,$F245,"d")*$D245,""))),2),"")</f>
        <v/>
      </c>
      <c r="L245" s="68" t="str">
        <f ca="1">IFERROR(ROUND(IF(AND($J245="",$D245=""),SUM($H245/DAY(DATE(YEAR($L$9),MONTH($L$9)+1,0)))*$G245*$C245,IF(AND($J245="",$D245&lt;&gt;""),SUM($H245/DAY(DATE(YEAR($L$9),MONTH($L$9)+1,0)))*$G245*$D245,"")),2),"")</f>
        <v/>
      </c>
      <c r="M245" s="68" t="str">
        <f ca="1">IFERROR(ROUND(IF(SUM($I245+$L245)="","",SUM($I245+$L245)),2),"")</f>
        <v/>
      </c>
      <c r="N245" s="52"/>
      <c r="O245" s="53"/>
    </row>
    <row r="246" spans="1:15" s="14" customFormat="1" x14ac:dyDescent="0.25">
      <c r="A246" s="48"/>
      <c r="B246" s="49" t="str">
        <f>IFERROR(IF($A246&lt;&gt;"",VLOOKUP($A246,Matos,2,0),""),"")</f>
        <v/>
      </c>
      <c r="C246" s="50"/>
      <c r="D246" s="50"/>
      <c r="E246" s="51"/>
      <c r="F246" s="51"/>
      <c r="G246" s="67" t="str">
        <f>IFERROR(IF(OR($A246="",$B246="",$E246=""),"",IF(AND($F246&lt;&gt;"",MONTH($F246)&lt;MONTH($L$9)),"",IF(MID($B246,1,2)="OT",DATEDIF($E246,$F246,"d")+1,IF(AND($I246="",$F246=""),DATEDIF($E246,DATE(YEAR($L$9),MONTH($L$9)+1,0),"d"),IF(AND($E246&lt;&gt;"",$F246&lt;&gt;"",$I246=""),DATEDIF($E246,$F246,"d"),IF(AND($E246&lt;&gt;"",$F246&lt;&gt;"",$I246&lt;&gt;""),DAY(DATE(YEAR($F246),MONTH($F246)+1,0))-(DATE(YEAR($F246),MONTH($F246)+1,0)-$F246),DAY(DATE(YEAR($L$9),MONTH($L$9)+1,0)))))))),"")</f>
        <v/>
      </c>
      <c r="H246" s="52" t="str">
        <f>IFERROR(IF($A246&lt;&gt;"",VLOOKUP($A246,Matos,3,0),""),"")</f>
        <v/>
      </c>
      <c r="I246" s="52"/>
      <c r="J246" s="52"/>
      <c r="K246" s="68" t="str">
        <f ca="1">IFERROR(ROUND(IF(MID($B246,1,2)="OT","",IF(AND($B$8&lt;&gt;"",$D246="",MONTH($F246)=MONTH($L$9),($F246&gt;$B$8),($F246&gt;$E246)),-SUM($H246/DAY(DATE(YEAR($L$9),MONTH($L$9)+1,0)))*DATEDIF($B$8,$F246,"d")*$C246,IF(AND($B$8&lt;&gt;"",$D246&lt;&gt;"",MONTH($F246)=MONTH($L$9),($F246&gt;$B$8),($F246&gt;$E246)),-SUM($H246/DAY(DATE(YEAR($L$9),MONTH($L$9)+1,0)))*DATEDIF($B$8,$F246,"d")*$D246,""))),2),"")</f>
        <v/>
      </c>
      <c r="L246" s="68" t="str">
        <f ca="1">IFERROR(ROUND(IF(AND($J246="",$D246=""),SUM($H246/DAY(DATE(YEAR($L$9),MONTH($L$9)+1,0)))*$G246*$C246,IF(AND($J246="",$D246&lt;&gt;""),SUM($H246/DAY(DATE(YEAR($L$9),MONTH($L$9)+1,0)))*$G246*$D246,"")),2),"")</f>
        <v/>
      </c>
      <c r="M246" s="68" t="str">
        <f ca="1">IFERROR(ROUND(IF(SUM($I246+$L246)="","",SUM($I246+$L246)),2),"")</f>
        <v/>
      </c>
      <c r="N246" s="52"/>
      <c r="O246" s="53"/>
    </row>
    <row r="247" spans="1:15" s="14" customFormat="1" x14ac:dyDescent="0.25">
      <c r="A247" s="48"/>
      <c r="B247" s="49" t="str">
        <f>IFERROR(IF($A247&lt;&gt;"",VLOOKUP($A247,Matos,2,0),""),"")</f>
        <v/>
      </c>
      <c r="C247" s="50"/>
      <c r="D247" s="50"/>
      <c r="E247" s="51"/>
      <c r="F247" s="51"/>
      <c r="G247" s="67" t="str">
        <f>IFERROR(IF(OR($A247="",$B247="",$E247=""),"",IF(AND($F247&lt;&gt;"",MONTH($F247)&lt;MONTH($L$9)),"",IF(MID($B247,1,2)="OT",DATEDIF($E247,$F247,"d")+1,IF(AND($I247="",$F247=""),DATEDIF($E247,DATE(YEAR($L$9),MONTH($L$9)+1,0),"d"),IF(AND($E247&lt;&gt;"",$F247&lt;&gt;"",$I247=""),DATEDIF($E247,$F247,"d"),IF(AND($E247&lt;&gt;"",$F247&lt;&gt;"",$I247&lt;&gt;""),DAY(DATE(YEAR($F247),MONTH($F247)+1,0))-(DATE(YEAR($F247),MONTH($F247)+1,0)-$F247),DAY(DATE(YEAR($L$9),MONTH($L$9)+1,0)))))))),"")</f>
        <v/>
      </c>
      <c r="H247" s="52" t="str">
        <f>IFERROR(IF($A247&lt;&gt;"",VLOOKUP($A247,Matos,3,0),""),"")</f>
        <v/>
      </c>
      <c r="I247" s="52"/>
      <c r="J247" s="52"/>
      <c r="K247" s="68" t="str">
        <f ca="1">IFERROR(ROUND(IF(MID($B247,1,2)="OT","",IF(AND($B$8&lt;&gt;"",$D247="",MONTH($F247)=MONTH($L$9),($F247&gt;$B$8),($F247&gt;$E247)),-SUM($H247/DAY(DATE(YEAR($L$9),MONTH($L$9)+1,0)))*DATEDIF($B$8,$F247,"d")*$C247,IF(AND($B$8&lt;&gt;"",$D247&lt;&gt;"",MONTH($F247)=MONTH($L$9),($F247&gt;$B$8),($F247&gt;$E247)),-SUM($H247/DAY(DATE(YEAR($L$9),MONTH($L$9)+1,0)))*DATEDIF($B$8,$F247,"d")*$D247,""))),2),"")</f>
        <v/>
      </c>
      <c r="L247" s="68" t="str">
        <f ca="1">IFERROR(ROUND(IF(AND($J247="",$D247=""),SUM($H247/DAY(DATE(YEAR($L$9),MONTH($L$9)+1,0)))*$G247*$C247,IF(AND($J247="",$D247&lt;&gt;""),SUM($H247/DAY(DATE(YEAR($L$9),MONTH($L$9)+1,0)))*$G247*$D247,"")),2),"")</f>
        <v/>
      </c>
      <c r="M247" s="68" t="str">
        <f ca="1">IFERROR(ROUND(IF(SUM($I247+$L247)="","",SUM($I247+$L247)),2),"")</f>
        <v/>
      </c>
      <c r="N247" s="52"/>
      <c r="O247" s="53"/>
    </row>
    <row r="248" spans="1:15" s="14" customFormat="1" x14ac:dyDescent="0.25">
      <c r="A248" s="48"/>
      <c r="B248" s="49" t="str">
        <f>IFERROR(IF($A248&lt;&gt;"",VLOOKUP($A248,Matos,2,0),""),"")</f>
        <v/>
      </c>
      <c r="C248" s="50"/>
      <c r="D248" s="50"/>
      <c r="E248" s="51"/>
      <c r="F248" s="51"/>
      <c r="G248" s="67" t="str">
        <f>IFERROR(IF(OR($A248="",$B248="",$E248=""),"",IF(AND($F248&lt;&gt;"",MONTH($F248)&lt;MONTH($L$9)),"",IF(MID($B248,1,2)="OT",DATEDIF($E248,$F248,"d")+1,IF(AND($I248="",$F248=""),DATEDIF($E248,DATE(YEAR($L$9),MONTH($L$9)+1,0),"d"),IF(AND($E248&lt;&gt;"",$F248&lt;&gt;"",$I248=""),DATEDIF($E248,$F248,"d"),IF(AND($E248&lt;&gt;"",$F248&lt;&gt;"",$I248&lt;&gt;""),DAY(DATE(YEAR($F248),MONTH($F248)+1,0))-(DATE(YEAR($F248),MONTH($F248)+1,0)-$F248),DAY(DATE(YEAR($L$9),MONTH($L$9)+1,0)))))))),"")</f>
        <v/>
      </c>
      <c r="H248" s="52" t="str">
        <f>IFERROR(IF($A248&lt;&gt;"",VLOOKUP($A248,Matos,3,0),""),"")</f>
        <v/>
      </c>
      <c r="I248" s="52"/>
      <c r="J248" s="52"/>
      <c r="K248" s="68" t="str">
        <f ca="1">IFERROR(ROUND(IF(MID($B248,1,2)="OT","",IF(AND($B$8&lt;&gt;"",$D248="",MONTH($F248)=MONTH($L$9),($F248&gt;$B$8),($F248&gt;$E248)),-SUM($H248/DAY(DATE(YEAR($L$9),MONTH($L$9)+1,0)))*DATEDIF($B$8,$F248,"d")*$C248,IF(AND($B$8&lt;&gt;"",$D248&lt;&gt;"",MONTH($F248)=MONTH($L$9),($F248&gt;$B$8),($F248&gt;$E248)),-SUM($H248/DAY(DATE(YEAR($L$9),MONTH($L$9)+1,0)))*DATEDIF($B$8,$F248,"d")*$D248,""))),2),"")</f>
        <v/>
      </c>
      <c r="L248" s="68" t="str">
        <f ca="1">IFERROR(ROUND(IF(AND($J248="",$D248=""),SUM($H248/DAY(DATE(YEAR($L$9),MONTH($L$9)+1,0)))*$G248*$C248,IF(AND($J248="",$D248&lt;&gt;""),SUM($H248/DAY(DATE(YEAR($L$9),MONTH($L$9)+1,0)))*$G248*$D248,"")),2),"")</f>
        <v/>
      </c>
      <c r="M248" s="68" t="str">
        <f ca="1">IFERROR(ROUND(IF(SUM($I248+$L248)="","",SUM($I248+$L248)),2),"")</f>
        <v/>
      </c>
      <c r="N248" s="52"/>
      <c r="O248" s="53"/>
    </row>
    <row r="249" spans="1:15" s="14" customFormat="1" x14ac:dyDescent="0.25">
      <c r="A249" s="48"/>
      <c r="B249" s="49" t="str">
        <f>IFERROR(IF($A249&lt;&gt;"",VLOOKUP($A249,Matos,2,0),""),"")</f>
        <v/>
      </c>
      <c r="C249" s="50"/>
      <c r="D249" s="50"/>
      <c r="E249" s="51"/>
      <c r="F249" s="51"/>
      <c r="G249" s="67" t="str">
        <f>IFERROR(IF(OR($A249="",$B249="",$E249=""),"",IF(AND($F249&lt;&gt;"",MONTH($F249)&lt;MONTH($L$9)),"",IF(MID($B249,1,2)="OT",DATEDIF($E249,$F249,"d")+1,IF(AND($I249="",$F249=""),DATEDIF($E249,DATE(YEAR($L$9),MONTH($L$9)+1,0),"d"),IF(AND($E249&lt;&gt;"",$F249&lt;&gt;"",$I249=""),DATEDIF($E249,$F249,"d"),IF(AND($E249&lt;&gt;"",$F249&lt;&gt;"",$I249&lt;&gt;""),DAY(DATE(YEAR($F249),MONTH($F249)+1,0))-(DATE(YEAR($F249),MONTH($F249)+1,0)-$F249),DAY(DATE(YEAR($L$9),MONTH($L$9)+1,0)))))))),"")</f>
        <v/>
      </c>
      <c r="H249" s="52" t="str">
        <f>IFERROR(IF($A249&lt;&gt;"",VLOOKUP($A249,Matos,3,0),""),"")</f>
        <v/>
      </c>
      <c r="I249" s="52"/>
      <c r="J249" s="52"/>
      <c r="K249" s="68" t="str">
        <f ca="1">IFERROR(ROUND(IF(MID($B249,1,2)="OT","",IF(AND($B$8&lt;&gt;"",$D249="",MONTH($F249)=MONTH($L$9),($F249&gt;$B$8),($F249&gt;$E249)),-SUM($H249/DAY(DATE(YEAR($L$9),MONTH($L$9)+1,0)))*DATEDIF($B$8,$F249,"d")*$C249,IF(AND($B$8&lt;&gt;"",$D249&lt;&gt;"",MONTH($F249)=MONTH($L$9),($F249&gt;$B$8),($F249&gt;$E249)),-SUM($H249/DAY(DATE(YEAR($L$9),MONTH($L$9)+1,0)))*DATEDIF($B$8,$F249,"d")*$D249,""))),2),"")</f>
        <v/>
      </c>
      <c r="L249" s="68" t="str">
        <f ca="1">IFERROR(ROUND(IF(AND($J249="",$D249=""),SUM($H249/DAY(DATE(YEAR($L$9),MONTH($L$9)+1,0)))*$G249*$C249,IF(AND($J249="",$D249&lt;&gt;""),SUM($H249/DAY(DATE(YEAR($L$9),MONTH($L$9)+1,0)))*$G249*$D249,"")),2),"")</f>
        <v/>
      </c>
      <c r="M249" s="68" t="str">
        <f ca="1">IFERROR(ROUND(IF(SUM($I249+$L249)="","",SUM($I249+$L249)),2),"")</f>
        <v/>
      </c>
      <c r="N249" s="52"/>
      <c r="O249" s="53"/>
    </row>
    <row r="250" spans="1:15" s="14" customFormat="1" x14ac:dyDescent="0.25">
      <c r="A250" s="48"/>
      <c r="B250" s="49" t="str">
        <f>IFERROR(IF($A250&lt;&gt;"",VLOOKUP($A250,Matos,2,0),""),"")</f>
        <v/>
      </c>
      <c r="C250" s="50"/>
      <c r="D250" s="50"/>
      <c r="E250" s="51"/>
      <c r="F250" s="51"/>
      <c r="G250" s="67" t="str">
        <f>IFERROR(IF(OR($A250="",$B250="",$E250=""),"",IF(AND($F250&lt;&gt;"",MONTH($F250)&lt;MONTH($L$9)),"",IF(MID($B250,1,2)="OT",DATEDIF($E250,$F250,"d")+1,IF(AND($I250="",$F250=""),DATEDIF($E250,DATE(YEAR($L$9),MONTH($L$9)+1,0),"d"),IF(AND($E250&lt;&gt;"",$F250&lt;&gt;"",$I250=""),DATEDIF($E250,$F250,"d"),IF(AND($E250&lt;&gt;"",$F250&lt;&gt;"",$I250&lt;&gt;""),DAY(DATE(YEAR($F250),MONTH($F250)+1,0))-(DATE(YEAR($F250),MONTH($F250)+1,0)-$F250),DAY(DATE(YEAR($L$9),MONTH($L$9)+1,0)))))))),"")</f>
        <v/>
      </c>
      <c r="H250" s="52" t="str">
        <f>IFERROR(IF($A250&lt;&gt;"",VLOOKUP($A250,Matos,3,0),""),"")</f>
        <v/>
      </c>
      <c r="I250" s="52"/>
      <c r="J250" s="52"/>
      <c r="K250" s="68" t="str">
        <f ca="1">IFERROR(ROUND(IF(MID($B250,1,2)="OT","",IF(AND($B$8&lt;&gt;"",$D250="",MONTH($F250)=MONTH($L$9),($F250&gt;$B$8),($F250&gt;$E250)),-SUM($H250/DAY(DATE(YEAR($L$9),MONTH($L$9)+1,0)))*DATEDIF($B$8,$F250,"d")*$C250,IF(AND($B$8&lt;&gt;"",$D250&lt;&gt;"",MONTH($F250)=MONTH($L$9),($F250&gt;$B$8),($F250&gt;$E250)),-SUM($H250/DAY(DATE(YEAR($L$9),MONTH($L$9)+1,0)))*DATEDIF($B$8,$F250,"d")*$D250,""))),2),"")</f>
        <v/>
      </c>
      <c r="L250" s="68" t="str">
        <f ca="1">IFERROR(ROUND(IF(AND($J250="",$D250=""),SUM($H250/DAY(DATE(YEAR($L$9),MONTH($L$9)+1,0)))*$G250*$C250,IF(AND($J250="",$D250&lt;&gt;""),SUM($H250/DAY(DATE(YEAR($L$9),MONTH($L$9)+1,0)))*$G250*$D250,"")),2),"")</f>
        <v/>
      </c>
      <c r="M250" s="68" t="str">
        <f ca="1">IFERROR(ROUND(IF(SUM($I250+$L250)="","",SUM($I250+$L250)),2),"")</f>
        <v/>
      </c>
      <c r="N250" s="52"/>
      <c r="O250" s="53"/>
    </row>
    <row r="251" spans="1:15" s="14" customFormat="1" x14ac:dyDescent="0.25">
      <c r="A251" s="48"/>
      <c r="B251" s="49" t="str">
        <f>IFERROR(IF($A251&lt;&gt;"",VLOOKUP($A251,Matos,2,0),""),"")</f>
        <v/>
      </c>
      <c r="C251" s="50"/>
      <c r="D251" s="50"/>
      <c r="E251" s="51"/>
      <c r="F251" s="51"/>
      <c r="G251" s="67" t="str">
        <f>IFERROR(IF(OR($A251="",$B251="",$E251=""),"",IF(AND($F251&lt;&gt;"",MONTH($F251)&lt;MONTH($L$9)),"",IF(MID($B251,1,2)="OT",DATEDIF($E251,$F251,"d")+1,IF(AND($I251="",$F251=""),DATEDIF($E251,DATE(YEAR($L$9),MONTH($L$9)+1,0),"d"),IF(AND($E251&lt;&gt;"",$F251&lt;&gt;"",$I251=""),DATEDIF($E251,$F251,"d"),IF(AND($E251&lt;&gt;"",$F251&lt;&gt;"",$I251&lt;&gt;""),DAY(DATE(YEAR($F251),MONTH($F251)+1,0))-(DATE(YEAR($F251),MONTH($F251)+1,0)-$F251),DAY(DATE(YEAR($L$9),MONTH($L$9)+1,0)))))))),"")</f>
        <v/>
      </c>
      <c r="H251" s="52" t="str">
        <f>IFERROR(IF($A251&lt;&gt;"",VLOOKUP($A251,Matos,3,0),""),"")</f>
        <v/>
      </c>
      <c r="I251" s="52"/>
      <c r="J251" s="52"/>
      <c r="K251" s="68" t="str">
        <f ca="1">IFERROR(ROUND(IF(MID($B251,1,2)="OT","",IF(AND($B$8&lt;&gt;"",$D251="",MONTH($F251)=MONTH($L$9),($F251&gt;$B$8),($F251&gt;$E251)),-SUM($H251/DAY(DATE(YEAR($L$9),MONTH($L$9)+1,0)))*DATEDIF($B$8,$F251,"d")*$C251,IF(AND($B$8&lt;&gt;"",$D251&lt;&gt;"",MONTH($F251)=MONTH($L$9),($F251&gt;$B$8),($F251&gt;$E251)),-SUM($H251/DAY(DATE(YEAR($L$9),MONTH($L$9)+1,0)))*DATEDIF($B$8,$F251,"d")*$D251,""))),2),"")</f>
        <v/>
      </c>
      <c r="L251" s="68" t="str">
        <f ca="1">IFERROR(ROUND(IF(AND($J251="",$D251=""),SUM($H251/DAY(DATE(YEAR($L$9),MONTH($L$9)+1,0)))*$G251*$C251,IF(AND($J251="",$D251&lt;&gt;""),SUM($H251/DAY(DATE(YEAR($L$9),MONTH($L$9)+1,0)))*$G251*$D251,"")),2),"")</f>
        <v/>
      </c>
      <c r="M251" s="68" t="str">
        <f ca="1">IFERROR(ROUND(IF(SUM($I251+$L251)="","",SUM($I251+$L251)),2),"")</f>
        <v/>
      </c>
      <c r="N251" s="52"/>
      <c r="O251" s="53"/>
    </row>
    <row r="252" spans="1:15" s="14" customFormat="1" x14ac:dyDescent="0.25">
      <c r="A252" s="48"/>
      <c r="B252" s="49" t="str">
        <f>IFERROR(IF($A252&lt;&gt;"",VLOOKUP($A252,Matos,2,0),""),"")</f>
        <v/>
      </c>
      <c r="C252" s="50"/>
      <c r="D252" s="50"/>
      <c r="E252" s="51"/>
      <c r="F252" s="51"/>
      <c r="G252" s="67" t="str">
        <f>IFERROR(IF(OR($A252="",$B252="",$E252=""),"",IF(AND($F252&lt;&gt;"",MONTH($F252)&lt;MONTH($L$9)),"",IF(MID($B252,1,2)="OT",DATEDIF($E252,$F252,"d")+1,IF(AND($I252="",$F252=""),DATEDIF($E252,DATE(YEAR($L$9),MONTH($L$9)+1,0),"d"),IF(AND($E252&lt;&gt;"",$F252&lt;&gt;"",$I252=""),DATEDIF($E252,$F252,"d"),IF(AND($E252&lt;&gt;"",$F252&lt;&gt;"",$I252&lt;&gt;""),DAY(DATE(YEAR($F252),MONTH($F252)+1,0))-(DATE(YEAR($F252),MONTH($F252)+1,0)-$F252),DAY(DATE(YEAR($L$9),MONTH($L$9)+1,0)))))))),"")</f>
        <v/>
      </c>
      <c r="H252" s="52" t="str">
        <f>IFERROR(IF($A252&lt;&gt;"",VLOOKUP($A252,Matos,3,0),""),"")</f>
        <v/>
      </c>
      <c r="I252" s="52"/>
      <c r="J252" s="52"/>
      <c r="K252" s="68" t="str">
        <f ca="1">IFERROR(ROUND(IF(MID($B252,1,2)="OT","",IF(AND($B$8&lt;&gt;"",$D252="",MONTH($F252)=MONTH($L$9),($F252&gt;$B$8),($F252&gt;$E252)),-SUM($H252/DAY(DATE(YEAR($L$9),MONTH($L$9)+1,0)))*DATEDIF($B$8,$F252,"d")*$C252,IF(AND($B$8&lt;&gt;"",$D252&lt;&gt;"",MONTH($F252)=MONTH($L$9),($F252&gt;$B$8),($F252&gt;$E252)),-SUM($H252/DAY(DATE(YEAR($L$9),MONTH($L$9)+1,0)))*DATEDIF($B$8,$F252,"d")*$D252,""))),2),"")</f>
        <v/>
      </c>
      <c r="L252" s="68" t="str">
        <f ca="1">IFERROR(ROUND(IF(AND($J252="",$D252=""),SUM($H252/DAY(DATE(YEAR($L$9),MONTH($L$9)+1,0)))*$G252*$C252,IF(AND($J252="",$D252&lt;&gt;""),SUM($H252/DAY(DATE(YEAR($L$9),MONTH($L$9)+1,0)))*$G252*$D252,"")),2),"")</f>
        <v/>
      </c>
      <c r="M252" s="68" t="str">
        <f ca="1">IFERROR(ROUND(IF(SUM($I252+$L252)="","",SUM($I252+$L252)),2),"")</f>
        <v/>
      </c>
      <c r="N252" s="52"/>
      <c r="O252" s="53"/>
    </row>
    <row r="253" spans="1:15" s="14" customFormat="1" x14ac:dyDescent="0.25">
      <c r="A253" s="48"/>
      <c r="B253" s="49" t="str">
        <f>IFERROR(IF($A253&lt;&gt;"",VLOOKUP($A253,Matos,2,0),""),"")</f>
        <v/>
      </c>
      <c r="C253" s="50"/>
      <c r="D253" s="50"/>
      <c r="E253" s="51"/>
      <c r="F253" s="51"/>
      <c r="G253" s="67" t="str">
        <f>IFERROR(IF(OR($A253="",$B253="",$E253=""),"",IF(AND($F253&lt;&gt;"",MONTH($F253)&lt;MONTH($L$9)),"",IF(MID($B253,1,2)="OT",DATEDIF($E253,$F253,"d")+1,IF(AND($I253="",$F253=""),DATEDIF($E253,DATE(YEAR($L$9),MONTH($L$9)+1,0),"d"),IF(AND($E253&lt;&gt;"",$F253&lt;&gt;"",$I253=""),DATEDIF($E253,$F253,"d"),IF(AND($E253&lt;&gt;"",$F253&lt;&gt;"",$I253&lt;&gt;""),DAY(DATE(YEAR($F253),MONTH($F253)+1,0))-(DATE(YEAR($F253),MONTH($F253)+1,0)-$F253),DAY(DATE(YEAR($L$9),MONTH($L$9)+1,0)))))))),"")</f>
        <v/>
      </c>
      <c r="H253" s="52" t="str">
        <f>IFERROR(IF($A253&lt;&gt;"",VLOOKUP($A253,Matos,3,0),""),"")</f>
        <v/>
      </c>
      <c r="I253" s="52"/>
      <c r="J253" s="52"/>
      <c r="K253" s="68" t="str">
        <f ca="1">IFERROR(ROUND(IF(MID($B253,1,2)="OT","",IF(AND($B$8&lt;&gt;"",$D253="",MONTH($F253)=MONTH($L$9),($F253&gt;$B$8),($F253&gt;$E253)),-SUM($H253/DAY(DATE(YEAR($L$9),MONTH($L$9)+1,0)))*DATEDIF($B$8,$F253,"d")*$C253,IF(AND($B$8&lt;&gt;"",$D253&lt;&gt;"",MONTH($F253)=MONTH($L$9),($F253&gt;$B$8),($F253&gt;$E253)),-SUM($H253/DAY(DATE(YEAR($L$9),MONTH($L$9)+1,0)))*DATEDIF($B$8,$F253,"d")*$D253,""))),2),"")</f>
        <v/>
      </c>
      <c r="L253" s="68" t="str">
        <f ca="1">IFERROR(ROUND(IF(AND($J253="",$D253=""),SUM($H253/DAY(DATE(YEAR($L$9),MONTH($L$9)+1,0)))*$G253*$C253,IF(AND($J253="",$D253&lt;&gt;""),SUM($H253/DAY(DATE(YEAR($L$9),MONTH($L$9)+1,0)))*$G253*$D253,"")),2),"")</f>
        <v/>
      </c>
      <c r="M253" s="68" t="str">
        <f ca="1">IFERROR(ROUND(IF(SUM($I253+$L253)="","",SUM($I253+$L253)),2),"")</f>
        <v/>
      </c>
      <c r="N253" s="52"/>
      <c r="O253" s="53"/>
    </row>
    <row r="254" spans="1:15" s="14" customFormat="1" x14ac:dyDescent="0.25">
      <c r="A254" s="48"/>
      <c r="B254" s="49" t="str">
        <f>IFERROR(IF($A254&lt;&gt;"",VLOOKUP($A254,Matos,2,0),""),"")</f>
        <v/>
      </c>
      <c r="C254" s="50"/>
      <c r="D254" s="50"/>
      <c r="E254" s="51"/>
      <c r="F254" s="51"/>
      <c r="G254" s="67" t="str">
        <f>IFERROR(IF(OR($A254="",$B254="",$E254=""),"",IF(AND($F254&lt;&gt;"",MONTH($F254)&lt;MONTH($L$9)),"",IF(MID($B254,1,2)="OT",DATEDIF($E254,$F254,"d")+1,IF(AND($I254="",$F254=""),DATEDIF($E254,DATE(YEAR($L$9),MONTH($L$9)+1,0),"d"),IF(AND($E254&lt;&gt;"",$F254&lt;&gt;"",$I254=""),DATEDIF($E254,$F254,"d"),IF(AND($E254&lt;&gt;"",$F254&lt;&gt;"",$I254&lt;&gt;""),DAY(DATE(YEAR($F254),MONTH($F254)+1,0))-(DATE(YEAR($F254),MONTH($F254)+1,0)-$F254),DAY(DATE(YEAR($L$9),MONTH($L$9)+1,0)))))))),"")</f>
        <v/>
      </c>
      <c r="H254" s="52" t="str">
        <f>IFERROR(IF($A254&lt;&gt;"",VLOOKUP($A254,Matos,3,0),""),"")</f>
        <v/>
      </c>
      <c r="I254" s="52"/>
      <c r="J254" s="52"/>
      <c r="K254" s="68" t="str">
        <f ca="1">IFERROR(ROUND(IF(MID($B254,1,2)="OT","",IF(AND($B$8&lt;&gt;"",$D254="",MONTH($F254)=MONTH($L$9),($F254&gt;$B$8),($F254&gt;$E254)),-SUM($H254/DAY(DATE(YEAR($L$9),MONTH($L$9)+1,0)))*DATEDIF($B$8,$F254,"d")*$C254,IF(AND($B$8&lt;&gt;"",$D254&lt;&gt;"",MONTH($F254)=MONTH($L$9),($F254&gt;$B$8),($F254&gt;$E254)),-SUM($H254/DAY(DATE(YEAR($L$9),MONTH($L$9)+1,0)))*DATEDIF($B$8,$F254,"d")*$D254,""))),2),"")</f>
        <v/>
      </c>
      <c r="L254" s="68" t="str">
        <f ca="1">IFERROR(ROUND(IF(AND($J254="",$D254=""),SUM($H254/DAY(DATE(YEAR($L$9),MONTH($L$9)+1,0)))*$G254*$C254,IF(AND($J254="",$D254&lt;&gt;""),SUM($H254/DAY(DATE(YEAR($L$9),MONTH($L$9)+1,0)))*$G254*$D254,"")),2),"")</f>
        <v/>
      </c>
      <c r="M254" s="68" t="str">
        <f ca="1">IFERROR(ROUND(IF(SUM($I254+$L254)="","",SUM($I254+$L254)),2),"")</f>
        <v/>
      </c>
      <c r="N254" s="52"/>
      <c r="O254" s="53"/>
    </row>
    <row r="255" spans="1:15" s="14" customFormat="1" x14ac:dyDescent="0.25">
      <c r="A255" s="48"/>
      <c r="B255" s="49" t="str">
        <f>IFERROR(IF($A255&lt;&gt;"",VLOOKUP($A255,Matos,2,0),""),"")</f>
        <v/>
      </c>
      <c r="C255" s="50"/>
      <c r="D255" s="50"/>
      <c r="E255" s="51"/>
      <c r="F255" s="51"/>
      <c r="G255" s="67" t="str">
        <f>IFERROR(IF(OR($A255="",$B255="",$E255=""),"",IF(AND($F255&lt;&gt;"",MONTH($F255)&lt;MONTH($L$9)),"",IF(MID($B255,1,2)="OT",DATEDIF($E255,$F255,"d")+1,IF(AND($I255="",$F255=""),DATEDIF($E255,DATE(YEAR($L$9),MONTH($L$9)+1,0),"d"),IF(AND($E255&lt;&gt;"",$F255&lt;&gt;"",$I255=""),DATEDIF($E255,$F255,"d"),IF(AND($E255&lt;&gt;"",$F255&lt;&gt;"",$I255&lt;&gt;""),DAY(DATE(YEAR($F255),MONTH($F255)+1,0))-(DATE(YEAR($F255),MONTH($F255)+1,0)-$F255),DAY(DATE(YEAR($L$9),MONTH($L$9)+1,0)))))))),"")</f>
        <v/>
      </c>
      <c r="H255" s="52" t="str">
        <f>IFERROR(IF($A255&lt;&gt;"",VLOOKUP($A255,Matos,3,0),""),"")</f>
        <v/>
      </c>
      <c r="I255" s="52"/>
      <c r="J255" s="52"/>
      <c r="K255" s="68" t="str">
        <f ca="1">IFERROR(ROUND(IF(MID($B255,1,2)="OT","",IF(AND($B$8&lt;&gt;"",$D255="",MONTH($F255)=MONTH($L$9),($F255&gt;$B$8),($F255&gt;$E255)),-SUM($H255/DAY(DATE(YEAR($L$9),MONTH($L$9)+1,0)))*DATEDIF($B$8,$F255,"d")*$C255,IF(AND($B$8&lt;&gt;"",$D255&lt;&gt;"",MONTH($F255)=MONTH($L$9),($F255&gt;$B$8),($F255&gt;$E255)),-SUM($H255/DAY(DATE(YEAR($L$9),MONTH($L$9)+1,0)))*DATEDIF($B$8,$F255,"d")*$D255,""))),2),"")</f>
        <v/>
      </c>
      <c r="L255" s="68" t="str">
        <f ca="1">IFERROR(ROUND(IF(AND($J255="",$D255=""),SUM($H255/DAY(DATE(YEAR($L$9),MONTH($L$9)+1,0)))*$G255*$C255,IF(AND($J255="",$D255&lt;&gt;""),SUM($H255/DAY(DATE(YEAR($L$9),MONTH($L$9)+1,0)))*$G255*$D255,"")),2),"")</f>
        <v/>
      </c>
      <c r="M255" s="68" t="str">
        <f ca="1">IFERROR(ROUND(IF(SUM($I255+$L255)="","",SUM($I255+$L255)),2),"")</f>
        <v/>
      </c>
      <c r="N255" s="52"/>
      <c r="O255" s="53"/>
    </row>
    <row r="256" spans="1:15" s="14" customFormat="1" x14ac:dyDescent="0.25">
      <c r="A256" s="48"/>
      <c r="B256" s="49" t="str">
        <f>IFERROR(IF($A256&lt;&gt;"",VLOOKUP($A256,Matos,2,0),""),"")</f>
        <v/>
      </c>
      <c r="C256" s="50"/>
      <c r="D256" s="50"/>
      <c r="E256" s="51"/>
      <c r="F256" s="51"/>
      <c r="G256" s="67" t="str">
        <f>IFERROR(IF(OR($A256="",$B256="",$E256=""),"",IF(AND($F256&lt;&gt;"",MONTH($F256)&lt;MONTH($L$9)),"",IF(MID($B256,1,2)="OT",DATEDIF($E256,$F256,"d")+1,IF(AND($I256="",$F256=""),DATEDIF($E256,DATE(YEAR($L$9),MONTH($L$9)+1,0),"d"),IF(AND($E256&lt;&gt;"",$F256&lt;&gt;"",$I256=""),DATEDIF($E256,$F256,"d"),IF(AND($E256&lt;&gt;"",$F256&lt;&gt;"",$I256&lt;&gt;""),DAY(DATE(YEAR($F256),MONTH($F256)+1,0))-(DATE(YEAR($F256),MONTH($F256)+1,0)-$F256),DAY(DATE(YEAR($L$9),MONTH($L$9)+1,0)))))))),"")</f>
        <v/>
      </c>
      <c r="H256" s="52" t="str">
        <f>IFERROR(IF($A256&lt;&gt;"",VLOOKUP($A256,Matos,3,0),""),"")</f>
        <v/>
      </c>
      <c r="I256" s="52"/>
      <c r="J256" s="52"/>
      <c r="K256" s="68" t="str">
        <f ca="1">IFERROR(ROUND(IF(MID($B256,1,2)="OT","",IF(AND($B$8&lt;&gt;"",$D256="",MONTH($F256)=MONTH($L$9),($F256&gt;$B$8),($F256&gt;$E256)),-SUM($H256/DAY(DATE(YEAR($L$9),MONTH($L$9)+1,0)))*DATEDIF($B$8,$F256,"d")*$C256,IF(AND($B$8&lt;&gt;"",$D256&lt;&gt;"",MONTH($F256)=MONTH($L$9),($F256&gt;$B$8),($F256&gt;$E256)),-SUM($H256/DAY(DATE(YEAR($L$9),MONTH($L$9)+1,0)))*DATEDIF($B$8,$F256,"d")*$D256,""))),2),"")</f>
        <v/>
      </c>
      <c r="L256" s="68" t="str">
        <f ca="1">IFERROR(ROUND(IF(AND($J256="",$D256=""),SUM($H256/DAY(DATE(YEAR($L$9),MONTH($L$9)+1,0)))*$G256*$C256,IF(AND($J256="",$D256&lt;&gt;""),SUM($H256/DAY(DATE(YEAR($L$9),MONTH($L$9)+1,0)))*$G256*$D256,"")),2),"")</f>
        <v/>
      </c>
      <c r="M256" s="68" t="str">
        <f ca="1">IFERROR(ROUND(IF(SUM($I256+$L256)="","",SUM($I256+$L256)),2),"")</f>
        <v/>
      </c>
      <c r="N256" s="52"/>
      <c r="O256" s="53"/>
    </row>
    <row r="257" spans="1:15" s="14" customFormat="1" x14ac:dyDescent="0.25">
      <c r="A257" s="48"/>
      <c r="B257" s="49" t="str">
        <f>IFERROR(IF($A257&lt;&gt;"",VLOOKUP($A257,Matos,2,0),""),"")</f>
        <v/>
      </c>
      <c r="C257" s="50"/>
      <c r="D257" s="50"/>
      <c r="E257" s="51"/>
      <c r="F257" s="51"/>
      <c r="G257" s="67" t="str">
        <f>IFERROR(IF(OR($A257="",$B257="",$E257=""),"",IF(AND($F257&lt;&gt;"",MONTH($F257)&lt;MONTH($L$9)),"",IF(MID($B257,1,2)="OT",DATEDIF($E257,$F257,"d")+1,IF(AND($I257="",$F257=""),DATEDIF($E257,DATE(YEAR($L$9),MONTH($L$9)+1,0),"d"),IF(AND($E257&lt;&gt;"",$F257&lt;&gt;"",$I257=""),DATEDIF($E257,$F257,"d"),IF(AND($E257&lt;&gt;"",$F257&lt;&gt;"",$I257&lt;&gt;""),DAY(DATE(YEAR($F257),MONTH($F257)+1,0))-(DATE(YEAR($F257),MONTH($F257)+1,0)-$F257),DAY(DATE(YEAR($L$9),MONTH($L$9)+1,0)))))))),"")</f>
        <v/>
      </c>
      <c r="H257" s="52" t="str">
        <f>IFERROR(IF($A257&lt;&gt;"",VLOOKUP($A257,Matos,3,0),""),"")</f>
        <v/>
      </c>
      <c r="I257" s="52"/>
      <c r="J257" s="52"/>
      <c r="K257" s="68" t="str">
        <f ca="1">IFERROR(ROUND(IF(MID($B257,1,2)="OT","",IF(AND($B$8&lt;&gt;"",$D257="",MONTH($F257)=MONTH($L$9),($F257&gt;$B$8),($F257&gt;$E257)),-SUM($H257/DAY(DATE(YEAR($L$9),MONTH($L$9)+1,0)))*DATEDIF($B$8,$F257,"d")*$C257,IF(AND($B$8&lt;&gt;"",$D257&lt;&gt;"",MONTH($F257)=MONTH($L$9),($F257&gt;$B$8),($F257&gt;$E257)),-SUM($H257/DAY(DATE(YEAR($L$9),MONTH($L$9)+1,0)))*DATEDIF($B$8,$F257,"d")*$D257,""))),2),"")</f>
        <v/>
      </c>
      <c r="L257" s="68" t="str">
        <f ca="1">IFERROR(ROUND(IF(AND($J257="",$D257=""),SUM($H257/DAY(DATE(YEAR($L$9),MONTH($L$9)+1,0)))*$G257*$C257,IF(AND($J257="",$D257&lt;&gt;""),SUM($H257/DAY(DATE(YEAR($L$9),MONTH($L$9)+1,0)))*$G257*$D257,"")),2),"")</f>
        <v/>
      </c>
      <c r="M257" s="68" t="str">
        <f ca="1">IFERROR(ROUND(IF(SUM($I257+$L257)="","",SUM($I257+$L257)),2),"")</f>
        <v/>
      </c>
      <c r="N257" s="52"/>
      <c r="O257" s="53"/>
    </row>
    <row r="258" spans="1:15" s="14" customFormat="1" x14ac:dyDescent="0.25">
      <c r="A258" s="48"/>
      <c r="B258" s="49" t="str">
        <f>IFERROR(IF($A258&lt;&gt;"",VLOOKUP($A258,Matos,2,0),""),"")</f>
        <v/>
      </c>
      <c r="C258" s="50"/>
      <c r="D258" s="50"/>
      <c r="E258" s="51"/>
      <c r="F258" s="51"/>
      <c r="G258" s="67" t="str">
        <f>IFERROR(IF(OR($A258="",$B258="",$E258=""),"",IF(AND($F258&lt;&gt;"",MONTH($F258)&lt;MONTH($L$9)),"",IF(MID($B258,1,2)="OT",DATEDIF($E258,$F258,"d")+1,IF(AND($I258="",$F258=""),DATEDIF($E258,DATE(YEAR($L$9),MONTH($L$9)+1,0),"d"),IF(AND($E258&lt;&gt;"",$F258&lt;&gt;"",$I258=""),DATEDIF($E258,$F258,"d"),IF(AND($E258&lt;&gt;"",$F258&lt;&gt;"",$I258&lt;&gt;""),DAY(DATE(YEAR($F258),MONTH($F258)+1,0))-(DATE(YEAR($F258),MONTH($F258)+1,0)-$F258),DAY(DATE(YEAR($L$9),MONTH($L$9)+1,0)))))))),"")</f>
        <v/>
      </c>
      <c r="H258" s="52" t="str">
        <f>IFERROR(IF($A258&lt;&gt;"",VLOOKUP($A258,Matos,3,0),""),"")</f>
        <v/>
      </c>
      <c r="I258" s="52"/>
      <c r="J258" s="52"/>
      <c r="K258" s="68" t="str">
        <f ca="1">IFERROR(ROUND(IF(MID($B258,1,2)="OT","",IF(AND($B$8&lt;&gt;"",$D258="",MONTH($F258)=MONTH($L$9),($F258&gt;$B$8),($F258&gt;$E258)),-SUM($H258/DAY(DATE(YEAR($L$9),MONTH($L$9)+1,0)))*DATEDIF($B$8,$F258,"d")*$C258,IF(AND($B$8&lt;&gt;"",$D258&lt;&gt;"",MONTH($F258)=MONTH($L$9),($F258&gt;$B$8),($F258&gt;$E258)),-SUM($H258/DAY(DATE(YEAR($L$9),MONTH($L$9)+1,0)))*DATEDIF($B$8,$F258,"d")*$D258,""))),2),"")</f>
        <v/>
      </c>
      <c r="L258" s="68" t="str">
        <f ca="1">IFERROR(ROUND(IF(AND($J258="",$D258=""),SUM($H258/DAY(DATE(YEAR($L$9),MONTH($L$9)+1,0)))*$G258*$C258,IF(AND($J258="",$D258&lt;&gt;""),SUM($H258/DAY(DATE(YEAR($L$9),MONTH($L$9)+1,0)))*$G258*$D258,"")),2),"")</f>
        <v/>
      </c>
      <c r="M258" s="68" t="str">
        <f ca="1">IFERROR(ROUND(IF(SUM($I258+$L258)="","",SUM($I258+$L258)),2),"")</f>
        <v/>
      </c>
      <c r="N258" s="52"/>
      <c r="O258" s="53"/>
    </row>
    <row r="259" spans="1:15" s="14" customFormat="1" x14ac:dyDescent="0.25">
      <c r="A259" s="48"/>
      <c r="B259" s="49" t="str">
        <f>IFERROR(IF($A259&lt;&gt;"",VLOOKUP($A259,Matos,2,0),""),"")</f>
        <v/>
      </c>
      <c r="C259" s="50"/>
      <c r="D259" s="50"/>
      <c r="E259" s="51"/>
      <c r="F259" s="51"/>
      <c r="G259" s="67" t="str">
        <f>IFERROR(IF(OR($A259="",$B259="",$E259=""),"",IF(AND($F259&lt;&gt;"",MONTH($F259)&lt;MONTH($L$9)),"",IF(MID($B259,1,2)="OT",DATEDIF($E259,$F259,"d")+1,IF(AND($I259="",$F259=""),DATEDIF($E259,DATE(YEAR($L$9),MONTH($L$9)+1,0),"d"),IF(AND($E259&lt;&gt;"",$F259&lt;&gt;"",$I259=""),DATEDIF($E259,$F259,"d"),IF(AND($E259&lt;&gt;"",$F259&lt;&gt;"",$I259&lt;&gt;""),DAY(DATE(YEAR($F259),MONTH($F259)+1,0))-(DATE(YEAR($F259),MONTH($F259)+1,0)-$F259),DAY(DATE(YEAR($L$9),MONTH($L$9)+1,0)))))))),"")</f>
        <v/>
      </c>
      <c r="H259" s="52" t="str">
        <f>IFERROR(IF($A259&lt;&gt;"",VLOOKUP($A259,Matos,3,0),""),"")</f>
        <v/>
      </c>
      <c r="I259" s="52"/>
      <c r="J259" s="52"/>
      <c r="K259" s="68" t="str">
        <f ca="1">IFERROR(ROUND(IF(MID($B259,1,2)="OT","",IF(AND($B$8&lt;&gt;"",$D259="",MONTH($F259)=MONTH($L$9),($F259&gt;$B$8),($F259&gt;$E259)),-SUM($H259/DAY(DATE(YEAR($L$9),MONTH($L$9)+1,0)))*DATEDIF($B$8,$F259,"d")*$C259,IF(AND($B$8&lt;&gt;"",$D259&lt;&gt;"",MONTH($F259)=MONTH($L$9),($F259&gt;$B$8),($F259&gt;$E259)),-SUM($H259/DAY(DATE(YEAR($L$9),MONTH($L$9)+1,0)))*DATEDIF($B$8,$F259,"d")*$D259,""))),2),"")</f>
        <v/>
      </c>
      <c r="L259" s="68" t="str">
        <f ca="1">IFERROR(ROUND(IF(AND($J259="",$D259=""),SUM($H259/DAY(DATE(YEAR($L$9),MONTH($L$9)+1,0)))*$G259*$C259,IF(AND($J259="",$D259&lt;&gt;""),SUM($H259/DAY(DATE(YEAR($L$9),MONTH($L$9)+1,0)))*$G259*$D259,"")),2),"")</f>
        <v/>
      </c>
      <c r="M259" s="68" t="str">
        <f ca="1">IFERROR(ROUND(IF(SUM($I259+$L259)="","",SUM($I259+$L259)),2),"")</f>
        <v/>
      </c>
      <c r="N259" s="52"/>
      <c r="O259" s="53"/>
    </row>
    <row r="260" spans="1:15" s="14" customFormat="1" x14ac:dyDescent="0.25">
      <c r="A260" s="48"/>
      <c r="B260" s="49" t="str">
        <f>IFERROR(IF($A260&lt;&gt;"",VLOOKUP($A260,Matos,2,0),""),"")</f>
        <v/>
      </c>
      <c r="C260" s="50"/>
      <c r="D260" s="50"/>
      <c r="E260" s="51"/>
      <c r="F260" s="51"/>
      <c r="G260" s="67" t="str">
        <f>IFERROR(IF(OR($A260="",$B260="",$E260=""),"",IF(AND($F260&lt;&gt;"",MONTH($F260)&lt;MONTH($L$9)),"",IF(MID($B260,1,2)="OT",DATEDIF($E260,$F260,"d")+1,IF(AND($I260="",$F260=""),DATEDIF($E260,DATE(YEAR($L$9),MONTH($L$9)+1,0),"d"),IF(AND($E260&lt;&gt;"",$F260&lt;&gt;"",$I260=""),DATEDIF($E260,$F260,"d"),IF(AND($E260&lt;&gt;"",$F260&lt;&gt;"",$I260&lt;&gt;""),DAY(DATE(YEAR($F260),MONTH($F260)+1,0))-(DATE(YEAR($F260),MONTH($F260)+1,0)-$F260),DAY(DATE(YEAR($L$9),MONTH($L$9)+1,0)))))))),"")</f>
        <v/>
      </c>
      <c r="H260" s="52" t="str">
        <f>IFERROR(IF($A260&lt;&gt;"",VLOOKUP($A260,Matos,3,0),""),"")</f>
        <v/>
      </c>
      <c r="I260" s="52"/>
      <c r="J260" s="52"/>
      <c r="K260" s="68" t="str">
        <f ca="1">IFERROR(ROUND(IF(MID($B260,1,2)="OT","",IF(AND($B$8&lt;&gt;"",$D260="",MONTH($F260)=MONTH($L$9),($F260&gt;$B$8),($F260&gt;$E260)),-SUM($H260/DAY(DATE(YEAR($L$9),MONTH($L$9)+1,0)))*DATEDIF($B$8,$F260,"d")*$C260,IF(AND($B$8&lt;&gt;"",$D260&lt;&gt;"",MONTH($F260)=MONTH($L$9),($F260&gt;$B$8),($F260&gt;$E260)),-SUM($H260/DAY(DATE(YEAR($L$9),MONTH($L$9)+1,0)))*DATEDIF($B$8,$F260,"d")*$D260,""))),2),"")</f>
        <v/>
      </c>
      <c r="L260" s="68" t="str">
        <f ca="1">IFERROR(ROUND(IF(AND($J260="",$D260=""),SUM($H260/DAY(DATE(YEAR($L$9),MONTH($L$9)+1,0)))*$G260*$C260,IF(AND($J260="",$D260&lt;&gt;""),SUM($H260/DAY(DATE(YEAR($L$9),MONTH($L$9)+1,0)))*$G260*$D260,"")),2),"")</f>
        <v/>
      </c>
      <c r="M260" s="68" t="str">
        <f ca="1">IFERROR(ROUND(IF(SUM($I260+$L260)="","",SUM($I260+$L260)),2),"")</f>
        <v/>
      </c>
      <c r="N260" s="52"/>
      <c r="O260" s="53"/>
    </row>
    <row r="261" spans="1:15" s="14" customFormat="1" x14ac:dyDescent="0.25">
      <c r="A261" s="48"/>
      <c r="B261" s="49" t="str">
        <f>IFERROR(IF($A261&lt;&gt;"",VLOOKUP($A261,Matos,2,0),""),"")</f>
        <v/>
      </c>
      <c r="C261" s="50"/>
      <c r="D261" s="50"/>
      <c r="E261" s="51"/>
      <c r="F261" s="51"/>
      <c r="G261" s="67" t="str">
        <f>IFERROR(IF(OR($A261="",$B261="",$E261=""),"",IF(AND($F261&lt;&gt;"",MONTH($F261)&lt;MONTH($L$9)),"",IF(MID($B261,1,2)="OT",DATEDIF($E261,$F261,"d")+1,IF(AND($I261="",$F261=""),DATEDIF($E261,DATE(YEAR($L$9),MONTH($L$9)+1,0),"d"),IF(AND($E261&lt;&gt;"",$F261&lt;&gt;"",$I261=""),DATEDIF($E261,$F261,"d"),IF(AND($E261&lt;&gt;"",$F261&lt;&gt;"",$I261&lt;&gt;""),DAY(DATE(YEAR($F261),MONTH($F261)+1,0))-(DATE(YEAR($F261),MONTH($F261)+1,0)-$F261),DAY(DATE(YEAR($L$9),MONTH($L$9)+1,0)))))))),"")</f>
        <v/>
      </c>
      <c r="H261" s="52" t="str">
        <f>IFERROR(IF($A261&lt;&gt;"",VLOOKUP($A261,Matos,3,0),""),"")</f>
        <v/>
      </c>
      <c r="I261" s="52"/>
      <c r="J261" s="52"/>
      <c r="K261" s="68" t="str">
        <f ca="1">IFERROR(ROUND(IF(MID($B261,1,2)="OT","",IF(AND($B$8&lt;&gt;"",$D261="",MONTH($F261)=MONTH($L$9),($F261&gt;$B$8),($F261&gt;$E261)),-SUM($H261/DAY(DATE(YEAR($L$9),MONTH($L$9)+1,0)))*DATEDIF($B$8,$F261,"d")*$C261,IF(AND($B$8&lt;&gt;"",$D261&lt;&gt;"",MONTH($F261)=MONTH($L$9),($F261&gt;$B$8),($F261&gt;$E261)),-SUM($H261/DAY(DATE(YEAR($L$9),MONTH($L$9)+1,0)))*DATEDIF($B$8,$F261,"d")*$D261,""))),2),"")</f>
        <v/>
      </c>
      <c r="L261" s="68" t="str">
        <f ca="1">IFERROR(ROUND(IF(AND($J261="",$D261=""),SUM($H261/DAY(DATE(YEAR($L$9),MONTH($L$9)+1,0)))*$G261*$C261,IF(AND($J261="",$D261&lt;&gt;""),SUM($H261/DAY(DATE(YEAR($L$9),MONTH($L$9)+1,0)))*$G261*$D261,"")),2),"")</f>
        <v/>
      </c>
      <c r="M261" s="68" t="str">
        <f ca="1">IFERROR(ROUND(IF(SUM($I261+$L261)="","",SUM($I261+$L261)),2),"")</f>
        <v/>
      </c>
      <c r="N261" s="52"/>
      <c r="O261" s="53"/>
    </row>
    <row r="262" spans="1:15" s="14" customFormat="1" x14ac:dyDescent="0.25">
      <c r="A262" s="48"/>
      <c r="B262" s="49" t="str">
        <f>IFERROR(IF($A262&lt;&gt;"",VLOOKUP($A262,Matos,2,0),""),"")</f>
        <v/>
      </c>
      <c r="C262" s="50"/>
      <c r="D262" s="50"/>
      <c r="E262" s="51"/>
      <c r="F262" s="51"/>
      <c r="G262" s="67" t="str">
        <f>IFERROR(IF(OR($A262="",$B262="",$E262=""),"",IF(AND($F262&lt;&gt;"",MONTH($F262)&lt;MONTH($L$9)),"",IF(MID($B262,1,2)="OT",DATEDIF($E262,$F262,"d")+1,IF(AND($I262="",$F262=""),DATEDIF($E262,DATE(YEAR($L$9),MONTH($L$9)+1,0),"d"),IF(AND($E262&lt;&gt;"",$F262&lt;&gt;"",$I262=""),DATEDIF($E262,$F262,"d"),IF(AND($E262&lt;&gt;"",$F262&lt;&gt;"",$I262&lt;&gt;""),DAY(DATE(YEAR($F262),MONTH($F262)+1,0))-(DATE(YEAR($F262),MONTH($F262)+1,0)-$F262),DAY(DATE(YEAR($L$9),MONTH($L$9)+1,0)))))))),"")</f>
        <v/>
      </c>
      <c r="H262" s="52" t="str">
        <f>IFERROR(IF($A262&lt;&gt;"",VLOOKUP($A262,Matos,3,0),""),"")</f>
        <v/>
      </c>
      <c r="I262" s="52"/>
      <c r="J262" s="52"/>
      <c r="K262" s="68" t="str">
        <f ca="1">IFERROR(ROUND(IF(MID($B262,1,2)="OT","",IF(AND($B$8&lt;&gt;"",$D262="",MONTH($F262)=MONTH($L$9),($F262&gt;$B$8),($F262&gt;$E262)),-SUM($H262/DAY(DATE(YEAR($L$9),MONTH($L$9)+1,0)))*DATEDIF($B$8,$F262,"d")*$C262,IF(AND($B$8&lt;&gt;"",$D262&lt;&gt;"",MONTH($F262)=MONTH($L$9),($F262&gt;$B$8),($F262&gt;$E262)),-SUM($H262/DAY(DATE(YEAR($L$9),MONTH($L$9)+1,0)))*DATEDIF($B$8,$F262,"d")*$D262,""))),2),"")</f>
        <v/>
      </c>
      <c r="L262" s="68" t="str">
        <f ca="1">IFERROR(ROUND(IF(AND($J262="",$D262=""),SUM($H262/DAY(DATE(YEAR($L$9),MONTH($L$9)+1,0)))*$G262*$C262,IF(AND($J262="",$D262&lt;&gt;""),SUM($H262/DAY(DATE(YEAR($L$9),MONTH($L$9)+1,0)))*$G262*$D262,"")),2),"")</f>
        <v/>
      </c>
      <c r="M262" s="68" t="str">
        <f ca="1">IFERROR(ROUND(IF(SUM($I262+$L262)="","",SUM($I262+$L262)),2),"")</f>
        <v/>
      </c>
      <c r="N262" s="52"/>
      <c r="O262" s="53"/>
    </row>
    <row r="263" spans="1:15" s="14" customFormat="1" x14ac:dyDescent="0.25">
      <c r="A263" s="48"/>
      <c r="B263" s="49" t="str">
        <f>IFERROR(IF($A263&lt;&gt;"",VLOOKUP($A263,Matos,2,0),""),"")</f>
        <v/>
      </c>
      <c r="C263" s="50"/>
      <c r="D263" s="50"/>
      <c r="E263" s="51"/>
      <c r="F263" s="51"/>
      <c r="G263" s="67" t="str">
        <f>IFERROR(IF(OR($A263="",$B263="",$E263=""),"",IF(AND($F263&lt;&gt;"",MONTH($F263)&lt;MONTH($L$9)),"",IF(MID($B263,1,2)="OT",DATEDIF($E263,$F263,"d")+1,IF(AND($I263="",$F263=""),DATEDIF($E263,DATE(YEAR($L$9),MONTH($L$9)+1,0),"d"),IF(AND($E263&lt;&gt;"",$F263&lt;&gt;"",$I263=""),DATEDIF($E263,$F263,"d"),IF(AND($E263&lt;&gt;"",$F263&lt;&gt;"",$I263&lt;&gt;""),DAY(DATE(YEAR($F263),MONTH($F263)+1,0))-(DATE(YEAR($F263),MONTH($F263)+1,0)-$F263),DAY(DATE(YEAR($L$9),MONTH($L$9)+1,0)))))))),"")</f>
        <v/>
      </c>
      <c r="H263" s="52" t="str">
        <f>IFERROR(IF($A263&lt;&gt;"",VLOOKUP($A263,Matos,3,0),""),"")</f>
        <v/>
      </c>
      <c r="I263" s="52"/>
      <c r="J263" s="52"/>
      <c r="K263" s="68" t="str">
        <f ca="1">IFERROR(ROUND(IF(MID($B263,1,2)="OT","",IF(AND($B$8&lt;&gt;"",$D263="",MONTH($F263)=MONTH($L$9),($F263&gt;$B$8),($F263&gt;$E263)),-SUM($H263/DAY(DATE(YEAR($L$9),MONTH($L$9)+1,0)))*DATEDIF($B$8,$F263,"d")*$C263,IF(AND($B$8&lt;&gt;"",$D263&lt;&gt;"",MONTH($F263)=MONTH($L$9),($F263&gt;$B$8),($F263&gt;$E263)),-SUM($H263/DAY(DATE(YEAR($L$9),MONTH($L$9)+1,0)))*DATEDIF($B$8,$F263,"d")*$D263,""))),2),"")</f>
        <v/>
      </c>
      <c r="L263" s="68" t="str">
        <f ca="1">IFERROR(ROUND(IF(AND($J263="",$D263=""),SUM($H263/DAY(DATE(YEAR($L$9),MONTH($L$9)+1,0)))*$G263*$C263,IF(AND($J263="",$D263&lt;&gt;""),SUM($H263/DAY(DATE(YEAR($L$9),MONTH($L$9)+1,0)))*$G263*$D263,"")),2),"")</f>
        <v/>
      </c>
      <c r="M263" s="68" t="str">
        <f ca="1">IFERROR(ROUND(IF(SUM($I263+$L263)="","",SUM($I263+$L263)),2),"")</f>
        <v/>
      </c>
      <c r="N263" s="52"/>
      <c r="O263" s="53"/>
    </row>
    <row r="264" spans="1:15" s="14" customFormat="1" x14ac:dyDescent="0.25">
      <c r="A264" s="48"/>
      <c r="B264" s="49" t="str">
        <f>IFERROR(IF($A264&lt;&gt;"",VLOOKUP($A264,Matos,2,0),""),"")</f>
        <v/>
      </c>
      <c r="C264" s="50"/>
      <c r="D264" s="50"/>
      <c r="E264" s="51"/>
      <c r="F264" s="51"/>
      <c r="G264" s="67" t="str">
        <f>IFERROR(IF(OR($A264="",$B264="",$E264=""),"",IF(AND($F264&lt;&gt;"",MONTH($F264)&lt;MONTH($L$9)),"",IF(MID($B264,1,2)="OT",DATEDIF($E264,$F264,"d")+1,IF(AND($I264="",$F264=""),DATEDIF($E264,DATE(YEAR($L$9),MONTH($L$9)+1,0),"d"),IF(AND($E264&lt;&gt;"",$F264&lt;&gt;"",$I264=""),DATEDIF($E264,$F264,"d"),IF(AND($E264&lt;&gt;"",$F264&lt;&gt;"",$I264&lt;&gt;""),DAY(DATE(YEAR($F264),MONTH($F264)+1,0))-(DATE(YEAR($F264),MONTH($F264)+1,0)-$F264),DAY(DATE(YEAR($L$9),MONTH($L$9)+1,0)))))))),"")</f>
        <v/>
      </c>
      <c r="H264" s="52" t="str">
        <f>IFERROR(IF($A264&lt;&gt;"",VLOOKUP($A264,Matos,3,0),""),"")</f>
        <v/>
      </c>
      <c r="I264" s="52"/>
      <c r="J264" s="52"/>
      <c r="K264" s="68" t="str">
        <f ca="1">IFERROR(ROUND(IF(MID($B264,1,2)="OT","",IF(AND($B$8&lt;&gt;"",$D264="",MONTH($F264)=MONTH($L$9),($F264&gt;$B$8),($F264&gt;$E264)),-SUM($H264/DAY(DATE(YEAR($L$9),MONTH($L$9)+1,0)))*DATEDIF($B$8,$F264,"d")*$C264,IF(AND($B$8&lt;&gt;"",$D264&lt;&gt;"",MONTH($F264)=MONTH($L$9),($F264&gt;$B$8),($F264&gt;$E264)),-SUM($H264/DAY(DATE(YEAR($L$9),MONTH($L$9)+1,0)))*DATEDIF($B$8,$F264,"d")*$D264,""))),2),"")</f>
        <v/>
      </c>
      <c r="L264" s="68" t="str">
        <f ca="1">IFERROR(ROUND(IF(AND($J264="",$D264=""),SUM($H264/DAY(DATE(YEAR($L$9),MONTH($L$9)+1,0)))*$G264*$C264,IF(AND($J264="",$D264&lt;&gt;""),SUM($H264/DAY(DATE(YEAR($L$9),MONTH($L$9)+1,0)))*$G264*$D264,"")),2),"")</f>
        <v/>
      </c>
      <c r="M264" s="68" t="str">
        <f ca="1">IFERROR(ROUND(IF(SUM($I264+$L264)="","",SUM($I264+$L264)),2),"")</f>
        <v/>
      </c>
      <c r="N264" s="52"/>
      <c r="O264" s="53"/>
    </row>
    <row r="265" spans="1:15" s="14" customFormat="1" x14ac:dyDescent="0.25">
      <c r="A265" s="48"/>
      <c r="B265" s="49" t="str">
        <f>IFERROR(IF($A265&lt;&gt;"",VLOOKUP($A265,Matos,2,0),""),"")</f>
        <v/>
      </c>
      <c r="C265" s="50"/>
      <c r="D265" s="50"/>
      <c r="E265" s="51"/>
      <c r="F265" s="51"/>
      <c r="G265" s="67" t="str">
        <f>IFERROR(IF(OR($A265="",$B265="",$E265=""),"",IF(AND($F265&lt;&gt;"",MONTH($F265)&lt;MONTH($L$9)),"",IF(MID($B265,1,2)="OT",DATEDIF($E265,$F265,"d")+1,IF(AND($I265="",$F265=""),DATEDIF($E265,DATE(YEAR($L$9),MONTH($L$9)+1,0),"d"),IF(AND($E265&lt;&gt;"",$F265&lt;&gt;"",$I265=""),DATEDIF($E265,$F265,"d"),IF(AND($E265&lt;&gt;"",$F265&lt;&gt;"",$I265&lt;&gt;""),DAY(DATE(YEAR($F265),MONTH($F265)+1,0))-(DATE(YEAR($F265),MONTH($F265)+1,0)-$F265),DAY(DATE(YEAR($L$9),MONTH($L$9)+1,0)))))))),"")</f>
        <v/>
      </c>
      <c r="H265" s="52" t="str">
        <f>IFERROR(IF($A265&lt;&gt;"",VLOOKUP($A265,Matos,3,0),""),"")</f>
        <v/>
      </c>
      <c r="I265" s="52"/>
      <c r="J265" s="52"/>
      <c r="K265" s="68" t="str">
        <f ca="1">IFERROR(ROUND(IF(MID($B265,1,2)="OT","",IF(AND($B$8&lt;&gt;"",$D265="",MONTH($F265)=MONTH($L$9),($F265&gt;$B$8),($F265&gt;$E265)),-SUM($H265/DAY(DATE(YEAR($L$9),MONTH($L$9)+1,0)))*DATEDIF($B$8,$F265,"d")*$C265,IF(AND($B$8&lt;&gt;"",$D265&lt;&gt;"",MONTH($F265)=MONTH($L$9),($F265&gt;$B$8),($F265&gt;$E265)),-SUM($H265/DAY(DATE(YEAR($L$9),MONTH($L$9)+1,0)))*DATEDIF($B$8,$F265,"d")*$D265,""))),2),"")</f>
        <v/>
      </c>
      <c r="L265" s="68" t="str">
        <f ca="1">IFERROR(ROUND(IF(AND($J265="",$D265=""),SUM($H265/DAY(DATE(YEAR($L$9),MONTH($L$9)+1,0)))*$G265*$C265,IF(AND($J265="",$D265&lt;&gt;""),SUM($H265/DAY(DATE(YEAR($L$9),MONTH($L$9)+1,0)))*$G265*$D265,"")),2),"")</f>
        <v/>
      </c>
      <c r="M265" s="68" t="str">
        <f ca="1">IFERROR(ROUND(IF(SUM($I265+$L265)="","",SUM($I265+$L265)),2),"")</f>
        <v/>
      </c>
      <c r="N265" s="52"/>
      <c r="O265" s="53"/>
    </row>
    <row r="266" spans="1:15" s="14" customFormat="1" x14ac:dyDescent="0.25">
      <c r="A266" s="48"/>
      <c r="B266" s="49" t="str">
        <f>IFERROR(IF($A266&lt;&gt;"",VLOOKUP($A266,Matos,2,0),""),"")</f>
        <v/>
      </c>
      <c r="C266" s="50"/>
      <c r="D266" s="50"/>
      <c r="E266" s="51"/>
      <c r="F266" s="51"/>
      <c r="G266" s="67" t="str">
        <f>IFERROR(IF(OR($A266="",$B266="",$E266=""),"",IF(AND($F266&lt;&gt;"",MONTH($F266)&lt;MONTH($L$9)),"",IF(MID($B266,1,2)="OT",DATEDIF($E266,$F266,"d")+1,IF(AND($I266="",$F266=""),DATEDIF($E266,DATE(YEAR($L$9),MONTH($L$9)+1,0),"d"),IF(AND($E266&lt;&gt;"",$F266&lt;&gt;"",$I266=""),DATEDIF($E266,$F266,"d"),IF(AND($E266&lt;&gt;"",$F266&lt;&gt;"",$I266&lt;&gt;""),DAY(DATE(YEAR($F266),MONTH($F266)+1,0))-(DATE(YEAR($F266),MONTH($F266)+1,0)-$F266),DAY(DATE(YEAR($L$9),MONTH($L$9)+1,0)))))))),"")</f>
        <v/>
      </c>
      <c r="H266" s="52" t="str">
        <f>IFERROR(IF($A266&lt;&gt;"",VLOOKUP($A266,Matos,3,0),""),"")</f>
        <v/>
      </c>
      <c r="I266" s="52"/>
      <c r="J266" s="52"/>
      <c r="K266" s="68" t="str">
        <f ca="1">IFERROR(ROUND(IF(MID($B266,1,2)="OT","",IF(AND($B$8&lt;&gt;"",$D266="",MONTH($F266)=MONTH($L$9),($F266&gt;$B$8),($F266&gt;$E266)),-SUM($H266/DAY(DATE(YEAR($L$9),MONTH($L$9)+1,0)))*DATEDIF($B$8,$F266,"d")*$C266,IF(AND($B$8&lt;&gt;"",$D266&lt;&gt;"",MONTH($F266)=MONTH($L$9),($F266&gt;$B$8),($F266&gt;$E266)),-SUM($H266/DAY(DATE(YEAR($L$9),MONTH($L$9)+1,0)))*DATEDIF($B$8,$F266,"d")*$D266,""))),2),"")</f>
        <v/>
      </c>
      <c r="L266" s="68" t="str">
        <f ca="1">IFERROR(ROUND(IF(AND($J266="",$D266=""),SUM($H266/DAY(DATE(YEAR($L$9),MONTH($L$9)+1,0)))*$G266*$C266,IF(AND($J266="",$D266&lt;&gt;""),SUM($H266/DAY(DATE(YEAR($L$9),MONTH($L$9)+1,0)))*$G266*$D266,"")),2),"")</f>
        <v/>
      </c>
      <c r="M266" s="68" t="str">
        <f ca="1">IFERROR(ROUND(IF(SUM($I266+$L266)="","",SUM($I266+$L266)),2),"")</f>
        <v/>
      </c>
      <c r="N266" s="52"/>
      <c r="O266" s="53"/>
    </row>
    <row r="267" spans="1:15" s="14" customFormat="1" x14ac:dyDescent="0.25">
      <c r="A267" s="48"/>
      <c r="B267" s="49" t="str">
        <f>IFERROR(IF($A267&lt;&gt;"",VLOOKUP($A267,Matos,2,0),""),"")</f>
        <v/>
      </c>
      <c r="C267" s="50"/>
      <c r="D267" s="50"/>
      <c r="E267" s="51"/>
      <c r="F267" s="51"/>
      <c r="G267" s="67" t="str">
        <f>IFERROR(IF(OR($A267="",$B267="",$E267=""),"",IF(AND($F267&lt;&gt;"",MONTH($F267)&lt;MONTH($L$9)),"",IF(MID($B267,1,2)="OT",DATEDIF($E267,$F267,"d")+1,IF(AND($I267="",$F267=""),DATEDIF($E267,DATE(YEAR($L$9),MONTH($L$9)+1,0),"d"),IF(AND($E267&lt;&gt;"",$F267&lt;&gt;"",$I267=""),DATEDIF($E267,$F267,"d"),IF(AND($E267&lt;&gt;"",$F267&lt;&gt;"",$I267&lt;&gt;""),DAY(DATE(YEAR($F267),MONTH($F267)+1,0))-(DATE(YEAR($F267),MONTH($F267)+1,0)-$F267),DAY(DATE(YEAR($L$9),MONTH($L$9)+1,0)))))))),"")</f>
        <v/>
      </c>
      <c r="H267" s="52" t="str">
        <f>IFERROR(IF($A267&lt;&gt;"",VLOOKUP($A267,Matos,3,0),""),"")</f>
        <v/>
      </c>
      <c r="I267" s="52"/>
      <c r="J267" s="52"/>
      <c r="K267" s="68" t="str">
        <f ca="1">IFERROR(ROUND(IF(MID($B267,1,2)="OT","",IF(AND($B$8&lt;&gt;"",$D267="",MONTH($F267)=MONTH($L$9),($F267&gt;$B$8),($F267&gt;$E267)),-SUM($H267/DAY(DATE(YEAR($L$9),MONTH($L$9)+1,0)))*DATEDIF($B$8,$F267,"d")*$C267,IF(AND($B$8&lt;&gt;"",$D267&lt;&gt;"",MONTH($F267)=MONTH($L$9),($F267&gt;$B$8),($F267&gt;$E267)),-SUM($H267/DAY(DATE(YEAR($L$9),MONTH($L$9)+1,0)))*DATEDIF($B$8,$F267,"d")*$D267,""))),2),"")</f>
        <v/>
      </c>
      <c r="L267" s="68" t="str">
        <f ca="1">IFERROR(ROUND(IF(AND($J267="",$D267=""),SUM($H267/DAY(DATE(YEAR($L$9),MONTH($L$9)+1,0)))*$G267*$C267,IF(AND($J267="",$D267&lt;&gt;""),SUM($H267/DAY(DATE(YEAR($L$9),MONTH($L$9)+1,0)))*$G267*$D267,"")),2),"")</f>
        <v/>
      </c>
      <c r="M267" s="68" t="str">
        <f ca="1">IFERROR(ROUND(IF(SUM($I267+$L267)="","",SUM($I267+$L267)),2),"")</f>
        <v/>
      </c>
      <c r="N267" s="52"/>
      <c r="O267" s="53"/>
    </row>
    <row r="268" spans="1:15" s="14" customFormat="1" x14ac:dyDescent="0.25">
      <c r="A268" s="48"/>
      <c r="B268" s="49" t="str">
        <f>IFERROR(IF($A268&lt;&gt;"",VLOOKUP($A268,Matos,2,0),""),"")</f>
        <v/>
      </c>
      <c r="C268" s="50"/>
      <c r="D268" s="50"/>
      <c r="E268" s="51"/>
      <c r="F268" s="51"/>
      <c r="G268" s="67" t="str">
        <f>IFERROR(IF(OR($A268="",$B268="",$E268=""),"",IF(AND($F268&lt;&gt;"",MONTH($F268)&lt;MONTH($L$9)),"",IF(MID($B268,1,2)="OT",DATEDIF($E268,$F268,"d")+1,IF(AND($I268="",$F268=""),DATEDIF($E268,DATE(YEAR($L$9),MONTH($L$9)+1,0),"d"),IF(AND($E268&lt;&gt;"",$F268&lt;&gt;"",$I268=""),DATEDIF($E268,$F268,"d"),IF(AND($E268&lt;&gt;"",$F268&lt;&gt;"",$I268&lt;&gt;""),DAY(DATE(YEAR($F268),MONTH($F268)+1,0))-(DATE(YEAR($F268),MONTH($F268)+1,0)-$F268),DAY(DATE(YEAR($L$9),MONTH($L$9)+1,0)))))))),"")</f>
        <v/>
      </c>
      <c r="H268" s="52" t="str">
        <f>IFERROR(IF($A268&lt;&gt;"",VLOOKUP($A268,Matos,3,0),""),"")</f>
        <v/>
      </c>
      <c r="I268" s="52"/>
      <c r="J268" s="52"/>
      <c r="K268" s="68" t="str">
        <f ca="1">IFERROR(ROUND(IF(MID($B268,1,2)="OT","",IF(AND($B$8&lt;&gt;"",$D268="",MONTH($F268)=MONTH($L$9),($F268&gt;$B$8),($F268&gt;$E268)),-SUM($H268/DAY(DATE(YEAR($L$9),MONTH($L$9)+1,0)))*DATEDIF($B$8,$F268,"d")*$C268,IF(AND($B$8&lt;&gt;"",$D268&lt;&gt;"",MONTH($F268)=MONTH($L$9),($F268&gt;$B$8),($F268&gt;$E268)),-SUM($H268/DAY(DATE(YEAR($L$9),MONTH($L$9)+1,0)))*DATEDIF($B$8,$F268,"d")*$D268,""))),2),"")</f>
        <v/>
      </c>
      <c r="L268" s="68" t="str">
        <f ca="1">IFERROR(ROUND(IF(AND($J268="",$D268=""),SUM($H268/DAY(DATE(YEAR($L$9),MONTH($L$9)+1,0)))*$G268*$C268,IF(AND($J268="",$D268&lt;&gt;""),SUM($H268/DAY(DATE(YEAR($L$9),MONTH($L$9)+1,0)))*$G268*$D268,"")),2),"")</f>
        <v/>
      </c>
      <c r="M268" s="68" t="str">
        <f ca="1">IFERROR(ROUND(IF(SUM($I268+$L268)="","",SUM($I268+$L268)),2),"")</f>
        <v/>
      </c>
      <c r="N268" s="52"/>
      <c r="O268" s="53"/>
    </row>
    <row r="269" spans="1:15" s="14" customFormat="1" x14ac:dyDescent="0.25">
      <c r="A269" s="48"/>
      <c r="B269" s="49" t="str">
        <f>IFERROR(IF($A269&lt;&gt;"",VLOOKUP($A269,Matos,2,0),""),"")</f>
        <v/>
      </c>
      <c r="C269" s="50"/>
      <c r="D269" s="50"/>
      <c r="E269" s="51"/>
      <c r="F269" s="51"/>
      <c r="G269" s="67" t="str">
        <f>IFERROR(IF(OR($A269="",$B269="",$E269=""),"",IF(AND($F269&lt;&gt;"",MONTH($F269)&lt;MONTH($L$9)),"",IF(MID($B269,1,2)="OT",DATEDIF($E269,$F269,"d")+1,IF(AND($I269="",$F269=""),DATEDIF($E269,DATE(YEAR($L$9),MONTH($L$9)+1,0),"d"),IF(AND($E269&lt;&gt;"",$F269&lt;&gt;"",$I269=""),DATEDIF($E269,$F269,"d"),IF(AND($E269&lt;&gt;"",$F269&lt;&gt;"",$I269&lt;&gt;""),DAY(DATE(YEAR($F269),MONTH($F269)+1,0))-(DATE(YEAR($F269),MONTH($F269)+1,0)-$F269),DAY(DATE(YEAR($L$9),MONTH($L$9)+1,0)))))))),"")</f>
        <v/>
      </c>
      <c r="H269" s="52" t="str">
        <f>IFERROR(IF($A269&lt;&gt;"",VLOOKUP($A269,Matos,3,0),""),"")</f>
        <v/>
      </c>
      <c r="I269" s="52"/>
      <c r="J269" s="52"/>
      <c r="K269" s="68" t="str">
        <f ca="1">IFERROR(ROUND(IF(MID($B269,1,2)="OT","",IF(AND($B$8&lt;&gt;"",$D269="",MONTH($F269)=MONTH($L$9),($F269&gt;$B$8),($F269&gt;$E269)),-SUM($H269/DAY(DATE(YEAR($L$9),MONTH($L$9)+1,0)))*DATEDIF($B$8,$F269,"d")*$C269,IF(AND($B$8&lt;&gt;"",$D269&lt;&gt;"",MONTH($F269)=MONTH($L$9),($F269&gt;$B$8),($F269&gt;$E269)),-SUM($H269/DAY(DATE(YEAR($L$9),MONTH($L$9)+1,0)))*DATEDIF($B$8,$F269,"d")*$D269,""))),2),"")</f>
        <v/>
      </c>
      <c r="L269" s="68" t="str">
        <f ca="1">IFERROR(ROUND(IF(AND($J269="",$D269=""),SUM($H269/DAY(DATE(YEAR($L$9),MONTH($L$9)+1,0)))*$G269*$C269,IF(AND($J269="",$D269&lt;&gt;""),SUM($H269/DAY(DATE(YEAR($L$9),MONTH($L$9)+1,0)))*$G269*$D269,"")),2),"")</f>
        <v/>
      </c>
      <c r="M269" s="68" t="str">
        <f ca="1">IFERROR(ROUND(IF(SUM($I269+$L269)="","",SUM($I269+$L269)),2),"")</f>
        <v/>
      </c>
      <c r="N269" s="52"/>
      <c r="O269" s="53"/>
    </row>
    <row r="270" spans="1:15" s="14" customFormat="1" x14ac:dyDescent="0.25">
      <c r="A270" s="48"/>
      <c r="B270" s="49" t="str">
        <f>IFERROR(IF($A270&lt;&gt;"",VLOOKUP($A270,Matos,2,0),""),"")</f>
        <v/>
      </c>
      <c r="C270" s="50"/>
      <c r="D270" s="50"/>
      <c r="E270" s="51"/>
      <c r="F270" s="51"/>
      <c r="G270" s="67" t="str">
        <f>IFERROR(IF(OR($A270="",$B270="",$E270=""),"",IF(AND($F270&lt;&gt;"",MONTH($F270)&lt;MONTH($L$9)),"",IF(MID($B270,1,2)="OT",DATEDIF($E270,$F270,"d")+1,IF(AND($I270="",$F270=""),DATEDIF($E270,DATE(YEAR($L$9),MONTH($L$9)+1,0),"d"),IF(AND($E270&lt;&gt;"",$F270&lt;&gt;"",$I270=""),DATEDIF($E270,$F270,"d"),IF(AND($E270&lt;&gt;"",$F270&lt;&gt;"",$I270&lt;&gt;""),DAY(DATE(YEAR($F270),MONTH($F270)+1,0))-(DATE(YEAR($F270),MONTH($F270)+1,0)-$F270),DAY(DATE(YEAR($L$9),MONTH($L$9)+1,0)))))))),"")</f>
        <v/>
      </c>
      <c r="H270" s="52" t="str">
        <f>IFERROR(IF($A270&lt;&gt;"",VLOOKUP($A270,Matos,3,0),""),"")</f>
        <v/>
      </c>
      <c r="I270" s="52"/>
      <c r="J270" s="52"/>
      <c r="K270" s="68" t="str">
        <f ca="1">IFERROR(ROUND(IF(MID($B270,1,2)="OT","",IF(AND($B$8&lt;&gt;"",$D270="",MONTH($F270)=MONTH($L$9),($F270&gt;$B$8),($F270&gt;$E270)),-SUM($H270/DAY(DATE(YEAR($L$9),MONTH($L$9)+1,0)))*DATEDIF($B$8,$F270,"d")*$C270,IF(AND($B$8&lt;&gt;"",$D270&lt;&gt;"",MONTH($F270)=MONTH($L$9),($F270&gt;$B$8),($F270&gt;$E270)),-SUM($H270/DAY(DATE(YEAR($L$9),MONTH($L$9)+1,0)))*DATEDIF($B$8,$F270,"d")*$D270,""))),2),"")</f>
        <v/>
      </c>
      <c r="L270" s="68" t="str">
        <f ca="1">IFERROR(ROUND(IF(AND($J270="",$D270=""),SUM($H270/DAY(DATE(YEAR($L$9),MONTH($L$9)+1,0)))*$G270*$C270,IF(AND($J270="",$D270&lt;&gt;""),SUM($H270/DAY(DATE(YEAR($L$9),MONTH($L$9)+1,0)))*$G270*$D270,"")),2),"")</f>
        <v/>
      </c>
      <c r="M270" s="68" t="str">
        <f ca="1">IFERROR(ROUND(IF(SUM($I270+$L270)="","",SUM($I270+$L270)),2),"")</f>
        <v/>
      </c>
      <c r="N270" s="52"/>
      <c r="O270" s="53"/>
    </row>
    <row r="271" spans="1:15" s="14" customFormat="1" x14ac:dyDescent="0.25">
      <c r="A271" s="48"/>
      <c r="B271" s="49" t="str">
        <f>IFERROR(IF($A271&lt;&gt;"",VLOOKUP($A271,Matos,2,0),""),"")</f>
        <v/>
      </c>
      <c r="C271" s="50"/>
      <c r="D271" s="50"/>
      <c r="E271" s="51"/>
      <c r="F271" s="51"/>
      <c r="G271" s="67" t="str">
        <f>IFERROR(IF(OR($A271="",$B271="",$E271=""),"",IF(AND($F271&lt;&gt;"",MONTH($F271)&lt;MONTH($L$9)),"",IF(MID($B271,1,2)="OT",DATEDIF($E271,$F271,"d")+1,IF(AND($I271="",$F271=""),DATEDIF($E271,DATE(YEAR($L$9),MONTH($L$9)+1,0),"d"),IF(AND($E271&lt;&gt;"",$F271&lt;&gt;"",$I271=""),DATEDIF($E271,$F271,"d"),IF(AND($E271&lt;&gt;"",$F271&lt;&gt;"",$I271&lt;&gt;""),DAY(DATE(YEAR($F271),MONTH($F271)+1,0))-(DATE(YEAR($F271),MONTH($F271)+1,0)-$F271),DAY(DATE(YEAR($L$9),MONTH($L$9)+1,0)))))))),"")</f>
        <v/>
      </c>
      <c r="H271" s="52" t="str">
        <f>IFERROR(IF($A271&lt;&gt;"",VLOOKUP($A271,Matos,3,0),""),"")</f>
        <v/>
      </c>
      <c r="I271" s="52"/>
      <c r="J271" s="52"/>
      <c r="K271" s="68" t="str">
        <f ca="1">IFERROR(ROUND(IF(MID($B271,1,2)="OT","",IF(AND($B$8&lt;&gt;"",$D271="",MONTH($F271)=MONTH($L$9),($F271&gt;$B$8),($F271&gt;$E271)),-SUM($H271/DAY(DATE(YEAR($L$9),MONTH($L$9)+1,0)))*DATEDIF($B$8,$F271,"d")*$C271,IF(AND($B$8&lt;&gt;"",$D271&lt;&gt;"",MONTH($F271)=MONTH($L$9),($F271&gt;$B$8),($F271&gt;$E271)),-SUM($H271/DAY(DATE(YEAR($L$9),MONTH($L$9)+1,0)))*DATEDIF($B$8,$F271,"d")*$D271,""))),2),"")</f>
        <v/>
      </c>
      <c r="L271" s="68" t="str">
        <f ca="1">IFERROR(ROUND(IF(AND($J271="",$D271=""),SUM($H271/DAY(DATE(YEAR($L$9),MONTH($L$9)+1,0)))*$G271*$C271,IF(AND($J271="",$D271&lt;&gt;""),SUM($H271/DAY(DATE(YEAR($L$9),MONTH($L$9)+1,0)))*$G271*$D271,"")),2),"")</f>
        <v/>
      </c>
      <c r="M271" s="68" t="str">
        <f ca="1">IFERROR(ROUND(IF(SUM($I271+$L271)="","",SUM($I271+$L271)),2),"")</f>
        <v/>
      </c>
      <c r="N271" s="52"/>
      <c r="O271" s="53"/>
    </row>
    <row r="272" spans="1:15" s="14" customFormat="1" x14ac:dyDescent="0.25">
      <c r="A272" s="48"/>
      <c r="B272" s="49" t="str">
        <f>IFERROR(IF($A272&lt;&gt;"",VLOOKUP($A272,Matos,2,0),""),"")</f>
        <v/>
      </c>
      <c r="C272" s="50"/>
      <c r="D272" s="50"/>
      <c r="E272" s="51"/>
      <c r="F272" s="51"/>
      <c r="G272" s="67" t="str">
        <f>IFERROR(IF(OR($A272="",$B272="",$E272=""),"",IF(AND($F272&lt;&gt;"",MONTH($F272)&lt;MONTH($L$9)),"",IF(MID($B272,1,2)="OT",DATEDIF($E272,$F272,"d")+1,IF(AND($I272="",$F272=""),DATEDIF($E272,DATE(YEAR($L$9),MONTH($L$9)+1,0),"d"),IF(AND($E272&lt;&gt;"",$F272&lt;&gt;"",$I272=""),DATEDIF($E272,$F272,"d"),IF(AND($E272&lt;&gt;"",$F272&lt;&gt;"",$I272&lt;&gt;""),DAY(DATE(YEAR($F272),MONTH($F272)+1,0))-(DATE(YEAR($F272),MONTH($F272)+1,0)-$F272),DAY(DATE(YEAR($L$9),MONTH($L$9)+1,0)))))))),"")</f>
        <v/>
      </c>
      <c r="H272" s="52" t="str">
        <f>IFERROR(IF($A272&lt;&gt;"",VLOOKUP($A272,Matos,3,0),""),"")</f>
        <v/>
      </c>
      <c r="I272" s="52"/>
      <c r="J272" s="52"/>
      <c r="K272" s="68" t="str">
        <f ca="1">IFERROR(ROUND(IF(MID($B272,1,2)="OT","",IF(AND($B$8&lt;&gt;"",$D272="",MONTH($F272)=MONTH($L$9),($F272&gt;$B$8),($F272&gt;$E272)),-SUM($H272/DAY(DATE(YEAR($L$9),MONTH($L$9)+1,0)))*DATEDIF($B$8,$F272,"d")*$C272,IF(AND($B$8&lt;&gt;"",$D272&lt;&gt;"",MONTH($F272)=MONTH($L$9),($F272&gt;$B$8),($F272&gt;$E272)),-SUM($H272/DAY(DATE(YEAR($L$9),MONTH($L$9)+1,0)))*DATEDIF($B$8,$F272,"d")*$D272,""))),2),"")</f>
        <v/>
      </c>
      <c r="L272" s="68" t="str">
        <f ca="1">IFERROR(ROUND(IF(AND($J272="",$D272=""),SUM($H272/DAY(DATE(YEAR($L$9),MONTH($L$9)+1,0)))*$G272*$C272,IF(AND($J272="",$D272&lt;&gt;""),SUM($H272/DAY(DATE(YEAR($L$9),MONTH($L$9)+1,0)))*$G272*$D272,"")),2),"")</f>
        <v/>
      </c>
      <c r="M272" s="68" t="str">
        <f ca="1">IFERROR(ROUND(IF(SUM($I272+$L272)="","",SUM($I272+$L272)),2),"")</f>
        <v/>
      </c>
      <c r="N272" s="52"/>
      <c r="O272" s="53"/>
    </row>
    <row r="273" spans="1:15" s="14" customFormat="1" x14ac:dyDescent="0.25">
      <c r="A273" s="48"/>
      <c r="B273" s="49" t="str">
        <f>IFERROR(IF($A273&lt;&gt;"",VLOOKUP($A273,Matos,2,0),""),"")</f>
        <v/>
      </c>
      <c r="C273" s="50"/>
      <c r="D273" s="50"/>
      <c r="E273" s="51"/>
      <c r="F273" s="51"/>
      <c r="G273" s="67" t="str">
        <f>IFERROR(IF(OR($A273="",$B273="",$E273=""),"",IF(AND($F273&lt;&gt;"",MONTH($F273)&lt;MONTH($L$9)),"",IF(MID($B273,1,2)="OT",DATEDIF($E273,$F273,"d")+1,IF(AND($I273="",$F273=""),DATEDIF($E273,DATE(YEAR($L$9),MONTH($L$9)+1,0),"d"),IF(AND($E273&lt;&gt;"",$F273&lt;&gt;"",$I273=""),DATEDIF($E273,$F273,"d"),IF(AND($E273&lt;&gt;"",$F273&lt;&gt;"",$I273&lt;&gt;""),DAY(DATE(YEAR($F273),MONTH($F273)+1,0))-(DATE(YEAR($F273),MONTH($F273)+1,0)-$F273),DAY(DATE(YEAR($L$9),MONTH($L$9)+1,0)))))))),"")</f>
        <v/>
      </c>
      <c r="H273" s="52" t="str">
        <f>IFERROR(IF($A273&lt;&gt;"",VLOOKUP($A273,Matos,3,0),""),"")</f>
        <v/>
      </c>
      <c r="I273" s="52"/>
      <c r="J273" s="52"/>
      <c r="K273" s="68" t="str">
        <f ca="1">IFERROR(ROUND(IF(MID($B273,1,2)="OT","",IF(AND($B$8&lt;&gt;"",$D273="",MONTH($F273)=MONTH($L$9),($F273&gt;$B$8),($F273&gt;$E273)),-SUM($H273/DAY(DATE(YEAR($L$9),MONTH($L$9)+1,0)))*DATEDIF($B$8,$F273,"d")*$C273,IF(AND($B$8&lt;&gt;"",$D273&lt;&gt;"",MONTH($F273)=MONTH($L$9),($F273&gt;$B$8),($F273&gt;$E273)),-SUM($H273/DAY(DATE(YEAR($L$9),MONTH($L$9)+1,0)))*DATEDIF($B$8,$F273,"d")*$D273,""))),2),"")</f>
        <v/>
      </c>
      <c r="L273" s="68" t="str">
        <f ca="1">IFERROR(ROUND(IF(AND($J273="",$D273=""),SUM($H273/DAY(DATE(YEAR($L$9),MONTH($L$9)+1,0)))*$G273*$C273,IF(AND($J273="",$D273&lt;&gt;""),SUM($H273/DAY(DATE(YEAR($L$9),MONTH($L$9)+1,0)))*$G273*$D273,"")),2),"")</f>
        <v/>
      </c>
      <c r="M273" s="68" t="str">
        <f ca="1">IFERROR(ROUND(IF(SUM($I273+$L273)="","",SUM($I273+$L273)),2),"")</f>
        <v/>
      </c>
      <c r="N273" s="52"/>
      <c r="O273" s="53"/>
    </row>
    <row r="274" spans="1:15" s="14" customFormat="1" x14ac:dyDescent="0.25">
      <c r="A274" s="48"/>
      <c r="B274" s="49" t="str">
        <f>IFERROR(IF($A274&lt;&gt;"",VLOOKUP($A274,Matos,2,0),""),"")</f>
        <v/>
      </c>
      <c r="C274" s="50"/>
      <c r="D274" s="50"/>
      <c r="E274" s="51"/>
      <c r="F274" s="51"/>
      <c r="G274" s="67" t="str">
        <f>IFERROR(IF(OR($A274="",$B274="",$E274=""),"",IF(AND($F274&lt;&gt;"",MONTH($F274)&lt;MONTH($L$9)),"",IF(MID($B274,1,2)="OT",DATEDIF($E274,$F274,"d")+1,IF(AND($I274="",$F274=""),DATEDIF($E274,DATE(YEAR($L$9),MONTH($L$9)+1,0),"d"),IF(AND($E274&lt;&gt;"",$F274&lt;&gt;"",$I274=""),DATEDIF($E274,$F274,"d"),IF(AND($E274&lt;&gt;"",$F274&lt;&gt;"",$I274&lt;&gt;""),DAY(DATE(YEAR($F274),MONTH($F274)+1,0))-(DATE(YEAR($F274),MONTH($F274)+1,0)-$F274),DAY(DATE(YEAR($L$9),MONTH($L$9)+1,0)))))))),"")</f>
        <v/>
      </c>
      <c r="H274" s="52" t="str">
        <f>IFERROR(IF($A274&lt;&gt;"",VLOOKUP($A274,Matos,3,0),""),"")</f>
        <v/>
      </c>
      <c r="I274" s="52"/>
      <c r="J274" s="52"/>
      <c r="K274" s="68" t="str">
        <f ca="1">IFERROR(ROUND(IF(MID($B274,1,2)="OT","",IF(AND($B$8&lt;&gt;"",$D274="",MONTH($F274)=MONTH($L$9),($F274&gt;$B$8),($F274&gt;$E274)),-SUM($H274/DAY(DATE(YEAR($L$9),MONTH($L$9)+1,0)))*DATEDIF($B$8,$F274,"d")*$C274,IF(AND($B$8&lt;&gt;"",$D274&lt;&gt;"",MONTH($F274)=MONTH($L$9),($F274&gt;$B$8),($F274&gt;$E274)),-SUM($H274/DAY(DATE(YEAR($L$9),MONTH($L$9)+1,0)))*DATEDIF($B$8,$F274,"d")*$D274,""))),2),"")</f>
        <v/>
      </c>
      <c r="L274" s="68" t="str">
        <f ca="1">IFERROR(ROUND(IF(AND($J274="",$D274=""),SUM($H274/DAY(DATE(YEAR($L$9),MONTH($L$9)+1,0)))*$G274*$C274,IF(AND($J274="",$D274&lt;&gt;""),SUM($H274/DAY(DATE(YEAR($L$9),MONTH($L$9)+1,0)))*$G274*$D274,"")),2),"")</f>
        <v/>
      </c>
      <c r="M274" s="68" t="str">
        <f ca="1">IFERROR(ROUND(IF(SUM($I274+$L274)="","",SUM($I274+$L274)),2),"")</f>
        <v/>
      </c>
      <c r="N274" s="52"/>
      <c r="O274" s="53"/>
    </row>
    <row r="275" spans="1:15" s="14" customFormat="1" x14ac:dyDescent="0.25">
      <c r="A275" s="48"/>
      <c r="B275" s="49" t="str">
        <f>IFERROR(IF($A275&lt;&gt;"",VLOOKUP($A275,Matos,2,0),""),"")</f>
        <v/>
      </c>
      <c r="C275" s="50"/>
      <c r="D275" s="50"/>
      <c r="E275" s="51"/>
      <c r="F275" s="51"/>
      <c r="G275" s="67" t="str">
        <f>IFERROR(IF(OR($A275="",$B275="",$E275=""),"",IF(AND($F275&lt;&gt;"",MONTH($F275)&lt;MONTH($L$9)),"",IF(MID($B275,1,2)="OT",DATEDIF($E275,$F275,"d")+1,IF(AND($I275="",$F275=""),DATEDIF($E275,DATE(YEAR($L$9),MONTH($L$9)+1,0),"d"),IF(AND($E275&lt;&gt;"",$F275&lt;&gt;"",$I275=""),DATEDIF($E275,$F275,"d"),IF(AND($E275&lt;&gt;"",$F275&lt;&gt;"",$I275&lt;&gt;""),DAY(DATE(YEAR($F275),MONTH($F275)+1,0))-(DATE(YEAR($F275),MONTH($F275)+1,0)-$F275),DAY(DATE(YEAR($L$9),MONTH($L$9)+1,0)))))))),"")</f>
        <v/>
      </c>
      <c r="H275" s="52" t="str">
        <f>IFERROR(IF($A275&lt;&gt;"",VLOOKUP($A275,Matos,3,0),""),"")</f>
        <v/>
      </c>
      <c r="I275" s="52"/>
      <c r="J275" s="52"/>
      <c r="K275" s="68" t="str">
        <f ca="1">IFERROR(ROUND(IF(MID($B275,1,2)="OT","",IF(AND($B$8&lt;&gt;"",$D275="",MONTH($F275)=MONTH($L$9),($F275&gt;$B$8),($F275&gt;$E275)),-SUM($H275/DAY(DATE(YEAR($L$9),MONTH($L$9)+1,0)))*DATEDIF($B$8,$F275,"d")*$C275,IF(AND($B$8&lt;&gt;"",$D275&lt;&gt;"",MONTH($F275)=MONTH($L$9),($F275&gt;$B$8),($F275&gt;$E275)),-SUM($H275/DAY(DATE(YEAR($L$9),MONTH($L$9)+1,0)))*DATEDIF($B$8,$F275,"d")*$D275,""))),2),"")</f>
        <v/>
      </c>
      <c r="L275" s="68" t="str">
        <f ca="1">IFERROR(ROUND(IF(AND($J275="",$D275=""),SUM($H275/DAY(DATE(YEAR($L$9),MONTH($L$9)+1,0)))*$G275*$C275,IF(AND($J275="",$D275&lt;&gt;""),SUM($H275/DAY(DATE(YEAR($L$9),MONTH($L$9)+1,0)))*$G275*$D275,"")),2),"")</f>
        <v/>
      </c>
      <c r="M275" s="68" t="str">
        <f ca="1">IFERROR(ROUND(IF(SUM($I275+$L275)="","",SUM($I275+$L275)),2),"")</f>
        <v/>
      </c>
      <c r="N275" s="52"/>
      <c r="O275" s="53"/>
    </row>
    <row r="276" spans="1:15" s="14" customFormat="1" x14ac:dyDescent="0.25">
      <c r="A276" s="48"/>
      <c r="B276" s="49" t="str">
        <f>IFERROR(IF($A276&lt;&gt;"",VLOOKUP($A276,Matos,2,0),""),"")</f>
        <v/>
      </c>
      <c r="C276" s="50"/>
      <c r="D276" s="50"/>
      <c r="E276" s="51"/>
      <c r="F276" s="51"/>
      <c r="G276" s="67" t="str">
        <f>IFERROR(IF(OR($A276="",$B276="",$E276=""),"",IF(AND($F276&lt;&gt;"",MONTH($F276)&lt;MONTH($L$9)),"",IF(MID($B276,1,2)="OT",DATEDIF($E276,$F276,"d")+1,IF(AND($I276="",$F276=""),DATEDIF($E276,DATE(YEAR($L$9),MONTH($L$9)+1,0),"d"),IF(AND($E276&lt;&gt;"",$F276&lt;&gt;"",$I276=""),DATEDIF($E276,$F276,"d"),IF(AND($E276&lt;&gt;"",$F276&lt;&gt;"",$I276&lt;&gt;""),DAY(DATE(YEAR($F276),MONTH($F276)+1,0))-(DATE(YEAR($F276),MONTH($F276)+1,0)-$F276),DAY(DATE(YEAR($L$9),MONTH($L$9)+1,0)))))))),"")</f>
        <v/>
      </c>
      <c r="H276" s="52" t="str">
        <f>IFERROR(IF($A276&lt;&gt;"",VLOOKUP($A276,Matos,3,0),""),"")</f>
        <v/>
      </c>
      <c r="I276" s="52"/>
      <c r="J276" s="52"/>
      <c r="K276" s="68" t="str">
        <f ca="1">IFERROR(ROUND(IF(MID($B276,1,2)="OT","",IF(AND($B$8&lt;&gt;"",$D276="",MONTH($F276)=MONTH($L$9),($F276&gt;$B$8),($F276&gt;$E276)),-SUM($H276/DAY(DATE(YEAR($L$9),MONTH($L$9)+1,0)))*DATEDIF($B$8,$F276,"d")*$C276,IF(AND($B$8&lt;&gt;"",$D276&lt;&gt;"",MONTH($F276)=MONTH($L$9),($F276&gt;$B$8),($F276&gt;$E276)),-SUM($H276/DAY(DATE(YEAR($L$9),MONTH($L$9)+1,0)))*DATEDIF($B$8,$F276,"d")*$D276,""))),2),"")</f>
        <v/>
      </c>
      <c r="L276" s="68" t="str">
        <f ca="1">IFERROR(ROUND(IF(AND($J276="",$D276=""),SUM($H276/DAY(DATE(YEAR($L$9),MONTH($L$9)+1,0)))*$G276*$C276,IF(AND($J276="",$D276&lt;&gt;""),SUM($H276/DAY(DATE(YEAR($L$9),MONTH($L$9)+1,0)))*$G276*$D276,"")),2),"")</f>
        <v/>
      </c>
      <c r="M276" s="68" t="str">
        <f ca="1">IFERROR(ROUND(IF(SUM($I276+$L276)="","",SUM($I276+$L276)),2),"")</f>
        <v/>
      </c>
      <c r="N276" s="52"/>
      <c r="O276" s="53"/>
    </row>
    <row r="277" spans="1:15" s="14" customFormat="1" x14ac:dyDescent="0.25">
      <c r="A277" s="48"/>
      <c r="B277" s="49" t="str">
        <f>IFERROR(IF($A277&lt;&gt;"",VLOOKUP($A277,Matos,2,0),""),"")</f>
        <v/>
      </c>
      <c r="C277" s="50"/>
      <c r="D277" s="50"/>
      <c r="E277" s="51"/>
      <c r="F277" s="51"/>
      <c r="G277" s="67" t="str">
        <f>IFERROR(IF(OR($A277="",$B277="",$E277=""),"",IF(AND($F277&lt;&gt;"",MONTH($F277)&lt;MONTH($L$9)),"",IF(MID($B277,1,2)="OT",DATEDIF($E277,$F277,"d")+1,IF(AND($I277="",$F277=""),DATEDIF($E277,DATE(YEAR($L$9),MONTH($L$9)+1,0),"d"),IF(AND($E277&lt;&gt;"",$F277&lt;&gt;"",$I277=""),DATEDIF($E277,$F277,"d"),IF(AND($E277&lt;&gt;"",$F277&lt;&gt;"",$I277&lt;&gt;""),DAY(DATE(YEAR($F277),MONTH($F277)+1,0))-(DATE(YEAR($F277),MONTH($F277)+1,0)-$F277),DAY(DATE(YEAR($L$9),MONTH($L$9)+1,0)))))))),"")</f>
        <v/>
      </c>
      <c r="H277" s="52" t="str">
        <f>IFERROR(IF($A277&lt;&gt;"",VLOOKUP($A277,Matos,3,0),""),"")</f>
        <v/>
      </c>
      <c r="I277" s="52"/>
      <c r="J277" s="52"/>
      <c r="K277" s="68" t="str">
        <f ca="1">IFERROR(ROUND(IF(MID($B277,1,2)="OT","",IF(AND($B$8&lt;&gt;"",$D277="",MONTH($F277)=MONTH($L$9),($F277&gt;$B$8),($F277&gt;$E277)),-SUM($H277/DAY(DATE(YEAR($L$9),MONTH($L$9)+1,0)))*DATEDIF($B$8,$F277,"d")*$C277,IF(AND($B$8&lt;&gt;"",$D277&lt;&gt;"",MONTH($F277)=MONTH($L$9),($F277&gt;$B$8),($F277&gt;$E277)),-SUM($H277/DAY(DATE(YEAR($L$9),MONTH($L$9)+1,0)))*DATEDIF($B$8,$F277,"d")*$D277,""))),2),"")</f>
        <v/>
      </c>
      <c r="L277" s="68" t="str">
        <f ca="1">IFERROR(ROUND(IF(AND($J277="",$D277=""),SUM($H277/DAY(DATE(YEAR($L$9),MONTH($L$9)+1,0)))*$G277*$C277,IF(AND($J277="",$D277&lt;&gt;""),SUM($H277/DAY(DATE(YEAR($L$9),MONTH($L$9)+1,0)))*$G277*$D277,"")),2),"")</f>
        <v/>
      </c>
      <c r="M277" s="68" t="str">
        <f ca="1">IFERROR(ROUND(IF(SUM($I277+$L277)="","",SUM($I277+$L277)),2),"")</f>
        <v/>
      </c>
      <c r="N277" s="52"/>
      <c r="O277" s="53"/>
    </row>
    <row r="278" spans="1:15" s="14" customFormat="1" x14ac:dyDescent="0.25">
      <c r="A278" s="48"/>
      <c r="B278" s="49" t="str">
        <f>IFERROR(IF($A278&lt;&gt;"",VLOOKUP($A278,Matos,2,0),""),"")</f>
        <v/>
      </c>
      <c r="C278" s="50"/>
      <c r="D278" s="50"/>
      <c r="E278" s="51"/>
      <c r="F278" s="51"/>
      <c r="G278" s="67" t="str">
        <f>IFERROR(IF(OR($A278="",$B278="",$E278=""),"",IF(AND($F278&lt;&gt;"",MONTH($F278)&lt;MONTH($L$9)),"",IF(MID($B278,1,2)="OT",DATEDIF($E278,$F278,"d")+1,IF(AND($I278="",$F278=""),DATEDIF($E278,DATE(YEAR($L$9),MONTH($L$9)+1,0),"d"),IF(AND($E278&lt;&gt;"",$F278&lt;&gt;"",$I278=""),DATEDIF($E278,$F278,"d"),IF(AND($E278&lt;&gt;"",$F278&lt;&gt;"",$I278&lt;&gt;""),DAY(DATE(YEAR($F278),MONTH($F278)+1,0))-(DATE(YEAR($F278),MONTH($F278)+1,0)-$F278),DAY(DATE(YEAR($L$9),MONTH($L$9)+1,0)))))))),"")</f>
        <v/>
      </c>
      <c r="H278" s="52" t="str">
        <f>IFERROR(IF($A278&lt;&gt;"",VLOOKUP($A278,Matos,3,0),""),"")</f>
        <v/>
      </c>
      <c r="I278" s="52"/>
      <c r="J278" s="52"/>
      <c r="K278" s="68" t="str">
        <f ca="1">IFERROR(ROUND(IF(MID($B278,1,2)="OT","",IF(AND($B$8&lt;&gt;"",$D278="",MONTH($F278)=MONTH($L$9),($F278&gt;$B$8),($F278&gt;$E278)),-SUM($H278/DAY(DATE(YEAR($L$9),MONTH($L$9)+1,0)))*DATEDIF($B$8,$F278,"d")*$C278,IF(AND($B$8&lt;&gt;"",$D278&lt;&gt;"",MONTH($F278)=MONTH($L$9),($F278&gt;$B$8),($F278&gt;$E278)),-SUM($H278/DAY(DATE(YEAR($L$9),MONTH($L$9)+1,0)))*DATEDIF($B$8,$F278,"d")*$D278,""))),2),"")</f>
        <v/>
      </c>
      <c r="L278" s="68" t="str">
        <f ca="1">IFERROR(ROUND(IF(AND($J278="",$D278=""),SUM($H278/DAY(DATE(YEAR($L$9),MONTH($L$9)+1,0)))*$G278*$C278,IF(AND($J278="",$D278&lt;&gt;""),SUM($H278/DAY(DATE(YEAR($L$9),MONTH($L$9)+1,0)))*$G278*$D278,"")),2),"")</f>
        <v/>
      </c>
      <c r="M278" s="68" t="str">
        <f ca="1">IFERROR(ROUND(IF(SUM($I278+$L278)="","",SUM($I278+$L278)),2),"")</f>
        <v/>
      </c>
      <c r="N278" s="52"/>
      <c r="O278" s="53"/>
    </row>
    <row r="279" spans="1:15" s="14" customFormat="1" x14ac:dyDescent="0.25">
      <c r="A279" s="48"/>
      <c r="B279" s="49" t="str">
        <f>IFERROR(IF($A279&lt;&gt;"",VLOOKUP($A279,Matos,2,0),""),"")</f>
        <v/>
      </c>
      <c r="C279" s="50"/>
      <c r="D279" s="50"/>
      <c r="E279" s="51"/>
      <c r="F279" s="51"/>
      <c r="G279" s="67" t="str">
        <f>IFERROR(IF(OR($A279="",$B279="",$E279=""),"",IF(AND($F279&lt;&gt;"",MONTH($F279)&lt;MONTH($L$9)),"",IF(MID($B279,1,2)="OT",DATEDIF($E279,$F279,"d")+1,IF(AND($I279="",$F279=""),DATEDIF($E279,DATE(YEAR($L$9),MONTH($L$9)+1,0),"d"),IF(AND($E279&lt;&gt;"",$F279&lt;&gt;"",$I279=""),DATEDIF($E279,$F279,"d"),IF(AND($E279&lt;&gt;"",$F279&lt;&gt;"",$I279&lt;&gt;""),DAY(DATE(YEAR($F279),MONTH($F279)+1,0))-(DATE(YEAR($F279),MONTH($F279)+1,0)-$F279),DAY(DATE(YEAR($L$9),MONTH($L$9)+1,0)))))))),"")</f>
        <v/>
      </c>
      <c r="H279" s="52" t="str">
        <f>IFERROR(IF($A279&lt;&gt;"",VLOOKUP($A279,Matos,3,0),""),"")</f>
        <v/>
      </c>
      <c r="I279" s="52"/>
      <c r="J279" s="52"/>
      <c r="K279" s="68" t="str">
        <f ca="1">IFERROR(ROUND(IF(MID($B279,1,2)="OT","",IF(AND($B$8&lt;&gt;"",$D279="",MONTH($F279)=MONTH($L$9),($F279&gt;$B$8),($F279&gt;$E279)),-SUM($H279/DAY(DATE(YEAR($L$9),MONTH($L$9)+1,0)))*DATEDIF($B$8,$F279,"d")*$C279,IF(AND($B$8&lt;&gt;"",$D279&lt;&gt;"",MONTH($F279)=MONTH($L$9),($F279&gt;$B$8),($F279&gt;$E279)),-SUM($H279/DAY(DATE(YEAR($L$9),MONTH($L$9)+1,0)))*DATEDIF($B$8,$F279,"d")*$D279,""))),2),"")</f>
        <v/>
      </c>
      <c r="L279" s="68" t="str">
        <f ca="1">IFERROR(ROUND(IF(AND($J279="",$D279=""),SUM($H279/DAY(DATE(YEAR($L$9),MONTH($L$9)+1,0)))*$G279*$C279,IF(AND($J279="",$D279&lt;&gt;""),SUM($H279/DAY(DATE(YEAR($L$9),MONTH($L$9)+1,0)))*$G279*$D279,"")),2),"")</f>
        <v/>
      </c>
      <c r="M279" s="68" t="str">
        <f ca="1">IFERROR(ROUND(IF(SUM($I279+$L279)="","",SUM($I279+$L279)),2),"")</f>
        <v/>
      </c>
      <c r="N279" s="52"/>
      <c r="O279" s="53"/>
    </row>
    <row r="280" spans="1:15" s="14" customFormat="1" x14ac:dyDescent="0.25">
      <c r="A280" s="48"/>
      <c r="B280" s="49" t="str">
        <f>IFERROR(IF($A280&lt;&gt;"",VLOOKUP($A280,Matos,2,0),""),"")</f>
        <v/>
      </c>
      <c r="C280" s="50"/>
      <c r="D280" s="50"/>
      <c r="E280" s="51"/>
      <c r="F280" s="51"/>
      <c r="G280" s="67" t="str">
        <f>IFERROR(IF(OR($A280="",$B280="",$E280=""),"",IF(AND($F280&lt;&gt;"",MONTH($F280)&lt;MONTH($L$9)),"",IF(MID($B280,1,2)="OT",DATEDIF($E280,$F280,"d")+1,IF(AND($I280="",$F280=""),DATEDIF($E280,DATE(YEAR($L$9),MONTH($L$9)+1,0),"d"),IF(AND($E280&lt;&gt;"",$F280&lt;&gt;"",$I280=""),DATEDIF($E280,$F280,"d"),IF(AND($E280&lt;&gt;"",$F280&lt;&gt;"",$I280&lt;&gt;""),DAY(DATE(YEAR($F280),MONTH($F280)+1,0))-(DATE(YEAR($F280),MONTH($F280)+1,0)-$F280),DAY(DATE(YEAR($L$9),MONTH($L$9)+1,0)))))))),"")</f>
        <v/>
      </c>
      <c r="H280" s="52" t="str">
        <f>IFERROR(IF($A280&lt;&gt;"",VLOOKUP($A280,Matos,3,0),""),"")</f>
        <v/>
      </c>
      <c r="I280" s="52"/>
      <c r="J280" s="52"/>
      <c r="K280" s="68" t="str">
        <f ca="1">IFERROR(ROUND(IF(MID($B280,1,2)="OT","",IF(AND($B$8&lt;&gt;"",$D280="",MONTH($F280)=MONTH($L$9),($F280&gt;$B$8),($F280&gt;$E280)),-SUM($H280/DAY(DATE(YEAR($L$9),MONTH($L$9)+1,0)))*DATEDIF($B$8,$F280,"d")*$C280,IF(AND($B$8&lt;&gt;"",$D280&lt;&gt;"",MONTH($F280)=MONTH($L$9),($F280&gt;$B$8),($F280&gt;$E280)),-SUM($H280/DAY(DATE(YEAR($L$9),MONTH($L$9)+1,0)))*DATEDIF($B$8,$F280,"d")*$D280,""))),2),"")</f>
        <v/>
      </c>
      <c r="L280" s="68" t="str">
        <f ca="1">IFERROR(ROUND(IF(AND($J280="",$D280=""),SUM($H280/DAY(DATE(YEAR($L$9),MONTH($L$9)+1,0)))*$G280*$C280,IF(AND($J280="",$D280&lt;&gt;""),SUM($H280/DAY(DATE(YEAR($L$9),MONTH($L$9)+1,0)))*$G280*$D280,"")),2),"")</f>
        <v/>
      </c>
      <c r="M280" s="68" t="str">
        <f ca="1">IFERROR(ROUND(IF(SUM($I280+$L280)="","",SUM($I280+$L280)),2),"")</f>
        <v/>
      </c>
      <c r="N280" s="52"/>
      <c r="O280" s="53"/>
    </row>
    <row r="281" spans="1:15" s="14" customFormat="1" x14ac:dyDescent="0.25">
      <c r="A281" s="48"/>
      <c r="B281" s="49" t="str">
        <f>IFERROR(IF($A281&lt;&gt;"",VLOOKUP($A281,Matos,2,0),""),"")</f>
        <v/>
      </c>
      <c r="C281" s="50"/>
      <c r="D281" s="50"/>
      <c r="E281" s="51"/>
      <c r="F281" s="51"/>
      <c r="G281" s="67" t="str">
        <f>IFERROR(IF(OR($A281="",$B281="",$E281=""),"",IF(AND($F281&lt;&gt;"",MONTH($F281)&lt;MONTH($L$9)),"",IF(MID($B281,1,2)="OT",DATEDIF($E281,$F281,"d")+1,IF(AND($I281="",$F281=""),DATEDIF($E281,DATE(YEAR($L$9),MONTH($L$9)+1,0),"d"),IF(AND($E281&lt;&gt;"",$F281&lt;&gt;"",$I281=""),DATEDIF($E281,$F281,"d"),IF(AND($E281&lt;&gt;"",$F281&lt;&gt;"",$I281&lt;&gt;""),DAY(DATE(YEAR($F281),MONTH($F281)+1,0))-(DATE(YEAR($F281),MONTH($F281)+1,0)-$F281),DAY(DATE(YEAR($L$9),MONTH($L$9)+1,0)))))))),"")</f>
        <v/>
      </c>
      <c r="H281" s="52" t="str">
        <f>IFERROR(IF($A281&lt;&gt;"",VLOOKUP($A281,Matos,3,0),""),"")</f>
        <v/>
      </c>
      <c r="I281" s="52"/>
      <c r="J281" s="52"/>
      <c r="K281" s="68" t="str">
        <f ca="1">IFERROR(ROUND(IF(MID($B281,1,2)="OT","",IF(AND($B$8&lt;&gt;"",$D281="",MONTH($F281)=MONTH($L$9),($F281&gt;$B$8),($F281&gt;$E281)),-SUM($H281/DAY(DATE(YEAR($L$9),MONTH($L$9)+1,0)))*DATEDIF($B$8,$F281,"d")*$C281,IF(AND($B$8&lt;&gt;"",$D281&lt;&gt;"",MONTH($F281)=MONTH($L$9),($F281&gt;$B$8),($F281&gt;$E281)),-SUM($H281/DAY(DATE(YEAR($L$9),MONTH($L$9)+1,0)))*DATEDIF($B$8,$F281,"d")*$D281,""))),2),"")</f>
        <v/>
      </c>
      <c r="L281" s="68" t="str">
        <f ca="1">IFERROR(ROUND(IF(AND($J281="",$D281=""),SUM($H281/DAY(DATE(YEAR($L$9),MONTH($L$9)+1,0)))*$G281*$C281,IF(AND($J281="",$D281&lt;&gt;""),SUM($H281/DAY(DATE(YEAR($L$9),MONTH($L$9)+1,0)))*$G281*$D281,"")),2),"")</f>
        <v/>
      </c>
      <c r="M281" s="68" t="str">
        <f ca="1">IFERROR(ROUND(IF(SUM($I281+$L281)="","",SUM($I281+$L281)),2),"")</f>
        <v/>
      </c>
      <c r="N281" s="52"/>
      <c r="O281" s="53"/>
    </row>
    <row r="282" spans="1:15" s="14" customFormat="1" x14ac:dyDescent="0.25">
      <c r="A282" s="48"/>
      <c r="B282" s="49" t="str">
        <f>IFERROR(IF($A282&lt;&gt;"",VLOOKUP($A282,Matos,2,0),""),"")</f>
        <v/>
      </c>
      <c r="C282" s="50"/>
      <c r="D282" s="50"/>
      <c r="E282" s="51"/>
      <c r="F282" s="51"/>
      <c r="G282" s="67" t="str">
        <f>IFERROR(IF(OR($A282="",$B282="",$E282=""),"",IF(AND($F282&lt;&gt;"",MONTH($F282)&lt;MONTH($L$9)),"",IF(MID($B282,1,2)="OT",DATEDIF($E282,$F282,"d")+1,IF(AND($I282="",$F282=""),DATEDIF($E282,DATE(YEAR($L$9),MONTH($L$9)+1,0),"d"),IF(AND($E282&lt;&gt;"",$F282&lt;&gt;"",$I282=""),DATEDIF($E282,$F282,"d"),IF(AND($E282&lt;&gt;"",$F282&lt;&gt;"",$I282&lt;&gt;""),DAY(DATE(YEAR($F282),MONTH($F282)+1,0))-(DATE(YEAR($F282),MONTH($F282)+1,0)-$F282),DAY(DATE(YEAR($L$9),MONTH($L$9)+1,0)))))))),"")</f>
        <v/>
      </c>
      <c r="H282" s="52" t="str">
        <f>IFERROR(IF($A282&lt;&gt;"",VLOOKUP($A282,Matos,3,0),""),"")</f>
        <v/>
      </c>
      <c r="I282" s="52"/>
      <c r="J282" s="52"/>
      <c r="K282" s="68" t="str">
        <f ca="1">IFERROR(ROUND(IF(MID($B282,1,2)="OT","",IF(AND($B$8&lt;&gt;"",$D282="",MONTH($F282)=MONTH($L$9),($F282&gt;$B$8),($F282&gt;$E282)),-SUM($H282/DAY(DATE(YEAR($L$9),MONTH($L$9)+1,0)))*DATEDIF($B$8,$F282,"d")*$C282,IF(AND($B$8&lt;&gt;"",$D282&lt;&gt;"",MONTH($F282)=MONTH($L$9),($F282&gt;$B$8),($F282&gt;$E282)),-SUM($H282/DAY(DATE(YEAR($L$9),MONTH($L$9)+1,0)))*DATEDIF($B$8,$F282,"d")*$D282,""))),2),"")</f>
        <v/>
      </c>
      <c r="L282" s="68" t="str">
        <f ca="1">IFERROR(ROUND(IF(AND($J282="",$D282=""),SUM($H282/DAY(DATE(YEAR($L$9),MONTH($L$9)+1,0)))*$G282*$C282,IF(AND($J282="",$D282&lt;&gt;""),SUM($H282/DAY(DATE(YEAR($L$9),MONTH($L$9)+1,0)))*$G282*$D282,"")),2),"")</f>
        <v/>
      </c>
      <c r="M282" s="68" t="str">
        <f ca="1">IFERROR(ROUND(IF(SUM($I282+$L282)="","",SUM($I282+$L282)),2),"")</f>
        <v/>
      </c>
      <c r="N282" s="52"/>
      <c r="O282" s="53"/>
    </row>
    <row r="283" spans="1:15" s="14" customFormat="1" x14ac:dyDescent="0.25">
      <c r="A283" s="48"/>
      <c r="B283" s="49" t="str">
        <f>IFERROR(IF($A283&lt;&gt;"",VLOOKUP($A283,Matos,2,0),""),"")</f>
        <v/>
      </c>
      <c r="C283" s="50"/>
      <c r="D283" s="50"/>
      <c r="E283" s="51"/>
      <c r="F283" s="51"/>
      <c r="G283" s="67" t="str">
        <f>IFERROR(IF(OR($A283="",$B283="",$E283=""),"",IF(AND($F283&lt;&gt;"",MONTH($F283)&lt;MONTH($L$9)),"",IF(MID($B283,1,2)="OT",DATEDIF($E283,$F283,"d")+1,IF(AND($I283="",$F283=""),DATEDIF($E283,DATE(YEAR($L$9),MONTH($L$9)+1,0),"d"),IF(AND($E283&lt;&gt;"",$F283&lt;&gt;"",$I283=""),DATEDIF($E283,$F283,"d"),IF(AND($E283&lt;&gt;"",$F283&lt;&gt;"",$I283&lt;&gt;""),DAY(DATE(YEAR($F283),MONTH($F283)+1,0))-(DATE(YEAR($F283),MONTH($F283)+1,0)-$F283),DAY(DATE(YEAR($L$9),MONTH($L$9)+1,0)))))))),"")</f>
        <v/>
      </c>
      <c r="H283" s="52" t="str">
        <f>IFERROR(IF($A283&lt;&gt;"",VLOOKUP($A283,Matos,3,0),""),"")</f>
        <v/>
      </c>
      <c r="I283" s="52"/>
      <c r="J283" s="52"/>
      <c r="K283" s="68" t="str">
        <f ca="1">IFERROR(ROUND(IF(MID($B283,1,2)="OT","",IF(AND($B$8&lt;&gt;"",$D283="",MONTH($F283)=MONTH($L$9),($F283&gt;$B$8),($F283&gt;$E283)),-SUM($H283/DAY(DATE(YEAR($L$9),MONTH($L$9)+1,0)))*DATEDIF($B$8,$F283,"d")*$C283,IF(AND($B$8&lt;&gt;"",$D283&lt;&gt;"",MONTH($F283)=MONTH($L$9),($F283&gt;$B$8),($F283&gt;$E283)),-SUM($H283/DAY(DATE(YEAR($L$9),MONTH($L$9)+1,0)))*DATEDIF($B$8,$F283,"d")*$D283,""))),2),"")</f>
        <v/>
      </c>
      <c r="L283" s="68" t="str">
        <f ca="1">IFERROR(ROUND(IF(AND($J283="",$D283=""),SUM($H283/DAY(DATE(YEAR($L$9),MONTH($L$9)+1,0)))*$G283*$C283,IF(AND($J283="",$D283&lt;&gt;""),SUM($H283/DAY(DATE(YEAR($L$9),MONTH($L$9)+1,0)))*$G283*$D283,"")),2),"")</f>
        <v/>
      </c>
      <c r="M283" s="68" t="str">
        <f ca="1">IFERROR(ROUND(IF(SUM($I283+$L283)="","",SUM($I283+$L283)),2),"")</f>
        <v/>
      </c>
      <c r="N283" s="52"/>
      <c r="O283" s="53"/>
    </row>
    <row r="284" spans="1:15" s="14" customFormat="1" x14ac:dyDescent="0.25">
      <c r="A284" s="48"/>
      <c r="B284" s="49" t="str">
        <f>IFERROR(IF($A284&lt;&gt;"",VLOOKUP($A284,Matos,2,0),""),"")</f>
        <v/>
      </c>
      <c r="C284" s="50"/>
      <c r="D284" s="50"/>
      <c r="E284" s="51"/>
      <c r="F284" s="51"/>
      <c r="G284" s="67" t="str">
        <f>IFERROR(IF(OR($A284="",$B284="",$E284=""),"",IF(AND($F284&lt;&gt;"",MONTH($F284)&lt;MONTH($L$9)),"",IF(MID($B284,1,2)="OT",DATEDIF($E284,$F284,"d")+1,IF(AND($I284="",$F284=""),DATEDIF($E284,DATE(YEAR($L$9),MONTH($L$9)+1,0),"d"),IF(AND($E284&lt;&gt;"",$F284&lt;&gt;"",$I284=""),DATEDIF($E284,$F284,"d"),IF(AND($E284&lt;&gt;"",$F284&lt;&gt;"",$I284&lt;&gt;""),DAY(DATE(YEAR($F284),MONTH($F284)+1,0))-(DATE(YEAR($F284),MONTH($F284)+1,0)-$F284),DAY(DATE(YEAR($L$9),MONTH($L$9)+1,0)))))))),"")</f>
        <v/>
      </c>
      <c r="H284" s="52" t="str">
        <f>IFERROR(IF($A284&lt;&gt;"",VLOOKUP($A284,Matos,3,0),""),"")</f>
        <v/>
      </c>
      <c r="I284" s="52"/>
      <c r="J284" s="52"/>
      <c r="K284" s="68" t="str">
        <f ca="1">IFERROR(ROUND(IF(MID($B284,1,2)="OT","",IF(AND($B$8&lt;&gt;"",$D284="",MONTH($F284)=MONTH($L$9),($F284&gt;$B$8),($F284&gt;$E284)),-SUM($H284/DAY(DATE(YEAR($L$9),MONTH($L$9)+1,0)))*DATEDIF($B$8,$F284,"d")*$C284,IF(AND($B$8&lt;&gt;"",$D284&lt;&gt;"",MONTH($F284)=MONTH($L$9),($F284&gt;$B$8),($F284&gt;$E284)),-SUM($H284/DAY(DATE(YEAR($L$9),MONTH($L$9)+1,0)))*DATEDIF($B$8,$F284,"d")*$D284,""))),2),"")</f>
        <v/>
      </c>
      <c r="L284" s="68" t="str">
        <f ca="1">IFERROR(ROUND(IF(AND($J284="",$D284=""),SUM($H284/DAY(DATE(YEAR($L$9),MONTH($L$9)+1,0)))*$G284*$C284,IF(AND($J284="",$D284&lt;&gt;""),SUM($H284/DAY(DATE(YEAR($L$9),MONTH($L$9)+1,0)))*$G284*$D284,"")),2),"")</f>
        <v/>
      </c>
      <c r="M284" s="68" t="str">
        <f ca="1">IFERROR(ROUND(IF(SUM($I284+$L284)="","",SUM($I284+$L284)),2),"")</f>
        <v/>
      </c>
      <c r="N284" s="52"/>
      <c r="O284" s="53"/>
    </row>
    <row r="285" spans="1:15" s="14" customFormat="1" x14ac:dyDescent="0.25">
      <c r="A285" s="48"/>
      <c r="B285" s="49" t="str">
        <f>IFERROR(IF($A285&lt;&gt;"",VLOOKUP($A285,Matos,2,0),""),"")</f>
        <v/>
      </c>
      <c r="C285" s="50"/>
      <c r="D285" s="50"/>
      <c r="E285" s="51"/>
      <c r="F285" s="51"/>
      <c r="G285" s="67" t="str">
        <f>IFERROR(IF(OR($A285="",$B285="",$E285=""),"",IF(AND($F285&lt;&gt;"",MONTH($F285)&lt;MONTH($L$9)),"",IF(MID($B285,1,2)="OT",DATEDIF($E285,$F285,"d")+1,IF(AND($I285="",$F285=""),DATEDIF($E285,DATE(YEAR($L$9),MONTH($L$9)+1,0),"d"),IF(AND($E285&lt;&gt;"",$F285&lt;&gt;"",$I285=""),DATEDIF($E285,$F285,"d"),IF(AND($E285&lt;&gt;"",$F285&lt;&gt;"",$I285&lt;&gt;""),DAY(DATE(YEAR($F285),MONTH($F285)+1,0))-(DATE(YEAR($F285),MONTH($F285)+1,0)-$F285),DAY(DATE(YEAR($L$9),MONTH($L$9)+1,0)))))))),"")</f>
        <v/>
      </c>
      <c r="H285" s="52" t="str">
        <f>IFERROR(IF($A285&lt;&gt;"",VLOOKUP($A285,Matos,3,0),""),"")</f>
        <v/>
      </c>
      <c r="I285" s="52"/>
      <c r="J285" s="52"/>
      <c r="K285" s="68" t="str">
        <f ca="1">IFERROR(ROUND(IF(MID($B285,1,2)="OT","",IF(AND($B$8&lt;&gt;"",$D285="",MONTH($F285)=MONTH($L$9),($F285&gt;$B$8),($F285&gt;$E285)),-SUM($H285/DAY(DATE(YEAR($L$9),MONTH($L$9)+1,0)))*DATEDIF($B$8,$F285,"d")*$C285,IF(AND($B$8&lt;&gt;"",$D285&lt;&gt;"",MONTH($F285)=MONTH($L$9),($F285&gt;$B$8),($F285&gt;$E285)),-SUM($H285/DAY(DATE(YEAR($L$9),MONTH($L$9)+1,0)))*DATEDIF($B$8,$F285,"d")*$D285,""))),2),"")</f>
        <v/>
      </c>
      <c r="L285" s="68" t="str">
        <f ca="1">IFERROR(ROUND(IF(AND($J285="",$D285=""),SUM($H285/DAY(DATE(YEAR($L$9),MONTH($L$9)+1,0)))*$G285*$C285,IF(AND($J285="",$D285&lt;&gt;""),SUM($H285/DAY(DATE(YEAR($L$9),MONTH($L$9)+1,0)))*$G285*$D285,"")),2),"")</f>
        <v/>
      </c>
      <c r="M285" s="68" t="str">
        <f ca="1">IFERROR(ROUND(IF(SUM($I285+$L285)="","",SUM($I285+$L285)),2),"")</f>
        <v/>
      </c>
      <c r="N285" s="52"/>
      <c r="O285" s="53"/>
    </row>
    <row r="286" spans="1:15" s="14" customFormat="1" x14ac:dyDescent="0.25">
      <c r="A286" s="48"/>
      <c r="B286" s="49" t="str">
        <f>IFERROR(IF($A286&lt;&gt;"",VLOOKUP($A286,Matos,2,0),""),"")</f>
        <v/>
      </c>
      <c r="C286" s="50"/>
      <c r="D286" s="50"/>
      <c r="E286" s="51"/>
      <c r="F286" s="51"/>
      <c r="G286" s="67" t="str">
        <f>IFERROR(IF(OR($A286="",$B286="",$E286=""),"",IF(AND($F286&lt;&gt;"",MONTH($F286)&lt;MONTH($L$9)),"",IF(MID($B286,1,2)="OT",DATEDIF($E286,$F286,"d")+1,IF(AND($I286="",$F286=""),DATEDIF($E286,DATE(YEAR($L$9),MONTH($L$9)+1,0),"d"),IF(AND($E286&lt;&gt;"",$F286&lt;&gt;"",$I286=""),DATEDIF($E286,$F286,"d"),IF(AND($E286&lt;&gt;"",$F286&lt;&gt;"",$I286&lt;&gt;""),DAY(DATE(YEAR($F286),MONTH($F286)+1,0))-(DATE(YEAR($F286),MONTH($F286)+1,0)-$F286),DAY(DATE(YEAR($L$9),MONTH($L$9)+1,0)))))))),"")</f>
        <v/>
      </c>
      <c r="H286" s="52" t="str">
        <f>IFERROR(IF($A286&lt;&gt;"",VLOOKUP($A286,Matos,3,0),""),"")</f>
        <v/>
      </c>
      <c r="I286" s="52"/>
      <c r="J286" s="52"/>
      <c r="K286" s="68" t="str">
        <f ca="1">IFERROR(ROUND(IF(MID($B286,1,2)="OT","",IF(AND($B$8&lt;&gt;"",$D286="",MONTH($F286)=MONTH($L$9),($F286&gt;$B$8),($F286&gt;$E286)),-SUM($H286/DAY(DATE(YEAR($L$9),MONTH($L$9)+1,0)))*DATEDIF($B$8,$F286,"d")*$C286,IF(AND($B$8&lt;&gt;"",$D286&lt;&gt;"",MONTH($F286)=MONTH($L$9),($F286&gt;$B$8),($F286&gt;$E286)),-SUM($H286/DAY(DATE(YEAR($L$9),MONTH($L$9)+1,0)))*DATEDIF($B$8,$F286,"d")*$D286,""))),2),"")</f>
        <v/>
      </c>
      <c r="L286" s="68" t="str">
        <f ca="1">IFERROR(ROUND(IF(AND($J286="",$D286=""),SUM($H286/DAY(DATE(YEAR($L$9),MONTH($L$9)+1,0)))*$G286*$C286,IF(AND($J286="",$D286&lt;&gt;""),SUM($H286/DAY(DATE(YEAR($L$9),MONTH($L$9)+1,0)))*$G286*$D286,"")),2),"")</f>
        <v/>
      </c>
      <c r="M286" s="68" t="str">
        <f ca="1">IFERROR(ROUND(IF(SUM($I286+$L286)="","",SUM($I286+$L286)),2),"")</f>
        <v/>
      </c>
      <c r="N286" s="52"/>
      <c r="O286" s="53"/>
    </row>
    <row r="287" spans="1:15" s="14" customFormat="1" x14ac:dyDescent="0.25">
      <c r="A287" s="48"/>
      <c r="B287" s="49" t="str">
        <f>IFERROR(IF($A287&lt;&gt;"",VLOOKUP($A287,Matos,2,0),""),"")</f>
        <v/>
      </c>
      <c r="C287" s="50"/>
      <c r="D287" s="50"/>
      <c r="E287" s="51"/>
      <c r="F287" s="51"/>
      <c r="G287" s="67" t="str">
        <f>IFERROR(IF(OR($A287="",$B287="",$E287=""),"",IF(AND($F287&lt;&gt;"",MONTH($F287)&lt;MONTH($L$9)),"",IF(MID($B287,1,2)="OT",DATEDIF($E287,$F287,"d")+1,IF(AND($I287="",$F287=""),DATEDIF($E287,DATE(YEAR($L$9),MONTH($L$9)+1,0),"d"),IF(AND($E287&lt;&gt;"",$F287&lt;&gt;"",$I287=""),DATEDIF($E287,$F287,"d"),IF(AND($E287&lt;&gt;"",$F287&lt;&gt;"",$I287&lt;&gt;""),DAY(DATE(YEAR($F287),MONTH($F287)+1,0))-(DATE(YEAR($F287),MONTH($F287)+1,0)-$F287),DAY(DATE(YEAR($L$9),MONTH($L$9)+1,0)))))))),"")</f>
        <v/>
      </c>
      <c r="H287" s="52" t="str">
        <f>IFERROR(IF($A287&lt;&gt;"",VLOOKUP($A287,Matos,3,0),""),"")</f>
        <v/>
      </c>
      <c r="I287" s="52"/>
      <c r="J287" s="52"/>
      <c r="K287" s="68" t="str">
        <f ca="1">IFERROR(ROUND(IF(MID($B287,1,2)="OT","",IF(AND($B$8&lt;&gt;"",$D287="",MONTH($F287)=MONTH($L$9),($F287&gt;$B$8),($F287&gt;$E287)),-SUM($H287/DAY(DATE(YEAR($L$9),MONTH($L$9)+1,0)))*DATEDIF($B$8,$F287,"d")*$C287,IF(AND($B$8&lt;&gt;"",$D287&lt;&gt;"",MONTH($F287)=MONTH($L$9),($F287&gt;$B$8),($F287&gt;$E287)),-SUM($H287/DAY(DATE(YEAR($L$9),MONTH($L$9)+1,0)))*DATEDIF($B$8,$F287,"d")*$D287,""))),2),"")</f>
        <v/>
      </c>
      <c r="L287" s="68" t="str">
        <f ca="1">IFERROR(ROUND(IF(AND($J287="",$D287=""),SUM($H287/DAY(DATE(YEAR($L$9),MONTH($L$9)+1,0)))*$G287*$C287,IF(AND($J287="",$D287&lt;&gt;""),SUM($H287/DAY(DATE(YEAR($L$9),MONTH($L$9)+1,0)))*$G287*$D287,"")),2),"")</f>
        <v/>
      </c>
      <c r="M287" s="68" t="str">
        <f ca="1">IFERROR(ROUND(IF(SUM($I287+$L287)="","",SUM($I287+$L287)),2),"")</f>
        <v/>
      </c>
      <c r="N287" s="52"/>
      <c r="O287" s="53"/>
    </row>
    <row r="288" spans="1:15" s="14" customFormat="1" x14ac:dyDescent="0.25">
      <c r="A288" s="48"/>
      <c r="B288" s="49" t="str">
        <f>IFERROR(IF($A288&lt;&gt;"",VLOOKUP($A288,Matos,2,0),""),"")</f>
        <v/>
      </c>
      <c r="C288" s="50"/>
      <c r="D288" s="50"/>
      <c r="E288" s="51"/>
      <c r="F288" s="51"/>
      <c r="G288" s="67" t="str">
        <f>IFERROR(IF(OR($A288="",$B288="",$E288=""),"",IF(AND($F288&lt;&gt;"",MONTH($F288)&lt;MONTH($L$9)),"",IF(MID($B288,1,2)="OT",DATEDIF($E288,$F288,"d")+1,IF(AND($I288="",$F288=""),DATEDIF($E288,DATE(YEAR($L$9),MONTH($L$9)+1,0),"d"),IF(AND($E288&lt;&gt;"",$F288&lt;&gt;"",$I288=""),DATEDIF($E288,$F288,"d"),IF(AND($E288&lt;&gt;"",$F288&lt;&gt;"",$I288&lt;&gt;""),DAY(DATE(YEAR($F288),MONTH($F288)+1,0))-(DATE(YEAR($F288),MONTH($F288)+1,0)-$F288),DAY(DATE(YEAR($L$9),MONTH($L$9)+1,0)))))))),"")</f>
        <v/>
      </c>
      <c r="H288" s="52" t="str">
        <f>IFERROR(IF($A288&lt;&gt;"",VLOOKUP($A288,Matos,3,0),""),"")</f>
        <v/>
      </c>
      <c r="I288" s="52"/>
      <c r="J288" s="52"/>
      <c r="K288" s="68" t="str">
        <f ca="1">IFERROR(ROUND(IF(MID($B288,1,2)="OT","",IF(AND($B$8&lt;&gt;"",$D288="",MONTH($F288)=MONTH($L$9),($F288&gt;$B$8),($F288&gt;$E288)),-SUM($H288/DAY(DATE(YEAR($L$9),MONTH($L$9)+1,0)))*DATEDIF($B$8,$F288,"d")*$C288,IF(AND($B$8&lt;&gt;"",$D288&lt;&gt;"",MONTH($F288)=MONTH($L$9),($F288&gt;$B$8),($F288&gt;$E288)),-SUM($H288/DAY(DATE(YEAR($L$9),MONTH($L$9)+1,0)))*DATEDIF($B$8,$F288,"d")*$D288,""))),2),"")</f>
        <v/>
      </c>
      <c r="L288" s="68" t="str">
        <f ca="1">IFERROR(ROUND(IF(AND($J288="",$D288=""),SUM($H288/DAY(DATE(YEAR($L$9),MONTH($L$9)+1,0)))*$G288*$C288,IF(AND($J288="",$D288&lt;&gt;""),SUM($H288/DAY(DATE(YEAR($L$9),MONTH($L$9)+1,0)))*$G288*$D288,"")),2),"")</f>
        <v/>
      </c>
      <c r="M288" s="68" t="str">
        <f ca="1">IFERROR(ROUND(IF(SUM($I288+$L288)="","",SUM($I288+$L288)),2),"")</f>
        <v/>
      </c>
      <c r="N288" s="52"/>
      <c r="O288" s="53"/>
    </row>
    <row r="289" spans="1:15" s="14" customFormat="1" x14ac:dyDescent="0.25">
      <c r="A289" s="48"/>
      <c r="B289" s="49" t="str">
        <f>IFERROR(IF($A289&lt;&gt;"",VLOOKUP($A289,Matos,2,0),""),"")</f>
        <v/>
      </c>
      <c r="C289" s="50"/>
      <c r="D289" s="50"/>
      <c r="E289" s="51"/>
      <c r="F289" s="51"/>
      <c r="G289" s="67" t="str">
        <f>IFERROR(IF(OR($A289="",$B289="",$E289=""),"",IF(AND($F289&lt;&gt;"",MONTH($F289)&lt;MONTH($L$9)),"",IF(MID($B289,1,2)="OT",DATEDIF($E289,$F289,"d")+1,IF(AND($I289="",$F289=""),DATEDIF($E289,DATE(YEAR($L$9),MONTH($L$9)+1,0),"d"),IF(AND($E289&lt;&gt;"",$F289&lt;&gt;"",$I289=""),DATEDIF($E289,$F289,"d"),IF(AND($E289&lt;&gt;"",$F289&lt;&gt;"",$I289&lt;&gt;""),DAY(DATE(YEAR($F289),MONTH($F289)+1,0))-(DATE(YEAR($F289),MONTH($F289)+1,0)-$F289),DAY(DATE(YEAR($L$9),MONTH($L$9)+1,0)))))))),"")</f>
        <v/>
      </c>
      <c r="H289" s="52" t="str">
        <f>IFERROR(IF($A289&lt;&gt;"",VLOOKUP($A289,Matos,3,0),""),"")</f>
        <v/>
      </c>
      <c r="I289" s="52"/>
      <c r="J289" s="52"/>
      <c r="K289" s="68" t="str">
        <f ca="1">IFERROR(ROUND(IF(MID($B289,1,2)="OT","",IF(AND($B$8&lt;&gt;"",$D289="",MONTH($F289)=MONTH($L$9),($F289&gt;$B$8),($F289&gt;$E289)),-SUM($H289/DAY(DATE(YEAR($L$9),MONTH($L$9)+1,0)))*DATEDIF($B$8,$F289,"d")*$C289,IF(AND($B$8&lt;&gt;"",$D289&lt;&gt;"",MONTH($F289)=MONTH($L$9),($F289&gt;$B$8),($F289&gt;$E289)),-SUM($H289/DAY(DATE(YEAR($L$9),MONTH($L$9)+1,0)))*DATEDIF($B$8,$F289,"d")*$D289,""))),2),"")</f>
        <v/>
      </c>
      <c r="L289" s="68" t="str">
        <f ca="1">IFERROR(ROUND(IF(AND($J289="",$D289=""),SUM($H289/DAY(DATE(YEAR($L$9),MONTH($L$9)+1,0)))*$G289*$C289,IF(AND($J289="",$D289&lt;&gt;""),SUM($H289/DAY(DATE(YEAR($L$9),MONTH($L$9)+1,0)))*$G289*$D289,"")),2),"")</f>
        <v/>
      </c>
      <c r="M289" s="68" t="str">
        <f ca="1">IFERROR(ROUND(IF(SUM($I289+$L289)="","",SUM($I289+$L289)),2),"")</f>
        <v/>
      </c>
      <c r="N289" s="52"/>
      <c r="O289" s="54"/>
    </row>
    <row r="290" spans="1:15" s="14" customFormat="1" x14ac:dyDescent="0.25">
      <c r="A290" s="48"/>
      <c r="B290" s="49" t="str">
        <f>IFERROR(IF($A290&lt;&gt;"",VLOOKUP($A290,Matos,2,0),""),"")</f>
        <v/>
      </c>
      <c r="C290" s="50"/>
      <c r="D290" s="50"/>
      <c r="E290" s="51"/>
      <c r="F290" s="51"/>
      <c r="G290" s="67" t="str">
        <f>IFERROR(IF(OR($A290="",$B290="",$E290=""),"",IF(AND($F290&lt;&gt;"",MONTH($F290)&lt;MONTH($L$9)),"",IF(MID($B290,1,2)="OT",DATEDIF($E290,$F290,"d")+1,IF(AND($I290="",$F290=""),DATEDIF($E290,DATE(YEAR($L$9),MONTH($L$9)+1,0),"d"),IF(AND($E290&lt;&gt;"",$F290&lt;&gt;"",$I290=""),DATEDIF($E290,$F290,"d"),IF(AND($E290&lt;&gt;"",$F290&lt;&gt;"",$I290&lt;&gt;""),DAY(DATE(YEAR($F290),MONTH($F290)+1,0))-(DATE(YEAR($F290),MONTH($F290)+1,0)-$F290),DAY(DATE(YEAR($L$9),MONTH($L$9)+1,0)))))))),"")</f>
        <v/>
      </c>
      <c r="H290" s="52" t="str">
        <f>IFERROR(IF($A290&lt;&gt;"",VLOOKUP($A290,Matos,3,0),""),"")</f>
        <v/>
      </c>
      <c r="I290" s="52"/>
      <c r="J290" s="52"/>
      <c r="K290" s="68" t="str">
        <f ca="1">IFERROR(ROUND(IF(MID($B290,1,2)="OT","",IF(AND($B$8&lt;&gt;"",$D290="",MONTH($F290)=MONTH($L$9),($F290&gt;$B$8),($F290&gt;$E290)),-SUM($H290/DAY(DATE(YEAR($L$9),MONTH($L$9)+1,0)))*DATEDIF($B$8,$F290,"d")*$C290,IF(AND($B$8&lt;&gt;"",$D290&lt;&gt;"",MONTH($F290)=MONTH($L$9),($F290&gt;$B$8),($F290&gt;$E290)),-SUM($H290/DAY(DATE(YEAR($L$9),MONTH($L$9)+1,0)))*DATEDIF($B$8,$F290,"d")*$D290,""))),2),"")</f>
        <v/>
      </c>
      <c r="L290" s="68" t="str">
        <f ca="1">IFERROR(ROUND(IF(AND($J290="",$D290=""),SUM($H290/DAY(DATE(YEAR($L$9),MONTH($L$9)+1,0)))*$G290*$C290,IF(AND($J290="",$D290&lt;&gt;""),SUM($H290/DAY(DATE(YEAR($L$9),MONTH($L$9)+1,0)))*$G290*$D290,"")),2),"")</f>
        <v/>
      </c>
      <c r="M290" s="68" t="str">
        <f ca="1">IFERROR(ROUND(IF(SUM($I290+$L290)="","",SUM($I290+$L290)),2),"")</f>
        <v/>
      </c>
      <c r="N290" s="52"/>
      <c r="O290" s="54"/>
    </row>
    <row r="291" spans="1:15" s="14" customFormat="1" x14ac:dyDescent="0.25">
      <c r="A291" s="48"/>
      <c r="B291" s="49" t="str">
        <f>IFERROR(IF($A291&lt;&gt;"",VLOOKUP($A291,Matos,2,0),""),"")</f>
        <v/>
      </c>
      <c r="C291" s="50"/>
      <c r="D291" s="50"/>
      <c r="E291" s="51"/>
      <c r="F291" s="51"/>
      <c r="G291" s="67" t="str">
        <f>IFERROR(IF(OR($A291="",$B291="",$E291=""),"",IF(AND($F291&lt;&gt;"",MONTH($F291)&lt;MONTH($L$9)),"",IF(MID($B291,1,2)="OT",DATEDIF($E291,$F291,"d")+1,IF(AND($I291="",$F291=""),DATEDIF($E291,DATE(YEAR($L$9),MONTH($L$9)+1,0),"d"),IF(AND($E291&lt;&gt;"",$F291&lt;&gt;"",$I291=""),DATEDIF($E291,$F291,"d"),IF(AND($E291&lt;&gt;"",$F291&lt;&gt;"",$I291&lt;&gt;""),DAY(DATE(YEAR($F291),MONTH($F291)+1,0))-(DATE(YEAR($F291),MONTH($F291)+1,0)-$F291),DAY(DATE(YEAR($L$9),MONTH($L$9)+1,0)))))))),"")</f>
        <v/>
      </c>
      <c r="H291" s="52" t="str">
        <f>IFERROR(IF($A291&lt;&gt;"",VLOOKUP($A291,Matos,3,0),""),"")</f>
        <v/>
      </c>
      <c r="I291" s="52"/>
      <c r="J291" s="52"/>
      <c r="K291" s="68" t="str">
        <f ca="1">IFERROR(ROUND(IF(MID($B291,1,2)="OT","",IF(AND($B$8&lt;&gt;"",$D291="",MONTH($F291)=MONTH($L$9),($F291&gt;$B$8),($F291&gt;$E291)),-SUM($H291/DAY(DATE(YEAR($L$9),MONTH($L$9)+1,0)))*DATEDIF($B$8,$F291,"d")*$C291,IF(AND($B$8&lt;&gt;"",$D291&lt;&gt;"",MONTH($F291)=MONTH($L$9),($F291&gt;$B$8),($F291&gt;$E291)),-SUM($H291/DAY(DATE(YEAR($L$9),MONTH($L$9)+1,0)))*DATEDIF($B$8,$F291,"d")*$D291,""))),2),"")</f>
        <v/>
      </c>
      <c r="L291" s="68" t="str">
        <f ca="1">IFERROR(ROUND(IF(AND($J291="",$D291=""),SUM($H291/DAY(DATE(YEAR($L$9),MONTH($L$9)+1,0)))*$G291*$C291,IF(AND($J291="",$D291&lt;&gt;""),SUM($H291/DAY(DATE(YEAR($L$9),MONTH($L$9)+1,0)))*$G291*$D291,"")),2),"")</f>
        <v/>
      </c>
      <c r="M291" s="68" t="str">
        <f ca="1">IFERROR(ROUND(IF(SUM($I291+$L291)="","",SUM($I291+$L291)),2),"")</f>
        <v/>
      </c>
      <c r="N291" s="52"/>
      <c r="O291" s="54"/>
    </row>
    <row r="292" spans="1:15" s="14" customFormat="1" x14ac:dyDescent="0.25">
      <c r="A292" s="48"/>
      <c r="B292" s="49" t="str">
        <f>IFERROR(IF($A292&lt;&gt;"",VLOOKUP($A292,Matos,2,0),""),"")</f>
        <v/>
      </c>
      <c r="C292" s="50"/>
      <c r="D292" s="50"/>
      <c r="E292" s="51"/>
      <c r="F292" s="51"/>
      <c r="G292" s="67" t="str">
        <f>IFERROR(IF(OR($A292="",$B292="",$E292=""),"",IF(AND($F292&lt;&gt;"",MONTH($F292)&lt;MONTH($L$9)),"",IF(MID($B292,1,2)="OT",DATEDIF($E292,$F292,"d")+1,IF(AND($I292="",$F292=""),DATEDIF($E292,DATE(YEAR($L$9),MONTH($L$9)+1,0),"d"),IF(AND($E292&lt;&gt;"",$F292&lt;&gt;"",$I292=""),DATEDIF($E292,$F292,"d"),IF(AND($E292&lt;&gt;"",$F292&lt;&gt;"",$I292&lt;&gt;""),DAY(DATE(YEAR($F292),MONTH($F292)+1,0))-(DATE(YEAR($F292),MONTH($F292)+1,0)-$F292),DAY(DATE(YEAR($L$9),MONTH($L$9)+1,0)))))))),"")</f>
        <v/>
      </c>
      <c r="H292" s="52" t="str">
        <f>IFERROR(IF($A292&lt;&gt;"",VLOOKUP($A292,Matos,3,0),""),"")</f>
        <v/>
      </c>
      <c r="I292" s="52"/>
      <c r="J292" s="52"/>
      <c r="K292" s="68" t="str">
        <f ca="1">IFERROR(ROUND(IF(MID($B292,1,2)="OT","",IF(AND($B$8&lt;&gt;"",$D292="",MONTH($F292)=MONTH($L$9),($F292&gt;$B$8),($F292&gt;$E292)),-SUM($H292/DAY(DATE(YEAR($L$9),MONTH($L$9)+1,0)))*DATEDIF($B$8,$F292,"d")*$C292,IF(AND($B$8&lt;&gt;"",$D292&lt;&gt;"",MONTH($F292)=MONTH($L$9),($F292&gt;$B$8),($F292&gt;$E292)),-SUM($H292/DAY(DATE(YEAR($L$9),MONTH($L$9)+1,0)))*DATEDIF($B$8,$F292,"d")*$D292,""))),2),"")</f>
        <v/>
      </c>
      <c r="L292" s="68" t="str">
        <f ca="1">IFERROR(ROUND(IF(AND($J292="",$D292=""),SUM($H292/DAY(DATE(YEAR($L$9),MONTH($L$9)+1,0)))*$G292*$C292,IF(AND($J292="",$D292&lt;&gt;""),SUM($H292/DAY(DATE(YEAR($L$9),MONTH($L$9)+1,0)))*$G292*$D292,"")),2),"")</f>
        <v/>
      </c>
      <c r="M292" s="68" t="str">
        <f ca="1">IFERROR(ROUND(IF(SUM($I292+$L292)="","",SUM($I292+$L292)),2),"")</f>
        <v/>
      </c>
      <c r="N292" s="52"/>
      <c r="O292" s="54"/>
    </row>
    <row r="293" spans="1:15" s="14" customFormat="1" x14ac:dyDescent="0.25">
      <c r="A293" s="48"/>
      <c r="B293" s="49" t="str">
        <f>IFERROR(IF($A293&lt;&gt;"",VLOOKUP($A293,Matos,2,0),""),"")</f>
        <v/>
      </c>
      <c r="C293" s="50"/>
      <c r="D293" s="50"/>
      <c r="E293" s="51"/>
      <c r="F293" s="51"/>
      <c r="G293" s="67" t="str">
        <f>IFERROR(IF(OR($A293="",$B293="",$E293=""),"",IF(AND($F293&lt;&gt;"",MONTH($F293)&lt;MONTH($L$9)),"",IF(MID($B293,1,2)="OT",DATEDIF($E293,$F293,"d")+1,IF(AND($I293="",$F293=""),DATEDIF($E293,DATE(YEAR($L$9),MONTH($L$9)+1,0),"d"),IF(AND($E293&lt;&gt;"",$F293&lt;&gt;"",$I293=""),DATEDIF($E293,$F293,"d"),IF(AND($E293&lt;&gt;"",$F293&lt;&gt;"",$I293&lt;&gt;""),DAY(DATE(YEAR($F293),MONTH($F293)+1,0))-(DATE(YEAR($F293),MONTH($F293)+1,0)-$F293),DAY(DATE(YEAR($L$9),MONTH($L$9)+1,0)))))))),"")</f>
        <v/>
      </c>
      <c r="H293" s="52" t="str">
        <f>IFERROR(IF($A293&lt;&gt;"",VLOOKUP($A293,Matos,3,0),""),"")</f>
        <v/>
      </c>
      <c r="I293" s="52"/>
      <c r="J293" s="52"/>
      <c r="K293" s="68" t="str">
        <f ca="1">IFERROR(ROUND(IF(MID($B293,1,2)="OT","",IF(AND($B$8&lt;&gt;"",$D293="",MONTH($F293)=MONTH($L$9),($F293&gt;$B$8),($F293&gt;$E293)),-SUM($H293/DAY(DATE(YEAR($L$9),MONTH($L$9)+1,0)))*DATEDIF($B$8,$F293,"d")*$C293,IF(AND($B$8&lt;&gt;"",$D293&lt;&gt;"",MONTH($F293)=MONTH($L$9),($F293&gt;$B$8),($F293&gt;$E293)),-SUM($H293/DAY(DATE(YEAR($L$9),MONTH($L$9)+1,0)))*DATEDIF($B$8,$F293,"d")*$D293,""))),2),"")</f>
        <v/>
      </c>
      <c r="L293" s="68" t="str">
        <f ca="1">IFERROR(ROUND(IF(AND($J293="",$D293=""),SUM($H293/DAY(DATE(YEAR($L$9),MONTH($L$9)+1,0)))*$G293*$C293,IF(AND($J293="",$D293&lt;&gt;""),SUM($H293/DAY(DATE(YEAR($L$9),MONTH($L$9)+1,0)))*$G293*$D293,"")),2),"")</f>
        <v/>
      </c>
      <c r="M293" s="68" t="str">
        <f ca="1">IFERROR(ROUND(IF(SUM($I293+$L293)="","",SUM($I293+$L293)),2),"")</f>
        <v/>
      </c>
      <c r="N293" s="52"/>
      <c r="O293" s="54"/>
    </row>
    <row r="294" spans="1:15" s="14" customFormat="1" x14ac:dyDescent="0.25">
      <c r="A294" s="48"/>
      <c r="B294" s="49" t="str">
        <f>IFERROR(IF($A294&lt;&gt;"",VLOOKUP($A294,Matos,2,0),""),"")</f>
        <v/>
      </c>
      <c r="C294" s="50"/>
      <c r="D294" s="50"/>
      <c r="E294" s="51"/>
      <c r="F294" s="51"/>
      <c r="G294" s="67" t="str">
        <f>IFERROR(IF(OR($A294="",$B294="",$E294=""),"",IF(AND($F294&lt;&gt;"",MONTH($F294)&lt;MONTH($L$9)),"",IF(MID($B294,1,2)="OT",DATEDIF($E294,$F294,"d")+1,IF(AND($I294="",$F294=""),DATEDIF($E294,DATE(YEAR($L$9),MONTH($L$9)+1,0),"d"),IF(AND($E294&lt;&gt;"",$F294&lt;&gt;"",$I294=""),DATEDIF($E294,$F294,"d"),IF(AND($E294&lt;&gt;"",$F294&lt;&gt;"",$I294&lt;&gt;""),DAY(DATE(YEAR($F294),MONTH($F294)+1,0))-(DATE(YEAR($F294),MONTH($F294)+1,0)-$F294),DAY(DATE(YEAR($L$9),MONTH($L$9)+1,0)))))))),"")</f>
        <v/>
      </c>
      <c r="H294" s="52" t="str">
        <f>IFERROR(IF($A294&lt;&gt;"",VLOOKUP($A294,Matos,3,0),""),"")</f>
        <v/>
      </c>
      <c r="I294" s="52"/>
      <c r="J294" s="52"/>
      <c r="K294" s="68" t="str">
        <f ca="1">IFERROR(ROUND(IF(MID($B294,1,2)="OT","",IF(AND($B$8&lt;&gt;"",$D294="",MONTH($F294)=MONTH($L$9),($F294&gt;$B$8),($F294&gt;$E294)),-SUM($H294/DAY(DATE(YEAR($L$9),MONTH($L$9)+1,0)))*DATEDIF($B$8,$F294,"d")*$C294,IF(AND($B$8&lt;&gt;"",$D294&lt;&gt;"",MONTH($F294)=MONTH($L$9),($F294&gt;$B$8),($F294&gt;$E294)),-SUM($H294/DAY(DATE(YEAR($L$9),MONTH($L$9)+1,0)))*DATEDIF($B$8,$F294,"d")*$D294,""))),2),"")</f>
        <v/>
      </c>
      <c r="L294" s="68" t="str">
        <f ca="1">IFERROR(ROUND(IF(AND($J294="",$D294=""),SUM($H294/DAY(DATE(YEAR($L$9),MONTH($L$9)+1,0)))*$G294*$C294,IF(AND($J294="",$D294&lt;&gt;""),SUM($H294/DAY(DATE(YEAR($L$9),MONTH($L$9)+1,0)))*$G294*$D294,"")),2),"")</f>
        <v/>
      </c>
      <c r="M294" s="68" t="str">
        <f ca="1">IFERROR(ROUND(IF(SUM($I294+$L294)="","",SUM($I294+$L294)),2),"")</f>
        <v/>
      </c>
      <c r="N294" s="52"/>
      <c r="O294" s="54"/>
    </row>
    <row r="295" spans="1:15" s="14" customFormat="1" x14ac:dyDescent="0.25">
      <c r="A295" s="48"/>
      <c r="B295" s="49" t="str">
        <f>IFERROR(IF($A295&lt;&gt;"",VLOOKUP($A295,Matos,2,0),""),"")</f>
        <v/>
      </c>
      <c r="C295" s="50"/>
      <c r="D295" s="50"/>
      <c r="E295" s="51"/>
      <c r="F295" s="51"/>
      <c r="G295" s="67" t="str">
        <f>IFERROR(IF(OR($A295="",$B295="",$E295=""),"",IF(AND($F295&lt;&gt;"",MONTH($F295)&lt;MONTH($L$9)),"",IF(MID($B295,1,2)="OT",DATEDIF($E295,$F295,"d")+1,IF(AND($I295="",$F295=""),DATEDIF($E295,DATE(YEAR($L$9),MONTH($L$9)+1,0),"d"),IF(AND($E295&lt;&gt;"",$F295&lt;&gt;"",$I295=""),DATEDIF($E295,$F295,"d"),IF(AND($E295&lt;&gt;"",$F295&lt;&gt;"",$I295&lt;&gt;""),DAY(DATE(YEAR($F295),MONTH($F295)+1,0))-(DATE(YEAR($F295),MONTH($F295)+1,0)-$F295),DAY(DATE(YEAR($L$9),MONTH($L$9)+1,0)))))))),"")</f>
        <v/>
      </c>
      <c r="H295" s="52" t="str">
        <f>IFERROR(IF($A295&lt;&gt;"",VLOOKUP($A295,Matos,3,0),""),"")</f>
        <v/>
      </c>
      <c r="I295" s="52"/>
      <c r="J295" s="52"/>
      <c r="K295" s="68" t="str">
        <f ca="1">IFERROR(ROUND(IF(MID($B295,1,2)="OT","",IF(AND($B$8&lt;&gt;"",$D295="",MONTH($F295)=MONTH($L$9),($F295&gt;$B$8),($F295&gt;$E295)),-SUM($H295/DAY(DATE(YEAR($L$9),MONTH($L$9)+1,0)))*DATEDIF($B$8,$F295,"d")*$C295,IF(AND($B$8&lt;&gt;"",$D295&lt;&gt;"",MONTH($F295)=MONTH($L$9),($F295&gt;$B$8),($F295&gt;$E295)),-SUM($H295/DAY(DATE(YEAR($L$9),MONTH($L$9)+1,0)))*DATEDIF($B$8,$F295,"d")*$D295,""))),2),"")</f>
        <v/>
      </c>
      <c r="L295" s="68" t="str">
        <f ca="1">IFERROR(ROUND(IF(AND($J295="",$D295=""),SUM($H295/DAY(DATE(YEAR($L$9),MONTH($L$9)+1,0)))*$G295*$C295,IF(AND($J295="",$D295&lt;&gt;""),SUM($H295/DAY(DATE(YEAR($L$9),MONTH($L$9)+1,0)))*$G295*$D295,"")),2),"")</f>
        <v/>
      </c>
      <c r="M295" s="68" t="str">
        <f ca="1">IFERROR(ROUND(IF(SUM($I295+$L295)="","",SUM($I295+$L295)),2),"")</f>
        <v/>
      </c>
      <c r="N295" s="52"/>
      <c r="O295" s="54"/>
    </row>
    <row r="296" spans="1:15" s="14" customFormat="1" x14ac:dyDescent="0.25">
      <c r="A296" s="48"/>
      <c r="B296" s="49" t="str">
        <f>IFERROR(IF($A296&lt;&gt;"",VLOOKUP($A296,Matos,2,0),""),"")</f>
        <v/>
      </c>
      <c r="C296" s="50"/>
      <c r="D296" s="50"/>
      <c r="E296" s="51"/>
      <c r="F296" s="51"/>
      <c r="G296" s="67" t="str">
        <f>IFERROR(IF(OR($A296="",$B296="",$E296=""),"",IF(AND($F296&lt;&gt;"",MONTH($F296)&lt;MONTH($L$9)),"",IF(MID($B296,1,2)="OT",DATEDIF($E296,$F296,"d")+1,IF(AND($I296="",$F296=""),DATEDIF($E296,DATE(YEAR($L$9),MONTH($L$9)+1,0),"d"),IF(AND($E296&lt;&gt;"",$F296&lt;&gt;"",$I296=""),DATEDIF($E296,$F296,"d"),IF(AND($E296&lt;&gt;"",$F296&lt;&gt;"",$I296&lt;&gt;""),DAY(DATE(YEAR($F296),MONTH($F296)+1,0))-(DATE(YEAR($F296),MONTH($F296)+1,0)-$F296),DAY(DATE(YEAR($L$9),MONTH($L$9)+1,0)))))))),"")</f>
        <v/>
      </c>
      <c r="H296" s="52" t="str">
        <f>IFERROR(IF($A296&lt;&gt;"",VLOOKUP($A296,Matos,3,0),""),"")</f>
        <v/>
      </c>
      <c r="I296" s="52"/>
      <c r="J296" s="52"/>
      <c r="K296" s="68" t="str">
        <f ca="1">IFERROR(ROUND(IF(MID($B296,1,2)="OT","",IF(AND($B$8&lt;&gt;"",$D296="",MONTH($F296)=MONTH($L$9),($F296&gt;$B$8),($F296&gt;$E296)),-SUM($H296/DAY(DATE(YEAR($L$9),MONTH($L$9)+1,0)))*DATEDIF($B$8,$F296,"d")*$C296,IF(AND($B$8&lt;&gt;"",$D296&lt;&gt;"",MONTH($F296)=MONTH($L$9),($F296&gt;$B$8),($F296&gt;$E296)),-SUM($H296/DAY(DATE(YEAR($L$9),MONTH($L$9)+1,0)))*DATEDIF($B$8,$F296,"d")*$D296,""))),2),"")</f>
        <v/>
      </c>
      <c r="L296" s="68" t="str">
        <f ca="1">IFERROR(ROUND(IF(AND($J296="",$D296=""),SUM($H296/DAY(DATE(YEAR($L$9),MONTH($L$9)+1,0)))*$G296*$C296,IF(AND($J296="",$D296&lt;&gt;""),SUM($H296/DAY(DATE(YEAR($L$9),MONTH($L$9)+1,0)))*$G296*$D296,"")),2),"")</f>
        <v/>
      </c>
      <c r="M296" s="68" t="str">
        <f ca="1">IFERROR(ROUND(IF(SUM($I296+$L296)="","",SUM($I296+$L296)),2),"")</f>
        <v/>
      </c>
      <c r="N296" s="52"/>
      <c r="O296" s="54"/>
    </row>
    <row r="297" spans="1:15" s="14" customFormat="1" x14ac:dyDescent="0.25">
      <c r="A297" s="48"/>
      <c r="B297" s="49" t="str">
        <f>IFERROR(IF($A297&lt;&gt;"",VLOOKUP($A297,Matos,2,0),""),"")</f>
        <v/>
      </c>
      <c r="C297" s="50"/>
      <c r="D297" s="50"/>
      <c r="E297" s="51"/>
      <c r="F297" s="51"/>
      <c r="G297" s="67" t="str">
        <f>IFERROR(IF(OR($A297="",$B297="",$E297=""),"",IF(AND($F297&lt;&gt;"",MONTH($F297)&lt;MONTH($L$9)),"",IF(MID($B297,1,2)="OT",DATEDIF($E297,$F297,"d")+1,IF(AND($I297="",$F297=""),DATEDIF($E297,DATE(YEAR($L$9),MONTH($L$9)+1,0),"d"),IF(AND($E297&lt;&gt;"",$F297&lt;&gt;"",$I297=""),DATEDIF($E297,$F297,"d"),IF(AND($E297&lt;&gt;"",$F297&lt;&gt;"",$I297&lt;&gt;""),DAY(DATE(YEAR($F297),MONTH($F297)+1,0))-(DATE(YEAR($F297),MONTH($F297)+1,0)-$F297),DAY(DATE(YEAR($L$9),MONTH($L$9)+1,0)))))))),"")</f>
        <v/>
      </c>
      <c r="H297" s="52" t="str">
        <f>IFERROR(IF($A297&lt;&gt;"",VLOOKUP($A297,Matos,3,0),""),"")</f>
        <v/>
      </c>
      <c r="I297" s="52"/>
      <c r="J297" s="52"/>
      <c r="K297" s="68" t="str">
        <f ca="1">IFERROR(ROUND(IF(MID($B297,1,2)="OT","",IF(AND($B$8&lt;&gt;"",$D297="",MONTH($F297)=MONTH($L$9),($F297&gt;$B$8),($F297&gt;$E297)),-SUM($H297/DAY(DATE(YEAR($L$9),MONTH($L$9)+1,0)))*DATEDIF($B$8,$F297,"d")*$C297,IF(AND($B$8&lt;&gt;"",$D297&lt;&gt;"",MONTH($F297)=MONTH($L$9),($F297&gt;$B$8),($F297&gt;$E297)),-SUM($H297/DAY(DATE(YEAR($L$9),MONTH($L$9)+1,0)))*DATEDIF($B$8,$F297,"d")*$D297,""))),2),"")</f>
        <v/>
      </c>
      <c r="L297" s="68" t="str">
        <f ca="1">IFERROR(ROUND(IF(AND($J297="",$D297=""),SUM($H297/DAY(DATE(YEAR($L$9),MONTH($L$9)+1,0)))*$G297*$C297,IF(AND($J297="",$D297&lt;&gt;""),SUM($H297/DAY(DATE(YEAR($L$9),MONTH($L$9)+1,0)))*$G297*$D297,"")),2),"")</f>
        <v/>
      </c>
      <c r="M297" s="68" t="str">
        <f ca="1">IFERROR(ROUND(IF(SUM($I297+$L297)="","",SUM($I297+$L297)),2),"")</f>
        <v/>
      </c>
      <c r="N297" s="52"/>
      <c r="O297" s="54"/>
    </row>
    <row r="298" spans="1:15" s="14" customFormat="1" x14ac:dyDescent="0.25">
      <c r="A298" s="48"/>
      <c r="B298" s="49" t="str">
        <f>IFERROR(IF($A298&lt;&gt;"",VLOOKUP($A298,Matos,2,0),""),"")</f>
        <v/>
      </c>
      <c r="C298" s="50"/>
      <c r="D298" s="50"/>
      <c r="E298" s="51"/>
      <c r="F298" s="51"/>
      <c r="G298" s="67" t="str">
        <f>IFERROR(IF(OR($A298="",$B298="",$E298=""),"",IF(AND($F298&lt;&gt;"",MONTH($F298)&lt;MONTH($L$9)),"",IF(MID($B298,1,2)="OT",DATEDIF($E298,$F298,"d")+1,IF(AND($I298="",$F298=""),DATEDIF($E298,DATE(YEAR($L$9),MONTH($L$9)+1,0),"d"),IF(AND($E298&lt;&gt;"",$F298&lt;&gt;"",$I298=""),DATEDIF($E298,$F298,"d"),IF(AND($E298&lt;&gt;"",$F298&lt;&gt;"",$I298&lt;&gt;""),DAY(DATE(YEAR($F298),MONTH($F298)+1,0))-(DATE(YEAR($F298),MONTH($F298)+1,0)-$F298),DAY(DATE(YEAR($L$9),MONTH($L$9)+1,0)))))))),"")</f>
        <v/>
      </c>
      <c r="H298" s="52" t="str">
        <f>IFERROR(IF($A298&lt;&gt;"",VLOOKUP($A298,Matos,3,0),""),"")</f>
        <v/>
      </c>
      <c r="I298" s="52"/>
      <c r="J298" s="52"/>
      <c r="K298" s="68" t="str">
        <f ca="1">IFERROR(ROUND(IF(MID($B298,1,2)="OT","",IF(AND($B$8&lt;&gt;"",$D298="",MONTH($F298)=MONTH($L$9),($F298&gt;$B$8),($F298&gt;$E298)),-SUM($H298/DAY(DATE(YEAR($L$9),MONTH($L$9)+1,0)))*DATEDIF($B$8,$F298,"d")*$C298,IF(AND($B$8&lt;&gt;"",$D298&lt;&gt;"",MONTH($F298)=MONTH($L$9),($F298&gt;$B$8),($F298&gt;$E298)),-SUM($H298/DAY(DATE(YEAR($L$9),MONTH($L$9)+1,0)))*DATEDIF($B$8,$F298,"d")*$D298,""))),2),"")</f>
        <v/>
      </c>
      <c r="L298" s="68" t="str">
        <f ca="1">IFERROR(ROUND(IF(AND($J298="",$D298=""),SUM($H298/DAY(DATE(YEAR($L$9),MONTH($L$9)+1,0)))*$G298*$C298,IF(AND($J298="",$D298&lt;&gt;""),SUM($H298/DAY(DATE(YEAR($L$9),MONTH($L$9)+1,0)))*$G298*$D298,"")),2),"")</f>
        <v/>
      </c>
      <c r="M298" s="68" t="str">
        <f ca="1">IFERROR(ROUND(IF(SUM($I298+$L298)="","",SUM($I298+$L298)),2),"")</f>
        <v/>
      </c>
      <c r="N298" s="52"/>
      <c r="O298" s="54"/>
    </row>
    <row r="299" spans="1:15" s="14" customFormat="1" x14ac:dyDescent="0.25">
      <c r="A299" s="48"/>
      <c r="B299" s="49" t="str">
        <f>IFERROR(IF($A299&lt;&gt;"",VLOOKUP($A299,Matos,2,0),""),"")</f>
        <v/>
      </c>
      <c r="C299" s="50"/>
      <c r="D299" s="50"/>
      <c r="E299" s="51"/>
      <c r="F299" s="51"/>
      <c r="G299" s="67" t="str">
        <f>IFERROR(IF(OR($A299="",$B299="",$E299=""),"",IF(AND($F299&lt;&gt;"",MONTH($F299)&lt;MONTH($L$9)),"",IF(MID($B299,1,2)="OT",DATEDIF($E299,$F299,"d")+1,IF(AND($I299="",$F299=""),DATEDIF($E299,DATE(YEAR($L$9),MONTH($L$9)+1,0),"d"),IF(AND($E299&lt;&gt;"",$F299&lt;&gt;"",$I299=""),DATEDIF($E299,$F299,"d"),IF(AND($E299&lt;&gt;"",$F299&lt;&gt;"",$I299&lt;&gt;""),DAY(DATE(YEAR($F299),MONTH($F299)+1,0))-(DATE(YEAR($F299),MONTH($F299)+1,0)-$F299),DAY(DATE(YEAR($L$9),MONTH($L$9)+1,0)))))))),"")</f>
        <v/>
      </c>
      <c r="H299" s="52" t="str">
        <f>IFERROR(IF($A299&lt;&gt;"",VLOOKUP($A299,Matos,3,0),""),"")</f>
        <v/>
      </c>
      <c r="I299" s="52"/>
      <c r="J299" s="52"/>
      <c r="K299" s="68" t="str">
        <f ca="1">IFERROR(ROUND(IF(MID($B299,1,2)="OT","",IF(AND($B$8&lt;&gt;"",$D299="",MONTH($F299)=MONTH($L$9),($F299&gt;$B$8),($F299&gt;$E299)),-SUM($H299/DAY(DATE(YEAR($L$9),MONTH($L$9)+1,0)))*DATEDIF($B$8,$F299,"d")*$C299,IF(AND($B$8&lt;&gt;"",$D299&lt;&gt;"",MONTH($F299)=MONTH($L$9),($F299&gt;$B$8),($F299&gt;$E299)),-SUM($H299/DAY(DATE(YEAR($L$9),MONTH($L$9)+1,0)))*DATEDIF($B$8,$F299,"d")*$D299,""))),2),"")</f>
        <v/>
      </c>
      <c r="L299" s="68" t="str">
        <f ca="1">IFERROR(ROUND(IF(AND($J299="",$D299=""),SUM($H299/DAY(DATE(YEAR($L$9),MONTH($L$9)+1,0)))*$G299*$C299,IF(AND($J299="",$D299&lt;&gt;""),SUM($H299/DAY(DATE(YEAR($L$9),MONTH($L$9)+1,0)))*$G299*$D299,"")),2),"")</f>
        <v/>
      </c>
      <c r="M299" s="68" t="str">
        <f ca="1">IFERROR(ROUND(IF(SUM($I299+$L299)="","",SUM($I299+$L299)),2),"")</f>
        <v/>
      </c>
      <c r="N299" s="52"/>
      <c r="O299" s="54"/>
    </row>
    <row r="300" spans="1:15" s="14" customFormat="1" x14ac:dyDescent="0.25">
      <c r="A300" s="48"/>
      <c r="B300" s="49" t="str">
        <f>IFERROR(IF($A300&lt;&gt;"",VLOOKUP($A300,Matos,2,0),""),"")</f>
        <v/>
      </c>
      <c r="C300" s="50"/>
      <c r="D300" s="50"/>
      <c r="E300" s="51"/>
      <c r="F300" s="51"/>
      <c r="G300" s="67" t="str">
        <f>IFERROR(IF(OR($A300="",$B300="",$E300=""),"",IF(AND($F300&lt;&gt;"",MONTH($F300)&lt;MONTH($L$9)),"",IF(MID($B300,1,2)="OT",DATEDIF($E300,$F300,"d")+1,IF(AND($I300="",$F300=""),DATEDIF($E300,DATE(YEAR($L$9),MONTH($L$9)+1,0),"d"),IF(AND($E300&lt;&gt;"",$F300&lt;&gt;"",$I300=""),DATEDIF($E300,$F300,"d"),IF(AND($E300&lt;&gt;"",$F300&lt;&gt;"",$I300&lt;&gt;""),DAY(DATE(YEAR($F300),MONTH($F300)+1,0))-(DATE(YEAR($F300),MONTH($F300)+1,0)-$F300),DAY(DATE(YEAR($L$9),MONTH($L$9)+1,0)))))))),"")</f>
        <v/>
      </c>
      <c r="H300" s="52" t="str">
        <f>IFERROR(IF($A300&lt;&gt;"",VLOOKUP($A300,Matos,3,0),""),"")</f>
        <v/>
      </c>
      <c r="I300" s="52"/>
      <c r="J300" s="52"/>
      <c r="K300" s="68" t="str">
        <f ca="1">IFERROR(ROUND(IF(MID($B300,1,2)="OT","",IF(AND($B$8&lt;&gt;"",$D300="",MONTH($F300)=MONTH($L$9),($F300&gt;$B$8),($F300&gt;$E300)),-SUM($H300/DAY(DATE(YEAR($L$9),MONTH($L$9)+1,0)))*DATEDIF($B$8,$F300,"d")*$C300,IF(AND($B$8&lt;&gt;"",$D300&lt;&gt;"",MONTH($F300)=MONTH($L$9),($F300&gt;$B$8),($F300&gt;$E300)),-SUM($H300/DAY(DATE(YEAR($L$9),MONTH($L$9)+1,0)))*DATEDIF($B$8,$F300,"d")*$D300,""))),2),"")</f>
        <v/>
      </c>
      <c r="L300" s="68" t="str">
        <f ca="1">IFERROR(ROUND(IF(AND($J300="",$D300=""),SUM($H300/DAY(DATE(YEAR($L$9),MONTH($L$9)+1,0)))*$G300*$C300,IF(AND($J300="",$D300&lt;&gt;""),SUM($H300/DAY(DATE(YEAR($L$9),MONTH($L$9)+1,0)))*$G300*$D300,"")),2),"")</f>
        <v/>
      </c>
      <c r="M300" s="68" t="str">
        <f ca="1">IFERROR(ROUND(IF(SUM($I300+$L300)="","",SUM($I300+$L300)),2),"")</f>
        <v/>
      </c>
      <c r="N300" s="52"/>
      <c r="O300" s="54"/>
    </row>
    <row r="301" spans="1:15" s="14" customFormat="1" x14ac:dyDescent="0.25">
      <c r="A301" s="48"/>
      <c r="B301" s="49" t="str">
        <f>IFERROR(IF($A301&lt;&gt;"",VLOOKUP($A301,Matos,2,0),""),"")</f>
        <v/>
      </c>
      <c r="C301" s="50"/>
      <c r="D301" s="50"/>
      <c r="E301" s="51"/>
      <c r="F301" s="51"/>
      <c r="G301" s="67" t="str">
        <f>IFERROR(IF(OR($A301="",$B301="",$E301=""),"",IF(AND($F301&lt;&gt;"",MONTH($F301)&lt;MONTH($L$9)),"",IF(MID($B301,1,2)="OT",DATEDIF($E301,$F301,"d")+1,IF(AND($I301="",$F301=""),DATEDIF($E301,DATE(YEAR($L$9),MONTH($L$9)+1,0),"d"),IF(AND($E301&lt;&gt;"",$F301&lt;&gt;"",$I301=""),DATEDIF($E301,$F301,"d"),IF(AND($E301&lt;&gt;"",$F301&lt;&gt;"",$I301&lt;&gt;""),DAY(DATE(YEAR($F301),MONTH($F301)+1,0))-(DATE(YEAR($F301),MONTH($F301)+1,0)-$F301),DAY(DATE(YEAR($L$9),MONTH($L$9)+1,0)))))))),"")</f>
        <v/>
      </c>
      <c r="H301" s="52" t="str">
        <f>IFERROR(IF($A301&lt;&gt;"",VLOOKUP($A301,Matos,3,0),""),"")</f>
        <v/>
      </c>
      <c r="I301" s="52"/>
      <c r="J301" s="52"/>
      <c r="K301" s="68" t="str">
        <f ca="1">IFERROR(ROUND(IF(MID($B301,1,2)="OT","",IF(AND($B$8&lt;&gt;"",$D301="",MONTH($F301)=MONTH($L$9),($F301&gt;$B$8),($F301&gt;$E301)),-SUM($H301/DAY(DATE(YEAR($L$9),MONTH($L$9)+1,0)))*DATEDIF($B$8,$F301,"d")*$C301,IF(AND($B$8&lt;&gt;"",$D301&lt;&gt;"",MONTH($F301)=MONTH($L$9),($F301&gt;$B$8),($F301&gt;$E301)),-SUM($H301/DAY(DATE(YEAR($L$9),MONTH($L$9)+1,0)))*DATEDIF($B$8,$F301,"d")*$D301,""))),2),"")</f>
        <v/>
      </c>
      <c r="L301" s="68" t="str">
        <f ca="1">IFERROR(ROUND(IF(AND($J301="",$D301=""),SUM($H301/DAY(DATE(YEAR($L$9),MONTH($L$9)+1,0)))*$G301*$C301,IF(AND($J301="",$D301&lt;&gt;""),SUM($H301/DAY(DATE(YEAR($L$9),MONTH($L$9)+1,0)))*$G301*$D301,"")),2),"")</f>
        <v/>
      </c>
      <c r="M301" s="68" t="str">
        <f ca="1">IFERROR(ROUND(IF(SUM($I301+$L301)="","",SUM($I301+$L301)),2),"")</f>
        <v/>
      </c>
      <c r="N301" s="52"/>
      <c r="O301" s="54"/>
    </row>
    <row r="302" spans="1:15" s="14" customFormat="1" x14ac:dyDescent="0.25">
      <c r="A302" s="48"/>
      <c r="B302" s="49" t="str">
        <f>IFERROR(IF($A302&lt;&gt;"",VLOOKUP($A302,Matos,2,0),""),"")</f>
        <v/>
      </c>
      <c r="C302" s="50"/>
      <c r="D302" s="50"/>
      <c r="E302" s="51"/>
      <c r="F302" s="51"/>
      <c r="G302" s="67" t="str">
        <f>IFERROR(IF(OR($A302="",$B302="",$E302=""),"",IF(AND($F302&lt;&gt;"",MONTH($F302)&lt;MONTH($L$9)),"",IF(MID($B302,1,2)="OT",DATEDIF($E302,$F302,"d")+1,IF(AND($I302="",$F302=""),DATEDIF($E302,DATE(YEAR($L$9),MONTH($L$9)+1,0),"d"),IF(AND($E302&lt;&gt;"",$F302&lt;&gt;"",$I302=""),DATEDIF($E302,$F302,"d"),IF(AND($E302&lt;&gt;"",$F302&lt;&gt;"",$I302&lt;&gt;""),DAY(DATE(YEAR($F302),MONTH($F302)+1,0))-(DATE(YEAR($F302),MONTH($F302)+1,0)-$F302),DAY(DATE(YEAR($L$9),MONTH($L$9)+1,0)))))))),"")</f>
        <v/>
      </c>
      <c r="H302" s="52" t="str">
        <f>IFERROR(IF($A302&lt;&gt;"",VLOOKUP($A302,Matos,3,0),""),"")</f>
        <v/>
      </c>
      <c r="I302" s="52"/>
      <c r="J302" s="52"/>
      <c r="K302" s="68" t="str">
        <f ca="1">IFERROR(ROUND(IF(MID($B302,1,2)="OT","",IF(AND($B$8&lt;&gt;"",$D302="",MONTH($F302)=MONTH($L$9),($F302&gt;$B$8),($F302&gt;$E302)),-SUM($H302/DAY(DATE(YEAR($L$9),MONTH($L$9)+1,0)))*DATEDIF($B$8,$F302,"d")*$C302,IF(AND($B$8&lt;&gt;"",$D302&lt;&gt;"",MONTH($F302)=MONTH($L$9),($F302&gt;$B$8),($F302&gt;$E302)),-SUM($H302/DAY(DATE(YEAR($L$9),MONTH($L$9)+1,0)))*DATEDIF($B$8,$F302,"d")*$D302,""))),2),"")</f>
        <v/>
      </c>
      <c r="L302" s="68" t="str">
        <f ca="1">IFERROR(ROUND(IF(AND($J302="",$D302=""),SUM($H302/DAY(DATE(YEAR($L$9),MONTH($L$9)+1,0)))*$G302*$C302,IF(AND($J302="",$D302&lt;&gt;""),SUM($H302/DAY(DATE(YEAR($L$9),MONTH($L$9)+1,0)))*$G302*$D302,"")),2),"")</f>
        <v/>
      </c>
      <c r="M302" s="68" t="str">
        <f ca="1">IFERROR(ROUND(IF(SUM($I302+$L302)="","",SUM($I302+$L302)),2),"")</f>
        <v/>
      </c>
      <c r="N302" s="52"/>
      <c r="O302" s="54"/>
    </row>
    <row r="303" spans="1:15" s="14" customFormat="1" x14ac:dyDescent="0.25">
      <c r="A303" s="48"/>
      <c r="B303" s="49" t="str">
        <f>IFERROR(IF($A303&lt;&gt;"",VLOOKUP($A303,Matos,2,0),""),"")</f>
        <v/>
      </c>
      <c r="C303" s="50"/>
      <c r="D303" s="50"/>
      <c r="E303" s="51"/>
      <c r="F303" s="51"/>
      <c r="G303" s="67" t="str">
        <f>IFERROR(IF(OR($A303="",$B303="",$E303=""),"",IF(AND($F303&lt;&gt;"",MONTH($F303)&lt;MONTH($L$9)),"",IF(MID($B303,1,2)="OT",DATEDIF($E303,$F303,"d")+1,IF(AND($I303="",$F303=""),DATEDIF($E303,DATE(YEAR($L$9),MONTH($L$9)+1,0),"d"),IF(AND($E303&lt;&gt;"",$F303&lt;&gt;"",$I303=""),DATEDIF($E303,$F303,"d"),IF(AND($E303&lt;&gt;"",$F303&lt;&gt;"",$I303&lt;&gt;""),DAY(DATE(YEAR($F303),MONTH($F303)+1,0))-(DATE(YEAR($F303),MONTH($F303)+1,0)-$F303),DAY(DATE(YEAR($L$9),MONTH($L$9)+1,0)))))))),"")</f>
        <v/>
      </c>
      <c r="H303" s="52" t="str">
        <f>IFERROR(IF($A303&lt;&gt;"",VLOOKUP($A303,Matos,3,0),""),"")</f>
        <v/>
      </c>
      <c r="I303" s="52"/>
      <c r="J303" s="52"/>
      <c r="K303" s="68" t="str">
        <f ca="1">IFERROR(ROUND(IF(MID($B303,1,2)="OT","",IF(AND($B$8&lt;&gt;"",$D303="",MONTH($F303)=MONTH($L$9),($F303&gt;$B$8),($F303&gt;$E303)),-SUM($H303/DAY(DATE(YEAR($L$9),MONTH($L$9)+1,0)))*DATEDIF($B$8,$F303,"d")*$C303,IF(AND($B$8&lt;&gt;"",$D303&lt;&gt;"",MONTH($F303)=MONTH($L$9),($F303&gt;$B$8),($F303&gt;$E303)),-SUM($H303/DAY(DATE(YEAR($L$9),MONTH($L$9)+1,0)))*DATEDIF($B$8,$F303,"d")*$D303,""))),2),"")</f>
        <v/>
      </c>
      <c r="L303" s="68" t="str">
        <f ca="1">IFERROR(ROUND(IF(AND($J303="",$D303=""),SUM($H303/DAY(DATE(YEAR($L$9),MONTH($L$9)+1,0)))*$G303*$C303,IF(AND($J303="",$D303&lt;&gt;""),SUM($H303/DAY(DATE(YEAR($L$9),MONTH($L$9)+1,0)))*$G303*$D303,"")),2),"")</f>
        <v/>
      </c>
      <c r="M303" s="68" t="str">
        <f ca="1">IFERROR(ROUND(IF(SUM($I303+$L303)="","",SUM($I303+$L303)),2),"")</f>
        <v/>
      </c>
      <c r="N303" s="52"/>
      <c r="O303" s="54"/>
    </row>
    <row r="304" spans="1:15" s="14" customFormat="1" x14ac:dyDescent="0.25">
      <c r="A304" s="48"/>
      <c r="B304" s="49" t="str">
        <f>IFERROR(IF($A304&lt;&gt;"",VLOOKUP($A304,Matos,2,0),""),"")</f>
        <v/>
      </c>
      <c r="C304" s="50"/>
      <c r="D304" s="50"/>
      <c r="E304" s="51"/>
      <c r="F304" s="51"/>
      <c r="G304" s="67" t="str">
        <f>IFERROR(IF(OR($A304="",$B304="",$E304=""),"",IF(AND($F304&lt;&gt;"",MONTH($F304)&lt;MONTH($L$9)),"",IF(MID($B304,1,2)="OT",DATEDIF($E304,$F304,"d")+1,IF(AND($I304="",$F304=""),DATEDIF($E304,DATE(YEAR($L$9),MONTH($L$9)+1,0),"d"),IF(AND($E304&lt;&gt;"",$F304&lt;&gt;"",$I304=""),DATEDIF($E304,$F304,"d"),IF(AND($E304&lt;&gt;"",$F304&lt;&gt;"",$I304&lt;&gt;""),DAY(DATE(YEAR($F304),MONTH($F304)+1,0))-(DATE(YEAR($F304),MONTH($F304)+1,0)-$F304),DAY(DATE(YEAR($L$9),MONTH($L$9)+1,0)))))))),"")</f>
        <v/>
      </c>
      <c r="H304" s="52" t="str">
        <f>IFERROR(IF($A304&lt;&gt;"",VLOOKUP($A304,Matos,3,0),""),"")</f>
        <v/>
      </c>
      <c r="I304" s="52"/>
      <c r="J304" s="52"/>
      <c r="K304" s="68" t="str">
        <f ca="1">IFERROR(ROUND(IF(MID($B304,1,2)="OT","",IF(AND($B$8&lt;&gt;"",$D304="",MONTH($F304)=MONTH($L$9),($F304&gt;$B$8),($F304&gt;$E304)),-SUM($H304/DAY(DATE(YEAR($L$9),MONTH($L$9)+1,0)))*DATEDIF($B$8,$F304,"d")*$C304,IF(AND($B$8&lt;&gt;"",$D304&lt;&gt;"",MONTH($F304)=MONTH($L$9),($F304&gt;$B$8),($F304&gt;$E304)),-SUM($H304/DAY(DATE(YEAR($L$9),MONTH($L$9)+1,0)))*DATEDIF($B$8,$F304,"d")*$D304,""))),2),"")</f>
        <v/>
      </c>
      <c r="L304" s="68" t="str">
        <f ca="1">IFERROR(ROUND(IF(AND($J304="",$D304=""),SUM($H304/DAY(DATE(YEAR($L$9),MONTH($L$9)+1,0)))*$G304*$C304,IF(AND($J304="",$D304&lt;&gt;""),SUM($H304/DAY(DATE(YEAR($L$9),MONTH($L$9)+1,0)))*$G304*$D304,"")),2),"")</f>
        <v/>
      </c>
      <c r="M304" s="68" t="str">
        <f ca="1">IFERROR(ROUND(IF(SUM($I304+$L304)="","",SUM($I304+$L304)),2),"")</f>
        <v/>
      </c>
      <c r="N304" s="52"/>
      <c r="O304" s="54"/>
    </row>
    <row r="305" spans="1:15" s="14" customFormat="1" x14ac:dyDescent="0.25">
      <c r="A305" s="48"/>
      <c r="B305" s="49" t="str">
        <f>IFERROR(IF($A305&lt;&gt;"",VLOOKUP($A305,Matos,2,0),""),"")</f>
        <v/>
      </c>
      <c r="C305" s="50"/>
      <c r="D305" s="50"/>
      <c r="E305" s="51"/>
      <c r="F305" s="51"/>
      <c r="G305" s="67" t="str">
        <f>IFERROR(IF(OR($A305="",$B305="",$E305=""),"",IF(AND($F305&lt;&gt;"",MONTH($F305)&lt;MONTH($L$9)),"",IF(MID($B305,1,2)="OT",DATEDIF($E305,$F305,"d")+1,IF(AND($I305="",$F305=""),DATEDIF($E305,DATE(YEAR($L$9),MONTH($L$9)+1,0),"d"),IF(AND($E305&lt;&gt;"",$F305&lt;&gt;"",$I305=""),DATEDIF($E305,$F305,"d"),IF(AND($E305&lt;&gt;"",$F305&lt;&gt;"",$I305&lt;&gt;""),DAY(DATE(YEAR($F305),MONTH($F305)+1,0))-(DATE(YEAR($F305),MONTH($F305)+1,0)-$F305),DAY(DATE(YEAR($L$9),MONTH($L$9)+1,0)))))))),"")</f>
        <v/>
      </c>
      <c r="H305" s="52" t="str">
        <f>IFERROR(IF($A305&lt;&gt;"",VLOOKUP($A305,Matos,3,0),""),"")</f>
        <v/>
      </c>
      <c r="I305" s="52"/>
      <c r="J305" s="52"/>
      <c r="K305" s="68" t="str">
        <f ca="1">IFERROR(ROUND(IF(MID($B305,1,2)="OT","",IF(AND($B$8&lt;&gt;"",$D305="",MONTH($F305)=MONTH($L$9),($F305&gt;$B$8),($F305&gt;$E305)),-SUM($H305/DAY(DATE(YEAR($L$9),MONTH($L$9)+1,0)))*DATEDIF($B$8,$F305,"d")*$C305,IF(AND($B$8&lt;&gt;"",$D305&lt;&gt;"",MONTH($F305)=MONTH($L$9),($F305&gt;$B$8),($F305&gt;$E305)),-SUM($H305/DAY(DATE(YEAR($L$9),MONTH($L$9)+1,0)))*DATEDIF($B$8,$F305,"d")*$D305,""))),2),"")</f>
        <v/>
      </c>
      <c r="L305" s="68" t="str">
        <f ca="1">IFERROR(ROUND(IF(AND($J305="",$D305=""),SUM($H305/DAY(DATE(YEAR($L$9),MONTH($L$9)+1,0)))*$G305*$C305,IF(AND($J305="",$D305&lt;&gt;""),SUM($H305/DAY(DATE(YEAR($L$9),MONTH($L$9)+1,0)))*$G305*$D305,"")),2),"")</f>
        <v/>
      </c>
      <c r="M305" s="68" t="str">
        <f ca="1">IFERROR(ROUND(IF(SUM($I305+$L305)="","",SUM($I305+$L305)),2),"")</f>
        <v/>
      </c>
      <c r="N305" s="52"/>
      <c r="O305" s="54"/>
    </row>
    <row r="306" spans="1:15" s="14" customFormat="1" x14ac:dyDescent="0.25">
      <c r="A306" s="48"/>
      <c r="B306" s="49" t="str">
        <f>IFERROR(IF($A306&lt;&gt;"",VLOOKUP($A306,Matos,2,0),""),"")</f>
        <v/>
      </c>
      <c r="C306" s="50"/>
      <c r="D306" s="50"/>
      <c r="E306" s="51"/>
      <c r="F306" s="51"/>
      <c r="G306" s="67" t="str">
        <f>IFERROR(IF(OR($A306="",$B306="",$E306=""),"",IF(AND($F306&lt;&gt;"",MONTH($F306)&lt;MONTH($L$9)),"",IF(MID($B306,1,2)="OT",DATEDIF($E306,$F306,"d")+1,IF(AND($I306="",$F306=""),DATEDIF($E306,DATE(YEAR($L$9),MONTH($L$9)+1,0),"d"),IF(AND($E306&lt;&gt;"",$F306&lt;&gt;"",$I306=""),DATEDIF($E306,$F306,"d"),IF(AND($E306&lt;&gt;"",$F306&lt;&gt;"",$I306&lt;&gt;""),DAY(DATE(YEAR($F306),MONTH($F306)+1,0))-(DATE(YEAR($F306),MONTH($F306)+1,0)-$F306),DAY(DATE(YEAR($L$9),MONTH($L$9)+1,0)))))))),"")</f>
        <v/>
      </c>
      <c r="H306" s="52" t="str">
        <f>IFERROR(IF($A306&lt;&gt;"",VLOOKUP($A306,Matos,3,0),""),"")</f>
        <v/>
      </c>
      <c r="I306" s="52"/>
      <c r="J306" s="52"/>
      <c r="K306" s="68" t="str">
        <f ca="1">IFERROR(ROUND(IF(MID($B306,1,2)="OT","",IF(AND($B$8&lt;&gt;"",$D306="",MONTH($F306)=MONTH($L$9),($F306&gt;$B$8),($F306&gt;$E306)),-SUM($H306/DAY(DATE(YEAR($L$9),MONTH($L$9)+1,0)))*DATEDIF($B$8,$F306,"d")*$C306,IF(AND($B$8&lt;&gt;"",$D306&lt;&gt;"",MONTH($F306)=MONTH($L$9),($F306&gt;$B$8),($F306&gt;$E306)),-SUM($H306/DAY(DATE(YEAR($L$9),MONTH($L$9)+1,0)))*DATEDIF($B$8,$F306,"d")*$D306,""))),2),"")</f>
        <v/>
      </c>
      <c r="L306" s="68" t="str">
        <f ca="1">IFERROR(ROUND(IF(AND($J306="",$D306=""),SUM($H306/DAY(DATE(YEAR($L$9),MONTH($L$9)+1,0)))*$G306*$C306,IF(AND($J306="",$D306&lt;&gt;""),SUM($H306/DAY(DATE(YEAR($L$9),MONTH($L$9)+1,0)))*$G306*$D306,"")),2),"")</f>
        <v/>
      </c>
      <c r="M306" s="68" t="str">
        <f ca="1">IFERROR(ROUND(IF(SUM($I306+$L306)="","",SUM($I306+$L306)),2),"")</f>
        <v/>
      </c>
      <c r="N306" s="52"/>
      <c r="O306" s="54"/>
    </row>
    <row r="307" spans="1:15" s="14" customFormat="1" x14ac:dyDescent="0.25">
      <c r="A307" s="48"/>
      <c r="B307" s="49" t="str">
        <f>IFERROR(IF($A307&lt;&gt;"",VLOOKUP($A307,Matos,2,0),""),"")</f>
        <v/>
      </c>
      <c r="C307" s="50"/>
      <c r="D307" s="50"/>
      <c r="E307" s="51"/>
      <c r="F307" s="51"/>
      <c r="G307" s="67" t="str">
        <f>IFERROR(IF(OR($A307="",$B307="",$E307=""),"",IF(AND($F307&lt;&gt;"",MONTH($F307)&lt;MONTH($L$9)),"",IF(MID($B307,1,2)="OT",DATEDIF($E307,$F307,"d")+1,IF(AND($I307="",$F307=""),DATEDIF($E307,DATE(YEAR($L$9),MONTH($L$9)+1,0),"d"),IF(AND($E307&lt;&gt;"",$F307&lt;&gt;"",$I307=""),DATEDIF($E307,$F307,"d"),IF(AND($E307&lt;&gt;"",$F307&lt;&gt;"",$I307&lt;&gt;""),DAY(DATE(YEAR($F307),MONTH($F307)+1,0))-(DATE(YEAR($F307),MONTH($F307)+1,0)-$F307),DAY(DATE(YEAR($L$9),MONTH($L$9)+1,0)))))))),"")</f>
        <v/>
      </c>
      <c r="H307" s="52" t="str">
        <f>IFERROR(IF($A307&lt;&gt;"",VLOOKUP($A307,Matos,3,0),""),"")</f>
        <v/>
      </c>
      <c r="I307" s="52"/>
      <c r="J307" s="52"/>
      <c r="K307" s="68" t="str">
        <f ca="1">IFERROR(ROUND(IF(MID($B307,1,2)="OT","",IF(AND($B$8&lt;&gt;"",$D307="",MONTH($F307)=MONTH($L$9),($F307&gt;$B$8),($F307&gt;$E307)),-SUM($H307/DAY(DATE(YEAR($L$9),MONTH($L$9)+1,0)))*DATEDIF($B$8,$F307,"d")*$C307,IF(AND($B$8&lt;&gt;"",$D307&lt;&gt;"",MONTH($F307)=MONTH($L$9),($F307&gt;$B$8),($F307&gt;$E307)),-SUM($H307/DAY(DATE(YEAR($L$9),MONTH($L$9)+1,0)))*DATEDIF($B$8,$F307,"d")*$D307,""))),2),"")</f>
        <v/>
      </c>
      <c r="L307" s="68" t="str">
        <f ca="1">IFERROR(ROUND(IF(AND($J307="",$D307=""),SUM($H307/DAY(DATE(YEAR($L$9),MONTH($L$9)+1,0)))*$G307*$C307,IF(AND($J307="",$D307&lt;&gt;""),SUM($H307/DAY(DATE(YEAR($L$9),MONTH($L$9)+1,0)))*$G307*$D307,"")),2),"")</f>
        <v/>
      </c>
      <c r="M307" s="68" t="str">
        <f ca="1">IFERROR(ROUND(IF(SUM($I307+$L307)="","",SUM($I307+$L307)),2),"")</f>
        <v/>
      </c>
      <c r="N307" s="52"/>
      <c r="O307" s="54"/>
    </row>
    <row r="308" spans="1:15" s="14" customFormat="1" x14ac:dyDescent="0.25">
      <c r="A308" s="48"/>
      <c r="B308" s="49" t="str">
        <f>IFERROR(IF($A308&lt;&gt;"",VLOOKUP($A308,Matos,2,0),""),"")</f>
        <v/>
      </c>
      <c r="C308" s="50"/>
      <c r="D308" s="50"/>
      <c r="E308" s="51"/>
      <c r="F308" s="51"/>
      <c r="G308" s="67" t="str">
        <f>IFERROR(IF(OR($A308="",$B308="",$E308=""),"",IF(AND($F308&lt;&gt;"",MONTH($F308)&lt;MONTH($L$9)),"",IF(MID($B308,1,2)="OT",DATEDIF($E308,$F308,"d")+1,IF(AND($I308="",$F308=""),DATEDIF($E308,DATE(YEAR($L$9),MONTH($L$9)+1,0),"d"),IF(AND($E308&lt;&gt;"",$F308&lt;&gt;"",$I308=""),DATEDIF($E308,$F308,"d"),IF(AND($E308&lt;&gt;"",$F308&lt;&gt;"",$I308&lt;&gt;""),DAY(DATE(YEAR($F308),MONTH($F308)+1,0))-(DATE(YEAR($F308),MONTH($F308)+1,0)-$F308),DAY(DATE(YEAR($L$9),MONTH($L$9)+1,0)))))))),"")</f>
        <v/>
      </c>
      <c r="H308" s="52" t="str">
        <f>IFERROR(IF($A308&lt;&gt;"",VLOOKUP($A308,Matos,3,0),""),"")</f>
        <v/>
      </c>
      <c r="I308" s="52"/>
      <c r="J308" s="52"/>
      <c r="K308" s="68" t="str">
        <f ca="1">IFERROR(ROUND(IF(MID($B308,1,2)="OT","",IF(AND($B$8&lt;&gt;"",$D308="",MONTH($F308)=MONTH($L$9),($F308&gt;$B$8),($F308&gt;$E308)),-SUM($H308/DAY(DATE(YEAR($L$9),MONTH($L$9)+1,0)))*DATEDIF($B$8,$F308,"d")*$C308,IF(AND($B$8&lt;&gt;"",$D308&lt;&gt;"",MONTH($F308)=MONTH($L$9),($F308&gt;$B$8),($F308&gt;$E308)),-SUM($H308/DAY(DATE(YEAR($L$9),MONTH($L$9)+1,0)))*DATEDIF($B$8,$F308,"d")*$D308,""))),2),"")</f>
        <v/>
      </c>
      <c r="L308" s="68" t="str">
        <f ca="1">IFERROR(ROUND(IF(AND($J308="",$D308=""),SUM($H308/DAY(DATE(YEAR($L$9),MONTH($L$9)+1,0)))*$G308*$C308,IF(AND($J308="",$D308&lt;&gt;""),SUM($H308/DAY(DATE(YEAR($L$9),MONTH($L$9)+1,0)))*$G308*$D308,"")),2),"")</f>
        <v/>
      </c>
      <c r="M308" s="68" t="str">
        <f ca="1">IFERROR(ROUND(IF(SUM($I308+$L308)="","",SUM($I308+$L308)),2),"")</f>
        <v/>
      </c>
      <c r="N308" s="52"/>
      <c r="O308" s="54"/>
    </row>
    <row r="309" spans="1:15" s="14" customFormat="1" x14ac:dyDescent="0.25">
      <c r="A309" s="48"/>
      <c r="B309" s="49" t="str">
        <f>IFERROR(IF($A309&lt;&gt;"",VLOOKUP($A309,Matos,2,0),""),"")</f>
        <v/>
      </c>
      <c r="C309" s="50"/>
      <c r="D309" s="50"/>
      <c r="E309" s="51"/>
      <c r="F309" s="51"/>
      <c r="G309" s="67" t="str">
        <f>IFERROR(IF(OR($A309="",$B309="",$E309=""),"",IF(AND($F309&lt;&gt;"",MONTH($F309)&lt;MONTH($L$9)),"",IF(MID($B309,1,2)="OT",DATEDIF($E309,$F309,"d")+1,IF(AND($I309="",$F309=""),DATEDIF($E309,DATE(YEAR($L$9),MONTH($L$9)+1,0),"d"),IF(AND($E309&lt;&gt;"",$F309&lt;&gt;"",$I309=""),DATEDIF($E309,$F309,"d"),IF(AND($E309&lt;&gt;"",$F309&lt;&gt;"",$I309&lt;&gt;""),DAY(DATE(YEAR($F309),MONTH($F309)+1,0))-(DATE(YEAR($F309),MONTH($F309)+1,0)-$F309),DAY(DATE(YEAR($L$9),MONTH($L$9)+1,0)))))))),"")</f>
        <v/>
      </c>
      <c r="H309" s="52" t="str">
        <f>IFERROR(IF($A309&lt;&gt;"",VLOOKUP($A309,Matos,3,0),""),"")</f>
        <v/>
      </c>
      <c r="I309" s="52"/>
      <c r="J309" s="52"/>
      <c r="K309" s="68" t="str">
        <f ca="1">IFERROR(ROUND(IF(MID($B309,1,2)="OT","",IF(AND($B$8&lt;&gt;"",$D309="",MONTH($F309)=MONTH($L$9),($F309&gt;$B$8),($F309&gt;$E309)),-SUM($H309/DAY(DATE(YEAR($L$9),MONTH($L$9)+1,0)))*DATEDIF($B$8,$F309,"d")*$C309,IF(AND($B$8&lt;&gt;"",$D309&lt;&gt;"",MONTH($F309)=MONTH($L$9),($F309&gt;$B$8),($F309&gt;$E309)),-SUM($H309/DAY(DATE(YEAR($L$9),MONTH($L$9)+1,0)))*DATEDIF($B$8,$F309,"d")*$D309,""))),2),"")</f>
        <v/>
      </c>
      <c r="L309" s="68" t="str">
        <f ca="1">IFERROR(ROUND(IF(AND($J309="",$D309=""),SUM($H309/DAY(DATE(YEAR($L$9),MONTH($L$9)+1,0)))*$G309*$C309,IF(AND($J309="",$D309&lt;&gt;""),SUM($H309/DAY(DATE(YEAR($L$9),MONTH($L$9)+1,0)))*$G309*$D309,"")),2),"")</f>
        <v/>
      </c>
      <c r="M309" s="68" t="str">
        <f ca="1">IFERROR(ROUND(IF(SUM($I309+$L309)="","",SUM($I309+$L309)),2),"")</f>
        <v/>
      </c>
      <c r="N309" s="52"/>
      <c r="O309" s="54"/>
    </row>
    <row r="310" spans="1:15" s="14" customFormat="1" x14ac:dyDescent="0.25">
      <c r="A310" s="48"/>
      <c r="B310" s="49" t="str">
        <f>IFERROR(IF($A310&lt;&gt;"",VLOOKUP($A310,Matos,2,0),""),"")</f>
        <v/>
      </c>
      <c r="C310" s="50"/>
      <c r="D310" s="50"/>
      <c r="E310" s="51"/>
      <c r="F310" s="51"/>
      <c r="G310" s="67" t="str">
        <f>IFERROR(IF(OR($A310="",$B310="",$E310=""),"",IF(AND($F310&lt;&gt;"",MONTH($F310)&lt;MONTH($L$9)),"",IF(MID($B310,1,2)="OT",DATEDIF($E310,$F310,"d")+1,IF(AND($I310="",$F310=""),DATEDIF($E310,DATE(YEAR($L$9),MONTH($L$9)+1,0),"d"),IF(AND($E310&lt;&gt;"",$F310&lt;&gt;"",$I310=""),DATEDIF($E310,$F310,"d"),IF(AND($E310&lt;&gt;"",$F310&lt;&gt;"",$I310&lt;&gt;""),DAY(DATE(YEAR($F310),MONTH($F310)+1,0))-(DATE(YEAR($F310),MONTH($F310)+1,0)-$F310),DAY(DATE(YEAR($L$9),MONTH($L$9)+1,0)))))))),"")</f>
        <v/>
      </c>
      <c r="H310" s="52" t="str">
        <f>IFERROR(IF($A310&lt;&gt;"",VLOOKUP($A310,Matos,3,0),""),"")</f>
        <v/>
      </c>
      <c r="I310" s="52"/>
      <c r="J310" s="52"/>
      <c r="K310" s="68" t="str">
        <f ca="1">IFERROR(ROUND(IF(MID($B310,1,2)="OT","",IF(AND($B$8&lt;&gt;"",$D310="",MONTH($F310)=MONTH($L$9),($F310&gt;$B$8),($F310&gt;$E310)),-SUM($H310/DAY(DATE(YEAR($L$9),MONTH($L$9)+1,0)))*DATEDIF($B$8,$F310,"d")*$C310,IF(AND($B$8&lt;&gt;"",$D310&lt;&gt;"",MONTH($F310)=MONTH($L$9),($F310&gt;$B$8),($F310&gt;$E310)),-SUM($H310/DAY(DATE(YEAR($L$9),MONTH($L$9)+1,0)))*DATEDIF($B$8,$F310,"d")*$D310,""))),2),"")</f>
        <v/>
      </c>
      <c r="L310" s="68" t="str">
        <f ca="1">IFERROR(ROUND(IF(AND($J310="",$D310=""),SUM($H310/DAY(DATE(YEAR($L$9),MONTH($L$9)+1,0)))*$G310*$C310,IF(AND($J310="",$D310&lt;&gt;""),SUM($H310/DAY(DATE(YEAR($L$9),MONTH($L$9)+1,0)))*$G310*$D310,"")),2),"")</f>
        <v/>
      </c>
      <c r="M310" s="68" t="str">
        <f ca="1">IFERROR(ROUND(IF(SUM($I310+$L310)="","",SUM($I310+$L310)),2),"")</f>
        <v/>
      </c>
      <c r="N310" s="52"/>
      <c r="O310" s="54"/>
    </row>
    <row r="311" spans="1:15" s="14" customFormat="1" x14ac:dyDescent="0.25">
      <c r="A311" s="48"/>
      <c r="B311" s="49" t="str">
        <f>IFERROR(IF($A311&lt;&gt;"",VLOOKUP($A311,Matos,2,0),""),"")</f>
        <v/>
      </c>
      <c r="C311" s="50"/>
      <c r="D311" s="50"/>
      <c r="E311" s="51"/>
      <c r="F311" s="51"/>
      <c r="G311" s="67" t="str">
        <f>IFERROR(IF(OR($A311="",$B311="",$E311=""),"",IF(AND($F311&lt;&gt;"",MONTH($F311)&lt;MONTH($L$9)),"",IF(MID($B311,1,2)="OT",DATEDIF($E311,$F311,"d")+1,IF(AND($I311="",$F311=""),DATEDIF($E311,DATE(YEAR($L$9),MONTH($L$9)+1,0),"d"),IF(AND($E311&lt;&gt;"",$F311&lt;&gt;"",$I311=""),DATEDIF($E311,$F311,"d"),IF(AND($E311&lt;&gt;"",$F311&lt;&gt;"",$I311&lt;&gt;""),DAY(DATE(YEAR($F311),MONTH($F311)+1,0))-(DATE(YEAR($F311),MONTH($F311)+1,0)-$F311),DAY(DATE(YEAR($L$9),MONTH($L$9)+1,0)))))))),"")</f>
        <v/>
      </c>
      <c r="H311" s="52" t="str">
        <f>IFERROR(IF($A311&lt;&gt;"",VLOOKUP($A311,Matos,3,0),""),"")</f>
        <v/>
      </c>
      <c r="I311" s="52"/>
      <c r="J311" s="52"/>
      <c r="K311" s="68" t="str">
        <f ca="1">IFERROR(ROUND(IF(MID($B311,1,2)="OT","",IF(AND($B$8&lt;&gt;"",$D311="",MONTH($F311)=MONTH($L$9),($F311&gt;$B$8),($F311&gt;$E311)),-SUM($H311/DAY(DATE(YEAR($L$9),MONTH($L$9)+1,0)))*DATEDIF($B$8,$F311,"d")*$C311,IF(AND($B$8&lt;&gt;"",$D311&lt;&gt;"",MONTH($F311)=MONTH($L$9),($F311&gt;$B$8),($F311&gt;$E311)),-SUM($H311/DAY(DATE(YEAR($L$9),MONTH($L$9)+1,0)))*DATEDIF($B$8,$F311,"d")*$D311,""))),2),"")</f>
        <v/>
      </c>
      <c r="L311" s="68" t="str">
        <f ca="1">IFERROR(ROUND(IF(AND($J311="",$D311=""),SUM($H311/DAY(DATE(YEAR($L$9),MONTH($L$9)+1,0)))*$G311*$C311,IF(AND($J311="",$D311&lt;&gt;""),SUM($H311/DAY(DATE(YEAR($L$9),MONTH($L$9)+1,0)))*$G311*$D311,"")),2),"")</f>
        <v/>
      </c>
      <c r="M311" s="68" t="str">
        <f ca="1">IFERROR(ROUND(IF(SUM($I311+$L311)="","",SUM($I311+$L311)),2),"")</f>
        <v/>
      </c>
      <c r="N311" s="52"/>
      <c r="O311" s="54"/>
    </row>
    <row r="312" spans="1:15" s="14" customFormat="1" x14ac:dyDescent="0.25">
      <c r="A312" s="48"/>
      <c r="B312" s="49" t="str">
        <f>IFERROR(IF($A312&lt;&gt;"",VLOOKUP($A312,Matos,2,0),""),"")</f>
        <v/>
      </c>
      <c r="C312" s="50"/>
      <c r="D312" s="50"/>
      <c r="E312" s="51"/>
      <c r="F312" s="51"/>
      <c r="G312" s="67" t="str">
        <f>IFERROR(IF(OR($A312="",$B312="",$E312=""),"",IF(AND($F312&lt;&gt;"",MONTH($F312)&lt;MONTH($L$9)),"",IF(MID($B312,1,2)="OT",DATEDIF($E312,$F312,"d")+1,IF(AND($I312="",$F312=""),DATEDIF($E312,DATE(YEAR($L$9),MONTH($L$9)+1,0),"d"),IF(AND($E312&lt;&gt;"",$F312&lt;&gt;"",$I312=""),DATEDIF($E312,$F312,"d"),IF(AND($E312&lt;&gt;"",$F312&lt;&gt;"",$I312&lt;&gt;""),DAY(DATE(YEAR($F312),MONTH($F312)+1,0))-(DATE(YEAR($F312),MONTH($F312)+1,0)-$F312),DAY(DATE(YEAR($L$9),MONTH($L$9)+1,0)))))))),"")</f>
        <v/>
      </c>
      <c r="H312" s="52" t="str">
        <f>IFERROR(IF($A312&lt;&gt;"",VLOOKUP($A312,Matos,3,0),""),"")</f>
        <v/>
      </c>
      <c r="I312" s="52"/>
      <c r="J312" s="52"/>
      <c r="K312" s="68" t="str">
        <f ca="1">IFERROR(ROUND(IF(MID($B312,1,2)="OT","",IF(AND($B$8&lt;&gt;"",$D312="",MONTH($F312)=MONTH($L$9),($F312&gt;$B$8),($F312&gt;$E312)),-SUM($H312/DAY(DATE(YEAR($L$9),MONTH($L$9)+1,0)))*DATEDIF($B$8,$F312,"d")*$C312,IF(AND($B$8&lt;&gt;"",$D312&lt;&gt;"",MONTH($F312)=MONTH($L$9),($F312&gt;$B$8),($F312&gt;$E312)),-SUM($H312/DAY(DATE(YEAR($L$9),MONTH($L$9)+1,0)))*DATEDIF($B$8,$F312,"d")*$D312,""))),2),"")</f>
        <v/>
      </c>
      <c r="L312" s="68" t="str">
        <f ca="1">IFERROR(ROUND(IF(AND($J312="",$D312=""),SUM($H312/DAY(DATE(YEAR($L$9),MONTH($L$9)+1,0)))*$G312*$C312,IF(AND($J312="",$D312&lt;&gt;""),SUM($H312/DAY(DATE(YEAR($L$9),MONTH($L$9)+1,0)))*$G312*$D312,"")),2),"")</f>
        <v/>
      </c>
      <c r="M312" s="68" t="str">
        <f ca="1">IFERROR(ROUND(IF(SUM($I312+$L312)="","",SUM($I312+$L312)),2),"")</f>
        <v/>
      </c>
      <c r="N312" s="52"/>
      <c r="O312" s="54"/>
    </row>
    <row r="313" spans="1:15" s="14" customFormat="1" x14ac:dyDescent="0.25">
      <c r="A313" s="48"/>
      <c r="B313" s="49" t="str">
        <f>IFERROR(IF($A313&lt;&gt;"",VLOOKUP($A313,Matos,2,0),""),"")</f>
        <v/>
      </c>
      <c r="C313" s="50"/>
      <c r="D313" s="50"/>
      <c r="E313" s="51"/>
      <c r="F313" s="51"/>
      <c r="G313" s="67" t="str">
        <f>IFERROR(IF(OR($A313="",$B313="",$E313=""),"",IF(AND($F313&lt;&gt;"",MONTH($F313)&lt;MONTH($L$9)),"",IF(MID($B313,1,2)="OT",DATEDIF($E313,$F313,"d")+1,IF(AND($I313="",$F313=""),DATEDIF($E313,DATE(YEAR($L$9),MONTH($L$9)+1,0),"d"),IF(AND($E313&lt;&gt;"",$F313&lt;&gt;"",$I313=""),DATEDIF($E313,$F313,"d"),IF(AND($E313&lt;&gt;"",$F313&lt;&gt;"",$I313&lt;&gt;""),DAY(DATE(YEAR($F313),MONTH($F313)+1,0))-(DATE(YEAR($F313),MONTH($F313)+1,0)-$F313),DAY(DATE(YEAR($L$9),MONTH($L$9)+1,0)))))))),"")</f>
        <v/>
      </c>
      <c r="H313" s="52" t="str">
        <f>IFERROR(IF($A313&lt;&gt;"",VLOOKUP($A313,Matos,3,0),""),"")</f>
        <v/>
      </c>
      <c r="I313" s="52"/>
      <c r="J313" s="52"/>
      <c r="K313" s="68" t="str">
        <f ca="1">IFERROR(ROUND(IF(MID($B313,1,2)="OT","",IF(AND($B$8&lt;&gt;"",$D313="",MONTH($F313)=MONTH($L$9),($F313&gt;$B$8),($F313&gt;$E313)),-SUM($H313/DAY(DATE(YEAR($L$9),MONTH($L$9)+1,0)))*DATEDIF($B$8,$F313,"d")*$C313,IF(AND($B$8&lt;&gt;"",$D313&lt;&gt;"",MONTH($F313)=MONTH($L$9),($F313&gt;$B$8),($F313&gt;$E313)),-SUM($H313/DAY(DATE(YEAR($L$9),MONTH($L$9)+1,0)))*DATEDIF($B$8,$F313,"d")*$D313,""))),2),"")</f>
        <v/>
      </c>
      <c r="L313" s="68" t="str">
        <f ca="1">IFERROR(ROUND(IF(AND($J313="",$D313=""),SUM($H313/DAY(DATE(YEAR($L$9),MONTH($L$9)+1,0)))*$G313*$C313,IF(AND($J313="",$D313&lt;&gt;""),SUM($H313/DAY(DATE(YEAR($L$9),MONTH($L$9)+1,0)))*$G313*$D313,"")),2),"")</f>
        <v/>
      </c>
      <c r="M313" s="68" t="str">
        <f ca="1">IFERROR(ROUND(IF(SUM($I313+$L313)="","",SUM($I313+$L313)),2),"")</f>
        <v/>
      </c>
      <c r="N313" s="52"/>
      <c r="O313" s="54"/>
    </row>
    <row r="314" spans="1:15" s="14" customFormat="1" x14ac:dyDescent="0.25">
      <c r="A314" s="48"/>
      <c r="B314" s="49" t="str">
        <f>IFERROR(IF($A314&lt;&gt;"",VLOOKUP($A314,Matos,2,0),""),"")</f>
        <v/>
      </c>
      <c r="C314" s="50"/>
      <c r="D314" s="50"/>
      <c r="E314" s="51"/>
      <c r="F314" s="51"/>
      <c r="G314" s="67" t="str">
        <f>IFERROR(IF(OR($A314="",$B314="",$E314=""),"",IF(AND($F314&lt;&gt;"",MONTH($F314)&lt;MONTH($L$9)),"",IF(MID($B314,1,2)="OT",DATEDIF($E314,$F314,"d")+1,IF(AND($I314="",$F314=""),DATEDIF($E314,DATE(YEAR($L$9),MONTH($L$9)+1,0),"d"),IF(AND($E314&lt;&gt;"",$F314&lt;&gt;"",$I314=""),DATEDIF($E314,$F314,"d"),IF(AND($E314&lt;&gt;"",$F314&lt;&gt;"",$I314&lt;&gt;""),DAY(DATE(YEAR($F314),MONTH($F314)+1,0))-(DATE(YEAR($F314),MONTH($F314)+1,0)-$F314),DAY(DATE(YEAR($L$9),MONTH($L$9)+1,0)))))))),"")</f>
        <v/>
      </c>
      <c r="H314" s="52" t="str">
        <f>IFERROR(IF($A314&lt;&gt;"",VLOOKUP($A314,Matos,3,0),""),"")</f>
        <v/>
      </c>
      <c r="I314" s="52"/>
      <c r="J314" s="52"/>
      <c r="K314" s="68" t="str">
        <f ca="1">IFERROR(ROUND(IF(MID($B314,1,2)="OT","",IF(AND($B$8&lt;&gt;"",$D314="",MONTH($F314)=MONTH($L$9),($F314&gt;$B$8),($F314&gt;$E314)),-SUM($H314/DAY(DATE(YEAR($L$9),MONTH($L$9)+1,0)))*DATEDIF($B$8,$F314,"d")*$C314,IF(AND($B$8&lt;&gt;"",$D314&lt;&gt;"",MONTH($F314)=MONTH($L$9),($F314&gt;$B$8),($F314&gt;$E314)),-SUM($H314/DAY(DATE(YEAR($L$9),MONTH($L$9)+1,0)))*DATEDIF($B$8,$F314,"d")*$D314,""))),2),"")</f>
        <v/>
      </c>
      <c r="L314" s="68" t="str">
        <f ca="1">IFERROR(ROUND(IF(AND($J314="",$D314=""),SUM($H314/DAY(DATE(YEAR($L$9),MONTH($L$9)+1,0)))*$G314*$C314,IF(AND($J314="",$D314&lt;&gt;""),SUM($H314/DAY(DATE(YEAR($L$9),MONTH($L$9)+1,0)))*$G314*$D314,"")),2),"")</f>
        <v/>
      </c>
      <c r="M314" s="68" t="str">
        <f ca="1">IFERROR(ROUND(IF(SUM($I314+$L314)="","",SUM($I314+$L314)),2),"")</f>
        <v/>
      </c>
      <c r="N314" s="52"/>
      <c r="O314" s="54"/>
    </row>
    <row r="315" spans="1:15" s="14" customFormat="1" x14ac:dyDescent="0.25">
      <c r="A315" s="48"/>
      <c r="B315" s="49" t="str">
        <f>IFERROR(IF($A315&lt;&gt;"",VLOOKUP($A315,Matos,2,0),""),"")</f>
        <v/>
      </c>
      <c r="C315" s="50"/>
      <c r="D315" s="50"/>
      <c r="E315" s="51"/>
      <c r="F315" s="51"/>
      <c r="G315" s="67" t="str">
        <f>IFERROR(IF(OR($A315="",$B315="",$E315=""),"",IF(AND($F315&lt;&gt;"",MONTH($F315)&lt;MONTH($L$9)),"",IF(MID($B315,1,2)="OT",DATEDIF($E315,$F315,"d")+1,IF(AND($I315="",$F315=""),DATEDIF($E315,DATE(YEAR($L$9),MONTH($L$9)+1,0),"d"),IF(AND($E315&lt;&gt;"",$F315&lt;&gt;"",$I315=""),DATEDIF($E315,$F315,"d"),IF(AND($E315&lt;&gt;"",$F315&lt;&gt;"",$I315&lt;&gt;""),DAY(DATE(YEAR($F315),MONTH($F315)+1,0))-(DATE(YEAR($F315),MONTH($F315)+1,0)-$F315),DAY(DATE(YEAR($L$9),MONTH($L$9)+1,0)))))))),"")</f>
        <v/>
      </c>
      <c r="H315" s="52" t="str">
        <f>IFERROR(IF($A315&lt;&gt;"",VLOOKUP($A315,Matos,3,0),""),"")</f>
        <v/>
      </c>
      <c r="I315" s="52"/>
      <c r="J315" s="52"/>
      <c r="K315" s="68" t="str">
        <f ca="1">IFERROR(ROUND(IF(MID($B315,1,2)="OT","",IF(AND($B$8&lt;&gt;"",$D315="",MONTH($F315)=MONTH($L$9),($F315&gt;$B$8),($F315&gt;$E315)),-SUM($H315/DAY(DATE(YEAR($L$9),MONTH($L$9)+1,0)))*DATEDIF($B$8,$F315,"d")*$C315,IF(AND($B$8&lt;&gt;"",$D315&lt;&gt;"",MONTH($F315)=MONTH($L$9),($F315&gt;$B$8),($F315&gt;$E315)),-SUM($H315/DAY(DATE(YEAR($L$9),MONTH($L$9)+1,0)))*DATEDIF($B$8,$F315,"d")*$D315,""))),2),"")</f>
        <v/>
      </c>
      <c r="L315" s="68" t="str">
        <f ca="1">IFERROR(ROUND(IF(AND($J315="",$D315=""),SUM($H315/DAY(DATE(YEAR($L$9),MONTH($L$9)+1,0)))*$G315*$C315,IF(AND($J315="",$D315&lt;&gt;""),SUM($H315/DAY(DATE(YEAR($L$9),MONTH($L$9)+1,0)))*$G315*$D315,"")),2),"")</f>
        <v/>
      </c>
      <c r="M315" s="68" t="str">
        <f ca="1">IFERROR(ROUND(IF(SUM($I315+$L315)="","",SUM($I315+$L315)),2),"")</f>
        <v/>
      </c>
      <c r="N315" s="52"/>
      <c r="O315" s="54"/>
    </row>
    <row r="316" spans="1:15" s="14" customFormat="1" x14ac:dyDescent="0.25">
      <c r="A316" s="48"/>
      <c r="B316" s="49" t="str">
        <f>IFERROR(IF($A316&lt;&gt;"",VLOOKUP($A316,Matos,2,0),""),"")</f>
        <v/>
      </c>
      <c r="C316" s="50"/>
      <c r="D316" s="50"/>
      <c r="E316" s="51"/>
      <c r="F316" s="51"/>
      <c r="G316" s="67" t="str">
        <f>IFERROR(IF(OR($A316="",$B316="",$E316=""),"",IF(AND($F316&lt;&gt;"",MONTH($F316)&lt;MONTH($L$9)),"",IF(MID($B316,1,2)="OT",DATEDIF($E316,$F316,"d")+1,IF(AND($I316="",$F316=""),DATEDIF($E316,DATE(YEAR($L$9),MONTH($L$9)+1,0),"d"),IF(AND($E316&lt;&gt;"",$F316&lt;&gt;"",$I316=""),DATEDIF($E316,$F316,"d"),IF(AND($E316&lt;&gt;"",$F316&lt;&gt;"",$I316&lt;&gt;""),DAY(DATE(YEAR($F316),MONTH($F316)+1,0))-(DATE(YEAR($F316),MONTH($F316)+1,0)-$F316),DAY(DATE(YEAR($L$9),MONTH($L$9)+1,0)))))))),"")</f>
        <v/>
      </c>
      <c r="H316" s="52" t="str">
        <f>IFERROR(IF($A316&lt;&gt;"",VLOOKUP($A316,Matos,3,0),""),"")</f>
        <v/>
      </c>
      <c r="I316" s="52"/>
      <c r="J316" s="52"/>
      <c r="K316" s="68" t="str">
        <f ca="1">IFERROR(ROUND(IF(MID($B316,1,2)="OT","",IF(AND($B$8&lt;&gt;"",$D316="",MONTH($F316)=MONTH($L$9),($F316&gt;$B$8),($F316&gt;$E316)),-SUM($H316/DAY(DATE(YEAR($L$9),MONTH($L$9)+1,0)))*DATEDIF($B$8,$F316,"d")*$C316,IF(AND($B$8&lt;&gt;"",$D316&lt;&gt;"",MONTH($F316)=MONTH($L$9),($F316&gt;$B$8),($F316&gt;$E316)),-SUM($H316/DAY(DATE(YEAR($L$9),MONTH($L$9)+1,0)))*DATEDIF($B$8,$F316,"d")*$D316,""))),2),"")</f>
        <v/>
      </c>
      <c r="L316" s="68" t="str">
        <f ca="1">IFERROR(ROUND(IF(AND($J316="",$D316=""),SUM($H316/DAY(DATE(YEAR($L$9),MONTH($L$9)+1,0)))*$G316*$C316,IF(AND($J316="",$D316&lt;&gt;""),SUM($H316/DAY(DATE(YEAR($L$9),MONTH($L$9)+1,0)))*$G316*$D316,"")),2),"")</f>
        <v/>
      </c>
      <c r="M316" s="68" t="str">
        <f ca="1">IFERROR(ROUND(IF(SUM($I316+$L316)="","",SUM($I316+$L316)),2),"")</f>
        <v/>
      </c>
      <c r="N316" s="52"/>
      <c r="O316" s="54"/>
    </row>
    <row r="317" spans="1:15" s="14" customFormat="1" x14ac:dyDescent="0.25">
      <c r="A317" s="48"/>
      <c r="B317" s="49" t="str">
        <f>IFERROR(IF($A317&lt;&gt;"",VLOOKUP($A317,Matos,2,0),""),"")</f>
        <v/>
      </c>
      <c r="C317" s="50"/>
      <c r="D317" s="50"/>
      <c r="E317" s="51"/>
      <c r="F317" s="51"/>
      <c r="G317" s="67" t="str">
        <f>IFERROR(IF(OR($A317="",$B317="",$E317=""),"",IF(AND($F317&lt;&gt;"",MONTH($F317)&lt;MONTH($L$9)),"",IF(MID($B317,1,2)="OT",DATEDIF($E317,$F317,"d")+1,IF(AND($I317="",$F317=""),DATEDIF($E317,DATE(YEAR($L$9),MONTH($L$9)+1,0),"d"),IF(AND($E317&lt;&gt;"",$F317&lt;&gt;"",$I317=""),DATEDIF($E317,$F317,"d"),IF(AND($E317&lt;&gt;"",$F317&lt;&gt;"",$I317&lt;&gt;""),DAY(DATE(YEAR($F317),MONTH($F317)+1,0))-(DATE(YEAR($F317),MONTH($F317)+1,0)-$F317),DAY(DATE(YEAR($L$9),MONTH($L$9)+1,0)))))))),"")</f>
        <v/>
      </c>
      <c r="H317" s="52" t="str">
        <f>IFERROR(IF($A317&lt;&gt;"",VLOOKUP($A317,Matos,3,0),""),"")</f>
        <v/>
      </c>
      <c r="I317" s="52"/>
      <c r="J317" s="52"/>
      <c r="K317" s="68" t="str">
        <f ca="1">IFERROR(ROUND(IF(MID($B317,1,2)="OT","",IF(AND($B$8&lt;&gt;"",$D317="",MONTH($F317)=MONTH($L$9),($F317&gt;$B$8),($F317&gt;$E317)),-SUM($H317/DAY(DATE(YEAR($L$9),MONTH($L$9)+1,0)))*DATEDIF($B$8,$F317,"d")*$C317,IF(AND($B$8&lt;&gt;"",$D317&lt;&gt;"",MONTH($F317)=MONTH($L$9),($F317&gt;$B$8),($F317&gt;$E317)),-SUM($H317/DAY(DATE(YEAR($L$9),MONTH($L$9)+1,0)))*DATEDIF($B$8,$F317,"d")*$D317,""))),2),"")</f>
        <v/>
      </c>
      <c r="L317" s="68" t="str">
        <f ca="1">IFERROR(ROUND(IF(AND($J317="",$D317=""),SUM($H317/DAY(DATE(YEAR($L$9),MONTH($L$9)+1,0)))*$G317*$C317,IF(AND($J317="",$D317&lt;&gt;""),SUM($H317/DAY(DATE(YEAR($L$9),MONTH($L$9)+1,0)))*$G317*$D317,"")),2),"")</f>
        <v/>
      </c>
      <c r="M317" s="68" t="str">
        <f ca="1">IFERROR(ROUND(IF(SUM($I317+$L317)="","",SUM($I317+$L317)),2),"")</f>
        <v/>
      </c>
      <c r="N317" s="52"/>
      <c r="O317" s="54"/>
    </row>
    <row r="318" spans="1:15" s="14" customFormat="1" x14ac:dyDescent="0.25">
      <c r="A318" s="48"/>
      <c r="B318" s="49" t="str">
        <f>IFERROR(IF($A318&lt;&gt;"",VLOOKUP($A318,Matos,2,0),""),"")</f>
        <v/>
      </c>
      <c r="C318" s="50"/>
      <c r="D318" s="50"/>
      <c r="E318" s="51"/>
      <c r="F318" s="51"/>
      <c r="G318" s="67" t="str">
        <f>IFERROR(IF(OR($A318="",$B318="",$E318=""),"",IF(AND($F318&lt;&gt;"",MONTH($F318)&lt;MONTH($L$9)),"",IF(MID($B318,1,2)="OT",DATEDIF($E318,$F318,"d")+1,IF(AND($I318="",$F318=""),DATEDIF($E318,DATE(YEAR($L$9),MONTH($L$9)+1,0),"d"),IF(AND($E318&lt;&gt;"",$F318&lt;&gt;"",$I318=""),DATEDIF($E318,$F318,"d"),IF(AND($E318&lt;&gt;"",$F318&lt;&gt;"",$I318&lt;&gt;""),DAY(DATE(YEAR($F318),MONTH($F318)+1,0))-(DATE(YEAR($F318),MONTH($F318)+1,0)-$F318),DAY(DATE(YEAR($L$9),MONTH($L$9)+1,0)))))))),"")</f>
        <v/>
      </c>
      <c r="H318" s="52" t="str">
        <f>IFERROR(IF($A318&lt;&gt;"",VLOOKUP($A318,Matos,3,0),""),"")</f>
        <v/>
      </c>
      <c r="I318" s="52"/>
      <c r="J318" s="52"/>
      <c r="K318" s="68" t="str">
        <f ca="1">IFERROR(ROUND(IF(MID($B318,1,2)="OT","",IF(AND($B$8&lt;&gt;"",$D318="",MONTH($F318)=MONTH($L$9),($F318&gt;$B$8),($F318&gt;$E318)),-SUM($H318/DAY(DATE(YEAR($L$9),MONTH($L$9)+1,0)))*DATEDIF($B$8,$F318,"d")*$C318,IF(AND($B$8&lt;&gt;"",$D318&lt;&gt;"",MONTH($F318)=MONTH($L$9),($F318&gt;$B$8),($F318&gt;$E318)),-SUM($H318/DAY(DATE(YEAR($L$9),MONTH($L$9)+1,0)))*DATEDIF($B$8,$F318,"d")*$D318,""))),2),"")</f>
        <v/>
      </c>
      <c r="L318" s="68" t="str">
        <f ca="1">IFERROR(ROUND(IF(AND($J318="",$D318=""),SUM($H318/DAY(DATE(YEAR($L$9),MONTH($L$9)+1,0)))*$G318*$C318,IF(AND($J318="",$D318&lt;&gt;""),SUM($H318/DAY(DATE(YEAR($L$9),MONTH($L$9)+1,0)))*$G318*$D318,"")),2),"")</f>
        <v/>
      </c>
      <c r="M318" s="68" t="str">
        <f ca="1">IFERROR(ROUND(IF(SUM($I318+$L318)="","",SUM($I318+$L318)),2),"")</f>
        <v/>
      </c>
      <c r="N318" s="52"/>
      <c r="O318" s="54"/>
    </row>
    <row r="319" spans="1:15" s="14" customFormat="1" x14ac:dyDescent="0.25">
      <c r="A319" s="48"/>
      <c r="B319" s="49" t="str">
        <f>IFERROR(IF($A319&lt;&gt;"",VLOOKUP($A319,Matos,2,0),""),"")</f>
        <v/>
      </c>
      <c r="C319" s="50"/>
      <c r="D319" s="50"/>
      <c r="E319" s="51"/>
      <c r="F319" s="51"/>
      <c r="G319" s="67" t="str">
        <f>IFERROR(IF(OR($A319="",$B319="",$E319=""),"",IF(AND($F319&lt;&gt;"",MONTH($F319)&lt;MONTH($L$9)),"",IF(MID($B319,1,2)="OT",DATEDIF($E319,$F319,"d")+1,IF(AND($I319="",$F319=""),DATEDIF($E319,DATE(YEAR($L$9),MONTH($L$9)+1,0),"d"),IF(AND($E319&lt;&gt;"",$F319&lt;&gt;"",$I319=""),DATEDIF($E319,$F319,"d"),IF(AND($E319&lt;&gt;"",$F319&lt;&gt;"",$I319&lt;&gt;""),DAY(DATE(YEAR($F319),MONTH($F319)+1,0))-(DATE(YEAR($F319),MONTH($F319)+1,0)-$F319),DAY(DATE(YEAR($L$9),MONTH($L$9)+1,0)))))))),"")</f>
        <v/>
      </c>
      <c r="H319" s="52" t="str">
        <f>IFERROR(IF($A319&lt;&gt;"",VLOOKUP($A319,Matos,3,0),""),"")</f>
        <v/>
      </c>
      <c r="I319" s="52"/>
      <c r="J319" s="52"/>
      <c r="K319" s="68" t="str">
        <f ca="1">IFERROR(ROUND(IF(MID($B319,1,2)="OT","",IF(AND($B$8&lt;&gt;"",$D319="",MONTH($F319)=MONTH($L$9),($F319&gt;$B$8),($F319&gt;$E319)),-SUM($H319/DAY(DATE(YEAR($L$9),MONTH($L$9)+1,0)))*DATEDIF($B$8,$F319,"d")*$C319,IF(AND($B$8&lt;&gt;"",$D319&lt;&gt;"",MONTH($F319)=MONTH($L$9),($F319&gt;$B$8),($F319&gt;$E319)),-SUM($H319/DAY(DATE(YEAR($L$9),MONTH($L$9)+1,0)))*DATEDIF($B$8,$F319,"d")*$D319,""))),2),"")</f>
        <v/>
      </c>
      <c r="L319" s="68" t="str">
        <f ca="1">IFERROR(ROUND(IF(AND($J319="",$D319=""),SUM($H319/DAY(DATE(YEAR($L$9),MONTH($L$9)+1,0)))*$G319*$C319,IF(AND($J319="",$D319&lt;&gt;""),SUM($H319/DAY(DATE(YEAR($L$9),MONTH($L$9)+1,0)))*$G319*$D319,"")),2),"")</f>
        <v/>
      </c>
      <c r="M319" s="68" t="str">
        <f ca="1">IFERROR(ROUND(IF(SUM($I319+$L319)="","",SUM($I319+$L319)),2),"")</f>
        <v/>
      </c>
      <c r="N319" s="52"/>
      <c r="O319" s="54"/>
    </row>
    <row r="320" spans="1:15" s="14" customFormat="1" x14ac:dyDescent="0.25">
      <c r="A320" s="48"/>
      <c r="B320" s="49" t="str">
        <f>IFERROR(IF($A320&lt;&gt;"",VLOOKUP($A320,Matos,2,0),""),"")</f>
        <v/>
      </c>
      <c r="C320" s="50"/>
      <c r="D320" s="50"/>
      <c r="E320" s="51"/>
      <c r="F320" s="51"/>
      <c r="G320" s="67" t="str">
        <f>IFERROR(IF(OR($A320="",$B320="",$E320=""),"",IF(AND($F320&lt;&gt;"",MONTH($F320)&lt;MONTH($L$9)),"",IF(MID($B320,1,2)="OT",DATEDIF($E320,$F320,"d")+1,IF(AND($I320="",$F320=""),DATEDIF($E320,DATE(YEAR($L$9),MONTH($L$9)+1,0),"d"),IF(AND($E320&lt;&gt;"",$F320&lt;&gt;"",$I320=""),DATEDIF($E320,$F320,"d"),IF(AND($E320&lt;&gt;"",$F320&lt;&gt;"",$I320&lt;&gt;""),DAY(DATE(YEAR($F320),MONTH($F320)+1,0))-(DATE(YEAR($F320),MONTH($F320)+1,0)-$F320),DAY(DATE(YEAR($L$9),MONTH($L$9)+1,0)))))))),"")</f>
        <v/>
      </c>
      <c r="H320" s="52" t="str">
        <f>IFERROR(IF($A320&lt;&gt;"",VLOOKUP($A320,Matos,3,0),""),"")</f>
        <v/>
      </c>
      <c r="I320" s="52"/>
      <c r="J320" s="52"/>
      <c r="K320" s="68" t="str">
        <f ca="1">IFERROR(ROUND(IF(MID($B320,1,2)="OT","",IF(AND($B$8&lt;&gt;"",$D320="",MONTH($F320)=MONTH($L$9),($F320&gt;$B$8),($F320&gt;$E320)),-SUM($H320/DAY(DATE(YEAR($L$9),MONTH($L$9)+1,0)))*DATEDIF($B$8,$F320,"d")*$C320,IF(AND($B$8&lt;&gt;"",$D320&lt;&gt;"",MONTH($F320)=MONTH($L$9),($F320&gt;$B$8),($F320&gt;$E320)),-SUM($H320/DAY(DATE(YEAR($L$9),MONTH($L$9)+1,0)))*DATEDIF($B$8,$F320,"d")*$D320,""))),2),"")</f>
        <v/>
      </c>
      <c r="L320" s="68" t="str">
        <f ca="1">IFERROR(ROUND(IF(AND($J320="",$D320=""),SUM($H320/DAY(DATE(YEAR($L$9),MONTH($L$9)+1,0)))*$G320*$C320,IF(AND($J320="",$D320&lt;&gt;""),SUM($H320/DAY(DATE(YEAR($L$9),MONTH($L$9)+1,0)))*$G320*$D320,"")),2),"")</f>
        <v/>
      </c>
      <c r="M320" s="68" t="str">
        <f ca="1">IFERROR(ROUND(IF(SUM($I320+$L320)="","",SUM($I320+$L320)),2),"")</f>
        <v/>
      </c>
      <c r="N320" s="52"/>
      <c r="O320" s="54"/>
    </row>
    <row r="321" spans="1:15" s="14" customFormat="1" x14ac:dyDescent="0.25">
      <c r="A321" s="48"/>
      <c r="B321" s="49" t="str">
        <f>IFERROR(IF($A321&lt;&gt;"",VLOOKUP($A321,Matos,2,0),""),"")</f>
        <v/>
      </c>
      <c r="C321" s="50"/>
      <c r="D321" s="50"/>
      <c r="E321" s="51"/>
      <c r="F321" s="51"/>
      <c r="G321" s="67" t="str">
        <f>IFERROR(IF(OR($A321="",$B321="",$E321=""),"",IF(AND($F321&lt;&gt;"",MONTH($F321)&lt;MONTH($L$9)),"",IF(MID($B321,1,2)="OT",DATEDIF($E321,$F321,"d")+1,IF(AND($I321="",$F321=""),DATEDIF($E321,DATE(YEAR($L$9),MONTH($L$9)+1,0),"d"),IF(AND($E321&lt;&gt;"",$F321&lt;&gt;"",$I321=""),DATEDIF($E321,$F321,"d"),IF(AND($E321&lt;&gt;"",$F321&lt;&gt;"",$I321&lt;&gt;""),DAY(DATE(YEAR($F321),MONTH($F321)+1,0))-(DATE(YEAR($F321),MONTH($F321)+1,0)-$F321),DAY(DATE(YEAR($L$9),MONTH($L$9)+1,0)))))))),"")</f>
        <v/>
      </c>
      <c r="H321" s="52" t="str">
        <f>IFERROR(IF($A321&lt;&gt;"",VLOOKUP($A321,Matos,3,0),""),"")</f>
        <v/>
      </c>
      <c r="I321" s="52"/>
      <c r="J321" s="52"/>
      <c r="K321" s="68" t="str">
        <f ca="1">IFERROR(ROUND(IF(MID($B321,1,2)="OT","",IF(AND($B$8&lt;&gt;"",$D321="",MONTH($F321)=MONTH($L$9),($F321&gt;$B$8),($F321&gt;$E321)),-SUM($H321/DAY(DATE(YEAR($L$9),MONTH($L$9)+1,0)))*DATEDIF($B$8,$F321,"d")*$C321,IF(AND($B$8&lt;&gt;"",$D321&lt;&gt;"",MONTH($F321)=MONTH($L$9),($F321&gt;$B$8),($F321&gt;$E321)),-SUM($H321/DAY(DATE(YEAR($L$9),MONTH($L$9)+1,0)))*DATEDIF($B$8,$F321,"d")*$D321,""))),2),"")</f>
        <v/>
      </c>
      <c r="L321" s="68" t="str">
        <f ca="1">IFERROR(ROUND(IF(AND($J321="",$D321=""),SUM($H321/DAY(DATE(YEAR($L$9),MONTH($L$9)+1,0)))*$G321*$C321,IF(AND($J321="",$D321&lt;&gt;""),SUM($H321/DAY(DATE(YEAR($L$9),MONTH($L$9)+1,0)))*$G321*$D321,"")),2),"")</f>
        <v/>
      </c>
      <c r="M321" s="68" t="str">
        <f ca="1">IFERROR(ROUND(IF(SUM($I321+$L321)="","",SUM($I321+$L321)),2),"")</f>
        <v/>
      </c>
      <c r="N321" s="52"/>
      <c r="O321" s="54"/>
    </row>
    <row r="322" spans="1:15" s="14" customFormat="1" x14ac:dyDescent="0.25">
      <c r="A322" s="48"/>
      <c r="B322" s="49" t="str">
        <f>IFERROR(IF($A322&lt;&gt;"",VLOOKUP($A322,Matos,2,0),""),"")</f>
        <v/>
      </c>
      <c r="C322" s="50"/>
      <c r="D322" s="50"/>
      <c r="E322" s="51"/>
      <c r="F322" s="51"/>
      <c r="G322" s="67" t="str">
        <f>IFERROR(IF(OR($A322="",$B322="",$E322=""),"",IF(AND($F322&lt;&gt;"",MONTH($F322)&lt;MONTH($L$9)),"",IF(MID($B322,1,2)="OT",DATEDIF($E322,$F322,"d")+1,IF(AND($I322="",$F322=""),DATEDIF($E322,DATE(YEAR($L$9),MONTH($L$9)+1,0),"d"),IF(AND($E322&lt;&gt;"",$F322&lt;&gt;"",$I322=""),DATEDIF($E322,$F322,"d"),IF(AND($E322&lt;&gt;"",$F322&lt;&gt;"",$I322&lt;&gt;""),DAY(DATE(YEAR($F322),MONTH($F322)+1,0))-(DATE(YEAR($F322),MONTH($F322)+1,0)-$F322),DAY(DATE(YEAR($L$9),MONTH($L$9)+1,0)))))))),"")</f>
        <v/>
      </c>
      <c r="H322" s="52" t="str">
        <f>IFERROR(IF($A322&lt;&gt;"",VLOOKUP($A322,Matos,3,0),""),"")</f>
        <v/>
      </c>
      <c r="I322" s="52"/>
      <c r="J322" s="52"/>
      <c r="K322" s="68" t="str">
        <f ca="1">IFERROR(ROUND(IF(MID($B322,1,2)="OT","",IF(AND($B$8&lt;&gt;"",$D322="",MONTH($F322)=MONTH($L$9),($F322&gt;$B$8),($F322&gt;$E322)),-SUM($H322/DAY(DATE(YEAR($L$9),MONTH($L$9)+1,0)))*DATEDIF($B$8,$F322,"d")*$C322,IF(AND($B$8&lt;&gt;"",$D322&lt;&gt;"",MONTH($F322)=MONTH($L$9),($F322&gt;$B$8),($F322&gt;$E322)),-SUM($H322/DAY(DATE(YEAR($L$9),MONTH($L$9)+1,0)))*DATEDIF($B$8,$F322,"d")*$D322,""))),2),"")</f>
        <v/>
      </c>
      <c r="L322" s="68" t="str">
        <f ca="1">IFERROR(ROUND(IF(AND($J322="",$D322=""),SUM($H322/DAY(DATE(YEAR($L$9),MONTH($L$9)+1,0)))*$G322*$C322,IF(AND($J322="",$D322&lt;&gt;""),SUM($H322/DAY(DATE(YEAR($L$9),MONTH($L$9)+1,0)))*$G322*$D322,"")),2),"")</f>
        <v/>
      </c>
      <c r="M322" s="68" t="str">
        <f ca="1">IFERROR(ROUND(IF(SUM($I322+$L322)="","",SUM($I322+$L322)),2),"")</f>
        <v/>
      </c>
      <c r="N322" s="52"/>
      <c r="O322" s="54"/>
    </row>
    <row r="323" spans="1:15" s="14" customFormat="1" x14ac:dyDescent="0.25">
      <c r="A323" s="48"/>
      <c r="B323" s="49" t="str">
        <f>IFERROR(IF($A323&lt;&gt;"",VLOOKUP($A323,Matos,2,0),""),"")</f>
        <v/>
      </c>
      <c r="C323" s="50"/>
      <c r="D323" s="50"/>
      <c r="E323" s="51"/>
      <c r="F323" s="51"/>
      <c r="G323" s="67" t="str">
        <f>IFERROR(IF(OR($A323="",$B323="",$E323=""),"",IF(AND($F323&lt;&gt;"",MONTH($F323)&lt;MONTH($L$9)),"",IF(MID($B323,1,2)="OT",DATEDIF($E323,$F323,"d")+1,IF(AND($I323="",$F323=""),DATEDIF($E323,DATE(YEAR($L$9),MONTH($L$9)+1,0),"d"),IF(AND($E323&lt;&gt;"",$F323&lt;&gt;"",$I323=""),DATEDIF($E323,$F323,"d"),IF(AND($E323&lt;&gt;"",$F323&lt;&gt;"",$I323&lt;&gt;""),DAY(DATE(YEAR($F323),MONTH($F323)+1,0))-(DATE(YEAR($F323),MONTH($F323)+1,0)-$F323),DAY(DATE(YEAR($L$9),MONTH($L$9)+1,0)))))))),"")</f>
        <v/>
      </c>
      <c r="H323" s="52" t="str">
        <f>IFERROR(IF($A323&lt;&gt;"",VLOOKUP($A323,Matos,3,0),""),"")</f>
        <v/>
      </c>
      <c r="I323" s="52"/>
      <c r="J323" s="52"/>
      <c r="K323" s="68" t="str">
        <f ca="1">IFERROR(ROUND(IF(MID($B323,1,2)="OT","",IF(AND($B$8&lt;&gt;"",$D323="",MONTH($F323)=MONTH($L$9),($F323&gt;$B$8),($F323&gt;$E323)),-SUM($H323/DAY(DATE(YEAR($L$9),MONTH($L$9)+1,0)))*DATEDIF($B$8,$F323,"d")*$C323,IF(AND($B$8&lt;&gt;"",$D323&lt;&gt;"",MONTH($F323)=MONTH($L$9),($F323&gt;$B$8),($F323&gt;$E323)),-SUM($H323/DAY(DATE(YEAR($L$9),MONTH($L$9)+1,0)))*DATEDIF($B$8,$F323,"d")*$D323,""))),2),"")</f>
        <v/>
      </c>
      <c r="L323" s="68" t="str">
        <f ca="1">IFERROR(ROUND(IF(AND($J323="",$D323=""),SUM($H323/DAY(DATE(YEAR($L$9),MONTH($L$9)+1,0)))*$G323*$C323,IF(AND($J323="",$D323&lt;&gt;""),SUM($H323/DAY(DATE(YEAR($L$9),MONTH($L$9)+1,0)))*$G323*$D323,"")),2),"")</f>
        <v/>
      </c>
      <c r="M323" s="68" t="str">
        <f ca="1">IFERROR(ROUND(IF(SUM($I323+$L323)="","",SUM($I323+$L323)),2),"")</f>
        <v/>
      </c>
      <c r="N323" s="52"/>
      <c r="O323" s="54"/>
    </row>
    <row r="324" spans="1:15" s="14" customFormat="1" x14ac:dyDescent="0.25">
      <c r="A324" s="48"/>
      <c r="B324" s="49" t="str">
        <f>IFERROR(IF($A324&lt;&gt;"",VLOOKUP($A324,Matos,2,0),""),"")</f>
        <v/>
      </c>
      <c r="C324" s="50"/>
      <c r="D324" s="50"/>
      <c r="E324" s="51"/>
      <c r="F324" s="51"/>
      <c r="G324" s="67" t="str">
        <f>IFERROR(IF(OR($A324="",$B324="",$E324=""),"",IF(AND($F324&lt;&gt;"",MONTH($F324)&lt;MONTH($L$9)),"",IF(MID($B324,1,2)="OT",DATEDIF($E324,$F324,"d")+1,IF(AND($I324="",$F324=""),DATEDIF($E324,DATE(YEAR($L$9),MONTH($L$9)+1,0),"d"),IF(AND($E324&lt;&gt;"",$F324&lt;&gt;"",$I324=""),DATEDIF($E324,$F324,"d"),IF(AND($E324&lt;&gt;"",$F324&lt;&gt;"",$I324&lt;&gt;""),DAY(DATE(YEAR($F324),MONTH($F324)+1,0))-(DATE(YEAR($F324),MONTH($F324)+1,0)-$F324),DAY(DATE(YEAR($L$9),MONTH($L$9)+1,0)))))))),"")</f>
        <v/>
      </c>
      <c r="H324" s="52" t="str">
        <f>IFERROR(IF($A324&lt;&gt;"",VLOOKUP($A324,Matos,3,0),""),"")</f>
        <v/>
      </c>
      <c r="I324" s="52"/>
      <c r="J324" s="52"/>
      <c r="K324" s="68" t="str">
        <f ca="1">IFERROR(ROUND(IF(MID($B324,1,2)="OT","",IF(AND($B$8&lt;&gt;"",$D324="",MONTH($F324)=MONTH($L$9),($F324&gt;$B$8),($F324&gt;$E324)),-SUM($H324/DAY(DATE(YEAR($L$9),MONTH($L$9)+1,0)))*DATEDIF($B$8,$F324,"d")*$C324,IF(AND($B$8&lt;&gt;"",$D324&lt;&gt;"",MONTH($F324)=MONTH($L$9),($F324&gt;$B$8),($F324&gt;$E324)),-SUM($H324/DAY(DATE(YEAR($L$9),MONTH($L$9)+1,0)))*DATEDIF($B$8,$F324,"d")*$D324,""))),2),"")</f>
        <v/>
      </c>
      <c r="L324" s="68" t="str">
        <f ca="1">IFERROR(ROUND(IF(AND($J324="",$D324=""),SUM($H324/DAY(DATE(YEAR($L$9),MONTH($L$9)+1,0)))*$G324*$C324,IF(AND($J324="",$D324&lt;&gt;""),SUM($H324/DAY(DATE(YEAR($L$9),MONTH($L$9)+1,0)))*$G324*$D324,"")),2),"")</f>
        <v/>
      </c>
      <c r="M324" s="68" t="str">
        <f ca="1">IFERROR(ROUND(IF(SUM($I324+$L324)="","",SUM($I324+$L324)),2),"")</f>
        <v/>
      </c>
      <c r="N324" s="52"/>
      <c r="O324" s="54"/>
    </row>
    <row r="325" spans="1:15" s="14" customFormat="1" x14ac:dyDescent="0.25">
      <c r="A325" s="48"/>
      <c r="B325" s="49" t="str">
        <f>IFERROR(IF($A325&lt;&gt;"",VLOOKUP($A325,Matos,2,0),""),"")</f>
        <v/>
      </c>
      <c r="C325" s="50"/>
      <c r="D325" s="50"/>
      <c r="E325" s="51"/>
      <c r="F325" s="51"/>
      <c r="G325" s="67" t="str">
        <f>IFERROR(IF(OR($A325="",$B325="",$E325=""),"",IF(AND($F325&lt;&gt;"",MONTH($F325)&lt;MONTH($L$9)),"",IF(MID($B325,1,2)="OT",DATEDIF($E325,$F325,"d")+1,IF(AND($I325="",$F325=""),DATEDIF($E325,DATE(YEAR($L$9),MONTH($L$9)+1,0),"d"),IF(AND($E325&lt;&gt;"",$F325&lt;&gt;"",$I325=""),DATEDIF($E325,$F325,"d"),IF(AND($E325&lt;&gt;"",$F325&lt;&gt;"",$I325&lt;&gt;""),DAY(DATE(YEAR($F325),MONTH($F325)+1,0))-(DATE(YEAR($F325),MONTH($F325)+1,0)-$F325),DAY(DATE(YEAR($L$9),MONTH($L$9)+1,0)))))))),"")</f>
        <v/>
      </c>
      <c r="H325" s="52" t="str">
        <f>IFERROR(IF($A325&lt;&gt;"",VLOOKUP($A325,Matos,3,0),""),"")</f>
        <v/>
      </c>
      <c r="I325" s="52"/>
      <c r="J325" s="52"/>
      <c r="K325" s="68" t="str">
        <f ca="1">IFERROR(ROUND(IF(MID($B325,1,2)="OT","",IF(AND($B$8&lt;&gt;"",$D325="",MONTH($F325)=MONTH($L$9),($F325&gt;$B$8),($F325&gt;$E325)),-SUM($H325/DAY(DATE(YEAR($L$9),MONTH($L$9)+1,0)))*DATEDIF($B$8,$F325,"d")*$C325,IF(AND($B$8&lt;&gt;"",$D325&lt;&gt;"",MONTH($F325)=MONTH($L$9),($F325&gt;$B$8),($F325&gt;$E325)),-SUM($H325/DAY(DATE(YEAR($L$9),MONTH($L$9)+1,0)))*DATEDIF($B$8,$F325,"d")*$D325,""))),2),"")</f>
        <v/>
      </c>
      <c r="L325" s="68" t="str">
        <f ca="1">IFERROR(ROUND(IF(AND($J325="",$D325=""),SUM($H325/DAY(DATE(YEAR($L$9),MONTH($L$9)+1,0)))*$G325*$C325,IF(AND($J325="",$D325&lt;&gt;""),SUM($H325/DAY(DATE(YEAR($L$9),MONTH($L$9)+1,0)))*$G325*$D325,"")),2),"")</f>
        <v/>
      </c>
      <c r="M325" s="68" t="str">
        <f ca="1">IFERROR(ROUND(IF(SUM($I325+$L325)="","",SUM($I325+$L325)),2),"")</f>
        <v/>
      </c>
      <c r="N325" s="52"/>
      <c r="O325" s="54"/>
    </row>
    <row r="326" spans="1:15" s="14" customFormat="1" x14ac:dyDescent="0.25">
      <c r="A326" s="48"/>
      <c r="B326" s="49" t="str">
        <f>IFERROR(IF($A326&lt;&gt;"",VLOOKUP($A326,Matos,2,0),""),"")</f>
        <v/>
      </c>
      <c r="C326" s="50"/>
      <c r="D326" s="50"/>
      <c r="E326" s="51"/>
      <c r="F326" s="51"/>
      <c r="G326" s="67" t="str">
        <f>IFERROR(IF(OR($A326="",$B326="",$E326=""),"",IF(AND($F326&lt;&gt;"",MONTH($F326)&lt;MONTH($L$9)),"",IF(MID($B326,1,2)="OT",DATEDIF($E326,$F326,"d")+1,IF(AND($I326="",$F326=""),DATEDIF($E326,DATE(YEAR($L$9),MONTH($L$9)+1,0),"d"),IF(AND($E326&lt;&gt;"",$F326&lt;&gt;"",$I326=""),DATEDIF($E326,$F326,"d"),IF(AND($E326&lt;&gt;"",$F326&lt;&gt;"",$I326&lt;&gt;""),DAY(DATE(YEAR($F326),MONTH($F326)+1,0))-(DATE(YEAR($F326),MONTH($F326)+1,0)-$F326),DAY(DATE(YEAR($L$9),MONTH($L$9)+1,0)))))))),"")</f>
        <v/>
      </c>
      <c r="H326" s="52" t="str">
        <f>IFERROR(IF($A326&lt;&gt;"",VLOOKUP($A326,Matos,3,0),""),"")</f>
        <v/>
      </c>
      <c r="I326" s="52"/>
      <c r="J326" s="52"/>
      <c r="K326" s="68" t="str">
        <f ca="1">IFERROR(ROUND(IF(MID($B326,1,2)="OT","",IF(AND($B$8&lt;&gt;"",$D326="",MONTH($F326)=MONTH($L$9),($F326&gt;$B$8),($F326&gt;$E326)),-SUM($H326/DAY(DATE(YEAR($L$9),MONTH($L$9)+1,0)))*DATEDIF($B$8,$F326,"d")*$C326,IF(AND($B$8&lt;&gt;"",$D326&lt;&gt;"",MONTH($F326)=MONTH($L$9),($F326&gt;$B$8),($F326&gt;$E326)),-SUM($H326/DAY(DATE(YEAR($L$9),MONTH($L$9)+1,0)))*DATEDIF($B$8,$F326,"d")*$D326,""))),2),"")</f>
        <v/>
      </c>
      <c r="L326" s="68" t="str">
        <f ca="1">IFERROR(ROUND(IF(AND($J326="",$D326=""),SUM($H326/DAY(DATE(YEAR($L$9),MONTH($L$9)+1,0)))*$G326*$C326,IF(AND($J326="",$D326&lt;&gt;""),SUM($H326/DAY(DATE(YEAR($L$9),MONTH($L$9)+1,0)))*$G326*$D326,"")),2),"")</f>
        <v/>
      </c>
      <c r="M326" s="68" t="str">
        <f ca="1">IFERROR(ROUND(IF(SUM($I326+$L326)="","",SUM($I326+$L326)),2),"")</f>
        <v/>
      </c>
      <c r="N326" s="52"/>
      <c r="O326" s="54"/>
    </row>
    <row r="327" spans="1:15" s="14" customFormat="1" x14ac:dyDescent="0.25">
      <c r="A327" s="48"/>
      <c r="B327" s="49" t="str">
        <f>IFERROR(IF($A327&lt;&gt;"",VLOOKUP($A327,Matos,2,0),""),"")</f>
        <v/>
      </c>
      <c r="C327" s="50"/>
      <c r="D327" s="50"/>
      <c r="E327" s="51"/>
      <c r="F327" s="51"/>
      <c r="G327" s="67" t="str">
        <f>IFERROR(IF(OR($A327="",$B327="",$E327=""),"",IF(AND($F327&lt;&gt;"",MONTH($F327)&lt;MONTH($L$9)),"",IF(MID($B327,1,2)="OT",DATEDIF($E327,$F327,"d")+1,IF(AND($I327="",$F327=""),DATEDIF($E327,DATE(YEAR($L$9),MONTH($L$9)+1,0),"d"),IF(AND($E327&lt;&gt;"",$F327&lt;&gt;"",$I327=""),DATEDIF($E327,$F327,"d"),IF(AND($E327&lt;&gt;"",$F327&lt;&gt;"",$I327&lt;&gt;""),DAY(DATE(YEAR($F327),MONTH($F327)+1,0))-(DATE(YEAR($F327),MONTH($F327)+1,0)-$F327),DAY(DATE(YEAR($L$9),MONTH($L$9)+1,0)))))))),"")</f>
        <v/>
      </c>
      <c r="H327" s="52" t="str">
        <f>IFERROR(IF($A327&lt;&gt;"",VLOOKUP($A327,Matos,3,0),""),"")</f>
        <v/>
      </c>
      <c r="I327" s="52"/>
      <c r="J327" s="52"/>
      <c r="K327" s="68" t="str">
        <f ca="1">IFERROR(ROUND(IF(MID($B327,1,2)="OT","",IF(AND($B$8&lt;&gt;"",$D327="",MONTH($F327)=MONTH($L$9),($F327&gt;$B$8),($F327&gt;$E327)),-SUM($H327/DAY(DATE(YEAR($L$9),MONTH($L$9)+1,0)))*DATEDIF($B$8,$F327,"d")*$C327,IF(AND($B$8&lt;&gt;"",$D327&lt;&gt;"",MONTH($F327)=MONTH($L$9),($F327&gt;$B$8),($F327&gt;$E327)),-SUM($H327/DAY(DATE(YEAR($L$9),MONTH($L$9)+1,0)))*DATEDIF($B$8,$F327,"d")*$D327,""))),2),"")</f>
        <v/>
      </c>
      <c r="L327" s="68" t="str">
        <f ca="1">IFERROR(ROUND(IF(AND($J327="",$D327=""),SUM($H327/DAY(DATE(YEAR($L$9),MONTH($L$9)+1,0)))*$G327*$C327,IF(AND($J327="",$D327&lt;&gt;""),SUM($H327/DAY(DATE(YEAR($L$9),MONTH($L$9)+1,0)))*$G327*$D327,"")),2),"")</f>
        <v/>
      </c>
      <c r="M327" s="68" t="str">
        <f ca="1">IFERROR(ROUND(IF(SUM($I327+$L327)="","",SUM($I327+$L327)),2),"")</f>
        <v/>
      </c>
      <c r="N327" s="52"/>
      <c r="O327" s="54"/>
    </row>
    <row r="328" spans="1:15" s="14" customFormat="1" x14ac:dyDescent="0.25">
      <c r="A328" s="48"/>
      <c r="B328" s="49" t="str">
        <f>IFERROR(IF($A328&lt;&gt;"",VLOOKUP($A328,Matos,2,0),""),"")</f>
        <v/>
      </c>
      <c r="C328" s="50"/>
      <c r="D328" s="50"/>
      <c r="E328" s="51"/>
      <c r="F328" s="51"/>
      <c r="G328" s="67" t="str">
        <f>IFERROR(IF(OR($A328="",$B328="",$E328=""),"",IF(AND($F328&lt;&gt;"",MONTH($F328)&lt;MONTH($L$9)),"",IF(MID($B328,1,2)="OT",DATEDIF($E328,$F328,"d")+1,IF(AND($I328="",$F328=""),DATEDIF($E328,DATE(YEAR($L$9),MONTH($L$9)+1,0),"d"),IF(AND($E328&lt;&gt;"",$F328&lt;&gt;"",$I328=""),DATEDIF($E328,$F328,"d"),IF(AND($E328&lt;&gt;"",$F328&lt;&gt;"",$I328&lt;&gt;""),DAY(DATE(YEAR($F328),MONTH($F328)+1,0))-(DATE(YEAR($F328),MONTH($F328)+1,0)-$F328),DAY(DATE(YEAR($L$9),MONTH($L$9)+1,0)))))))),"")</f>
        <v/>
      </c>
      <c r="H328" s="52" t="str">
        <f>IFERROR(IF($A328&lt;&gt;"",VLOOKUP($A328,Matos,3,0),""),"")</f>
        <v/>
      </c>
      <c r="I328" s="52"/>
      <c r="J328" s="52"/>
      <c r="K328" s="68" t="str">
        <f ca="1">IFERROR(ROUND(IF(MID($B328,1,2)="OT","",IF(AND($B$8&lt;&gt;"",$D328="",MONTH($F328)=MONTH($L$9),($F328&gt;$B$8),($F328&gt;$E328)),-SUM($H328/DAY(DATE(YEAR($L$9),MONTH($L$9)+1,0)))*DATEDIF($B$8,$F328,"d")*$C328,IF(AND($B$8&lt;&gt;"",$D328&lt;&gt;"",MONTH($F328)=MONTH($L$9),($F328&gt;$B$8),($F328&gt;$E328)),-SUM($H328/DAY(DATE(YEAR($L$9),MONTH($L$9)+1,0)))*DATEDIF($B$8,$F328,"d")*$D328,""))),2),"")</f>
        <v/>
      </c>
      <c r="L328" s="68" t="str">
        <f ca="1">IFERROR(ROUND(IF(AND($J328="",$D328=""),SUM($H328/DAY(DATE(YEAR($L$9),MONTH($L$9)+1,0)))*$G328*$C328,IF(AND($J328="",$D328&lt;&gt;""),SUM($H328/DAY(DATE(YEAR($L$9),MONTH($L$9)+1,0)))*$G328*$D328,"")),2),"")</f>
        <v/>
      </c>
      <c r="M328" s="68" t="str">
        <f ca="1">IFERROR(ROUND(IF(SUM($I328+$L328)="","",SUM($I328+$L328)),2),"")</f>
        <v/>
      </c>
      <c r="N328" s="52"/>
      <c r="O328" s="54"/>
    </row>
    <row r="329" spans="1:15" s="14" customFormat="1" x14ac:dyDescent="0.25">
      <c r="A329" s="48"/>
      <c r="B329" s="49" t="str">
        <f>IFERROR(IF($A329&lt;&gt;"",VLOOKUP($A329,Matos,2,0),""),"")</f>
        <v/>
      </c>
      <c r="C329" s="50"/>
      <c r="D329" s="50"/>
      <c r="E329" s="51"/>
      <c r="F329" s="51"/>
      <c r="G329" s="67" t="str">
        <f>IFERROR(IF(OR($A329="",$B329="",$E329=""),"",IF(AND($F329&lt;&gt;"",MONTH($F329)&lt;MONTH($L$9)),"",IF(MID($B329,1,2)="OT",DATEDIF($E329,$F329,"d")+1,IF(AND($I329="",$F329=""),DATEDIF($E329,DATE(YEAR($L$9),MONTH($L$9)+1,0),"d"),IF(AND($E329&lt;&gt;"",$F329&lt;&gt;"",$I329=""),DATEDIF($E329,$F329,"d"),IF(AND($E329&lt;&gt;"",$F329&lt;&gt;"",$I329&lt;&gt;""),DAY(DATE(YEAR($F329),MONTH($F329)+1,0))-(DATE(YEAR($F329),MONTH($F329)+1,0)-$F329),DAY(DATE(YEAR($L$9),MONTH($L$9)+1,0)))))))),"")</f>
        <v/>
      </c>
      <c r="H329" s="52" t="str">
        <f>IFERROR(IF($A329&lt;&gt;"",VLOOKUP($A329,Matos,3,0),""),"")</f>
        <v/>
      </c>
      <c r="I329" s="52"/>
      <c r="J329" s="52"/>
      <c r="K329" s="68" t="str">
        <f ca="1">IFERROR(ROUND(IF(MID($B329,1,2)="OT","",IF(AND($B$8&lt;&gt;"",$D329="",MONTH($F329)=MONTH($L$9),($F329&gt;$B$8),($F329&gt;$E329)),-SUM($H329/DAY(DATE(YEAR($L$9),MONTH($L$9)+1,0)))*DATEDIF($B$8,$F329,"d")*$C329,IF(AND($B$8&lt;&gt;"",$D329&lt;&gt;"",MONTH($F329)=MONTH($L$9),($F329&gt;$B$8),($F329&gt;$E329)),-SUM($H329/DAY(DATE(YEAR($L$9),MONTH($L$9)+1,0)))*DATEDIF($B$8,$F329,"d")*$D329,""))),2),"")</f>
        <v/>
      </c>
      <c r="L329" s="68" t="str">
        <f ca="1">IFERROR(ROUND(IF(AND($J329="",$D329=""),SUM($H329/DAY(DATE(YEAR($L$9),MONTH($L$9)+1,0)))*$G329*$C329,IF(AND($J329="",$D329&lt;&gt;""),SUM($H329/DAY(DATE(YEAR($L$9),MONTH($L$9)+1,0)))*$G329*$D329,"")),2),"")</f>
        <v/>
      </c>
      <c r="M329" s="68" t="str">
        <f ca="1">IFERROR(ROUND(IF(SUM($I329+$L329)="","",SUM($I329+$L329)),2),"")</f>
        <v/>
      </c>
      <c r="N329" s="52"/>
      <c r="O329" s="54"/>
    </row>
    <row r="330" spans="1:15" s="14" customFormat="1" x14ac:dyDescent="0.25">
      <c r="A330" s="48"/>
      <c r="B330" s="49" t="str">
        <f>IFERROR(IF($A330&lt;&gt;"",VLOOKUP($A330,Matos,2,0),""),"")</f>
        <v/>
      </c>
      <c r="C330" s="50"/>
      <c r="D330" s="50"/>
      <c r="E330" s="51"/>
      <c r="F330" s="51"/>
      <c r="G330" s="67" t="str">
        <f>IFERROR(IF(OR($A330="",$B330="",$E330=""),"",IF(AND($F330&lt;&gt;"",MONTH($F330)&lt;MONTH($L$9)),"",IF(MID($B330,1,2)="OT",DATEDIF($E330,$F330,"d")+1,IF(AND($I330="",$F330=""),DATEDIF($E330,DATE(YEAR($L$9),MONTH($L$9)+1,0),"d"),IF(AND($E330&lt;&gt;"",$F330&lt;&gt;"",$I330=""),DATEDIF($E330,$F330,"d"),IF(AND($E330&lt;&gt;"",$F330&lt;&gt;"",$I330&lt;&gt;""),DAY(DATE(YEAR($F330),MONTH($F330)+1,0))-(DATE(YEAR($F330),MONTH($F330)+1,0)-$F330),DAY(DATE(YEAR($L$9),MONTH($L$9)+1,0)))))))),"")</f>
        <v/>
      </c>
      <c r="H330" s="52" t="str">
        <f>IFERROR(IF($A330&lt;&gt;"",VLOOKUP($A330,Matos,3,0),""),"")</f>
        <v/>
      </c>
      <c r="I330" s="52"/>
      <c r="J330" s="52"/>
      <c r="K330" s="68" t="str">
        <f ca="1">IFERROR(ROUND(IF(MID($B330,1,2)="OT","",IF(AND($B$8&lt;&gt;"",$D330="",MONTH($F330)=MONTH($L$9),($F330&gt;$B$8),($F330&gt;$E330)),-SUM($H330/DAY(DATE(YEAR($L$9),MONTH($L$9)+1,0)))*DATEDIF($B$8,$F330,"d")*$C330,IF(AND($B$8&lt;&gt;"",$D330&lt;&gt;"",MONTH($F330)=MONTH($L$9),($F330&gt;$B$8),($F330&gt;$E330)),-SUM($H330/DAY(DATE(YEAR($L$9),MONTH($L$9)+1,0)))*DATEDIF($B$8,$F330,"d")*$D330,""))),2),"")</f>
        <v/>
      </c>
      <c r="L330" s="68" t="str">
        <f ca="1">IFERROR(ROUND(IF(AND($J330="",$D330=""),SUM($H330/DAY(DATE(YEAR($L$9),MONTH($L$9)+1,0)))*$G330*$C330,IF(AND($J330="",$D330&lt;&gt;""),SUM($H330/DAY(DATE(YEAR($L$9),MONTH($L$9)+1,0)))*$G330*$D330,"")),2),"")</f>
        <v/>
      </c>
      <c r="M330" s="68" t="str">
        <f ca="1">IFERROR(ROUND(IF(SUM($I330+$L330)="","",SUM($I330+$L330)),2),"")</f>
        <v/>
      </c>
      <c r="N330" s="52"/>
      <c r="O330" s="54"/>
    </row>
    <row r="331" spans="1:15" s="14" customFormat="1" x14ac:dyDescent="0.25">
      <c r="A331" s="48"/>
      <c r="B331" s="49" t="str">
        <f>IFERROR(IF($A331&lt;&gt;"",VLOOKUP($A331,Matos,2,0),""),"")</f>
        <v/>
      </c>
      <c r="C331" s="50"/>
      <c r="D331" s="50"/>
      <c r="E331" s="51"/>
      <c r="F331" s="51"/>
      <c r="G331" s="67" t="str">
        <f>IFERROR(IF(OR($A331="",$B331="",$E331=""),"",IF(AND($F331&lt;&gt;"",MONTH($F331)&lt;MONTH($L$9)),"",IF(MID($B331,1,2)="OT",DATEDIF($E331,$F331,"d")+1,IF(AND($I331="",$F331=""),DATEDIF($E331,DATE(YEAR($L$9),MONTH($L$9)+1,0),"d"),IF(AND($E331&lt;&gt;"",$F331&lt;&gt;"",$I331=""),DATEDIF($E331,$F331,"d"),IF(AND($E331&lt;&gt;"",$F331&lt;&gt;"",$I331&lt;&gt;""),DAY(DATE(YEAR($F331),MONTH($F331)+1,0))-(DATE(YEAR($F331),MONTH($F331)+1,0)-$F331),DAY(DATE(YEAR($L$9),MONTH($L$9)+1,0)))))))),"")</f>
        <v/>
      </c>
      <c r="H331" s="52" t="str">
        <f>IFERROR(IF($A331&lt;&gt;"",VLOOKUP($A331,Matos,3,0),""),"")</f>
        <v/>
      </c>
      <c r="I331" s="52"/>
      <c r="J331" s="52"/>
      <c r="K331" s="68" t="str">
        <f ca="1">IFERROR(ROUND(IF(MID($B331,1,2)="OT","",IF(AND($B$8&lt;&gt;"",$D331="",MONTH($F331)=MONTH($L$9),($F331&gt;$B$8),($F331&gt;$E331)),-SUM($H331/DAY(DATE(YEAR($L$9),MONTH($L$9)+1,0)))*DATEDIF($B$8,$F331,"d")*$C331,IF(AND($B$8&lt;&gt;"",$D331&lt;&gt;"",MONTH($F331)=MONTH($L$9),($F331&gt;$B$8),($F331&gt;$E331)),-SUM($H331/DAY(DATE(YEAR($L$9),MONTH($L$9)+1,0)))*DATEDIF($B$8,$F331,"d")*$D331,""))),2),"")</f>
        <v/>
      </c>
      <c r="L331" s="68" t="str">
        <f ca="1">IFERROR(ROUND(IF(AND($J331="",$D331=""),SUM($H331/DAY(DATE(YEAR($L$9),MONTH($L$9)+1,0)))*$G331*$C331,IF(AND($J331="",$D331&lt;&gt;""),SUM($H331/DAY(DATE(YEAR($L$9),MONTH($L$9)+1,0)))*$G331*$D331,"")),2),"")</f>
        <v/>
      </c>
      <c r="M331" s="68" t="str">
        <f ca="1">IFERROR(ROUND(IF(SUM($I331+$L331)="","",SUM($I331+$L331)),2),"")</f>
        <v/>
      </c>
      <c r="N331" s="52"/>
      <c r="O331" s="54"/>
    </row>
    <row r="332" spans="1:15" s="14" customFormat="1" x14ac:dyDescent="0.25">
      <c r="A332" s="48"/>
      <c r="B332" s="49" t="str">
        <f>IFERROR(IF($A332&lt;&gt;"",VLOOKUP($A332,Matos,2,0),""),"")</f>
        <v/>
      </c>
      <c r="C332" s="50"/>
      <c r="D332" s="50"/>
      <c r="E332" s="51"/>
      <c r="F332" s="51"/>
      <c r="G332" s="67" t="str">
        <f>IFERROR(IF(OR($A332="",$B332="",$E332=""),"",IF(AND($F332&lt;&gt;"",MONTH($F332)&lt;MONTH($L$9)),"",IF(MID($B332,1,2)="OT",DATEDIF($E332,$F332,"d")+1,IF(AND($I332="",$F332=""),DATEDIF($E332,DATE(YEAR($L$9),MONTH($L$9)+1,0),"d"),IF(AND($E332&lt;&gt;"",$F332&lt;&gt;"",$I332=""),DATEDIF($E332,$F332,"d"),IF(AND($E332&lt;&gt;"",$F332&lt;&gt;"",$I332&lt;&gt;""),DAY(DATE(YEAR($F332),MONTH($F332)+1,0))-(DATE(YEAR($F332),MONTH($F332)+1,0)-$F332),DAY(DATE(YEAR($L$9),MONTH($L$9)+1,0)))))))),"")</f>
        <v/>
      </c>
      <c r="H332" s="52" t="str">
        <f>IFERROR(IF($A332&lt;&gt;"",VLOOKUP($A332,Matos,3,0),""),"")</f>
        <v/>
      </c>
      <c r="I332" s="52"/>
      <c r="J332" s="52"/>
      <c r="K332" s="68" t="str">
        <f ca="1">IFERROR(ROUND(IF(MID($B332,1,2)="OT","",IF(AND($B$8&lt;&gt;"",$D332="",MONTH($F332)=MONTH($L$9),($F332&gt;$B$8),($F332&gt;$E332)),-SUM($H332/DAY(DATE(YEAR($L$9),MONTH($L$9)+1,0)))*DATEDIF($B$8,$F332,"d")*$C332,IF(AND($B$8&lt;&gt;"",$D332&lt;&gt;"",MONTH($F332)=MONTH($L$9),($F332&gt;$B$8),($F332&gt;$E332)),-SUM($H332/DAY(DATE(YEAR($L$9),MONTH($L$9)+1,0)))*DATEDIF($B$8,$F332,"d")*$D332,""))),2),"")</f>
        <v/>
      </c>
      <c r="L332" s="68" t="str">
        <f ca="1">IFERROR(ROUND(IF(AND($J332="",$D332=""),SUM($H332/DAY(DATE(YEAR($L$9),MONTH($L$9)+1,0)))*$G332*$C332,IF(AND($J332="",$D332&lt;&gt;""),SUM($H332/DAY(DATE(YEAR($L$9),MONTH($L$9)+1,0)))*$G332*$D332,"")),2),"")</f>
        <v/>
      </c>
      <c r="M332" s="68" t="str">
        <f ca="1">IFERROR(ROUND(IF(SUM($I332+$L332)="","",SUM($I332+$L332)),2),"")</f>
        <v/>
      </c>
      <c r="N332" s="52"/>
      <c r="O332" s="54"/>
    </row>
    <row r="333" spans="1:15" s="14" customFormat="1" x14ac:dyDescent="0.25">
      <c r="A333" s="48"/>
      <c r="B333" s="49" t="str">
        <f>IFERROR(IF($A333&lt;&gt;"",VLOOKUP($A333,Matos,2,0),""),"")</f>
        <v/>
      </c>
      <c r="C333" s="50"/>
      <c r="D333" s="50"/>
      <c r="E333" s="51"/>
      <c r="F333" s="51"/>
      <c r="G333" s="67" t="str">
        <f>IFERROR(IF(OR($A333="",$B333="",$E333=""),"",IF(AND($F333&lt;&gt;"",MONTH($F333)&lt;MONTH($L$9)),"",IF(MID($B333,1,2)="OT",DATEDIF($E333,$F333,"d")+1,IF(AND($I333="",$F333=""),DATEDIF($E333,DATE(YEAR($L$9),MONTH($L$9)+1,0),"d"),IF(AND($E333&lt;&gt;"",$F333&lt;&gt;"",$I333=""),DATEDIF($E333,$F333,"d"),IF(AND($E333&lt;&gt;"",$F333&lt;&gt;"",$I333&lt;&gt;""),DAY(DATE(YEAR($F333),MONTH($F333)+1,0))-(DATE(YEAR($F333),MONTH($F333)+1,0)-$F333),DAY(DATE(YEAR($L$9),MONTH($L$9)+1,0)))))))),"")</f>
        <v/>
      </c>
      <c r="H333" s="52" t="str">
        <f>IFERROR(IF($A333&lt;&gt;"",VLOOKUP($A333,Matos,3,0),""),"")</f>
        <v/>
      </c>
      <c r="I333" s="52"/>
      <c r="J333" s="52"/>
      <c r="K333" s="68" t="str">
        <f ca="1">IFERROR(ROUND(IF(MID($B333,1,2)="OT","",IF(AND($B$8&lt;&gt;"",$D333="",MONTH($F333)=MONTH($L$9),($F333&gt;$B$8),($F333&gt;$E333)),-SUM($H333/DAY(DATE(YEAR($L$9),MONTH($L$9)+1,0)))*DATEDIF($B$8,$F333,"d")*$C333,IF(AND($B$8&lt;&gt;"",$D333&lt;&gt;"",MONTH($F333)=MONTH($L$9),($F333&gt;$B$8),($F333&gt;$E333)),-SUM($H333/DAY(DATE(YEAR($L$9),MONTH($L$9)+1,0)))*DATEDIF($B$8,$F333,"d")*$D333,""))),2),"")</f>
        <v/>
      </c>
      <c r="L333" s="68" t="str">
        <f ca="1">IFERROR(ROUND(IF(AND($J333="",$D333=""),SUM($H333/DAY(DATE(YEAR($L$9),MONTH($L$9)+1,0)))*$G333*$C333,IF(AND($J333="",$D333&lt;&gt;""),SUM($H333/DAY(DATE(YEAR($L$9),MONTH($L$9)+1,0)))*$G333*$D333,"")),2),"")</f>
        <v/>
      </c>
      <c r="M333" s="68" t="str">
        <f ca="1">IFERROR(ROUND(IF(SUM($I333+$L333)="","",SUM($I333+$L333)),2),"")</f>
        <v/>
      </c>
      <c r="N333" s="52"/>
      <c r="O333" s="54"/>
    </row>
    <row r="334" spans="1:15" s="14" customFormat="1" x14ac:dyDescent="0.25">
      <c r="A334" s="48"/>
      <c r="B334" s="49" t="str">
        <f>IFERROR(IF($A334&lt;&gt;"",VLOOKUP($A334,Matos,2,0),""),"")</f>
        <v/>
      </c>
      <c r="C334" s="50"/>
      <c r="D334" s="50"/>
      <c r="E334" s="51"/>
      <c r="F334" s="51"/>
      <c r="G334" s="67" t="str">
        <f>IFERROR(IF(OR($A334="",$B334="",$E334=""),"",IF(AND($F334&lt;&gt;"",MONTH($F334)&lt;MONTH($L$9)),"",IF(MID($B334,1,2)="OT",DATEDIF($E334,$F334,"d")+1,IF(AND($I334="",$F334=""),DATEDIF($E334,DATE(YEAR($L$9),MONTH($L$9)+1,0),"d"),IF(AND($E334&lt;&gt;"",$F334&lt;&gt;"",$I334=""),DATEDIF($E334,$F334,"d"),IF(AND($E334&lt;&gt;"",$F334&lt;&gt;"",$I334&lt;&gt;""),DAY(DATE(YEAR($F334),MONTH($F334)+1,0))-(DATE(YEAR($F334),MONTH($F334)+1,0)-$F334),DAY(DATE(YEAR($L$9),MONTH($L$9)+1,0)))))))),"")</f>
        <v/>
      </c>
      <c r="H334" s="52" t="str">
        <f>IFERROR(IF($A334&lt;&gt;"",VLOOKUP($A334,Matos,3,0),""),"")</f>
        <v/>
      </c>
      <c r="I334" s="52"/>
      <c r="J334" s="52"/>
      <c r="K334" s="68" t="str">
        <f ca="1">IFERROR(ROUND(IF(MID($B334,1,2)="OT","",IF(AND($B$8&lt;&gt;"",$D334="",MONTH($F334)=MONTH($L$9),($F334&gt;$B$8),($F334&gt;$E334)),-SUM($H334/DAY(DATE(YEAR($L$9),MONTH($L$9)+1,0)))*DATEDIF($B$8,$F334,"d")*$C334,IF(AND($B$8&lt;&gt;"",$D334&lt;&gt;"",MONTH($F334)=MONTH($L$9),($F334&gt;$B$8),($F334&gt;$E334)),-SUM($H334/DAY(DATE(YEAR($L$9),MONTH($L$9)+1,0)))*DATEDIF($B$8,$F334,"d")*$D334,""))),2),"")</f>
        <v/>
      </c>
      <c r="L334" s="68" t="str">
        <f ca="1">IFERROR(ROUND(IF(AND($J334="",$D334=""),SUM($H334/DAY(DATE(YEAR($L$9),MONTH($L$9)+1,0)))*$G334*$C334,IF(AND($J334="",$D334&lt;&gt;""),SUM($H334/DAY(DATE(YEAR($L$9),MONTH($L$9)+1,0)))*$G334*$D334,"")),2),"")</f>
        <v/>
      </c>
      <c r="M334" s="68" t="str">
        <f ca="1">IFERROR(ROUND(IF(SUM($I334+$L334)="","",SUM($I334+$L334)),2),"")</f>
        <v/>
      </c>
      <c r="N334" s="52"/>
      <c r="O334" s="54"/>
    </row>
    <row r="335" spans="1:15" s="14" customFormat="1" x14ac:dyDescent="0.25">
      <c r="A335" s="48"/>
      <c r="B335" s="49" t="str">
        <f>IFERROR(IF($A335&lt;&gt;"",VLOOKUP($A335,Matos,2,0),""),"")</f>
        <v/>
      </c>
      <c r="C335" s="50"/>
      <c r="D335" s="50"/>
      <c r="E335" s="51"/>
      <c r="F335" s="51"/>
      <c r="G335" s="67" t="str">
        <f>IFERROR(IF(OR($A335="",$B335="",$E335=""),"",IF(AND($F335&lt;&gt;"",MONTH($F335)&lt;MONTH($L$9)),"",IF(MID($B335,1,2)="OT",DATEDIF($E335,$F335,"d")+1,IF(AND($I335="",$F335=""),DATEDIF($E335,DATE(YEAR($L$9),MONTH($L$9)+1,0),"d"),IF(AND($E335&lt;&gt;"",$F335&lt;&gt;"",$I335=""),DATEDIF($E335,$F335,"d"),IF(AND($E335&lt;&gt;"",$F335&lt;&gt;"",$I335&lt;&gt;""),DAY(DATE(YEAR($F335),MONTH($F335)+1,0))-(DATE(YEAR($F335),MONTH($F335)+1,0)-$F335),DAY(DATE(YEAR($L$9),MONTH($L$9)+1,0)))))))),"")</f>
        <v/>
      </c>
      <c r="H335" s="52" t="str">
        <f>IFERROR(IF($A335&lt;&gt;"",VLOOKUP($A335,Matos,3,0),""),"")</f>
        <v/>
      </c>
      <c r="I335" s="52"/>
      <c r="J335" s="52"/>
      <c r="K335" s="68" t="str">
        <f ca="1">IFERROR(ROUND(IF(MID($B335,1,2)="OT","",IF(AND($B$8&lt;&gt;"",$D335="",MONTH($F335)=MONTH($L$9),($F335&gt;$B$8),($F335&gt;$E335)),-SUM($H335/DAY(DATE(YEAR($L$9),MONTH($L$9)+1,0)))*DATEDIF($B$8,$F335,"d")*$C335,IF(AND($B$8&lt;&gt;"",$D335&lt;&gt;"",MONTH($F335)=MONTH($L$9),($F335&gt;$B$8),($F335&gt;$E335)),-SUM($H335/DAY(DATE(YEAR($L$9),MONTH($L$9)+1,0)))*DATEDIF($B$8,$F335,"d")*$D335,""))),2),"")</f>
        <v/>
      </c>
      <c r="L335" s="68" t="str">
        <f ca="1">IFERROR(ROUND(IF(AND($J335="",$D335=""),SUM($H335/DAY(DATE(YEAR($L$9),MONTH($L$9)+1,0)))*$G335*$C335,IF(AND($J335="",$D335&lt;&gt;""),SUM($H335/DAY(DATE(YEAR($L$9),MONTH($L$9)+1,0)))*$G335*$D335,"")),2),"")</f>
        <v/>
      </c>
      <c r="M335" s="68" t="str">
        <f ca="1">IFERROR(ROUND(IF(SUM($I335+$L335)="","",SUM($I335+$L335)),2),"")</f>
        <v/>
      </c>
      <c r="N335" s="52"/>
      <c r="O335" s="54"/>
    </row>
    <row r="336" spans="1:15" s="14" customFormat="1" x14ac:dyDescent="0.25">
      <c r="A336" s="48"/>
      <c r="B336" s="49" t="str">
        <f>IFERROR(IF($A336&lt;&gt;"",VLOOKUP($A336,Matos,2,0),""),"")</f>
        <v/>
      </c>
      <c r="C336" s="50"/>
      <c r="D336" s="50"/>
      <c r="E336" s="51"/>
      <c r="F336" s="51"/>
      <c r="G336" s="67" t="str">
        <f>IFERROR(IF(OR($A336="",$B336="",$E336=""),"",IF(AND($F336&lt;&gt;"",MONTH($F336)&lt;MONTH($L$9)),"",IF(MID($B336,1,2)="OT",DATEDIF($E336,$F336,"d")+1,IF(AND($I336="",$F336=""),DATEDIF($E336,DATE(YEAR($L$9),MONTH($L$9)+1,0),"d"),IF(AND($E336&lt;&gt;"",$F336&lt;&gt;"",$I336=""),DATEDIF($E336,$F336,"d"),IF(AND($E336&lt;&gt;"",$F336&lt;&gt;"",$I336&lt;&gt;""),DAY(DATE(YEAR($F336),MONTH($F336)+1,0))-(DATE(YEAR($F336),MONTH($F336)+1,0)-$F336),DAY(DATE(YEAR($L$9),MONTH($L$9)+1,0)))))))),"")</f>
        <v/>
      </c>
      <c r="H336" s="52" t="str">
        <f>IFERROR(IF($A336&lt;&gt;"",VLOOKUP($A336,Matos,3,0),""),"")</f>
        <v/>
      </c>
      <c r="I336" s="52"/>
      <c r="J336" s="52"/>
      <c r="K336" s="68" t="str">
        <f ca="1">IFERROR(ROUND(IF(MID($B336,1,2)="OT","",IF(AND($B$8&lt;&gt;"",$D336="",MONTH($F336)=MONTH($L$9),($F336&gt;$B$8),($F336&gt;$E336)),-SUM($H336/DAY(DATE(YEAR($L$9),MONTH($L$9)+1,0)))*DATEDIF($B$8,$F336,"d")*$C336,IF(AND($B$8&lt;&gt;"",$D336&lt;&gt;"",MONTH($F336)=MONTH($L$9),($F336&gt;$B$8),($F336&gt;$E336)),-SUM($H336/DAY(DATE(YEAR($L$9),MONTH($L$9)+1,0)))*DATEDIF($B$8,$F336,"d")*$D336,""))),2),"")</f>
        <v/>
      </c>
      <c r="L336" s="68" t="str">
        <f ca="1">IFERROR(ROUND(IF(AND($J336="",$D336=""),SUM($H336/DAY(DATE(YEAR($L$9),MONTH($L$9)+1,0)))*$G336*$C336,IF(AND($J336="",$D336&lt;&gt;""),SUM($H336/DAY(DATE(YEAR($L$9),MONTH($L$9)+1,0)))*$G336*$D336,"")),2),"")</f>
        <v/>
      </c>
      <c r="M336" s="68" t="str">
        <f ca="1">IFERROR(ROUND(IF(SUM($I336+$L336)="","",SUM($I336+$L336)),2),"")</f>
        <v/>
      </c>
      <c r="N336" s="52"/>
      <c r="O336" s="54"/>
    </row>
    <row r="337" spans="1:15" s="14" customFormat="1" x14ac:dyDescent="0.25">
      <c r="A337" s="48"/>
      <c r="B337" s="49" t="str">
        <f>IFERROR(IF($A337&lt;&gt;"",VLOOKUP($A337,Matos,2,0),""),"")</f>
        <v/>
      </c>
      <c r="C337" s="50"/>
      <c r="D337" s="50"/>
      <c r="E337" s="51"/>
      <c r="F337" s="51"/>
      <c r="G337" s="67" t="str">
        <f>IFERROR(IF(OR($A337="",$B337="",$E337=""),"",IF(AND($F337&lt;&gt;"",MONTH($F337)&lt;MONTH($L$9)),"",IF(MID($B337,1,2)="OT",DATEDIF($E337,$F337,"d")+1,IF(AND($I337="",$F337=""),DATEDIF($E337,DATE(YEAR($L$9),MONTH($L$9)+1,0),"d"),IF(AND($E337&lt;&gt;"",$F337&lt;&gt;"",$I337=""),DATEDIF($E337,$F337,"d"),IF(AND($E337&lt;&gt;"",$F337&lt;&gt;"",$I337&lt;&gt;""),DAY(DATE(YEAR($F337),MONTH($F337)+1,0))-(DATE(YEAR($F337),MONTH($F337)+1,0)-$F337),DAY(DATE(YEAR($L$9),MONTH($L$9)+1,0)))))))),"")</f>
        <v/>
      </c>
      <c r="H337" s="52" t="str">
        <f>IFERROR(IF($A337&lt;&gt;"",VLOOKUP($A337,Matos,3,0),""),"")</f>
        <v/>
      </c>
      <c r="I337" s="52"/>
      <c r="J337" s="52"/>
      <c r="K337" s="68" t="str">
        <f ca="1">IFERROR(ROUND(IF(MID($B337,1,2)="OT","",IF(AND($B$8&lt;&gt;"",$D337="",MONTH($F337)=MONTH($L$9),($F337&gt;$B$8),($F337&gt;$E337)),-SUM($H337/DAY(DATE(YEAR($L$9),MONTH($L$9)+1,0)))*DATEDIF($B$8,$F337,"d")*$C337,IF(AND($B$8&lt;&gt;"",$D337&lt;&gt;"",MONTH($F337)=MONTH($L$9),($F337&gt;$B$8),($F337&gt;$E337)),-SUM($H337/DAY(DATE(YEAR($L$9),MONTH($L$9)+1,0)))*DATEDIF($B$8,$F337,"d")*$D337,""))),2),"")</f>
        <v/>
      </c>
      <c r="L337" s="68" t="str">
        <f ca="1">IFERROR(ROUND(IF(AND($J337="",$D337=""),SUM($H337/DAY(DATE(YEAR($L$9),MONTH($L$9)+1,0)))*$G337*$C337,IF(AND($J337="",$D337&lt;&gt;""),SUM($H337/DAY(DATE(YEAR($L$9),MONTH($L$9)+1,0)))*$G337*$D337,"")),2),"")</f>
        <v/>
      </c>
      <c r="M337" s="68" t="str">
        <f ca="1">IFERROR(ROUND(IF(SUM($I337+$L337)="","",SUM($I337+$L337)),2),"")</f>
        <v/>
      </c>
      <c r="N337" s="52"/>
      <c r="O337" s="54"/>
    </row>
    <row r="338" spans="1:15" s="14" customFormat="1" x14ac:dyDescent="0.25">
      <c r="A338" s="48"/>
      <c r="B338" s="49" t="str">
        <f>IFERROR(IF($A338&lt;&gt;"",VLOOKUP($A338,Matos,2,0),""),"")</f>
        <v/>
      </c>
      <c r="C338" s="50"/>
      <c r="D338" s="50"/>
      <c r="E338" s="51"/>
      <c r="F338" s="51"/>
      <c r="G338" s="67" t="str">
        <f>IFERROR(IF(OR($A338="",$B338="",$E338=""),"",IF(AND($F338&lt;&gt;"",MONTH($F338)&lt;MONTH($L$9)),"",IF(MID($B338,1,2)="OT",DATEDIF($E338,$F338,"d")+1,IF(AND($I338="",$F338=""),DATEDIF($E338,DATE(YEAR($L$9),MONTH($L$9)+1,0),"d"),IF(AND($E338&lt;&gt;"",$F338&lt;&gt;"",$I338=""),DATEDIF($E338,$F338,"d"),IF(AND($E338&lt;&gt;"",$F338&lt;&gt;"",$I338&lt;&gt;""),DAY(DATE(YEAR($F338),MONTH($F338)+1,0))-(DATE(YEAR($F338),MONTH($F338)+1,0)-$F338),DAY(DATE(YEAR($L$9),MONTH($L$9)+1,0)))))))),"")</f>
        <v/>
      </c>
      <c r="H338" s="52" t="str">
        <f>IFERROR(IF($A338&lt;&gt;"",VLOOKUP($A338,Matos,3,0),""),"")</f>
        <v/>
      </c>
      <c r="I338" s="52"/>
      <c r="J338" s="52"/>
      <c r="K338" s="68" t="str">
        <f ca="1">IFERROR(ROUND(IF(MID($B338,1,2)="OT","",IF(AND($B$8&lt;&gt;"",$D338="",MONTH($F338)=MONTH($L$9),($F338&gt;$B$8),($F338&gt;$E338)),-SUM($H338/DAY(DATE(YEAR($L$9),MONTH($L$9)+1,0)))*DATEDIF($B$8,$F338,"d")*$C338,IF(AND($B$8&lt;&gt;"",$D338&lt;&gt;"",MONTH($F338)=MONTH($L$9),($F338&gt;$B$8),($F338&gt;$E338)),-SUM($H338/DAY(DATE(YEAR($L$9),MONTH($L$9)+1,0)))*DATEDIF($B$8,$F338,"d")*$D338,""))),2),"")</f>
        <v/>
      </c>
      <c r="L338" s="68" t="str">
        <f ca="1">IFERROR(ROUND(IF(AND($J338="",$D338=""),SUM($H338/DAY(DATE(YEAR($L$9),MONTH($L$9)+1,0)))*$G338*$C338,IF(AND($J338="",$D338&lt;&gt;""),SUM($H338/DAY(DATE(YEAR($L$9),MONTH($L$9)+1,0)))*$G338*$D338,"")),2),"")</f>
        <v/>
      </c>
      <c r="M338" s="68" t="str">
        <f ca="1">IFERROR(ROUND(IF(SUM($I338+$L338)="","",SUM($I338+$L338)),2),"")</f>
        <v/>
      </c>
      <c r="N338" s="52"/>
      <c r="O338" s="54"/>
    </row>
    <row r="339" spans="1:15" s="14" customFormat="1" x14ac:dyDescent="0.25">
      <c r="A339" s="48"/>
      <c r="B339" s="49" t="str">
        <f>IFERROR(IF($A339&lt;&gt;"",VLOOKUP($A339,Matos,2,0),""),"")</f>
        <v/>
      </c>
      <c r="C339" s="50"/>
      <c r="D339" s="50"/>
      <c r="E339" s="51"/>
      <c r="F339" s="51"/>
      <c r="G339" s="67" t="str">
        <f>IFERROR(IF(OR($A339="",$B339="",$E339=""),"",IF(AND($F339&lt;&gt;"",MONTH($F339)&lt;MONTH($L$9)),"",IF(MID($B339,1,2)="OT",DATEDIF($E339,$F339,"d")+1,IF(AND($I339="",$F339=""),DATEDIF($E339,DATE(YEAR($L$9),MONTH($L$9)+1,0),"d"),IF(AND($E339&lt;&gt;"",$F339&lt;&gt;"",$I339=""),DATEDIF($E339,$F339,"d"),IF(AND($E339&lt;&gt;"",$F339&lt;&gt;"",$I339&lt;&gt;""),DAY(DATE(YEAR($F339),MONTH($F339)+1,0))-(DATE(YEAR($F339),MONTH($F339)+1,0)-$F339),DAY(DATE(YEAR($L$9),MONTH($L$9)+1,0)))))))),"")</f>
        <v/>
      </c>
      <c r="H339" s="52" t="str">
        <f>IFERROR(IF($A339&lt;&gt;"",VLOOKUP($A339,Matos,3,0),""),"")</f>
        <v/>
      </c>
      <c r="I339" s="52"/>
      <c r="J339" s="52"/>
      <c r="K339" s="68" t="str">
        <f ca="1">IFERROR(ROUND(IF(MID($B339,1,2)="OT","",IF(AND($B$8&lt;&gt;"",$D339="",MONTH($F339)=MONTH($L$9),($F339&gt;$B$8),($F339&gt;$E339)),-SUM($H339/DAY(DATE(YEAR($L$9),MONTH($L$9)+1,0)))*DATEDIF($B$8,$F339,"d")*$C339,IF(AND($B$8&lt;&gt;"",$D339&lt;&gt;"",MONTH($F339)=MONTH($L$9),($F339&gt;$B$8),($F339&gt;$E339)),-SUM($H339/DAY(DATE(YEAR($L$9),MONTH($L$9)+1,0)))*DATEDIF($B$8,$F339,"d")*$D339,""))),2),"")</f>
        <v/>
      </c>
      <c r="L339" s="68" t="str">
        <f ca="1">IFERROR(ROUND(IF(AND($J339="",$D339=""),SUM($H339/DAY(DATE(YEAR($L$9),MONTH($L$9)+1,0)))*$G339*$C339,IF(AND($J339="",$D339&lt;&gt;""),SUM($H339/DAY(DATE(YEAR($L$9),MONTH($L$9)+1,0)))*$G339*$D339,"")),2),"")</f>
        <v/>
      </c>
      <c r="M339" s="68" t="str">
        <f ca="1">IFERROR(ROUND(IF(SUM($I339+$L339)="","",SUM($I339+$L339)),2),"")</f>
        <v/>
      </c>
      <c r="N339" s="52"/>
      <c r="O339" s="54"/>
    </row>
    <row r="340" spans="1:15" s="14" customFormat="1" x14ac:dyDescent="0.25">
      <c r="A340" s="48"/>
      <c r="B340" s="49" t="str">
        <f>IFERROR(IF($A340&lt;&gt;"",VLOOKUP($A340,Matos,2,0),""),"")</f>
        <v/>
      </c>
      <c r="C340" s="50"/>
      <c r="D340" s="50"/>
      <c r="E340" s="51"/>
      <c r="F340" s="51"/>
      <c r="G340" s="67" t="str">
        <f>IFERROR(IF(OR($A340="",$B340="",$E340=""),"",IF(AND($F340&lt;&gt;"",MONTH($F340)&lt;MONTH($L$9)),"",IF(MID($B340,1,2)="OT",DATEDIF($E340,$F340,"d")+1,IF(AND($I340="",$F340=""),DATEDIF($E340,DATE(YEAR($L$9),MONTH($L$9)+1,0),"d"),IF(AND($E340&lt;&gt;"",$F340&lt;&gt;"",$I340=""),DATEDIF($E340,$F340,"d"),IF(AND($E340&lt;&gt;"",$F340&lt;&gt;"",$I340&lt;&gt;""),DAY(DATE(YEAR($F340),MONTH($F340)+1,0))-(DATE(YEAR($F340),MONTH($F340)+1,0)-$F340),DAY(DATE(YEAR($L$9),MONTH($L$9)+1,0)))))))),"")</f>
        <v/>
      </c>
      <c r="H340" s="52" t="str">
        <f>IFERROR(IF($A340&lt;&gt;"",VLOOKUP($A340,Matos,3,0),""),"")</f>
        <v/>
      </c>
      <c r="I340" s="52"/>
      <c r="J340" s="52"/>
      <c r="K340" s="68" t="str">
        <f ca="1">IFERROR(ROUND(IF(MID($B340,1,2)="OT","",IF(AND($B$8&lt;&gt;"",$D340="",MONTH($F340)=MONTH($L$9),($F340&gt;$B$8),($F340&gt;$E340)),-SUM($H340/DAY(DATE(YEAR($L$9),MONTH($L$9)+1,0)))*DATEDIF($B$8,$F340,"d")*$C340,IF(AND($B$8&lt;&gt;"",$D340&lt;&gt;"",MONTH($F340)=MONTH($L$9),($F340&gt;$B$8),($F340&gt;$E340)),-SUM($H340/DAY(DATE(YEAR($L$9),MONTH($L$9)+1,0)))*DATEDIF($B$8,$F340,"d")*$D340,""))),2),"")</f>
        <v/>
      </c>
      <c r="L340" s="68" t="str">
        <f ca="1">IFERROR(ROUND(IF(AND($J340="",$D340=""),SUM($H340/DAY(DATE(YEAR($L$9),MONTH($L$9)+1,0)))*$G340*$C340,IF(AND($J340="",$D340&lt;&gt;""),SUM($H340/DAY(DATE(YEAR($L$9),MONTH($L$9)+1,0)))*$G340*$D340,"")),2),"")</f>
        <v/>
      </c>
      <c r="M340" s="68" t="str">
        <f ca="1">IFERROR(ROUND(IF(SUM($I340+$L340)="","",SUM($I340+$L340)),2),"")</f>
        <v/>
      </c>
      <c r="N340" s="52"/>
      <c r="O340" s="54"/>
    </row>
    <row r="341" spans="1:15" s="14" customFormat="1" x14ac:dyDescent="0.25">
      <c r="A341" s="48"/>
      <c r="B341" s="49" t="str">
        <f>IFERROR(IF($A341&lt;&gt;"",VLOOKUP($A341,Matos,2,0),""),"")</f>
        <v/>
      </c>
      <c r="C341" s="50"/>
      <c r="D341" s="50"/>
      <c r="E341" s="51"/>
      <c r="F341" s="51"/>
      <c r="G341" s="67" t="str">
        <f>IFERROR(IF(OR($A341="",$B341="",$E341=""),"",IF(AND($F341&lt;&gt;"",MONTH($F341)&lt;MONTH($L$9)),"",IF(MID($B341,1,2)="OT",DATEDIF($E341,$F341,"d")+1,IF(AND($I341="",$F341=""),DATEDIF($E341,DATE(YEAR($L$9),MONTH($L$9)+1,0),"d"),IF(AND($E341&lt;&gt;"",$F341&lt;&gt;"",$I341=""),DATEDIF($E341,$F341,"d"),IF(AND($E341&lt;&gt;"",$F341&lt;&gt;"",$I341&lt;&gt;""),DAY(DATE(YEAR($F341),MONTH($F341)+1,0))-(DATE(YEAR($F341),MONTH($F341)+1,0)-$F341),DAY(DATE(YEAR($L$9),MONTH($L$9)+1,0)))))))),"")</f>
        <v/>
      </c>
      <c r="H341" s="52" t="str">
        <f>IFERROR(IF($A341&lt;&gt;"",VLOOKUP($A341,Matos,3,0),""),"")</f>
        <v/>
      </c>
      <c r="I341" s="52"/>
      <c r="J341" s="52"/>
      <c r="K341" s="68" t="str">
        <f ca="1">IFERROR(ROUND(IF(MID($B341,1,2)="OT","",IF(AND($B$8&lt;&gt;"",$D341="",MONTH($F341)=MONTH($L$9),($F341&gt;$B$8),($F341&gt;$E341)),-SUM($H341/DAY(DATE(YEAR($L$9),MONTH($L$9)+1,0)))*DATEDIF($B$8,$F341,"d")*$C341,IF(AND($B$8&lt;&gt;"",$D341&lt;&gt;"",MONTH($F341)=MONTH($L$9),($F341&gt;$B$8),($F341&gt;$E341)),-SUM($H341/DAY(DATE(YEAR($L$9),MONTH($L$9)+1,0)))*DATEDIF($B$8,$F341,"d")*$D341,""))),2),"")</f>
        <v/>
      </c>
      <c r="L341" s="68" t="str">
        <f ca="1">IFERROR(ROUND(IF(AND($J341="",$D341=""),SUM($H341/DAY(DATE(YEAR($L$9),MONTH($L$9)+1,0)))*$G341*$C341,IF(AND($J341="",$D341&lt;&gt;""),SUM($H341/DAY(DATE(YEAR($L$9),MONTH($L$9)+1,0)))*$G341*$D341,"")),2),"")</f>
        <v/>
      </c>
      <c r="M341" s="68" t="str">
        <f ca="1">IFERROR(ROUND(IF(SUM($I341+$L341)="","",SUM($I341+$L341)),2),"")</f>
        <v/>
      </c>
      <c r="N341" s="52"/>
      <c r="O341" s="54"/>
    </row>
    <row r="342" spans="1:15" s="14" customFormat="1" x14ac:dyDescent="0.25">
      <c r="A342" s="48"/>
      <c r="B342" s="49" t="str">
        <f>IFERROR(IF($A342&lt;&gt;"",VLOOKUP($A342,Matos,2,0),""),"")</f>
        <v/>
      </c>
      <c r="C342" s="50"/>
      <c r="D342" s="50"/>
      <c r="E342" s="51"/>
      <c r="F342" s="51"/>
      <c r="G342" s="67" t="str">
        <f>IFERROR(IF(OR($A342="",$B342="",$E342=""),"",IF(AND($F342&lt;&gt;"",MONTH($F342)&lt;MONTH($L$9)),"",IF(MID($B342,1,2)="OT",DATEDIF($E342,$F342,"d")+1,IF(AND($I342="",$F342=""),DATEDIF($E342,DATE(YEAR($L$9),MONTH($L$9)+1,0),"d"),IF(AND($E342&lt;&gt;"",$F342&lt;&gt;"",$I342=""),DATEDIF($E342,$F342,"d"),IF(AND($E342&lt;&gt;"",$F342&lt;&gt;"",$I342&lt;&gt;""),DAY(DATE(YEAR($F342),MONTH($F342)+1,0))-(DATE(YEAR($F342),MONTH($F342)+1,0)-$F342),DAY(DATE(YEAR($L$9),MONTH($L$9)+1,0)))))))),"")</f>
        <v/>
      </c>
      <c r="H342" s="52" t="str">
        <f>IFERROR(IF($A342&lt;&gt;"",VLOOKUP($A342,Matos,3,0),""),"")</f>
        <v/>
      </c>
      <c r="I342" s="52"/>
      <c r="J342" s="52"/>
      <c r="K342" s="68" t="str">
        <f ca="1">IFERROR(ROUND(IF(MID($B342,1,2)="OT","",IF(AND($B$8&lt;&gt;"",$D342="",MONTH($F342)=MONTH($L$9),($F342&gt;$B$8),($F342&gt;$E342)),-SUM($H342/DAY(DATE(YEAR($L$9),MONTH($L$9)+1,0)))*DATEDIF($B$8,$F342,"d")*$C342,IF(AND($B$8&lt;&gt;"",$D342&lt;&gt;"",MONTH($F342)=MONTH($L$9),($F342&gt;$B$8),($F342&gt;$E342)),-SUM($H342/DAY(DATE(YEAR($L$9),MONTH($L$9)+1,0)))*DATEDIF($B$8,$F342,"d")*$D342,""))),2),"")</f>
        <v/>
      </c>
      <c r="L342" s="68" t="str">
        <f ca="1">IFERROR(ROUND(IF(AND($J342="",$D342=""),SUM($H342/DAY(DATE(YEAR($L$9),MONTH($L$9)+1,0)))*$G342*$C342,IF(AND($J342="",$D342&lt;&gt;""),SUM($H342/DAY(DATE(YEAR($L$9),MONTH($L$9)+1,0)))*$G342*$D342,"")),2),"")</f>
        <v/>
      </c>
      <c r="M342" s="68" t="str">
        <f ca="1">IFERROR(ROUND(IF(SUM($I342+$L342)="","",SUM($I342+$L342)),2),"")</f>
        <v/>
      </c>
      <c r="N342" s="52"/>
      <c r="O342" s="54"/>
    </row>
    <row r="343" spans="1:15" s="14" customFormat="1" x14ac:dyDescent="0.25">
      <c r="A343" s="48"/>
      <c r="B343" s="49" t="str">
        <f>IFERROR(IF($A343&lt;&gt;"",VLOOKUP($A343,Matos,2,0),""),"")</f>
        <v/>
      </c>
      <c r="C343" s="50"/>
      <c r="D343" s="50"/>
      <c r="E343" s="51"/>
      <c r="F343" s="51"/>
      <c r="G343" s="67" t="str">
        <f>IFERROR(IF(OR($A343="",$B343="",$E343=""),"",IF(AND($F343&lt;&gt;"",MONTH($F343)&lt;MONTH($L$9)),"",IF(MID($B343,1,2)="OT",DATEDIF($E343,$F343,"d")+1,IF(AND($I343="",$F343=""),DATEDIF($E343,DATE(YEAR($L$9),MONTH($L$9)+1,0),"d"),IF(AND($E343&lt;&gt;"",$F343&lt;&gt;"",$I343=""),DATEDIF($E343,$F343,"d"),IF(AND($E343&lt;&gt;"",$F343&lt;&gt;"",$I343&lt;&gt;""),DAY(DATE(YEAR($F343),MONTH($F343)+1,0))-(DATE(YEAR($F343),MONTH($F343)+1,0)-$F343),DAY(DATE(YEAR($L$9),MONTH($L$9)+1,0)))))))),"")</f>
        <v/>
      </c>
      <c r="H343" s="52" t="str">
        <f>IFERROR(IF($A343&lt;&gt;"",VLOOKUP($A343,Matos,3,0),""),"")</f>
        <v/>
      </c>
      <c r="I343" s="52"/>
      <c r="J343" s="52"/>
      <c r="K343" s="68" t="str">
        <f ca="1">IFERROR(ROUND(IF(MID($B343,1,2)="OT","",IF(AND($B$8&lt;&gt;"",$D343="",MONTH($F343)=MONTH($L$9),($F343&gt;$B$8),($F343&gt;$E343)),-SUM($H343/DAY(DATE(YEAR($L$9),MONTH($L$9)+1,0)))*DATEDIF($B$8,$F343,"d")*$C343,IF(AND($B$8&lt;&gt;"",$D343&lt;&gt;"",MONTH($F343)=MONTH($L$9),($F343&gt;$B$8),($F343&gt;$E343)),-SUM($H343/DAY(DATE(YEAR($L$9),MONTH($L$9)+1,0)))*DATEDIF($B$8,$F343,"d")*$D343,""))),2),"")</f>
        <v/>
      </c>
      <c r="L343" s="68" t="str">
        <f ca="1">IFERROR(ROUND(IF(AND($J343="",$D343=""),SUM($H343/DAY(DATE(YEAR($L$9),MONTH($L$9)+1,0)))*$G343*$C343,IF(AND($J343="",$D343&lt;&gt;""),SUM($H343/DAY(DATE(YEAR($L$9),MONTH($L$9)+1,0)))*$G343*$D343,"")),2),"")</f>
        <v/>
      </c>
      <c r="M343" s="68" t="str">
        <f ca="1">IFERROR(ROUND(IF(SUM($I343+$L343)="","",SUM($I343+$L343)),2),"")</f>
        <v/>
      </c>
      <c r="N343" s="52"/>
      <c r="O343" s="54"/>
    </row>
    <row r="344" spans="1:15" s="14" customFormat="1" x14ac:dyDescent="0.25">
      <c r="A344" s="48"/>
      <c r="B344" s="49" t="str">
        <f>IFERROR(IF($A344&lt;&gt;"",VLOOKUP($A344,Matos,2,0),""),"")</f>
        <v/>
      </c>
      <c r="C344" s="50"/>
      <c r="D344" s="50"/>
      <c r="E344" s="51"/>
      <c r="F344" s="51"/>
      <c r="G344" s="67" t="str">
        <f>IFERROR(IF(OR($A344="",$B344="",$E344=""),"",IF(AND($F344&lt;&gt;"",MONTH($F344)&lt;MONTH($L$9)),"",IF(MID($B344,1,2)="OT",DATEDIF($E344,$F344,"d")+1,IF(AND($I344="",$F344=""),DATEDIF($E344,DATE(YEAR($L$9),MONTH($L$9)+1,0),"d"),IF(AND($E344&lt;&gt;"",$F344&lt;&gt;"",$I344=""),DATEDIF($E344,$F344,"d"),IF(AND($E344&lt;&gt;"",$F344&lt;&gt;"",$I344&lt;&gt;""),DAY(DATE(YEAR($F344),MONTH($F344)+1,0))-(DATE(YEAR($F344),MONTH($F344)+1,0)-$F344),DAY(DATE(YEAR($L$9),MONTH($L$9)+1,0)))))))),"")</f>
        <v/>
      </c>
      <c r="H344" s="52" t="str">
        <f>IFERROR(IF($A344&lt;&gt;"",VLOOKUP($A344,Matos,3,0),""),"")</f>
        <v/>
      </c>
      <c r="I344" s="52"/>
      <c r="J344" s="52"/>
      <c r="K344" s="68" t="str">
        <f ca="1">IFERROR(ROUND(IF(MID($B344,1,2)="OT","",IF(AND($B$8&lt;&gt;"",$D344="",MONTH($F344)=MONTH($L$9),($F344&gt;$B$8),($F344&gt;$E344)),-SUM($H344/DAY(DATE(YEAR($L$9),MONTH($L$9)+1,0)))*DATEDIF($B$8,$F344,"d")*$C344,IF(AND($B$8&lt;&gt;"",$D344&lt;&gt;"",MONTH($F344)=MONTH($L$9),($F344&gt;$B$8),($F344&gt;$E344)),-SUM($H344/DAY(DATE(YEAR($L$9),MONTH($L$9)+1,0)))*DATEDIF($B$8,$F344,"d")*$D344,""))),2),"")</f>
        <v/>
      </c>
      <c r="L344" s="68" t="str">
        <f ca="1">IFERROR(ROUND(IF(AND($J344="",$D344=""),SUM($H344/DAY(DATE(YEAR($L$9),MONTH($L$9)+1,0)))*$G344*$C344,IF(AND($J344="",$D344&lt;&gt;""),SUM($H344/DAY(DATE(YEAR($L$9),MONTH($L$9)+1,0)))*$G344*$D344,"")),2),"")</f>
        <v/>
      </c>
      <c r="M344" s="68" t="str">
        <f ca="1">IFERROR(ROUND(IF(SUM($I344+$L344)="","",SUM($I344+$L344)),2),"")</f>
        <v/>
      </c>
      <c r="N344" s="52"/>
      <c r="O344" s="54"/>
    </row>
    <row r="345" spans="1:15" s="14" customFormat="1" x14ac:dyDescent="0.25">
      <c r="A345" s="48"/>
      <c r="B345" s="49" t="str">
        <f>IFERROR(IF($A345&lt;&gt;"",VLOOKUP($A345,Matos,2,0),""),"")</f>
        <v/>
      </c>
      <c r="C345" s="50"/>
      <c r="D345" s="50"/>
      <c r="E345" s="51"/>
      <c r="F345" s="51"/>
      <c r="G345" s="67" t="str">
        <f>IFERROR(IF(OR($A345="",$B345="",$E345=""),"",IF(AND($F345&lt;&gt;"",MONTH($F345)&lt;MONTH($L$9)),"",IF(MID($B345,1,2)="OT",DATEDIF($E345,$F345,"d")+1,IF(AND($I345="",$F345=""),DATEDIF($E345,DATE(YEAR($L$9),MONTH($L$9)+1,0),"d"),IF(AND($E345&lt;&gt;"",$F345&lt;&gt;"",$I345=""),DATEDIF($E345,$F345,"d"),IF(AND($E345&lt;&gt;"",$F345&lt;&gt;"",$I345&lt;&gt;""),DAY(DATE(YEAR($F345),MONTH($F345)+1,0))-(DATE(YEAR($F345),MONTH($F345)+1,0)-$F345),DAY(DATE(YEAR($L$9),MONTH($L$9)+1,0)))))))),"")</f>
        <v/>
      </c>
      <c r="H345" s="52" t="str">
        <f>IFERROR(IF($A345&lt;&gt;"",VLOOKUP($A345,Matos,3,0),""),"")</f>
        <v/>
      </c>
      <c r="I345" s="52"/>
      <c r="J345" s="52"/>
      <c r="K345" s="68" t="str">
        <f ca="1">IFERROR(ROUND(IF(MID($B345,1,2)="OT","",IF(AND($B$8&lt;&gt;"",$D345="",MONTH($F345)=MONTH($L$9),($F345&gt;$B$8),($F345&gt;$E345)),-SUM($H345/DAY(DATE(YEAR($L$9),MONTH($L$9)+1,0)))*DATEDIF($B$8,$F345,"d")*$C345,IF(AND($B$8&lt;&gt;"",$D345&lt;&gt;"",MONTH($F345)=MONTH($L$9),($F345&gt;$B$8),($F345&gt;$E345)),-SUM($H345/DAY(DATE(YEAR($L$9),MONTH($L$9)+1,0)))*DATEDIF($B$8,$F345,"d")*$D345,""))),2),"")</f>
        <v/>
      </c>
      <c r="L345" s="68" t="str">
        <f ca="1">IFERROR(ROUND(IF(AND($J345="",$D345=""),SUM($H345/DAY(DATE(YEAR($L$9),MONTH($L$9)+1,0)))*$G345*$C345,IF(AND($J345="",$D345&lt;&gt;""),SUM($H345/DAY(DATE(YEAR($L$9),MONTH($L$9)+1,0)))*$G345*$D345,"")),2),"")</f>
        <v/>
      </c>
      <c r="M345" s="68" t="str">
        <f ca="1">IFERROR(ROUND(IF(SUM($I345+$L345)="","",SUM($I345+$L345)),2),"")</f>
        <v/>
      </c>
      <c r="N345" s="52"/>
      <c r="O345" s="54"/>
    </row>
    <row r="346" spans="1:15" s="14" customFormat="1" x14ac:dyDescent="0.25">
      <c r="A346" s="48"/>
      <c r="B346" s="49" t="str">
        <f>IFERROR(IF($A346&lt;&gt;"",VLOOKUP($A346,Matos,2,0),""),"")</f>
        <v/>
      </c>
      <c r="C346" s="50"/>
      <c r="D346" s="50"/>
      <c r="E346" s="51"/>
      <c r="F346" s="51"/>
      <c r="G346" s="67" t="str">
        <f>IFERROR(IF(OR($A346="",$B346="",$E346=""),"",IF(AND($F346&lt;&gt;"",MONTH($F346)&lt;MONTH($L$9)),"",IF(MID($B346,1,2)="OT",DATEDIF($E346,$F346,"d")+1,IF(AND($I346="",$F346=""),DATEDIF($E346,DATE(YEAR($L$9),MONTH($L$9)+1,0),"d"),IF(AND($E346&lt;&gt;"",$F346&lt;&gt;"",$I346=""),DATEDIF($E346,$F346,"d"),IF(AND($E346&lt;&gt;"",$F346&lt;&gt;"",$I346&lt;&gt;""),DAY(DATE(YEAR($F346),MONTH($F346)+1,0))-(DATE(YEAR($F346),MONTH($F346)+1,0)-$F346),DAY(DATE(YEAR($L$9),MONTH($L$9)+1,0)))))))),"")</f>
        <v/>
      </c>
      <c r="H346" s="52" t="str">
        <f>IFERROR(IF($A346&lt;&gt;"",VLOOKUP($A346,Matos,3,0),""),"")</f>
        <v/>
      </c>
      <c r="I346" s="52"/>
      <c r="J346" s="52"/>
      <c r="K346" s="68" t="str">
        <f ca="1">IFERROR(ROUND(IF(MID($B346,1,2)="OT","",IF(AND($B$8&lt;&gt;"",$D346="",MONTH($F346)=MONTH($L$9),($F346&gt;$B$8),($F346&gt;$E346)),-SUM($H346/DAY(DATE(YEAR($L$9),MONTH($L$9)+1,0)))*DATEDIF($B$8,$F346,"d")*$C346,IF(AND($B$8&lt;&gt;"",$D346&lt;&gt;"",MONTH($F346)=MONTH($L$9),($F346&gt;$B$8),($F346&gt;$E346)),-SUM($H346/DAY(DATE(YEAR($L$9),MONTH($L$9)+1,0)))*DATEDIF($B$8,$F346,"d")*$D346,""))),2),"")</f>
        <v/>
      </c>
      <c r="L346" s="68" t="str">
        <f ca="1">IFERROR(ROUND(IF(AND($J346="",$D346=""),SUM($H346/DAY(DATE(YEAR($L$9),MONTH($L$9)+1,0)))*$G346*$C346,IF(AND($J346="",$D346&lt;&gt;""),SUM($H346/DAY(DATE(YEAR($L$9),MONTH($L$9)+1,0)))*$G346*$D346,"")),2),"")</f>
        <v/>
      </c>
      <c r="M346" s="68" t="str">
        <f ca="1">IFERROR(ROUND(IF(SUM($I346+$L346)="","",SUM($I346+$L346)),2),"")</f>
        <v/>
      </c>
      <c r="N346" s="52"/>
      <c r="O346" s="54"/>
    </row>
    <row r="347" spans="1:15" s="14" customFormat="1" x14ac:dyDescent="0.25">
      <c r="A347" s="48"/>
      <c r="B347" s="49" t="str">
        <f>IFERROR(IF($A347&lt;&gt;"",VLOOKUP($A347,Matos,2,0),""),"")</f>
        <v/>
      </c>
      <c r="C347" s="50"/>
      <c r="D347" s="50"/>
      <c r="E347" s="51"/>
      <c r="F347" s="51"/>
      <c r="G347" s="67" t="str">
        <f>IFERROR(IF(OR($A347="",$B347="",$E347=""),"",IF(AND($F347&lt;&gt;"",MONTH($F347)&lt;MONTH($L$9)),"",IF(MID($B347,1,2)="OT",DATEDIF($E347,$F347,"d")+1,IF(AND($I347="",$F347=""),DATEDIF($E347,DATE(YEAR($L$9),MONTH($L$9)+1,0),"d"),IF(AND($E347&lt;&gt;"",$F347&lt;&gt;"",$I347=""),DATEDIF($E347,$F347,"d"),IF(AND($E347&lt;&gt;"",$F347&lt;&gt;"",$I347&lt;&gt;""),DAY(DATE(YEAR($F347),MONTH($F347)+1,0))-(DATE(YEAR($F347),MONTH($F347)+1,0)-$F347),DAY(DATE(YEAR($L$9),MONTH($L$9)+1,0)))))))),"")</f>
        <v/>
      </c>
      <c r="H347" s="52" t="str">
        <f>IFERROR(IF($A347&lt;&gt;"",VLOOKUP($A347,Matos,3,0),""),"")</f>
        <v/>
      </c>
      <c r="I347" s="52"/>
      <c r="J347" s="52"/>
      <c r="K347" s="68" t="str">
        <f ca="1">IFERROR(ROUND(IF(MID($B347,1,2)="OT","",IF(AND($B$8&lt;&gt;"",$D347="",MONTH($F347)=MONTH($L$9),($F347&gt;$B$8),($F347&gt;$E347)),-SUM($H347/DAY(DATE(YEAR($L$9),MONTH($L$9)+1,0)))*DATEDIF($B$8,$F347,"d")*$C347,IF(AND($B$8&lt;&gt;"",$D347&lt;&gt;"",MONTH($F347)=MONTH($L$9),($F347&gt;$B$8),($F347&gt;$E347)),-SUM($H347/DAY(DATE(YEAR($L$9),MONTH($L$9)+1,0)))*DATEDIF($B$8,$F347,"d")*$D347,""))),2),"")</f>
        <v/>
      </c>
      <c r="L347" s="68" t="str">
        <f ca="1">IFERROR(ROUND(IF(AND($J347="",$D347=""),SUM($H347/DAY(DATE(YEAR($L$9),MONTH($L$9)+1,0)))*$G347*$C347,IF(AND($J347="",$D347&lt;&gt;""),SUM($H347/DAY(DATE(YEAR($L$9),MONTH($L$9)+1,0)))*$G347*$D347,"")),2),"")</f>
        <v/>
      </c>
      <c r="M347" s="68" t="str">
        <f ca="1">IFERROR(ROUND(IF(SUM($I347+$L347)="","",SUM($I347+$L347)),2),"")</f>
        <v/>
      </c>
      <c r="N347" s="52"/>
      <c r="O347" s="54"/>
    </row>
    <row r="348" spans="1:15" s="14" customFormat="1" x14ac:dyDescent="0.25">
      <c r="A348" s="48"/>
      <c r="B348" s="49" t="str">
        <f>IFERROR(IF($A348&lt;&gt;"",VLOOKUP($A348,Matos,2,0),""),"")</f>
        <v/>
      </c>
      <c r="C348" s="50"/>
      <c r="D348" s="50"/>
      <c r="E348" s="51"/>
      <c r="F348" s="51"/>
      <c r="G348" s="67" t="str">
        <f>IFERROR(IF(OR($A348="",$B348="",$E348=""),"",IF(AND($F348&lt;&gt;"",MONTH($F348)&lt;MONTH($L$9)),"",IF(MID($B348,1,2)="OT",DATEDIF($E348,$F348,"d")+1,IF(AND($I348="",$F348=""),DATEDIF($E348,DATE(YEAR($L$9),MONTH($L$9)+1,0),"d"),IF(AND($E348&lt;&gt;"",$F348&lt;&gt;"",$I348=""),DATEDIF($E348,$F348,"d"),IF(AND($E348&lt;&gt;"",$F348&lt;&gt;"",$I348&lt;&gt;""),DAY(DATE(YEAR($F348),MONTH($F348)+1,0))-(DATE(YEAR($F348),MONTH($F348)+1,0)-$F348),DAY(DATE(YEAR($L$9),MONTH($L$9)+1,0)))))))),"")</f>
        <v/>
      </c>
      <c r="H348" s="52" t="str">
        <f>IFERROR(IF($A348&lt;&gt;"",VLOOKUP($A348,Matos,3,0),""),"")</f>
        <v/>
      </c>
      <c r="I348" s="52"/>
      <c r="J348" s="52"/>
      <c r="K348" s="68" t="str">
        <f ca="1">IFERROR(ROUND(IF(MID($B348,1,2)="OT","",IF(AND($B$8&lt;&gt;"",$D348="",MONTH($F348)=MONTH($L$9),($F348&gt;$B$8),($F348&gt;$E348)),-SUM($H348/DAY(DATE(YEAR($L$9),MONTH($L$9)+1,0)))*DATEDIF($B$8,$F348,"d")*$C348,IF(AND($B$8&lt;&gt;"",$D348&lt;&gt;"",MONTH($F348)=MONTH($L$9),($F348&gt;$B$8),($F348&gt;$E348)),-SUM($H348/DAY(DATE(YEAR($L$9),MONTH($L$9)+1,0)))*DATEDIF($B$8,$F348,"d")*$D348,""))),2),"")</f>
        <v/>
      </c>
      <c r="L348" s="68" t="str">
        <f ca="1">IFERROR(ROUND(IF(AND($J348="",$D348=""),SUM($H348/DAY(DATE(YEAR($L$9),MONTH($L$9)+1,0)))*$G348*$C348,IF(AND($J348="",$D348&lt;&gt;""),SUM($H348/DAY(DATE(YEAR($L$9),MONTH($L$9)+1,0)))*$G348*$D348,"")),2),"")</f>
        <v/>
      </c>
      <c r="M348" s="68" t="str">
        <f ca="1">IFERROR(ROUND(IF(SUM($I348+$L348)="","",SUM($I348+$L348)),2),"")</f>
        <v/>
      </c>
      <c r="N348" s="52"/>
      <c r="O348" s="54"/>
    </row>
    <row r="349" spans="1:15" s="14" customFormat="1" x14ac:dyDescent="0.25">
      <c r="A349" s="48"/>
      <c r="B349" s="49" t="str">
        <f>IFERROR(IF($A349&lt;&gt;"",VLOOKUP($A349,Matos,2,0),""),"")</f>
        <v/>
      </c>
      <c r="C349" s="50"/>
      <c r="D349" s="50"/>
      <c r="E349" s="51"/>
      <c r="F349" s="51"/>
      <c r="G349" s="67" t="str">
        <f>IFERROR(IF(OR($A349="",$B349="",$E349=""),"",IF(AND($F349&lt;&gt;"",MONTH($F349)&lt;MONTH($L$9)),"",IF(MID($B349,1,2)="OT",DATEDIF($E349,$F349,"d")+1,IF(AND($I349="",$F349=""),DATEDIF($E349,DATE(YEAR($L$9),MONTH($L$9)+1,0),"d"),IF(AND($E349&lt;&gt;"",$F349&lt;&gt;"",$I349=""),DATEDIF($E349,$F349,"d"),IF(AND($E349&lt;&gt;"",$F349&lt;&gt;"",$I349&lt;&gt;""),DAY(DATE(YEAR($F349),MONTH($F349)+1,0))-(DATE(YEAR($F349),MONTH($F349)+1,0)-$F349),DAY(DATE(YEAR($L$9),MONTH($L$9)+1,0)))))))),"")</f>
        <v/>
      </c>
      <c r="H349" s="52" t="str">
        <f>IFERROR(IF($A349&lt;&gt;"",VLOOKUP($A349,Matos,3,0),""),"")</f>
        <v/>
      </c>
      <c r="I349" s="52"/>
      <c r="J349" s="52"/>
      <c r="K349" s="68" t="str">
        <f ca="1">IFERROR(ROUND(IF(MID($B349,1,2)="OT","",IF(AND($B$8&lt;&gt;"",$D349="",MONTH($F349)=MONTH($L$9),($F349&gt;$B$8),($F349&gt;$E349)),-SUM($H349/DAY(DATE(YEAR($L$9),MONTH($L$9)+1,0)))*DATEDIF($B$8,$F349,"d")*$C349,IF(AND($B$8&lt;&gt;"",$D349&lt;&gt;"",MONTH($F349)=MONTH($L$9),($F349&gt;$B$8),($F349&gt;$E349)),-SUM($H349/DAY(DATE(YEAR($L$9),MONTH($L$9)+1,0)))*DATEDIF($B$8,$F349,"d")*$D349,""))),2),"")</f>
        <v/>
      </c>
      <c r="L349" s="68" t="str">
        <f ca="1">IFERROR(ROUND(IF(AND($J349="",$D349=""),SUM($H349/DAY(DATE(YEAR($L$9),MONTH($L$9)+1,0)))*$G349*$C349,IF(AND($J349="",$D349&lt;&gt;""),SUM($H349/DAY(DATE(YEAR($L$9),MONTH($L$9)+1,0)))*$G349*$D349,"")),2),"")</f>
        <v/>
      </c>
      <c r="M349" s="68" t="str">
        <f ca="1">IFERROR(ROUND(IF(SUM($I349+$L349)="","",SUM($I349+$L349)),2),"")</f>
        <v/>
      </c>
      <c r="N349" s="52"/>
      <c r="O349" s="54"/>
    </row>
    <row r="350" spans="1:15" s="14" customFormat="1" x14ac:dyDescent="0.25">
      <c r="A350" s="48"/>
      <c r="B350" s="49" t="str">
        <f>IFERROR(IF($A350&lt;&gt;"",VLOOKUP($A350,Matos,2,0),""),"")</f>
        <v/>
      </c>
      <c r="C350" s="50"/>
      <c r="D350" s="50"/>
      <c r="E350" s="51"/>
      <c r="F350" s="51"/>
      <c r="G350" s="67" t="str">
        <f>IFERROR(IF(OR($A350="",$B350="",$E350=""),"",IF(AND($F350&lt;&gt;"",MONTH($F350)&lt;MONTH($L$9)),"",IF(MID($B350,1,2)="OT",DATEDIF($E350,$F350,"d")+1,IF(AND($I350="",$F350=""),DATEDIF($E350,DATE(YEAR($L$9),MONTH($L$9)+1,0),"d"),IF(AND($E350&lt;&gt;"",$F350&lt;&gt;"",$I350=""),DATEDIF($E350,$F350,"d"),IF(AND($E350&lt;&gt;"",$F350&lt;&gt;"",$I350&lt;&gt;""),DAY(DATE(YEAR($F350),MONTH($F350)+1,0))-(DATE(YEAR($F350),MONTH($F350)+1,0)-$F350),DAY(DATE(YEAR($L$9),MONTH($L$9)+1,0)))))))),"")</f>
        <v/>
      </c>
      <c r="H350" s="52" t="str">
        <f>IFERROR(IF($A350&lt;&gt;"",VLOOKUP($A350,Matos,3,0),""),"")</f>
        <v/>
      </c>
      <c r="I350" s="52"/>
      <c r="J350" s="52"/>
      <c r="K350" s="68" t="str">
        <f ca="1">IFERROR(ROUND(IF(MID($B350,1,2)="OT","",IF(AND($B$8&lt;&gt;"",$D350="",MONTH($F350)=MONTH($L$9),($F350&gt;$B$8),($F350&gt;$E350)),-SUM($H350/DAY(DATE(YEAR($L$9),MONTH($L$9)+1,0)))*DATEDIF($B$8,$F350,"d")*$C350,IF(AND($B$8&lt;&gt;"",$D350&lt;&gt;"",MONTH($F350)=MONTH($L$9),($F350&gt;$B$8),($F350&gt;$E350)),-SUM($H350/DAY(DATE(YEAR($L$9),MONTH($L$9)+1,0)))*DATEDIF($B$8,$F350,"d")*$D350,""))),2),"")</f>
        <v/>
      </c>
      <c r="L350" s="68" t="str">
        <f ca="1">IFERROR(ROUND(IF(AND($J350="",$D350=""),SUM($H350/DAY(DATE(YEAR($L$9),MONTH($L$9)+1,0)))*$G350*$C350,IF(AND($J350="",$D350&lt;&gt;""),SUM($H350/DAY(DATE(YEAR($L$9),MONTH($L$9)+1,0)))*$G350*$D350,"")),2),"")</f>
        <v/>
      </c>
      <c r="M350" s="68" t="str">
        <f ca="1">IFERROR(ROUND(IF(SUM($I350+$L350)="","",SUM($I350+$L350)),2),"")</f>
        <v/>
      </c>
      <c r="N350" s="52"/>
      <c r="O350" s="54"/>
    </row>
    <row r="351" spans="1:15" s="14" customFormat="1" x14ac:dyDescent="0.25">
      <c r="A351" s="48"/>
      <c r="B351" s="49" t="str">
        <f>IFERROR(IF($A351&lt;&gt;"",VLOOKUP($A351,Matos,2,0),""),"")</f>
        <v/>
      </c>
      <c r="C351" s="50"/>
      <c r="D351" s="50"/>
      <c r="E351" s="51"/>
      <c r="F351" s="51"/>
      <c r="G351" s="67" t="str">
        <f>IFERROR(IF(OR($A351="",$B351="",$E351=""),"",IF(AND($F351&lt;&gt;"",MONTH($F351)&lt;MONTH($L$9)),"",IF(MID($B351,1,2)="OT",DATEDIF($E351,$F351,"d")+1,IF(AND($I351="",$F351=""),DATEDIF($E351,DATE(YEAR($L$9),MONTH($L$9)+1,0),"d"),IF(AND($E351&lt;&gt;"",$F351&lt;&gt;"",$I351=""),DATEDIF($E351,$F351,"d"),IF(AND($E351&lt;&gt;"",$F351&lt;&gt;"",$I351&lt;&gt;""),DAY(DATE(YEAR($F351),MONTH($F351)+1,0))-(DATE(YEAR($F351),MONTH($F351)+1,0)-$F351),DAY(DATE(YEAR($L$9),MONTH($L$9)+1,0)))))))),"")</f>
        <v/>
      </c>
      <c r="H351" s="52" t="str">
        <f>IFERROR(IF($A351&lt;&gt;"",VLOOKUP($A351,Matos,3,0),""),"")</f>
        <v/>
      </c>
      <c r="I351" s="52"/>
      <c r="J351" s="52"/>
      <c r="K351" s="68" t="str">
        <f ca="1">IFERROR(ROUND(IF(MID($B351,1,2)="OT","",IF(AND($B$8&lt;&gt;"",$D351="",MONTH($F351)=MONTH($L$9),($F351&gt;$B$8),($F351&gt;$E351)),-SUM($H351/DAY(DATE(YEAR($L$9),MONTH($L$9)+1,0)))*DATEDIF($B$8,$F351,"d")*$C351,IF(AND($B$8&lt;&gt;"",$D351&lt;&gt;"",MONTH($F351)=MONTH($L$9),($F351&gt;$B$8),($F351&gt;$E351)),-SUM($H351/DAY(DATE(YEAR($L$9),MONTH($L$9)+1,0)))*DATEDIF($B$8,$F351,"d")*$D351,""))),2),"")</f>
        <v/>
      </c>
      <c r="L351" s="68" t="str">
        <f ca="1">IFERROR(ROUND(IF(AND($J351="",$D351=""),SUM($H351/DAY(DATE(YEAR($L$9),MONTH($L$9)+1,0)))*$G351*$C351,IF(AND($J351="",$D351&lt;&gt;""),SUM($H351/DAY(DATE(YEAR($L$9),MONTH($L$9)+1,0)))*$G351*$D351,"")),2),"")</f>
        <v/>
      </c>
      <c r="M351" s="68" t="str">
        <f ca="1">IFERROR(ROUND(IF(SUM($I351+$L351)="","",SUM($I351+$L351)),2),"")</f>
        <v/>
      </c>
      <c r="N351" s="52"/>
      <c r="O351" s="54"/>
    </row>
    <row r="352" spans="1:15" s="14" customFormat="1" x14ac:dyDescent="0.25">
      <c r="A352" s="48"/>
      <c r="B352" s="49" t="str">
        <f>IFERROR(IF($A352&lt;&gt;"",VLOOKUP($A352,Matos,2,0),""),"")</f>
        <v/>
      </c>
      <c r="C352" s="50"/>
      <c r="D352" s="50"/>
      <c r="E352" s="51"/>
      <c r="F352" s="51"/>
      <c r="G352" s="67" t="str">
        <f>IFERROR(IF(OR($A352="",$B352="",$E352=""),"",IF(AND($F352&lt;&gt;"",MONTH($F352)&lt;MONTH($L$9)),"",IF(MID($B352,1,2)="OT",DATEDIF($E352,$F352,"d")+1,IF(AND($I352="",$F352=""),DATEDIF($E352,DATE(YEAR($L$9),MONTH($L$9)+1,0),"d"),IF(AND($E352&lt;&gt;"",$F352&lt;&gt;"",$I352=""),DATEDIF($E352,$F352,"d"),IF(AND($E352&lt;&gt;"",$F352&lt;&gt;"",$I352&lt;&gt;""),DAY(DATE(YEAR($F352),MONTH($F352)+1,0))-(DATE(YEAR($F352),MONTH($F352)+1,0)-$F352),DAY(DATE(YEAR($L$9),MONTH($L$9)+1,0)))))))),"")</f>
        <v/>
      </c>
      <c r="H352" s="52" t="str">
        <f>IFERROR(IF($A352&lt;&gt;"",VLOOKUP($A352,Matos,3,0),""),"")</f>
        <v/>
      </c>
      <c r="I352" s="52"/>
      <c r="J352" s="52"/>
      <c r="K352" s="68" t="str">
        <f ca="1">IFERROR(ROUND(IF(MID($B352,1,2)="OT","",IF(AND($B$8&lt;&gt;"",$D352="",MONTH($F352)=MONTH($L$9),($F352&gt;$B$8),($F352&gt;$E352)),-SUM($H352/DAY(DATE(YEAR($L$9),MONTH($L$9)+1,0)))*DATEDIF($B$8,$F352,"d")*$C352,IF(AND($B$8&lt;&gt;"",$D352&lt;&gt;"",MONTH($F352)=MONTH($L$9),($F352&gt;$B$8),($F352&gt;$E352)),-SUM($H352/DAY(DATE(YEAR($L$9),MONTH($L$9)+1,0)))*DATEDIF($B$8,$F352,"d")*$D352,""))),2),"")</f>
        <v/>
      </c>
      <c r="L352" s="68" t="str">
        <f ca="1">IFERROR(ROUND(IF(AND($J352="",$D352=""),SUM($H352/DAY(DATE(YEAR($L$9),MONTH($L$9)+1,0)))*$G352*$C352,IF(AND($J352="",$D352&lt;&gt;""),SUM($H352/DAY(DATE(YEAR($L$9),MONTH($L$9)+1,0)))*$G352*$D352,"")),2),"")</f>
        <v/>
      </c>
      <c r="M352" s="68" t="str">
        <f ca="1">IFERROR(ROUND(IF(SUM($I352+$L352)="","",SUM($I352+$L352)),2),"")</f>
        <v/>
      </c>
      <c r="N352" s="52"/>
      <c r="O352" s="54"/>
    </row>
    <row r="353" spans="1:15" s="14" customFormat="1" x14ac:dyDescent="0.25">
      <c r="A353" s="48"/>
      <c r="B353" s="49" t="str">
        <f>IFERROR(IF($A353&lt;&gt;"",VLOOKUP($A353,Matos,2,0),""),"")</f>
        <v/>
      </c>
      <c r="C353" s="50"/>
      <c r="D353" s="50"/>
      <c r="E353" s="51"/>
      <c r="F353" s="51"/>
      <c r="G353" s="67" t="str">
        <f>IFERROR(IF(OR($A353="",$B353="",$E353=""),"",IF(AND($F353&lt;&gt;"",MONTH($F353)&lt;MONTH($L$9)),"",IF(MID($B353,1,2)="OT",DATEDIF($E353,$F353,"d")+1,IF(AND($I353="",$F353=""),DATEDIF($E353,DATE(YEAR($L$9),MONTH($L$9)+1,0),"d"),IF(AND($E353&lt;&gt;"",$F353&lt;&gt;"",$I353=""),DATEDIF($E353,$F353,"d"),IF(AND($E353&lt;&gt;"",$F353&lt;&gt;"",$I353&lt;&gt;""),DAY(DATE(YEAR($F353),MONTH($F353)+1,0))-(DATE(YEAR($F353),MONTH($F353)+1,0)-$F353),DAY(DATE(YEAR($L$9),MONTH($L$9)+1,0)))))))),"")</f>
        <v/>
      </c>
      <c r="H353" s="52" t="str">
        <f>IFERROR(IF($A353&lt;&gt;"",VLOOKUP($A353,Matos,3,0),""),"")</f>
        <v/>
      </c>
      <c r="I353" s="52"/>
      <c r="J353" s="52"/>
      <c r="K353" s="68" t="str">
        <f ca="1">IFERROR(ROUND(IF(MID($B353,1,2)="OT","",IF(AND($B$8&lt;&gt;"",$D353="",MONTH($F353)=MONTH($L$9),($F353&gt;$B$8),($F353&gt;$E353)),-SUM($H353/DAY(DATE(YEAR($L$9),MONTH($L$9)+1,0)))*DATEDIF($B$8,$F353,"d")*$C353,IF(AND($B$8&lt;&gt;"",$D353&lt;&gt;"",MONTH($F353)=MONTH($L$9),($F353&gt;$B$8),($F353&gt;$E353)),-SUM($H353/DAY(DATE(YEAR($L$9),MONTH($L$9)+1,0)))*DATEDIF($B$8,$F353,"d")*$D353,""))),2),"")</f>
        <v/>
      </c>
      <c r="L353" s="68" t="str">
        <f ca="1">IFERROR(ROUND(IF(AND($J353="",$D353=""),SUM($H353/DAY(DATE(YEAR($L$9),MONTH($L$9)+1,0)))*$G353*$C353,IF(AND($J353="",$D353&lt;&gt;""),SUM($H353/DAY(DATE(YEAR($L$9),MONTH($L$9)+1,0)))*$G353*$D353,"")),2),"")</f>
        <v/>
      </c>
      <c r="M353" s="68" t="str">
        <f ca="1">IFERROR(ROUND(IF(SUM($I353+$L353)="","",SUM($I353+$L353)),2),"")</f>
        <v/>
      </c>
      <c r="N353" s="52"/>
      <c r="O353" s="54"/>
    </row>
    <row r="354" spans="1:15" s="14" customFormat="1" x14ac:dyDescent="0.25">
      <c r="A354" s="48"/>
      <c r="B354" s="49" t="str">
        <f>IFERROR(IF($A354&lt;&gt;"",VLOOKUP($A354,Matos,2,0),""),"")</f>
        <v/>
      </c>
      <c r="C354" s="50"/>
      <c r="D354" s="50"/>
      <c r="E354" s="51"/>
      <c r="F354" s="51"/>
      <c r="G354" s="67" t="str">
        <f>IFERROR(IF(OR($A354="",$B354="",$E354=""),"",IF(AND($F354&lt;&gt;"",MONTH($F354)&lt;MONTH($L$9)),"",IF(MID($B354,1,2)="OT",DATEDIF($E354,$F354,"d")+1,IF(AND($I354="",$F354=""),DATEDIF($E354,DATE(YEAR($L$9),MONTH($L$9)+1,0),"d"),IF(AND($E354&lt;&gt;"",$F354&lt;&gt;"",$I354=""),DATEDIF($E354,$F354,"d"),IF(AND($E354&lt;&gt;"",$F354&lt;&gt;"",$I354&lt;&gt;""),DAY(DATE(YEAR($F354),MONTH($F354)+1,0))-(DATE(YEAR($F354),MONTH($F354)+1,0)-$F354),DAY(DATE(YEAR($L$9),MONTH($L$9)+1,0)))))))),"")</f>
        <v/>
      </c>
      <c r="H354" s="52" t="str">
        <f>IFERROR(IF($A354&lt;&gt;"",VLOOKUP($A354,Matos,3,0),""),"")</f>
        <v/>
      </c>
      <c r="I354" s="52"/>
      <c r="J354" s="52"/>
      <c r="K354" s="68" t="str">
        <f ca="1">IFERROR(ROUND(IF(MID($B354,1,2)="OT","",IF(AND($B$8&lt;&gt;"",$D354="",MONTH($F354)=MONTH($L$9),($F354&gt;$B$8),($F354&gt;$E354)),-SUM($H354/DAY(DATE(YEAR($L$9),MONTH($L$9)+1,0)))*DATEDIF($B$8,$F354,"d")*$C354,IF(AND($B$8&lt;&gt;"",$D354&lt;&gt;"",MONTH($F354)=MONTH($L$9),($F354&gt;$B$8),($F354&gt;$E354)),-SUM($H354/DAY(DATE(YEAR($L$9),MONTH($L$9)+1,0)))*DATEDIF($B$8,$F354,"d")*$D354,""))),2),"")</f>
        <v/>
      </c>
      <c r="L354" s="68" t="str">
        <f ca="1">IFERROR(ROUND(IF(AND($J354="",$D354=""),SUM($H354/DAY(DATE(YEAR($L$9),MONTH($L$9)+1,0)))*$G354*$C354,IF(AND($J354="",$D354&lt;&gt;""),SUM($H354/DAY(DATE(YEAR($L$9),MONTH($L$9)+1,0)))*$G354*$D354,"")),2),"")</f>
        <v/>
      </c>
      <c r="M354" s="68" t="str">
        <f ca="1">IFERROR(ROUND(IF(SUM($I354+$L354)="","",SUM($I354+$L354)),2),"")</f>
        <v/>
      </c>
      <c r="N354" s="52"/>
      <c r="O354" s="54"/>
    </row>
    <row r="355" spans="1:15" s="14" customFormat="1" x14ac:dyDescent="0.25">
      <c r="A355" s="48"/>
      <c r="B355" s="49" t="str">
        <f>IFERROR(IF($A355&lt;&gt;"",VLOOKUP($A355,Matos,2,0),""),"")</f>
        <v/>
      </c>
      <c r="C355" s="50"/>
      <c r="D355" s="50"/>
      <c r="E355" s="51"/>
      <c r="F355" s="51"/>
      <c r="G355" s="67" t="str">
        <f>IFERROR(IF(OR($A355="",$B355="",$E355=""),"",IF(AND($F355&lt;&gt;"",MONTH($F355)&lt;MONTH($L$9)),"",IF(MID($B355,1,2)="OT",DATEDIF($E355,$F355,"d")+1,IF(AND($I355="",$F355=""),DATEDIF($E355,DATE(YEAR($L$9),MONTH($L$9)+1,0),"d"),IF(AND($E355&lt;&gt;"",$F355&lt;&gt;"",$I355=""),DATEDIF($E355,$F355,"d"),IF(AND($E355&lt;&gt;"",$F355&lt;&gt;"",$I355&lt;&gt;""),DAY(DATE(YEAR($F355),MONTH($F355)+1,0))-(DATE(YEAR($F355),MONTH($F355)+1,0)-$F355),DAY(DATE(YEAR($L$9),MONTH($L$9)+1,0)))))))),"")</f>
        <v/>
      </c>
      <c r="H355" s="52" t="str">
        <f>IFERROR(IF($A355&lt;&gt;"",VLOOKUP($A355,Matos,3,0),""),"")</f>
        <v/>
      </c>
      <c r="I355" s="52"/>
      <c r="J355" s="52"/>
      <c r="K355" s="68" t="str">
        <f ca="1">IFERROR(ROUND(IF(MID($B355,1,2)="OT","",IF(AND($B$8&lt;&gt;"",$D355="",MONTH($F355)=MONTH($L$9),($F355&gt;$B$8),($F355&gt;$E355)),-SUM($H355/DAY(DATE(YEAR($L$9),MONTH($L$9)+1,0)))*DATEDIF($B$8,$F355,"d")*$C355,IF(AND($B$8&lt;&gt;"",$D355&lt;&gt;"",MONTH($F355)=MONTH($L$9),($F355&gt;$B$8),($F355&gt;$E355)),-SUM($H355/DAY(DATE(YEAR($L$9),MONTH($L$9)+1,0)))*DATEDIF($B$8,$F355,"d")*$D355,""))),2),"")</f>
        <v/>
      </c>
      <c r="L355" s="68" t="str">
        <f ca="1">IFERROR(ROUND(IF(AND($J355="",$D355=""),SUM($H355/DAY(DATE(YEAR($L$9),MONTH($L$9)+1,0)))*$G355*$C355,IF(AND($J355="",$D355&lt;&gt;""),SUM($H355/DAY(DATE(YEAR($L$9),MONTH($L$9)+1,0)))*$G355*$D355,"")),2),"")</f>
        <v/>
      </c>
      <c r="M355" s="68" t="str">
        <f ca="1">IFERROR(ROUND(IF(SUM($I355+$L355)="","",SUM($I355+$L355)),2),"")</f>
        <v/>
      </c>
      <c r="N355" s="52"/>
      <c r="O355" s="54"/>
    </row>
    <row r="356" spans="1:15" s="14" customFormat="1" x14ac:dyDescent="0.25">
      <c r="A356" s="48"/>
      <c r="B356" s="49" t="str">
        <f>IFERROR(IF($A356&lt;&gt;"",VLOOKUP($A356,Matos,2,0),""),"")</f>
        <v/>
      </c>
      <c r="C356" s="50"/>
      <c r="D356" s="50"/>
      <c r="E356" s="51"/>
      <c r="F356" s="51"/>
      <c r="G356" s="67" t="str">
        <f>IFERROR(IF(OR($A356="",$B356="",$E356=""),"",IF(AND($F356&lt;&gt;"",MONTH($F356)&lt;MONTH($L$9)),"",IF(MID($B356,1,2)="OT",DATEDIF($E356,$F356,"d")+1,IF(AND($I356="",$F356=""),DATEDIF($E356,DATE(YEAR($L$9),MONTH($L$9)+1,0),"d"),IF(AND($E356&lt;&gt;"",$F356&lt;&gt;"",$I356=""),DATEDIF($E356,$F356,"d"),IF(AND($E356&lt;&gt;"",$F356&lt;&gt;"",$I356&lt;&gt;""),DAY(DATE(YEAR($F356),MONTH($F356)+1,0))-(DATE(YEAR($F356),MONTH($F356)+1,0)-$F356),DAY(DATE(YEAR($L$9),MONTH($L$9)+1,0)))))))),"")</f>
        <v/>
      </c>
      <c r="H356" s="52" t="str">
        <f>IFERROR(IF($A356&lt;&gt;"",VLOOKUP($A356,Matos,3,0),""),"")</f>
        <v/>
      </c>
      <c r="I356" s="52"/>
      <c r="J356" s="52"/>
      <c r="K356" s="68" t="str">
        <f ca="1">IFERROR(ROUND(IF(MID($B356,1,2)="OT","",IF(AND($B$8&lt;&gt;"",$D356="",MONTH($F356)=MONTH($L$9),($F356&gt;$B$8),($F356&gt;$E356)),-SUM($H356/DAY(DATE(YEAR($L$9),MONTH($L$9)+1,0)))*DATEDIF($B$8,$F356,"d")*$C356,IF(AND($B$8&lt;&gt;"",$D356&lt;&gt;"",MONTH($F356)=MONTH($L$9),($F356&gt;$B$8),($F356&gt;$E356)),-SUM($H356/DAY(DATE(YEAR($L$9),MONTH($L$9)+1,0)))*DATEDIF($B$8,$F356,"d")*$D356,""))),2),"")</f>
        <v/>
      </c>
      <c r="L356" s="68" t="str">
        <f ca="1">IFERROR(ROUND(IF(AND($J356="",$D356=""),SUM($H356/DAY(DATE(YEAR($L$9),MONTH($L$9)+1,0)))*$G356*$C356,IF(AND($J356="",$D356&lt;&gt;""),SUM($H356/DAY(DATE(YEAR($L$9),MONTH($L$9)+1,0)))*$G356*$D356,"")),2),"")</f>
        <v/>
      </c>
      <c r="M356" s="68" t="str">
        <f ca="1">IFERROR(ROUND(IF(SUM($I356+$L356)="","",SUM($I356+$L356)),2),"")</f>
        <v/>
      </c>
      <c r="N356" s="52"/>
      <c r="O356" s="54"/>
    </row>
    <row r="357" spans="1:15" s="14" customFormat="1" x14ac:dyDescent="0.25">
      <c r="A357" s="48"/>
      <c r="B357" s="49" t="str">
        <f>IFERROR(IF($A357&lt;&gt;"",VLOOKUP($A357,Matos,2,0),""),"")</f>
        <v/>
      </c>
      <c r="C357" s="50"/>
      <c r="D357" s="50"/>
      <c r="E357" s="51"/>
      <c r="F357" s="51"/>
      <c r="G357" s="67" t="str">
        <f>IFERROR(IF(OR($A357="",$B357="",$E357=""),"",IF(AND($F357&lt;&gt;"",MONTH($F357)&lt;MONTH($L$9)),"",IF(MID($B357,1,2)="OT",DATEDIF($E357,$F357,"d")+1,IF(AND($I357="",$F357=""),DATEDIF($E357,DATE(YEAR($L$9),MONTH($L$9)+1,0),"d"),IF(AND($E357&lt;&gt;"",$F357&lt;&gt;"",$I357=""),DATEDIF($E357,$F357,"d"),IF(AND($E357&lt;&gt;"",$F357&lt;&gt;"",$I357&lt;&gt;""),DAY(DATE(YEAR($F357),MONTH($F357)+1,0))-(DATE(YEAR($F357),MONTH($F357)+1,0)-$F357),DAY(DATE(YEAR($L$9),MONTH($L$9)+1,0)))))))),"")</f>
        <v/>
      </c>
      <c r="H357" s="52" t="str">
        <f>IFERROR(IF($A357&lt;&gt;"",VLOOKUP($A357,Matos,3,0),""),"")</f>
        <v/>
      </c>
      <c r="I357" s="52"/>
      <c r="J357" s="52"/>
      <c r="K357" s="68" t="str">
        <f ca="1">IFERROR(ROUND(IF(MID($B357,1,2)="OT","",IF(AND($B$8&lt;&gt;"",$D357="",MONTH($F357)=MONTH($L$9),($F357&gt;$B$8),($F357&gt;$E357)),-SUM($H357/DAY(DATE(YEAR($L$9),MONTH($L$9)+1,0)))*DATEDIF($B$8,$F357,"d")*$C357,IF(AND($B$8&lt;&gt;"",$D357&lt;&gt;"",MONTH($F357)=MONTH($L$9),($F357&gt;$B$8),($F357&gt;$E357)),-SUM($H357/DAY(DATE(YEAR($L$9),MONTH($L$9)+1,0)))*DATEDIF($B$8,$F357,"d")*$D357,""))),2),"")</f>
        <v/>
      </c>
      <c r="L357" s="68" t="str">
        <f ca="1">IFERROR(ROUND(IF(AND($J357="",$D357=""),SUM($H357/DAY(DATE(YEAR($L$9),MONTH($L$9)+1,0)))*$G357*$C357,IF(AND($J357="",$D357&lt;&gt;""),SUM($H357/DAY(DATE(YEAR($L$9),MONTH($L$9)+1,0)))*$G357*$D357,"")),2),"")</f>
        <v/>
      </c>
      <c r="M357" s="68" t="str">
        <f ca="1">IFERROR(ROUND(IF(SUM($I357+$L357)="","",SUM($I357+$L357)),2),"")</f>
        <v/>
      </c>
      <c r="N357" s="52"/>
      <c r="O357" s="54"/>
    </row>
    <row r="358" spans="1:15" s="14" customFormat="1" x14ac:dyDescent="0.25">
      <c r="A358" s="48"/>
      <c r="B358" s="49" t="str">
        <f>IFERROR(IF($A358&lt;&gt;"",VLOOKUP($A358,Matos,2,0),""),"")</f>
        <v/>
      </c>
      <c r="C358" s="50"/>
      <c r="D358" s="50"/>
      <c r="E358" s="51"/>
      <c r="F358" s="51"/>
      <c r="G358" s="67" t="str">
        <f>IFERROR(IF(OR($A358="",$B358="",$E358=""),"",IF(AND($F358&lt;&gt;"",MONTH($F358)&lt;MONTH($L$9)),"",IF(MID($B358,1,2)="OT",DATEDIF($E358,$F358,"d")+1,IF(AND($I358="",$F358=""),DATEDIF($E358,DATE(YEAR($L$9),MONTH($L$9)+1,0),"d"),IF(AND($E358&lt;&gt;"",$F358&lt;&gt;"",$I358=""),DATEDIF($E358,$F358,"d"),IF(AND($E358&lt;&gt;"",$F358&lt;&gt;"",$I358&lt;&gt;""),DAY(DATE(YEAR($F358),MONTH($F358)+1,0))-(DATE(YEAR($F358),MONTH($F358)+1,0)-$F358),DAY(DATE(YEAR($L$9),MONTH($L$9)+1,0)))))))),"")</f>
        <v/>
      </c>
      <c r="H358" s="52" t="str">
        <f>IFERROR(IF($A358&lt;&gt;"",VLOOKUP($A358,Matos,3,0),""),"")</f>
        <v/>
      </c>
      <c r="I358" s="52"/>
      <c r="J358" s="52"/>
      <c r="K358" s="68" t="str">
        <f ca="1">IFERROR(ROUND(IF(MID($B358,1,2)="OT","",IF(AND($B$8&lt;&gt;"",$D358="",MONTH($F358)=MONTH($L$9),($F358&gt;$B$8),($F358&gt;$E358)),-SUM($H358/DAY(DATE(YEAR($L$9),MONTH($L$9)+1,0)))*DATEDIF($B$8,$F358,"d")*$C358,IF(AND($B$8&lt;&gt;"",$D358&lt;&gt;"",MONTH($F358)=MONTH($L$9),($F358&gt;$B$8),($F358&gt;$E358)),-SUM($H358/DAY(DATE(YEAR($L$9),MONTH($L$9)+1,0)))*DATEDIF($B$8,$F358,"d")*$D358,""))),2),"")</f>
        <v/>
      </c>
      <c r="L358" s="68" t="str">
        <f ca="1">IFERROR(ROUND(IF(AND($J358="",$D358=""),SUM($H358/DAY(DATE(YEAR($L$9),MONTH($L$9)+1,0)))*$G358*$C358,IF(AND($J358="",$D358&lt;&gt;""),SUM($H358/DAY(DATE(YEAR($L$9),MONTH($L$9)+1,0)))*$G358*$D358,"")),2),"")</f>
        <v/>
      </c>
      <c r="M358" s="68" t="str">
        <f ca="1">IFERROR(ROUND(IF(SUM($I358+$L358)="","",SUM($I358+$L358)),2),"")</f>
        <v/>
      </c>
      <c r="N358" s="52"/>
      <c r="O358" s="54"/>
    </row>
    <row r="359" spans="1:15" s="14" customFormat="1" x14ac:dyDescent="0.25">
      <c r="A359" s="48"/>
      <c r="B359" s="49" t="str">
        <f>IFERROR(IF($A359&lt;&gt;"",VLOOKUP($A359,Matos,2,0),""),"")</f>
        <v/>
      </c>
      <c r="C359" s="50"/>
      <c r="D359" s="50"/>
      <c r="E359" s="51"/>
      <c r="F359" s="51"/>
      <c r="G359" s="67" t="str">
        <f>IFERROR(IF(OR($A359="",$B359="",$E359=""),"",IF(AND($F359&lt;&gt;"",MONTH($F359)&lt;MONTH($L$9)),"",IF(MID($B359,1,2)="OT",DATEDIF($E359,$F359,"d")+1,IF(AND($I359="",$F359=""),DATEDIF($E359,DATE(YEAR($L$9),MONTH($L$9)+1,0),"d"),IF(AND($E359&lt;&gt;"",$F359&lt;&gt;"",$I359=""),DATEDIF($E359,$F359,"d"),IF(AND($E359&lt;&gt;"",$F359&lt;&gt;"",$I359&lt;&gt;""),DAY(DATE(YEAR($F359),MONTH($F359)+1,0))-(DATE(YEAR($F359),MONTH($F359)+1,0)-$F359),DAY(DATE(YEAR($L$9),MONTH($L$9)+1,0)))))))),"")</f>
        <v/>
      </c>
      <c r="H359" s="52" t="str">
        <f>IFERROR(IF($A359&lt;&gt;"",VLOOKUP($A359,Matos,3,0),""),"")</f>
        <v/>
      </c>
      <c r="I359" s="52"/>
      <c r="J359" s="52"/>
      <c r="K359" s="68" t="str">
        <f ca="1">IFERROR(ROUND(IF(MID($B359,1,2)="OT","",IF(AND($B$8&lt;&gt;"",$D359="",MONTH($F359)=MONTH($L$9),($F359&gt;$B$8),($F359&gt;$E359)),-SUM($H359/DAY(DATE(YEAR($L$9),MONTH($L$9)+1,0)))*DATEDIF($B$8,$F359,"d")*$C359,IF(AND($B$8&lt;&gt;"",$D359&lt;&gt;"",MONTH($F359)=MONTH($L$9),($F359&gt;$B$8),($F359&gt;$E359)),-SUM($H359/DAY(DATE(YEAR($L$9),MONTH($L$9)+1,0)))*DATEDIF($B$8,$F359,"d")*$D359,""))),2),"")</f>
        <v/>
      </c>
      <c r="L359" s="68" t="str">
        <f ca="1">IFERROR(ROUND(IF(AND($J359="",$D359=""),SUM($H359/DAY(DATE(YEAR($L$9),MONTH($L$9)+1,0)))*$G359*$C359,IF(AND($J359="",$D359&lt;&gt;""),SUM($H359/DAY(DATE(YEAR($L$9),MONTH($L$9)+1,0)))*$G359*$D359,"")),2),"")</f>
        <v/>
      </c>
      <c r="M359" s="68" t="str">
        <f ca="1">IFERROR(ROUND(IF(SUM($I359+$L359)="","",SUM($I359+$L359)),2),"")</f>
        <v/>
      </c>
      <c r="N359" s="52"/>
      <c r="O359" s="54"/>
    </row>
    <row r="360" spans="1:15" s="14" customFormat="1" x14ac:dyDescent="0.25">
      <c r="A360" s="48"/>
      <c r="B360" s="49" t="str">
        <f>IFERROR(IF($A360&lt;&gt;"",VLOOKUP($A360,Matos,2,0),""),"")</f>
        <v/>
      </c>
      <c r="C360" s="50"/>
      <c r="D360" s="50"/>
      <c r="E360" s="51"/>
      <c r="F360" s="51"/>
      <c r="G360" s="67" t="str">
        <f>IFERROR(IF(OR($A360="",$B360="",$E360=""),"",IF(AND($F360&lt;&gt;"",MONTH($F360)&lt;MONTH($L$9)),"",IF(MID($B360,1,2)="OT",DATEDIF($E360,$F360,"d")+1,IF(AND($I360="",$F360=""),DATEDIF($E360,DATE(YEAR($L$9),MONTH($L$9)+1,0),"d"),IF(AND($E360&lt;&gt;"",$F360&lt;&gt;"",$I360=""),DATEDIF($E360,$F360,"d"),IF(AND($E360&lt;&gt;"",$F360&lt;&gt;"",$I360&lt;&gt;""),DAY(DATE(YEAR($F360),MONTH($F360)+1,0))-(DATE(YEAR($F360),MONTH($F360)+1,0)-$F360),DAY(DATE(YEAR($L$9),MONTH($L$9)+1,0)))))))),"")</f>
        <v/>
      </c>
      <c r="H360" s="52" t="str">
        <f>IFERROR(IF($A360&lt;&gt;"",VLOOKUP($A360,Matos,3,0),""),"")</f>
        <v/>
      </c>
      <c r="I360" s="52"/>
      <c r="J360" s="52"/>
      <c r="K360" s="68" t="str">
        <f ca="1">IFERROR(ROUND(IF(MID($B360,1,2)="OT","",IF(AND($B$8&lt;&gt;"",$D360="",MONTH($F360)=MONTH($L$9),($F360&gt;$B$8),($F360&gt;$E360)),-SUM($H360/DAY(DATE(YEAR($L$9),MONTH($L$9)+1,0)))*DATEDIF($B$8,$F360,"d")*$C360,IF(AND($B$8&lt;&gt;"",$D360&lt;&gt;"",MONTH($F360)=MONTH($L$9),($F360&gt;$B$8),($F360&gt;$E360)),-SUM($H360/DAY(DATE(YEAR($L$9),MONTH($L$9)+1,0)))*DATEDIF($B$8,$F360,"d")*$D360,""))),2),"")</f>
        <v/>
      </c>
      <c r="L360" s="68" t="str">
        <f ca="1">IFERROR(ROUND(IF(AND($J360="",$D360=""),SUM($H360/DAY(DATE(YEAR($L$9),MONTH($L$9)+1,0)))*$G360*$C360,IF(AND($J360="",$D360&lt;&gt;""),SUM($H360/DAY(DATE(YEAR($L$9),MONTH($L$9)+1,0)))*$G360*$D360,"")),2),"")</f>
        <v/>
      </c>
      <c r="M360" s="68" t="str">
        <f ca="1">IFERROR(ROUND(IF(SUM($I360+$L360)="","",SUM($I360+$L360)),2),"")</f>
        <v/>
      </c>
      <c r="N360" s="52"/>
      <c r="O360" s="54"/>
    </row>
    <row r="361" spans="1:15" s="14" customFormat="1" x14ac:dyDescent="0.25">
      <c r="A361" s="48"/>
      <c r="B361" s="49" t="str">
        <f>IFERROR(IF($A361&lt;&gt;"",VLOOKUP($A361,Matos,2,0),""),"")</f>
        <v/>
      </c>
      <c r="C361" s="50"/>
      <c r="D361" s="50"/>
      <c r="E361" s="51"/>
      <c r="F361" s="51"/>
      <c r="G361" s="67" t="str">
        <f>IFERROR(IF(OR($A361="",$B361="",$E361=""),"",IF(AND($F361&lt;&gt;"",MONTH($F361)&lt;MONTH($L$9)),"",IF(MID($B361,1,2)="OT",DATEDIF($E361,$F361,"d")+1,IF(AND($I361="",$F361=""),DATEDIF($E361,DATE(YEAR($L$9),MONTH($L$9)+1,0),"d"),IF(AND($E361&lt;&gt;"",$F361&lt;&gt;"",$I361=""),DATEDIF($E361,$F361,"d"),IF(AND($E361&lt;&gt;"",$F361&lt;&gt;"",$I361&lt;&gt;""),DAY(DATE(YEAR($F361),MONTH($F361)+1,0))-(DATE(YEAR($F361),MONTH($F361)+1,0)-$F361),DAY(DATE(YEAR($L$9),MONTH($L$9)+1,0)))))))),"")</f>
        <v/>
      </c>
      <c r="H361" s="52" t="str">
        <f>IFERROR(IF($A361&lt;&gt;"",VLOOKUP($A361,Matos,3,0),""),"")</f>
        <v/>
      </c>
      <c r="I361" s="52"/>
      <c r="J361" s="52"/>
      <c r="K361" s="68" t="str">
        <f ca="1">IFERROR(ROUND(IF(MID($B361,1,2)="OT","",IF(AND($B$8&lt;&gt;"",$D361="",MONTH($F361)=MONTH($L$9),($F361&gt;$B$8),($F361&gt;$E361)),-SUM($H361/DAY(DATE(YEAR($L$9),MONTH($L$9)+1,0)))*DATEDIF($B$8,$F361,"d")*$C361,IF(AND($B$8&lt;&gt;"",$D361&lt;&gt;"",MONTH($F361)=MONTH($L$9),($F361&gt;$B$8),($F361&gt;$E361)),-SUM($H361/DAY(DATE(YEAR($L$9),MONTH($L$9)+1,0)))*DATEDIF($B$8,$F361,"d")*$D361,""))),2),"")</f>
        <v/>
      </c>
      <c r="L361" s="68" t="str">
        <f ca="1">IFERROR(ROUND(IF(AND($J361="",$D361=""),SUM($H361/DAY(DATE(YEAR($L$9),MONTH($L$9)+1,0)))*$G361*$C361,IF(AND($J361="",$D361&lt;&gt;""),SUM($H361/DAY(DATE(YEAR($L$9),MONTH($L$9)+1,0)))*$G361*$D361,"")),2),"")</f>
        <v/>
      </c>
      <c r="M361" s="68" t="str">
        <f ca="1">IFERROR(ROUND(IF(SUM($I361+$L361)="","",SUM($I361+$L361)),2),"")</f>
        <v/>
      </c>
      <c r="N361" s="52"/>
      <c r="O361" s="54"/>
    </row>
    <row r="362" spans="1:15" s="14" customFormat="1" x14ac:dyDescent="0.25">
      <c r="A362" s="48"/>
      <c r="B362" s="49" t="str">
        <f>IFERROR(IF($A362&lt;&gt;"",VLOOKUP($A362,Matos,2,0),""),"")</f>
        <v/>
      </c>
      <c r="C362" s="50"/>
      <c r="D362" s="50"/>
      <c r="E362" s="51"/>
      <c r="F362" s="51"/>
      <c r="G362" s="67" t="str">
        <f>IFERROR(IF(OR($A362="",$B362="",$E362=""),"",IF(AND($F362&lt;&gt;"",MONTH($F362)&lt;MONTH($L$9)),"",IF(MID($B362,1,2)="OT",DATEDIF($E362,$F362,"d")+1,IF(AND($I362="",$F362=""),DATEDIF($E362,DATE(YEAR($L$9),MONTH($L$9)+1,0),"d"),IF(AND($E362&lt;&gt;"",$F362&lt;&gt;"",$I362=""),DATEDIF($E362,$F362,"d"),IF(AND($E362&lt;&gt;"",$F362&lt;&gt;"",$I362&lt;&gt;""),DAY(DATE(YEAR($F362),MONTH($F362)+1,0))-(DATE(YEAR($F362),MONTH($F362)+1,0)-$F362),DAY(DATE(YEAR($L$9),MONTH($L$9)+1,0)))))))),"")</f>
        <v/>
      </c>
      <c r="H362" s="52" t="str">
        <f>IFERROR(IF($A362&lt;&gt;"",VLOOKUP($A362,Matos,3,0),""),"")</f>
        <v/>
      </c>
      <c r="I362" s="52"/>
      <c r="J362" s="52"/>
      <c r="K362" s="68" t="str">
        <f ca="1">IFERROR(ROUND(IF(MID($B362,1,2)="OT","",IF(AND($B$8&lt;&gt;"",$D362="",MONTH($F362)=MONTH($L$9),($F362&gt;$B$8),($F362&gt;$E362)),-SUM($H362/DAY(DATE(YEAR($L$9),MONTH($L$9)+1,0)))*DATEDIF($B$8,$F362,"d")*$C362,IF(AND($B$8&lt;&gt;"",$D362&lt;&gt;"",MONTH($F362)=MONTH($L$9),($F362&gt;$B$8),($F362&gt;$E362)),-SUM($H362/DAY(DATE(YEAR($L$9),MONTH($L$9)+1,0)))*DATEDIF($B$8,$F362,"d")*$D362,""))),2),"")</f>
        <v/>
      </c>
      <c r="L362" s="68" t="str">
        <f ca="1">IFERROR(ROUND(IF(AND($J362="",$D362=""),SUM($H362/DAY(DATE(YEAR($L$9),MONTH($L$9)+1,0)))*$G362*$C362,IF(AND($J362="",$D362&lt;&gt;""),SUM($H362/DAY(DATE(YEAR($L$9),MONTH($L$9)+1,0)))*$G362*$D362,"")),2),"")</f>
        <v/>
      </c>
      <c r="M362" s="68" t="str">
        <f ca="1">IFERROR(ROUND(IF(SUM($I362+$L362)="","",SUM($I362+$L362)),2),"")</f>
        <v/>
      </c>
      <c r="N362" s="52"/>
      <c r="O362" s="54"/>
    </row>
    <row r="363" spans="1:15" s="14" customFormat="1" x14ac:dyDescent="0.25">
      <c r="A363" s="48"/>
      <c r="B363" s="49" t="str">
        <f>IFERROR(IF($A363&lt;&gt;"",VLOOKUP($A363,Matos,2,0),""),"")</f>
        <v/>
      </c>
      <c r="C363" s="50"/>
      <c r="D363" s="50"/>
      <c r="E363" s="51"/>
      <c r="F363" s="51"/>
      <c r="G363" s="67" t="str">
        <f>IFERROR(IF(OR($A363="",$B363="",$E363=""),"",IF(AND($F363&lt;&gt;"",MONTH($F363)&lt;MONTH($L$9)),"",IF(MID($B363,1,2)="OT",DATEDIF($E363,$F363,"d")+1,IF(AND($I363="",$F363=""),DATEDIF($E363,DATE(YEAR($L$9),MONTH($L$9)+1,0),"d"),IF(AND($E363&lt;&gt;"",$F363&lt;&gt;"",$I363=""),DATEDIF($E363,$F363,"d"),IF(AND($E363&lt;&gt;"",$F363&lt;&gt;"",$I363&lt;&gt;""),DAY(DATE(YEAR($F363),MONTH($F363)+1,0))-(DATE(YEAR($F363),MONTH($F363)+1,0)-$F363),DAY(DATE(YEAR($L$9),MONTH($L$9)+1,0)))))))),"")</f>
        <v/>
      </c>
      <c r="H363" s="52" t="str">
        <f>IFERROR(IF($A363&lt;&gt;"",VLOOKUP($A363,Matos,3,0),""),"")</f>
        <v/>
      </c>
      <c r="I363" s="52"/>
      <c r="J363" s="52"/>
      <c r="K363" s="68" t="str">
        <f ca="1">IFERROR(ROUND(IF(MID($B363,1,2)="OT","",IF(AND($B$8&lt;&gt;"",$D363="",MONTH($F363)=MONTH($L$9),($F363&gt;$B$8),($F363&gt;$E363)),-SUM($H363/DAY(DATE(YEAR($L$9),MONTH($L$9)+1,0)))*DATEDIF($B$8,$F363,"d")*$C363,IF(AND($B$8&lt;&gt;"",$D363&lt;&gt;"",MONTH($F363)=MONTH($L$9),($F363&gt;$B$8),($F363&gt;$E363)),-SUM($H363/DAY(DATE(YEAR($L$9),MONTH($L$9)+1,0)))*DATEDIF($B$8,$F363,"d")*$D363,""))),2),"")</f>
        <v/>
      </c>
      <c r="L363" s="68" t="str">
        <f ca="1">IFERROR(ROUND(IF(AND($J363="",$D363=""),SUM($H363/DAY(DATE(YEAR($L$9),MONTH($L$9)+1,0)))*$G363*$C363,IF(AND($J363="",$D363&lt;&gt;""),SUM($H363/DAY(DATE(YEAR($L$9),MONTH($L$9)+1,0)))*$G363*$D363,"")),2),"")</f>
        <v/>
      </c>
      <c r="M363" s="68" t="str">
        <f ca="1">IFERROR(ROUND(IF(SUM($I363+$L363)="","",SUM($I363+$L363)),2),"")</f>
        <v/>
      </c>
      <c r="N363" s="52"/>
      <c r="O363" s="54"/>
    </row>
    <row r="364" spans="1:15" s="14" customFormat="1" x14ac:dyDescent="0.25">
      <c r="A364" s="48"/>
      <c r="B364" s="49" t="str">
        <f>IFERROR(IF($A364&lt;&gt;"",VLOOKUP($A364,Matos,2,0),""),"")</f>
        <v/>
      </c>
      <c r="C364" s="50"/>
      <c r="D364" s="50"/>
      <c r="E364" s="51"/>
      <c r="F364" s="51"/>
      <c r="G364" s="67" t="str">
        <f>IFERROR(IF(OR($A364="",$B364="",$E364=""),"",IF(AND($F364&lt;&gt;"",MONTH($F364)&lt;MONTH($L$9)),"",IF(MID($B364,1,2)="OT",DATEDIF($E364,$F364,"d")+1,IF(AND($I364="",$F364=""),DATEDIF($E364,DATE(YEAR($L$9),MONTH($L$9)+1,0),"d"),IF(AND($E364&lt;&gt;"",$F364&lt;&gt;"",$I364=""),DATEDIF($E364,$F364,"d"),IF(AND($E364&lt;&gt;"",$F364&lt;&gt;"",$I364&lt;&gt;""),DAY(DATE(YEAR($F364),MONTH($F364)+1,0))-(DATE(YEAR($F364),MONTH($F364)+1,0)-$F364),DAY(DATE(YEAR($L$9),MONTH($L$9)+1,0)))))))),"")</f>
        <v/>
      </c>
      <c r="H364" s="52" t="str">
        <f>IFERROR(IF($A364&lt;&gt;"",VLOOKUP($A364,Matos,3,0),""),"")</f>
        <v/>
      </c>
      <c r="I364" s="52"/>
      <c r="J364" s="52"/>
      <c r="K364" s="68" t="str">
        <f ca="1">IFERROR(ROUND(IF(MID($B364,1,2)="OT","",IF(AND($B$8&lt;&gt;"",$D364="",MONTH($F364)=MONTH($L$9),($F364&gt;$B$8),($F364&gt;$E364)),-SUM($H364/DAY(DATE(YEAR($L$9),MONTH($L$9)+1,0)))*DATEDIF($B$8,$F364,"d")*$C364,IF(AND($B$8&lt;&gt;"",$D364&lt;&gt;"",MONTH($F364)=MONTH($L$9),($F364&gt;$B$8),($F364&gt;$E364)),-SUM($H364/DAY(DATE(YEAR($L$9),MONTH($L$9)+1,0)))*DATEDIF($B$8,$F364,"d")*$D364,""))),2),"")</f>
        <v/>
      </c>
      <c r="L364" s="68" t="str">
        <f ca="1">IFERROR(ROUND(IF(AND($J364="",$D364=""),SUM($H364/DAY(DATE(YEAR($L$9),MONTH($L$9)+1,0)))*$G364*$C364,IF(AND($J364="",$D364&lt;&gt;""),SUM($H364/DAY(DATE(YEAR($L$9),MONTH($L$9)+1,0)))*$G364*$D364,"")),2),"")</f>
        <v/>
      </c>
      <c r="M364" s="68" t="str">
        <f ca="1">IFERROR(ROUND(IF(SUM($I364+$L364)="","",SUM($I364+$L364)),2),"")</f>
        <v/>
      </c>
      <c r="N364" s="52"/>
      <c r="O364" s="54"/>
    </row>
    <row r="365" spans="1:15" s="14" customFormat="1" x14ac:dyDescent="0.25">
      <c r="A365" s="48"/>
      <c r="B365" s="49" t="str">
        <f>IFERROR(IF($A365&lt;&gt;"",VLOOKUP($A365,Matos,2,0),""),"")</f>
        <v/>
      </c>
      <c r="C365" s="50"/>
      <c r="D365" s="50"/>
      <c r="E365" s="51"/>
      <c r="F365" s="51"/>
      <c r="G365" s="67" t="str">
        <f>IFERROR(IF(OR($A365="",$B365="",$E365=""),"",IF(AND($F365&lt;&gt;"",MONTH($F365)&lt;MONTH($L$9)),"",IF(MID($B365,1,2)="OT",DATEDIF($E365,$F365,"d")+1,IF(AND($I365="",$F365=""),DATEDIF($E365,DATE(YEAR($L$9),MONTH($L$9)+1,0),"d"),IF(AND($E365&lt;&gt;"",$F365&lt;&gt;"",$I365=""),DATEDIF($E365,$F365,"d"),IF(AND($E365&lt;&gt;"",$F365&lt;&gt;"",$I365&lt;&gt;""),DAY(DATE(YEAR($F365),MONTH($F365)+1,0))-(DATE(YEAR($F365),MONTH($F365)+1,0)-$F365),DAY(DATE(YEAR($L$9),MONTH($L$9)+1,0)))))))),"")</f>
        <v/>
      </c>
      <c r="H365" s="52" t="str">
        <f>IFERROR(IF($A365&lt;&gt;"",VLOOKUP($A365,Matos,3,0),""),"")</f>
        <v/>
      </c>
      <c r="I365" s="52"/>
      <c r="J365" s="52"/>
      <c r="K365" s="68" t="str">
        <f ca="1">IFERROR(ROUND(IF(MID($B365,1,2)="OT","",IF(AND($B$8&lt;&gt;"",$D365="",MONTH($F365)=MONTH($L$9),($F365&gt;$B$8),($F365&gt;$E365)),-SUM($H365/DAY(DATE(YEAR($L$9),MONTH($L$9)+1,0)))*DATEDIF($B$8,$F365,"d")*$C365,IF(AND($B$8&lt;&gt;"",$D365&lt;&gt;"",MONTH($F365)=MONTH($L$9),($F365&gt;$B$8),($F365&gt;$E365)),-SUM($H365/DAY(DATE(YEAR($L$9),MONTH($L$9)+1,0)))*DATEDIF($B$8,$F365,"d")*$D365,""))),2),"")</f>
        <v/>
      </c>
      <c r="L365" s="68" t="str">
        <f ca="1">IFERROR(ROUND(IF(AND($J365="",$D365=""),SUM($H365/DAY(DATE(YEAR($L$9),MONTH($L$9)+1,0)))*$G365*$C365,IF(AND($J365="",$D365&lt;&gt;""),SUM($H365/DAY(DATE(YEAR($L$9),MONTH($L$9)+1,0)))*$G365*$D365,"")),2),"")</f>
        <v/>
      </c>
      <c r="M365" s="68" t="str">
        <f ca="1">IFERROR(ROUND(IF(SUM($I365+$L365)="","",SUM($I365+$L365)),2),"")</f>
        <v/>
      </c>
      <c r="N365" s="52"/>
      <c r="O365" s="54"/>
    </row>
    <row r="366" spans="1:15" s="14" customFormat="1" x14ac:dyDescent="0.25">
      <c r="A366" s="48"/>
      <c r="B366" s="49" t="str">
        <f>IFERROR(IF($A366&lt;&gt;"",VLOOKUP($A366,Matos,2,0),""),"")</f>
        <v/>
      </c>
      <c r="C366" s="50"/>
      <c r="D366" s="50"/>
      <c r="E366" s="51"/>
      <c r="F366" s="51"/>
      <c r="G366" s="67" t="str">
        <f>IFERROR(IF(OR($A366="",$B366="",$E366=""),"",IF(AND($F366&lt;&gt;"",MONTH($F366)&lt;MONTH($L$9)),"",IF(MID($B366,1,2)="OT",DATEDIF($E366,$F366,"d")+1,IF(AND($I366="",$F366=""),DATEDIF($E366,DATE(YEAR($L$9),MONTH($L$9)+1,0),"d"),IF(AND($E366&lt;&gt;"",$F366&lt;&gt;"",$I366=""),DATEDIF($E366,$F366,"d"),IF(AND($E366&lt;&gt;"",$F366&lt;&gt;"",$I366&lt;&gt;""),DAY(DATE(YEAR($F366),MONTH($F366)+1,0))-(DATE(YEAR($F366),MONTH($F366)+1,0)-$F366),DAY(DATE(YEAR($L$9),MONTH($L$9)+1,0)))))))),"")</f>
        <v/>
      </c>
      <c r="H366" s="52" t="str">
        <f>IFERROR(IF($A366&lt;&gt;"",VLOOKUP($A366,Matos,3,0),""),"")</f>
        <v/>
      </c>
      <c r="I366" s="52"/>
      <c r="J366" s="52"/>
      <c r="K366" s="68" t="str">
        <f ca="1">IFERROR(ROUND(IF(MID($B366,1,2)="OT","",IF(AND($B$8&lt;&gt;"",$D366="",MONTH($F366)=MONTH($L$9),($F366&gt;$B$8),($F366&gt;$E366)),-SUM($H366/DAY(DATE(YEAR($L$9),MONTH($L$9)+1,0)))*DATEDIF($B$8,$F366,"d")*$C366,IF(AND($B$8&lt;&gt;"",$D366&lt;&gt;"",MONTH($F366)=MONTH($L$9),($F366&gt;$B$8),($F366&gt;$E366)),-SUM($H366/DAY(DATE(YEAR($L$9),MONTH($L$9)+1,0)))*DATEDIF($B$8,$F366,"d")*$D366,""))),2),"")</f>
        <v/>
      </c>
      <c r="L366" s="68" t="str">
        <f ca="1">IFERROR(ROUND(IF(AND($J366="",$D366=""),SUM($H366/DAY(DATE(YEAR($L$9),MONTH($L$9)+1,0)))*$G366*$C366,IF(AND($J366="",$D366&lt;&gt;""),SUM($H366/DAY(DATE(YEAR($L$9),MONTH($L$9)+1,0)))*$G366*$D366,"")),2),"")</f>
        <v/>
      </c>
      <c r="M366" s="68" t="str">
        <f ca="1">IFERROR(ROUND(IF(SUM($I366+$L366)="","",SUM($I366+$L366)),2),"")</f>
        <v/>
      </c>
      <c r="N366" s="52"/>
      <c r="O366" s="54"/>
    </row>
    <row r="367" spans="1:15" s="14" customFormat="1" x14ac:dyDescent="0.25">
      <c r="A367" s="48"/>
      <c r="B367" s="49" t="str">
        <f>IFERROR(IF($A367&lt;&gt;"",VLOOKUP($A367,Matos,2,0),""),"")</f>
        <v/>
      </c>
      <c r="C367" s="50"/>
      <c r="D367" s="50"/>
      <c r="E367" s="51"/>
      <c r="F367" s="51"/>
      <c r="G367" s="67" t="str">
        <f>IFERROR(IF(OR($A367="",$B367="",$E367=""),"",IF(AND($F367&lt;&gt;"",MONTH($F367)&lt;MONTH($L$9)),"",IF(MID($B367,1,2)="OT",DATEDIF($E367,$F367,"d")+1,IF(AND($I367="",$F367=""),DATEDIF($E367,DATE(YEAR($L$9),MONTH($L$9)+1,0),"d"),IF(AND($E367&lt;&gt;"",$F367&lt;&gt;"",$I367=""),DATEDIF($E367,$F367,"d"),IF(AND($E367&lt;&gt;"",$F367&lt;&gt;"",$I367&lt;&gt;""),DAY(DATE(YEAR($F367),MONTH($F367)+1,0))-(DATE(YEAR($F367),MONTH($F367)+1,0)-$F367),DAY(DATE(YEAR($L$9),MONTH($L$9)+1,0)))))))),"")</f>
        <v/>
      </c>
      <c r="H367" s="52" t="str">
        <f>IFERROR(IF($A367&lt;&gt;"",VLOOKUP($A367,Matos,3,0),""),"")</f>
        <v/>
      </c>
      <c r="I367" s="52"/>
      <c r="J367" s="52"/>
      <c r="K367" s="68" t="str">
        <f ca="1">IFERROR(ROUND(IF(MID($B367,1,2)="OT","",IF(AND($B$8&lt;&gt;"",$D367="",MONTH($F367)=MONTH($L$9),($F367&gt;$B$8),($F367&gt;$E367)),-SUM($H367/DAY(DATE(YEAR($L$9),MONTH($L$9)+1,0)))*DATEDIF($B$8,$F367,"d")*$C367,IF(AND($B$8&lt;&gt;"",$D367&lt;&gt;"",MONTH($F367)=MONTH($L$9),($F367&gt;$B$8),($F367&gt;$E367)),-SUM($H367/DAY(DATE(YEAR($L$9),MONTH($L$9)+1,0)))*DATEDIF($B$8,$F367,"d")*$D367,""))),2),"")</f>
        <v/>
      </c>
      <c r="L367" s="68" t="str">
        <f ca="1">IFERROR(ROUND(IF(AND($J367="",$D367=""),SUM($H367/DAY(DATE(YEAR($L$9),MONTH($L$9)+1,0)))*$G367*$C367,IF(AND($J367="",$D367&lt;&gt;""),SUM($H367/DAY(DATE(YEAR($L$9),MONTH($L$9)+1,0)))*$G367*$D367,"")),2),"")</f>
        <v/>
      </c>
      <c r="M367" s="68" t="str">
        <f ca="1">IFERROR(ROUND(IF(SUM($I367+$L367)="","",SUM($I367+$L367)),2),"")</f>
        <v/>
      </c>
      <c r="N367" s="52"/>
      <c r="O367" s="54"/>
    </row>
    <row r="368" spans="1:15" s="14" customFormat="1" x14ac:dyDescent="0.25">
      <c r="A368" s="48"/>
      <c r="B368" s="49" t="str">
        <f>IFERROR(IF($A368&lt;&gt;"",VLOOKUP($A368,Matos,2,0),""),"")</f>
        <v/>
      </c>
      <c r="C368" s="50"/>
      <c r="D368" s="50"/>
      <c r="E368" s="51"/>
      <c r="F368" s="51"/>
      <c r="G368" s="67" t="str">
        <f>IFERROR(IF(OR($A368="",$B368="",$E368=""),"",IF(AND($F368&lt;&gt;"",MONTH($F368)&lt;MONTH($L$9)),"",IF(MID($B368,1,2)="OT",DATEDIF($E368,$F368,"d")+1,IF(AND($I368="",$F368=""),DATEDIF($E368,DATE(YEAR($L$9),MONTH($L$9)+1,0),"d"),IF(AND($E368&lt;&gt;"",$F368&lt;&gt;"",$I368=""),DATEDIF($E368,$F368,"d"),IF(AND($E368&lt;&gt;"",$F368&lt;&gt;"",$I368&lt;&gt;""),DAY(DATE(YEAR($F368),MONTH($F368)+1,0))-(DATE(YEAR($F368),MONTH($F368)+1,0)-$F368),DAY(DATE(YEAR($L$9),MONTH($L$9)+1,0)))))))),"")</f>
        <v/>
      </c>
      <c r="H368" s="52" t="str">
        <f>IFERROR(IF($A368&lt;&gt;"",VLOOKUP($A368,Matos,3,0),""),"")</f>
        <v/>
      </c>
      <c r="I368" s="52"/>
      <c r="J368" s="52"/>
      <c r="K368" s="68" t="str">
        <f ca="1">IFERROR(ROUND(IF(MID($B368,1,2)="OT","",IF(AND($B$8&lt;&gt;"",$D368="",MONTH($F368)=MONTH($L$9),($F368&gt;$B$8),($F368&gt;$E368)),-SUM($H368/DAY(DATE(YEAR($L$9),MONTH($L$9)+1,0)))*DATEDIF($B$8,$F368,"d")*$C368,IF(AND($B$8&lt;&gt;"",$D368&lt;&gt;"",MONTH($F368)=MONTH($L$9),($F368&gt;$B$8),($F368&gt;$E368)),-SUM($H368/DAY(DATE(YEAR($L$9),MONTH($L$9)+1,0)))*DATEDIF($B$8,$F368,"d")*$D368,""))),2),"")</f>
        <v/>
      </c>
      <c r="L368" s="68" t="str">
        <f ca="1">IFERROR(ROUND(IF(AND($J368="",$D368=""),SUM($H368/DAY(DATE(YEAR($L$9),MONTH($L$9)+1,0)))*$G368*$C368,IF(AND($J368="",$D368&lt;&gt;""),SUM($H368/DAY(DATE(YEAR($L$9),MONTH($L$9)+1,0)))*$G368*$D368,"")),2),"")</f>
        <v/>
      </c>
      <c r="M368" s="68" t="str">
        <f ca="1">IFERROR(ROUND(IF(SUM($I368+$L368)="","",SUM($I368+$L368)),2),"")</f>
        <v/>
      </c>
      <c r="N368" s="52"/>
      <c r="O368" s="54"/>
    </row>
    <row r="369" spans="1:15" s="14" customFormat="1" x14ac:dyDescent="0.25">
      <c r="A369" s="48"/>
      <c r="B369" s="49" t="str">
        <f>IFERROR(IF($A369&lt;&gt;"",VLOOKUP($A369,Matos,2,0),""),"")</f>
        <v/>
      </c>
      <c r="C369" s="50"/>
      <c r="D369" s="50"/>
      <c r="E369" s="51"/>
      <c r="F369" s="51"/>
      <c r="G369" s="67" t="str">
        <f>IFERROR(IF(OR($A369="",$B369="",$E369=""),"",IF(AND($F369&lt;&gt;"",MONTH($F369)&lt;MONTH($L$9)),"",IF(MID($B369,1,2)="OT",DATEDIF($E369,$F369,"d")+1,IF(AND($I369="",$F369=""),DATEDIF($E369,DATE(YEAR($L$9),MONTH($L$9)+1,0),"d"),IF(AND($E369&lt;&gt;"",$F369&lt;&gt;"",$I369=""),DATEDIF($E369,$F369,"d"),IF(AND($E369&lt;&gt;"",$F369&lt;&gt;"",$I369&lt;&gt;""),DAY(DATE(YEAR($F369),MONTH($F369)+1,0))-(DATE(YEAR($F369),MONTH($F369)+1,0)-$F369),DAY(DATE(YEAR($L$9),MONTH($L$9)+1,0)))))))),"")</f>
        <v/>
      </c>
      <c r="H369" s="52" t="str">
        <f>IFERROR(IF($A369&lt;&gt;"",VLOOKUP($A369,Matos,3,0),""),"")</f>
        <v/>
      </c>
      <c r="I369" s="52"/>
      <c r="J369" s="52"/>
      <c r="K369" s="68" t="str">
        <f ca="1">IFERROR(ROUND(IF(MID($B369,1,2)="OT","",IF(AND($B$8&lt;&gt;"",$D369="",MONTH($F369)=MONTH($L$9),($F369&gt;$B$8),($F369&gt;$E369)),-SUM($H369/DAY(DATE(YEAR($L$9),MONTH($L$9)+1,0)))*DATEDIF($B$8,$F369,"d")*$C369,IF(AND($B$8&lt;&gt;"",$D369&lt;&gt;"",MONTH($F369)=MONTH($L$9),($F369&gt;$B$8),($F369&gt;$E369)),-SUM($H369/DAY(DATE(YEAR($L$9),MONTH($L$9)+1,0)))*DATEDIF($B$8,$F369,"d")*$D369,""))),2),"")</f>
        <v/>
      </c>
      <c r="L369" s="68" t="str">
        <f ca="1">IFERROR(ROUND(IF(AND($J369="",$D369=""),SUM($H369/DAY(DATE(YEAR($L$9),MONTH($L$9)+1,0)))*$G369*$C369,IF(AND($J369="",$D369&lt;&gt;""),SUM($H369/DAY(DATE(YEAR($L$9),MONTH($L$9)+1,0)))*$G369*$D369,"")),2),"")</f>
        <v/>
      </c>
      <c r="M369" s="68" t="str">
        <f ca="1">IFERROR(ROUND(IF(SUM($I369+$L369)="","",SUM($I369+$L369)),2),"")</f>
        <v/>
      </c>
      <c r="N369" s="52"/>
      <c r="O369" s="54"/>
    </row>
    <row r="370" spans="1:15" s="14" customFormat="1" x14ac:dyDescent="0.25">
      <c r="A370" s="48"/>
      <c r="B370" s="49" t="str">
        <f>IFERROR(IF($A370&lt;&gt;"",VLOOKUP($A370,Matos,2,0),""),"")</f>
        <v/>
      </c>
      <c r="C370" s="50"/>
      <c r="D370" s="50"/>
      <c r="E370" s="51"/>
      <c r="F370" s="51"/>
      <c r="G370" s="67" t="str">
        <f>IFERROR(IF(OR($A370="",$B370="",$E370=""),"",IF(AND($F370&lt;&gt;"",MONTH($F370)&lt;MONTH($L$9)),"",IF(MID($B370,1,2)="OT",DATEDIF($E370,$F370,"d")+1,IF(AND($I370="",$F370=""),DATEDIF($E370,DATE(YEAR($L$9),MONTH($L$9)+1,0),"d"),IF(AND($E370&lt;&gt;"",$F370&lt;&gt;"",$I370=""),DATEDIF($E370,$F370,"d"),IF(AND($E370&lt;&gt;"",$F370&lt;&gt;"",$I370&lt;&gt;""),DAY(DATE(YEAR($F370),MONTH($F370)+1,0))-(DATE(YEAR($F370),MONTH($F370)+1,0)-$F370),DAY(DATE(YEAR($L$9),MONTH($L$9)+1,0)))))))),"")</f>
        <v/>
      </c>
      <c r="H370" s="52" t="str">
        <f>IFERROR(IF($A370&lt;&gt;"",VLOOKUP($A370,Matos,3,0),""),"")</f>
        <v/>
      </c>
      <c r="I370" s="52"/>
      <c r="J370" s="52"/>
      <c r="K370" s="68" t="str">
        <f ca="1">IFERROR(ROUND(IF(MID($B370,1,2)="OT","",IF(AND($B$8&lt;&gt;"",$D370="",MONTH($F370)=MONTH($L$9),($F370&gt;$B$8),($F370&gt;$E370)),-SUM($H370/DAY(DATE(YEAR($L$9),MONTH($L$9)+1,0)))*DATEDIF($B$8,$F370,"d")*$C370,IF(AND($B$8&lt;&gt;"",$D370&lt;&gt;"",MONTH($F370)=MONTH($L$9),($F370&gt;$B$8),($F370&gt;$E370)),-SUM($H370/DAY(DATE(YEAR($L$9),MONTH($L$9)+1,0)))*DATEDIF($B$8,$F370,"d")*$D370,""))),2),"")</f>
        <v/>
      </c>
      <c r="L370" s="68" t="str">
        <f ca="1">IFERROR(ROUND(IF(AND($J370="",$D370=""),SUM($H370/DAY(DATE(YEAR($L$9),MONTH($L$9)+1,0)))*$G370*$C370,IF(AND($J370="",$D370&lt;&gt;""),SUM($H370/DAY(DATE(YEAR($L$9),MONTH($L$9)+1,0)))*$G370*$D370,"")),2),"")</f>
        <v/>
      </c>
      <c r="M370" s="68" t="str">
        <f ca="1">IFERROR(ROUND(IF(SUM($I370+$L370)="","",SUM($I370+$L370)),2),"")</f>
        <v/>
      </c>
      <c r="N370" s="52"/>
      <c r="O370" s="54"/>
    </row>
    <row r="371" spans="1:15" s="14" customFormat="1" x14ac:dyDescent="0.25">
      <c r="A371" s="48"/>
      <c r="B371" s="49" t="str">
        <f>IFERROR(IF($A371&lt;&gt;"",VLOOKUP($A371,Matos,2,0),""),"")</f>
        <v/>
      </c>
      <c r="C371" s="50"/>
      <c r="D371" s="50"/>
      <c r="E371" s="51"/>
      <c r="F371" s="51"/>
      <c r="G371" s="67" t="str">
        <f>IFERROR(IF(OR($A371="",$B371="",$E371=""),"",IF(AND($F371&lt;&gt;"",MONTH($F371)&lt;MONTH($L$9)),"",IF(MID($B371,1,2)="OT",DATEDIF($E371,$F371,"d")+1,IF(AND($I371="",$F371=""),DATEDIF($E371,DATE(YEAR($L$9),MONTH($L$9)+1,0),"d"),IF(AND($E371&lt;&gt;"",$F371&lt;&gt;"",$I371=""),DATEDIF($E371,$F371,"d"),IF(AND($E371&lt;&gt;"",$F371&lt;&gt;"",$I371&lt;&gt;""),DAY(DATE(YEAR($F371),MONTH($F371)+1,0))-(DATE(YEAR($F371),MONTH($F371)+1,0)-$F371),DAY(DATE(YEAR($L$9),MONTH($L$9)+1,0)))))))),"")</f>
        <v/>
      </c>
      <c r="H371" s="52" t="str">
        <f>IFERROR(IF($A371&lt;&gt;"",VLOOKUP($A371,Matos,3,0),""),"")</f>
        <v/>
      </c>
      <c r="I371" s="52"/>
      <c r="J371" s="52"/>
      <c r="K371" s="68" t="str">
        <f ca="1">IFERROR(ROUND(IF(MID($B371,1,2)="OT","",IF(AND($B$8&lt;&gt;"",$D371="",MONTH($F371)=MONTH($L$9),($F371&gt;$B$8),($F371&gt;$E371)),-SUM($H371/DAY(DATE(YEAR($L$9),MONTH($L$9)+1,0)))*DATEDIF($B$8,$F371,"d")*$C371,IF(AND($B$8&lt;&gt;"",$D371&lt;&gt;"",MONTH($F371)=MONTH($L$9),($F371&gt;$B$8),($F371&gt;$E371)),-SUM($H371/DAY(DATE(YEAR($L$9),MONTH($L$9)+1,0)))*DATEDIF($B$8,$F371,"d")*$D371,""))),2),"")</f>
        <v/>
      </c>
      <c r="L371" s="68" t="str">
        <f ca="1">IFERROR(ROUND(IF(AND($J371="",$D371=""),SUM($H371/DAY(DATE(YEAR($L$9),MONTH($L$9)+1,0)))*$G371*$C371,IF(AND($J371="",$D371&lt;&gt;""),SUM($H371/DAY(DATE(YEAR($L$9),MONTH($L$9)+1,0)))*$G371*$D371,"")),2),"")</f>
        <v/>
      </c>
      <c r="M371" s="68" t="str">
        <f ca="1">IFERROR(ROUND(IF(SUM($I371+$L371)="","",SUM($I371+$L371)),2),"")</f>
        <v/>
      </c>
      <c r="N371" s="52"/>
      <c r="O371" s="54"/>
    </row>
    <row r="372" spans="1:15" s="14" customFormat="1" x14ac:dyDescent="0.25">
      <c r="A372" s="48"/>
      <c r="B372" s="49" t="str">
        <f>IFERROR(IF($A372&lt;&gt;"",VLOOKUP($A372,Matos,2,0),""),"")</f>
        <v/>
      </c>
      <c r="C372" s="50"/>
      <c r="D372" s="50"/>
      <c r="E372" s="51"/>
      <c r="F372" s="51"/>
      <c r="G372" s="67" t="str">
        <f>IFERROR(IF(OR($A372="",$B372="",$E372=""),"",IF(AND($F372&lt;&gt;"",MONTH($F372)&lt;MONTH($L$9)),"",IF(MID($B372,1,2)="OT",DATEDIF($E372,$F372,"d")+1,IF(AND($I372="",$F372=""),DATEDIF($E372,DATE(YEAR($L$9),MONTH($L$9)+1,0),"d"),IF(AND($E372&lt;&gt;"",$F372&lt;&gt;"",$I372=""),DATEDIF($E372,$F372,"d"),IF(AND($E372&lt;&gt;"",$F372&lt;&gt;"",$I372&lt;&gt;""),DAY(DATE(YEAR($F372),MONTH($F372)+1,0))-(DATE(YEAR($F372),MONTH($F372)+1,0)-$F372),DAY(DATE(YEAR($L$9),MONTH($L$9)+1,0)))))))),"")</f>
        <v/>
      </c>
      <c r="H372" s="52" t="str">
        <f>IFERROR(IF($A372&lt;&gt;"",VLOOKUP($A372,Matos,3,0),""),"")</f>
        <v/>
      </c>
      <c r="I372" s="52"/>
      <c r="J372" s="52"/>
      <c r="K372" s="68" t="str">
        <f ca="1">IFERROR(ROUND(IF(MID($B372,1,2)="OT","",IF(AND($B$8&lt;&gt;"",$D372="",MONTH($F372)=MONTH($L$9),($F372&gt;$B$8),($F372&gt;$E372)),-SUM($H372/DAY(DATE(YEAR($L$9),MONTH($L$9)+1,0)))*DATEDIF($B$8,$F372,"d")*$C372,IF(AND($B$8&lt;&gt;"",$D372&lt;&gt;"",MONTH($F372)=MONTH($L$9),($F372&gt;$B$8),($F372&gt;$E372)),-SUM($H372/DAY(DATE(YEAR($L$9),MONTH($L$9)+1,0)))*DATEDIF($B$8,$F372,"d")*$D372,""))),2),"")</f>
        <v/>
      </c>
      <c r="L372" s="68" t="str">
        <f ca="1">IFERROR(ROUND(IF(AND($J372="",$D372=""),SUM($H372/DAY(DATE(YEAR($L$9),MONTH($L$9)+1,0)))*$G372*$C372,IF(AND($J372="",$D372&lt;&gt;""),SUM($H372/DAY(DATE(YEAR($L$9),MONTH($L$9)+1,0)))*$G372*$D372,"")),2),"")</f>
        <v/>
      </c>
      <c r="M372" s="68" t="str">
        <f ca="1">IFERROR(ROUND(IF(SUM($I372+$L372)="","",SUM($I372+$L372)),2),"")</f>
        <v/>
      </c>
      <c r="N372" s="52"/>
      <c r="O372" s="54"/>
    </row>
    <row r="373" spans="1:15" s="14" customFormat="1" x14ac:dyDescent="0.25">
      <c r="A373" s="48"/>
      <c r="B373" s="49" t="str">
        <f>IFERROR(IF($A373&lt;&gt;"",VLOOKUP($A373,Matos,2,0),""),"")</f>
        <v/>
      </c>
      <c r="C373" s="50"/>
      <c r="D373" s="50"/>
      <c r="E373" s="51"/>
      <c r="F373" s="51"/>
      <c r="G373" s="67" t="str">
        <f>IFERROR(IF(OR($A373="",$B373="",$E373=""),"",IF(AND($F373&lt;&gt;"",MONTH($F373)&lt;MONTH($L$9)),"",IF(MID($B373,1,2)="OT",DATEDIF($E373,$F373,"d")+1,IF(AND($I373="",$F373=""),DATEDIF($E373,DATE(YEAR($L$9),MONTH($L$9)+1,0),"d"),IF(AND($E373&lt;&gt;"",$F373&lt;&gt;"",$I373=""),DATEDIF($E373,$F373,"d"),IF(AND($E373&lt;&gt;"",$F373&lt;&gt;"",$I373&lt;&gt;""),DAY(DATE(YEAR($F373),MONTH($F373)+1,0))-(DATE(YEAR($F373),MONTH($F373)+1,0)-$F373),DAY(DATE(YEAR($L$9),MONTH($L$9)+1,0)))))))),"")</f>
        <v/>
      </c>
      <c r="H373" s="52" t="str">
        <f>IFERROR(IF($A373&lt;&gt;"",VLOOKUP($A373,Matos,3,0),""),"")</f>
        <v/>
      </c>
      <c r="I373" s="52"/>
      <c r="J373" s="52"/>
      <c r="K373" s="68" t="str">
        <f ca="1">IFERROR(ROUND(IF(MID($B373,1,2)="OT","",IF(AND($B$8&lt;&gt;"",$D373="",MONTH($F373)=MONTH($L$9),($F373&gt;$B$8),($F373&gt;$E373)),-SUM($H373/DAY(DATE(YEAR($L$9),MONTH($L$9)+1,0)))*DATEDIF($B$8,$F373,"d")*$C373,IF(AND($B$8&lt;&gt;"",$D373&lt;&gt;"",MONTH($F373)=MONTH($L$9),($F373&gt;$B$8),($F373&gt;$E373)),-SUM($H373/DAY(DATE(YEAR($L$9),MONTH($L$9)+1,0)))*DATEDIF($B$8,$F373,"d")*$D373,""))),2),"")</f>
        <v/>
      </c>
      <c r="L373" s="68" t="str">
        <f ca="1">IFERROR(ROUND(IF(AND($J373="",$D373=""),SUM($H373/DAY(DATE(YEAR($L$9),MONTH($L$9)+1,0)))*$G373*$C373,IF(AND($J373="",$D373&lt;&gt;""),SUM($H373/DAY(DATE(YEAR($L$9),MONTH($L$9)+1,0)))*$G373*$D373,"")),2),"")</f>
        <v/>
      </c>
      <c r="M373" s="68" t="str">
        <f ca="1">IFERROR(ROUND(IF(SUM($I373+$L373)="","",SUM($I373+$L373)),2),"")</f>
        <v/>
      </c>
      <c r="N373" s="52"/>
      <c r="O373" s="54"/>
    </row>
    <row r="374" spans="1:15" s="14" customFormat="1" x14ac:dyDescent="0.25">
      <c r="A374" s="48"/>
      <c r="B374" s="49" t="str">
        <f>IFERROR(IF($A374&lt;&gt;"",VLOOKUP($A374,Matos,2,0),""),"")</f>
        <v/>
      </c>
      <c r="C374" s="50"/>
      <c r="D374" s="50"/>
      <c r="E374" s="51"/>
      <c r="F374" s="51"/>
      <c r="G374" s="67" t="str">
        <f>IFERROR(IF(OR($A374="",$B374="",$E374=""),"",IF(AND($F374&lt;&gt;"",MONTH($F374)&lt;MONTH($L$9)),"",IF(MID($B374,1,2)="OT",DATEDIF($E374,$F374,"d")+1,IF(AND($I374="",$F374=""),DATEDIF($E374,DATE(YEAR($L$9),MONTH($L$9)+1,0),"d"),IF(AND($E374&lt;&gt;"",$F374&lt;&gt;"",$I374=""),DATEDIF($E374,$F374,"d"),IF(AND($E374&lt;&gt;"",$F374&lt;&gt;"",$I374&lt;&gt;""),DAY(DATE(YEAR($F374),MONTH($F374)+1,0))-(DATE(YEAR($F374),MONTH($F374)+1,0)-$F374),DAY(DATE(YEAR($L$9),MONTH($L$9)+1,0)))))))),"")</f>
        <v/>
      </c>
      <c r="H374" s="52" t="str">
        <f>IFERROR(IF($A374&lt;&gt;"",VLOOKUP($A374,Matos,3,0),""),"")</f>
        <v/>
      </c>
      <c r="I374" s="52"/>
      <c r="J374" s="52"/>
      <c r="K374" s="68" t="str">
        <f ca="1">IFERROR(ROUND(IF(MID($B374,1,2)="OT","",IF(AND($B$8&lt;&gt;"",$D374="",MONTH($F374)=MONTH($L$9),($F374&gt;$B$8),($F374&gt;$E374)),-SUM($H374/DAY(DATE(YEAR($L$9),MONTH($L$9)+1,0)))*DATEDIF($B$8,$F374,"d")*$C374,IF(AND($B$8&lt;&gt;"",$D374&lt;&gt;"",MONTH($F374)=MONTH($L$9),($F374&gt;$B$8),($F374&gt;$E374)),-SUM($H374/DAY(DATE(YEAR($L$9),MONTH($L$9)+1,0)))*DATEDIF($B$8,$F374,"d")*$D374,""))),2),"")</f>
        <v/>
      </c>
      <c r="L374" s="68" t="str">
        <f ca="1">IFERROR(ROUND(IF(AND($J374="",$D374=""),SUM($H374/DAY(DATE(YEAR($L$9),MONTH($L$9)+1,0)))*$G374*$C374,IF(AND($J374="",$D374&lt;&gt;""),SUM($H374/DAY(DATE(YEAR($L$9),MONTH($L$9)+1,0)))*$G374*$D374,"")),2),"")</f>
        <v/>
      </c>
      <c r="M374" s="68" t="str">
        <f ca="1">IFERROR(ROUND(IF(SUM($I374+$L374)="","",SUM($I374+$L374)),2),"")</f>
        <v/>
      </c>
      <c r="N374" s="52"/>
      <c r="O374" s="54"/>
    </row>
    <row r="375" spans="1:15" s="14" customFormat="1" x14ac:dyDescent="0.25">
      <c r="A375" s="48"/>
      <c r="B375" s="49" t="str">
        <f>IFERROR(IF($A375&lt;&gt;"",VLOOKUP($A375,Matos,2,0),""),"")</f>
        <v/>
      </c>
      <c r="C375" s="50"/>
      <c r="D375" s="50"/>
      <c r="E375" s="51"/>
      <c r="F375" s="51"/>
      <c r="G375" s="67" t="str">
        <f>IFERROR(IF(OR($A375="",$B375="",$E375=""),"",IF(AND($F375&lt;&gt;"",MONTH($F375)&lt;MONTH($L$9)),"",IF(MID($B375,1,2)="OT",DATEDIF($E375,$F375,"d")+1,IF(AND($I375="",$F375=""),DATEDIF($E375,DATE(YEAR($L$9),MONTH($L$9)+1,0),"d"),IF(AND($E375&lt;&gt;"",$F375&lt;&gt;"",$I375=""),DATEDIF($E375,$F375,"d"),IF(AND($E375&lt;&gt;"",$F375&lt;&gt;"",$I375&lt;&gt;""),DAY(DATE(YEAR($F375),MONTH($F375)+1,0))-(DATE(YEAR($F375),MONTH($F375)+1,0)-$F375),DAY(DATE(YEAR($L$9),MONTH($L$9)+1,0)))))))),"")</f>
        <v/>
      </c>
      <c r="H375" s="52" t="str">
        <f>IFERROR(IF($A375&lt;&gt;"",VLOOKUP($A375,Matos,3,0),""),"")</f>
        <v/>
      </c>
      <c r="I375" s="52"/>
      <c r="J375" s="52"/>
      <c r="K375" s="68" t="str">
        <f ca="1">IFERROR(ROUND(IF(MID($B375,1,2)="OT","",IF(AND($B$8&lt;&gt;"",$D375="",MONTH($F375)=MONTH($L$9),($F375&gt;$B$8),($F375&gt;$E375)),-SUM($H375/DAY(DATE(YEAR($L$9),MONTH($L$9)+1,0)))*DATEDIF($B$8,$F375,"d")*$C375,IF(AND($B$8&lt;&gt;"",$D375&lt;&gt;"",MONTH($F375)=MONTH($L$9),($F375&gt;$B$8),($F375&gt;$E375)),-SUM($H375/DAY(DATE(YEAR($L$9),MONTH($L$9)+1,0)))*DATEDIF($B$8,$F375,"d")*$D375,""))),2),"")</f>
        <v/>
      </c>
      <c r="L375" s="68" t="str">
        <f ca="1">IFERROR(ROUND(IF(AND($J375="",$D375=""),SUM($H375/DAY(DATE(YEAR($L$9),MONTH($L$9)+1,0)))*$G375*$C375,IF(AND($J375="",$D375&lt;&gt;""),SUM($H375/DAY(DATE(YEAR($L$9),MONTH($L$9)+1,0)))*$G375*$D375,"")),2),"")</f>
        <v/>
      </c>
      <c r="M375" s="68" t="str">
        <f ca="1">IFERROR(ROUND(IF(SUM($I375+$L375)="","",SUM($I375+$L375)),2),"")</f>
        <v/>
      </c>
      <c r="N375" s="52"/>
      <c r="O375" s="54"/>
    </row>
    <row r="376" spans="1:15" s="14" customFormat="1" x14ac:dyDescent="0.25">
      <c r="A376" s="48"/>
      <c r="B376" s="49" t="str">
        <f>IFERROR(IF($A376&lt;&gt;"",VLOOKUP($A376,Matos,2,0),""),"")</f>
        <v/>
      </c>
      <c r="C376" s="50"/>
      <c r="D376" s="50"/>
      <c r="E376" s="51"/>
      <c r="F376" s="51"/>
      <c r="G376" s="67" t="str">
        <f>IFERROR(IF(OR($A376="",$B376="",$E376=""),"",IF(AND($F376&lt;&gt;"",MONTH($F376)&lt;MONTH($L$9)),"",IF(MID($B376,1,2)="OT",DATEDIF($E376,$F376,"d")+1,IF(AND($I376="",$F376=""),DATEDIF($E376,DATE(YEAR($L$9),MONTH($L$9)+1,0),"d"),IF(AND($E376&lt;&gt;"",$F376&lt;&gt;"",$I376=""),DATEDIF($E376,$F376,"d"),IF(AND($E376&lt;&gt;"",$F376&lt;&gt;"",$I376&lt;&gt;""),DAY(DATE(YEAR($F376),MONTH($F376)+1,0))-(DATE(YEAR($F376),MONTH($F376)+1,0)-$F376),DAY(DATE(YEAR($L$9),MONTH($L$9)+1,0)))))))),"")</f>
        <v/>
      </c>
      <c r="H376" s="52" t="str">
        <f>IFERROR(IF($A376&lt;&gt;"",VLOOKUP($A376,Matos,3,0),""),"")</f>
        <v/>
      </c>
      <c r="I376" s="52"/>
      <c r="J376" s="52"/>
      <c r="K376" s="68" t="str">
        <f ca="1">IFERROR(ROUND(IF(MID($B376,1,2)="OT","",IF(AND($B$8&lt;&gt;"",$D376="",MONTH($F376)=MONTH($L$9),($F376&gt;$B$8),($F376&gt;$E376)),-SUM($H376/DAY(DATE(YEAR($L$9),MONTH($L$9)+1,0)))*DATEDIF($B$8,$F376,"d")*$C376,IF(AND($B$8&lt;&gt;"",$D376&lt;&gt;"",MONTH($F376)=MONTH($L$9),($F376&gt;$B$8),($F376&gt;$E376)),-SUM($H376/DAY(DATE(YEAR($L$9),MONTH($L$9)+1,0)))*DATEDIF($B$8,$F376,"d")*$D376,""))),2),"")</f>
        <v/>
      </c>
      <c r="L376" s="68" t="str">
        <f ca="1">IFERROR(ROUND(IF(AND($J376="",$D376=""),SUM($H376/DAY(DATE(YEAR($L$9),MONTH($L$9)+1,0)))*$G376*$C376,IF(AND($J376="",$D376&lt;&gt;""),SUM($H376/DAY(DATE(YEAR($L$9),MONTH($L$9)+1,0)))*$G376*$D376,"")),2),"")</f>
        <v/>
      </c>
      <c r="M376" s="68" t="str">
        <f ca="1">IFERROR(ROUND(IF(SUM($I376+$L376)="","",SUM($I376+$L376)),2),"")</f>
        <v/>
      </c>
      <c r="N376" s="52"/>
      <c r="O376" s="54"/>
    </row>
    <row r="377" spans="1:15" s="14" customFormat="1" x14ac:dyDescent="0.25">
      <c r="A377" s="48"/>
      <c r="B377" s="49" t="str">
        <f>IFERROR(IF($A377&lt;&gt;"",VLOOKUP($A377,Matos,2,0),""),"")</f>
        <v/>
      </c>
      <c r="C377" s="50"/>
      <c r="D377" s="50"/>
      <c r="E377" s="51"/>
      <c r="F377" s="51"/>
      <c r="G377" s="67" t="str">
        <f>IFERROR(IF(OR($A377="",$B377="",$E377=""),"",IF(AND($F377&lt;&gt;"",MONTH($F377)&lt;MONTH($L$9)),"",IF(MID($B377,1,2)="OT",DATEDIF($E377,$F377,"d")+1,IF(AND($I377="",$F377=""),DATEDIF($E377,DATE(YEAR($L$9),MONTH($L$9)+1,0),"d"),IF(AND($E377&lt;&gt;"",$F377&lt;&gt;"",$I377=""),DATEDIF($E377,$F377,"d"),IF(AND($E377&lt;&gt;"",$F377&lt;&gt;"",$I377&lt;&gt;""),DAY(DATE(YEAR($F377),MONTH($F377)+1,0))-(DATE(YEAR($F377),MONTH($F377)+1,0)-$F377),DAY(DATE(YEAR($L$9),MONTH($L$9)+1,0)))))))),"")</f>
        <v/>
      </c>
      <c r="H377" s="52" t="str">
        <f>IFERROR(IF($A377&lt;&gt;"",VLOOKUP($A377,Matos,3,0),""),"")</f>
        <v/>
      </c>
      <c r="I377" s="52"/>
      <c r="J377" s="52"/>
      <c r="K377" s="68" t="str">
        <f ca="1">IFERROR(ROUND(IF(MID($B377,1,2)="OT","",IF(AND($B$8&lt;&gt;"",$D377="",MONTH($F377)=MONTH($L$9),($F377&gt;$B$8),($F377&gt;$E377)),-SUM($H377/DAY(DATE(YEAR($L$9),MONTH($L$9)+1,0)))*DATEDIF($B$8,$F377,"d")*$C377,IF(AND($B$8&lt;&gt;"",$D377&lt;&gt;"",MONTH($F377)=MONTH($L$9),($F377&gt;$B$8),($F377&gt;$E377)),-SUM($H377/DAY(DATE(YEAR($L$9),MONTH($L$9)+1,0)))*DATEDIF($B$8,$F377,"d")*$D377,""))),2),"")</f>
        <v/>
      </c>
      <c r="L377" s="68" t="str">
        <f ca="1">IFERROR(ROUND(IF(AND($J377="",$D377=""),SUM($H377/DAY(DATE(YEAR($L$9),MONTH($L$9)+1,0)))*$G377*$C377,IF(AND($J377="",$D377&lt;&gt;""),SUM($H377/DAY(DATE(YEAR($L$9),MONTH($L$9)+1,0)))*$G377*$D377,"")),2),"")</f>
        <v/>
      </c>
      <c r="M377" s="68" t="str">
        <f ca="1">IFERROR(ROUND(IF(SUM($I377+$L377)="","",SUM($I377+$L377)),2),"")</f>
        <v/>
      </c>
      <c r="N377" s="52"/>
      <c r="O377" s="54"/>
    </row>
    <row r="378" spans="1:15" s="14" customFormat="1" x14ac:dyDescent="0.25">
      <c r="A378" s="48"/>
      <c r="B378" s="49" t="str">
        <f>IFERROR(IF($A378&lt;&gt;"",VLOOKUP($A378,Matos,2,0),""),"")</f>
        <v/>
      </c>
      <c r="C378" s="50"/>
      <c r="D378" s="50"/>
      <c r="E378" s="51"/>
      <c r="F378" s="51"/>
      <c r="G378" s="67" t="str">
        <f>IFERROR(IF(OR($A378="",$B378="",$E378=""),"",IF(AND($F378&lt;&gt;"",MONTH($F378)&lt;MONTH($L$9)),"",IF(MID($B378,1,2)="OT",DATEDIF($E378,$F378,"d")+1,IF(AND($I378="",$F378=""),DATEDIF($E378,DATE(YEAR($L$9),MONTH($L$9)+1,0),"d"),IF(AND($E378&lt;&gt;"",$F378&lt;&gt;"",$I378=""),DATEDIF($E378,$F378,"d"),IF(AND($E378&lt;&gt;"",$F378&lt;&gt;"",$I378&lt;&gt;""),DAY(DATE(YEAR($F378),MONTH($F378)+1,0))-(DATE(YEAR($F378),MONTH($F378)+1,0)-$F378),DAY(DATE(YEAR($L$9),MONTH($L$9)+1,0)))))))),"")</f>
        <v/>
      </c>
      <c r="H378" s="52" t="str">
        <f>IFERROR(IF($A378&lt;&gt;"",VLOOKUP($A378,Matos,3,0),""),"")</f>
        <v/>
      </c>
      <c r="I378" s="52"/>
      <c r="J378" s="52"/>
      <c r="K378" s="68" t="str">
        <f ca="1">IFERROR(ROUND(IF(MID($B378,1,2)="OT","",IF(AND($B$8&lt;&gt;"",$D378="",MONTH($F378)=MONTH($L$9),($F378&gt;$B$8),($F378&gt;$E378)),-SUM($H378/DAY(DATE(YEAR($L$9),MONTH($L$9)+1,0)))*DATEDIF($B$8,$F378,"d")*$C378,IF(AND($B$8&lt;&gt;"",$D378&lt;&gt;"",MONTH($F378)=MONTH($L$9),($F378&gt;$B$8),($F378&gt;$E378)),-SUM($H378/DAY(DATE(YEAR($L$9),MONTH($L$9)+1,0)))*DATEDIF($B$8,$F378,"d")*$D378,""))),2),"")</f>
        <v/>
      </c>
      <c r="L378" s="68" t="str">
        <f ca="1">IFERROR(ROUND(IF(AND($J378="",$D378=""),SUM($H378/DAY(DATE(YEAR($L$9),MONTH($L$9)+1,0)))*$G378*$C378,IF(AND($J378="",$D378&lt;&gt;""),SUM($H378/DAY(DATE(YEAR($L$9),MONTH($L$9)+1,0)))*$G378*$D378,"")),2),"")</f>
        <v/>
      </c>
      <c r="M378" s="68" t="str">
        <f ca="1">IFERROR(ROUND(IF(SUM($I378+$L378)="","",SUM($I378+$L378)),2),"")</f>
        <v/>
      </c>
      <c r="N378" s="52"/>
      <c r="O378" s="54"/>
    </row>
    <row r="379" spans="1:15" s="14" customFormat="1" x14ac:dyDescent="0.25">
      <c r="A379" s="48"/>
      <c r="B379" s="49" t="str">
        <f>IFERROR(IF($A379&lt;&gt;"",VLOOKUP($A379,Matos,2,0),""),"")</f>
        <v/>
      </c>
      <c r="C379" s="50"/>
      <c r="D379" s="50"/>
      <c r="E379" s="51"/>
      <c r="F379" s="51"/>
      <c r="G379" s="67" t="str">
        <f>IFERROR(IF(OR($A379="",$B379="",$E379=""),"",IF(AND($F379&lt;&gt;"",MONTH($F379)&lt;MONTH($L$9)),"",IF(MID($B379,1,2)="OT",DATEDIF($E379,$F379,"d")+1,IF(AND($I379="",$F379=""),DATEDIF($E379,DATE(YEAR($L$9),MONTH($L$9)+1,0),"d"),IF(AND($E379&lt;&gt;"",$F379&lt;&gt;"",$I379=""),DATEDIF($E379,$F379,"d"),IF(AND($E379&lt;&gt;"",$F379&lt;&gt;"",$I379&lt;&gt;""),DAY(DATE(YEAR($F379),MONTH($F379)+1,0))-(DATE(YEAR($F379),MONTH($F379)+1,0)-$F379),DAY(DATE(YEAR($L$9),MONTH($L$9)+1,0)))))))),"")</f>
        <v/>
      </c>
      <c r="H379" s="52" t="str">
        <f>IFERROR(IF($A379&lt;&gt;"",VLOOKUP($A379,Matos,3,0),""),"")</f>
        <v/>
      </c>
      <c r="I379" s="52"/>
      <c r="J379" s="52"/>
      <c r="K379" s="68" t="str">
        <f ca="1">IFERROR(ROUND(IF(MID($B379,1,2)="OT","",IF(AND($B$8&lt;&gt;"",$D379="",MONTH($F379)=MONTH($L$9),($F379&gt;$B$8),($F379&gt;$E379)),-SUM($H379/DAY(DATE(YEAR($L$9),MONTH($L$9)+1,0)))*DATEDIF($B$8,$F379,"d")*$C379,IF(AND($B$8&lt;&gt;"",$D379&lt;&gt;"",MONTH($F379)=MONTH($L$9),($F379&gt;$B$8),($F379&gt;$E379)),-SUM($H379/DAY(DATE(YEAR($L$9),MONTH($L$9)+1,0)))*DATEDIF($B$8,$F379,"d")*$D379,""))),2),"")</f>
        <v/>
      </c>
      <c r="L379" s="68" t="str">
        <f ca="1">IFERROR(ROUND(IF(AND($J379="",$D379=""),SUM($H379/DAY(DATE(YEAR($L$9),MONTH($L$9)+1,0)))*$G379*$C379,IF(AND($J379="",$D379&lt;&gt;""),SUM($H379/DAY(DATE(YEAR($L$9),MONTH($L$9)+1,0)))*$G379*$D379,"")),2),"")</f>
        <v/>
      </c>
      <c r="M379" s="68" t="str">
        <f ca="1">IFERROR(ROUND(IF(SUM($I379+$L379)="","",SUM($I379+$L379)),2),"")</f>
        <v/>
      </c>
      <c r="N379" s="52"/>
      <c r="O379" s="54"/>
    </row>
    <row r="380" spans="1:15" s="14" customFormat="1" x14ac:dyDescent="0.25">
      <c r="A380" s="48"/>
      <c r="B380" s="49" t="str">
        <f>IFERROR(IF($A380&lt;&gt;"",VLOOKUP($A380,Matos,2,0),""),"")</f>
        <v/>
      </c>
      <c r="C380" s="50"/>
      <c r="D380" s="50"/>
      <c r="E380" s="51"/>
      <c r="F380" s="51"/>
      <c r="G380" s="67" t="str">
        <f>IFERROR(IF(OR($A380="",$B380="",$E380=""),"",IF(AND($F380&lt;&gt;"",MONTH($F380)&lt;MONTH($L$9)),"",IF(MID($B380,1,2)="OT",DATEDIF($E380,$F380,"d")+1,IF(AND($I380="",$F380=""),DATEDIF($E380,DATE(YEAR($L$9),MONTH($L$9)+1,0),"d"),IF(AND($E380&lt;&gt;"",$F380&lt;&gt;"",$I380=""),DATEDIF($E380,$F380,"d"),IF(AND($E380&lt;&gt;"",$F380&lt;&gt;"",$I380&lt;&gt;""),DAY(DATE(YEAR($F380),MONTH($F380)+1,0))-(DATE(YEAR($F380),MONTH($F380)+1,0)-$F380),DAY(DATE(YEAR($L$9),MONTH($L$9)+1,0)))))))),"")</f>
        <v/>
      </c>
      <c r="H380" s="52" t="str">
        <f>IFERROR(IF($A380&lt;&gt;"",VLOOKUP($A380,Matos,3,0),""),"")</f>
        <v/>
      </c>
      <c r="I380" s="52"/>
      <c r="J380" s="52"/>
      <c r="K380" s="68" t="str">
        <f ca="1">IFERROR(ROUND(IF(MID($B380,1,2)="OT","",IF(AND($B$8&lt;&gt;"",$D380="",MONTH($F380)=MONTH($L$9),($F380&gt;$B$8),($F380&gt;$E380)),-SUM($H380/DAY(DATE(YEAR($L$9),MONTH($L$9)+1,0)))*DATEDIF($B$8,$F380,"d")*$C380,IF(AND($B$8&lt;&gt;"",$D380&lt;&gt;"",MONTH($F380)=MONTH($L$9),($F380&gt;$B$8),($F380&gt;$E380)),-SUM($H380/DAY(DATE(YEAR($L$9),MONTH($L$9)+1,0)))*DATEDIF($B$8,$F380,"d")*$D380,""))),2),"")</f>
        <v/>
      </c>
      <c r="L380" s="68" t="str">
        <f ca="1">IFERROR(ROUND(IF(AND($J380="",$D380=""),SUM($H380/DAY(DATE(YEAR($L$9),MONTH($L$9)+1,0)))*$G380*$C380,IF(AND($J380="",$D380&lt;&gt;""),SUM($H380/DAY(DATE(YEAR($L$9),MONTH($L$9)+1,0)))*$G380*$D380,"")),2),"")</f>
        <v/>
      </c>
      <c r="M380" s="68" t="str">
        <f ca="1">IFERROR(ROUND(IF(SUM($I380+$L380)="","",SUM($I380+$L380)),2),"")</f>
        <v/>
      </c>
      <c r="N380" s="52"/>
      <c r="O380" s="54"/>
    </row>
    <row r="381" spans="1:15" s="14" customFormat="1" x14ac:dyDescent="0.25">
      <c r="A381" s="48"/>
      <c r="B381" s="49" t="str">
        <f>IFERROR(IF($A381&lt;&gt;"",VLOOKUP($A381,Matos,2,0),""),"")</f>
        <v/>
      </c>
      <c r="C381" s="50"/>
      <c r="D381" s="50"/>
      <c r="E381" s="51"/>
      <c r="F381" s="51"/>
      <c r="G381" s="67" t="str">
        <f>IFERROR(IF(OR($A381="",$B381="",$E381=""),"",IF(AND($F381&lt;&gt;"",MONTH($F381)&lt;MONTH($L$9)),"",IF(MID($B381,1,2)="OT",DATEDIF($E381,$F381,"d")+1,IF(AND($I381="",$F381=""),DATEDIF($E381,DATE(YEAR($L$9),MONTH($L$9)+1,0),"d"),IF(AND($E381&lt;&gt;"",$F381&lt;&gt;"",$I381=""),DATEDIF($E381,$F381,"d"),IF(AND($E381&lt;&gt;"",$F381&lt;&gt;"",$I381&lt;&gt;""),DAY(DATE(YEAR($F381),MONTH($F381)+1,0))-(DATE(YEAR($F381),MONTH($F381)+1,0)-$F381),DAY(DATE(YEAR($L$9),MONTH($L$9)+1,0)))))))),"")</f>
        <v/>
      </c>
      <c r="H381" s="52" t="str">
        <f>IFERROR(IF($A381&lt;&gt;"",VLOOKUP($A381,Matos,3,0),""),"")</f>
        <v/>
      </c>
      <c r="I381" s="52"/>
      <c r="J381" s="52"/>
      <c r="K381" s="68" t="str">
        <f ca="1">IFERROR(ROUND(IF(MID($B381,1,2)="OT","",IF(AND($B$8&lt;&gt;"",$D381="",MONTH($F381)=MONTH($L$9),($F381&gt;$B$8),($F381&gt;$E381)),-SUM($H381/DAY(DATE(YEAR($L$9),MONTH($L$9)+1,0)))*DATEDIF($B$8,$F381,"d")*$C381,IF(AND($B$8&lt;&gt;"",$D381&lt;&gt;"",MONTH($F381)=MONTH($L$9),($F381&gt;$B$8),($F381&gt;$E381)),-SUM($H381/DAY(DATE(YEAR($L$9),MONTH($L$9)+1,0)))*DATEDIF($B$8,$F381,"d")*$D381,""))),2),"")</f>
        <v/>
      </c>
      <c r="L381" s="68" t="str">
        <f ca="1">IFERROR(ROUND(IF(AND($J381="",$D381=""),SUM($H381/DAY(DATE(YEAR($L$9),MONTH($L$9)+1,0)))*$G381*$C381,IF(AND($J381="",$D381&lt;&gt;""),SUM($H381/DAY(DATE(YEAR($L$9),MONTH($L$9)+1,0)))*$G381*$D381,"")),2),"")</f>
        <v/>
      </c>
      <c r="M381" s="68" t="str">
        <f ca="1">IFERROR(ROUND(IF(SUM($I381+$L381)="","",SUM($I381+$L381)),2),"")</f>
        <v/>
      </c>
      <c r="N381" s="52"/>
      <c r="O381" s="54"/>
    </row>
    <row r="382" spans="1:15" s="14" customFormat="1" x14ac:dyDescent="0.25">
      <c r="A382" s="48"/>
      <c r="B382" s="49" t="str">
        <f>IFERROR(IF($A382&lt;&gt;"",VLOOKUP($A382,Matos,2,0),""),"")</f>
        <v/>
      </c>
      <c r="C382" s="50"/>
      <c r="D382" s="50"/>
      <c r="E382" s="51"/>
      <c r="F382" s="51"/>
      <c r="G382" s="67" t="str">
        <f>IFERROR(IF(OR($A382="",$B382="",$E382=""),"",IF(AND($F382&lt;&gt;"",MONTH($F382)&lt;MONTH($L$9)),"",IF(MID($B382,1,2)="OT",DATEDIF($E382,$F382,"d")+1,IF(AND($I382="",$F382=""),DATEDIF($E382,DATE(YEAR($L$9),MONTH($L$9)+1,0),"d"),IF(AND($E382&lt;&gt;"",$F382&lt;&gt;"",$I382=""),DATEDIF($E382,$F382,"d"),IF(AND($E382&lt;&gt;"",$F382&lt;&gt;"",$I382&lt;&gt;""),DAY(DATE(YEAR($F382),MONTH($F382)+1,0))-(DATE(YEAR($F382),MONTH($F382)+1,0)-$F382),DAY(DATE(YEAR($L$9),MONTH($L$9)+1,0)))))))),"")</f>
        <v/>
      </c>
      <c r="H382" s="52" t="str">
        <f>IFERROR(IF($A382&lt;&gt;"",VLOOKUP($A382,Matos,3,0),""),"")</f>
        <v/>
      </c>
      <c r="I382" s="52"/>
      <c r="J382" s="52"/>
      <c r="K382" s="68" t="str">
        <f ca="1">IFERROR(ROUND(IF(MID($B382,1,2)="OT","",IF(AND($B$8&lt;&gt;"",$D382="",MONTH($F382)=MONTH($L$9),($F382&gt;$B$8),($F382&gt;$E382)),-SUM($H382/DAY(DATE(YEAR($L$9),MONTH($L$9)+1,0)))*DATEDIF($B$8,$F382,"d")*$C382,IF(AND($B$8&lt;&gt;"",$D382&lt;&gt;"",MONTH($F382)=MONTH($L$9),($F382&gt;$B$8),($F382&gt;$E382)),-SUM($H382/DAY(DATE(YEAR($L$9),MONTH($L$9)+1,0)))*DATEDIF($B$8,$F382,"d")*$D382,""))),2),"")</f>
        <v/>
      </c>
      <c r="L382" s="68" t="str">
        <f ca="1">IFERROR(ROUND(IF(AND($J382="",$D382=""),SUM($H382/DAY(DATE(YEAR($L$9),MONTH($L$9)+1,0)))*$G382*$C382,IF(AND($J382="",$D382&lt;&gt;""),SUM($H382/DAY(DATE(YEAR($L$9),MONTH($L$9)+1,0)))*$G382*$D382,"")),2),"")</f>
        <v/>
      </c>
      <c r="M382" s="68" t="str">
        <f ca="1">IFERROR(ROUND(IF(SUM($I382+$L382)="","",SUM($I382+$L382)),2),"")</f>
        <v/>
      </c>
      <c r="N382" s="52"/>
      <c r="O382" s="54"/>
    </row>
    <row r="383" spans="1:15" s="14" customFormat="1" x14ac:dyDescent="0.25">
      <c r="A383" s="48"/>
      <c r="B383" s="49" t="str">
        <f>IFERROR(IF($A383&lt;&gt;"",VLOOKUP($A383,Matos,2,0),""),"")</f>
        <v/>
      </c>
      <c r="C383" s="50"/>
      <c r="D383" s="50"/>
      <c r="E383" s="51"/>
      <c r="F383" s="51"/>
      <c r="G383" s="67" t="str">
        <f>IFERROR(IF(OR($A383="",$B383="",$E383=""),"",IF(AND($F383&lt;&gt;"",MONTH($F383)&lt;MONTH($L$9)),"",IF(MID($B383,1,2)="OT",DATEDIF($E383,$F383,"d")+1,IF(AND($I383="",$F383=""),DATEDIF($E383,DATE(YEAR($L$9),MONTH($L$9)+1,0),"d"),IF(AND($E383&lt;&gt;"",$F383&lt;&gt;"",$I383=""),DATEDIF($E383,$F383,"d"),IF(AND($E383&lt;&gt;"",$F383&lt;&gt;"",$I383&lt;&gt;""),DAY(DATE(YEAR($F383),MONTH($F383)+1,0))-(DATE(YEAR($F383),MONTH($F383)+1,0)-$F383),DAY(DATE(YEAR($L$9),MONTH($L$9)+1,0)))))))),"")</f>
        <v/>
      </c>
      <c r="H383" s="52" t="str">
        <f>IFERROR(IF($A383&lt;&gt;"",VLOOKUP($A383,Matos,3,0),""),"")</f>
        <v/>
      </c>
      <c r="I383" s="52"/>
      <c r="J383" s="52"/>
      <c r="K383" s="68" t="str">
        <f ca="1">IFERROR(ROUND(IF(MID($B383,1,2)="OT","",IF(AND($B$8&lt;&gt;"",$D383="",MONTH($F383)=MONTH($L$9),($F383&gt;$B$8),($F383&gt;$E383)),-SUM($H383/DAY(DATE(YEAR($L$9),MONTH($L$9)+1,0)))*DATEDIF($B$8,$F383,"d")*$C383,IF(AND($B$8&lt;&gt;"",$D383&lt;&gt;"",MONTH($F383)=MONTH($L$9),($F383&gt;$B$8),($F383&gt;$E383)),-SUM($H383/DAY(DATE(YEAR($L$9),MONTH($L$9)+1,0)))*DATEDIF($B$8,$F383,"d")*$D383,""))),2),"")</f>
        <v/>
      </c>
      <c r="L383" s="68" t="str">
        <f ca="1">IFERROR(ROUND(IF(AND($J383="",$D383=""),SUM($H383/DAY(DATE(YEAR($L$9),MONTH($L$9)+1,0)))*$G383*$C383,IF(AND($J383="",$D383&lt;&gt;""),SUM($H383/DAY(DATE(YEAR($L$9),MONTH($L$9)+1,0)))*$G383*$D383,"")),2),"")</f>
        <v/>
      </c>
      <c r="M383" s="68" t="str">
        <f ca="1">IFERROR(ROUND(IF(SUM($I383+$L383)="","",SUM($I383+$L383)),2),"")</f>
        <v/>
      </c>
      <c r="N383" s="52"/>
      <c r="O383" s="54"/>
    </row>
    <row r="384" spans="1:15" s="14" customFormat="1" x14ac:dyDescent="0.25">
      <c r="A384" s="48"/>
      <c r="B384" s="49" t="str">
        <f>IFERROR(IF($A384&lt;&gt;"",VLOOKUP($A384,Matos,2,0),""),"")</f>
        <v/>
      </c>
      <c r="C384" s="50"/>
      <c r="D384" s="50"/>
      <c r="E384" s="51"/>
      <c r="F384" s="51"/>
      <c r="G384" s="67" t="str">
        <f>IFERROR(IF(OR($A384="",$B384="",$E384=""),"",IF(AND($F384&lt;&gt;"",MONTH($F384)&lt;MONTH($L$9)),"",IF(MID($B384,1,2)="OT",DATEDIF($E384,$F384,"d")+1,IF(AND($I384="",$F384=""),DATEDIF($E384,DATE(YEAR($L$9),MONTH($L$9)+1,0),"d"),IF(AND($E384&lt;&gt;"",$F384&lt;&gt;"",$I384=""),DATEDIF($E384,$F384,"d"),IF(AND($E384&lt;&gt;"",$F384&lt;&gt;"",$I384&lt;&gt;""),DAY(DATE(YEAR($F384),MONTH($F384)+1,0))-(DATE(YEAR($F384),MONTH($F384)+1,0)-$F384),DAY(DATE(YEAR($L$9),MONTH($L$9)+1,0)))))))),"")</f>
        <v/>
      </c>
      <c r="H384" s="52" t="str">
        <f>IFERROR(IF($A384&lt;&gt;"",VLOOKUP($A384,Matos,3,0),""),"")</f>
        <v/>
      </c>
      <c r="I384" s="52"/>
      <c r="J384" s="52"/>
      <c r="K384" s="68" t="str">
        <f ca="1">IFERROR(ROUND(IF(MID($B384,1,2)="OT","",IF(AND($B$8&lt;&gt;"",$D384="",MONTH($F384)=MONTH($L$9),($F384&gt;$B$8),($F384&gt;$E384)),-SUM($H384/DAY(DATE(YEAR($L$9),MONTH($L$9)+1,0)))*DATEDIF($B$8,$F384,"d")*$C384,IF(AND($B$8&lt;&gt;"",$D384&lt;&gt;"",MONTH($F384)=MONTH($L$9),($F384&gt;$B$8),($F384&gt;$E384)),-SUM($H384/DAY(DATE(YEAR($L$9),MONTH($L$9)+1,0)))*DATEDIF($B$8,$F384,"d")*$D384,""))),2),"")</f>
        <v/>
      </c>
      <c r="L384" s="68" t="str">
        <f ca="1">IFERROR(ROUND(IF(AND($J384="",$D384=""),SUM($H384/DAY(DATE(YEAR($L$9),MONTH($L$9)+1,0)))*$G384*$C384,IF(AND($J384="",$D384&lt;&gt;""),SUM($H384/DAY(DATE(YEAR($L$9),MONTH($L$9)+1,0)))*$G384*$D384,"")),2),"")</f>
        <v/>
      </c>
      <c r="M384" s="68" t="str">
        <f ca="1">IFERROR(ROUND(IF(SUM($I384+$L384)="","",SUM($I384+$L384)),2),"")</f>
        <v/>
      </c>
      <c r="N384" s="52"/>
      <c r="O384" s="54"/>
    </row>
    <row r="385" spans="1:15" s="14" customFormat="1" x14ac:dyDescent="0.25">
      <c r="A385" s="48"/>
      <c r="B385" s="49" t="str">
        <f>IFERROR(IF($A385&lt;&gt;"",VLOOKUP($A385,Matos,2,0),""),"")</f>
        <v/>
      </c>
      <c r="C385" s="50"/>
      <c r="D385" s="50"/>
      <c r="E385" s="51"/>
      <c r="F385" s="51"/>
      <c r="G385" s="67" t="str">
        <f>IFERROR(IF(OR($A385="",$B385="",$E385=""),"",IF(AND($F385&lt;&gt;"",MONTH($F385)&lt;MONTH($L$9)),"",IF(MID($B385,1,2)="OT",DATEDIF($E385,$F385,"d")+1,IF(AND($I385="",$F385=""),DATEDIF($E385,DATE(YEAR($L$9),MONTH($L$9)+1,0),"d"),IF(AND($E385&lt;&gt;"",$F385&lt;&gt;"",$I385=""),DATEDIF($E385,$F385,"d"),IF(AND($E385&lt;&gt;"",$F385&lt;&gt;"",$I385&lt;&gt;""),DAY(DATE(YEAR($F385),MONTH($F385)+1,0))-(DATE(YEAR($F385),MONTH($F385)+1,0)-$F385),DAY(DATE(YEAR($L$9),MONTH($L$9)+1,0)))))))),"")</f>
        <v/>
      </c>
      <c r="H385" s="52" t="str">
        <f>IFERROR(IF($A385&lt;&gt;"",VLOOKUP($A385,Matos,3,0),""),"")</f>
        <v/>
      </c>
      <c r="I385" s="52"/>
      <c r="J385" s="52"/>
      <c r="K385" s="68" t="str">
        <f ca="1">IFERROR(ROUND(IF(MID($B385,1,2)="OT","",IF(AND($B$8&lt;&gt;"",$D385="",MONTH($F385)=MONTH($L$9),($F385&gt;$B$8),($F385&gt;$E385)),-SUM($H385/DAY(DATE(YEAR($L$9),MONTH($L$9)+1,0)))*DATEDIF($B$8,$F385,"d")*$C385,IF(AND($B$8&lt;&gt;"",$D385&lt;&gt;"",MONTH($F385)=MONTH($L$9),($F385&gt;$B$8),($F385&gt;$E385)),-SUM($H385/DAY(DATE(YEAR($L$9),MONTH($L$9)+1,0)))*DATEDIF($B$8,$F385,"d")*$D385,""))),2),"")</f>
        <v/>
      </c>
      <c r="L385" s="68" t="str">
        <f ca="1">IFERROR(ROUND(IF(AND($J385="",$D385=""),SUM($H385/DAY(DATE(YEAR($L$9),MONTH($L$9)+1,0)))*$G385*$C385,IF(AND($J385="",$D385&lt;&gt;""),SUM($H385/DAY(DATE(YEAR($L$9),MONTH($L$9)+1,0)))*$G385*$D385,"")),2),"")</f>
        <v/>
      </c>
      <c r="M385" s="68" t="str">
        <f ca="1">IFERROR(ROUND(IF(SUM($I385+$L385)="","",SUM($I385+$L385)),2),"")</f>
        <v/>
      </c>
      <c r="N385" s="52"/>
      <c r="O385" s="54"/>
    </row>
    <row r="386" spans="1:15" s="14" customFormat="1" x14ac:dyDescent="0.25">
      <c r="A386" s="48"/>
      <c r="B386" s="49" t="str">
        <f>IFERROR(IF($A386&lt;&gt;"",VLOOKUP($A386,Matos,2,0),""),"")</f>
        <v/>
      </c>
      <c r="C386" s="50"/>
      <c r="D386" s="50"/>
      <c r="E386" s="51"/>
      <c r="F386" s="51"/>
      <c r="G386" s="67" t="str">
        <f>IFERROR(IF(OR($A386="",$B386="",$E386=""),"",IF(AND($F386&lt;&gt;"",MONTH($F386)&lt;MONTH($L$9)),"",IF(MID($B386,1,2)="OT",DATEDIF($E386,$F386,"d")+1,IF(AND($I386="",$F386=""),DATEDIF($E386,DATE(YEAR($L$9),MONTH($L$9)+1,0),"d"),IF(AND($E386&lt;&gt;"",$F386&lt;&gt;"",$I386=""),DATEDIF($E386,$F386,"d"),IF(AND($E386&lt;&gt;"",$F386&lt;&gt;"",$I386&lt;&gt;""),DAY(DATE(YEAR($F386),MONTH($F386)+1,0))-(DATE(YEAR($F386),MONTH($F386)+1,0)-$F386),DAY(DATE(YEAR($L$9),MONTH($L$9)+1,0)))))))),"")</f>
        <v/>
      </c>
      <c r="H386" s="52" t="str">
        <f>IFERROR(IF($A386&lt;&gt;"",VLOOKUP($A386,Matos,3,0),""),"")</f>
        <v/>
      </c>
      <c r="I386" s="52"/>
      <c r="J386" s="52"/>
      <c r="K386" s="68" t="str">
        <f ca="1">IFERROR(ROUND(IF(MID($B386,1,2)="OT","",IF(AND($B$8&lt;&gt;"",$D386="",MONTH($F386)=MONTH($L$9),($F386&gt;$B$8),($F386&gt;$E386)),-SUM($H386/DAY(DATE(YEAR($L$9),MONTH($L$9)+1,0)))*DATEDIF($B$8,$F386,"d")*$C386,IF(AND($B$8&lt;&gt;"",$D386&lt;&gt;"",MONTH($F386)=MONTH($L$9),($F386&gt;$B$8),($F386&gt;$E386)),-SUM($H386/DAY(DATE(YEAR($L$9),MONTH($L$9)+1,0)))*DATEDIF($B$8,$F386,"d")*$D386,""))),2),"")</f>
        <v/>
      </c>
      <c r="L386" s="68" t="str">
        <f ca="1">IFERROR(ROUND(IF(AND($J386="",$D386=""),SUM($H386/DAY(DATE(YEAR($L$9),MONTH($L$9)+1,0)))*$G386*$C386,IF(AND($J386="",$D386&lt;&gt;""),SUM($H386/DAY(DATE(YEAR($L$9),MONTH($L$9)+1,0)))*$G386*$D386,"")),2),"")</f>
        <v/>
      </c>
      <c r="M386" s="68" t="str">
        <f ca="1">IFERROR(ROUND(IF(SUM($I386+$L386)="","",SUM($I386+$L386)),2),"")</f>
        <v/>
      </c>
      <c r="N386" s="52"/>
      <c r="O386" s="54"/>
    </row>
    <row r="387" spans="1:15" s="14" customFormat="1" x14ac:dyDescent="0.25">
      <c r="A387" s="48"/>
      <c r="B387" s="49" t="str">
        <f>IFERROR(IF($A387&lt;&gt;"",VLOOKUP($A387,Matos,2,0),""),"")</f>
        <v/>
      </c>
      <c r="C387" s="50"/>
      <c r="D387" s="50"/>
      <c r="E387" s="51"/>
      <c r="F387" s="51"/>
      <c r="G387" s="67" t="str">
        <f>IFERROR(IF(OR($A387="",$B387="",$E387=""),"",IF(AND($F387&lt;&gt;"",MONTH($F387)&lt;MONTH($L$9)),"",IF(MID($B387,1,2)="OT",DATEDIF($E387,$F387,"d")+1,IF(AND($I387="",$F387=""),DATEDIF($E387,DATE(YEAR($L$9),MONTH($L$9)+1,0),"d"),IF(AND($E387&lt;&gt;"",$F387&lt;&gt;"",$I387=""),DATEDIF($E387,$F387,"d"),IF(AND($E387&lt;&gt;"",$F387&lt;&gt;"",$I387&lt;&gt;""),DAY(DATE(YEAR($F387),MONTH($F387)+1,0))-(DATE(YEAR($F387),MONTH($F387)+1,0)-$F387),DAY(DATE(YEAR($L$9),MONTH($L$9)+1,0)))))))),"")</f>
        <v/>
      </c>
      <c r="H387" s="52" t="str">
        <f>IFERROR(IF($A387&lt;&gt;"",VLOOKUP($A387,Matos,3,0),""),"")</f>
        <v/>
      </c>
      <c r="I387" s="52"/>
      <c r="J387" s="52"/>
      <c r="K387" s="68" t="str">
        <f ca="1">IFERROR(ROUND(IF(MID($B387,1,2)="OT","",IF(AND($B$8&lt;&gt;"",$D387="",MONTH($F387)=MONTH($L$9),($F387&gt;$B$8),($F387&gt;$E387)),-SUM($H387/DAY(DATE(YEAR($L$9),MONTH($L$9)+1,0)))*DATEDIF($B$8,$F387,"d")*$C387,IF(AND($B$8&lt;&gt;"",$D387&lt;&gt;"",MONTH($F387)=MONTH($L$9),($F387&gt;$B$8),($F387&gt;$E387)),-SUM($H387/DAY(DATE(YEAR($L$9),MONTH($L$9)+1,0)))*DATEDIF($B$8,$F387,"d")*$D387,""))),2),"")</f>
        <v/>
      </c>
      <c r="L387" s="68" t="str">
        <f ca="1">IFERROR(ROUND(IF(AND($J387="",$D387=""),SUM($H387/DAY(DATE(YEAR($L$9),MONTH($L$9)+1,0)))*$G387*$C387,IF(AND($J387="",$D387&lt;&gt;""),SUM($H387/DAY(DATE(YEAR($L$9),MONTH($L$9)+1,0)))*$G387*$D387,"")),2),"")</f>
        <v/>
      </c>
      <c r="M387" s="68" t="str">
        <f ca="1">IFERROR(ROUND(IF(SUM($I387+$L387)="","",SUM($I387+$L387)),2),"")</f>
        <v/>
      </c>
      <c r="N387" s="52"/>
      <c r="O387" s="54"/>
    </row>
    <row r="388" spans="1:15" s="14" customFormat="1" x14ac:dyDescent="0.25">
      <c r="A388" s="48"/>
      <c r="B388" s="49" t="str">
        <f>IFERROR(IF($A388&lt;&gt;"",VLOOKUP($A388,Matos,2,0),""),"")</f>
        <v/>
      </c>
      <c r="C388" s="50"/>
      <c r="D388" s="50"/>
      <c r="E388" s="51"/>
      <c r="F388" s="51"/>
      <c r="G388" s="67" t="str">
        <f>IFERROR(IF(OR($A388="",$B388="",$E388=""),"",IF(AND($F388&lt;&gt;"",MONTH($F388)&lt;MONTH($L$9)),"",IF(MID($B388,1,2)="OT",DATEDIF($E388,$F388,"d")+1,IF(AND($I388="",$F388=""),DATEDIF($E388,DATE(YEAR($L$9),MONTH($L$9)+1,0),"d"),IF(AND($E388&lt;&gt;"",$F388&lt;&gt;"",$I388=""),DATEDIF($E388,$F388,"d"),IF(AND($E388&lt;&gt;"",$F388&lt;&gt;"",$I388&lt;&gt;""),DAY(DATE(YEAR($F388),MONTH($F388)+1,0))-(DATE(YEAR($F388),MONTH($F388)+1,0)-$F388),DAY(DATE(YEAR($L$9),MONTH($L$9)+1,0)))))))),"")</f>
        <v/>
      </c>
      <c r="H388" s="52" t="str">
        <f>IFERROR(IF($A388&lt;&gt;"",VLOOKUP($A388,Matos,3,0),""),"")</f>
        <v/>
      </c>
      <c r="I388" s="52"/>
      <c r="J388" s="52"/>
      <c r="K388" s="68" t="str">
        <f ca="1">IFERROR(ROUND(IF(MID($B388,1,2)="OT","",IF(AND($B$8&lt;&gt;"",$D388="",MONTH($F388)=MONTH($L$9),($F388&gt;$B$8),($F388&gt;$E388)),-SUM($H388/DAY(DATE(YEAR($L$9),MONTH($L$9)+1,0)))*DATEDIF($B$8,$F388,"d")*$C388,IF(AND($B$8&lt;&gt;"",$D388&lt;&gt;"",MONTH($F388)=MONTH($L$9),($F388&gt;$B$8),($F388&gt;$E388)),-SUM($H388/DAY(DATE(YEAR($L$9),MONTH($L$9)+1,0)))*DATEDIF($B$8,$F388,"d")*$D388,""))),2),"")</f>
        <v/>
      </c>
      <c r="L388" s="68" t="str">
        <f ca="1">IFERROR(ROUND(IF(AND($J388="",$D388=""),SUM($H388/DAY(DATE(YEAR($L$9),MONTH($L$9)+1,0)))*$G388*$C388,IF(AND($J388="",$D388&lt;&gt;""),SUM($H388/DAY(DATE(YEAR($L$9),MONTH($L$9)+1,0)))*$G388*$D388,"")),2),"")</f>
        <v/>
      </c>
      <c r="M388" s="68" t="str">
        <f ca="1">IFERROR(ROUND(IF(SUM($I388+$L388)="","",SUM($I388+$L388)),2),"")</f>
        <v/>
      </c>
      <c r="N388" s="52"/>
      <c r="O388" s="54"/>
    </row>
    <row r="389" spans="1:15" s="14" customFormat="1" x14ac:dyDescent="0.25">
      <c r="A389" s="48"/>
      <c r="B389" s="49" t="str">
        <f>IFERROR(IF($A389&lt;&gt;"",VLOOKUP($A389,Matos,2,0),""),"")</f>
        <v/>
      </c>
      <c r="C389" s="50"/>
      <c r="D389" s="50"/>
      <c r="E389" s="51"/>
      <c r="F389" s="51"/>
      <c r="G389" s="67" t="str">
        <f>IFERROR(IF(OR($A389="",$B389="",$E389=""),"",IF(AND($F389&lt;&gt;"",MONTH($F389)&lt;MONTH($L$9)),"",IF(MID($B389,1,2)="OT",DATEDIF($E389,$F389,"d")+1,IF(AND($I389="",$F389=""),DATEDIF($E389,DATE(YEAR($L$9),MONTH($L$9)+1,0),"d"),IF(AND($E389&lt;&gt;"",$F389&lt;&gt;"",$I389=""),DATEDIF($E389,$F389,"d"),IF(AND($E389&lt;&gt;"",$F389&lt;&gt;"",$I389&lt;&gt;""),DAY(DATE(YEAR($F389),MONTH($F389)+1,0))-(DATE(YEAR($F389),MONTH($F389)+1,0)-$F389),DAY(DATE(YEAR($L$9),MONTH($L$9)+1,0)))))))),"")</f>
        <v/>
      </c>
      <c r="H389" s="52" t="str">
        <f>IFERROR(IF($A389&lt;&gt;"",VLOOKUP($A389,Matos,3,0),""),"")</f>
        <v/>
      </c>
      <c r="I389" s="52"/>
      <c r="J389" s="52"/>
      <c r="K389" s="68" t="str">
        <f ca="1">IFERROR(ROUND(IF(MID($B389,1,2)="OT","",IF(AND($B$8&lt;&gt;"",$D389="",MONTH($F389)=MONTH($L$9),($F389&gt;$B$8),($F389&gt;$E389)),-SUM($H389/DAY(DATE(YEAR($L$9),MONTH($L$9)+1,0)))*DATEDIF($B$8,$F389,"d")*$C389,IF(AND($B$8&lt;&gt;"",$D389&lt;&gt;"",MONTH($F389)=MONTH($L$9),($F389&gt;$B$8),($F389&gt;$E389)),-SUM($H389/DAY(DATE(YEAR($L$9),MONTH($L$9)+1,0)))*DATEDIF($B$8,$F389,"d")*$D389,""))),2),"")</f>
        <v/>
      </c>
      <c r="L389" s="68" t="str">
        <f ca="1">IFERROR(ROUND(IF(AND($J389="",$D389=""),SUM($H389/DAY(DATE(YEAR($L$9),MONTH($L$9)+1,0)))*$G389*$C389,IF(AND($J389="",$D389&lt;&gt;""),SUM($H389/DAY(DATE(YEAR($L$9),MONTH($L$9)+1,0)))*$G389*$D389,"")),2),"")</f>
        <v/>
      </c>
      <c r="M389" s="68" t="str">
        <f ca="1">IFERROR(ROUND(IF(SUM($I389+$L389)="","",SUM($I389+$L389)),2),"")</f>
        <v/>
      </c>
      <c r="N389" s="52"/>
      <c r="O389" s="54"/>
    </row>
    <row r="390" spans="1:15" s="14" customFormat="1" x14ac:dyDescent="0.25">
      <c r="A390" s="48"/>
      <c r="B390" s="49" t="str">
        <f>IFERROR(IF($A390&lt;&gt;"",VLOOKUP($A390,Matos,2,0),""),"")</f>
        <v/>
      </c>
      <c r="C390" s="50"/>
      <c r="D390" s="50"/>
      <c r="E390" s="51"/>
      <c r="F390" s="51"/>
      <c r="G390" s="67" t="str">
        <f>IFERROR(IF(OR($A390="",$B390="",$E390=""),"",IF(AND($F390&lt;&gt;"",MONTH($F390)&lt;MONTH($L$9)),"",IF(MID($B390,1,2)="OT",DATEDIF($E390,$F390,"d")+1,IF(AND($I390="",$F390=""),DATEDIF($E390,DATE(YEAR($L$9),MONTH($L$9)+1,0),"d"),IF(AND($E390&lt;&gt;"",$F390&lt;&gt;"",$I390=""),DATEDIF($E390,$F390,"d"),IF(AND($E390&lt;&gt;"",$F390&lt;&gt;"",$I390&lt;&gt;""),DAY(DATE(YEAR($F390),MONTH($F390)+1,0))-(DATE(YEAR($F390),MONTH($F390)+1,0)-$F390),DAY(DATE(YEAR($L$9),MONTH($L$9)+1,0)))))))),"")</f>
        <v/>
      </c>
      <c r="H390" s="52" t="str">
        <f>IFERROR(IF($A390&lt;&gt;"",VLOOKUP($A390,Matos,3,0),""),"")</f>
        <v/>
      </c>
      <c r="I390" s="52"/>
      <c r="J390" s="52"/>
      <c r="K390" s="68" t="str">
        <f ca="1">IFERROR(ROUND(IF(MID($B390,1,2)="OT","",IF(AND($B$8&lt;&gt;"",$D390="",MONTH($F390)=MONTH($L$9),($F390&gt;$B$8),($F390&gt;$E390)),-SUM($H390/DAY(DATE(YEAR($L$9),MONTH($L$9)+1,0)))*DATEDIF($B$8,$F390,"d")*$C390,IF(AND($B$8&lt;&gt;"",$D390&lt;&gt;"",MONTH($F390)=MONTH($L$9),($F390&gt;$B$8),($F390&gt;$E390)),-SUM($H390/DAY(DATE(YEAR($L$9),MONTH($L$9)+1,0)))*DATEDIF($B$8,$F390,"d")*$D390,""))),2),"")</f>
        <v/>
      </c>
      <c r="L390" s="68" t="str">
        <f ca="1">IFERROR(ROUND(IF(AND($J390="",$D390=""),SUM($H390/DAY(DATE(YEAR($L$9),MONTH($L$9)+1,0)))*$G390*$C390,IF(AND($J390="",$D390&lt;&gt;""),SUM($H390/DAY(DATE(YEAR($L$9),MONTH($L$9)+1,0)))*$G390*$D390,"")),2),"")</f>
        <v/>
      </c>
      <c r="M390" s="68" t="str">
        <f ca="1">IFERROR(ROUND(IF(SUM($I390+$L390)="","",SUM($I390+$L390)),2),"")</f>
        <v/>
      </c>
      <c r="N390" s="52"/>
      <c r="O390" s="54"/>
    </row>
    <row r="391" spans="1:15" s="14" customFormat="1" x14ac:dyDescent="0.25">
      <c r="A391" s="48"/>
      <c r="B391" s="49" t="str">
        <f>IFERROR(IF($A391&lt;&gt;"",VLOOKUP($A391,Matos,2,0),""),"")</f>
        <v/>
      </c>
      <c r="C391" s="50"/>
      <c r="D391" s="50"/>
      <c r="E391" s="51"/>
      <c r="F391" s="51"/>
      <c r="G391" s="67" t="str">
        <f>IFERROR(IF(OR($A391="",$B391="",$E391=""),"",IF(AND($F391&lt;&gt;"",MONTH($F391)&lt;MONTH($L$9)),"",IF(MID($B391,1,2)="OT",DATEDIF($E391,$F391,"d")+1,IF(AND($I391="",$F391=""),DATEDIF($E391,DATE(YEAR($L$9),MONTH($L$9)+1,0),"d"),IF(AND($E391&lt;&gt;"",$F391&lt;&gt;"",$I391=""),DATEDIF($E391,$F391,"d"),IF(AND($E391&lt;&gt;"",$F391&lt;&gt;"",$I391&lt;&gt;""),DAY(DATE(YEAR($F391),MONTH($F391)+1,0))-(DATE(YEAR($F391),MONTH($F391)+1,0)-$F391),DAY(DATE(YEAR($L$9),MONTH($L$9)+1,0)))))))),"")</f>
        <v/>
      </c>
      <c r="H391" s="52" t="str">
        <f>IFERROR(IF($A391&lt;&gt;"",VLOOKUP($A391,Matos,3,0),""),"")</f>
        <v/>
      </c>
      <c r="I391" s="52"/>
      <c r="J391" s="52"/>
      <c r="K391" s="68" t="str">
        <f ca="1">IFERROR(ROUND(IF(MID($B391,1,2)="OT","",IF(AND($B$8&lt;&gt;"",$D391="",MONTH($F391)=MONTH($L$9),($F391&gt;$B$8),($F391&gt;$E391)),-SUM($H391/DAY(DATE(YEAR($L$9),MONTH($L$9)+1,0)))*DATEDIF($B$8,$F391,"d")*$C391,IF(AND($B$8&lt;&gt;"",$D391&lt;&gt;"",MONTH($F391)=MONTH($L$9),($F391&gt;$B$8),($F391&gt;$E391)),-SUM($H391/DAY(DATE(YEAR($L$9),MONTH($L$9)+1,0)))*DATEDIF($B$8,$F391,"d")*$D391,""))),2),"")</f>
        <v/>
      </c>
      <c r="L391" s="68" t="str">
        <f ca="1">IFERROR(ROUND(IF(AND($J391="",$D391=""),SUM($H391/DAY(DATE(YEAR($L$9),MONTH($L$9)+1,0)))*$G391*$C391,IF(AND($J391="",$D391&lt;&gt;""),SUM($H391/DAY(DATE(YEAR($L$9),MONTH($L$9)+1,0)))*$G391*$D391,"")),2),"")</f>
        <v/>
      </c>
      <c r="M391" s="68" t="str">
        <f ca="1">IFERROR(ROUND(IF(SUM($I391+$L391)="","",SUM($I391+$L391)),2),"")</f>
        <v/>
      </c>
      <c r="N391" s="52"/>
      <c r="O391" s="54"/>
    </row>
    <row r="392" spans="1:15" s="14" customFormat="1" x14ac:dyDescent="0.25">
      <c r="A392" s="48"/>
      <c r="B392" s="49" t="str">
        <f>IFERROR(IF($A392&lt;&gt;"",VLOOKUP($A392,Matos,2,0),""),"")</f>
        <v/>
      </c>
      <c r="C392" s="50"/>
      <c r="D392" s="50"/>
      <c r="E392" s="51"/>
      <c r="F392" s="51"/>
      <c r="G392" s="67" t="str">
        <f>IFERROR(IF(OR($A392="",$B392="",$E392=""),"",IF(AND($F392&lt;&gt;"",MONTH($F392)&lt;MONTH($L$9)),"",IF(MID($B392,1,2)="OT",DATEDIF($E392,$F392,"d")+1,IF(AND($I392="",$F392=""),DATEDIF($E392,DATE(YEAR($L$9),MONTH($L$9)+1,0),"d"),IF(AND($E392&lt;&gt;"",$F392&lt;&gt;"",$I392=""),DATEDIF($E392,$F392,"d"),IF(AND($E392&lt;&gt;"",$F392&lt;&gt;"",$I392&lt;&gt;""),DAY(DATE(YEAR($F392),MONTH($F392)+1,0))-(DATE(YEAR($F392),MONTH($F392)+1,0)-$F392),DAY(DATE(YEAR($L$9),MONTH($L$9)+1,0)))))))),"")</f>
        <v/>
      </c>
      <c r="H392" s="52" t="str">
        <f>IFERROR(IF($A392&lt;&gt;"",VLOOKUP($A392,Matos,3,0),""),"")</f>
        <v/>
      </c>
      <c r="I392" s="52"/>
      <c r="J392" s="52"/>
      <c r="K392" s="68" t="str">
        <f ca="1">IFERROR(ROUND(IF(MID($B392,1,2)="OT","",IF(AND($B$8&lt;&gt;"",$D392="",MONTH($F392)=MONTH($L$9),($F392&gt;$B$8),($F392&gt;$E392)),-SUM($H392/DAY(DATE(YEAR($L$9),MONTH($L$9)+1,0)))*DATEDIF($B$8,$F392,"d")*$C392,IF(AND($B$8&lt;&gt;"",$D392&lt;&gt;"",MONTH($F392)=MONTH($L$9),($F392&gt;$B$8),($F392&gt;$E392)),-SUM($H392/DAY(DATE(YEAR($L$9),MONTH($L$9)+1,0)))*DATEDIF($B$8,$F392,"d")*$D392,""))),2),"")</f>
        <v/>
      </c>
      <c r="L392" s="68" t="str">
        <f ca="1">IFERROR(ROUND(IF(AND($J392="",$D392=""),SUM($H392/DAY(DATE(YEAR($L$9),MONTH($L$9)+1,0)))*$G392*$C392,IF(AND($J392="",$D392&lt;&gt;""),SUM($H392/DAY(DATE(YEAR($L$9),MONTH($L$9)+1,0)))*$G392*$D392,"")),2),"")</f>
        <v/>
      </c>
      <c r="M392" s="68" t="str">
        <f ca="1">IFERROR(ROUND(IF(SUM($I392+$L392)="","",SUM($I392+$L392)),2),"")</f>
        <v/>
      </c>
      <c r="N392" s="52"/>
      <c r="O392" s="54"/>
    </row>
    <row r="393" spans="1:15" s="14" customFormat="1" x14ac:dyDescent="0.25">
      <c r="A393" s="48"/>
      <c r="B393" s="49" t="str">
        <f>IFERROR(IF($A393&lt;&gt;"",VLOOKUP($A393,Matos,2,0),""),"")</f>
        <v/>
      </c>
      <c r="C393" s="50"/>
      <c r="D393" s="50"/>
      <c r="E393" s="51"/>
      <c r="F393" s="51"/>
      <c r="G393" s="67" t="str">
        <f>IFERROR(IF(OR($A393="",$B393="",$E393=""),"",IF(AND($F393&lt;&gt;"",MONTH($F393)&lt;MONTH($L$9)),"",IF(MID($B393,1,2)="OT",DATEDIF($E393,$F393,"d")+1,IF(AND($I393="",$F393=""),DATEDIF($E393,DATE(YEAR($L$9),MONTH($L$9)+1,0),"d"),IF(AND($E393&lt;&gt;"",$F393&lt;&gt;"",$I393=""),DATEDIF($E393,$F393,"d"),IF(AND($E393&lt;&gt;"",$F393&lt;&gt;"",$I393&lt;&gt;""),DAY(DATE(YEAR($F393),MONTH($F393)+1,0))-(DATE(YEAR($F393),MONTH($F393)+1,0)-$F393),DAY(DATE(YEAR($L$9),MONTH($L$9)+1,0)))))))),"")</f>
        <v/>
      </c>
      <c r="H393" s="52" t="str">
        <f>IFERROR(IF($A393&lt;&gt;"",VLOOKUP($A393,Matos,3,0),""),"")</f>
        <v/>
      </c>
      <c r="I393" s="52"/>
      <c r="J393" s="52"/>
      <c r="K393" s="68" t="str">
        <f ca="1">IFERROR(ROUND(IF(MID($B393,1,2)="OT","",IF(AND($B$8&lt;&gt;"",$D393="",MONTH($F393)=MONTH($L$9),($F393&gt;$B$8),($F393&gt;$E393)),-SUM($H393/DAY(DATE(YEAR($L$9),MONTH($L$9)+1,0)))*DATEDIF($B$8,$F393,"d")*$C393,IF(AND($B$8&lt;&gt;"",$D393&lt;&gt;"",MONTH($F393)=MONTH($L$9),($F393&gt;$B$8),($F393&gt;$E393)),-SUM($H393/DAY(DATE(YEAR($L$9),MONTH($L$9)+1,0)))*DATEDIF($B$8,$F393,"d")*$D393,""))),2),"")</f>
        <v/>
      </c>
      <c r="L393" s="68" t="str">
        <f ca="1">IFERROR(ROUND(IF(AND($J393="",$D393=""),SUM($H393/DAY(DATE(YEAR($L$9),MONTH($L$9)+1,0)))*$G393*$C393,IF(AND($J393="",$D393&lt;&gt;""),SUM($H393/DAY(DATE(YEAR($L$9),MONTH($L$9)+1,0)))*$G393*$D393,"")),2),"")</f>
        <v/>
      </c>
      <c r="M393" s="68" t="str">
        <f ca="1">IFERROR(ROUND(IF(SUM($I393+$L393)="","",SUM($I393+$L393)),2),"")</f>
        <v/>
      </c>
      <c r="N393" s="52"/>
      <c r="O393" s="54"/>
    </row>
    <row r="394" spans="1:15" s="14" customFormat="1" x14ac:dyDescent="0.25">
      <c r="A394" s="48"/>
      <c r="B394" s="49" t="str">
        <f>IFERROR(IF($A394&lt;&gt;"",VLOOKUP($A394,Matos,2,0),""),"")</f>
        <v/>
      </c>
      <c r="C394" s="50"/>
      <c r="D394" s="50"/>
      <c r="E394" s="51"/>
      <c r="F394" s="51"/>
      <c r="G394" s="67" t="str">
        <f>IFERROR(IF(OR($A394="",$B394="",$E394=""),"",IF(AND($F394&lt;&gt;"",MONTH($F394)&lt;MONTH($L$9)),"",IF(MID($B394,1,2)="OT",DATEDIF($E394,$F394,"d")+1,IF(AND($I394="",$F394=""),DATEDIF($E394,DATE(YEAR($L$9),MONTH($L$9)+1,0),"d"),IF(AND($E394&lt;&gt;"",$F394&lt;&gt;"",$I394=""),DATEDIF($E394,$F394,"d"),IF(AND($E394&lt;&gt;"",$F394&lt;&gt;"",$I394&lt;&gt;""),DAY(DATE(YEAR($F394),MONTH($F394)+1,0))-(DATE(YEAR($F394),MONTH($F394)+1,0)-$F394),DAY(DATE(YEAR($L$9),MONTH($L$9)+1,0)))))))),"")</f>
        <v/>
      </c>
      <c r="H394" s="52" t="str">
        <f>IFERROR(IF($A394&lt;&gt;"",VLOOKUP($A394,Matos,3,0),""),"")</f>
        <v/>
      </c>
      <c r="I394" s="52"/>
      <c r="J394" s="52"/>
      <c r="K394" s="68" t="str">
        <f ca="1">IFERROR(ROUND(IF(MID($B394,1,2)="OT","",IF(AND($B$8&lt;&gt;"",$D394="",MONTH($F394)=MONTH($L$9),($F394&gt;$B$8),($F394&gt;$E394)),-SUM($H394/DAY(DATE(YEAR($L$9),MONTH($L$9)+1,0)))*DATEDIF($B$8,$F394,"d")*$C394,IF(AND($B$8&lt;&gt;"",$D394&lt;&gt;"",MONTH($F394)=MONTH($L$9),($F394&gt;$B$8),($F394&gt;$E394)),-SUM($H394/DAY(DATE(YEAR($L$9),MONTH($L$9)+1,0)))*DATEDIF($B$8,$F394,"d")*$D394,""))),2),"")</f>
        <v/>
      </c>
      <c r="L394" s="68" t="str">
        <f ca="1">IFERROR(ROUND(IF(AND($J394="",$D394=""),SUM($H394/DAY(DATE(YEAR($L$9),MONTH($L$9)+1,0)))*$G394*$C394,IF(AND($J394="",$D394&lt;&gt;""),SUM($H394/DAY(DATE(YEAR($L$9),MONTH($L$9)+1,0)))*$G394*$D394,"")),2),"")</f>
        <v/>
      </c>
      <c r="M394" s="68" t="str">
        <f ca="1">IFERROR(ROUND(IF(SUM($I394+$L394)="","",SUM($I394+$L394)),2),"")</f>
        <v/>
      </c>
      <c r="N394" s="52"/>
      <c r="O394" s="54"/>
    </row>
    <row r="395" spans="1:15" s="14" customFormat="1" x14ac:dyDescent="0.25">
      <c r="A395" s="48"/>
      <c r="B395" s="49" t="str">
        <f>IFERROR(IF($A395&lt;&gt;"",VLOOKUP($A395,Matos,2,0),""),"")</f>
        <v/>
      </c>
      <c r="C395" s="50"/>
      <c r="D395" s="50"/>
      <c r="E395" s="51"/>
      <c r="F395" s="51"/>
      <c r="G395" s="67" t="str">
        <f>IFERROR(IF(OR($A395="",$B395="",$E395=""),"",IF(AND($F395&lt;&gt;"",MONTH($F395)&lt;MONTH($L$9)),"",IF(MID($B395,1,2)="OT",DATEDIF($E395,$F395,"d")+1,IF(AND($I395="",$F395=""),DATEDIF($E395,DATE(YEAR($L$9),MONTH($L$9)+1,0),"d"),IF(AND($E395&lt;&gt;"",$F395&lt;&gt;"",$I395=""),DATEDIF($E395,$F395,"d"),IF(AND($E395&lt;&gt;"",$F395&lt;&gt;"",$I395&lt;&gt;""),DAY(DATE(YEAR($F395),MONTH($F395)+1,0))-(DATE(YEAR($F395),MONTH($F395)+1,0)-$F395),DAY(DATE(YEAR($L$9),MONTH($L$9)+1,0)))))))),"")</f>
        <v/>
      </c>
      <c r="H395" s="52" t="str">
        <f>IFERROR(IF($A395&lt;&gt;"",VLOOKUP($A395,Matos,3,0),""),"")</f>
        <v/>
      </c>
      <c r="I395" s="52"/>
      <c r="J395" s="52"/>
      <c r="K395" s="68" t="str">
        <f ca="1">IFERROR(ROUND(IF(MID($B395,1,2)="OT","",IF(AND($B$8&lt;&gt;"",$D395="",MONTH($F395)=MONTH($L$9),($F395&gt;$B$8),($F395&gt;$E395)),-SUM($H395/DAY(DATE(YEAR($L$9),MONTH($L$9)+1,0)))*DATEDIF($B$8,$F395,"d")*$C395,IF(AND($B$8&lt;&gt;"",$D395&lt;&gt;"",MONTH($F395)=MONTH($L$9),($F395&gt;$B$8),($F395&gt;$E395)),-SUM($H395/DAY(DATE(YEAR($L$9),MONTH($L$9)+1,0)))*DATEDIF($B$8,$F395,"d")*$D395,""))),2),"")</f>
        <v/>
      </c>
      <c r="L395" s="68" t="str">
        <f ca="1">IFERROR(ROUND(IF(AND($J395="",$D395=""),SUM($H395/DAY(DATE(YEAR($L$9),MONTH($L$9)+1,0)))*$G395*$C395,IF(AND($J395="",$D395&lt;&gt;""),SUM($H395/DAY(DATE(YEAR($L$9),MONTH($L$9)+1,0)))*$G395*$D395,"")),2),"")</f>
        <v/>
      </c>
      <c r="M395" s="68" t="str">
        <f ca="1">IFERROR(ROUND(IF(SUM($I395+$L395)="","",SUM($I395+$L395)),2),"")</f>
        <v/>
      </c>
      <c r="N395" s="52"/>
      <c r="O395" s="54"/>
    </row>
    <row r="396" spans="1:15" s="14" customFormat="1" x14ac:dyDescent="0.25">
      <c r="A396" s="48"/>
      <c r="B396" s="49" t="str">
        <f>IFERROR(IF($A396&lt;&gt;"",VLOOKUP($A396,Matos,2,0),""),"")</f>
        <v/>
      </c>
      <c r="C396" s="50"/>
      <c r="D396" s="50"/>
      <c r="E396" s="51"/>
      <c r="F396" s="51"/>
      <c r="G396" s="67" t="str">
        <f>IFERROR(IF(OR($A396="",$B396="",$E396=""),"",IF(AND($F396&lt;&gt;"",MONTH($F396)&lt;MONTH($L$9)),"",IF(MID($B396,1,2)="OT",DATEDIF($E396,$F396,"d")+1,IF(AND($I396="",$F396=""),DATEDIF($E396,DATE(YEAR($L$9),MONTH($L$9)+1,0),"d"),IF(AND($E396&lt;&gt;"",$F396&lt;&gt;"",$I396=""),DATEDIF($E396,$F396,"d"),IF(AND($E396&lt;&gt;"",$F396&lt;&gt;"",$I396&lt;&gt;""),DAY(DATE(YEAR($F396),MONTH($F396)+1,0))-(DATE(YEAR($F396),MONTH($F396)+1,0)-$F396),DAY(DATE(YEAR($L$9),MONTH($L$9)+1,0)))))))),"")</f>
        <v/>
      </c>
      <c r="H396" s="52" t="str">
        <f>IFERROR(IF($A396&lt;&gt;"",VLOOKUP($A396,Matos,3,0),""),"")</f>
        <v/>
      </c>
      <c r="I396" s="52"/>
      <c r="J396" s="52"/>
      <c r="K396" s="68" t="str">
        <f ca="1">IFERROR(ROUND(IF(MID($B396,1,2)="OT","",IF(AND($B$8&lt;&gt;"",$D396="",MONTH($F396)=MONTH($L$9),($F396&gt;$B$8),($F396&gt;$E396)),-SUM($H396/DAY(DATE(YEAR($L$9),MONTH($L$9)+1,0)))*DATEDIF($B$8,$F396,"d")*$C396,IF(AND($B$8&lt;&gt;"",$D396&lt;&gt;"",MONTH($F396)=MONTH($L$9),($F396&gt;$B$8),($F396&gt;$E396)),-SUM($H396/DAY(DATE(YEAR($L$9),MONTH($L$9)+1,0)))*DATEDIF($B$8,$F396,"d")*$D396,""))),2),"")</f>
        <v/>
      </c>
      <c r="L396" s="68" t="str">
        <f ca="1">IFERROR(ROUND(IF(AND($J396="",$D396=""),SUM($H396/DAY(DATE(YEAR($L$9),MONTH($L$9)+1,0)))*$G396*$C396,IF(AND($J396="",$D396&lt;&gt;""),SUM($H396/DAY(DATE(YEAR($L$9),MONTH($L$9)+1,0)))*$G396*$D396,"")),2),"")</f>
        <v/>
      </c>
      <c r="M396" s="68" t="str">
        <f ca="1">IFERROR(ROUND(IF(SUM($I396+$L396)="","",SUM($I396+$L396)),2),"")</f>
        <v/>
      </c>
      <c r="N396" s="52"/>
      <c r="O396" s="54"/>
    </row>
    <row r="397" spans="1:15" s="14" customFormat="1" x14ac:dyDescent="0.25">
      <c r="A397" s="48"/>
      <c r="B397" s="49" t="str">
        <f>IFERROR(IF($A397&lt;&gt;"",VLOOKUP($A397,Matos,2,0),""),"")</f>
        <v/>
      </c>
      <c r="C397" s="50"/>
      <c r="D397" s="50"/>
      <c r="E397" s="51"/>
      <c r="F397" s="51"/>
      <c r="G397" s="67" t="str">
        <f>IFERROR(IF(OR($A397="",$B397="",$E397=""),"",IF(AND($F397&lt;&gt;"",MONTH($F397)&lt;MONTH($L$9)),"",IF(MID($B397,1,2)="OT",DATEDIF($E397,$F397,"d")+1,IF(AND($I397="",$F397=""),DATEDIF($E397,DATE(YEAR($L$9),MONTH($L$9)+1,0),"d"),IF(AND($E397&lt;&gt;"",$F397&lt;&gt;"",$I397=""),DATEDIF($E397,$F397,"d"),IF(AND($E397&lt;&gt;"",$F397&lt;&gt;"",$I397&lt;&gt;""),DAY(DATE(YEAR($F397),MONTH($F397)+1,0))-(DATE(YEAR($F397),MONTH($F397)+1,0)-$F397),DAY(DATE(YEAR($L$9),MONTH($L$9)+1,0)))))))),"")</f>
        <v/>
      </c>
      <c r="H397" s="52" t="str">
        <f>IFERROR(IF($A397&lt;&gt;"",VLOOKUP($A397,Matos,3,0),""),"")</f>
        <v/>
      </c>
      <c r="I397" s="52"/>
      <c r="J397" s="52"/>
      <c r="K397" s="68" t="str">
        <f ca="1">IFERROR(ROUND(IF(MID($B397,1,2)="OT","",IF(AND($B$8&lt;&gt;"",$D397="",MONTH($F397)=MONTH($L$9),($F397&gt;$B$8),($F397&gt;$E397)),-SUM($H397/DAY(DATE(YEAR($L$9),MONTH($L$9)+1,0)))*DATEDIF($B$8,$F397,"d")*$C397,IF(AND($B$8&lt;&gt;"",$D397&lt;&gt;"",MONTH($F397)=MONTH($L$9),($F397&gt;$B$8),($F397&gt;$E397)),-SUM($H397/DAY(DATE(YEAR($L$9),MONTH($L$9)+1,0)))*DATEDIF($B$8,$F397,"d")*$D397,""))),2),"")</f>
        <v/>
      </c>
      <c r="L397" s="68" t="str">
        <f ca="1">IFERROR(ROUND(IF(AND($J397="",$D397=""),SUM($H397/DAY(DATE(YEAR($L$9),MONTH($L$9)+1,0)))*$G397*$C397,IF(AND($J397="",$D397&lt;&gt;""),SUM($H397/DAY(DATE(YEAR($L$9),MONTH($L$9)+1,0)))*$G397*$D397,"")),2),"")</f>
        <v/>
      </c>
      <c r="M397" s="68" t="str">
        <f ca="1">IFERROR(ROUND(IF(SUM($I397+$L397)="","",SUM($I397+$L397)),2),"")</f>
        <v/>
      </c>
      <c r="N397" s="52"/>
      <c r="O397" s="54"/>
    </row>
    <row r="398" spans="1:15" s="14" customFormat="1" x14ac:dyDescent="0.25">
      <c r="A398" s="48"/>
      <c r="B398" s="49" t="str">
        <f>IFERROR(IF($A398&lt;&gt;"",VLOOKUP($A398,Matos,2,0),""),"")</f>
        <v/>
      </c>
      <c r="C398" s="50"/>
      <c r="D398" s="50"/>
      <c r="E398" s="51"/>
      <c r="F398" s="51"/>
      <c r="G398" s="67" t="str">
        <f>IFERROR(IF(OR($A398="",$B398="",$E398=""),"",IF(AND($F398&lt;&gt;"",MONTH($F398)&lt;MONTH($L$9)),"",IF(MID($B398,1,2)="OT",DATEDIF($E398,$F398,"d")+1,IF(AND($I398="",$F398=""),DATEDIF($E398,DATE(YEAR($L$9),MONTH($L$9)+1,0),"d"),IF(AND($E398&lt;&gt;"",$F398&lt;&gt;"",$I398=""),DATEDIF($E398,$F398,"d"),IF(AND($E398&lt;&gt;"",$F398&lt;&gt;"",$I398&lt;&gt;""),DAY(DATE(YEAR($F398),MONTH($F398)+1,0))-(DATE(YEAR($F398),MONTH($F398)+1,0)-$F398),DAY(DATE(YEAR($L$9),MONTH($L$9)+1,0)))))))),"")</f>
        <v/>
      </c>
      <c r="H398" s="52" t="str">
        <f>IFERROR(IF($A398&lt;&gt;"",VLOOKUP($A398,Matos,3,0),""),"")</f>
        <v/>
      </c>
      <c r="I398" s="52"/>
      <c r="J398" s="52"/>
      <c r="K398" s="68" t="str">
        <f ca="1">IFERROR(ROUND(IF(MID($B398,1,2)="OT","",IF(AND($B$8&lt;&gt;"",$D398="",MONTH($F398)=MONTH($L$9),($F398&gt;$B$8),($F398&gt;$E398)),-SUM($H398/DAY(DATE(YEAR($L$9),MONTH($L$9)+1,0)))*DATEDIF($B$8,$F398,"d")*$C398,IF(AND($B$8&lt;&gt;"",$D398&lt;&gt;"",MONTH($F398)=MONTH($L$9),($F398&gt;$B$8),($F398&gt;$E398)),-SUM($H398/DAY(DATE(YEAR($L$9),MONTH($L$9)+1,0)))*DATEDIF($B$8,$F398,"d")*$D398,""))),2),"")</f>
        <v/>
      </c>
      <c r="L398" s="68" t="str">
        <f ca="1">IFERROR(ROUND(IF(AND($J398="",$D398=""),SUM($H398/DAY(DATE(YEAR($L$9),MONTH($L$9)+1,0)))*$G398*$C398,IF(AND($J398="",$D398&lt;&gt;""),SUM($H398/DAY(DATE(YEAR($L$9),MONTH($L$9)+1,0)))*$G398*$D398,"")),2),"")</f>
        <v/>
      </c>
      <c r="M398" s="68" t="str">
        <f ca="1">IFERROR(ROUND(IF(SUM($I398+$L398)="","",SUM($I398+$L398)),2),"")</f>
        <v/>
      </c>
      <c r="N398" s="52"/>
      <c r="O398" s="54"/>
    </row>
    <row r="399" spans="1:15" s="14" customFormat="1" x14ac:dyDescent="0.25">
      <c r="A399" s="48"/>
      <c r="B399" s="49" t="str">
        <f>IFERROR(IF($A399&lt;&gt;"",VLOOKUP($A399,Matos,2,0),""),"")</f>
        <v/>
      </c>
      <c r="C399" s="50"/>
      <c r="D399" s="50"/>
      <c r="E399" s="51"/>
      <c r="F399" s="51"/>
      <c r="G399" s="67" t="str">
        <f>IFERROR(IF(OR($A399="",$B399="",$E399=""),"",IF(AND($F399&lt;&gt;"",MONTH($F399)&lt;MONTH($L$9)),"",IF(MID($B399,1,2)="OT",DATEDIF($E399,$F399,"d")+1,IF(AND($I399="",$F399=""),DATEDIF($E399,DATE(YEAR($L$9),MONTH($L$9)+1,0),"d"),IF(AND($E399&lt;&gt;"",$F399&lt;&gt;"",$I399=""),DATEDIF($E399,$F399,"d"),IF(AND($E399&lt;&gt;"",$F399&lt;&gt;"",$I399&lt;&gt;""),DAY(DATE(YEAR($F399),MONTH($F399)+1,0))-(DATE(YEAR($F399),MONTH($F399)+1,0)-$F399),DAY(DATE(YEAR($L$9),MONTH($L$9)+1,0)))))))),"")</f>
        <v/>
      </c>
      <c r="H399" s="52" t="str">
        <f>IFERROR(IF($A399&lt;&gt;"",VLOOKUP($A399,Matos,3,0),""),"")</f>
        <v/>
      </c>
      <c r="I399" s="52"/>
      <c r="J399" s="52"/>
      <c r="K399" s="68" t="str">
        <f ca="1">IFERROR(ROUND(IF(MID($B399,1,2)="OT","",IF(AND($B$8&lt;&gt;"",$D399="",MONTH($F399)=MONTH($L$9),($F399&gt;$B$8),($F399&gt;$E399)),-SUM($H399/DAY(DATE(YEAR($L$9),MONTH($L$9)+1,0)))*DATEDIF($B$8,$F399,"d")*$C399,IF(AND($B$8&lt;&gt;"",$D399&lt;&gt;"",MONTH($F399)=MONTH($L$9),($F399&gt;$B$8),($F399&gt;$E399)),-SUM($H399/DAY(DATE(YEAR($L$9),MONTH($L$9)+1,0)))*DATEDIF($B$8,$F399,"d")*$D399,""))),2),"")</f>
        <v/>
      </c>
      <c r="L399" s="68" t="str">
        <f ca="1">IFERROR(ROUND(IF(AND($J399="",$D399=""),SUM($H399/DAY(DATE(YEAR($L$9),MONTH($L$9)+1,0)))*$G399*$C399,IF(AND($J399="",$D399&lt;&gt;""),SUM($H399/DAY(DATE(YEAR($L$9),MONTH($L$9)+1,0)))*$G399*$D399,"")),2),"")</f>
        <v/>
      </c>
      <c r="M399" s="68" t="str">
        <f ca="1">IFERROR(ROUND(IF(SUM($I399+$L399)="","",SUM($I399+$L399)),2),"")</f>
        <v/>
      </c>
      <c r="N399" s="52"/>
      <c r="O399" s="54"/>
    </row>
    <row r="400" spans="1:15" s="14" customFormat="1" x14ac:dyDescent="0.25">
      <c r="A400" s="48"/>
      <c r="B400" s="49" t="str">
        <f>IFERROR(IF($A400&lt;&gt;"",VLOOKUP($A400,Matos,2,0),""),"")</f>
        <v/>
      </c>
      <c r="C400" s="50"/>
      <c r="D400" s="50"/>
      <c r="E400" s="51"/>
      <c r="F400" s="51"/>
      <c r="G400" s="67" t="str">
        <f>IFERROR(IF(OR($A400="",$B400="",$E400=""),"",IF(AND($F400&lt;&gt;"",MONTH($F400)&lt;MONTH($L$9)),"",IF(MID($B400,1,2)="OT",DATEDIF($E400,$F400,"d")+1,IF(AND($I400="",$F400=""),DATEDIF($E400,DATE(YEAR($L$9),MONTH($L$9)+1,0),"d"),IF(AND($E400&lt;&gt;"",$F400&lt;&gt;"",$I400=""),DATEDIF($E400,$F400,"d"),IF(AND($E400&lt;&gt;"",$F400&lt;&gt;"",$I400&lt;&gt;""),DAY(DATE(YEAR($F400),MONTH($F400)+1,0))-(DATE(YEAR($F400),MONTH($F400)+1,0)-$F400),DAY(DATE(YEAR($L$9),MONTH($L$9)+1,0)))))))),"")</f>
        <v/>
      </c>
      <c r="H400" s="52" t="str">
        <f>IFERROR(IF($A400&lt;&gt;"",VLOOKUP($A400,Matos,3,0),""),"")</f>
        <v/>
      </c>
      <c r="I400" s="52"/>
      <c r="J400" s="52"/>
      <c r="K400" s="68" t="str">
        <f ca="1">IFERROR(ROUND(IF(MID($B400,1,2)="OT","",IF(AND($B$8&lt;&gt;"",$D400="",MONTH($F400)=MONTH($L$9),($F400&gt;$B$8),($F400&gt;$E400)),-SUM($H400/DAY(DATE(YEAR($L$9),MONTH($L$9)+1,0)))*DATEDIF($B$8,$F400,"d")*$C400,IF(AND($B$8&lt;&gt;"",$D400&lt;&gt;"",MONTH($F400)=MONTH($L$9),($F400&gt;$B$8),($F400&gt;$E400)),-SUM($H400/DAY(DATE(YEAR($L$9),MONTH($L$9)+1,0)))*DATEDIF($B$8,$F400,"d")*$D400,""))),2),"")</f>
        <v/>
      </c>
      <c r="L400" s="68" t="str">
        <f ca="1">IFERROR(ROUND(IF(AND($J400="",$D400=""),SUM($H400/DAY(DATE(YEAR($L$9),MONTH($L$9)+1,0)))*$G400*$C400,IF(AND($J400="",$D400&lt;&gt;""),SUM($H400/DAY(DATE(YEAR($L$9),MONTH($L$9)+1,0)))*$G400*$D400,"")),2),"")</f>
        <v/>
      </c>
      <c r="M400" s="68" t="str">
        <f ca="1">IFERROR(ROUND(IF(SUM($I400+$L400)="","",SUM($I400+$L400)),2),"")</f>
        <v/>
      </c>
      <c r="N400" s="52"/>
      <c r="O400" s="54"/>
    </row>
    <row r="401" spans="1:15" s="14" customFormat="1" x14ac:dyDescent="0.25">
      <c r="A401" s="48"/>
      <c r="B401" s="49" t="str">
        <f>IFERROR(IF($A401&lt;&gt;"",VLOOKUP($A401,Matos,2,0),""),"")</f>
        <v/>
      </c>
      <c r="C401" s="50"/>
      <c r="D401" s="50"/>
      <c r="E401" s="51"/>
      <c r="F401" s="51"/>
      <c r="G401" s="67" t="str">
        <f>IFERROR(IF(OR($A401="",$B401="",$E401=""),"",IF(AND($F401&lt;&gt;"",MONTH($F401)&lt;MONTH($L$9)),"",IF(MID($B401,1,2)="OT",DATEDIF($E401,$F401,"d")+1,IF(AND($I401="",$F401=""),DATEDIF($E401,DATE(YEAR($L$9),MONTH($L$9)+1,0),"d"),IF(AND($E401&lt;&gt;"",$F401&lt;&gt;"",$I401=""),DATEDIF($E401,$F401,"d"),IF(AND($E401&lt;&gt;"",$F401&lt;&gt;"",$I401&lt;&gt;""),DAY(DATE(YEAR($F401),MONTH($F401)+1,0))-(DATE(YEAR($F401),MONTH($F401)+1,0)-$F401),DAY(DATE(YEAR($L$9),MONTH($L$9)+1,0)))))))),"")</f>
        <v/>
      </c>
      <c r="H401" s="52" t="str">
        <f>IFERROR(IF($A401&lt;&gt;"",VLOOKUP($A401,Matos,3,0),""),"")</f>
        <v/>
      </c>
      <c r="I401" s="52"/>
      <c r="J401" s="52"/>
      <c r="K401" s="68" t="str">
        <f ca="1">IFERROR(ROUND(IF(MID($B401,1,2)="OT","",IF(AND($B$8&lt;&gt;"",$D401="",MONTH($F401)=MONTH($L$9),($F401&gt;$B$8),($F401&gt;$E401)),-SUM($H401/DAY(DATE(YEAR($L$9),MONTH($L$9)+1,0)))*DATEDIF($B$8,$F401,"d")*$C401,IF(AND($B$8&lt;&gt;"",$D401&lt;&gt;"",MONTH($F401)=MONTH($L$9),($F401&gt;$B$8),($F401&gt;$E401)),-SUM($H401/DAY(DATE(YEAR($L$9),MONTH($L$9)+1,0)))*DATEDIF($B$8,$F401,"d")*$D401,""))),2),"")</f>
        <v/>
      </c>
      <c r="L401" s="68" t="str">
        <f ca="1">IFERROR(ROUND(IF(AND($J401="",$D401=""),SUM($H401/DAY(DATE(YEAR($L$9),MONTH($L$9)+1,0)))*$G401*$C401,IF(AND($J401="",$D401&lt;&gt;""),SUM($H401/DAY(DATE(YEAR($L$9),MONTH($L$9)+1,0)))*$G401*$D401,"")),2),"")</f>
        <v/>
      </c>
      <c r="M401" s="68" t="str">
        <f ca="1">IFERROR(ROUND(IF(SUM($I401+$L401)="","",SUM($I401+$L401)),2),"")</f>
        <v/>
      </c>
      <c r="N401" s="52"/>
      <c r="O401" s="54"/>
    </row>
    <row r="402" spans="1:15" s="14" customFormat="1" x14ac:dyDescent="0.25">
      <c r="A402" s="48"/>
      <c r="B402" s="49" t="str">
        <f>IFERROR(IF($A402&lt;&gt;"",VLOOKUP($A402,Matos,2,0),""),"")</f>
        <v/>
      </c>
      <c r="C402" s="50"/>
      <c r="D402" s="50"/>
      <c r="E402" s="51"/>
      <c r="F402" s="51"/>
      <c r="G402" s="67" t="str">
        <f>IFERROR(IF(OR($A402="",$B402="",$E402=""),"",IF(AND($F402&lt;&gt;"",MONTH($F402)&lt;MONTH($L$9)),"",IF(MID($B402,1,2)="OT",DATEDIF($E402,$F402,"d")+1,IF(AND($I402="",$F402=""),DATEDIF($E402,DATE(YEAR($L$9),MONTH($L$9)+1,0),"d"),IF(AND($E402&lt;&gt;"",$F402&lt;&gt;"",$I402=""),DATEDIF($E402,$F402,"d"),IF(AND($E402&lt;&gt;"",$F402&lt;&gt;"",$I402&lt;&gt;""),DAY(DATE(YEAR($F402),MONTH($F402)+1,0))-(DATE(YEAR($F402),MONTH($F402)+1,0)-$F402),DAY(DATE(YEAR($L$9),MONTH($L$9)+1,0)))))))),"")</f>
        <v/>
      </c>
      <c r="H402" s="52" t="str">
        <f>IFERROR(IF($A402&lt;&gt;"",VLOOKUP($A402,Matos,3,0),""),"")</f>
        <v/>
      </c>
      <c r="I402" s="52"/>
      <c r="J402" s="52"/>
      <c r="K402" s="68" t="str">
        <f ca="1">IFERROR(ROUND(IF(MID($B402,1,2)="OT","",IF(AND($B$8&lt;&gt;"",$D402="",MONTH($F402)=MONTH($L$9),($F402&gt;$B$8),($F402&gt;$E402)),-SUM($H402/DAY(DATE(YEAR($L$9),MONTH($L$9)+1,0)))*DATEDIF($B$8,$F402,"d")*$C402,IF(AND($B$8&lt;&gt;"",$D402&lt;&gt;"",MONTH($F402)=MONTH($L$9),($F402&gt;$B$8),($F402&gt;$E402)),-SUM($H402/DAY(DATE(YEAR($L$9),MONTH($L$9)+1,0)))*DATEDIF($B$8,$F402,"d")*$D402,""))),2),"")</f>
        <v/>
      </c>
      <c r="L402" s="68" t="str">
        <f ca="1">IFERROR(ROUND(IF(AND($J402="",$D402=""),SUM($H402/DAY(DATE(YEAR($L$9),MONTH($L$9)+1,0)))*$G402*$C402,IF(AND($J402="",$D402&lt;&gt;""),SUM($H402/DAY(DATE(YEAR($L$9),MONTH($L$9)+1,0)))*$G402*$D402,"")),2),"")</f>
        <v/>
      </c>
      <c r="M402" s="68" t="str">
        <f ca="1">IFERROR(ROUND(IF(SUM($I402+$L402)="","",SUM($I402+$L402)),2),"")</f>
        <v/>
      </c>
      <c r="N402" s="52"/>
      <c r="O402" s="54"/>
    </row>
    <row r="403" spans="1:15" s="14" customFormat="1" x14ac:dyDescent="0.25">
      <c r="A403" s="48"/>
      <c r="B403" s="49" t="str">
        <f>IFERROR(IF($A403&lt;&gt;"",VLOOKUP($A403,Matos,2,0),""),"")</f>
        <v/>
      </c>
      <c r="C403" s="50"/>
      <c r="D403" s="50"/>
      <c r="E403" s="51"/>
      <c r="F403" s="51"/>
      <c r="G403" s="67" t="str">
        <f>IFERROR(IF(OR($A403="",$B403="",$E403=""),"",IF(AND($F403&lt;&gt;"",MONTH($F403)&lt;MONTH($L$9)),"",IF(MID($B403,1,2)="OT",DATEDIF($E403,$F403,"d")+1,IF(AND($I403="",$F403=""),DATEDIF($E403,DATE(YEAR($L$9),MONTH($L$9)+1,0),"d"),IF(AND($E403&lt;&gt;"",$F403&lt;&gt;"",$I403=""),DATEDIF($E403,$F403,"d"),IF(AND($E403&lt;&gt;"",$F403&lt;&gt;"",$I403&lt;&gt;""),DAY(DATE(YEAR($F403),MONTH($F403)+1,0))-(DATE(YEAR($F403),MONTH($F403)+1,0)-$F403),DAY(DATE(YEAR($L$9),MONTH($L$9)+1,0)))))))),"")</f>
        <v/>
      </c>
      <c r="H403" s="52" t="str">
        <f>IFERROR(IF($A403&lt;&gt;"",VLOOKUP($A403,Matos,3,0),""),"")</f>
        <v/>
      </c>
      <c r="I403" s="52"/>
      <c r="J403" s="52"/>
      <c r="K403" s="68" t="str">
        <f ca="1">IFERROR(ROUND(IF(MID($B403,1,2)="OT","",IF(AND($B$8&lt;&gt;"",$D403="",MONTH($F403)=MONTH($L$9),($F403&gt;$B$8),($F403&gt;$E403)),-SUM($H403/DAY(DATE(YEAR($L$9),MONTH($L$9)+1,0)))*DATEDIF($B$8,$F403,"d")*$C403,IF(AND($B$8&lt;&gt;"",$D403&lt;&gt;"",MONTH($F403)=MONTH($L$9),($F403&gt;$B$8),($F403&gt;$E403)),-SUM($H403/DAY(DATE(YEAR($L$9),MONTH($L$9)+1,0)))*DATEDIF($B$8,$F403,"d")*$D403,""))),2),"")</f>
        <v/>
      </c>
      <c r="L403" s="68" t="str">
        <f ca="1">IFERROR(ROUND(IF(AND($J403="",$D403=""),SUM($H403/DAY(DATE(YEAR($L$9),MONTH($L$9)+1,0)))*$G403*$C403,IF(AND($J403="",$D403&lt;&gt;""),SUM($H403/DAY(DATE(YEAR($L$9),MONTH($L$9)+1,0)))*$G403*$D403,"")),2),"")</f>
        <v/>
      </c>
      <c r="M403" s="68" t="str">
        <f ca="1">IFERROR(ROUND(IF(SUM($I403+$L403)="","",SUM($I403+$L403)),2),"")</f>
        <v/>
      </c>
      <c r="N403" s="52"/>
      <c r="O403" s="54"/>
    </row>
    <row r="404" spans="1:15" s="14" customFormat="1" x14ac:dyDescent="0.25">
      <c r="A404" s="48"/>
      <c r="B404" s="49" t="str">
        <f>IFERROR(IF($A404&lt;&gt;"",VLOOKUP($A404,Matos,2,0),""),"")</f>
        <v/>
      </c>
      <c r="C404" s="50"/>
      <c r="D404" s="50"/>
      <c r="E404" s="51"/>
      <c r="F404" s="51"/>
      <c r="G404" s="67" t="str">
        <f>IFERROR(IF(OR($A404="",$B404="",$E404=""),"",IF(AND($F404&lt;&gt;"",MONTH($F404)&lt;MONTH($L$9)),"",IF(MID($B404,1,2)="OT",DATEDIF($E404,$F404,"d")+1,IF(AND($I404="",$F404=""),DATEDIF($E404,DATE(YEAR($L$9),MONTH($L$9)+1,0),"d"),IF(AND($E404&lt;&gt;"",$F404&lt;&gt;"",$I404=""),DATEDIF($E404,$F404,"d"),IF(AND($E404&lt;&gt;"",$F404&lt;&gt;"",$I404&lt;&gt;""),DAY(DATE(YEAR($F404),MONTH($F404)+1,0))-(DATE(YEAR($F404),MONTH($F404)+1,0)-$F404),DAY(DATE(YEAR($L$9),MONTH($L$9)+1,0)))))))),"")</f>
        <v/>
      </c>
      <c r="H404" s="52" t="str">
        <f>IFERROR(IF($A404&lt;&gt;"",VLOOKUP($A404,Matos,3,0),""),"")</f>
        <v/>
      </c>
      <c r="I404" s="52"/>
      <c r="J404" s="52"/>
      <c r="K404" s="68" t="str">
        <f ca="1">IFERROR(ROUND(IF(MID($B404,1,2)="OT","",IF(AND($B$8&lt;&gt;"",$D404="",MONTH($F404)=MONTH($L$9),($F404&gt;$B$8),($F404&gt;$E404)),-SUM($H404/DAY(DATE(YEAR($L$9),MONTH($L$9)+1,0)))*DATEDIF($B$8,$F404,"d")*$C404,IF(AND($B$8&lt;&gt;"",$D404&lt;&gt;"",MONTH($F404)=MONTH($L$9),($F404&gt;$B$8),($F404&gt;$E404)),-SUM($H404/DAY(DATE(YEAR($L$9),MONTH($L$9)+1,0)))*DATEDIF($B$8,$F404,"d")*$D404,""))),2),"")</f>
        <v/>
      </c>
      <c r="L404" s="68" t="str">
        <f ca="1">IFERROR(ROUND(IF(AND($J404="",$D404=""),SUM($H404/DAY(DATE(YEAR($L$9),MONTH($L$9)+1,0)))*$G404*$C404,IF(AND($J404="",$D404&lt;&gt;""),SUM($H404/DAY(DATE(YEAR($L$9),MONTH($L$9)+1,0)))*$G404*$D404,"")),2),"")</f>
        <v/>
      </c>
      <c r="M404" s="68" t="str">
        <f ca="1">IFERROR(ROUND(IF(SUM($I404+$L404)="","",SUM($I404+$L404)),2),"")</f>
        <v/>
      </c>
      <c r="N404" s="52"/>
      <c r="O404" s="54"/>
    </row>
    <row r="405" spans="1:15" s="14" customFormat="1" x14ac:dyDescent="0.25">
      <c r="A405" s="48"/>
      <c r="B405" s="49" t="str">
        <f>IFERROR(IF($A405&lt;&gt;"",VLOOKUP($A405,Matos,2,0),""),"")</f>
        <v/>
      </c>
      <c r="C405" s="50"/>
      <c r="D405" s="50"/>
      <c r="E405" s="51"/>
      <c r="F405" s="51"/>
      <c r="G405" s="67" t="str">
        <f>IFERROR(IF(OR($A405="",$B405="",$E405=""),"",IF(AND($F405&lt;&gt;"",MONTH($F405)&lt;MONTH($L$9)),"",IF(MID($B405,1,2)="OT",DATEDIF($E405,$F405,"d")+1,IF(AND($I405="",$F405=""),DATEDIF($E405,DATE(YEAR($L$9),MONTH($L$9)+1,0),"d"),IF(AND($E405&lt;&gt;"",$F405&lt;&gt;"",$I405=""),DATEDIF($E405,$F405,"d"),IF(AND($E405&lt;&gt;"",$F405&lt;&gt;"",$I405&lt;&gt;""),DAY(DATE(YEAR($F405),MONTH($F405)+1,0))-(DATE(YEAR($F405),MONTH($F405)+1,0)-$F405),DAY(DATE(YEAR($L$9),MONTH($L$9)+1,0)))))))),"")</f>
        <v/>
      </c>
      <c r="H405" s="52" t="str">
        <f>IFERROR(IF($A405&lt;&gt;"",VLOOKUP($A405,Matos,3,0),""),"")</f>
        <v/>
      </c>
      <c r="I405" s="52"/>
      <c r="J405" s="52"/>
      <c r="K405" s="68" t="str">
        <f ca="1">IFERROR(ROUND(IF(MID($B405,1,2)="OT","",IF(AND($B$8&lt;&gt;"",$D405="",MONTH($F405)=MONTH($L$9),($F405&gt;$B$8),($F405&gt;$E405)),-SUM($H405/DAY(DATE(YEAR($L$9),MONTH($L$9)+1,0)))*DATEDIF($B$8,$F405,"d")*$C405,IF(AND($B$8&lt;&gt;"",$D405&lt;&gt;"",MONTH($F405)=MONTH($L$9),($F405&gt;$B$8),($F405&gt;$E405)),-SUM($H405/DAY(DATE(YEAR($L$9),MONTH($L$9)+1,0)))*DATEDIF($B$8,$F405,"d")*$D405,""))),2),"")</f>
        <v/>
      </c>
      <c r="L405" s="68" t="str">
        <f ca="1">IFERROR(ROUND(IF(AND($J405="",$D405=""),SUM($H405/DAY(DATE(YEAR($L$9),MONTH($L$9)+1,0)))*$G405*$C405,IF(AND($J405="",$D405&lt;&gt;""),SUM($H405/DAY(DATE(YEAR($L$9),MONTH($L$9)+1,0)))*$G405*$D405,"")),2),"")</f>
        <v/>
      </c>
      <c r="M405" s="68" t="str">
        <f ca="1">IFERROR(ROUND(IF(SUM($I405+$L405)="","",SUM($I405+$L405)),2),"")</f>
        <v/>
      </c>
      <c r="N405" s="52"/>
      <c r="O405" s="54"/>
    </row>
    <row r="406" spans="1:15" s="14" customFormat="1" x14ac:dyDescent="0.25">
      <c r="A406" s="48"/>
      <c r="B406" s="49" t="str">
        <f>IFERROR(IF($A406&lt;&gt;"",VLOOKUP($A406,Matos,2,0),""),"")</f>
        <v/>
      </c>
      <c r="C406" s="50"/>
      <c r="D406" s="50"/>
      <c r="E406" s="51"/>
      <c r="F406" s="51"/>
      <c r="G406" s="67" t="str">
        <f>IFERROR(IF(OR($A406="",$B406="",$E406=""),"",IF(AND($F406&lt;&gt;"",MONTH($F406)&lt;MONTH($L$9)),"",IF(MID($B406,1,2)="OT",DATEDIF($E406,$F406,"d")+1,IF(AND($I406="",$F406=""),DATEDIF($E406,DATE(YEAR($L$9),MONTH($L$9)+1,0),"d"),IF(AND($E406&lt;&gt;"",$F406&lt;&gt;"",$I406=""),DATEDIF($E406,$F406,"d"),IF(AND($E406&lt;&gt;"",$F406&lt;&gt;"",$I406&lt;&gt;""),DAY(DATE(YEAR($F406),MONTH($F406)+1,0))-(DATE(YEAR($F406),MONTH($F406)+1,0)-$F406),DAY(DATE(YEAR($L$9),MONTH($L$9)+1,0)))))))),"")</f>
        <v/>
      </c>
      <c r="H406" s="52" t="str">
        <f>IFERROR(IF($A406&lt;&gt;"",VLOOKUP($A406,Matos,3,0),""),"")</f>
        <v/>
      </c>
      <c r="I406" s="52"/>
      <c r="J406" s="52"/>
      <c r="K406" s="68" t="str">
        <f ca="1">IFERROR(ROUND(IF(MID($B406,1,2)="OT","",IF(AND($B$8&lt;&gt;"",$D406="",MONTH($F406)=MONTH($L$9),($F406&gt;$B$8),($F406&gt;$E406)),-SUM($H406/DAY(DATE(YEAR($L$9),MONTH($L$9)+1,0)))*DATEDIF($B$8,$F406,"d")*$C406,IF(AND($B$8&lt;&gt;"",$D406&lt;&gt;"",MONTH($F406)=MONTH($L$9),($F406&gt;$B$8),($F406&gt;$E406)),-SUM($H406/DAY(DATE(YEAR($L$9),MONTH($L$9)+1,0)))*DATEDIF($B$8,$F406,"d")*$D406,""))),2),"")</f>
        <v/>
      </c>
      <c r="L406" s="68" t="str">
        <f ca="1">IFERROR(ROUND(IF(AND($J406="",$D406=""),SUM($H406/DAY(DATE(YEAR($L$9),MONTH($L$9)+1,0)))*$G406*$C406,IF(AND($J406="",$D406&lt;&gt;""),SUM($H406/DAY(DATE(YEAR($L$9),MONTH($L$9)+1,0)))*$G406*$D406,"")),2),"")</f>
        <v/>
      </c>
      <c r="M406" s="68" t="str">
        <f ca="1">IFERROR(ROUND(IF(SUM($I406+$L406)="","",SUM($I406+$L406)),2),"")</f>
        <v/>
      </c>
      <c r="N406" s="52"/>
      <c r="O406" s="54"/>
    </row>
    <row r="407" spans="1:15" s="14" customFormat="1" x14ac:dyDescent="0.25">
      <c r="A407" s="48"/>
      <c r="B407" s="49" t="str">
        <f>IFERROR(IF($A407&lt;&gt;"",VLOOKUP($A407,Matos,2,0),""),"")</f>
        <v/>
      </c>
      <c r="C407" s="50"/>
      <c r="D407" s="50"/>
      <c r="E407" s="51"/>
      <c r="F407" s="51"/>
      <c r="G407" s="67" t="str">
        <f>IFERROR(IF(OR($A407="",$B407="",$E407=""),"",IF(AND($F407&lt;&gt;"",MONTH($F407)&lt;MONTH($L$9)),"",IF(MID($B407,1,2)="OT",DATEDIF($E407,$F407,"d")+1,IF(AND($I407="",$F407=""),DATEDIF($E407,DATE(YEAR($L$9),MONTH($L$9)+1,0),"d"),IF(AND($E407&lt;&gt;"",$F407&lt;&gt;"",$I407=""),DATEDIF($E407,$F407,"d"),IF(AND($E407&lt;&gt;"",$F407&lt;&gt;"",$I407&lt;&gt;""),DAY(DATE(YEAR($F407),MONTH($F407)+1,0))-(DATE(YEAR($F407),MONTH($F407)+1,0)-$F407),DAY(DATE(YEAR($L$9),MONTH($L$9)+1,0)))))))),"")</f>
        <v/>
      </c>
      <c r="H407" s="52" t="str">
        <f>IFERROR(IF($A407&lt;&gt;"",VLOOKUP($A407,Matos,3,0),""),"")</f>
        <v/>
      </c>
      <c r="I407" s="52"/>
      <c r="J407" s="52"/>
      <c r="K407" s="68" t="str">
        <f ca="1">IFERROR(ROUND(IF(MID($B407,1,2)="OT","",IF(AND($B$8&lt;&gt;"",$D407="",MONTH($F407)=MONTH($L$9),($F407&gt;$B$8),($F407&gt;$E407)),-SUM($H407/DAY(DATE(YEAR($L$9),MONTH($L$9)+1,0)))*DATEDIF($B$8,$F407,"d")*$C407,IF(AND($B$8&lt;&gt;"",$D407&lt;&gt;"",MONTH($F407)=MONTH($L$9),($F407&gt;$B$8),($F407&gt;$E407)),-SUM($H407/DAY(DATE(YEAR($L$9),MONTH($L$9)+1,0)))*DATEDIF($B$8,$F407,"d")*$D407,""))),2),"")</f>
        <v/>
      </c>
      <c r="L407" s="68" t="str">
        <f ca="1">IFERROR(ROUND(IF(AND($J407="",$D407=""),SUM($H407/DAY(DATE(YEAR($L$9),MONTH($L$9)+1,0)))*$G407*$C407,IF(AND($J407="",$D407&lt;&gt;""),SUM($H407/DAY(DATE(YEAR($L$9),MONTH($L$9)+1,0)))*$G407*$D407,"")),2),"")</f>
        <v/>
      </c>
      <c r="M407" s="68" t="str">
        <f ca="1">IFERROR(ROUND(IF(SUM($I407+$L407)="","",SUM($I407+$L407)),2),"")</f>
        <v/>
      </c>
      <c r="N407" s="52"/>
      <c r="O407" s="54"/>
    </row>
    <row r="408" spans="1:15" s="14" customFormat="1" x14ac:dyDescent="0.25">
      <c r="A408" s="48"/>
      <c r="B408" s="49" t="str">
        <f>IFERROR(IF($A408&lt;&gt;"",VLOOKUP($A408,Matos,2,0),""),"")</f>
        <v/>
      </c>
      <c r="C408" s="50"/>
      <c r="D408" s="50"/>
      <c r="E408" s="51"/>
      <c r="F408" s="51"/>
      <c r="G408" s="67" t="str">
        <f>IFERROR(IF(OR($A408="",$B408="",$E408=""),"",IF(AND($F408&lt;&gt;"",MONTH($F408)&lt;MONTH($L$9)),"",IF(MID($B408,1,2)="OT",DATEDIF($E408,$F408,"d")+1,IF(AND($I408="",$F408=""),DATEDIF($E408,DATE(YEAR($L$9),MONTH($L$9)+1,0),"d"),IF(AND($E408&lt;&gt;"",$F408&lt;&gt;"",$I408=""),DATEDIF($E408,$F408,"d"),IF(AND($E408&lt;&gt;"",$F408&lt;&gt;"",$I408&lt;&gt;""),DAY(DATE(YEAR($F408),MONTH($F408)+1,0))-(DATE(YEAR($F408),MONTH($F408)+1,0)-$F408),DAY(DATE(YEAR($L$9),MONTH($L$9)+1,0)))))))),"")</f>
        <v/>
      </c>
      <c r="H408" s="52" t="str">
        <f>IFERROR(IF($A408&lt;&gt;"",VLOOKUP($A408,Matos,3,0),""),"")</f>
        <v/>
      </c>
      <c r="I408" s="52"/>
      <c r="J408" s="52"/>
      <c r="K408" s="68" t="str">
        <f ca="1">IFERROR(ROUND(IF(MID($B408,1,2)="OT","",IF(AND($B$8&lt;&gt;"",$D408="",MONTH($F408)=MONTH($L$9),($F408&gt;$B$8),($F408&gt;$E408)),-SUM($H408/DAY(DATE(YEAR($L$9),MONTH($L$9)+1,0)))*DATEDIF($B$8,$F408,"d")*$C408,IF(AND($B$8&lt;&gt;"",$D408&lt;&gt;"",MONTH($F408)=MONTH($L$9),($F408&gt;$B$8),($F408&gt;$E408)),-SUM($H408/DAY(DATE(YEAR($L$9),MONTH($L$9)+1,0)))*DATEDIF($B$8,$F408,"d")*$D408,""))),2),"")</f>
        <v/>
      </c>
      <c r="L408" s="68" t="str">
        <f ca="1">IFERROR(ROUND(IF(AND($J408="",$D408=""),SUM($H408/DAY(DATE(YEAR($L$9),MONTH($L$9)+1,0)))*$G408*$C408,IF(AND($J408="",$D408&lt;&gt;""),SUM($H408/DAY(DATE(YEAR($L$9),MONTH($L$9)+1,0)))*$G408*$D408,"")),2),"")</f>
        <v/>
      </c>
      <c r="M408" s="68" t="str">
        <f ca="1">IFERROR(ROUND(IF(SUM($I408+$L408)="","",SUM($I408+$L408)),2),"")</f>
        <v/>
      </c>
      <c r="N408" s="52"/>
      <c r="O408" s="54"/>
    </row>
    <row r="409" spans="1:15" s="14" customFormat="1" x14ac:dyDescent="0.25">
      <c r="A409" s="48"/>
      <c r="B409" s="49" t="str">
        <f>IFERROR(IF($A409&lt;&gt;"",VLOOKUP($A409,Matos,2,0),""),"")</f>
        <v/>
      </c>
      <c r="C409" s="50"/>
      <c r="D409" s="50"/>
      <c r="E409" s="51"/>
      <c r="F409" s="51"/>
      <c r="G409" s="67" t="str">
        <f>IFERROR(IF(OR($A409="",$B409="",$E409=""),"",IF(AND($F409&lt;&gt;"",MONTH($F409)&lt;MONTH($L$9)),"",IF(MID($B409,1,2)="OT",DATEDIF($E409,$F409,"d")+1,IF(AND($I409="",$F409=""),DATEDIF($E409,DATE(YEAR($L$9),MONTH($L$9)+1,0),"d"),IF(AND($E409&lt;&gt;"",$F409&lt;&gt;"",$I409=""),DATEDIF($E409,$F409,"d"),IF(AND($E409&lt;&gt;"",$F409&lt;&gt;"",$I409&lt;&gt;""),DAY(DATE(YEAR($F409),MONTH($F409)+1,0))-(DATE(YEAR($F409),MONTH($F409)+1,0)-$F409),DAY(DATE(YEAR($L$9),MONTH($L$9)+1,0)))))))),"")</f>
        <v/>
      </c>
      <c r="H409" s="52" t="str">
        <f>IFERROR(IF($A409&lt;&gt;"",VLOOKUP($A409,Matos,3,0),""),"")</f>
        <v/>
      </c>
      <c r="I409" s="52"/>
      <c r="J409" s="52"/>
      <c r="K409" s="68" t="str">
        <f ca="1">IFERROR(ROUND(IF(MID($B409,1,2)="OT","",IF(AND($B$8&lt;&gt;"",$D409="",MONTH($F409)=MONTH($L$9),($F409&gt;$B$8),($F409&gt;$E409)),-SUM($H409/DAY(DATE(YEAR($L$9),MONTH($L$9)+1,0)))*DATEDIF($B$8,$F409,"d")*$C409,IF(AND($B$8&lt;&gt;"",$D409&lt;&gt;"",MONTH($F409)=MONTH($L$9),($F409&gt;$B$8),($F409&gt;$E409)),-SUM($H409/DAY(DATE(YEAR($L$9),MONTH($L$9)+1,0)))*DATEDIF($B$8,$F409,"d")*$D409,""))),2),"")</f>
        <v/>
      </c>
      <c r="L409" s="68" t="str">
        <f ca="1">IFERROR(ROUND(IF(AND($J409="",$D409=""),SUM($H409/DAY(DATE(YEAR($L$9),MONTH($L$9)+1,0)))*$G409*$C409,IF(AND($J409="",$D409&lt;&gt;""),SUM($H409/DAY(DATE(YEAR($L$9),MONTH($L$9)+1,0)))*$G409*$D409,"")),2),"")</f>
        <v/>
      </c>
      <c r="M409" s="68" t="str">
        <f ca="1">IFERROR(ROUND(IF(SUM($I409+$L409)="","",SUM($I409+$L409)),2),"")</f>
        <v/>
      </c>
      <c r="N409" s="52"/>
      <c r="O409" s="54"/>
    </row>
    <row r="410" spans="1:15" s="14" customFormat="1" x14ac:dyDescent="0.25">
      <c r="A410" s="48"/>
      <c r="B410" s="49" t="str">
        <f>IFERROR(IF($A410&lt;&gt;"",VLOOKUP($A410,Matos,2,0),""),"")</f>
        <v/>
      </c>
      <c r="C410" s="50"/>
      <c r="D410" s="50"/>
      <c r="E410" s="51"/>
      <c r="F410" s="51"/>
      <c r="G410" s="67" t="str">
        <f>IFERROR(IF(OR($A410="",$B410="",$E410=""),"",IF(AND($F410&lt;&gt;"",MONTH($F410)&lt;MONTH($L$9)),"",IF(MID($B410,1,2)="OT",DATEDIF($E410,$F410,"d")+1,IF(AND($I410="",$F410=""),DATEDIF($E410,DATE(YEAR($L$9),MONTH($L$9)+1,0),"d"),IF(AND($E410&lt;&gt;"",$F410&lt;&gt;"",$I410=""),DATEDIF($E410,$F410,"d"),IF(AND($E410&lt;&gt;"",$F410&lt;&gt;"",$I410&lt;&gt;""),DAY(DATE(YEAR($F410),MONTH($F410)+1,0))-(DATE(YEAR($F410),MONTH($F410)+1,0)-$F410),DAY(DATE(YEAR($L$9),MONTH($L$9)+1,0)))))))),"")</f>
        <v/>
      </c>
      <c r="H410" s="52" t="str">
        <f>IFERROR(IF($A410&lt;&gt;"",VLOOKUP($A410,Matos,3,0),""),"")</f>
        <v/>
      </c>
      <c r="I410" s="52"/>
      <c r="J410" s="52"/>
      <c r="K410" s="68" t="str">
        <f ca="1">IFERROR(ROUND(IF(MID($B410,1,2)="OT","",IF(AND($B$8&lt;&gt;"",$D410="",MONTH($F410)=MONTH($L$9),($F410&gt;$B$8),($F410&gt;$E410)),-SUM($H410/DAY(DATE(YEAR($L$9),MONTH($L$9)+1,0)))*DATEDIF($B$8,$F410,"d")*$C410,IF(AND($B$8&lt;&gt;"",$D410&lt;&gt;"",MONTH($F410)=MONTH($L$9),($F410&gt;$B$8),($F410&gt;$E410)),-SUM($H410/DAY(DATE(YEAR($L$9),MONTH($L$9)+1,0)))*DATEDIF($B$8,$F410,"d")*$D410,""))),2),"")</f>
        <v/>
      </c>
      <c r="L410" s="68" t="str">
        <f ca="1">IFERROR(ROUND(IF(AND($J410="",$D410=""),SUM($H410/DAY(DATE(YEAR($L$9),MONTH($L$9)+1,0)))*$G410*$C410,IF(AND($J410="",$D410&lt;&gt;""),SUM($H410/DAY(DATE(YEAR($L$9),MONTH($L$9)+1,0)))*$G410*$D410,"")),2),"")</f>
        <v/>
      </c>
      <c r="M410" s="68" t="str">
        <f ca="1">IFERROR(ROUND(IF(SUM($I410+$L410)="","",SUM($I410+$L410)),2),"")</f>
        <v/>
      </c>
      <c r="N410" s="52"/>
      <c r="O410" s="54"/>
    </row>
    <row r="411" spans="1:15" s="14" customFormat="1" x14ac:dyDescent="0.25">
      <c r="A411" s="48"/>
      <c r="B411" s="49" t="str">
        <f>IFERROR(IF($A411&lt;&gt;"",VLOOKUP($A411,Matos,2,0),""),"")</f>
        <v/>
      </c>
      <c r="C411" s="50"/>
      <c r="D411" s="50"/>
      <c r="E411" s="51"/>
      <c r="F411" s="51"/>
      <c r="G411" s="67" t="str">
        <f>IFERROR(IF(OR($A411="",$B411="",$E411=""),"",IF(AND($F411&lt;&gt;"",MONTH($F411)&lt;MONTH($L$9)),"",IF(MID($B411,1,2)="OT",DATEDIF($E411,$F411,"d")+1,IF(AND($I411="",$F411=""),DATEDIF($E411,DATE(YEAR($L$9),MONTH($L$9)+1,0),"d"),IF(AND($E411&lt;&gt;"",$F411&lt;&gt;"",$I411=""),DATEDIF($E411,$F411,"d"),IF(AND($E411&lt;&gt;"",$F411&lt;&gt;"",$I411&lt;&gt;""),DAY(DATE(YEAR($F411),MONTH($F411)+1,0))-(DATE(YEAR($F411),MONTH($F411)+1,0)-$F411),DAY(DATE(YEAR($L$9),MONTH($L$9)+1,0)))))))),"")</f>
        <v/>
      </c>
      <c r="H411" s="52" t="str">
        <f>IFERROR(IF($A411&lt;&gt;"",VLOOKUP($A411,Matos,3,0),""),"")</f>
        <v/>
      </c>
      <c r="I411" s="52"/>
      <c r="J411" s="52"/>
      <c r="K411" s="68" t="str">
        <f ca="1">IFERROR(ROUND(IF(MID($B411,1,2)="OT","",IF(AND($B$8&lt;&gt;"",$D411="",MONTH($F411)=MONTH($L$9),($F411&gt;$B$8),($F411&gt;$E411)),-SUM($H411/DAY(DATE(YEAR($L$9),MONTH($L$9)+1,0)))*DATEDIF($B$8,$F411,"d")*$C411,IF(AND($B$8&lt;&gt;"",$D411&lt;&gt;"",MONTH($F411)=MONTH($L$9),($F411&gt;$B$8),($F411&gt;$E411)),-SUM($H411/DAY(DATE(YEAR($L$9),MONTH($L$9)+1,0)))*DATEDIF($B$8,$F411,"d")*$D411,""))),2),"")</f>
        <v/>
      </c>
      <c r="L411" s="68" t="str">
        <f ca="1">IFERROR(ROUND(IF(AND($J411="",$D411=""),SUM($H411/DAY(DATE(YEAR($L$9),MONTH($L$9)+1,0)))*$G411*$C411,IF(AND($J411="",$D411&lt;&gt;""),SUM($H411/DAY(DATE(YEAR($L$9),MONTH($L$9)+1,0)))*$G411*$D411,"")),2),"")</f>
        <v/>
      </c>
      <c r="M411" s="68" t="str">
        <f ca="1">IFERROR(ROUND(IF(SUM($I411+$L411)="","",SUM($I411+$L411)),2),"")</f>
        <v/>
      </c>
      <c r="N411" s="52"/>
      <c r="O411" s="54"/>
    </row>
    <row r="412" spans="1:15" s="14" customFormat="1" x14ac:dyDescent="0.25">
      <c r="A412" s="48"/>
      <c r="B412" s="49" t="str">
        <f>IFERROR(IF($A412&lt;&gt;"",VLOOKUP($A412,Matos,2,0),""),"")</f>
        <v/>
      </c>
      <c r="C412" s="50"/>
      <c r="D412" s="50"/>
      <c r="E412" s="51"/>
      <c r="F412" s="51"/>
      <c r="G412" s="67" t="str">
        <f>IFERROR(IF(OR($A412="",$B412="",$E412=""),"",IF(AND($F412&lt;&gt;"",MONTH($F412)&lt;MONTH($L$9)),"",IF(MID($B412,1,2)="OT",DATEDIF($E412,$F412,"d")+1,IF(AND($I412="",$F412=""),DATEDIF($E412,DATE(YEAR($L$9),MONTH($L$9)+1,0),"d"),IF(AND($E412&lt;&gt;"",$F412&lt;&gt;"",$I412=""),DATEDIF($E412,$F412,"d"),IF(AND($E412&lt;&gt;"",$F412&lt;&gt;"",$I412&lt;&gt;""),DAY(DATE(YEAR($F412),MONTH($F412)+1,0))-(DATE(YEAR($F412),MONTH($F412)+1,0)-$F412),DAY(DATE(YEAR($L$9),MONTH($L$9)+1,0)))))))),"")</f>
        <v/>
      </c>
      <c r="H412" s="52" t="str">
        <f>IFERROR(IF($A412&lt;&gt;"",VLOOKUP($A412,Matos,3,0),""),"")</f>
        <v/>
      </c>
      <c r="I412" s="52"/>
      <c r="J412" s="52"/>
      <c r="K412" s="68" t="str">
        <f ca="1">IFERROR(ROUND(IF(MID($B412,1,2)="OT","",IF(AND($B$8&lt;&gt;"",$D412="",MONTH($F412)=MONTH($L$9),($F412&gt;$B$8),($F412&gt;$E412)),-SUM($H412/DAY(DATE(YEAR($L$9),MONTH($L$9)+1,0)))*DATEDIF($B$8,$F412,"d")*$C412,IF(AND($B$8&lt;&gt;"",$D412&lt;&gt;"",MONTH($F412)=MONTH($L$9),($F412&gt;$B$8),($F412&gt;$E412)),-SUM($H412/DAY(DATE(YEAR($L$9),MONTH($L$9)+1,0)))*DATEDIF($B$8,$F412,"d")*$D412,""))),2),"")</f>
        <v/>
      </c>
      <c r="L412" s="68" t="str">
        <f ca="1">IFERROR(ROUND(IF(AND($J412="",$D412=""),SUM($H412/DAY(DATE(YEAR($L$9),MONTH($L$9)+1,0)))*$G412*$C412,IF(AND($J412="",$D412&lt;&gt;""),SUM($H412/DAY(DATE(YEAR($L$9),MONTH($L$9)+1,0)))*$G412*$D412,"")),2),"")</f>
        <v/>
      </c>
      <c r="M412" s="68" t="str">
        <f ca="1">IFERROR(ROUND(IF(SUM($I412+$L412)="","",SUM($I412+$L412)),2),"")</f>
        <v/>
      </c>
      <c r="N412" s="52"/>
      <c r="O412" s="54"/>
    </row>
    <row r="413" spans="1:15" s="14" customFormat="1" x14ac:dyDescent="0.25">
      <c r="A413" s="48"/>
      <c r="B413" s="49" t="str">
        <f>IFERROR(IF($A413&lt;&gt;"",VLOOKUP($A413,Matos,2,0),""),"")</f>
        <v/>
      </c>
      <c r="C413" s="50"/>
      <c r="D413" s="50"/>
      <c r="E413" s="51"/>
      <c r="F413" s="51"/>
      <c r="G413" s="67" t="str">
        <f>IFERROR(IF(OR($A413="",$B413="",$E413=""),"",IF(AND($F413&lt;&gt;"",MONTH($F413)&lt;MONTH($L$9)),"",IF(MID($B413,1,2)="OT",DATEDIF($E413,$F413,"d")+1,IF(AND($I413="",$F413=""),DATEDIF($E413,DATE(YEAR($L$9),MONTH($L$9)+1,0),"d"),IF(AND($E413&lt;&gt;"",$F413&lt;&gt;"",$I413=""),DATEDIF($E413,$F413,"d"),IF(AND($E413&lt;&gt;"",$F413&lt;&gt;"",$I413&lt;&gt;""),DAY(DATE(YEAR($F413),MONTH($F413)+1,0))-(DATE(YEAR($F413),MONTH($F413)+1,0)-$F413),DAY(DATE(YEAR($L$9),MONTH($L$9)+1,0)))))))),"")</f>
        <v/>
      </c>
      <c r="H413" s="52" t="str">
        <f>IFERROR(IF($A413&lt;&gt;"",VLOOKUP($A413,Matos,3,0),""),"")</f>
        <v/>
      </c>
      <c r="I413" s="52"/>
      <c r="J413" s="52"/>
      <c r="K413" s="68" t="str">
        <f ca="1">IFERROR(ROUND(IF(MID($B413,1,2)="OT","",IF(AND($B$8&lt;&gt;"",$D413="",MONTH($F413)=MONTH($L$9),($F413&gt;$B$8),($F413&gt;$E413)),-SUM($H413/DAY(DATE(YEAR($L$9),MONTH($L$9)+1,0)))*DATEDIF($B$8,$F413,"d")*$C413,IF(AND($B$8&lt;&gt;"",$D413&lt;&gt;"",MONTH($F413)=MONTH($L$9),($F413&gt;$B$8),($F413&gt;$E413)),-SUM($H413/DAY(DATE(YEAR($L$9),MONTH($L$9)+1,0)))*DATEDIF($B$8,$F413,"d")*$D413,""))),2),"")</f>
        <v/>
      </c>
      <c r="L413" s="68" t="str">
        <f ca="1">IFERROR(ROUND(IF(AND($J413="",$D413=""),SUM($H413/DAY(DATE(YEAR($L$9),MONTH($L$9)+1,0)))*$G413*$C413,IF(AND($J413="",$D413&lt;&gt;""),SUM($H413/DAY(DATE(YEAR($L$9),MONTH($L$9)+1,0)))*$G413*$D413,"")),2),"")</f>
        <v/>
      </c>
      <c r="M413" s="68" t="str">
        <f ca="1">IFERROR(ROUND(IF(SUM($I413+$L413)="","",SUM($I413+$L413)),2),"")</f>
        <v/>
      </c>
      <c r="N413" s="52"/>
      <c r="O413" s="54"/>
    </row>
    <row r="414" spans="1:15" s="14" customFormat="1" x14ac:dyDescent="0.25">
      <c r="A414" s="48"/>
      <c r="B414" s="49" t="str">
        <f>IFERROR(IF($A414&lt;&gt;"",VLOOKUP($A414,Matos,2,0),""),"")</f>
        <v/>
      </c>
      <c r="C414" s="50"/>
      <c r="D414" s="50"/>
      <c r="E414" s="51"/>
      <c r="F414" s="51"/>
      <c r="G414" s="67" t="str">
        <f>IFERROR(IF(OR($A414="",$B414="",$E414=""),"",IF(AND($F414&lt;&gt;"",MONTH($F414)&lt;MONTH($L$9)),"",IF(MID($B414,1,2)="OT",DATEDIF($E414,$F414,"d")+1,IF(AND($I414="",$F414=""),DATEDIF($E414,DATE(YEAR($L$9),MONTH($L$9)+1,0),"d"),IF(AND($E414&lt;&gt;"",$F414&lt;&gt;"",$I414=""),DATEDIF($E414,$F414,"d"),IF(AND($E414&lt;&gt;"",$F414&lt;&gt;"",$I414&lt;&gt;""),DAY(DATE(YEAR($F414),MONTH($F414)+1,0))-(DATE(YEAR($F414),MONTH($F414)+1,0)-$F414),DAY(DATE(YEAR($L$9),MONTH($L$9)+1,0)))))))),"")</f>
        <v/>
      </c>
      <c r="H414" s="52" t="str">
        <f>IFERROR(IF($A414&lt;&gt;"",VLOOKUP($A414,Matos,3,0),""),"")</f>
        <v/>
      </c>
      <c r="I414" s="52"/>
      <c r="J414" s="52"/>
      <c r="K414" s="68" t="str">
        <f ca="1">IFERROR(ROUND(IF(MID($B414,1,2)="OT","",IF(AND($B$8&lt;&gt;"",$D414="",MONTH($F414)=MONTH($L$9),($F414&gt;$B$8),($F414&gt;$E414)),-SUM($H414/DAY(DATE(YEAR($L$9),MONTH($L$9)+1,0)))*DATEDIF($B$8,$F414,"d")*$C414,IF(AND($B$8&lt;&gt;"",$D414&lt;&gt;"",MONTH($F414)=MONTH($L$9),($F414&gt;$B$8),($F414&gt;$E414)),-SUM($H414/DAY(DATE(YEAR($L$9),MONTH($L$9)+1,0)))*DATEDIF($B$8,$F414,"d")*$D414,""))),2),"")</f>
        <v/>
      </c>
      <c r="L414" s="68" t="str">
        <f ca="1">IFERROR(ROUND(IF(AND($J414="",$D414=""),SUM($H414/DAY(DATE(YEAR($L$9),MONTH($L$9)+1,0)))*$G414*$C414,IF(AND($J414="",$D414&lt;&gt;""),SUM($H414/DAY(DATE(YEAR($L$9),MONTH($L$9)+1,0)))*$G414*$D414,"")),2),"")</f>
        <v/>
      </c>
      <c r="M414" s="68" t="str">
        <f ca="1">IFERROR(ROUND(IF(SUM($I414+$L414)="","",SUM($I414+$L414)),2),"")</f>
        <v/>
      </c>
      <c r="N414" s="52"/>
      <c r="O414" s="54"/>
    </row>
    <row r="415" spans="1:15" s="14" customFormat="1" x14ac:dyDescent="0.25">
      <c r="A415" s="48"/>
      <c r="B415" s="49" t="str">
        <f>IFERROR(IF($A415&lt;&gt;"",VLOOKUP($A415,Matos,2,0),""),"")</f>
        <v/>
      </c>
      <c r="C415" s="50"/>
      <c r="D415" s="50"/>
      <c r="E415" s="51"/>
      <c r="F415" s="51"/>
      <c r="G415" s="67" t="str">
        <f>IFERROR(IF(OR($A415="",$B415="",$E415=""),"",IF(AND($F415&lt;&gt;"",MONTH($F415)&lt;MONTH($L$9)),"",IF(MID($B415,1,2)="OT",DATEDIF($E415,$F415,"d")+1,IF(AND($I415="",$F415=""),DATEDIF($E415,DATE(YEAR($L$9),MONTH($L$9)+1,0),"d"),IF(AND($E415&lt;&gt;"",$F415&lt;&gt;"",$I415=""),DATEDIF($E415,$F415,"d"),IF(AND($E415&lt;&gt;"",$F415&lt;&gt;"",$I415&lt;&gt;""),DAY(DATE(YEAR($F415),MONTH($F415)+1,0))-(DATE(YEAR($F415),MONTH($F415)+1,0)-$F415),DAY(DATE(YEAR($L$9),MONTH($L$9)+1,0)))))))),"")</f>
        <v/>
      </c>
      <c r="H415" s="52" t="str">
        <f>IFERROR(IF($A415&lt;&gt;"",VLOOKUP($A415,Matos,3,0),""),"")</f>
        <v/>
      </c>
      <c r="I415" s="52"/>
      <c r="J415" s="52"/>
      <c r="K415" s="68" t="str">
        <f ca="1">IFERROR(ROUND(IF(MID($B415,1,2)="OT","",IF(AND($B$8&lt;&gt;"",$D415="",MONTH($F415)=MONTH($L$9),($F415&gt;$B$8),($F415&gt;$E415)),-SUM($H415/DAY(DATE(YEAR($L$9),MONTH($L$9)+1,0)))*DATEDIF($B$8,$F415,"d")*$C415,IF(AND($B$8&lt;&gt;"",$D415&lt;&gt;"",MONTH($F415)=MONTH($L$9),($F415&gt;$B$8),($F415&gt;$E415)),-SUM($H415/DAY(DATE(YEAR($L$9),MONTH($L$9)+1,0)))*DATEDIF($B$8,$F415,"d")*$D415,""))),2),"")</f>
        <v/>
      </c>
      <c r="L415" s="68" t="str">
        <f ca="1">IFERROR(ROUND(IF(AND($J415="",$D415=""),SUM($H415/DAY(DATE(YEAR($L$9),MONTH($L$9)+1,0)))*$G415*$C415,IF(AND($J415="",$D415&lt;&gt;""),SUM($H415/DAY(DATE(YEAR($L$9),MONTH($L$9)+1,0)))*$G415*$D415,"")),2),"")</f>
        <v/>
      </c>
      <c r="M415" s="68" t="str">
        <f ca="1">IFERROR(ROUND(IF(SUM($I415+$L415)="","",SUM($I415+$L415)),2),"")</f>
        <v/>
      </c>
      <c r="N415" s="52"/>
      <c r="O415" s="54"/>
    </row>
    <row r="416" spans="1:15" s="14" customFormat="1" x14ac:dyDescent="0.25">
      <c r="A416" s="48"/>
      <c r="B416" s="49" t="str">
        <f>IFERROR(IF($A416&lt;&gt;"",VLOOKUP($A416,Matos,2,0),""),"")</f>
        <v/>
      </c>
      <c r="C416" s="50"/>
      <c r="D416" s="50"/>
      <c r="E416" s="51"/>
      <c r="F416" s="51"/>
      <c r="G416" s="67" t="str">
        <f>IFERROR(IF(OR($A416="",$B416="",$E416=""),"",IF(AND($F416&lt;&gt;"",MONTH($F416)&lt;MONTH($L$9)),"",IF(MID($B416,1,2)="OT",DATEDIF($E416,$F416,"d")+1,IF(AND($I416="",$F416=""),DATEDIF($E416,DATE(YEAR($L$9),MONTH($L$9)+1,0),"d"),IF(AND($E416&lt;&gt;"",$F416&lt;&gt;"",$I416=""),DATEDIF($E416,$F416,"d"),IF(AND($E416&lt;&gt;"",$F416&lt;&gt;"",$I416&lt;&gt;""),DAY(DATE(YEAR($F416),MONTH($F416)+1,0))-(DATE(YEAR($F416),MONTH($F416)+1,0)-$F416),DAY(DATE(YEAR($L$9),MONTH($L$9)+1,0)))))))),"")</f>
        <v/>
      </c>
      <c r="H416" s="52" t="str">
        <f>IFERROR(IF($A416&lt;&gt;"",VLOOKUP($A416,Matos,3,0),""),"")</f>
        <v/>
      </c>
      <c r="I416" s="52"/>
      <c r="J416" s="52"/>
      <c r="K416" s="68" t="str">
        <f ca="1">IFERROR(ROUND(IF(MID($B416,1,2)="OT","",IF(AND($B$8&lt;&gt;"",$D416="",MONTH($F416)=MONTH($L$9),($F416&gt;$B$8),($F416&gt;$E416)),-SUM($H416/DAY(DATE(YEAR($L$9),MONTH($L$9)+1,0)))*DATEDIF($B$8,$F416,"d")*$C416,IF(AND($B$8&lt;&gt;"",$D416&lt;&gt;"",MONTH($F416)=MONTH($L$9),($F416&gt;$B$8),($F416&gt;$E416)),-SUM($H416/DAY(DATE(YEAR($L$9),MONTH($L$9)+1,0)))*DATEDIF($B$8,$F416,"d")*$D416,""))),2),"")</f>
        <v/>
      </c>
      <c r="L416" s="68" t="str">
        <f ca="1">IFERROR(ROUND(IF(AND($J416="",$D416=""),SUM($H416/DAY(DATE(YEAR($L$9),MONTH($L$9)+1,0)))*$G416*$C416,IF(AND($J416="",$D416&lt;&gt;""),SUM($H416/DAY(DATE(YEAR($L$9),MONTH($L$9)+1,0)))*$G416*$D416,"")),2),"")</f>
        <v/>
      </c>
      <c r="M416" s="68" t="str">
        <f ca="1">IFERROR(ROUND(IF(SUM($I416+$L416)="","",SUM($I416+$L416)),2),"")</f>
        <v/>
      </c>
      <c r="N416" s="52"/>
      <c r="O416" s="54"/>
    </row>
    <row r="417" spans="1:15" s="14" customFormat="1" x14ac:dyDescent="0.25">
      <c r="A417" s="48"/>
      <c r="B417" s="49" t="str">
        <f>IFERROR(IF($A417&lt;&gt;"",VLOOKUP($A417,Matos,2,0),""),"")</f>
        <v/>
      </c>
      <c r="C417" s="50"/>
      <c r="D417" s="50"/>
      <c r="E417" s="51"/>
      <c r="F417" s="51"/>
      <c r="G417" s="67" t="str">
        <f>IFERROR(IF(OR($A417="",$B417="",$E417=""),"",IF(AND($F417&lt;&gt;"",MONTH($F417)&lt;MONTH($L$9)),"",IF(MID($B417,1,2)="OT",DATEDIF($E417,$F417,"d")+1,IF(AND($I417="",$F417=""),DATEDIF($E417,DATE(YEAR($L$9),MONTH($L$9)+1,0),"d"),IF(AND($E417&lt;&gt;"",$F417&lt;&gt;"",$I417=""),DATEDIF($E417,$F417,"d"),IF(AND($E417&lt;&gt;"",$F417&lt;&gt;"",$I417&lt;&gt;""),DAY(DATE(YEAR($F417),MONTH($F417)+1,0))-(DATE(YEAR($F417),MONTH($F417)+1,0)-$F417),DAY(DATE(YEAR($L$9),MONTH($L$9)+1,0)))))))),"")</f>
        <v/>
      </c>
      <c r="H417" s="52" t="str">
        <f>IFERROR(IF($A417&lt;&gt;"",VLOOKUP($A417,Matos,3,0),""),"")</f>
        <v/>
      </c>
      <c r="I417" s="52"/>
      <c r="J417" s="52"/>
      <c r="K417" s="68" t="str">
        <f ca="1">IFERROR(ROUND(IF(MID($B417,1,2)="OT","",IF(AND($B$8&lt;&gt;"",$D417="",MONTH($F417)=MONTH($L$9),($F417&gt;$B$8),($F417&gt;$E417)),-SUM($H417/DAY(DATE(YEAR($L$9),MONTH($L$9)+1,0)))*DATEDIF($B$8,$F417,"d")*$C417,IF(AND($B$8&lt;&gt;"",$D417&lt;&gt;"",MONTH($F417)=MONTH($L$9),($F417&gt;$B$8),($F417&gt;$E417)),-SUM($H417/DAY(DATE(YEAR($L$9),MONTH($L$9)+1,0)))*DATEDIF($B$8,$F417,"d")*$D417,""))),2),"")</f>
        <v/>
      </c>
      <c r="L417" s="68" t="str">
        <f ca="1">IFERROR(ROUND(IF(AND($J417="",$D417=""),SUM($H417/DAY(DATE(YEAR($L$9),MONTH($L$9)+1,0)))*$G417*$C417,IF(AND($J417="",$D417&lt;&gt;""),SUM($H417/DAY(DATE(YEAR($L$9),MONTH($L$9)+1,0)))*$G417*$D417,"")),2),"")</f>
        <v/>
      </c>
      <c r="M417" s="68" t="str">
        <f ca="1">IFERROR(ROUND(IF(SUM($I417+$L417)="","",SUM($I417+$L417)),2),"")</f>
        <v/>
      </c>
      <c r="N417" s="52"/>
      <c r="O417" s="54"/>
    </row>
    <row r="418" spans="1:15" s="14" customFormat="1" x14ac:dyDescent="0.25">
      <c r="A418" s="48"/>
      <c r="B418" s="49" t="str">
        <f>IFERROR(IF($A418&lt;&gt;"",VLOOKUP($A418,Matos,2,0),""),"")</f>
        <v/>
      </c>
      <c r="C418" s="50"/>
      <c r="D418" s="50"/>
      <c r="E418" s="51"/>
      <c r="F418" s="51"/>
      <c r="G418" s="67" t="str">
        <f>IFERROR(IF(OR($A418="",$B418="",$E418=""),"",IF(AND($F418&lt;&gt;"",MONTH($F418)&lt;MONTH($L$9)),"",IF(MID($B418,1,2)="OT",DATEDIF($E418,$F418,"d")+1,IF(AND($I418="",$F418=""),DATEDIF($E418,DATE(YEAR($L$9),MONTH($L$9)+1,0),"d"),IF(AND($E418&lt;&gt;"",$F418&lt;&gt;"",$I418=""),DATEDIF($E418,$F418,"d"),IF(AND($E418&lt;&gt;"",$F418&lt;&gt;"",$I418&lt;&gt;""),DAY(DATE(YEAR($F418),MONTH($F418)+1,0))-(DATE(YEAR($F418),MONTH($F418)+1,0)-$F418),DAY(DATE(YEAR($L$9),MONTH($L$9)+1,0)))))))),"")</f>
        <v/>
      </c>
      <c r="H418" s="52" t="str">
        <f>IFERROR(IF($A418&lt;&gt;"",VLOOKUP($A418,Matos,3,0),""),"")</f>
        <v/>
      </c>
      <c r="I418" s="52"/>
      <c r="J418" s="52"/>
      <c r="K418" s="68" t="str">
        <f ca="1">IFERROR(ROUND(IF(MID($B418,1,2)="OT","",IF(AND($B$8&lt;&gt;"",$D418="",MONTH($F418)=MONTH($L$9),($F418&gt;$B$8),($F418&gt;$E418)),-SUM($H418/DAY(DATE(YEAR($L$9),MONTH($L$9)+1,0)))*DATEDIF($B$8,$F418,"d")*$C418,IF(AND($B$8&lt;&gt;"",$D418&lt;&gt;"",MONTH($F418)=MONTH($L$9),($F418&gt;$B$8),($F418&gt;$E418)),-SUM($H418/DAY(DATE(YEAR($L$9),MONTH($L$9)+1,0)))*DATEDIF($B$8,$F418,"d")*$D418,""))),2),"")</f>
        <v/>
      </c>
      <c r="L418" s="68" t="str">
        <f ca="1">IFERROR(ROUND(IF(AND($J418="",$D418=""),SUM($H418/DAY(DATE(YEAR($L$9),MONTH($L$9)+1,0)))*$G418*$C418,IF(AND($J418="",$D418&lt;&gt;""),SUM($H418/DAY(DATE(YEAR($L$9),MONTH($L$9)+1,0)))*$G418*$D418,"")),2),"")</f>
        <v/>
      </c>
      <c r="M418" s="68" t="str">
        <f ca="1">IFERROR(ROUND(IF(SUM($I418+$L418)="","",SUM($I418+$L418)),2),"")</f>
        <v/>
      </c>
      <c r="N418" s="52"/>
      <c r="O418" s="54"/>
    </row>
    <row r="419" spans="1:15" s="14" customFormat="1" x14ac:dyDescent="0.25">
      <c r="A419" s="48"/>
      <c r="B419" s="49" t="str">
        <f>IFERROR(IF($A419&lt;&gt;"",VLOOKUP($A419,Matos,2,0),""),"")</f>
        <v/>
      </c>
      <c r="C419" s="50"/>
      <c r="D419" s="50"/>
      <c r="E419" s="51"/>
      <c r="F419" s="51"/>
      <c r="G419" s="67" t="str">
        <f>IFERROR(IF(OR($A419="",$B419="",$E419=""),"",IF(AND($F419&lt;&gt;"",MONTH($F419)&lt;MONTH($L$9)),"",IF(MID($B419,1,2)="OT",DATEDIF($E419,$F419,"d")+1,IF(AND($I419="",$F419=""),DATEDIF($E419,DATE(YEAR($L$9),MONTH($L$9)+1,0),"d"),IF(AND($E419&lt;&gt;"",$F419&lt;&gt;"",$I419=""),DATEDIF($E419,$F419,"d"),IF(AND($E419&lt;&gt;"",$F419&lt;&gt;"",$I419&lt;&gt;""),DAY(DATE(YEAR($F419),MONTH($F419)+1,0))-(DATE(YEAR($F419),MONTH($F419)+1,0)-$F419),DAY(DATE(YEAR($L$9),MONTH($L$9)+1,0)))))))),"")</f>
        <v/>
      </c>
      <c r="H419" s="52" t="str">
        <f>IFERROR(IF($A419&lt;&gt;"",VLOOKUP($A419,Matos,3,0),""),"")</f>
        <v/>
      </c>
      <c r="I419" s="52"/>
      <c r="J419" s="52"/>
      <c r="K419" s="68" t="str">
        <f ca="1">IFERROR(ROUND(IF(MID($B419,1,2)="OT","",IF(AND($B$8&lt;&gt;"",$D419="",MONTH($F419)=MONTH($L$9),($F419&gt;$B$8),($F419&gt;$E419)),-SUM($H419/DAY(DATE(YEAR($L$9),MONTH($L$9)+1,0)))*DATEDIF($B$8,$F419,"d")*$C419,IF(AND($B$8&lt;&gt;"",$D419&lt;&gt;"",MONTH($F419)=MONTH($L$9),($F419&gt;$B$8),($F419&gt;$E419)),-SUM($H419/DAY(DATE(YEAR($L$9),MONTH($L$9)+1,0)))*DATEDIF($B$8,$F419,"d")*$D419,""))),2),"")</f>
        <v/>
      </c>
      <c r="L419" s="68" t="str">
        <f ca="1">IFERROR(ROUND(IF(AND($J419="",$D419=""),SUM($H419/DAY(DATE(YEAR($L$9),MONTH($L$9)+1,0)))*$G419*$C419,IF(AND($J419="",$D419&lt;&gt;""),SUM($H419/DAY(DATE(YEAR($L$9),MONTH($L$9)+1,0)))*$G419*$D419,"")),2),"")</f>
        <v/>
      </c>
      <c r="M419" s="68" t="str">
        <f ca="1">IFERROR(ROUND(IF(SUM($I419+$L419)="","",SUM($I419+$L419)),2),"")</f>
        <v/>
      </c>
      <c r="N419" s="52"/>
      <c r="O419" s="54"/>
    </row>
    <row r="420" spans="1:15" s="14" customFormat="1" x14ac:dyDescent="0.25">
      <c r="A420" s="48"/>
      <c r="B420" s="49" t="str">
        <f>IFERROR(IF($A420&lt;&gt;"",VLOOKUP($A420,Matos,2,0),""),"")</f>
        <v/>
      </c>
      <c r="C420" s="50"/>
      <c r="D420" s="50"/>
      <c r="E420" s="51"/>
      <c r="F420" s="51"/>
      <c r="G420" s="67" t="str">
        <f>IFERROR(IF(OR($A420="",$B420="",$E420=""),"",IF(AND($F420&lt;&gt;"",MONTH($F420)&lt;MONTH($L$9)),"",IF(MID($B420,1,2)="OT",DATEDIF($E420,$F420,"d")+1,IF(AND($I420="",$F420=""),DATEDIF($E420,DATE(YEAR($L$9),MONTH($L$9)+1,0),"d"),IF(AND($E420&lt;&gt;"",$F420&lt;&gt;"",$I420=""),DATEDIF($E420,$F420,"d"),IF(AND($E420&lt;&gt;"",$F420&lt;&gt;"",$I420&lt;&gt;""),DAY(DATE(YEAR($F420),MONTH($F420)+1,0))-(DATE(YEAR($F420),MONTH($F420)+1,0)-$F420),DAY(DATE(YEAR($L$9),MONTH($L$9)+1,0)))))))),"")</f>
        <v/>
      </c>
      <c r="H420" s="52" t="str">
        <f>IFERROR(IF($A420&lt;&gt;"",VLOOKUP($A420,Matos,3,0),""),"")</f>
        <v/>
      </c>
      <c r="I420" s="52"/>
      <c r="J420" s="52"/>
      <c r="K420" s="68" t="str">
        <f ca="1">IFERROR(ROUND(IF(MID($B420,1,2)="OT","",IF(AND($B$8&lt;&gt;"",$D420="",MONTH($F420)=MONTH($L$9),($F420&gt;$B$8),($F420&gt;$E420)),-SUM($H420/DAY(DATE(YEAR($L$9),MONTH($L$9)+1,0)))*DATEDIF($B$8,$F420,"d")*$C420,IF(AND($B$8&lt;&gt;"",$D420&lt;&gt;"",MONTH($F420)=MONTH($L$9),($F420&gt;$B$8),($F420&gt;$E420)),-SUM($H420/DAY(DATE(YEAR($L$9),MONTH($L$9)+1,0)))*DATEDIF($B$8,$F420,"d")*$D420,""))),2),"")</f>
        <v/>
      </c>
      <c r="L420" s="68" t="str">
        <f ca="1">IFERROR(ROUND(IF(AND($J420="",$D420=""),SUM($H420/DAY(DATE(YEAR($L$9),MONTH($L$9)+1,0)))*$G420*$C420,IF(AND($J420="",$D420&lt;&gt;""),SUM($H420/DAY(DATE(YEAR($L$9),MONTH($L$9)+1,0)))*$G420*$D420,"")),2),"")</f>
        <v/>
      </c>
      <c r="M420" s="68" t="str">
        <f ca="1">IFERROR(ROUND(IF(SUM($I420+$L420)="","",SUM($I420+$L420)),2),"")</f>
        <v/>
      </c>
      <c r="N420" s="52"/>
      <c r="O420" s="54"/>
    </row>
    <row r="421" spans="1:15" s="14" customFormat="1" x14ac:dyDescent="0.25">
      <c r="A421" s="48"/>
      <c r="B421" s="49" t="str">
        <f>IFERROR(IF($A421&lt;&gt;"",VLOOKUP($A421,Matos,2,0),""),"")</f>
        <v/>
      </c>
      <c r="C421" s="50"/>
      <c r="D421" s="50"/>
      <c r="E421" s="51"/>
      <c r="F421" s="51"/>
      <c r="G421" s="67" t="str">
        <f>IFERROR(IF(OR($A421="",$B421="",$E421=""),"",IF(AND($F421&lt;&gt;"",MONTH($F421)&lt;MONTH($L$9)),"",IF(MID($B421,1,2)="OT",DATEDIF($E421,$F421,"d")+1,IF(AND($I421="",$F421=""),DATEDIF($E421,DATE(YEAR($L$9),MONTH($L$9)+1,0),"d"),IF(AND($E421&lt;&gt;"",$F421&lt;&gt;"",$I421=""),DATEDIF($E421,$F421,"d"),IF(AND($E421&lt;&gt;"",$F421&lt;&gt;"",$I421&lt;&gt;""),DAY(DATE(YEAR($F421),MONTH($F421)+1,0))-(DATE(YEAR($F421),MONTH($F421)+1,0)-$F421),DAY(DATE(YEAR($L$9),MONTH($L$9)+1,0)))))))),"")</f>
        <v/>
      </c>
      <c r="H421" s="52" t="str">
        <f>IFERROR(IF($A421&lt;&gt;"",VLOOKUP($A421,Matos,3,0),""),"")</f>
        <v/>
      </c>
      <c r="I421" s="52"/>
      <c r="J421" s="52"/>
      <c r="K421" s="68" t="str">
        <f ca="1">IFERROR(ROUND(IF(MID($B421,1,2)="OT","",IF(AND($B$8&lt;&gt;"",$D421="",MONTH($F421)=MONTH($L$9),($F421&gt;$B$8),($F421&gt;$E421)),-SUM($H421/DAY(DATE(YEAR($L$9),MONTH($L$9)+1,0)))*DATEDIF($B$8,$F421,"d")*$C421,IF(AND($B$8&lt;&gt;"",$D421&lt;&gt;"",MONTH($F421)=MONTH($L$9),($F421&gt;$B$8),($F421&gt;$E421)),-SUM($H421/DAY(DATE(YEAR($L$9),MONTH($L$9)+1,0)))*DATEDIF($B$8,$F421,"d")*$D421,""))),2),"")</f>
        <v/>
      </c>
      <c r="L421" s="68" t="str">
        <f ca="1">IFERROR(ROUND(IF(AND($J421="",$D421=""),SUM($H421/DAY(DATE(YEAR($L$9),MONTH($L$9)+1,0)))*$G421*$C421,IF(AND($J421="",$D421&lt;&gt;""),SUM($H421/DAY(DATE(YEAR($L$9),MONTH($L$9)+1,0)))*$G421*$D421,"")),2),"")</f>
        <v/>
      </c>
      <c r="M421" s="68" t="str">
        <f ca="1">IFERROR(ROUND(IF(SUM($I421+$L421)="","",SUM($I421+$L421)),2),"")</f>
        <v/>
      </c>
      <c r="N421" s="52"/>
      <c r="O421" s="54"/>
    </row>
    <row r="422" spans="1:15" s="14" customFormat="1" x14ac:dyDescent="0.25">
      <c r="A422" s="48"/>
      <c r="B422" s="49" t="str">
        <f>IFERROR(IF($A422&lt;&gt;"",VLOOKUP($A422,Matos,2,0),""),"")</f>
        <v/>
      </c>
      <c r="C422" s="50"/>
      <c r="D422" s="50"/>
      <c r="E422" s="51"/>
      <c r="F422" s="51"/>
      <c r="G422" s="67" t="str">
        <f>IFERROR(IF(OR($A422="",$B422="",$E422=""),"",IF(AND($F422&lt;&gt;"",MONTH($F422)&lt;MONTH($L$9)),"",IF(MID($B422,1,2)="OT",DATEDIF($E422,$F422,"d")+1,IF(AND($I422="",$F422=""),DATEDIF($E422,DATE(YEAR($L$9),MONTH($L$9)+1,0),"d"),IF(AND($E422&lt;&gt;"",$F422&lt;&gt;"",$I422=""),DATEDIF($E422,$F422,"d"),IF(AND($E422&lt;&gt;"",$F422&lt;&gt;"",$I422&lt;&gt;""),DAY(DATE(YEAR($F422),MONTH($F422)+1,0))-(DATE(YEAR($F422),MONTH($F422)+1,0)-$F422),DAY(DATE(YEAR($L$9),MONTH($L$9)+1,0)))))))),"")</f>
        <v/>
      </c>
      <c r="H422" s="52" t="str">
        <f>IFERROR(IF($A422&lt;&gt;"",VLOOKUP($A422,Matos,3,0),""),"")</f>
        <v/>
      </c>
      <c r="I422" s="52"/>
      <c r="J422" s="52"/>
      <c r="K422" s="68" t="str">
        <f ca="1">IFERROR(ROUND(IF(MID($B422,1,2)="OT","",IF(AND($B$8&lt;&gt;"",$D422="",MONTH($F422)=MONTH($L$9),($F422&gt;$B$8),($F422&gt;$E422)),-SUM($H422/DAY(DATE(YEAR($L$9),MONTH($L$9)+1,0)))*DATEDIF($B$8,$F422,"d")*$C422,IF(AND($B$8&lt;&gt;"",$D422&lt;&gt;"",MONTH($F422)=MONTH($L$9),($F422&gt;$B$8),($F422&gt;$E422)),-SUM($H422/DAY(DATE(YEAR($L$9),MONTH($L$9)+1,0)))*DATEDIF($B$8,$F422,"d")*$D422,""))),2),"")</f>
        <v/>
      </c>
      <c r="L422" s="68" t="str">
        <f ca="1">IFERROR(ROUND(IF(AND($J422="",$D422=""),SUM($H422/DAY(DATE(YEAR($L$9),MONTH($L$9)+1,0)))*$G422*$C422,IF(AND($J422="",$D422&lt;&gt;""),SUM($H422/DAY(DATE(YEAR($L$9),MONTH($L$9)+1,0)))*$G422*$D422,"")),2),"")</f>
        <v/>
      </c>
      <c r="M422" s="68" t="str">
        <f ca="1">IFERROR(ROUND(IF(SUM($I422+$L422)="","",SUM($I422+$L422)),2),"")</f>
        <v/>
      </c>
      <c r="N422" s="52"/>
      <c r="O422" s="54"/>
    </row>
    <row r="423" spans="1:15" s="14" customFormat="1" x14ac:dyDescent="0.25">
      <c r="A423" s="48"/>
      <c r="B423" s="49" t="str">
        <f>IFERROR(IF($A423&lt;&gt;"",VLOOKUP($A423,Matos,2,0),""),"")</f>
        <v/>
      </c>
      <c r="C423" s="50"/>
      <c r="D423" s="50"/>
      <c r="E423" s="51"/>
      <c r="F423" s="51"/>
      <c r="G423" s="67" t="str">
        <f>IFERROR(IF(OR($A423="",$B423="",$E423=""),"",IF(AND($F423&lt;&gt;"",MONTH($F423)&lt;MONTH($L$9)),"",IF(MID($B423,1,2)="OT",DATEDIF($E423,$F423,"d")+1,IF(AND($I423="",$F423=""),DATEDIF($E423,DATE(YEAR($L$9),MONTH($L$9)+1,0),"d"),IF(AND($E423&lt;&gt;"",$F423&lt;&gt;"",$I423=""),DATEDIF($E423,$F423,"d"),IF(AND($E423&lt;&gt;"",$F423&lt;&gt;"",$I423&lt;&gt;""),DAY(DATE(YEAR($F423),MONTH($F423)+1,0))-(DATE(YEAR($F423),MONTH($F423)+1,0)-$F423),DAY(DATE(YEAR($L$9),MONTH($L$9)+1,0)))))))),"")</f>
        <v/>
      </c>
      <c r="H423" s="52" t="str">
        <f>IFERROR(IF($A423&lt;&gt;"",VLOOKUP($A423,Matos,3,0),""),"")</f>
        <v/>
      </c>
      <c r="I423" s="52"/>
      <c r="J423" s="52"/>
      <c r="K423" s="68" t="str">
        <f ca="1">IFERROR(ROUND(IF(MID($B423,1,2)="OT","",IF(AND($B$8&lt;&gt;"",$D423="",MONTH($F423)=MONTH($L$9),($F423&gt;$B$8),($F423&gt;$E423)),-SUM($H423/DAY(DATE(YEAR($L$9),MONTH($L$9)+1,0)))*DATEDIF($B$8,$F423,"d")*$C423,IF(AND($B$8&lt;&gt;"",$D423&lt;&gt;"",MONTH($F423)=MONTH($L$9),($F423&gt;$B$8),($F423&gt;$E423)),-SUM($H423/DAY(DATE(YEAR($L$9),MONTH($L$9)+1,0)))*DATEDIF($B$8,$F423,"d")*$D423,""))),2),"")</f>
        <v/>
      </c>
      <c r="L423" s="68" t="str">
        <f ca="1">IFERROR(ROUND(IF(AND($J423="",$D423=""),SUM($H423/DAY(DATE(YEAR($L$9),MONTH($L$9)+1,0)))*$G423*$C423,IF(AND($J423="",$D423&lt;&gt;""),SUM($H423/DAY(DATE(YEAR($L$9),MONTH($L$9)+1,0)))*$G423*$D423,"")),2),"")</f>
        <v/>
      </c>
      <c r="M423" s="68" t="str">
        <f ca="1">IFERROR(ROUND(IF(SUM($I423+$L423)="","",SUM($I423+$L423)),2),"")</f>
        <v/>
      </c>
      <c r="N423" s="52"/>
      <c r="O423" s="54"/>
    </row>
    <row r="424" spans="1:15" s="14" customFormat="1" x14ac:dyDescent="0.25">
      <c r="A424" s="48"/>
      <c r="B424" s="49" t="str">
        <f>IFERROR(IF($A424&lt;&gt;"",VLOOKUP($A424,Matos,2,0),""),"")</f>
        <v/>
      </c>
      <c r="C424" s="50"/>
      <c r="D424" s="50"/>
      <c r="E424" s="51"/>
      <c r="F424" s="51"/>
      <c r="G424" s="67" t="str">
        <f>IFERROR(IF(OR($A424="",$B424="",$E424=""),"",IF(AND($F424&lt;&gt;"",MONTH($F424)&lt;MONTH($L$9)),"",IF(MID($B424,1,2)="OT",DATEDIF($E424,$F424,"d")+1,IF(AND($I424="",$F424=""),DATEDIF($E424,DATE(YEAR($L$9),MONTH($L$9)+1,0),"d"),IF(AND($E424&lt;&gt;"",$F424&lt;&gt;"",$I424=""),DATEDIF($E424,$F424,"d"),IF(AND($E424&lt;&gt;"",$F424&lt;&gt;"",$I424&lt;&gt;""),DAY(DATE(YEAR($F424),MONTH($F424)+1,0))-(DATE(YEAR($F424),MONTH($F424)+1,0)-$F424),DAY(DATE(YEAR($L$9),MONTH($L$9)+1,0)))))))),"")</f>
        <v/>
      </c>
      <c r="H424" s="52" t="str">
        <f>IFERROR(IF($A424&lt;&gt;"",VLOOKUP($A424,Matos,3,0),""),"")</f>
        <v/>
      </c>
      <c r="I424" s="52"/>
      <c r="J424" s="52"/>
      <c r="K424" s="68" t="str">
        <f ca="1">IFERROR(ROUND(IF(MID($B424,1,2)="OT","",IF(AND($B$8&lt;&gt;"",$D424="",MONTH($F424)=MONTH($L$9),($F424&gt;$B$8),($F424&gt;$E424)),-SUM($H424/DAY(DATE(YEAR($L$9),MONTH($L$9)+1,0)))*DATEDIF($B$8,$F424,"d")*$C424,IF(AND($B$8&lt;&gt;"",$D424&lt;&gt;"",MONTH($F424)=MONTH($L$9),($F424&gt;$B$8),($F424&gt;$E424)),-SUM($H424/DAY(DATE(YEAR($L$9),MONTH($L$9)+1,0)))*DATEDIF($B$8,$F424,"d")*$D424,""))),2),"")</f>
        <v/>
      </c>
      <c r="L424" s="68" t="str">
        <f ca="1">IFERROR(ROUND(IF(AND($J424="",$D424=""),SUM($H424/DAY(DATE(YEAR($L$9),MONTH($L$9)+1,0)))*$G424*$C424,IF(AND($J424="",$D424&lt;&gt;""),SUM($H424/DAY(DATE(YEAR($L$9),MONTH($L$9)+1,0)))*$G424*$D424,"")),2),"")</f>
        <v/>
      </c>
      <c r="M424" s="68" t="str">
        <f ca="1">IFERROR(ROUND(IF(SUM($I424+$L424)="","",SUM($I424+$L424)),2),"")</f>
        <v/>
      </c>
      <c r="N424" s="52"/>
      <c r="O424" s="54"/>
    </row>
    <row r="425" spans="1:15" s="14" customFormat="1" x14ac:dyDescent="0.25">
      <c r="A425" s="48"/>
      <c r="B425" s="49" t="str">
        <f>IFERROR(IF($A425&lt;&gt;"",VLOOKUP($A425,Matos,2,0),""),"")</f>
        <v/>
      </c>
      <c r="C425" s="50"/>
      <c r="D425" s="50"/>
      <c r="E425" s="51"/>
      <c r="F425" s="51"/>
      <c r="G425" s="67" t="str">
        <f>IFERROR(IF(OR($A425="",$B425="",$E425=""),"",IF(AND($F425&lt;&gt;"",MONTH($F425)&lt;MONTH($L$9)),"",IF(MID($B425,1,2)="OT",DATEDIF($E425,$F425,"d")+1,IF(AND($I425="",$F425=""),DATEDIF($E425,DATE(YEAR($L$9),MONTH($L$9)+1,0),"d"),IF(AND($E425&lt;&gt;"",$F425&lt;&gt;"",$I425=""),DATEDIF($E425,$F425,"d"),IF(AND($E425&lt;&gt;"",$F425&lt;&gt;"",$I425&lt;&gt;""),DAY(DATE(YEAR($F425),MONTH($F425)+1,0))-(DATE(YEAR($F425),MONTH($F425)+1,0)-$F425),DAY(DATE(YEAR($L$9),MONTH($L$9)+1,0)))))))),"")</f>
        <v/>
      </c>
      <c r="H425" s="52" t="str">
        <f>IFERROR(IF($A425&lt;&gt;"",VLOOKUP($A425,Matos,3,0),""),"")</f>
        <v/>
      </c>
      <c r="I425" s="52"/>
      <c r="J425" s="52"/>
      <c r="K425" s="68" t="str">
        <f ca="1">IFERROR(ROUND(IF(MID($B425,1,2)="OT","",IF(AND($B$8&lt;&gt;"",$D425="",MONTH($F425)=MONTH($L$9),($F425&gt;$B$8),($F425&gt;$E425)),-SUM($H425/DAY(DATE(YEAR($L$9),MONTH($L$9)+1,0)))*DATEDIF($B$8,$F425,"d")*$C425,IF(AND($B$8&lt;&gt;"",$D425&lt;&gt;"",MONTH($F425)=MONTH($L$9),($F425&gt;$B$8),($F425&gt;$E425)),-SUM($H425/DAY(DATE(YEAR($L$9),MONTH($L$9)+1,0)))*DATEDIF($B$8,$F425,"d")*$D425,""))),2),"")</f>
        <v/>
      </c>
      <c r="L425" s="68" t="str">
        <f ca="1">IFERROR(ROUND(IF(AND($J425="",$D425=""),SUM($H425/DAY(DATE(YEAR($L$9),MONTH($L$9)+1,0)))*$G425*$C425,IF(AND($J425="",$D425&lt;&gt;""),SUM($H425/DAY(DATE(YEAR($L$9),MONTH($L$9)+1,0)))*$G425*$D425,"")),2),"")</f>
        <v/>
      </c>
      <c r="M425" s="68" t="str">
        <f ca="1">IFERROR(ROUND(IF(SUM($I425+$L425)="","",SUM($I425+$L425)),2),"")</f>
        <v/>
      </c>
      <c r="N425" s="52"/>
      <c r="O425" s="54"/>
    </row>
    <row r="426" spans="1:15" s="14" customFormat="1" x14ac:dyDescent="0.25">
      <c r="A426" s="48"/>
      <c r="B426" s="49" t="str">
        <f>IFERROR(IF($A426&lt;&gt;"",VLOOKUP($A426,Matos,2,0),""),"")</f>
        <v/>
      </c>
      <c r="C426" s="50"/>
      <c r="D426" s="50"/>
      <c r="E426" s="51"/>
      <c r="F426" s="51"/>
      <c r="G426" s="67" t="str">
        <f>IFERROR(IF(OR($A426="",$B426="",$E426=""),"",IF(AND($F426&lt;&gt;"",MONTH($F426)&lt;MONTH($L$9)),"",IF(MID($B426,1,2)="OT",DATEDIF($E426,$F426,"d")+1,IF(AND($I426="",$F426=""),DATEDIF($E426,DATE(YEAR($L$9),MONTH($L$9)+1,0),"d"),IF(AND($E426&lt;&gt;"",$F426&lt;&gt;"",$I426=""),DATEDIF($E426,$F426,"d"),IF(AND($E426&lt;&gt;"",$F426&lt;&gt;"",$I426&lt;&gt;""),DAY(DATE(YEAR($F426),MONTH($F426)+1,0))-(DATE(YEAR($F426),MONTH($F426)+1,0)-$F426),DAY(DATE(YEAR($L$9),MONTH($L$9)+1,0)))))))),"")</f>
        <v/>
      </c>
      <c r="H426" s="52" t="str">
        <f>IFERROR(IF($A426&lt;&gt;"",VLOOKUP($A426,Matos,3,0),""),"")</f>
        <v/>
      </c>
      <c r="I426" s="52"/>
      <c r="J426" s="52"/>
      <c r="K426" s="68" t="str">
        <f ca="1">IFERROR(ROUND(IF(MID($B426,1,2)="OT","",IF(AND($B$8&lt;&gt;"",$D426="",MONTH($F426)=MONTH($L$9),($F426&gt;$B$8),($F426&gt;$E426)),-SUM($H426/DAY(DATE(YEAR($L$9),MONTH($L$9)+1,0)))*DATEDIF($B$8,$F426,"d")*$C426,IF(AND($B$8&lt;&gt;"",$D426&lt;&gt;"",MONTH($F426)=MONTH($L$9),($F426&gt;$B$8),($F426&gt;$E426)),-SUM($H426/DAY(DATE(YEAR($L$9),MONTH($L$9)+1,0)))*DATEDIF($B$8,$F426,"d")*$D426,""))),2),"")</f>
        <v/>
      </c>
      <c r="L426" s="68" t="str">
        <f ca="1">IFERROR(ROUND(IF(AND($J426="",$D426=""),SUM($H426/DAY(DATE(YEAR($L$9),MONTH($L$9)+1,0)))*$G426*$C426,IF(AND($J426="",$D426&lt;&gt;""),SUM($H426/DAY(DATE(YEAR($L$9),MONTH($L$9)+1,0)))*$G426*$D426,"")),2),"")</f>
        <v/>
      </c>
      <c r="M426" s="68" t="str">
        <f ca="1">IFERROR(ROUND(IF(SUM($I426+$L426)="","",SUM($I426+$L426)),2),"")</f>
        <v/>
      </c>
      <c r="N426" s="52"/>
      <c r="O426" s="54"/>
    </row>
    <row r="427" spans="1:15" s="14" customFormat="1" x14ac:dyDescent="0.25">
      <c r="A427" s="48"/>
      <c r="B427" s="49" t="str">
        <f>IFERROR(IF($A427&lt;&gt;"",VLOOKUP($A427,Matos,2,0),""),"")</f>
        <v/>
      </c>
      <c r="C427" s="50"/>
      <c r="D427" s="50"/>
      <c r="E427" s="51"/>
      <c r="F427" s="51"/>
      <c r="G427" s="67" t="str">
        <f>IFERROR(IF(OR($A427="",$B427="",$E427=""),"",IF(AND($F427&lt;&gt;"",MONTH($F427)&lt;MONTH($L$9)),"",IF(MID($B427,1,2)="OT",DATEDIF($E427,$F427,"d")+1,IF(AND($I427="",$F427=""),DATEDIF($E427,DATE(YEAR($L$9),MONTH($L$9)+1,0),"d"),IF(AND($E427&lt;&gt;"",$F427&lt;&gt;"",$I427=""),DATEDIF($E427,$F427,"d"),IF(AND($E427&lt;&gt;"",$F427&lt;&gt;"",$I427&lt;&gt;""),DAY(DATE(YEAR($F427),MONTH($F427)+1,0))-(DATE(YEAR($F427),MONTH($F427)+1,0)-$F427),DAY(DATE(YEAR($L$9),MONTH($L$9)+1,0)))))))),"")</f>
        <v/>
      </c>
      <c r="H427" s="52" t="str">
        <f>IFERROR(IF($A427&lt;&gt;"",VLOOKUP($A427,Matos,3,0),""),"")</f>
        <v/>
      </c>
      <c r="I427" s="52"/>
      <c r="J427" s="52"/>
      <c r="K427" s="68" t="str">
        <f ca="1">IFERROR(ROUND(IF(MID($B427,1,2)="OT","",IF(AND($B$8&lt;&gt;"",$D427="",MONTH($F427)=MONTH($L$9),($F427&gt;$B$8),($F427&gt;$E427)),-SUM($H427/DAY(DATE(YEAR($L$9),MONTH($L$9)+1,0)))*DATEDIF($B$8,$F427,"d")*$C427,IF(AND($B$8&lt;&gt;"",$D427&lt;&gt;"",MONTH($F427)=MONTH($L$9),($F427&gt;$B$8),($F427&gt;$E427)),-SUM($H427/DAY(DATE(YEAR($L$9),MONTH($L$9)+1,0)))*DATEDIF($B$8,$F427,"d")*$D427,""))),2),"")</f>
        <v/>
      </c>
      <c r="L427" s="68" t="str">
        <f ca="1">IFERROR(ROUND(IF(AND($J427="",$D427=""),SUM($H427/DAY(DATE(YEAR($L$9),MONTH($L$9)+1,0)))*$G427*$C427,IF(AND($J427="",$D427&lt;&gt;""),SUM($H427/DAY(DATE(YEAR($L$9),MONTH($L$9)+1,0)))*$G427*$D427,"")),2),"")</f>
        <v/>
      </c>
      <c r="M427" s="68" t="str">
        <f ca="1">IFERROR(ROUND(IF(SUM($I427+$L427)="","",SUM($I427+$L427)),2),"")</f>
        <v/>
      </c>
      <c r="N427" s="52"/>
      <c r="O427" s="54"/>
    </row>
    <row r="428" spans="1:15" s="14" customFormat="1" x14ac:dyDescent="0.25">
      <c r="A428" s="48"/>
      <c r="B428" s="49" t="str">
        <f>IFERROR(IF($A428&lt;&gt;"",VLOOKUP($A428,Matos,2,0),""),"")</f>
        <v/>
      </c>
      <c r="C428" s="50"/>
      <c r="D428" s="50"/>
      <c r="E428" s="51"/>
      <c r="F428" s="51"/>
      <c r="G428" s="67" t="str">
        <f>IFERROR(IF(OR($A428="",$B428="",$E428=""),"",IF(AND($F428&lt;&gt;"",MONTH($F428)&lt;MONTH($L$9)),"",IF(MID($B428,1,2)="OT",DATEDIF($E428,$F428,"d")+1,IF(AND($I428="",$F428=""),DATEDIF($E428,DATE(YEAR($L$9),MONTH($L$9)+1,0),"d"),IF(AND($E428&lt;&gt;"",$F428&lt;&gt;"",$I428=""),DATEDIF($E428,$F428,"d"),IF(AND($E428&lt;&gt;"",$F428&lt;&gt;"",$I428&lt;&gt;""),DAY(DATE(YEAR($F428),MONTH($F428)+1,0))-(DATE(YEAR($F428),MONTH($F428)+1,0)-$F428),DAY(DATE(YEAR($L$9),MONTH($L$9)+1,0)))))))),"")</f>
        <v/>
      </c>
      <c r="H428" s="52" t="str">
        <f>IFERROR(IF($A428&lt;&gt;"",VLOOKUP($A428,Matos,3,0),""),"")</f>
        <v/>
      </c>
      <c r="I428" s="52"/>
      <c r="J428" s="52"/>
      <c r="K428" s="68" t="str">
        <f ca="1">IFERROR(ROUND(IF(MID($B428,1,2)="OT","",IF(AND($B$8&lt;&gt;"",$D428="",MONTH($F428)=MONTH($L$9),($F428&gt;$B$8),($F428&gt;$E428)),-SUM($H428/DAY(DATE(YEAR($L$9),MONTH($L$9)+1,0)))*DATEDIF($B$8,$F428,"d")*$C428,IF(AND($B$8&lt;&gt;"",$D428&lt;&gt;"",MONTH($F428)=MONTH($L$9),($F428&gt;$B$8),($F428&gt;$E428)),-SUM($H428/DAY(DATE(YEAR($L$9),MONTH($L$9)+1,0)))*DATEDIF($B$8,$F428,"d")*$D428,""))),2),"")</f>
        <v/>
      </c>
      <c r="L428" s="68" t="str">
        <f ca="1">IFERROR(ROUND(IF(AND($J428="",$D428=""),SUM($H428/DAY(DATE(YEAR($L$9),MONTH($L$9)+1,0)))*$G428*$C428,IF(AND($J428="",$D428&lt;&gt;""),SUM($H428/DAY(DATE(YEAR($L$9),MONTH($L$9)+1,0)))*$G428*$D428,"")),2),"")</f>
        <v/>
      </c>
      <c r="M428" s="68" t="str">
        <f ca="1">IFERROR(ROUND(IF(SUM($I428+$L428)="","",SUM($I428+$L428)),2),"")</f>
        <v/>
      </c>
      <c r="N428" s="52"/>
      <c r="O428" s="54"/>
    </row>
    <row r="429" spans="1:15" s="14" customFormat="1" x14ac:dyDescent="0.25">
      <c r="A429" s="48"/>
      <c r="B429" s="49" t="str">
        <f>IFERROR(IF($A429&lt;&gt;"",VLOOKUP($A429,Matos,2,0),""),"")</f>
        <v/>
      </c>
      <c r="C429" s="50"/>
      <c r="D429" s="50"/>
      <c r="E429" s="51"/>
      <c r="F429" s="51"/>
      <c r="G429" s="67" t="str">
        <f>IFERROR(IF(OR($A429="",$B429="",$E429=""),"",IF(AND($F429&lt;&gt;"",MONTH($F429)&lt;MONTH($L$9)),"",IF(MID($B429,1,2)="OT",DATEDIF($E429,$F429,"d")+1,IF(AND($I429="",$F429=""),DATEDIF($E429,DATE(YEAR($L$9),MONTH($L$9)+1,0),"d"),IF(AND($E429&lt;&gt;"",$F429&lt;&gt;"",$I429=""),DATEDIF($E429,$F429,"d"),IF(AND($E429&lt;&gt;"",$F429&lt;&gt;"",$I429&lt;&gt;""),DAY(DATE(YEAR($F429),MONTH($F429)+1,0))-(DATE(YEAR($F429),MONTH($F429)+1,0)-$F429),DAY(DATE(YEAR($L$9),MONTH($L$9)+1,0)))))))),"")</f>
        <v/>
      </c>
      <c r="H429" s="52" t="str">
        <f>IFERROR(IF($A429&lt;&gt;"",VLOOKUP($A429,Matos,3,0),""),"")</f>
        <v/>
      </c>
      <c r="I429" s="52"/>
      <c r="J429" s="52"/>
      <c r="K429" s="68" t="str">
        <f ca="1">IFERROR(ROUND(IF(MID($B429,1,2)="OT","",IF(AND($B$8&lt;&gt;"",$D429="",MONTH($F429)=MONTH($L$9),($F429&gt;$B$8),($F429&gt;$E429)),-SUM($H429/DAY(DATE(YEAR($L$9),MONTH($L$9)+1,0)))*DATEDIF($B$8,$F429,"d")*$C429,IF(AND($B$8&lt;&gt;"",$D429&lt;&gt;"",MONTH($F429)=MONTH($L$9),($F429&gt;$B$8),($F429&gt;$E429)),-SUM($H429/DAY(DATE(YEAR($L$9),MONTH($L$9)+1,0)))*DATEDIF($B$8,$F429,"d")*$D429,""))),2),"")</f>
        <v/>
      </c>
      <c r="L429" s="68" t="str">
        <f ca="1">IFERROR(ROUND(IF(AND($J429="",$D429=""),SUM($H429/DAY(DATE(YEAR($L$9),MONTH($L$9)+1,0)))*$G429*$C429,IF(AND($J429="",$D429&lt;&gt;""),SUM($H429/DAY(DATE(YEAR($L$9),MONTH($L$9)+1,0)))*$G429*$D429,"")),2),"")</f>
        <v/>
      </c>
      <c r="M429" s="68" t="str">
        <f ca="1">IFERROR(ROUND(IF(SUM($I429+$L429)="","",SUM($I429+$L429)),2),"")</f>
        <v/>
      </c>
      <c r="N429" s="52"/>
      <c r="O429" s="54"/>
    </row>
    <row r="430" spans="1:15" s="14" customFormat="1" x14ac:dyDescent="0.25">
      <c r="A430" s="48"/>
      <c r="B430" s="49" t="str">
        <f>IFERROR(IF($A430&lt;&gt;"",VLOOKUP($A430,Matos,2,0),""),"")</f>
        <v/>
      </c>
      <c r="C430" s="50"/>
      <c r="D430" s="50"/>
      <c r="E430" s="51"/>
      <c r="F430" s="51"/>
      <c r="G430" s="67" t="str">
        <f>IFERROR(IF(OR($A430="",$B430="",$E430=""),"",IF(AND($F430&lt;&gt;"",MONTH($F430)&lt;MONTH($L$9)),"",IF(MID($B430,1,2)="OT",DATEDIF($E430,$F430,"d")+1,IF(AND($I430="",$F430=""),DATEDIF($E430,DATE(YEAR($L$9),MONTH($L$9)+1,0),"d"),IF(AND($E430&lt;&gt;"",$F430&lt;&gt;"",$I430=""),DATEDIF($E430,$F430,"d"),IF(AND($E430&lt;&gt;"",$F430&lt;&gt;"",$I430&lt;&gt;""),DAY(DATE(YEAR($F430),MONTH($F430)+1,0))-(DATE(YEAR($F430),MONTH($F430)+1,0)-$F430),DAY(DATE(YEAR($L$9),MONTH($L$9)+1,0)))))))),"")</f>
        <v/>
      </c>
      <c r="H430" s="52" t="str">
        <f>IFERROR(IF($A430&lt;&gt;"",VLOOKUP($A430,Matos,3,0),""),"")</f>
        <v/>
      </c>
      <c r="I430" s="52"/>
      <c r="J430" s="52"/>
      <c r="K430" s="68" t="str">
        <f ca="1">IFERROR(ROUND(IF(MID($B430,1,2)="OT","",IF(AND($B$8&lt;&gt;"",$D430="",MONTH($F430)=MONTH($L$9),($F430&gt;$B$8),($F430&gt;$E430)),-SUM($H430/DAY(DATE(YEAR($L$9),MONTH($L$9)+1,0)))*DATEDIF($B$8,$F430,"d")*$C430,IF(AND($B$8&lt;&gt;"",$D430&lt;&gt;"",MONTH($F430)=MONTH($L$9),($F430&gt;$B$8),($F430&gt;$E430)),-SUM($H430/DAY(DATE(YEAR($L$9),MONTH($L$9)+1,0)))*DATEDIF($B$8,$F430,"d")*$D430,""))),2),"")</f>
        <v/>
      </c>
      <c r="L430" s="68" t="str">
        <f ca="1">IFERROR(ROUND(IF(AND($J430="",$D430=""),SUM($H430/DAY(DATE(YEAR($L$9),MONTH($L$9)+1,0)))*$G430*$C430,IF(AND($J430="",$D430&lt;&gt;""),SUM($H430/DAY(DATE(YEAR($L$9),MONTH($L$9)+1,0)))*$G430*$D430,"")),2),"")</f>
        <v/>
      </c>
      <c r="M430" s="68" t="str">
        <f ca="1">IFERROR(ROUND(IF(SUM($I430+$L430)="","",SUM($I430+$L430)),2),"")</f>
        <v/>
      </c>
      <c r="N430" s="52"/>
      <c r="O430" s="54"/>
    </row>
    <row r="431" spans="1:15" s="14" customFormat="1" x14ac:dyDescent="0.25">
      <c r="A431" s="48"/>
      <c r="B431" s="49" t="str">
        <f>IFERROR(IF($A431&lt;&gt;"",VLOOKUP($A431,Matos,2,0),""),"")</f>
        <v/>
      </c>
      <c r="C431" s="50"/>
      <c r="D431" s="50"/>
      <c r="E431" s="51"/>
      <c r="F431" s="51"/>
      <c r="G431" s="67" t="str">
        <f>IFERROR(IF(OR($A431="",$B431="",$E431=""),"",IF(AND($F431&lt;&gt;"",MONTH($F431)&lt;MONTH($L$9)),"",IF(MID($B431,1,2)="OT",DATEDIF($E431,$F431,"d")+1,IF(AND($I431="",$F431=""),DATEDIF($E431,DATE(YEAR($L$9),MONTH($L$9)+1,0),"d"),IF(AND($E431&lt;&gt;"",$F431&lt;&gt;"",$I431=""),DATEDIF($E431,$F431,"d"),IF(AND($E431&lt;&gt;"",$F431&lt;&gt;"",$I431&lt;&gt;""),DAY(DATE(YEAR($F431),MONTH($F431)+1,0))-(DATE(YEAR($F431),MONTH($F431)+1,0)-$F431),DAY(DATE(YEAR($L$9),MONTH($L$9)+1,0)))))))),"")</f>
        <v/>
      </c>
      <c r="H431" s="52" t="str">
        <f>IFERROR(IF($A431&lt;&gt;"",VLOOKUP($A431,Matos,3,0),""),"")</f>
        <v/>
      </c>
      <c r="I431" s="52"/>
      <c r="J431" s="52"/>
      <c r="K431" s="68" t="str">
        <f ca="1">IFERROR(ROUND(IF(MID($B431,1,2)="OT","",IF(AND($B$8&lt;&gt;"",$D431="",MONTH($F431)=MONTH($L$9),($F431&gt;$B$8),($F431&gt;$E431)),-SUM($H431/DAY(DATE(YEAR($L$9),MONTH($L$9)+1,0)))*DATEDIF($B$8,$F431,"d")*$C431,IF(AND($B$8&lt;&gt;"",$D431&lt;&gt;"",MONTH($F431)=MONTH($L$9),($F431&gt;$B$8),($F431&gt;$E431)),-SUM($H431/DAY(DATE(YEAR($L$9),MONTH($L$9)+1,0)))*DATEDIF($B$8,$F431,"d")*$D431,""))),2),"")</f>
        <v/>
      </c>
      <c r="L431" s="68" t="str">
        <f ca="1">IFERROR(ROUND(IF(AND($J431="",$D431=""),SUM($H431/DAY(DATE(YEAR($L$9),MONTH($L$9)+1,0)))*$G431*$C431,IF(AND($J431="",$D431&lt;&gt;""),SUM($H431/DAY(DATE(YEAR($L$9),MONTH($L$9)+1,0)))*$G431*$D431,"")),2),"")</f>
        <v/>
      </c>
      <c r="M431" s="68" t="str">
        <f ca="1">IFERROR(ROUND(IF(SUM($I431+$L431)="","",SUM($I431+$L431)),2),"")</f>
        <v/>
      </c>
      <c r="N431" s="52"/>
      <c r="O431" s="54"/>
    </row>
    <row r="432" spans="1:15" s="14" customFormat="1" x14ac:dyDescent="0.25">
      <c r="A432" s="48"/>
      <c r="B432" s="49" t="str">
        <f>IFERROR(IF($A432&lt;&gt;"",VLOOKUP($A432,Matos,2,0),""),"")</f>
        <v/>
      </c>
      <c r="C432" s="50"/>
      <c r="D432" s="50"/>
      <c r="E432" s="51"/>
      <c r="F432" s="51"/>
      <c r="G432" s="67" t="str">
        <f>IFERROR(IF(OR($A432="",$B432="",$E432=""),"",IF(AND($F432&lt;&gt;"",MONTH($F432)&lt;MONTH($L$9)),"",IF(MID($B432,1,2)="OT",DATEDIF($E432,$F432,"d")+1,IF(AND($I432="",$F432=""),DATEDIF($E432,DATE(YEAR($L$9),MONTH($L$9)+1,0),"d"),IF(AND($E432&lt;&gt;"",$F432&lt;&gt;"",$I432=""),DATEDIF($E432,$F432,"d"),IF(AND($E432&lt;&gt;"",$F432&lt;&gt;"",$I432&lt;&gt;""),DAY(DATE(YEAR($F432),MONTH($F432)+1,0))-(DATE(YEAR($F432),MONTH($F432)+1,0)-$F432),DAY(DATE(YEAR($L$9),MONTH($L$9)+1,0)))))))),"")</f>
        <v/>
      </c>
      <c r="H432" s="52" t="str">
        <f>IFERROR(IF($A432&lt;&gt;"",VLOOKUP($A432,Matos,3,0),""),"")</f>
        <v/>
      </c>
      <c r="I432" s="52"/>
      <c r="J432" s="52"/>
      <c r="K432" s="68" t="str">
        <f ca="1">IFERROR(ROUND(IF(MID($B432,1,2)="OT","",IF(AND($B$8&lt;&gt;"",$D432="",MONTH($F432)=MONTH($L$9),($F432&gt;$B$8),($F432&gt;$E432)),-SUM($H432/DAY(DATE(YEAR($L$9),MONTH($L$9)+1,0)))*DATEDIF($B$8,$F432,"d")*$C432,IF(AND($B$8&lt;&gt;"",$D432&lt;&gt;"",MONTH($F432)=MONTH($L$9),($F432&gt;$B$8),($F432&gt;$E432)),-SUM($H432/DAY(DATE(YEAR($L$9),MONTH($L$9)+1,0)))*DATEDIF($B$8,$F432,"d")*$D432,""))),2),"")</f>
        <v/>
      </c>
      <c r="L432" s="68" t="str">
        <f ca="1">IFERROR(ROUND(IF(AND($J432="",$D432=""),SUM($H432/DAY(DATE(YEAR($L$9),MONTH($L$9)+1,0)))*$G432*$C432,IF(AND($J432="",$D432&lt;&gt;""),SUM($H432/DAY(DATE(YEAR($L$9),MONTH($L$9)+1,0)))*$G432*$D432,"")),2),"")</f>
        <v/>
      </c>
      <c r="M432" s="68" t="str">
        <f ca="1">IFERROR(ROUND(IF(SUM($I432+$L432)="","",SUM($I432+$L432)),2),"")</f>
        <v/>
      </c>
      <c r="N432" s="52"/>
      <c r="O432" s="54"/>
    </row>
    <row r="433" spans="1:15" s="14" customFormat="1" x14ac:dyDescent="0.25">
      <c r="A433" s="48"/>
      <c r="B433" s="49" t="str">
        <f>IFERROR(IF($A433&lt;&gt;"",VLOOKUP($A433,Matos,2,0),""),"")</f>
        <v/>
      </c>
      <c r="C433" s="50"/>
      <c r="D433" s="50"/>
      <c r="E433" s="51"/>
      <c r="F433" s="51"/>
      <c r="G433" s="67" t="str">
        <f>IFERROR(IF(OR($A433="",$B433="",$E433=""),"",IF(AND($F433&lt;&gt;"",MONTH($F433)&lt;MONTH($L$9)),"",IF(MID($B433,1,2)="OT",DATEDIF($E433,$F433,"d")+1,IF(AND($I433="",$F433=""),DATEDIF($E433,DATE(YEAR($L$9),MONTH($L$9)+1,0),"d"),IF(AND($E433&lt;&gt;"",$F433&lt;&gt;"",$I433=""),DATEDIF($E433,$F433,"d"),IF(AND($E433&lt;&gt;"",$F433&lt;&gt;"",$I433&lt;&gt;""),DAY(DATE(YEAR($F433),MONTH($F433)+1,0))-(DATE(YEAR($F433),MONTH($F433)+1,0)-$F433),DAY(DATE(YEAR($L$9),MONTH($L$9)+1,0)))))))),"")</f>
        <v/>
      </c>
      <c r="H433" s="52" t="str">
        <f>IFERROR(IF($A433&lt;&gt;"",VLOOKUP($A433,Matos,3,0),""),"")</f>
        <v/>
      </c>
      <c r="I433" s="52"/>
      <c r="J433" s="52"/>
      <c r="K433" s="68" t="str">
        <f ca="1">IFERROR(ROUND(IF(MID($B433,1,2)="OT","",IF(AND($B$8&lt;&gt;"",$D433="",MONTH($F433)=MONTH($L$9),($F433&gt;$B$8),($F433&gt;$E433)),-SUM($H433/DAY(DATE(YEAR($L$9),MONTH($L$9)+1,0)))*DATEDIF($B$8,$F433,"d")*$C433,IF(AND($B$8&lt;&gt;"",$D433&lt;&gt;"",MONTH($F433)=MONTH($L$9),($F433&gt;$B$8),($F433&gt;$E433)),-SUM($H433/DAY(DATE(YEAR($L$9),MONTH($L$9)+1,0)))*DATEDIF($B$8,$F433,"d")*$D433,""))),2),"")</f>
        <v/>
      </c>
      <c r="L433" s="68" t="str">
        <f ca="1">IFERROR(ROUND(IF(AND($J433="",$D433=""),SUM($H433/DAY(DATE(YEAR($L$9),MONTH($L$9)+1,0)))*$G433*$C433,IF(AND($J433="",$D433&lt;&gt;""),SUM($H433/DAY(DATE(YEAR($L$9),MONTH($L$9)+1,0)))*$G433*$D433,"")),2),"")</f>
        <v/>
      </c>
      <c r="M433" s="68" t="str">
        <f ca="1">IFERROR(ROUND(IF(SUM($I433+$L433)="","",SUM($I433+$L433)),2),"")</f>
        <v/>
      </c>
      <c r="N433" s="52"/>
      <c r="O433" s="54"/>
    </row>
    <row r="434" spans="1:15" s="14" customFormat="1" x14ac:dyDescent="0.25">
      <c r="A434" s="48"/>
      <c r="B434" s="49" t="str">
        <f>IFERROR(IF($A434&lt;&gt;"",VLOOKUP($A434,Matos,2,0),""),"")</f>
        <v/>
      </c>
      <c r="C434" s="50"/>
      <c r="D434" s="50"/>
      <c r="E434" s="51"/>
      <c r="F434" s="51"/>
      <c r="G434" s="67" t="str">
        <f>IFERROR(IF(OR($A434="",$B434="",$E434=""),"",IF(AND($F434&lt;&gt;"",MONTH($F434)&lt;MONTH($L$9)),"",IF(MID($B434,1,2)="OT",DATEDIF($E434,$F434,"d")+1,IF(AND($I434="",$F434=""),DATEDIF($E434,DATE(YEAR($L$9),MONTH($L$9)+1,0),"d"),IF(AND($E434&lt;&gt;"",$F434&lt;&gt;"",$I434=""),DATEDIF($E434,$F434,"d"),IF(AND($E434&lt;&gt;"",$F434&lt;&gt;"",$I434&lt;&gt;""),DAY(DATE(YEAR($F434),MONTH($F434)+1,0))-(DATE(YEAR($F434),MONTH($F434)+1,0)-$F434),DAY(DATE(YEAR($L$9),MONTH($L$9)+1,0)))))))),"")</f>
        <v/>
      </c>
      <c r="H434" s="52" t="str">
        <f>IFERROR(IF($A434&lt;&gt;"",VLOOKUP($A434,Matos,3,0),""),"")</f>
        <v/>
      </c>
      <c r="I434" s="52"/>
      <c r="J434" s="52"/>
      <c r="K434" s="68" t="str">
        <f ca="1">IFERROR(ROUND(IF(MID($B434,1,2)="OT","",IF(AND($B$8&lt;&gt;"",$D434="",MONTH($F434)=MONTH($L$9),($F434&gt;$B$8),($F434&gt;$E434)),-SUM($H434/DAY(DATE(YEAR($L$9),MONTH($L$9)+1,0)))*DATEDIF($B$8,$F434,"d")*$C434,IF(AND($B$8&lt;&gt;"",$D434&lt;&gt;"",MONTH($F434)=MONTH($L$9),($F434&gt;$B$8),($F434&gt;$E434)),-SUM($H434/DAY(DATE(YEAR($L$9),MONTH($L$9)+1,0)))*DATEDIF($B$8,$F434,"d")*$D434,""))),2),"")</f>
        <v/>
      </c>
      <c r="L434" s="68" t="str">
        <f ca="1">IFERROR(ROUND(IF(AND($J434="",$D434=""),SUM($H434/DAY(DATE(YEAR($L$9),MONTH($L$9)+1,0)))*$G434*$C434,IF(AND($J434="",$D434&lt;&gt;""),SUM($H434/DAY(DATE(YEAR($L$9),MONTH($L$9)+1,0)))*$G434*$D434,"")),2),"")</f>
        <v/>
      </c>
      <c r="M434" s="68" t="str">
        <f ca="1">IFERROR(ROUND(IF(SUM($I434+$L434)="","",SUM($I434+$L434)),2),"")</f>
        <v/>
      </c>
      <c r="N434" s="52"/>
      <c r="O434" s="54"/>
    </row>
    <row r="435" spans="1:15" s="14" customFormat="1" x14ac:dyDescent="0.25">
      <c r="A435" s="48"/>
      <c r="B435" s="49" t="str">
        <f>IFERROR(IF($A435&lt;&gt;"",VLOOKUP($A435,Matos,2,0),""),"")</f>
        <v/>
      </c>
      <c r="C435" s="50"/>
      <c r="D435" s="50"/>
      <c r="E435" s="51"/>
      <c r="F435" s="51"/>
      <c r="G435" s="67" t="str">
        <f>IFERROR(IF(OR($A435="",$B435="",$E435=""),"",IF(AND($F435&lt;&gt;"",MONTH($F435)&lt;MONTH($L$9)),"",IF(MID($B435,1,2)="OT",DATEDIF($E435,$F435,"d")+1,IF(AND($I435="",$F435=""),DATEDIF($E435,DATE(YEAR($L$9),MONTH($L$9)+1,0),"d"),IF(AND($E435&lt;&gt;"",$F435&lt;&gt;"",$I435=""),DATEDIF($E435,$F435,"d"),IF(AND($E435&lt;&gt;"",$F435&lt;&gt;"",$I435&lt;&gt;""),DAY(DATE(YEAR($F435),MONTH($F435)+1,0))-(DATE(YEAR($F435),MONTH($F435)+1,0)-$F435),DAY(DATE(YEAR($L$9),MONTH($L$9)+1,0)))))))),"")</f>
        <v/>
      </c>
      <c r="H435" s="52" t="str">
        <f>IFERROR(IF($A435&lt;&gt;"",VLOOKUP($A435,Matos,3,0),""),"")</f>
        <v/>
      </c>
      <c r="I435" s="52"/>
      <c r="J435" s="52"/>
      <c r="K435" s="68" t="str">
        <f ca="1">IFERROR(ROUND(IF(MID($B435,1,2)="OT","",IF(AND($B$8&lt;&gt;"",$D435="",MONTH($F435)=MONTH($L$9),($F435&gt;$B$8),($F435&gt;$E435)),-SUM($H435/DAY(DATE(YEAR($L$9),MONTH($L$9)+1,0)))*DATEDIF($B$8,$F435,"d")*$C435,IF(AND($B$8&lt;&gt;"",$D435&lt;&gt;"",MONTH($F435)=MONTH($L$9),($F435&gt;$B$8),($F435&gt;$E435)),-SUM($H435/DAY(DATE(YEAR($L$9),MONTH($L$9)+1,0)))*DATEDIF($B$8,$F435,"d")*$D435,""))),2),"")</f>
        <v/>
      </c>
      <c r="L435" s="68" t="str">
        <f ca="1">IFERROR(ROUND(IF(AND($J435="",$D435=""),SUM($H435/DAY(DATE(YEAR($L$9),MONTH($L$9)+1,0)))*$G435*$C435,IF(AND($J435="",$D435&lt;&gt;""),SUM($H435/DAY(DATE(YEAR($L$9),MONTH($L$9)+1,0)))*$G435*$D435,"")),2),"")</f>
        <v/>
      </c>
      <c r="M435" s="68" t="str">
        <f ca="1">IFERROR(ROUND(IF(SUM($I435+$L435)="","",SUM($I435+$L435)),2),"")</f>
        <v/>
      </c>
      <c r="N435" s="52"/>
      <c r="O435" s="54"/>
    </row>
    <row r="436" spans="1:15" s="14" customFormat="1" x14ac:dyDescent="0.25">
      <c r="A436" s="48"/>
      <c r="B436" s="49" t="str">
        <f>IFERROR(IF($A436&lt;&gt;"",VLOOKUP($A436,Matos,2,0),""),"")</f>
        <v/>
      </c>
      <c r="C436" s="50"/>
      <c r="D436" s="50"/>
      <c r="E436" s="51"/>
      <c r="F436" s="51"/>
      <c r="G436" s="67" t="str">
        <f>IFERROR(IF(OR($A436="",$B436="",$E436=""),"",IF(AND($F436&lt;&gt;"",MONTH($F436)&lt;MONTH($L$9)),"",IF(MID($B436,1,2)="OT",DATEDIF($E436,$F436,"d")+1,IF(AND($I436="",$F436=""),DATEDIF($E436,DATE(YEAR($L$9),MONTH($L$9)+1,0),"d"),IF(AND($E436&lt;&gt;"",$F436&lt;&gt;"",$I436=""),DATEDIF($E436,$F436,"d"),IF(AND($E436&lt;&gt;"",$F436&lt;&gt;"",$I436&lt;&gt;""),DAY(DATE(YEAR($F436),MONTH($F436)+1,0))-(DATE(YEAR($F436),MONTH($F436)+1,0)-$F436),DAY(DATE(YEAR($L$9),MONTH($L$9)+1,0)))))))),"")</f>
        <v/>
      </c>
      <c r="H436" s="52" t="str">
        <f>IFERROR(IF($A436&lt;&gt;"",VLOOKUP($A436,Matos,3,0),""),"")</f>
        <v/>
      </c>
      <c r="I436" s="52"/>
      <c r="J436" s="52"/>
      <c r="K436" s="68" t="str">
        <f ca="1">IFERROR(ROUND(IF(MID($B436,1,2)="OT","",IF(AND($B$8&lt;&gt;"",$D436="",MONTH($F436)=MONTH($L$9),($F436&gt;$B$8),($F436&gt;$E436)),-SUM($H436/DAY(DATE(YEAR($L$9),MONTH($L$9)+1,0)))*DATEDIF($B$8,$F436,"d")*$C436,IF(AND($B$8&lt;&gt;"",$D436&lt;&gt;"",MONTH($F436)=MONTH($L$9),($F436&gt;$B$8),($F436&gt;$E436)),-SUM($H436/DAY(DATE(YEAR($L$9),MONTH($L$9)+1,0)))*DATEDIF($B$8,$F436,"d")*$D436,""))),2),"")</f>
        <v/>
      </c>
      <c r="L436" s="68" t="str">
        <f ca="1">IFERROR(ROUND(IF(AND($J436="",$D436=""),SUM($H436/DAY(DATE(YEAR($L$9),MONTH($L$9)+1,0)))*$G436*$C436,IF(AND($J436="",$D436&lt;&gt;""),SUM($H436/DAY(DATE(YEAR($L$9),MONTH($L$9)+1,0)))*$G436*$D436,"")),2),"")</f>
        <v/>
      </c>
      <c r="M436" s="68" t="str">
        <f ca="1">IFERROR(ROUND(IF(SUM($I436+$L436)="","",SUM($I436+$L436)),2),"")</f>
        <v/>
      </c>
      <c r="N436" s="52"/>
      <c r="O436" s="54"/>
    </row>
    <row r="437" spans="1:15" s="14" customFormat="1" x14ac:dyDescent="0.25">
      <c r="A437" s="48"/>
      <c r="B437" s="49" t="str">
        <f>IFERROR(IF($A437&lt;&gt;"",VLOOKUP($A437,Matos,2,0),""),"")</f>
        <v/>
      </c>
      <c r="C437" s="50"/>
      <c r="D437" s="50"/>
      <c r="E437" s="51"/>
      <c r="F437" s="51"/>
      <c r="G437" s="67" t="str">
        <f>IFERROR(IF(OR($A437="",$B437="",$E437=""),"",IF(AND($F437&lt;&gt;"",MONTH($F437)&lt;MONTH($L$9)),"",IF(MID($B437,1,2)="OT",DATEDIF($E437,$F437,"d")+1,IF(AND($I437="",$F437=""),DATEDIF($E437,DATE(YEAR($L$9),MONTH($L$9)+1,0),"d"),IF(AND($E437&lt;&gt;"",$F437&lt;&gt;"",$I437=""),DATEDIF($E437,$F437,"d"),IF(AND($E437&lt;&gt;"",$F437&lt;&gt;"",$I437&lt;&gt;""),DAY(DATE(YEAR($F437),MONTH($F437)+1,0))-(DATE(YEAR($F437),MONTH($F437)+1,0)-$F437),DAY(DATE(YEAR($L$9),MONTH($L$9)+1,0)))))))),"")</f>
        <v/>
      </c>
      <c r="H437" s="52" t="str">
        <f>IFERROR(IF($A437&lt;&gt;"",VLOOKUP($A437,Matos,3,0),""),"")</f>
        <v/>
      </c>
      <c r="I437" s="52"/>
      <c r="J437" s="52"/>
      <c r="K437" s="68" t="str">
        <f ca="1">IFERROR(ROUND(IF(MID($B437,1,2)="OT","",IF(AND($B$8&lt;&gt;"",$D437="",MONTH($F437)=MONTH($L$9),($F437&gt;$B$8),($F437&gt;$E437)),-SUM($H437/DAY(DATE(YEAR($L$9),MONTH($L$9)+1,0)))*DATEDIF($B$8,$F437,"d")*$C437,IF(AND($B$8&lt;&gt;"",$D437&lt;&gt;"",MONTH($F437)=MONTH($L$9),($F437&gt;$B$8),($F437&gt;$E437)),-SUM($H437/DAY(DATE(YEAR($L$9),MONTH($L$9)+1,0)))*DATEDIF($B$8,$F437,"d")*$D437,""))),2),"")</f>
        <v/>
      </c>
      <c r="L437" s="68" t="str">
        <f ca="1">IFERROR(ROUND(IF(AND($J437="",$D437=""),SUM($H437/DAY(DATE(YEAR($L$9),MONTH($L$9)+1,0)))*$G437*$C437,IF(AND($J437="",$D437&lt;&gt;""),SUM($H437/DAY(DATE(YEAR($L$9),MONTH($L$9)+1,0)))*$G437*$D437,"")),2),"")</f>
        <v/>
      </c>
      <c r="M437" s="68" t="str">
        <f ca="1">IFERROR(ROUND(IF(SUM($I437+$L437)="","",SUM($I437+$L437)),2),"")</f>
        <v/>
      </c>
      <c r="N437" s="52"/>
      <c r="O437" s="54"/>
    </row>
    <row r="438" spans="1:15" s="14" customFormat="1" x14ac:dyDescent="0.25">
      <c r="A438" s="48"/>
      <c r="B438" s="49" t="str">
        <f>IFERROR(IF($A438&lt;&gt;"",VLOOKUP($A438,Matos,2,0),""),"")</f>
        <v/>
      </c>
      <c r="C438" s="50"/>
      <c r="D438" s="50"/>
      <c r="E438" s="51"/>
      <c r="F438" s="51"/>
      <c r="G438" s="67" t="str">
        <f>IFERROR(IF(OR($A438="",$B438="",$E438=""),"",IF(AND($F438&lt;&gt;"",MONTH($F438)&lt;MONTH($L$9)),"",IF(MID($B438,1,2)="OT",DATEDIF($E438,$F438,"d")+1,IF(AND($I438="",$F438=""),DATEDIF($E438,DATE(YEAR($L$9),MONTH($L$9)+1,0),"d"),IF(AND($E438&lt;&gt;"",$F438&lt;&gt;"",$I438=""),DATEDIF($E438,$F438,"d"),IF(AND($E438&lt;&gt;"",$F438&lt;&gt;"",$I438&lt;&gt;""),DAY(DATE(YEAR($F438),MONTH($F438)+1,0))-(DATE(YEAR($F438),MONTH($F438)+1,0)-$F438),DAY(DATE(YEAR($L$9),MONTH($L$9)+1,0)))))))),"")</f>
        <v/>
      </c>
      <c r="H438" s="52" t="str">
        <f>IFERROR(IF($A438&lt;&gt;"",VLOOKUP($A438,Matos,3,0),""),"")</f>
        <v/>
      </c>
      <c r="I438" s="52"/>
      <c r="J438" s="52"/>
      <c r="K438" s="68" t="str">
        <f ca="1">IFERROR(ROUND(IF(MID($B438,1,2)="OT","",IF(AND($B$8&lt;&gt;"",$D438="",MONTH($F438)=MONTH($L$9),($F438&gt;$B$8),($F438&gt;$E438)),-SUM($H438/DAY(DATE(YEAR($L$9),MONTH($L$9)+1,0)))*DATEDIF($B$8,$F438,"d")*$C438,IF(AND($B$8&lt;&gt;"",$D438&lt;&gt;"",MONTH($F438)=MONTH($L$9),($F438&gt;$B$8),($F438&gt;$E438)),-SUM($H438/DAY(DATE(YEAR($L$9),MONTH($L$9)+1,0)))*DATEDIF($B$8,$F438,"d")*$D438,""))),2),"")</f>
        <v/>
      </c>
      <c r="L438" s="68" t="str">
        <f ca="1">IFERROR(ROUND(IF(AND($J438="",$D438=""),SUM($H438/DAY(DATE(YEAR($L$9),MONTH($L$9)+1,0)))*$G438*$C438,IF(AND($J438="",$D438&lt;&gt;""),SUM($H438/DAY(DATE(YEAR($L$9),MONTH($L$9)+1,0)))*$G438*$D438,"")),2),"")</f>
        <v/>
      </c>
      <c r="M438" s="68" t="str">
        <f ca="1">IFERROR(ROUND(IF(SUM($I438+$L438)="","",SUM($I438+$L438)),2),"")</f>
        <v/>
      </c>
      <c r="N438" s="52"/>
      <c r="O438" s="54"/>
    </row>
    <row r="439" spans="1:15" s="14" customFormat="1" x14ac:dyDescent="0.25">
      <c r="A439" s="48"/>
      <c r="B439" s="49" t="str">
        <f>IFERROR(IF($A439&lt;&gt;"",VLOOKUP($A439,Matos,2,0),""),"")</f>
        <v/>
      </c>
      <c r="C439" s="50"/>
      <c r="D439" s="50"/>
      <c r="E439" s="51"/>
      <c r="F439" s="51"/>
      <c r="G439" s="67" t="str">
        <f>IFERROR(IF(OR($A439="",$B439="",$E439=""),"",IF(AND($F439&lt;&gt;"",MONTH($F439)&lt;MONTH($L$9)),"",IF(MID($B439,1,2)="OT",DATEDIF($E439,$F439,"d")+1,IF(AND($I439="",$F439=""),DATEDIF($E439,DATE(YEAR($L$9),MONTH($L$9)+1,0),"d"),IF(AND($E439&lt;&gt;"",$F439&lt;&gt;"",$I439=""),DATEDIF($E439,$F439,"d"),IF(AND($E439&lt;&gt;"",$F439&lt;&gt;"",$I439&lt;&gt;""),DAY(DATE(YEAR($F439),MONTH($F439)+1,0))-(DATE(YEAR($F439),MONTH($F439)+1,0)-$F439),DAY(DATE(YEAR($L$9),MONTH($L$9)+1,0)))))))),"")</f>
        <v/>
      </c>
      <c r="H439" s="52" t="str">
        <f>IFERROR(IF($A439&lt;&gt;"",VLOOKUP($A439,Matos,3,0),""),"")</f>
        <v/>
      </c>
      <c r="I439" s="52"/>
      <c r="J439" s="52"/>
      <c r="K439" s="68" t="str">
        <f ca="1">IFERROR(ROUND(IF(MID($B439,1,2)="OT","",IF(AND($B$8&lt;&gt;"",$D439="",MONTH($F439)=MONTH($L$9),($F439&gt;$B$8),($F439&gt;$E439)),-SUM($H439/DAY(DATE(YEAR($L$9),MONTH($L$9)+1,0)))*DATEDIF($B$8,$F439,"d")*$C439,IF(AND($B$8&lt;&gt;"",$D439&lt;&gt;"",MONTH($F439)=MONTH($L$9),($F439&gt;$B$8),($F439&gt;$E439)),-SUM($H439/DAY(DATE(YEAR($L$9),MONTH($L$9)+1,0)))*DATEDIF($B$8,$F439,"d")*$D439,""))),2),"")</f>
        <v/>
      </c>
      <c r="L439" s="68" t="str">
        <f ca="1">IFERROR(ROUND(IF(AND($J439="",$D439=""),SUM($H439/DAY(DATE(YEAR($L$9),MONTH($L$9)+1,0)))*$G439*$C439,IF(AND($J439="",$D439&lt;&gt;""),SUM($H439/DAY(DATE(YEAR($L$9),MONTH($L$9)+1,0)))*$G439*$D439,"")),2),"")</f>
        <v/>
      </c>
      <c r="M439" s="68" t="str">
        <f ca="1">IFERROR(ROUND(IF(SUM($I439+$L439)="","",SUM($I439+$L439)),2),"")</f>
        <v/>
      </c>
      <c r="N439" s="52"/>
      <c r="O439" s="54"/>
    </row>
    <row r="440" spans="1:15" s="14" customFormat="1" x14ac:dyDescent="0.25">
      <c r="A440" s="48"/>
      <c r="B440" s="49" t="str">
        <f>IFERROR(IF($A440&lt;&gt;"",VLOOKUP($A440,Matos,2,0),""),"")</f>
        <v/>
      </c>
      <c r="C440" s="50"/>
      <c r="D440" s="50"/>
      <c r="E440" s="51"/>
      <c r="F440" s="51"/>
      <c r="G440" s="67" t="str">
        <f>IFERROR(IF(OR($A440="",$B440="",$E440=""),"",IF(AND($F440&lt;&gt;"",MONTH($F440)&lt;MONTH($L$9)),"",IF(MID($B440,1,2)="OT",DATEDIF($E440,$F440,"d")+1,IF(AND($I440="",$F440=""),DATEDIF($E440,DATE(YEAR($L$9),MONTH($L$9)+1,0),"d"),IF(AND($E440&lt;&gt;"",$F440&lt;&gt;"",$I440=""),DATEDIF($E440,$F440,"d"),IF(AND($E440&lt;&gt;"",$F440&lt;&gt;"",$I440&lt;&gt;""),DAY(DATE(YEAR($F440),MONTH($F440)+1,0))-(DATE(YEAR($F440),MONTH($F440)+1,0)-$F440),DAY(DATE(YEAR($L$9),MONTH($L$9)+1,0)))))))),"")</f>
        <v/>
      </c>
      <c r="H440" s="52" t="str">
        <f>IFERROR(IF($A440&lt;&gt;"",VLOOKUP($A440,Matos,3,0),""),"")</f>
        <v/>
      </c>
      <c r="I440" s="52"/>
      <c r="J440" s="52"/>
      <c r="K440" s="68" t="str">
        <f ca="1">IFERROR(ROUND(IF(MID($B440,1,2)="OT","",IF(AND($B$8&lt;&gt;"",$D440="",MONTH($F440)=MONTH($L$9),($F440&gt;$B$8),($F440&gt;$E440)),-SUM($H440/DAY(DATE(YEAR($L$9),MONTH($L$9)+1,0)))*DATEDIF($B$8,$F440,"d")*$C440,IF(AND($B$8&lt;&gt;"",$D440&lt;&gt;"",MONTH($F440)=MONTH($L$9),($F440&gt;$B$8),($F440&gt;$E440)),-SUM($H440/DAY(DATE(YEAR($L$9),MONTH($L$9)+1,0)))*DATEDIF($B$8,$F440,"d")*$D440,""))),2),"")</f>
        <v/>
      </c>
      <c r="L440" s="68" t="str">
        <f ca="1">IFERROR(ROUND(IF(AND($J440="",$D440=""),SUM($H440/DAY(DATE(YEAR($L$9),MONTH($L$9)+1,0)))*$G440*$C440,IF(AND($J440="",$D440&lt;&gt;""),SUM($H440/DAY(DATE(YEAR($L$9),MONTH($L$9)+1,0)))*$G440*$D440,"")),2),"")</f>
        <v/>
      </c>
      <c r="M440" s="68" t="str">
        <f ca="1">IFERROR(ROUND(IF(SUM($I440+$L440)="","",SUM($I440+$L440)),2),"")</f>
        <v/>
      </c>
      <c r="N440" s="52"/>
      <c r="O440" s="54"/>
    </row>
    <row r="441" spans="1:15" s="14" customFormat="1" x14ac:dyDescent="0.25">
      <c r="A441" s="48"/>
      <c r="B441" s="49" t="str">
        <f>IFERROR(IF($A441&lt;&gt;"",VLOOKUP($A441,Matos,2,0),""),"")</f>
        <v/>
      </c>
      <c r="C441" s="50"/>
      <c r="D441" s="50"/>
      <c r="E441" s="51"/>
      <c r="F441" s="51"/>
      <c r="G441" s="67" t="str">
        <f>IFERROR(IF(OR($A441="",$B441="",$E441=""),"",IF(AND($F441&lt;&gt;"",MONTH($F441)&lt;MONTH($L$9)),"",IF(MID($B441,1,2)="OT",DATEDIF($E441,$F441,"d")+1,IF(AND($I441="",$F441=""),DATEDIF($E441,DATE(YEAR($L$9),MONTH($L$9)+1,0),"d"),IF(AND($E441&lt;&gt;"",$F441&lt;&gt;"",$I441=""),DATEDIF($E441,$F441,"d"),IF(AND($E441&lt;&gt;"",$F441&lt;&gt;"",$I441&lt;&gt;""),DAY(DATE(YEAR($F441),MONTH($F441)+1,0))-(DATE(YEAR($F441),MONTH($F441)+1,0)-$F441),DAY(DATE(YEAR($L$9),MONTH($L$9)+1,0)))))))),"")</f>
        <v/>
      </c>
      <c r="H441" s="52" t="str">
        <f>IFERROR(IF($A441&lt;&gt;"",VLOOKUP($A441,Matos,3,0),""),"")</f>
        <v/>
      </c>
      <c r="I441" s="52"/>
      <c r="J441" s="52"/>
      <c r="K441" s="68" t="str">
        <f ca="1">IFERROR(ROUND(IF(MID($B441,1,2)="OT","",IF(AND($B$8&lt;&gt;"",$D441="",MONTH($F441)=MONTH($L$9),($F441&gt;$B$8),($F441&gt;$E441)),-SUM($H441/DAY(DATE(YEAR($L$9),MONTH($L$9)+1,0)))*DATEDIF($B$8,$F441,"d")*$C441,IF(AND($B$8&lt;&gt;"",$D441&lt;&gt;"",MONTH($F441)=MONTH($L$9),($F441&gt;$B$8),($F441&gt;$E441)),-SUM($H441/DAY(DATE(YEAR($L$9),MONTH($L$9)+1,0)))*DATEDIF($B$8,$F441,"d")*$D441,""))),2),"")</f>
        <v/>
      </c>
      <c r="L441" s="68" t="str">
        <f ca="1">IFERROR(ROUND(IF(AND($J441="",$D441=""),SUM($H441/DAY(DATE(YEAR($L$9),MONTH($L$9)+1,0)))*$G441*$C441,IF(AND($J441="",$D441&lt;&gt;""),SUM($H441/DAY(DATE(YEAR($L$9),MONTH($L$9)+1,0)))*$G441*$D441,"")),2),"")</f>
        <v/>
      </c>
      <c r="M441" s="68" t="str">
        <f ca="1">IFERROR(ROUND(IF(SUM($I441+$L441)="","",SUM($I441+$L441)),2),"")</f>
        <v/>
      </c>
      <c r="N441" s="52"/>
      <c r="O441" s="54"/>
    </row>
    <row r="442" spans="1:15" s="14" customFormat="1" x14ac:dyDescent="0.25">
      <c r="A442" s="48"/>
      <c r="B442" s="49" t="str">
        <f>IFERROR(IF($A442&lt;&gt;"",VLOOKUP($A442,Matos,2,0),""),"")</f>
        <v/>
      </c>
      <c r="C442" s="50"/>
      <c r="D442" s="50"/>
      <c r="E442" s="51"/>
      <c r="F442" s="51"/>
      <c r="G442" s="67" t="str">
        <f>IFERROR(IF(OR($A442="",$B442="",$E442=""),"",IF(AND($F442&lt;&gt;"",MONTH($F442)&lt;MONTH($L$9)),"",IF(MID($B442,1,2)="OT",DATEDIF($E442,$F442,"d")+1,IF(AND($I442="",$F442=""),DATEDIF($E442,DATE(YEAR($L$9),MONTH($L$9)+1,0),"d"),IF(AND($E442&lt;&gt;"",$F442&lt;&gt;"",$I442=""),DATEDIF($E442,$F442,"d"),IF(AND($E442&lt;&gt;"",$F442&lt;&gt;"",$I442&lt;&gt;""),DAY(DATE(YEAR($F442),MONTH($F442)+1,0))-(DATE(YEAR($F442),MONTH($F442)+1,0)-$F442),DAY(DATE(YEAR($L$9),MONTH($L$9)+1,0)))))))),"")</f>
        <v/>
      </c>
      <c r="H442" s="52" t="str">
        <f>IFERROR(IF($A442&lt;&gt;"",VLOOKUP($A442,Matos,3,0),""),"")</f>
        <v/>
      </c>
      <c r="I442" s="52"/>
      <c r="J442" s="52"/>
      <c r="K442" s="68" t="str">
        <f ca="1">IFERROR(ROUND(IF(MID($B442,1,2)="OT","",IF(AND($B$8&lt;&gt;"",$D442="",MONTH($F442)=MONTH($L$9),($F442&gt;$B$8),($F442&gt;$E442)),-SUM($H442/DAY(DATE(YEAR($L$9),MONTH($L$9)+1,0)))*DATEDIF($B$8,$F442,"d")*$C442,IF(AND($B$8&lt;&gt;"",$D442&lt;&gt;"",MONTH($F442)=MONTH($L$9),($F442&gt;$B$8),($F442&gt;$E442)),-SUM($H442/DAY(DATE(YEAR($L$9),MONTH($L$9)+1,0)))*DATEDIF($B$8,$F442,"d")*$D442,""))),2),"")</f>
        <v/>
      </c>
      <c r="L442" s="68" t="str">
        <f ca="1">IFERROR(ROUND(IF(AND($J442="",$D442=""),SUM($H442/DAY(DATE(YEAR($L$9),MONTH($L$9)+1,0)))*$G442*$C442,IF(AND($J442="",$D442&lt;&gt;""),SUM($H442/DAY(DATE(YEAR($L$9),MONTH($L$9)+1,0)))*$G442*$D442,"")),2),"")</f>
        <v/>
      </c>
      <c r="M442" s="68" t="str">
        <f ca="1">IFERROR(ROUND(IF(SUM($I442+$L442)="","",SUM($I442+$L442)),2),"")</f>
        <v/>
      </c>
      <c r="N442" s="52"/>
      <c r="O442" s="54"/>
    </row>
    <row r="443" spans="1:15" s="14" customFormat="1" x14ac:dyDescent="0.25">
      <c r="A443" s="48"/>
      <c r="B443" s="49" t="str">
        <f>IFERROR(IF($A443&lt;&gt;"",VLOOKUP($A443,Matos,2,0),""),"")</f>
        <v/>
      </c>
      <c r="C443" s="50"/>
      <c r="D443" s="50"/>
      <c r="E443" s="51"/>
      <c r="F443" s="51"/>
      <c r="G443" s="67" t="str">
        <f>IFERROR(IF(OR($A443="",$B443="",$E443=""),"",IF(AND($F443&lt;&gt;"",MONTH($F443)&lt;MONTH($L$9)),"",IF(MID($B443,1,2)="OT",DATEDIF($E443,$F443,"d")+1,IF(AND($I443="",$F443=""),DATEDIF($E443,DATE(YEAR($L$9),MONTH($L$9)+1,0),"d"),IF(AND($E443&lt;&gt;"",$F443&lt;&gt;"",$I443=""),DATEDIF($E443,$F443,"d"),IF(AND($E443&lt;&gt;"",$F443&lt;&gt;"",$I443&lt;&gt;""),DAY(DATE(YEAR($F443),MONTH($F443)+1,0))-(DATE(YEAR($F443),MONTH($F443)+1,0)-$F443),DAY(DATE(YEAR($L$9),MONTH($L$9)+1,0)))))))),"")</f>
        <v/>
      </c>
      <c r="H443" s="52" t="str">
        <f>IFERROR(IF($A443&lt;&gt;"",VLOOKUP($A443,Matos,3,0),""),"")</f>
        <v/>
      </c>
      <c r="I443" s="52"/>
      <c r="J443" s="52"/>
      <c r="K443" s="68" t="str">
        <f ca="1">IFERROR(ROUND(IF(MID($B443,1,2)="OT","",IF(AND($B$8&lt;&gt;"",$D443="",MONTH($F443)=MONTH($L$9),($F443&gt;$B$8),($F443&gt;$E443)),-SUM($H443/DAY(DATE(YEAR($L$9),MONTH($L$9)+1,0)))*DATEDIF($B$8,$F443,"d")*$C443,IF(AND($B$8&lt;&gt;"",$D443&lt;&gt;"",MONTH($F443)=MONTH($L$9),($F443&gt;$B$8),($F443&gt;$E443)),-SUM($H443/DAY(DATE(YEAR($L$9),MONTH($L$9)+1,0)))*DATEDIF($B$8,$F443,"d")*$D443,""))),2),"")</f>
        <v/>
      </c>
      <c r="L443" s="68" t="str">
        <f ca="1">IFERROR(ROUND(IF(AND($J443="",$D443=""),SUM($H443/DAY(DATE(YEAR($L$9),MONTH($L$9)+1,0)))*$G443*$C443,IF(AND($J443="",$D443&lt;&gt;""),SUM($H443/DAY(DATE(YEAR($L$9),MONTH($L$9)+1,0)))*$G443*$D443,"")),2),"")</f>
        <v/>
      </c>
      <c r="M443" s="68" t="str">
        <f ca="1">IFERROR(ROUND(IF(SUM($I443+$L443)="","",SUM($I443+$L443)),2),"")</f>
        <v/>
      </c>
      <c r="N443" s="52"/>
      <c r="O443" s="54"/>
    </row>
    <row r="444" spans="1:15" s="14" customFormat="1" x14ac:dyDescent="0.25">
      <c r="A444" s="48"/>
      <c r="B444" s="49" t="str">
        <f>IFERROR(IF($A444&lt;&gt;"",VLOOKUP($A444,Matos,2,0),""),"")</f>
        <v/>
      </c>
      <c r="C444" s="50"/>
      <c r="D444" s="50"/>
      <c r="E444" s="51"/>
      <c r="F444" s="51"/>
      <c r="G444" s="67" t="str">
        <f>IFERROR(IF(OR($A444="",$B444="",$E444=""),"",IF(AND($F444&lt;&gt;"",MONTH($F444)&lt;MONTH($L$9)),"",IF(MID($B444,1,2)="OT",DATEDIF($E444,$F444,"d")+1,IF(AND($I444="",$F444=""),DATEDIF($E444,DATE(YEAR($L$9),MONTH($L$9)+1,0),"d"),IF(AND($E444&lt;&gt;"",$F444&lt;&gt;"",$I444=""),DATEDIF($E444,$F444,"d"),IF(AND($E444&lt;&gt;"",$F444&lt;&gt;"",$I444&lt;&gt;""),DAY(DATE(YEAR($F444),MONTH($F444)+1,0))-(DATE(YEAR($F444),MONTH($F444)+1,0)-$F444),DAY(DATE(YEAR($L$9),MONTH($L$9)+1,0)))))))),"")</f>
        <v/>
      </c>
      <c r="H444" s="52" t="str">
        <f>IFERROR(IF($A444&lt;&gt;"",VLOOKUP($A444,Matos,3,0),""),"")</f>
        <v/>
      </c>
      <c r="I444" s="52"/>
      <c r="J444" s="52"/>
      <c r="K444" s="68" t="str">
        <f ca="1">IFERROR(ROUND(IF(MID($B444,1,2)="OT","",IF(AND($B$8&lt;&gt;"",$D444="",MONTH($F444)=MONTH($L$9),($F444&gt;$B$8),($F444&gt;$E444)),-SUM($H444/DAY(DATE(YEAR($L$9),MONTH($L$9)+1,0)))*DATEDIF($B$8,$F444,"d")*$C444,IF(AND($B$8&lt;&gt;"",$D444&lt;&gt;"",MONTH($F444)=MONTH($L$9),($F444&gt;$B$8),($F444&gt;$E444)),-SUM($H444/DAY(DATE(YEAR($L$9),MONTH($L$9)+1,0)))*DATEDIF($B$8,$F444,"d")*$D444,""))),2),"")</f>
        <v/>
      </c>
      <c r="L444" s="68" t="str">
        <f ca="1">IFERROR(ROUND(IF(AND($J444="",$D444=""),SUM($H444/DAY(DATE(YEAR($L$9),MONTH($L$9)+1,0)))*$G444*$C444,IF(AND($J444="",$D444&lt;&gt;""),SUM($H444/DAY(DATE(YEAR($L$9),MONTH($L$9)+1,0)))*$G444*$D444,"")),2),"")</f>
        <v/>
      </c>
      <c r="M444" s="68" t="str">
        <f ca="1">IFERROR(ROUND(IF(SUM($I444+$L444)="","",SUM($I444+$L444)),2),"")</f>
        <v/>
      </c>
      <c r="N444" s="52"/>
      <c r="O444" s="54"/>
    </row>
    <row r="445" spans="1:15" s="14" customFormat="1" x14ac:dyDescent="0.25">
      <c r="A445" s="48"/>
      <c r="B445" s="49" t="str">
        <f>IFERROR(IF($A445&lt;&gt;"",VLOOKUP($A445,Matos,2,0),""),"")</f>
        <v/>
      </c>
      <c r="C445" s="50"/>
      <c r="D445" s="50"/>
      <c r="E445" s="51"/>
      <c r="F445" s="51"/>
      <c r="G445" s="67" t="str">
        <f>IFERROR(IF(OR($A445="",$B445="",$E445=""),"",IF(AND($F445&lt;&gt;"",MONTH($F445)&lt;MONTH($L$9)),"",IF(MID($B445,1,2)="OT",DATEDIF($E445,$F445,"d")+1,IF(AND($I445="",$F445=""),DATEDIF($E445,DATE(YEAR($L$9),MONTH($L$9)+1,0),"d"),IF(AND($E445&lt;&gt;"",$F445&lt;&gt;"",$I445=""),DATEDIF($E445,$F445,"d"),IF(AND($E445&lt;&gt;"",$F445&lt;&gt;"",$I445&lt;&gt;""),DAY(DATE(YEAR($F445),MONTH($F445)+1,0))-(DATE(YEAR($F445),MONTH($F445)+1,0)-$F445),DAY(DATE(YEAR($L$9),MONTH($L$9)+1,0)))))))),"")</f>
        <v/>
      </c>
      <c r="H445" s="52" t="str">
        <f>IFERROR(IF($A445&lt;&gt;"",VLOOKUP($A445,Matos,3,0),""),"")</f>
        <v/>
      </c>
      <c r="I445" s="52"/>
      <c r="J445" s="52"/>
      <c r="K445" s="68" t="str">
        <f ca="1">IFERROR(ROUND(IF(MID($B445,1,2)="OT","",IF(AND($B$8&lt;&gt;"",$D445="",MONTH($F445)=MONTH($L$9),($F445&gt;$B$8),($F445&gt;$E445)),-SUM($H445/DAY(DATE(YEAR($L$9),MONTH($L$9)+1,0)))*DATEDIF($B$8,$F445,"d")*$C445,IF(AND($B$8&lt;&gt;"",$D445&lt;&gt;"",MONTH($F445)=MONTH($L$9),($F445&gt;$B$8),($F445&gt;$E445)),-SUM($H445/DAY(DATE(YEAR($L$9),MONTH($L$9)+1,0)))*DATEDIF($B$8,$F445,"d")*$D445,""))),2),"")</f>
        <v/>
      </c>
      <c r="L445" s="68" t="str">
        <f ca="1">IFERROR(ROUND(IF(AND($J445="",$D445=""),SUM($H445/DAY(DATE(YEAR($L$9),MONTH($L$9)+1,0)))*$G445*$C445,IF(AND($J445="",$D445&lt;&gt;""),SUM($H445/DAY(DATE(YEAR($L$9),MONTH($L$9)+1,0)))*$G445*$D445,"")),2),"")</f>
        <v/>
      </c>
      <c r="M445" s="68" t="str">
        <f ca="1">IFERROR(ROUND(IF(SUM($I445+$L445)="","",SUM($I445+$L445)),2),"")</f>
        <v/>
      </c>
      <c r="N445" s="52"/>
      <c r="O445" s="54"/>
    </row>
    <row r="446" spans="1:15" s="14" customFormat="1" x14ac:dyDescent="0.25">
      <c r="A446" s="48"/>
      <c r="B446" s="49" t="str">
        <f>IFERROR(IF($A446&lt;&gt;"",VLOOKUP($A446,Matos,2,0),""),"")</f>
        <v/>
      </c>
      <c r="C446" s="50"/>
      <c r="D446" s="50"/>
      <c r="E446" s="51"/>
      <c r="F446" s="51"/>
      <c r="G446" s="67" t="str">
        <f>IFERROR(IF(OR($A446="",$B446="",$E446=""),"",IF(AND($F446&lt;&gt;"",MONTH($F446)&lt;MONTH($L$9)),"",IF(MID($B446,1,2)="OT",DATEDIF($E446,$F446,"d")+1,IF(AND($I446="",$F446=""),DATEDIF($E446,DATE(YEAR($L$9),MONTH($L$9)+1,0),"d"),IF(AND($E446&lt;&gt;"",$F446&lt;&gt;"",$I446=""),DATEDIF($E446,$F446,"d"),IF(AND($E446&lt;&gt;"",$F446&lt;&gt;"",$I446&lt;&gt;""),DAY(DATE(YEAR($F446),MONTH($F446)+1,0))-(DATE(YEAR($F446),MONTH($F446)+1,0)-$F446),DAY(DATE(YEAR($L$9),MONTH($L$9)+1,0)))))))),"")</f>
        <v/>
      </c>
      <c r="H446" s="52" t="str">
        <f>IFERROR(IF($A446&lt;&gt;"",VLOOKUP($A446,Matos,3,0),""),"")</f>
        <v/>
      </c>
      <c r="I446" s="52"/>
      <c r="J446" s="52"/>
      <c r="K446" s="68" t="str">
        <f ca="1">IFERROR(ROUND(IF(MID($B446,1,2)="OT","",IF(AND($B$8&lt;&gt;"",$D446="",MONTH($F446)=MONTH($L$9),($F446&gt;$B$8),($F446&gt;$E446)),-SUM($H446/DAY(DATE(YEAR($L$9),MONTH($L$9)+1,0)))*DATEDIF($B$8,$F446,"d")*$C446,IF(AND($B$8&lt;&gt;"",$D446&lt;&gt;"",MONTH($F446)=MONTH($L$9),($F446&gt;$B$8),($F446&gt;$E446)),-SUM($H446/DAY(DATE(YEAR($L$9),MONTH($L$9)+1,0)))*DATEDIF($B$8,$F446,"d")*$D446,""))),2),"")</f>
        <v/>
      </c>
      <c r="L446" s="68" t="str">
        <f ca="1">IFERROR(ROUND(IF(AND($J446="",$D446=""),SUM($H446/DAY(DATE(YEAR($L$9),MONTH($L$9)+1,0)))*$G446*$C446,IF(AND($J446="",$D446&lt;&gt;""),SUM($H446/DAY(DATE(YEAR($L$9),MONTH($L$9)+1,0)))*$G446*$D446,"")),2),"")</f>
        <v/>
      </c>
      <c r="M446" s="68" t="str">
        <f ca="1">IFERROR(ROUND(IF(SUM($I446+$L446)="","",SUM($I446+$L446)),2),"")</f>
        <v/>
      </c>
      <c r="N446" s="52"/>
      <c r="O446" s="54"/>
    </row>
    <row r="447" spans="1:15" s="14" customFormat="1" x14ac:dyDescent="0.25">
      <c r="A447" s="48"/>
      <c r="B447" s="49" t="str">
        <f>IFERROR(IF($A447&lt;&gt;"",VLOOKUP($A447,Matos,2,0),""),"")</f>
        <v/>
      </c>
      <c r="C447" s="50"/>
      <c r="D447" s="50"/>
      <c r="E447" s="51"/>
      <c r="F447" s="51"/>
      <c r="G447" s="67" t="str">
        <f>IFERROR(IF(OR($A447="",$B447="",$E447=""),"",IF(AND($F447&lt;&gt;"",MONTH($F447)&lt;MONTH($L$9)),"",IF(MID($B447,1,2)="OT",DATEDIF($E447,$F447,"d")+1,IF(AND($I447="",$F447=""),DATEDIF($E447,DATE(YEAR($L$9),MONTH($L$9)+1,0),"d"),IF(AND($E447&lt;&gt;"",$F447&lt;&gt;"",$I447=""),DATEDIF($E447,$F447,"d"),IF(AND($E447&lt;&gt;"",$F447&lt;&gt;"",$I447&lt;&gt;""),DAY(DATE(YEAR($F447),MONTH($F447)+1,0))-(DATE(YEAR($F447),MONTH($F447)+1,0)-$F447),DAY(DATE(YEAR($L$9),MONTH($L$9)+1,0)))))))),"")</f>
        <v/>
      </c>
      <c r="H447" s="52" t="str">
        <f>IFERROR(IF($A447&lt;&gt;"",VLOOKUP($A447,Matos,3,0),""),"")</f>
        <v/>
      </c>
      <c r="I447" s="52"/>
      <c r="J447" s="52"/>
      <c r="K447" s="68" t="str">
        <f ca="1">IFERROR(ROUND(IF(MID($B447,1,2)="OT","",IF(AND($B$8&lt;&gt;"",$D447="",MONTH($F447)=MONTH($L$9),($F447&gt;$B$8),($F447&gt;$E447)),-SUM($H447/DAY(DATE(YEAR($L$9),MONTH($L$9)+1,0)))*DATEDIF($B$8,$F447,"d")*$C447,IF(AND($B$8&lt;&gt;"",$D447&lt;&gt;"",MONTH($F447)=MONTH($L$9),($F447&gt;$B$8),($F447&gt;$E447)),-SUM($H447/DAY(DATE(YEAR($L$9),MONTH($L$9)+1,0)))*DATEDIF($B$8,$F447,"d")*$D447,""))),2),"")</f>
        <v/>
      </c>
      <c r="L447" s="68" t="str">
        <f ca="1">IFERROR(ROUND(IF(AND($J447="",$D447=""),SUM($H447/DAY(DATE(YEAR($L$9),MONTH($L$9)+1,0)))*$G447*$C447,IF(AND($J447="",$D447&lt;&gt;""),SUM($H447/DAY(DATE(YEAR($L$9),MONTH($L$9)+1,0)))*$G447*$D447,"")),2),"")</f>
        <v/>
      </c>
      <c r="M447" s="68" t="str">
        <f ca="1">IFERROR(ROUND(IF(SUM($I447+$L447)="","",SUM($I447+$L447)),2),"")</f>
        <v/>
      </c>
      <c r="N447" s="52"/>
      <c r="O447" s="54"/>
    </row>
    <row r="448" spans="1:15" s="14" customFormat="1" x14ac:dyDescent="0.25">
      <c r="A448" s="48"/>
      <c r="B448" s="49" t="str">
        <f>IFERROR(IF($A448&lt;&gt;"",VLOOKUP($A448,Matos,2,0),""),"")</f>
        <v/>
      </c>
      <c r="C448" s="50"/>
      <c r="D448" s="50"/>
      <c r="E448" s="51"/>
      <c r="F448" s="51"/>
      <c r="G448" s="67" t="str">
        <f>IFERROR(IF(OR($A448="",$B448="",$E448=""),"",IF(AND($F448&lt;&gt;"",MONTH($F448)&lt;MONTH($L$9)),"",IF(MID($B448,1,2)="OT",DATEDIF($E448,$F448,"d")+1,IF(AND($I448="",$F448=""),DATEDIF($E448,DATE(YEAR($L$9),MONTH($L$9)+1,0),"d"),IF(AND($E448&lt;&gt;"",$F448&lt;&gt;"",$I448=""),DATEDIF($E448,$F448,"d"),IF(AND($E448&lt;&gt;"",$F448&lt;&gt;"",$I448&lt;&gt;""),DAY(DATE(YEAR($F448),MONTH($F448)+1,0))-(DATE(YEAR($F448),MONTH($F448)+1,0)-$F448),DAY(DATE(YEAR($L$9),MONTH($L$9)+1,0)))))))),"")</f>
        <v/>
      </c>
      <c r="H448" s="52" t="str">
        <f>IFERROR(IF($A448&lt;&gt;"",VLOOKUP($A448,Matos,3,0),""),"")</f>
        <v/>
      </c>
      <c r="I448" s="52"/>
      <c r="J448" s="52"/>
      <c r="K448" s="68" t="str">
        <f ca="1">IFERROR(ROUND(IF(MID($B448,1,2)="OT","",IF(AND($B$8&lt;&gt;"",$D448="",MONTH($F448)=MONTH($L$9),($F448&gt;$B$8),($F448&gt;$E448)),-SUM($H448/DAY(DATE(YEAR($L$9),MONTH($L$9)+1,0)))*DATEDIF($B$8,$F448,"d")*$C448,IF(AND($B$8&lt;&gt;"",$D448&lt;&gt;"",MONTH($F448)=MONTH($L$9),($F448&gt;$B$8),($F448&gt;$E448)),-SUM($H448/DAY(DATE(YEAR($L$9),MONTH($L$9)+1,0)))*DATEDIF($B$8,$F448,"d")*$D448,""))),2),"")</f>
        <v/>
      </c>
      <c r="L448" s="68" t="str">
        <f ca="1">IFERROR(ROUND(IF(AND($J448="",$D448=""),SUM($H448/DAY(DATE(YEAR($L$9),MONTH($L$9)+1,0)))*$G448*$C448,IF(AND($J448="",$D448&lt;&gt;""),SUM($H448/DAY(DATE(YEAR($L$9),MONTH($L$9)+1,0)))*$G448*$D448,"")),2),"")</f>
        <v/>
      </c>
      <c r="M448" s="68" t="str">
        <f ca="1">IFERROR(ROUND(IF(SUM($I448+$L448)="","",SUM($I448+$L448)),2),"")</f>
        <v/>
      </c>
      <c r="N448" s="52"/>
      <c r="O448" s="54"/>
    </row>
    <row r="449" spans="1:15" s="14" customFormat="1" x14ac:dyDescent="0.25">
      <c r="A449" s="48"/>
      <c r="B449" s="49" t="str">
        <f>IFERROR(IF($A449&lt;&gt;"",VLOOKUP($A449,Matos,2,0),""),"")</f>
        <v/>
      </c>
      <c r="C449" s="50"/>
      <c r="D449" s="50"/>
      <c r="E449" s="51"/>
      <c r="F449" s="51"/>
      <c r="G449" s="67" t="str">
        <f>IFERROR(IF(OR($A449="",$B449="",$E449=""),"",IF(AND($F449&lt;&gt;"",MONTH($F449)&lt;MONTH($L$9)),"",IF(MID($B449,1,2)="OT",DATEDIF($E449,$F449,"d")+1,IF(AND($I449="",$F449=""),DATEDIF($E449,DATE(YEAR($L$9),MONTH($L$9)+1,0),"d"),IF(AND($E449&lt;&gt;"",$F449&lt;&gt;"",$I449=""),DATEDIF($E449,$F449,"d"),IF(AND($E449&lt;&gt;"",$F449&lt;&gt;"",$I449&lt;&gt;""),DAY(DATE(YEAR($F449),MONTH($F449)+1,0))-(DATE(YEAR($F449),MONTH($F449)+1,0)-$F449),DAY(DATE(YEAR($L$9),MONTH($L$9)+1,0)))))))),"")</f>
        <v/>
      </c>
      <c r="H449" s="52" t="str">
        <f>IFERROR(IF($A449&lt;&gt;"",VLOOKUP($A449,Matos,3,0),""),"")</f>
        <v/>
      </c>
      <c r="I449" s="52"/>
      <c r="J449" s="52"/>
      <c r="K449" s="68" t="str">
        <f ca="1">IFERROR(ROUND(IF(MID($B449,1,2)="OT","",IF(AND($B$8&lt;&gt;"",$D449="",MONTH($F449)=MONTH($L$9),($F449&gt;$B$8),($F449&gt;$E449)),-SUM($H449/DAY(DATE(YEAR($L$9),MONTH($L$9)+1,0)))*DATEDIF($B$8,$F449,"d")*$C449,IF(AND($B$8&lt;&gt;"",$D449&lt;&gt;"",MONTH($F449)=MONTH($L$9),($F449&gt;$B$8),($F449&gt;$E449)),-SUM($H449/DAY(DATE(YEAR($L$9),MONTH($L$9)+1,0)))*DATEDIF($B$8,$F449,"d")*$D449,""))),2),"")</f>
        <v/>
      </c>
      <c r="L449" s="68" t="str">
        <f ca="1">IFERROR(ROUND(IF(AND($J449="",$D449=""),SUM($H449/DAY(DATE(YEAR($L$9),MONTH($L$9)+1,0)))*$G449*$C449,IF(AND($J449="",$D449&lt;&gt;""),SUM($H449/DAY(DATE(YEAR($L$9),MONTH($L$9)+1,0)))*$G449*$D449,"")),2),"")</f>
        <v/>
      </c>
      <c r="M449" s="68" t="str">
        <f ca="1">IFERROR(ROUND(IF(SUM($I449+$L449)="","",SUM($I449+$L449)),2),"")</f>
        <v/>
      </c>
      <c r="N449" s="52"/>
      <c r="O449" s="54"/>
    </row>
    <row r="450" spans="1:15" s="14" customFormat="1" x14ac:dyDescent="0.25">
      <c r="A450" s="48"/>
      <c r="B450" s="49" t="str">
        <f>IFERROR(IF($A450&lt;&gt;"",VLOOKUP($A450,Matos,2,0),""),"")</f>
        <v/>
      </c>
      <c r="C450" s="50"/>
      <c r="D450" s="50"/>
      <c r="E450" s="51"/>
      <c r="F450" s="51"/>
      <c r="G450" s="67" t="str">
        <f>IFERROR(IF(OR($A450="",$B450="",$E450=""),"",IF(AND($F450&lt;&gt;"",MONTH($F450)&lt;MONTH($L$9)),"",IF(MID($B450,1,2)="OT",DATEDIF($E450,$F450,"d")+1,IF(AND($I450="",$F450=""),DATEDIF($E450,DATE(YEAR($L$9),MONTH($L$9)+1,0),"d"),IF(AND($E450&lt;&gt;"",$F450&lt;&gt;"",$I450=""),DATEDIF($E450,$F450,"d"),IF(AND($E450&lt;&gt;"",$F450&lt;&gt;"",$I450&lt;&gt;""),DAY(DATE(YEAR($F450),MONTH($F450)+1,0))-(DATE(YEAR($F450),MONTH($F450)+1,0)-$F450),DAY(DATE(YEAR($L$9),MONTH($L$9)+1,0)))))))),"")</f>
        <v/>
      </c>
      <c r="H450" s="52" t="str">
        <f>IFERROR(IF($A450&lt;&gt;"",VLOOKUP($A450,Matos,3,0),""),"")</f>
        <v/>
      </c>
      <c r="I450" s="52"/>
      <c r="J450" s="52"/>
      <c r="K450" s="68" t="str">
        <f ca="1">IFERROR(ROUND(IF(MID($B450,1,2)="OT","",IF(AND($B$8&lt;&gt;"",$D450="",MONTH($F450)=MONTH($L$9),($F450&gt;$B$8),($F450&gt;$E450)),-SUM($H450/DAY(DATE(YEAR($L$9),MONTH($L$9)+1,0)))*DATEDIF($B$8,$F450,"d")*$C450,IF(AND($B$8&lt;&gt;"",$D450&lt;&gt;"",MONTH($F450)=MONTH($L$9),($F450&gt;$B$8),($F450&gt;$E450)),-SUM($H450/DAY(DATE(YEAR($L$9),MONTH($L$9)+1,0)))*DATEDIF($B$8,$F450,"d")*$D450,""))),2),"")</f>
        <v/>
      </c>
      <c r="L450" s="68" t="str">
        <f ca="1">IFERROR(ROUND(IF(AND($J450="",$D450=""),SUM($H450/DAY(DATE(YEAR($L$9),MONTH($L$9)+1,0)))*$G450*$C450,IF(AND($J450="",$D450&lt;&gt;""),SUM($H450/DAY(DATE(YEAR($L$9),MONTH($L$9)+1,0)))*$G450*$D450,"")),2),"")</f>
        <v/>
      </c>
      <c r="M450" s="68" t="str">
        <f ca="1">IFERROR(ROUND(IF(SUM($I450+$L450)="","",SUM($I450+$L450)),2),"")</f>
        <v/>
      </c>
      <c r="N450" s="52"/>
      <c r="O450" s="54"/>
    </row>
    <row r="451" spans="1:15" s="14" customFormat="1" x14ac:dyDescent="0.25">
      <c r="A451" s="48"/>
      <c r="B451" s="49" t="str">
        <f>IFERROR(IF($A451&lt;&gt;"",VLOOKUP($A451,Matos,2,0),""),"")</f>
        <v/>
      </c>
      <c r="C451" s="50"/>
      <c r="D451" s="50"/>
      <c r="E451" s="51"/>
      <c r="F451" s="51"/>
      <c r="G451" s="67" t="str">
        <f>IFERROR(IF(OR($A451="",$B451="",$E451=""),"",IF(AND($F451&lt;&gt;"",MONTH($F451)&lt;MONTH($L$9)),"",IF(MID($B451,1,2)="OT",DATEDIF($E451,$F451,"d")+1,IF(AND($I451="",$F451=""),DATEDIF($E451,DATE(YEAR($L$9),MONTH($L$9)+1,0),"d"),IF(AND($E451&lt;&gt;"",$F451&lt;&gt;"",$I451=""),DATEDIF($E451,$F451,"d"),IF(AND($E451&lt;&gt;"",$F451&lt;&gt;"",$I451&lt;&gt;""),DAY(DATE(YEAR($F451),MONTH($F451)+1,0))-(DATE(YEAR($F451),MONTH($F451)+1,0)-$F451),DAY(DATE(YEAR($L$9),MONTH($L$9)+1,0)))))))),"")</f>
        <v/>
      </c>
      <c r="H451" s="52" t="str">
        <f>IFERROR(IF($A451&lt;&gt;"",VLOOKUP($A451,Matos,3,0),""),"")</f>
        <v/>
      </c>
      <c r="I451" s="52"/>
      <c r="J451" s="52"/>
      <c r="K451" s="68" t="str">
        <f ca="1">IFERROR(ROUND(IF(MID($B451,1,2)="OT","",IF(AND($B$8&lt;&gt;"",$D451="",MONTH($F451)=MONTH($L$9),($F451&gt;$B$8),($F451&gt;$E451)),-SUM($H451/DAY(DATE(YEAR($L$9),MONTH($L$9)+1,0)))*DATEDIF($B$8,$F451,"d")*$C451,IF(AND($B$8&lt;&gt;"",$D451&lt;&gt;"",MONTH($F451)=MONTH($L$9),($F451&gt;$B$8),($F451&gt;$E451)),-SUM($H451/DAY(DATE(YEAR($L$9),MONTH($L$9)+1,0)))*DATEDIF($B$8,$F451,"d")*$D451,""))),2),"")</f>
        <v/>
      </c>
      <c r="L451" s="68" t="str">
        <f ca="1">IFERROR(ROUND(IF(AND($J451="",$D451=""),SUM($H451/DAY(DATE(YEAR($L$9),MONTH($L$9)+1,0)))*$G451*$C451,IF(AND($J451="",$D451&lt;&gt;""),SUM($H451/DAY(DATE(YEAR($L$9),MONTH($L$9)+1,0)))*$G451*$D451,"")),2),"")</f>
        <v/>
      </c>
      <c r="M451" s="68" t="str">
        <f ca="1">IFERROR(ROUND(IF(SUM($I451+$L451)="","",SUM($I451+$L451)),2),"")</f>
        <v/>
      </c>
      <c r="N451" s="52"/>
      <c r="O451" s="54"/>
    </row>
    <row r="452" spans="1:15" s="14" customFormat="1" x14ac:dyDescent="0.25">
      <c r="A452" s="48"/>
      <c r="B452" s="49" t="str">
        <f>IFERROR(IF($A452&lt;&gt;"",VLOOKUP($A452,Matos,2,0),""),"")</f>
        <v/>
      </c>
      <c r="C452" s="50"/>
      <c r="D452" s="50"/>
      <c r="E452" s="51"/>
      <c r="F452" s="51"/>
      <c r="G452" s="67" t="str">
        <f>IFERROR(IF(OR($A452="",$B452="",$E452=""),"",IF(AND($F452&lt;&gt;"",MONTH($F452)&lt;MONTH($L$9)),"",IF(MID($B452,1,2)="OT",DATEDIF($E452,$F452,"d")+1,IF(AND($I452="",$F452=""),DATEDIF($E452,DATE(YEAR($L$9),MONTH($L$9)+1,0),"d"),IF(AND($E452&lt;&gt;"",$F452&lt;&gt;"",$I452=""),DATEDIF($E452,$F452,"d"),IF(AND($E452&lt;&gt;"",$F452&lt;&gt;"",$I452&lt;&gt;""),DAY(DATE(YEAR($F452),MONTH($F452)+1,0))-(DATE(YEAR($F452),MONTH($F452)+1,0)-$F452),DAY(DATE(YEAR($L$9),MONTH($L$9)+1,0)))))))),"")</f>
        <v/>
      </c>
      <c r="H452" s="52" t="str">
        <f>IFERROR(IF($A452&lt;&gt;"",VLOOKUP($A452,Matos,3,0),""),"")</f>
        <v/>
      </c>
      <c r="I452" s="52"/>
      <c r="J452" s="52"/>
      <c r="K452" s="68" t="str">
        <f ca="1">IFERROR(ROUND(IF(MID($B452,1,2)="OT","",IF(AND($B$8&lt;&gt;"",$D452="",MONTH($F452)=MONTH($L$9),($F452&gt;$B$8),($F452&gt;$E452)),-SUM($H452/DAY(DATE(YEAR($L$9),MONTH($L$9)+1,0)))*DATEDIF($B$8,$F452,"d")*$C452,IF(AND($B$8&lt;&gt;"",$D452&lt;&gt;"",MONTH($F452)=MONTH($L$9),($F452&gt;$B$8),($F452&gt;$E452)),-SUM($H452/DAY(DATE(YEAR($L$9),MONTH($L$9)+1,0)))*DATEDIF($B$8,$F452,"d")*$D452,""))),2),"")</f>
        <v/>
      </c>
      <c r="L452" s="68" t="str">
        <f ca="1">IFERROR(ROUND(IF(AND($J452="",$D452=""),SUM($H452/DAY(DATE(YEAR($L$9),MONTH($L$9)+1,0)))*$G452*$C452,IF(AND($J452="",$D452&lt;&gt;""),SUM($H452/DAY(DATE(YEAR($L$9),MONTH($L$9)+1,0)))*$G452*$D452,"")),2),"")</f>
        <v/>
      </c>
      <c r="M452" s="68" t="str">
        <f ca="1">IFERROR(ROUND(IF(SUM($I452+$L452)="","",SUM($I452+$L452)),2),"")</f>
        <v/>
      </c>
      <c r="N452" s="52"/>
      <c r="O452" s="54"/>
    </row>
    <row r="453" spans="1:15" s="14" customFormat="1" x14ac:dyDescent="0.25">
      <c r="A453" s="48"/>
      <c r="B453" s="49" t="str">
        <f>IFERROR(IF($A453&lt;&gt;"",VLOOKUP($A453,Matos,2,0),""),"")</f>
        <v/>
      </c>
      <c r="C453" s="50"/>
      <c r="D453" s="50"/>
      <c r="E453" s="51"/>
      <c r="F453" s="51"/>
      <c r="G453" s="67" t="str">
        <f>IFERROR(IF(OR($A453="",$B453="",$E453=""),"",IF(AND($F453&lt;&gt;"",MONTH($F453)&lt;MONTH($L$9)),"",IF(MID($B453,1,2)="OT",DATEDIF($E453,$F453,"d")+1,IF(AND($I453="",$F453=""),DATEDIF($E453,DATE(YEAR($L$9),MONTH($L$9)+1,0),"d"),IF(AND($E453&lt;&gt;"",$F453&lt;&gt;"",$I453=""),DATEDIF($E453,$F453,"d"),IF(AND($E453&lt;&gt;"",$F453&lt;&gt;"",$I453&lt;&gt;""),DAY(DATE(YEAR($F453),MONTH($F453)+1,0))-(DATE(YEAR($F453),MONTH($F453)+1,0)-$F453),DAY(DATE(YEAR($L$9),MONTH($L$9)+1,0)))))))),"")</f>
        <v/>
      </c>
      <c r="H453" s="52" t="str">
        <f>IFERROR(IF($A453&lt;&gt;"",VLOOKUP($A453,Matos,3,0),""),"")</f>
        <v/>
      </c>
      <c r="I453" s="52"/>
      <c r="J453" s="52"/>
      <c r="K453" s="68" t="str">
        <f ca="1">IFERROR(ROUND(IF(MID($B453,1,2)="OT","",IF(AND($B$8&lt;&gt;"",$D453="",MONTH($F453)=MONTH($L$9),($F453&gt;$B$8),($F453&gt;$E453)),-SUM($H453/DAY(DATE(YEAR($L$9),MONTH($L$9)+1,0)))*DATEDIF($B$8,$F453,"d")*$C453,IF(AND($B$8&lt;&gt;"",$D453&lt;&gt;"",MONTH($F453)=MONTH($L$9),($F453&gt;$B$8),($F453&gt;$E453)),-SUM($H453/DAY(DATE(YEAR($L$9),MONTH($L$9)+1,0)))*DATEDIF($B$8,$F453,"d")*$D453,""))),2),"")</f>
        <v/>
      </c>
      <c r="L453" s="68" t="str">
        <f ca="1">IFERROR(ROUND(IF(AND($J453="",$D453=""),SUM($H453/DAY(DATE(YEAR($L$9),MONTH($L$9)+1,0)))*$G453*$C453,IF(AND($J453="",$D453&lt;&gt;""),SUM($H453/DAY(DATE(YEAR($L$9),MONTH($L$9)+1,0)))*$G453*$D453,"")),2),"")</f>
        <v/>
      </c>
      <c r="M453" s="68" t="str">
        <f ca="1">IFERROR(ROUND(IF(SUM($I453+$L453)="","",SUM($I453+$L453)),2),"")</f>
        <v/>
      </c>
      <c r="N453" s="52"/>
      <c r="O453" s="54"/>
    </row>
    <row r="454" spans="1:15" s="14" customFormat="1" x14ac:dyDescent="0.25">
      <c r="A454" s="48"/>
      <c r="B454" s="49" t="str">
        <f>IFERROR(IF($A454&lt;&gt;"",VLOOKUP($A454,Matos,2,0),""),"")</f>
        <v/>
      </c>
      <c r="C454" s="50"/>
      <c r="D454" s="50"/>
      <c r="E454" s="51"/>
      <c r="F454" s="51"/>
      <c r="G454" s="67" t="str">
        <f>IFERROR(IF(OR($A454="",$B454="",$E454=""),"",IF(AND($F454&lt;&gt;"",MONTH($F454)&lt;MONTH($L$9)),"",IF(MID($B454,1,2)="OT",DATEDIF($E454,$F454,"d")+1,IF(AND($I454="",$F454=""),DATEDIF($E454,DATE(YEAR($L$9),MONTH($L$9)+1,0),"d"),IF(AND($E454&lt;&gt;"",$F454&lt;&gt;"",$I454=""),DATEDIF($E454,$F454,"d"),IF(AND($E454&lt;&gt;"",$F454&lt;&gt;"",$I454&lt;&gt;""),DAY(DATE(YEAR($F454),MONTH($F454)+1,0))-(DATE(YEAR($F454),MONTH($F454)+1,0)-$F454),DAY(DATE(YEAR($L$9),MONTH($L$9)+1,0)))))))),"")</f>
        <v/>
      </c>
      <c r="H454" s="52" t="str">
        <f>IFERROR(IF($A454&lt;&gt;"",VLOOKUP($A454,Matos,3,0),""),"")</f>
        <v/>
      </c>
      <c r="I454" s="52"/>
      <c r="J454" s="52"/>
      <c r="K454" s="68" t="str">
        <f ca="1">IFERROR(ROUND(IF(MID($B454,1,2)="OT","",IF(AND($B$8&lt;&gt;"",$D454="",MONTH($F454)=MONTH($L$9),($F454&gt;$B$8),($F454&gt;$E454)),-SUM($H454/DAY(DATE(YEAR($L$9),MONTH($L$9)+1,0)))*DATEDIF($B$8,$F454,"d")*$C454,IF(AND($B$8&lt;&gt;"",$D454&lt;&gt;"",MONTH($F454)=MONTH($L$9),($F454&gt;$B$8),($F454&gt;$E454)),-SUM($H454/DAY(DATE(YEAR($L$9),MONTH($L$9)+1,0)))*DATEDIF($B$8,$F454,"d")*$D454,""))),2),"")</f>
        <v/>
      </c>
      <c r="L454" s="68" t="str">
        <f ca="1">IFERROR(ROUND(IF(AND($J454="",$D454=""),SUM($H454/DAY(DATE(YEAR($L$9),MONTH($L$9)+1,0)))*$G454*$C454,IF(AND($J454="",$D454&lt;&gt;""),SUM($H454/DAY(DATE(YEAR($L$9),MONTH($L$9)+1,0)))*$G454*$D454,"")),2),"")</f>
        <v/>
      </c>
      <c r="M454" s="68" t="str">
        <f ca="1">IFERROR(ROUND(IF(SUM($I454+$L454)="","",SUM($I454+$L454)),2),"")</f>
        <v/>
      </c>
      <c r="N454" s="52"/>
      <c r="O454" s="54"/>
    </row>
    <row r="455" spans="1:15" s="14" customFormat="1" x14ac:dyDescent="0.25">
      <c r="A455" s="48"/>
      <c r="B455" s="49" t="str">
        <f>IFERROR(IF($A455&lt;&gt;"",VLOOKUP($A455,Matos,2,0),""),"")</f>
        <v/>
      </c>
      <c r="C455" s="50"/>
      <c r="D455" s="50"/>
      <c r="E455" s="51"/>
      <c r="F455" s="51"/>
      <c r="G455" s="67" t="str">
        <f>IFERROR(IF(OR($A455="",$B455="",$E455=""),"",IF(AND($F455&lt;&gt;"",MONTH($F455)&lt;MONTH($L$9)),"",IF(MID($B455,1,2)="OT",DATEDIF($E455,$F455,"d")+1,IF(AND($I455="",$F455=""),DATEDIF($E455,DATE(YEAR($L$9),MONTH($L$9)+1,0),"d"),IF(AND($E455&lt;&gt;"",$F455&lt;&gt;"",$I455=""),DATEDIF($E455,$F455,"d"),IF(AND($E455&lt;&gt;"",$F455&lt;&gt;"",$I455&lt;&gt;""),DAY(DATE(YEAR($F455),MONTH($F455)+1,0))-(DATE(YEAR($F455),MONTH($F455)+1,0)-$F455),DAY(DATE(YEAR($L$9),MONTH($L$9)+1,0)))))))),"")</f>
        <v/>
      </c>
      <c r="H455" s="52" t="str">
        <f>IFERROR(IF($A455&lt;&gt;"",VLOOKUP($A455,Matos,3,0),""),"")</f>
        <v/>
      </c>
      <c r="I455" s="52"/>
      <c r="J455" s="52"/>
      <c r="K455" s="68" t="str">
        <f ca="1">IFERROR(ROUND(IF(MID($B455,1,2)="OT","",IF(AND($B$8&lt;&gt;"",$D455="",MONTH($F455)=MONTH($L$9),($F455&gt;$B$8),($F455&gt;$E455)),-SUM($H455/DAY(DATE(YEAR($L$9),MONTH($L$9)+1,0)))*DATEDIF($B$8,$F455,"d")*$C455,IF(AND($B$8&lt;&gt;"",$D455&lt;&gt;"",MONTH($F455)=MONTH($L$9),($F455&gt;$B$8),($F455&gt;$E455)),-SUM($H455/DAY(DATE(YEAR($L$9),MONTH($L$9)+1,0)))*DATEDIF($B$8,$F455,"d")*$D455,""))),2),"")</f>
        <v/>
      </c>
      <c r="L455" s="68" t="str">
        <f ca="1">IFERROR(ROUND(IF(AND($J455="",$D455=""),SUM($H455/DAY(DATE(YEAR($L$9),MONTH($L$9)+1,0)))*$G455*$C455,IF(AND($J455="",$D455&lt;&gt;""),SUM($H455/DAY(DATE(YEAR($L$9),MONTH($L$9)+1,0)))*$G455*$D455,"")),2),"")</f>
        <v/>
      </c>
      <c r="M455" s="68" t="str">
        <f ca="1">IFERROR(ROUND(IF(SUM($I455+$L455)="","",SUM($I455+$L455)),2),"")</f>
        <v/>
      </c>
      <c r="N455" s="52"/>
      <c r="O455" s="54"/>
    </row>
    <row r="456" spans="1:15" s="14" customFormat="1" x14ac:dyDescent="0.25">
      <c r="A456" s="48"/>
      <c r="B456" s="49" t="str">
        <f>IFERROR(IF($A456&lt;&gt;"",VLOOKUP($A456,Matos,2,0),""),"")</f>
        <v/>
      </c>
      <c r="C456" s="50"/>
      <c r="D456" s="50"/>
      <c r="E456" s="51"/>
      <c r="F456" s="51"/>
      <c r="G456" s="67" t="str">
        <f>IFERROR(IF(OR($A456="",$B456="",$E456=""),"",IF(AND($F456&lt;&gt;"",MONTH($F456)&lt;MONTH($L$9)),"",IF(MID($B456,1,2)="OT",DATEDIF($E456,$F456,"d")+1,IF(AND($I456="",$F456=""),DATEDIF($E456,DATE(YEAR($L$9),MONTH($L$9)+1,0),"d"),IF(AND($E456&lt;&gt;"",$F456&lt;&gt;"",$I456=""),DATEDIF($E456,$F456,"d"),IF(AND($E456&lt;&gt;"",$F456&lt;&gt;"",$I456&lt;&gt;""),DAY(DATE(YEAR($F456),MONTH($F456)+1,0))-(DATE(YEAR($F456),MONTH($F456)+1,0)-$F456),DAY(DATE(YEAR($L$9),MONTH($L$9)+1,0)))))))),"")</f>
        <v/>
      </c>
      <c r="H456" s="52" t="str">
        <f>IFERROR(IF($A456&lt;&gt;"",VLOOKUP($A456,Matos,3,0),""),"")</f>
        <v/>
      </c>
      <c r="I456" s="52"/>
      <c r="J456" s="52"/>
      <c r="K456" s="68" t="str">
        <f ca="1">IFERROR(ROUND(IF(MID($B456,1,2)="OT","",IF(AND($B$8&lt;&gt;"",$D456="",MONTH($F456)=MONTH($L$9),($F456&gt;$B$8),($F456&gt;$E456)),-SUM($H456/DAY(DATE(YEAR($L$9),MONTH($L$9)+1,0)))*DATEDIF($B$8,$F456,"d")*$C456,IF(AND($B$8&lt;&gt;"",$D456&lt;&gt;"",MONTH($F456)=MONTH($L$9),($F456&gt;$B$8),($F456&gt;$E456)),-SUM($H456/DAY(DATE(YEAR($L$9),MONTH($L$9)+1,0)))*DATEDIF($B$8,$F456,"d")*$D456,""))),2),"")</f>
        <v/>
      </c>
      <c r="L456" s="68" t="str">
        <f ca="1">IFERROR(ROUND(IF(AND($J456="",$D456=""),SUM($H456/DAY(DATE(YEAR($L$9),MONTH($L$9)+1,0)))*$G456*$C456,IF(AND($J456="",$D456&lt;&gt;""),SUM($H456/DAY(DATE(YEAR($L$9),MONTH($L$9)+1,0)))*$G456*$D456,"")),2),"")</f>
        <v/>
      </c>
      <c r="M456" s="68" t="str">
        <f ca="1">IFERROR(ROUND(IF(SUM($I456+$L456)="","",SUM($I456+$L456)),2),"")</f>
        <v/>
      </c>
      <c r="N456" s="52"/>
      <c r="O456" s="54"/>
    </row>
    <row r="457" spans="1:15" s="14" customFormat="1" x14ac:dyDescent="0.25">
      <c r="A457" s="48"/>
      <c r="B457" s="49" t="str">
        <f>IFERROR(IF($A457&lt;&gt;"",VLOOKUP($A457,Matos,2,0),""),"")</f>
        <v/>
      </c>
      <c r="C457" s="50"/>
      <c r="D457" s="50"/>
      <c r="E457" s="51"/>
      <c r="F457" s="51"/>
      <c r="G457" s="67" t="str">
        <f>IFERROR(IF(OR($A457="",$B457="",$E457=""),"",IF(AND($F457&lt;&gt;"",MONTH($F457)&lt;MONTH($L$9)),"",IF(MID($B457,1,2)="OT",DATEDIF($E457,$F457,"d")+1,IF(AND($I457="",$F457=""),DATEDIF($E457,DATE(YEAR($L$9),MONTH($L$9)+1,0),"d"),IF(AND($E457&lt;&gt;"",$F457&lt;&gt;"",$I457=""),DATEDIF($E457,$F457,"d"),IF(AND($E457&lt;&gt;"",$F457&lt;&gt;"",$I457&lt;&gt;""),DAY(DATE(YEAR($F457),MONTH($F457)+1,0))-(DATE(YEAR($F457),MONTH($F457)+1,0)-$F457),DAY(DATE(YEAR($L$9),MONTH($L$9)+1,0)))))))),"")</f>
        <v/>
      </c>
      <c r="H457" s="52" t="str">
        <f>IFERROR(IF($A457&lt;&gt;"",VLOOKUP($A457,Matos,3,0),""),"")</f>
        <v/>
      </c>
      <c r="I457" s="52"/>
      <c r="J457" s="52"/>
      <c r="K457" s="68" t="str">
        <f ca="1">IFERROR(ROUND(IF(MID($B457,1,2)="OT","",IF(AND($B$8&lt;&gt;"",$D457="",MONTH($F457)=MONTH($L$9),($F457&gt;$B$8),($F457&gt;$E457)),-SUM($H457/DAY(DATE(YEAR($L$9),MONTH($L$9)+1,0)))*DATEDIF($B$8,$F457,"d")*$C457,IF(AND($B$8&lt;&gt;"",$D457&lt;&gt;"",MONTH($F457)=MONTH($L$9),($F457&gt;$B$8),($F457&gt;$E457)),-SUM($H457/DAY(DATE(YEAR($L$9),MONTH($L$9)+1,0)))*DATEDIF($B$8,$F457,"d")*$D457,""))),2),"")</f>
        <v/>
      </c>
      <c r="L457" s="68" t="str">
        <f ca="1">IFERROR(ROUND(IF(AND($J457="",$D457=""),SUM($H457/DAY(DATE(YEAR($L$9),MONTH($L$9)+1,0)))*$G457*$C457,IF(AND($J457="",$D457&lt;&gt;""),SUM($H457/DAY(DATE(YEAR($L$9),MONTH($L$9)+1,0)))*$G457*$D457,"")),2),"")</f>
        <v/>
      </c>
      <c r="M457" s="68" t="str">
        <f ca="1">IFERROR(ROUND(IF(SUM($I457+$L457)="","",SUM($I457+$L457)),2),"")</f>
        <v/>
      </c>
      <c r="N457" s="52"/>
      <c r="O457" s="54"/>
    </row>
    <row r="458" spans="1:15" s="14" customFormat="1" x14ac:dyDescent="0.25">
      <c r="A458" s="48"/>
      <c r="B458" s="49" t="str">
        <f>IFERROR(IF($A458&lt;&gt;"",VLOOKUP($A458,Matos,2,0),""),"")</f>
        <v/>
      </c>
      <c r="C458" s="50"/>
      <c r="D458" s="50"/>
      <c r="E458" s="51"/>
      <c r="F458" s="51"/>
      <c r="G458" s="67" t="str">
        <f>IFERROR(IF(OR($A458="",$B458="",$E458=""),"",IF(AND($F458&lt;&gt;"",MONTH($F458)&lt;MONTH($L$9)),"",IF(MID($B458,1,2)="OT",DATEDIF($E458,$F458,"d")+1,IF(AND($I458="",$F458=""),DATEDIF($E458,DATE(YEAR($L$9),MONTH($L$9)+1,0),"d"),IF(AND($E458&lt;&gt;"",$F458&lt;&gt;"",$I458=""),DATEDIF($E458,$F458,"d"),IF(AND($E458&lt;&gt;"",$F458&lt;&gt;"",$I458&lt;&gt;""),DAY(DATE(YEAR($F458),MONTH($F458)+1,0))-(DATE(YEAR($F458),MONTH($F458)+1,0)-$F458),DAY(DATE(YEAR($L$9),MONTH($L$9)+1,0)))))))),"")</f>
        <v/>
      </c>
      <c r="H458" s="52" t="str">
        <f>IFERROR(IF($A458&lt;&gt;"",VLOOKUP($A458,Matos,3,0),""),"")</f>
        <v/>
      </c>
      <c r="I458" s="52"/>
      <c r="J458" s="52"/>
      <c r="K458" s="68" t="str">
        <f ca="1">IFERROR(ROUND(IF(MID($B458,1,2)="OT","",IF(AND($B$8&lt;&gt;"",$D458="",MONTH($F458)=MONTH($L$9),($F458&gt;$B$8),($F458&gt;$E458)),-SUM($H458/DAY(DATE(YEAR($L$9),MONTH($L$9)+1,0)))*DATEDIF($B$8,$F458,"d")*$C458,IF(AND($B$8&lt;&gt;"",$D458&lt;&gt;"",MONTH($F458)=MONTH($L$9),($F458&gt;$B$8),($F458&gt;$E458)),-SUM($H458/DAY(DATE(YEAR($L$9),MONTH($L$9)+1,0)))*DATEDIF($B$8,$F458,"d")*$D458,""))),2),"")</f>
        <v/>
      </c>
      <c r="L458" s="68" t="str">
        <f ca="1">IFERROR(ROUND(IF(AND($J458="",$D458=""),SUM($H458/DAY(DATE(YEAR($L$9),MONTH($L$9)+1,0)))*$G458*$C458,IF(AND($J458="",$D458&lt;&gt;""),SUM($H458/DAY(DATE(YEAR($L$9),MONTH($L$9)+1,0)))*$G458*$D458,"")),2),"")</f>
        <v/>
      </c>
      <c r="M458" s="68" t="str">
        <f ca="1">IFERROR(ROUND(IF(SUM($I458+$L458)="","",SUM($I458+$L458)),2),"")</f>
        <v/>
      </c>
      <c r="N458" s="52"/>
      <c r="O458" s="54"/>
    </row>
    <row r="459" spans="1:15" s="14" customFormat="1" x14ac:dyDescent="0.25">
      <c r="A459" s="48"/>
      <c r="B459" s="49" t="str">
        <f>IFERROR(IF($A459&lt;&gt;"",VLOOKUP($A459,Matos,2,0),""),"")</f>
        <v/>
      </c>
      <c r="C459" s="50"/>
      <c r="D459" s="50"/>
      <c r="E459" s="51"/>
      <c r="F459" s="51"/>
      <c r="G459" s="67" t="str">
        <f>IFERROR(IF(OR($A459="",$B459="",$E459=""),"",IF(AND($F459&lt;&gt;"",MONTH($F459)&lt;MONTH($L$9)),"",IF(MID($B459,1,2)="OT",DATEDIF($E459,$F459,"d")+1,IF(AND($I459="",$F459=""),DATEDIF($E459,DATE(YEAR($L$9),MONTH($L$9)+1,0),"d"),IF(AND($E459&lt;&gt;"",$F459&lt;&gt;"",$I459=""),DATEDIF($E459,$F459,"d"),IF(AND($E459&lt;&gt;"",$F459&lt;&gt;"",$I459&lt;&gt;""),DAY(DATE(YEAR($F459),MONTH($F459)+1,0))-(DATE(YEAR($F459),MONTH($F459)+1,0)-$F459),DAY(DATE(YEAR($L$9),MONTH($L$9)+1,0)))))))),"")</f>
        <v/>
      </c>
      <c r="H459" s="52" t="str">
        <f>IFERROR(IF($A459&lt;&gt;"",VLOOKUP($A459,Matos,3,0),""),"")</f>
        <v/>
      </c>
      <c r="I459" s="52"/>
      <c r="J459" s="52"/>
      <c r="K459" s="68" t="str">
        <f ca="1">IFERROR(ROUND(IF(MID($B459,1,2)="OT","",IF(AND($B$8&lt;&gt;"",$D459="",MONTH($F459)=MONTH($L$9),($F459&gt;$B$8),($F459&gt;$E459)),-SUM($H459/DAY(DATE(YEAR($L$9),MONTH($L$9)+1,0)))*DATEDIF($B$8,$F459,"d")*$C459,IF(AND($B$8&lt;&gt;"",$D459&lt;&gt;"",MONTH($F459)=MONTH($L$9),($F459&gt;$B$8),($F459&gt;$E459)),-SUM($H459/DAY(DATE(YEAR($L$9),MONTH($L$9)+1,0)))*DATEDIF($B$8,$F459,"d")*$D459,""))),2),"")</f>
        <v/>
      </c>
      <c r="L459" s="68" t="str">
        <f ca="1">IFERROR(ROUND(IF(AND($J459="",$D459=""),SUM($H459/DAY(DATE(YEAR($L$9),MONTH($L$9)+1,0)))*$G459*$C459,IF(AND($J459="",$D459&lt;&gt;""),SUM($H459/DAY(DATE(YEAR($L$9),MONTH($L$9)+1,0)))*$G459*$D459,"")),2),"")</f>
        <v/>
      </c>
      <c r="M459" s="68" t="str">
        <f ca="1">IFERROR(ROUND(IF(SUM($I459+$L459)="","",SUM($I459+$L459)),2),"")</f>
        <v/>
      </c>
      <c r="N459" s="52"/>
      <c r="O459" s="54"/>
    </row>
    <row r="460" spans="1:15" s="14" customFormat="1" x14ac:dyDescent="0.25">
      <c r="A460" s="48"/>
      <c r="B460" s="49" t="str">
        <f>IFERROR(IF($A460&lt;&gt;"",VLOOKUP($A460,Matos,2,0),""),"")</f>
        <v/>
      </c>
      <c r="C460" s="50"/>
      <c r="D460" s="50"/>
      <c r="E460" s="51"/>
      <c r="F460" s="51"/>
      <c r="G460" s="67" t="str">
        <f>IFERROR(IF(OR($A460="",$B460="",$E460=""),"",IF(AND($F460&lt;&gt;"",MONTH($F460)&lt;MONTH($L$9)),"",IF(MID($B460,1,2)="OT",DATEDIF($E460,$F460,"d")+1,IF(AND($I460="",$F460=""),DATEDIF($E460,DATE(YEAR($L$9),MONTH($L$9)+1,0),"d"),IF(AND($E460&lt;&gt;"",$F460&lt;&gt;"",$I460=""),DATEDIF($E460,$F460,"d"),IF(AND($E460&lt;&gt;"",$F460&lt;&gt;"",$I460&lt;&gt;""),DAY(DATE(YEAR($F460),MONTH($F460)+1,0))-(DATE(YEAR($F460),MONTH($F460)+1,0)-$F460),DAY(DATE(YEAR($L$9),MONTH($L$9)+1,0)))))))),"")</f>
        <v/>
      </c>
      <c r="H460" s="52" t="str">
        <f>IFERROR(IF($A460&lt;&gt;"",VLOOKUP($A460,Matos,3,0),""),"")</f>
        <v/>
      </c>
      <c r="I460" s="52"/>
      <c r="J460" s="52"/>
      <c r="K460" s="68" t="str">
        <f ca="1">IFERROR(ROUND(IF(MID($B460,1,2)="OT","",IF(AND($B$8&lt;&gt;"",$D460="",MONTH($F460)=MONTH($L$9),($F460&gt;$B$8),($F460&gt;$E460)),-SUM($H460/DAY(DATE(YEAR($L$9),MONTH($L$9)+1,0)))*DATEDIF($B$8,$F460,"d")*$C460,IF(AND($B$8&lt;&gt;"",$D460&lt;&gt;"",MONTH($F460)=MONTH($L$9),($F460&gt;$B$8),($F460&gt;$E460)),-SUM($H460/DAY(DATE(YEAR($L$9),MONTH($L$9)+1,0)))*DATEDIF($B$8,$F460,"d")*$D460,""))),2),"")</f>
        <v/>
      </c>
      <c r="L460" s="68" t="str">
        <f ca="1">IFERROR(ROUND(IF(AND($J460="",$D460=""),SUM($H460/DAY(DATE(YEAR($L$9),MONTH($L$9)+1,0)))*$G460*$C460,IF(AND($J460="",$D460&lt;&gt;""),SUM($H460/DAY(DATE(YEAR($L$9),MONTH($L$9)+1,0)))*$G460*$D460,"")),2),"")</f>
        <v/>
      </c>
      <c r="M460" s="68" t="str">
        <f ca="1">IFERROR(ROUND(IF(SUM($I460+$L460)="","",SUM($I460+$L460)),2),"")</f>
        <v/>
      </c>
      <c r="N460" s="52"/>
      <c r="O460" s="54"/>
    </row>
    <row r="461" spans="1:15" s="14" customFormat="1" x14ac:dyDescent="0.25">
      <c r="A461" s="48"/>
      <c r="B461" s="49" t="str">
        <f>IFERROR(IF($A461&lt;&gt;"",VLOOKUP($A461,Matos,2,0),""),"")</f>
        <v/>
      </c>
      <c r="C461" s="50"/>
      <c r="D461" s="50"/>
      <c r="E461" s="51"/>
      <c r="F461" s="51"/>
      <c r="G461" s="67" t="str">
        <f>IFERROR(IF(OR($A461="",$B461="",$E461=""),"",IF(AND($F461&lt;&gt;"",MONTH($F461)&lt;MONTH($L$9)),"",IF(MID($B461,1,2)="OT",DATEDIF($E461,$F461,"d")+1,IF(AND($I461="",$F461=""),DATEDIF($E461,DATE(YEAR($L$9),MONTH($L$9)+1,0),"d"),IF(AND($E461&lt;&gt;"",$F461&lt;&gt;"",$I461=""),DATEDIF($E461,$F461,"d"),IF(AND($E461&lt;&gt;"",$F461&lt;&gt;"",$I461&lt;&gt;""),DAY(DATE(YEAR($F461),MONTH($F461)+1,0))-(DATE(YEAR($F461),MONTH($F461)+1,0)-$F461),DAY(DATE(YEAR($L$9),MONTH($L$9)+1,0)))))))),"")</f>
        <v/>
      </c>
      <c r="H461" s="52" t="str">
        <f>IFERROR(IF($A461&lt;&gt;"",VLOOKUP($A461,Matos,3,0),""),"")</f>
        <v/>
      </c>
      <c r="I461" s="52"/>
      <c r="J461" s="52"/>
      <c r="K461" s="68" t="str">
        <f ca="1">IFERROR(ROUND(IF(MID($B461,1,2)="OT","",IF(AND($B$8&lt;&gt;"",$D461="",MONTH($F461)=MONTH($L$9),($F461&gt;$B$8),($F461&gt;$E461)),-SUM($H461/DAY(DATE(YEAR($L$9),MONTH($L$9)+1,0)))*DATEDIF($B$8,$F461,"d")*$C461,IF(AND($B$8&lt;&gt;"",$D461&lt;&gt;"",MONTH($F461)=MONTH($L$9),($F461&gt;$B$8),($F461&gt;$E461)),-SUM($H461/DAY(DATE(YEAR($L$9),MONTH($L$9)+1,0)))*DATEDIF($B$8,$F461,"d")*$D461,""))),2),"")</f>
        <v/>
      </c>
      <c r="L461" s="68" t="str">
        <f ca="1">IFERROR(ROUND(IF(AND($J461="",$D461=""),SUM($H461/DAY(DATE(YEAR($L$9),MONTH($L$9)+1,0)))*$G461*$C461,IF(AND($J461="",$D461&lt;&gt;""),SUM($H461/DAY(DATE(YEAR($L$9),MONTH($L$9)+1,0)))*$G461*$D461,"")),2),"")</f>
        <v/>
      </c>
      <c r="M461" s="68" t="str">
        <f ca="1">IFERROR(ROUND(IF(SUM($I461+$L461)="","",SUM($I461+$L461)),2),"")</f>
        <v/>
      </c>
      <c r="N461" s="52"/>
      <c r="O461" s="54"/>
    </row>
    <row r="462" spans="1:15" s="14" customFormat="1" x14ac:dyDescent="0.25">
      <c r="A462" s="48"/>
      <c r="B462" s="49" t="str">
        <f>IFERROR(IF($A462&lt;&gt;"",VLOOKUP($A462,Matos,2,0),""),"")</f>
        <v/>
      </c>
      <c r="C462" s="50"/>
      <c r="D462" s="50"/>
      <c r="E462" s="51"/>
      <c r="F462" s="51"/>
      <c r="G462" s="67" t="str">
        <f>IFERROR(IF(OR($A462="",$B462="",$E462=""),"",IF(AND($F462&lt;&gt;"",MONTH($F462)&lt;MONTH($L$9)),"",IF(MID($B462,1,2)="OT",DATEDIF($E462,$F462,"d")+1,IF(AND($I462="",$F462=""),DATEDIF($E462,DATE(YEAR($L$9),MONTH($L$9)+1,0),"d"),IF(AND($E462&lt;&gt;"",$F462&lt;&gt;"",$I462=""),DATEDIF($E462,$F462,"d"),IF(AND($E462&lt;&gt;"",$F462&lt;&gt;"",$I462&lt;&gt;""),DAY(DATE(YEAR($F462),MONTH($F462)+1,0))-(DATE(YEAR($F462),MONTH($F462)+1,0)-$F462),DAY(DATE(YEAR($L$9),MONTH($L$9)+1,0)))))))),"")</f>
        <v/>
      </c>
      <c r="H462" s="52" t="str">
        <f>IFERROR(IF($A462&lt;&gt;"",VLOOKUP($A462,Matos,3,0),""),"")</f>
        <v/>
      </c>
      <c r="I462" s="52"/>
      <c r="J462" s="52"/>
      <c r="K462" s="68" t="str">
        <f ca="1">IFERROR(ROUND(IF(MID($B462,1,2)="OT","",IF(AND($B$8&lt;&gt;"",$D462="",MONTH($F462)=MONTH($L$9),($F462&gt;$B$8),($F462&gt;$E462)),-SUM($H462/DAY(DATE(YEAR($L$9),MONTH($L$9)+1,0)))*DATEDIF($B$8,$F462,"d")*$C462,IF(AND($B$8&lt;&gt;"",$D462&lt;&gt;"",MONTH($F462)=MONTH($L$9),($F462&gt;$B$8),($F462&gt;$E462)),-SUM($H462/DAY(DATE(YEAR($L$9),MONTH($L$9)+1,0)))*DATEDIF($B$8,$F462,"d")*$D462,""))),2),"")</f>
        <v/>
      </c>
      <c r="L462" s="68" t="str">
        <f ca="1">IFERROR(ROUND(IF(AND($J462="",$D462=""),SUM($H462/DAY(DATE(YEAR($L$9),MONTH($L$9)+1,0)))*$G462*$C462,IF(AND($J462="",$D462&lt;&gt;""),SUM($H462/DAY(DATE(YEAR($L$9),MONTH($L$9)+1,0)))*$G462*$D462,"")),2),"")</f>
        <v/>
      </c>
      <c r="M462" s="68" t="str">
        <f ca="1">IFERROR(ROUND(IF(SUM($I462+$L462)="","",SUM($I462+$L462)),2),"")</f>
        <v/>
      </c>
      <c r="N462" s="52"/>
      <c r="O462" s="54"/>
    </row>
    <row r="463" spans="1:15" s="14" customFormat="1" x14ac:dyDescent="0.25">
      <c r="A463" s="48"/>
      <c r="B463" s="49" t="str">
        <f>IFERROR(IF($A463&lt;&gt;"",VLOOKUP($A463,Matos,2,0),""),"")</f>
        <v/>
      </c>
      <c r="C463" s="50"/>
      <c r="D463" s="50"/>
      <c r="E463" s="51"/>
      <c r="F463" s="51"/>
      <c r="G463" s="67" t="str">
        <f>IFERROR(IF(OR($A463="",$B463="",$E463=""),"",IF(AND($F463&lt;&gt;"",MONTH($F463)&lt;MONTH($L$9)),"",IF(MID($B463,1,2)="OT",DATEDIF($E463,$F463,"d")+1,IF(AND($I463="",$F463=""),DATEDIF($E463,DATE(YEAR($L$9),MONTH($L$9)+1,0),"d"),IF(AND($E463&lt;&gt;"",$F463&lt;&gt;"",$I463=""),DATEDIF($E463,$F463,"d"),IF(AND($E463&lt;&gt;"",$F463&lt;&gt;"",$I463&lt;&gt;""),DAY(DATE(YEAR($F463),MONTH($F463)+1,0))-(DATE(YEAR($F463),MONTH($F463)+1,0)-$F463),DAY(DATE(YEAR($L$9),MONTH($L$9)+1,0)))))))),"")</f>
        <v/>
      </c>
      <c r="H463" s="52" t="str">
        <f>IFERROR(IF($A463&lt;&gt;"",VLOOKUP($A463,Matos,3,0),""),"")</f>
        <v/>
      </c>
      <c r="I463" s="52"/>
      <c r="J463" s="52"/>
      <c r="K463" s="68" t="str">
        <f ca="1">IFERROR(ROUND(IF(MID($B463,1,2)="OT","",IF(AND($B$8&lt;&gt;"",$D463="",MONTH($F463)=MONTH($L$9),($F463&gt;$B$8),($F463&gt;$E463)),-SUM($H463/DAY(DATE(YEAR($L$9),MONTH($L$9)+1,0)))*DATEDIF($B$8,$F463,"d")*$C463,IF(AND($B$8&lt;&gt;"",$D463&lt;&gt;"",MONTH($F463)=MONTH($L$9),($F463&gt;$B$8),($F463&gt;$E463)),-SUM($H463/DAY(DATE(YEAR($L$9),MONTH($L$9)+1,0)))*DATEDIF($B$8,$F463,"d")*$D463,""))),2),"")</f>
        <v/>
      </c>
      <c r="L463" s="68" t="str">
        <f ca="1">IFERROR(ROUND(IF(AND($J463="",$D463=""),SUM($H463/DAY(DATE(YEAR($L$9),MONTH($L$9)+1,0)))*$G463*$C463,IF(AND($J463="",$D463&lt;&gt;""),SUM($H463/DAY(DATE(YEAR($L$9),MONTH($L$9)+1,0)))*$G463*$D463,"")),2),"")</f>
        <v/>
      </c>
      <c r="M463" s="68" t="str">
        <f ca="1">IFERROR(ROUND(IF(SUM($I463+$L463)="","",SUM($I463+$L463)),2),"")</f>
        <v/>
      </c>
      <c r="N463" s="52"/>
      <c r="O463" s="54"/>
    </row>
    <row r="464" spans="1:15" s="14" customFormat="1" x14ac:dyDescent="0.25">
      <c r="A464" s="48"/>
      <c r="B464" s="49" t="str">
        <f>IFERROR(IF($A464&lt;&gt;"",VLOOKUP($A464,Matos,2,0),""),"")</f>
        <v/>
      </c>
      <c r="C464" s="50"/>
      <c r="D464" s="50"/>
      <c r="E464" s="51"/>
      <c r="F464" s="51"/>
      <c r="G464" s="67" t="str">
        <f>IFERROR(IF(OR($A464="",$B464="",$E464=""),"",IF(AND($F464&lt;&gt;"",MONTH($F464)&lt;MONTH($L$9)),"",IF(MID($B464,1,2)="OT",DATEDIF($E464,$F464,"d")+1,IF(AND($I464="",$F464=""),DATEDIF($E464,DATE(YEAR($L$9),MONTH($L$9)+1,0),"d"),IF(AND($E464&lt;&gt;"",$F464&lt;&gt;"",$I464=""),DATEDIF($E464,$F464,"d"),IF(AND($E464&lt;&gt;"",$F464&lt;&gt;"",$I464&lt;&gt;""),DAY(DATE(YEAR($F464),MONTH($F464)+1,0))-(DATE(YEAR($F464),MONTH($F464)+1,0)-$F464),DAY(DATE(YEAR($L$9),MONTH($L$9)+1,0)))))))),"")</f>
        <v/>
      </c>
      <c r="H464" s="52" t="str">
        <f>IFERROR(IF($A464&lt;&gt;"",VLOOKUP($A464,Matos,3,0),""),"")</f>
        <v/>
      </c>
      <c r="I464" s="52"/>
      <c r="J464" s="52"/>
      <c r="K464" s="68" t="str">
        <f ca="1">IFERROR(ROUND(IF(MID($B464,1,2)="OT","",IF(AND($B$8&lt;&gt;"",$D464="",MONTH($F464)=MONTH($L$9),($F464&gt;$B$8),($F464&gt;$E464)),-SUM($H464/DAY(DATE(YEAR($L$9),MONTH($L$9)+1,0)))*DATEDIF($B$8,$F464,"d")*$C464,IF(AND($B$8&lt;&gt;"",$D464&lt;&gt;"",MONTH($F464)=MONTH($L$9),($F464&gt;$B$8),($F464&gt;$E464)),-SUM($H464/DAY(DATE(YEAR($L$9),MONTH($L$9)+1,0)))*DATEDIF($B$8,$F464,"d")*$D464,""))),2),"")</f>
        <v/>
      </c>
      <c r="L464" s="68" t="str">
        <f ca="1">IFERROR(ROUND(IF(AND($J464="",$D464=""),SUM($H464/DAY(DATE(YEAR($L$9),MONTH($L$9)+1,0)))*$G464*$C464,IF(AND($J464="",$D464&lt;&gt;""),SUM($H464/DAY(DATE(YEAR($L$9),MONTH($L$9)+1,0)))*$G464*$D464,"")),2),"")</f>
        <v/>
      </c>
      <c r="M464" s="68" t="str">
        <f ca="1">IFERROR(ROUND(IF(SUM($I464+$L464)="","",SUM($I464+$L464)),2),"")</f>
        <v/>
      </c>
      <c r="N464" s="52"/>
      <c r="O464" s="54"/>
    </row>
    <row r="465" spans="1:15" s="14" customFormat="1" x14ac:dyDescent="0.25">
      <c r="A465" s="48"/>
      <c r="B465" s="49" t="str">
        <f>IFERROR(IF($A465&lt;&gt;"",VLOOKUP($A465,Matos,2,0),""),"")</f>
        <v/>
      </c>
      <c r="C465" s="50"/>
      <c r="D465" s="50"/>
      <c r="E465" s="51"/>
      <c r="F465" s="51"/>
      <c r="G465" s="67" t="str">
        <f>IFERROR(IF(OR($A465="",$B465="",$E465=""),"",IF(AND($F465&lt;&gt;"",MONTH($F465)&lt;MONTH($L$9)),"",IF(MID($B465,1,2)="OT",DATEDIF($E465,$F465,"d")+1,IF(AND($I465="",$F465=""),DATEDIF($E465,DATE(YEAR($L$9),MONTH($L$9)+1,0),"d"),IF(AND($E465&lt;&gt;"",$F465&lt;&gt;"",$I465=""),DATEDIF($E465,$F465,"d"),IF(AND($E465&lt;&gt;"",$F465&lt;&gt;"",$I465&lt;&gt;""),DAY(DATE(YEAR($F465),MONTH($F465)+1,0))-(DATE(YEAR($F465),MONTH($F465)+1,0)-$F465),DAY(DATE(YEAR($L$9),MONTH($L$9)+1,0)))))))),"")</f>
        <v/>
      </c>
      <c r="H465" s="52" t="str">
        <f>IFERROR(IF($A465&lt;&gt;"",VLOOKUP($A465,Matos,3,0),""),"")</f>
        <v/>
      </c>
      <c r="I465" s="52"/>
      <c r="J465" s="52"/>
      <c r="K465" s="68" t="str">
        <f ca="1">IFERROR(ROUND(IF(MID($B465,1,2)="OT","",IF(AND($B$8&lt;&gt;"",$D465="",MONTH($F465)=MONTH($L$9),($F465&gt;$B$8),($F465&gt;$E465)),-SUM($H465/DAY(DATE(YEAR($L$9),MONTH($L$9)+1,0)))*DATEDIF($B$8,$F465,"d")*$C465,IF(AND($B$8&lt;&gt;"",$D465&lt;&gt;"",MONTH($F465)=MONTH($L$9),($F465&gt;$B$8),($F465&gt;$E465)),-SUM($H465/DAY(DATE(YEAR($L$9),MONTH($L$9)+1,0)))*DATEDIF($B$8,$F465,"d")*$D465,""))),2),"")</f>
        <v/>
      </c>
      <c r="L465" s="68" t="str">
        <f ca="1">IFERROR(ROUND(IF(AND($J465="",$D465=""),SUM($H465/DAY(DATE(YEAR($L$9),MONTH($L$9)+1,0)))*$G465*$C465,IF(AND($J465="",$D465&lt;&gt;""),SUM($H465/DAY(DATE(YEAR($L$9),MONTH($L$9)+1,0)))*$G465*$D465,"")),2),"")</f>
        <v/>
      </c>
      <c r="M465" s="68" t="str">
        <f ca="1">IFERROR(ROUND(IF(SUM($I465+$L465)="","",SUM($I465+$L465)),2),"")</f>
        <v/>
      </c>
      <c r="N465" s="52"/>
      <c r="O465" s="54"/>
    </row>
    <row r="466" spans="1:15" s="14" customFormat="1" x14ac:dyDescent="0.25">
      <c r="A466" s="48"/>
      <c r="B466" s="49" t="str">
        <f>IFERROR(IF($A466&lt;&gt;"",VLOOKUP($A466,Matos,2,0),""),"")</f>
        <v/>
      </c>
      <c r="C466" s="50"/>
      <c r="D466" s="50"/>
      <c r="E466" s="51"/>
      <c r="F466" s="51"/>
      <c r="G466" s="67" t="str">
        <f>IFERROR(IF(OR($A466="",$B466="",$E466=""),"",IF(AND($F466&lt;&gt;"",MONTH($F466)&lt;MONTH($L$9)),"",IF(MID($B466,1,2)="OT",DATEDIF($E466,$F466,"d")+1,IF(AND($I466="",$F466=""),DATEDIF($E466,DATE(YEAR($L$9),MONTH($L$9)+1,0),"d"),IF(AND($E466&lt;&gt;"",$F466&lt;&gt;"",$I466=""),DATEDIF($E466,$F466,"d"),IF(AND($E466&lt;&gt;"",$F466&lt;&gt;"",$I466&lt;&gt;""),DAY(DATE(YEAR($F466),MONTH($F466)+1,0))-(DATE(YEAR($F466),MONTH($F466)+1,0)-$F466),DAY(DATE(YEAR($L$9),MONTH($L$9)+1,0)))))))),"")</f>
        <v/>
      </c>
      <c r="H466" s="52" t="str">
        <f>IFERROR(IF($A466&lt;&gt;"",VLOOKUP($A466,Matos,3,0),""),"")</f>
        <v/>
      </c>
      <c r="I466" s="52"/>
      <c r="J466" s="52"/>
      <c r="K466" s="68" t="str">
        <f ca="1">IFERROR(ROUND(IF(MID($B466,1,2)="OT","",IF(AND($B$8&lt;&gt;"",$D466="",MONTH($F466)=MONTH($L$9),($F466&gt;$B$8),($F466&gt;$E466)),-SUM($H466/DAY(DATE(YEAR($L$9),MONTH($L$9)+1,0)))*DATEDIF($B$8,$F466,"d")*$C466,IF(AND($B$8&lt;&gt;"",$D466&lt;&gt;"",MONTH($F466)=MONTH($L$9),($F466&gt;$B$8),($F466&gt;$E466)),-SUM($H466/DAY(DATE(YEAR($L$9),MONTH($L$9)+1,0)))*DATEDIF($B$8,$F466,"d")*$D466,""))),2),"")</f>
        <v/>
      </c>
      <c r="L466" s="68" t="str">
        <f ca="1">IFERROR(ROUND(IF(AND($J466="",$D466=""),SUM($H466/DAY(DATE(YEAR($L$9),MONTH($L$9)+1,0)))*$G466*$C466,IF(AND($J466="",$D466&lt;&gt;""),SUM($H466/DAY(DATE(YEAR($L$9),MONTH($L$9)+1,0)))*$G466*$D466,"")),2),"")</f>
        <v/>
      </c>
      <c r="M466" s="68" t="str">
        <f ca="1">IFERROR(ROUND(IF(SUM($I466+$L466)="","",SUM($I466+$L466)),2),"")</f>
        <v/>
      </c>
      <c r="N466" s="52"/>
      <c r="O466" s="54"/>
    </row>
    <row r="467" spans="1:15" s="14" customFormat="1" x14ac:dyDescent="0.25">
      <c r="A467" s="48"/>
      <c r="B467" s="49" t="str">
        <f>IFERROR(IF($A467&lt;&gt;"",VLOOKUP($A467,Matos,2,0),""),"")</f>
        <v/>
      </c>
      <c r="C467" s="50"/>
      <c r="D467" s="50"/>
      <c r="E467" s="51"/>
      <c r="F467" s="51"/>
      <c r="G467" s="67" t="str">
        <f>IFERROR(IF(OR($A467="",$B467="",$E467=""),"",IF(AND($F467&lt;&gt;"",MONTH($F467)&lt;MONTH($L$9)),"",IF(MID($B467,1,2)="OT",DATEDIF($E467,$F467,"d")+1,IF(AND($I467="",$F467=""),DATEDIF($E467,DATE(YEAR($L$9),MONTH($L$9)+1,0),"d"),IF(AND($E467&lt;&gt;"",$F467&lt;&gt;"",$I467=""),DATEDIF($E467,$F467,"d"),IF(AND($E467&lt;&gt;"",$F467&lt;&gt;"",$I467&lt;&gt;""),DAY(DATE(YEAR($F467),MONTH($F467)+1,0))-(DATE(YEAR($F467),MONTH($F467)+1,0)-$F467),DAY(DATE(YEAR($L$9),MONTH($L$9)+1,0)))))))),"")</f>
        <v/>
      </c>
      <c r="H467" s="52" t="str">
        <f>IFERROR(IF($A467&lt;&gt;"",VLOOKUP($A467,Matos,3,0),""),"")</f>
        <v/>
      </c>
      <c r="I467" s="52"/>
      <c r="J467" s="52"/>
      <c r="K467" s="68" t="str">
        <f ca="1">IFERROR(ROUND(IF(MID($B467,1,2)="OT","",IF(AND($B$8&lt;&gt;"",$D467="",MONTH($F467)=MONTH($L$9),($F467&gt;$B$8),($F467&gt;$E467)),-SUM($H467/DAY(DATE(YEAR($L$9),MONTH($L$9)+1,0)))*DATEDIF($B$8,$F467,"d")*$C467,IF(AND($B$8&lt;&gt;"",$D467&lt;&gt;"",MONTH($F467)=MONTH($L$9),($F467&gt;$B$8),($F467&gt;$E467)),-SUM($H467/DAY(DATE(YEAR($L$9),MONTH($L$9)+1,0)))*DATEDIF($B$8,$F467,"d")*$D467,""))),2),"")</f>
        <v/>
      </c>
      <c r="L467" s="68" t="str">
        <f ca="1">IFERROR(ROUND(IF(AND($J467="",$D467=""),SUM($H467/DAY(DATE(YEAR($L$9),MONTH($L$9)+1,0)))*$G467*$C467,IF(AND($J467="",$D467&lt;&gt;""),SUM($H467/DAY(DATE(YEAR($L$9),MONTH($L$9)+1,0)))*$G467*$D467,"")),2),"")</f>
        <v/>
      </c>
      <c r="M467" s="68" t="str">
        <f ca="1">IFERROR(ROUND(IF(SUM($I467+$L467)="","",SUM($I467+$L467)),2),"")</f>
        <v/>
      </c>
      <c r="N467" s="52"/>
      <c r="O467" s="54"/>
    </row>
    <row r="468" spans="1:15" s="14" customFormat="1" x14ac:dyDescent="0.25">
      <c r="A468" s="48"/>
      <c r="B468" s="49" t="str">
        <f>IFERROR(IF($A468&lt;&gt;"",VLOOKUP($A468,Matos,2,0),""),"")</f>
        <v/>
      </c>
      <c r="C468" s="50"/>
      <c r="D468" s="50"/>
      <c r="E468" s="51"/>
      <c r="F468" s="51"/>
      <c r="G468" s="67" t="str">
        <f>IFERROR(IF(OR($A468="",$B468="",$E468=""),"",IF(AND($F468&lt;&gt;"",MONTH($F468)&lt;MONTH($L$9)),"",IF(MID($B468,1,2)="OT",DATEDIF($E468,$F468,"d")+1,IF(AND($I468="",$F468=""),DATEDIF($E468,DATE(YEAR($L$9),MONTH($L$9)+1,0),"d"),IF(AND($E468&lt;&gt;"",$F468&lt;&gt;"",$I468=""),DATEDIF($E468,$F468,"d"),IF(AND($E468&lt;&gt;"",$F468&lt;&gt;"",$I468&lt;&gt;""),DAY(DATE(YEAR($F468),MONTH($F468)+1,0))-(DATE(YEAR($F468),MONTH($F468)+1,0)-$F468),DAY(DATE(YEAR($L$9),MONTH($L$9)+1,0)))))))),"")</f>
        <v/>
      </c>
      <c r="H468" s="52" t="str">
        <f>IFERROR(IF($A468&lt;&gt;"",VLOOKUP($A468,Matos,3,0),""),"")</f>
        <v/>
      </c>
      <c r="I468" s="52"/>
      <c r="J468" s="52"/>
      <c r="K468" s="68" t="str">
        <f ca="1">IFERROR(ROUND(IF(MID($B468,1,2)="OT","",IF(AND($B$8&lt;&gt;"",$D468="",MONTH($F468)=MONTH($L$9),($F468&gt;$B$8),($F468&gt;$E468)),-SUM($H468/DAY(DATE(YEAR($L$9),MONTH($L$9)+1,0)))*DATEDIF($B$8,$F468,"d")*$C468,IF(AND($B$8&lt;&gt;"",$D468&lt;&gt;"",MONTH($F468)=MONTH($L$9),($F468&gt;$B$8),($F468&gt;$E468)),-SUM($H468/DAY(DATE(YEAR($L$9),MONTH($L$9)+1,0)))*DATEDIF($B$8,$F468,"d")*$D468,""))),2),"")</f>
        <v/>
      </c>
      <c r="L468" s="68" t="str">
        <f ca="1">IFERROR(ROUND(IF(AND($J468="",$D468=""),SUM($H468/DAY(DATE(YEAR($L$9),MONTH($L$9)+1,0)))*$G468*$C468,IF(AND($J468="",$D468&lt;&gt;""),SUM($H468/DAY(DATE(YEAR($L$9),MONTH($L$9)+1,0)))*$G468*$D468,"")),2),"")</f>
        <v/>
      </c>
      <c r="M468" s="68" t="str">
        <f ca="1">IFERROR(ROUND(IF(SUM($I468+$L468)="","",SUM($I468+$L468)),2),"")</f>
        <v/>
      </c>
      <c r="N468" s="52"/>
      <c r="O468" s="54"/>
    </row>
    <row r="469" spans="1:15" s="14" customFormat="1" x14ac:dyDescent="0.25">
      <c r="A469" s="48"/>
      <c r="B469" s="49" t="str">
        <f>IFERROR(IF($A469&lt;&gt;"",VLOOKUP($A469,Matos,2,0),""),"")</f>
        <v/>
      </c>
      <c r="C469" s="50"/>
      <c r="D469" s="50"/>
      <c r="E469" s="51"/>
      <c r="F469" s="51"/>
      <c r="G469" s="67" t="str">
        <f>IFERROR(IF(OR($A469="",$B469="",$E469=""),"",IF(AND($F469&lt;&gt;"",MONTH($F469)&lt;MONTH($L$9)),"",IF(MID($B469,1,2)="OT",DATEDIF($E469,$F469,"d")+1,IF(AND($I469="",$F469=""),DATEDIF($E469,DATE(YEAR($L$9),MONTH($L$9)+1,0),"d"),IF(AND($E469&lt;&gt;"",$F469&lt;&gt;"",$I469=""),DATEDIF($E469,$F469,"d"),IF(AND($E469&lt;&gt;"",$F469&lt;&gt;"",$I469&lt;&gt;""),DAY(DATE(YEAR($F469),MONTH($F469)+1,0))-(DATE(YEAR($F469),MONTH($F469)+1,0)-$F469),DAY(DATE(YEAR($L$9),MONTH($L$9)+1,0)))))))),"")</f>
        <v/>
      </c>
      <c r="H469" s="52" t="str">
        <f>IFERROR(IF($A469&lt;&gt;"",VLOOKUP($A469,Matos,3,0),""),"")</f>
        <v/>
      </c>
      <c r="I469" s="52"/>
      <c r="J469" s="52"/>
      <c r="K469" s="68" t="str">
        <f ca="1">IFERROR(ROUND(IF(MID($B469,1,2)="OT","",IF(AND($B$8&lt;&gt;"",$D469="",MONTH($F469)=MONTH($L$9),($F469&gt;$B$8),($F469&gt;$E469)),-SUM($H469/DAY(DATE(YEAR($L$9),MONTH($L$9)+1,0)))*DATEDIF($B$8,$F469,"d")*$C469,IF(AND($B$8&lt;&gt;"",$D469&lt;&gt;"",MONTH($F469)=MONTH($L$9),($F469&gt;$B$8),($F469&gt;$E469)),-SUM($H469/DAY(DATE(YEAR($L$9),MONTH($L$9)+1,0)))*DATEDIF($B$8,$F469,"d")*$D469,""))),2),"")</f>
        <v/>
      </c>
      <c r="L469" s="68" t="str">
        <f ca="1">IFERROR(ROUND(IF(AND($J469="",$D469=""),SUM($H469/DAY(DATE(YEAR($L$9),MONTH($L$9)+1,0)))*$G469*$C469,IF(AND($J469="",$D469&lt;&gt;""),SUM($H469/DAY(DATE(YEAR($L$9),MONTH($L$9)+1,0)))*$G469*$D469,"")),2),"")</f>
        <v/>
      </c>
      <c r="M469" s="68" t="str">
        <f ca="1">IFERROR(ROUND(IF(SUM($I469+$L469)="","",SUM($I469+$L469)),2),"")</f>
        <v/>
      </c>
      <c r="N469" s="52"/>
      <c r="O469" s="54"/>
    </row>
    <row r="470" spans="1:15" s="14" customFormat="1" x14ac:dyDescent="0.25">
      <c r="A470" s="48"/>
      <c r="B470" s="49" t="str">
        <f>IFERROR(IF($A470&lt;&gt;"",VLOOKUP($A470,Matos,2,0),""),"")</f>
        <v/>
      </c>
      <c r="C470" s="50"/>
      <c r="D470" s="50"/>
      <c r="E470" s="51"/>
      <c r="F470" s="51"/>
      <c r="G470" s="67" t="str">
        <f>IFERROR(IF(OR($A470="",$B470="",$E470=""),"",IF(AND($F470&lt;&gt;"",MONTH($F470)&lt;MONTH($L$9)),"",IF(MID($B470,1,2)="OT",DATEDIF($E470,$F470,"d")+1,IF(AND($I470="",$F470=""),DATEDIF($E470,DATE(YEAR($L$9),MONTH($L$9)+1,0),"d"),IF(AND($E470&lt;&gt;"",$F470&lt;&gt;"",$I470=""),DATEDIF($E470,$F470,"d"),IF(AND($E470&lt;&gt;"",$F470&lt;&gt;"",$I470&lt;&gt;""),DAY(DATE(YEAR($F470),MONTH($F470)+1,0))-(DATE(YEAR($F470),MONTH($F470)+1,0)-$F470),DAY(DATE(YEAR($L$9),MONTH($L$9)+1,0)))))))),"")</f>
        <v/>
      </c>
      <c r="H470" s="52" t="str">
        <f>IFERROR(IF($A470&lt;&gt;"",VLOOKUP($A470,Matos,3,0),""),"")</f>
        <v/>
      </c>
      <c r="I470" s="52"/>
      <c r="J470" s="52"/>
      <c r="K470" s="68" t="str">
        <f ca="1">IFERROR(ROUND(IF(MID($B470,1,2)="OT","",IF(AND($B$8&lt;&gt;"",$D470="",MONTH($F470)=MONTH($L$9),($F470&gt;$B$8),($F470&gt;$E470)),-SUM($H470/DAY(DATE(YEAR($L$9),MONTH($L$9)+1,0)))*DATEDIF($B$8,$F470,"d")*$C470,IF(AND($B$8&lt;&gt;"",$D470&lt;&gt;"",MONTH($F470)=MONTH($L$9),($F470&gt;$B$8),($F470&gt;$E470)),-SUM($H470/DAY(DATE(YEAR($L$9),MONTH($L$9)+1,0)))*DATEDIF($B$8,$F470,"d")*$D470,""))),2),"")</f>
        <v/>
      </c>
      <c r="L470" s="68" t="str">
        <f ca="1">IFERROR(ROUND(IF(AND($J470="",$D470=""),SUM($H470/DAY(DATE(YEAR($L$9),MONTH($L$9)+1,0)))*$G470*$C470,IF(AND($J470="",$D470&lt;&gt;""),SUM($H470/DAY(DATE(YEAR($L$9),MONTH($L$9)+1,0)))*$G470*$D470,"")),2),"")</f>
        <v/>
      </c>
      <c r="M470" s="68" t="str">
        <f ca="1">IFERROR(ROUND(IF(SUM($I470+$L470)="","",SUM($I470+$L470)),2),"")</f>
        <v/>
      </c>
      <c r="N470" s="52"/>
      <c r="O470" s="54"/>
    </row>
    <row r="471" spans="1:15" s="14" customFormat="1" x14ac:dyDescent="0.25">
      <c r="A471" s="48"/>
      <c r="B471" s="49" t="str">
        <f>IFERROR(IF($A471&lt;&gt;"",VLOOKUP($A471,Matos,2,0),""),"")</f>
        <v/>
      </c>
      <c r="C471" s="50"/>
      <c r="D471" s="50"/>
      <c r="E471" s="51"/>
      <c r="F471" s="51"/>
      <c r="G471" s="67" t="str">
        <f>IFERROR(IF(OR($A471="",$B471="",$E471=""),"",IF(AND($F471&lt;&gt;"",MONTH($F471)&lt;MONTH($L$9)),"",IF(MID($B471,1,2)="OT",DATEDIF($E471,$F471,"d")+1,IF(AND($I471="",$F471=""),DATEDIF($E471,DATE(YEAR($L$9),MONTH($L$9)+1,0),"d"),IF(AND($E471&lt;&gt;"",$F471&lt;&gt;"",$I471=""),DATEDIF($E471,$F471,"d"),IF(AND($E471&lt;&gt;"",$F471&lt;&gt;"",$I471&lt;&gt;""),DAY(DATE(YEAR($F471),MONTH($F471)+1,0))-(DATE(YEAR($F471),MONTH($F471)+1,0)-$F471),DAY(DATE(YEAR($L$9),MONTH($L$9)+1,0)))))))),"")</f>
        <v/>
      </c>
      <c r="H471" s="52" t="str">
        <f>IFERROR(IF($A471&lt;&gt;"",VLOOKUP($A471,Matos,3,0),""),"")</f>
        <v/>
      </c>
      <c r="I471" s="52"/>
      <c r="J471" s="52"/>
      <c r="K471" s="68" t="str">
        <f ca="1">IFERROR(ROUND(IF(MID($B471,1,2)="OT","",IF(AND($B$8&lt;&gt;"",$D471="",MONTH($F471)=MONTH($L$9),($F471&gt;$B$8),($F471&gt;$E471)),-SUM($H471/DAY(DATE(YEAR($L$9),MONTH($L$9)+1,0)))*DATEDIF($B$8,$F471,"d")*$C471,IF(AND($B$8&lt;&gt;"",$D471&lt;&gt;"",MONTH($F471)=MONTH($L$9),($F471&gt;$B$8),($F471&gt;$E471)),-SUM($H471/DAY(DATE(YEAR($L$9),MONTH($L$9)+1,0)))*DATEDIF($B$8,$F471,"d")*$D471,""))),2),"")</f>
        <v/>
      </c>
      <c r="L471" s="68" t="str">
        <f ca="1">IFERROR(ROUND(IF(AND($J471="",$D471=""),SUM($H471/DAY(DATE(YEAR($L$9),MONTH($L$9)+1,0)))*$G471*$C471,IF(AND($J471="",$D471&lt;&gt;""),SUM($H471/DAY(DATE(YEAR($L$9),MONTH($L$9)+1,0)))*$G471*$D471,"")),2),"")</f>
        <v/>
      </c>
      <c r="M471" s="68" t="str">
        <f ca="1">IFERROR(ROUND(IF(SUM($I471+$L471)="","",SUM($I471+$L471)),2),"")</f>
        <v/>
      </c>
      <c r="N471" s="52"/>
      <c r="O471" s="54"/>
    </row>
    <row r="472" spans="1:15" s="14" customFormat="1" x14ac:dyDescent="0.25">
      <c r="A472" s="48"/>
      <c r="B472" s="49" t="str">
        <f>IFERROR(IF($A472&lt;&gt;"",VLOOKUP($A472,Matos,2,0),""),"")</f>
        <v/>
      </c>
      <c r="C472" s="50"/>
      <c r="D472" s="50"/>
      <c r="E472" s="51"/>
      <c r="F472" s="51"/>
      <c r="G472" s="67" t="str">
        <f>IFERROR(IF(OR($A472="",$B472="",$E472=""),"",IF(AND($F472&lt;&gt;"",MONTH($F472)&lt;MONTH($L$9)),"",IF(MID($B472,1,2)="OT",DATEDIF($E472,$F472,"d")+1,IF(AND($I472="",$F472=""),DATEDIF($E472,DATE(YEAR($L$9),MONTH($L$9)+1,0),"d"),IF(AND($E472&lt;&gt;"",$F472&lt;&gt;"",$I472=""),DATEDIF($E472,$F472,"d"),IF(AND($E472&lt;&gt;"",$F472&lt;&gt;"",$I472&lt;&gt;""),DAY(DATE(YEAR($F472),MONTH($F472)+1,0))-(DATE(YEAR($F472),MONTH($F472)+1,0)-$F472),DAY(DATE(YEAR($L$9),MONTH($L$9)+1,0)))))))),"")</f>
        <v/>
      </c>
      <c r="H472" s="52" t="str">
        <f>IFERROR(IF($A472&lt;&gt;"",VLOOKUP($A472,Matos,3,0),""),"")</f>
        <v/>
      </c>
      <c r="I472" s="52"/>
      <c r="J472" s="52"/>
      <c r="K472" s="68" t="str">
        <f ca="1">IFERROR(ROUND(IF(MID($B472,1,2)="OT","",IF(AND($B$8&lt;&gt;"",$D472="",MONTH($F472)=MONTH($L$9),($F472&gt;$B$8),($F472&gt;$E472)),-SUM($H472/DAY(DATE(YEAR($L$9),MONTH($L$9)+1,0)))*DATEDIF($B$8,$F472,"d")*$C472,IF(AND($B$8&lt;&gt;"",$D472&lt;&gt;"",MONTH($F472)=MONTH($L$9),($F472&gt;$B$8),($F472&gt;$E472)),-SUM($H472/DAY(DATE(YEAR($L$9),MONTH($L$9)+1,0)))*DATEDIF($B$8,$F472,"d")*$D472,""))),2),"")</f>
        <v/>
      </c>
      <c r="L472" s="68" t="str">
        <f ca="1">IFERROR(ROUND(IF(AND($J472="",$D472=""),SUM($H472/DAY(DATE(YEAR($L$9),MONTH($L$9)+1,0)))*$G472*$C472,IF(AND($J472="",$D472&lt;&gt;""),SUM($H472/DAY(DATE(YEAR($L$9),MONTH($L$9)+1,0)))*$G472*$D472,"")),2),"")</f>
        <v/>
      </c>
      <c r="M472" s="68" t="str">
        <f ca="1">IFERROR(ROUND(IF(SUM($I472+$L472)="","",SUM($I472+$L472)),2),"")</f>
        <v/>
      </c>
      <c r="N472" s="52"/>
      <c r="O472" s="54"/>
    </row>
    <row r="473" spans="1:15" s="14" customFormat="1" x14ac:dyDescent="0.25">
      <c r="A473" s="48"/>
      <c r="B473" s="49" t="str">
        <f>IFERROR(IF($A473&lt;&gt;"",VLOOKUP($A473,Matos,2,0),""),"")</f>
        <v/>
      </c>
      <c r="C473" s="50"/>
      <c r="D473" s="50"/>
      <c r="E473" s="51"/>
      <c r="F473" s="51"/>
      <c r="G473" s="67" t="str">
        <f>IFERROR(IF(OR($A473="",$B473="",$E473=""),"",IF(AND($F473&lt;&gt;"",MONTH($F473)&lt;MONTH($L$9)),"",IF(MID($B473,1,2)="OT",DATEDIF($E473,$F473,"d")+1,IF(AND($I473="",$F473=""),DATEDIF($E473,DATE(YEAR($L$9),MONTH($L$9)+1,0),"d"),IF(AND($E473&lt;&gt;"",$F473&lt;&gt;"",$I473=""),DATEDIF($E473,$F473,"d"),IF(AND($E473&lt;&gt;"",$F473&lt;&gt;"",$I473&lt;&gt;""),DAY(DATE(YEAR($F473),MONTH($F473)+1,0))-(DATE(YEAR($F473),MONTH($F473)+1,0)-$F473),DAY(DATE(YEAR($L$9),MONTH($L$9)+1,0)))))))),"")</f>
        <v/>
      </c>
      <c r="H473" s="52" t="str">
        <f>IFERROR(IF($A473&lt;&gt;"",VLOOKUP($A473,Matos,3,0),""),"")</f>
        <v/>
      </c>
      <c r="I473" s="52"/>
      <c r="J473" s="52"/>
      <c r="K473" s="68" t="str">
        <f ca="1">IFERROR(ROUND(IF(MID($B473,1,2)="OT","",IF(AND($B$8&lt;&gt;"",$D473="",MONTH($F473)=MONTH($L$9),($F473&gt;$B$8),($F473&gt;$E473)),-SUM($H473/DAY(DATE(YEAR($L$9),MONTH($L$9)+1,0)))*DATEDIF($B$8,$F473,"d")*$C473,IF(AND($B$8&lt;&gt;"",$D473&lt;&gt;"",MONTH($F473)=MONTH($L$9),($F473&gt;$B$8),($F473&gt;$E473)),-SUM($H473/DAY(DATE(YEAR($L$9),MONTH($L$9)+1,0)))*DATEDIF($B$8,$F473,"d")*$D473,""))),2),"")</f>
        <v/>
      </c>
      <c r="L473" s="68" t="str">
        <f ca="1">IFERROR(ROUND(IF(AND($J473="",$D473=""),SUM($H473/DAY(DATE(YEAR($L$9),MONTH($L$9)+1,0)))*$G473*$C473,IF(AND($J473="",$D473&lt;&gt;""),SUM($H473/DAY(DATE(YEAR($L$9),MONTH($L$9)+1,0)))*$G473*$D473,"")),2),"")</f>
        <v/>
      </c>
      <c r="M473" s="68" t="str">
        <f ca="1">IFERROR(ROUND(IF(SUM($I473+$L473)="","",SUM($I473+$L473)),2),"")</f>
        <v/>
      </c>
      <c r="N473" s="52"/>
      <c r="O473" s="54"/>
    </row>
    <row r="474" spans="1:15" s="14" customFormat="1" x14ac:dyDescent="0.25">
      <c r="A474" s="48"/>
      <c r="B474" s="49" t="str">
        <f>IFERROR(IF($A474&lt;&gt;"",VLOOKUP($A474,Matos,2,0),""),"")</f>
        <v/>
      </c>
      <c r="C474" s="50"/>
      <c r="D474" s="50"/>
      <c r="E474" s="51"/>
      <c r="F474" s="51"/>
      <c r="G474" s="67" t="str">
        <f>IFERROR(IF(OR($A474="",$B474="",$E474=""),"",IF(AND($F474&lt;&gt;"",MONTH($F474)&lt;MONTH($L$9)),"",IF(MID($B474,1,2)="OT",DATEDIF($E474,$F474,"d")+1,IF(AND($I474="",$F474=""),DATEDIF($E474,DATE(YEAR($L$9),MONTH($L$9)+1,0),"d"),IF(AND($E474&lt;&gt;"",$F474&lt;&gt;"",$I474=""),DATEDIF($E474,$F474,"d"),IF(AND($E474&lt;&gt;"",$F474&lt;&gt;"",$I474&lt;&gt;""),DAY(DATE(YEAR($F474),MONTH($F474)+1,0))-(DATE(YEAR($F474),MONTH($F474)+1,0)-$F474),DAY(DATE(YEAR($L$9),MONTH($L$9)+1,0)))))))),"")</f>
        <v/>
      </c>
      <c r="H474" s="52" t="str">
        <f>IFERROR(IF($A474&lt;&gt;"",VLOOKUP($A474,Matos,3,0),""),"")</f>
        <v/>
      </c>
      <c r="I474" s="52"/>
      <c r="J474" s="52"/>
      <c r="K474" s="68" t="str">
        <f ca="1">IFERROR(ROUND(IF(MID($B474,1,2)="OT","",IF(AND($B$8&lt;&gt;"",$D474="",MONTH($F474)=MONTH($L$9),($F474&gt;$B$8),($F474&gt;$E474)),-SUM($H474/DAY(DATE(YEAR($L$9),MONTH($L$9)+1,0)))*DATEDIF($B$8,$F474,"d")*$C474,IF(AND($B$8&lt;&gt;"",$D474&lt;&gt;"",MONTH($F474)=MONTH($L$9),($F474&gt;$B$8),($F474&gt;$E474)),-SUM($H474/DAY(DATE(YEAR($L$9),MONTH($L$9)+1,0)))*DATEDIF($B$8,$F474,"d")*$D474,""))),2),"")</f>
        <v/>
      </c>
      <c r="L474" s="68" t="str">
        <f ca="1">IFERROR(ROUND(IF(AND($J474="",$D474=""),SUM($H474/DAY(DATE(YEAR($L$9),MONTH($L$9)+1,0)))*$G474*$C474,IF(AND($J474="",$D474&lt;&gt;""),SUM($H474/DAY(DATE(YEAR($L$9),MONTH($L$9)+1,0)))*$G474*$D474,"")),2),"")</f>
        <v/>
      </c>
      <c r="M474" s="68" t="str">
        <f ca="1">IFERROR(ROUND(IF(SUM($I474+$L474)="","",SUM($I474+$L474)),2),"")</f>
        <v/>
      </c>
      <c r="N474" s="52"/>
      <c r="O474" s="54"/>
    </row>
    <row r="475" spans="1:15" s="14" customFormat="1" x14ac:dyDescent="0.25">
      <c r="A475" s="48"/>
      <c r="B475" s="49" t="str">
        <f>IFERROR(IF($A475&lt;&gt;"",VLOOKUP($A475,Matos,2,0),""),"")</f>
        <v/>
      </c>
      <c r="C475" s="50"/>
      <c r="D475" s="50"/>
      <c r="E475" s="51"/>
      <c r="F475" s="51"/>
      <c r="G475" s="67" t="str">
        <f>IFERROR(IF(OR($A475="",$B475="",$E475=""),"",IF(AND($F475&lt;&gt;"",MONTH($F475)&lt;MONTH($L$9)),"",IF(MID($B475,1,2)="OT",DATEDIF($E475,$F475,"d")+1,IF(AND($I475="",$F475=""),DATEDIF($E475,DATE(YEAR($L$9),MONTH($L$9)+1,0),"d"),IF(AND($E475&lt;&gt;"",$F475&lt;&gt;"",$I475=""),DATEDIF($E475,$F475,"d"),IF(AND($E475&lt;&gt;"",$F475&lt;&gt;"",$I475&lt;&gt;""),DAY(DATE(YEAR($F475),MONTH($F475)+1,0))-(DATE(YEAR($F475),MONTH($F475)+1,0)-$F475),DAY(DATE(YEAR($L$9),MONTH($L$9)+1,0)))))))),"")</f>
        <v/>
      </c>
      <c r="H475" s="52" t="str">
        <f>IFERROR(IF($A475&lt;&gt;"",VLOOKUP($A475,Matos,3,0),""),"")</f>
        <v/>
      </c>
      <c r="I475" s="52"/>
      <c r="J475" s="52"/>
      <c r="K475" s="68" t="str">
        <f ca="1">IFERROR(ROUND(IF(MID($B475,1,2)="OT","",IF(AND($B$8&lt;&gt;"",$D475="",MONTH($F475)=MONTH($L$9),($F475&gt;$B$8),($F475&gt;$E475)),-SUM($H475/DAY(DATE(YEAR($L$9),MONTH($L$9)+1,0)))*DATEDIF($B$8,$F475,"d")*$C475,IF(AND($B$8&lt;&gt;"",$D475&lt;&gt;"",MONTH($F475)=MONTH($L$9),($F475&gt;$B$8),($F475&gt;$E475)),-SUM($H475/DAY(DATE(YEAR($L$9),MONTH($L$9)+1,0)))*DATEDIF($B$8,$F475,"d")*$D475,""))),2),"")</f>
        <v/>
      </c>
      <c r="L475" s="68" t="str">
        <f ca="1">IFERROR(ROUND(IF(AND($J475="",$D475=""),SUM($H475/DAY(DATE(YEAR($L$9),MONTH($L$9)+1,0)))*$G475*$C475,IF(AND($J475="",$D475&lt;&gt;""),SUM($H475/DAY(DATE(YEAR($L$9),MONTH($L$9)+1,0)))*$G475*$D475,"")),2),"")</f>
        <v/>
      </c>
      <c r="M475" s="68" t="str">
        <f ca="1">IFERROR(ROUND(IF(SUM($I475+$L475)="","",SUM($I475+$L475)),2),"")</f>
        <v/>
      </c>
      <c r="N475" s="52"/>
      <c r="O475" s="54"/>
    </row>
    <row r="476" spans="1:15" s="14" customFormat="1" x14ac:dyDescent="0.25">
      <c r="A476" s="48"/>
      <c r="B476" s="49" t="str">
        <f>IFERROR(IF($A476&lt;&gt;"",VLOOKUP($A476,Matos,2,0),""),"")</f>
        <v/>
      </c>
      <c r="C476" s="50"/>
      <c r="D476" s="50"/>
      <c r="E476" s="51"/>
      <c r="F476" s="51"/>
      <c r="G476" s="67" t="str">
        <f>IFERROR(IF(OR($A476="",$B476="",$E476=""),"",IF(AND($F476&lt;&gt;"",MONTH($F476)&lt;MONTH($L$9)),"",IF(MID($B476,1,2)="OT",DATEDIF($E476,$F476,"d")+1,IF(AND($I476="",$F476=""),DATEDIF($E476,DATE(YEAR($L$9),MONTH($L$9)+1,0),"d"),IF(AND($E476&lt;&gt;"",$F476&lt;&gt;"",$I476=""),DATEDIF($E476,$F476,"d"),IF(AND($E476&lt;&gt;"",$F476&lt;&gt;"",$I476&lt;&gt;""),DAY(DATE(YEAR($F476),MONTH($F476)+1,0))-(DATE(YEAR($F476),MONTH($F476)+1,0)-$F476),DAY(DATE(YEAR($L$9),MONTH($L$9)+1,0)))))))),"")</f>
        <v/>
      </c>
      <c r="H476" s="52" t="str">
        <f>IFERROR(IF($A476&lt;&gt;"",VLOOKUP($A476,Matos,3,0),""),"")</f>
        <v/>
      </c>
      <c r="I476" s="52"/>
      <c r="J476" s="52"/>
      <c r="K476" s="68" t="str">
        <f ca="1">IFERROR(ROUND(IF(MID($B476,1,2)="OT","",IF(AND($B$8&lt;&gt;"",$D476="",MONTH($F476)=MONTH($L$9),($F476&gt;$B$8),($F476&gt;$E476)),-SUM($H476/DAY(DATE(YEAR($L$9),MONTH($L$9)+1,0)))*DATEDIF($B$8,$F476,"d")*$C476,IF(AND($B$8&lt;&gt;"",$D476&lt;&gt;"",MONTH($F476)=MONTH($L$9),($F476&gt;$B$8),($F476&gt;$E476)),-SUM($H476/DAY(DATE(YEAR($L$9),MONTH($L$9)+1,0)))*DATEDIF($B$8,$F476,"d")*$D476,""))),2),"")</f>
        <v/>
      </c>
      <c r="L476" s="68" t="str">
        <f ca="1">IFERROR(ROUND(IF(AND($J476="",$D476=""),SUM($H476/DAY(DATE(YEAR($L$9),MONTH($L$9)+1,0)))*$G476*$C476,IF(AND($J476="",$D476&lt;&gt;""),SUM($H476/DAY(DATE(YEAR($L$9),MONTH($L$9)+1,0)))*$G476*$D476,"")),2),"")</f>
        <v/>
      </c>
      <c r="M476" s="68" t="str">
        <f ca="1">IFERROR(ROUND(IF(SUM($I476+$L476)="","",SUM($I476+$L476)),2),"")</f>
        <v/>
      </c>
      <c r="N476" s="52"/>
      <c r="O476" s="54"/>
    </row>
    <row r="477" spans="1:15" s="14" customFormat="1" x14ac:dyDescent="0.25">
      <c r="A477" s="48"/>
      <c r="B477" s="49" t="str">
        <f>IFERROR(IF($A477&lt;&gt;"",VLOOKUP($A477,Matos,2,0),""),"")</f>
        <v/>
      </c>
      <c r="C477" s="50"/>
      <c r="D477" s="50"/>
      <c r="E477" s="51"/>
      <c r="F477" s="51"/>
      <c r="G477" s="67" t="str">
        <f>IFERROR(IF(OR($A477="",$B477="",$E477=""),"",IF(AND($F477&lt;&gt;"",MONTH($F477)&lt;MONTH($L$9)),"",IF(MID($B477,1,2)="OT",DATEDIF($E477,$F477,"d")+1,IF(AND($I477="",$F477=""),DATEDIF($E477,DATE(YEAR($L$9),MONTH($L$9)+1,0),"d"),IF(AND($E477&lt;&gt;"",$F477&lt;&gt;"",$I477=""),DATEDIF($E477,$F477,"d"),IF(AND($E477&lt;&gt;"",$F477&lt;&gt;"",$I477&lt;&gt;""),DAY(DATE(YEAR($F477),MONTH($F477)+1,0))-(DATE(YEAR($F477),MONTH($F477)+1,0)-$F477),DAY(DATE(YEAR($L$9),MONTH($L$9)+1,0)))))))),"")</f>
        <v/>
      </c>
      <c r="H477" s="52" t="str">
        <f>IFERROR(IF($A477&lt;&gt;"",VLOOKUP($A477,Matos,3,0),""),"")</f>
        <v/>
      </c>
      <c r="I477" s="52"/>
      <c r="J477" s="52"/>
      <c r="K477" s="68" t="str">
        <f ca="1">IFERROR(ROUND(IF(MID($B477,1,2)="OT","",IF(AND($B$8&lt;&gt;"",$D477="",MONTH($F477)=MONTH($L$9),($F477&gt;$B$8),($F477&gt;$E477)),-SUM($H477/DAY(DATE(YEAR($L$9),MONTH($L$9)+1,0)))*DATEDIF($B$8,$F477,"d")*$C477,IF(AND($B$8&lt;&gt;"",$D477&lt;&gt;"",MONTH($F477)=MONTH($L$9),($F477&gt;$B$8),($F477&gt;$E477)),-SUM($H477/DAY(DATE(YEAR($L$9),MONTH($L$9)+1,0)))*DATEDIF($B$8,$F477,"d")*$D477,""))),2),"")</f>
        <v/>
      </c>
      <c r="L477" s="68" t="str">
        <f ca="1">IFERROR(ROUND(IF(AND($J477="",$D477=""),SUM($H477/DAY(DATE(YEAR($L$9),MONTH($L$9)+1,0)))*$G477*$C477,IF(AND($J477="",$D477&lt;&gt;""),SUM($H477/DAY(DATE(YEAR($L$9),MONTH($L$9)+1,0)))*$G477*$D477,"")),2),"")</f>
        <v/>
      </c>
      <c r="M477" s="68" t="str">
        <f ca="1">IFERROR(ROUND(IF(SUM($I477+$L477)="","",SUM($I477+$L477)),2),"")</f>
        <v/>
      </c>
      <c r="N477" s="52"/>
      <c r="O477" s="54"/>
    </row>
    <row r="478" spans="1:15" s="14" customFormat="1" x14ac:dyDescent="0.25">
      <c r="A478" s="48"/>
      <c r="B478" s="49" t="str">
        <f>IFERROR(IF($A478&lt;&gt;"",VLOOKUP($A478,Matos,2,0),""),"")</f>
        <v/>
      </c>
      <c r="C478" s="50"/>
      <c r="D478" s="50"/>
      <c r="E478" s="51"/>
      <c r="F478" s="51"/>
      <c r="G478" s="67" t="str">
        <f>IFERROR(IF(OR($A478="",$B478="",$E478=""),"",IF(AND($F478&lt;&gt;"",MONTH($F478)&lt;MONTH($L$9)),"",IF(MID($B478,1,2)="OT",DATEDIF($E478,$F478,"d")+1,IF(AND($I478="",$F478=""),DATEDIF($E478,DATE(YEAR($L$9),MONTH($L$9)+1,0),"d"),IF(AND($E478&lt;&gt;"",$F478&lt;&gt;"",$I478=""),DATEDIF($E478,$F478,"d"),IF(AND($E478&lt;&gt;"",$F478&lt;&gt;"",$I478&lt;&gt;""),DAY(DATE(YEAR($F478),MONTH($F478)+1,0))-(DATE(YEAR($F478),MONTH($F478)+1,0)-$F478),DAY(DATE(YEAR($L$9),MONTH($L$9)+1,0)))))))),"")</f>
        <v/>
      </c>
      <c r="H478" s="52" t="str">
        <f>IFERROR(IF($A478&lt;&gt;"",VLOOKUP($A478,Matos,3,0),""),"")</f>
        <v/>
      </c>
      <c r="I478" s="52"/>
      <c r="J478" s="52"/>
      <c r="K478" s="68" t="str">
        <f ca="1">IFERROR(ROUND(IF(MID($B478,1,2)="OT","",IF(AND($B$8&lt;&gt;"",$D478="",MONTH($F478)=MONTH($L$9),($F478&gt;$B$8),($F478&gt;$E478)),-SUM($H478/DAY(DATE(YEAR($L$9),MONTH($L$9)+1,0)))*DATEDIF($B$8,$F478,"d")*$C478,IF(AND($B$8&lt;&gt;"",$D478&lt;&gt;"",MONTH($F478)=MONTH($L$9),($F478&gt;$B$8),($F478&gt;$E478)),-SUM($H478/DAY(DATE(YEAR($L$9),MONTH($L$9)+1,0)))*DATEDIF($B$8,$F478,"d")*$D478,""))),2),"")</f>
        <v/>
      </c>
      <c r="L478" s="68" t="str">
        <f ca="1">IFERROR(ROUND(IF(AND($J478="",$D478=""),SUM($H478/DAY(DATE(YEAR($L$9),MONTH($L$9)+1,0)))*$G478*$C478,IF(AND($J478="",$D478&lt;&gt;""),SUM($H478/DAY(DATE(YEAR($L$9),MONTH($L$9)+1,0)))*$G478*$D478,"")),2),"")</f>
        <v/>
      </c>
      <c r="M478" s="68" t="str">
        <f ca="1">IFERROR(ROUND(IF(SUM($I478+$L478)="","",SUM($I478+$L478)),2),"")</f>
        <v/>
      </c>
      <c r="N478" s="52"/>
      <c r="O478" s="54"/>
    </row>
    <row r="479" spans="1:15" s="14" customFormat="1" x14ac:dyDescent="0.25">
      <c r="A479" s="48"/>
      <c r="B479" s="49" t="str">
        <f>IFERROR(IF($A479&lt;&gt;"",VLOOKUP($A479,Matos,2,0),""),"")</f>
        <v/>
      </c>
      <c r="C479" s="50"/>
      <c r="D479" s="50"/>
      <c r="E479" s="51"/>
      <c r="F479" s="51"/>
      <c r="G479" s="67" t="str">
        <f>IFERROR(IF(OR($A479="",$B479="",$E479=""),"",IF(AND($F479&lt;&gt;"",MONTH($F479)&lt;MONTH($L$9)),"",IF(MID($B479,1,2)="OT",DATEDIF($E479,$F479,"d")+1,IF(AND($I479="",$F479=""),DATEDIF($E479,DATE(YEAR($L$9),MONTH($L$9)+1,0),"d"),IF(AND($E479&lt;&gt;"",$F479&lt;&gt;"",$I479=""),DATEDIF($E479,$F479,"d"),IF(AND($E479&lt;&gt;"",$F479&lt;&gt;"",$I479&lt;&gt;""),DAY(DATE(YEAR($F479),MONTH($F479)+1,0))-(DATE(YEAR($F479),MONTH($F479)+1,0)-$F479),DAY(DATE(YEAR($L$9),MONTH($L$9)+1,0)))))))),"")</f>
        <v/>
      </c>
      <c r="H479" s="52" t="str">
        <f>IFERROR(IF($A479&lt;&gt;"",VLOOKUP($A479,Matos,3,0),""),"")</f>
        <v/>
      </c>
      <c r="I479" s="52"/>
      <c r="J479" s="52"/>
      <c r="K479" s="68" t="str">
        <f ca="1">IFERROR(ROUND(IF(MID($B479,1,2)="OT","",IF(AND($B$8&lt;&gt;"",$D479="",MONTH($F479)=MONTH($L$9),($F479&gt;$B$8),($F479&gt;$E479)),-SUM($H479/DAY(DATE(YEAR($L$9),MONTH($L$9)+1,0)))*DATEDIF($B$8,$F479,"d")*$C479,IF(AND($B$8&lt;&gt;"",$D479&lt;&gt;"",MONTH($F479)=MONTH($L$9),($F479&gt;$B$8),($F479&gt;$E479)),-SUM($H479/DAY(DATE(YEAR($L$9),MONTH($L$9)+1,0)))*DATEDIF($B$8,$F479,"d")*$D479,""))),2),"")</f>
        <v/>
      </c>
      <c r="L479" s="68" t="str">
        <f ca="1">IFERROR(ROUND(IF(AND($J479="",$D479=""),SUM($H479/DAY(DATE(YEAR($L$9),MONTH($L$9)+1,0)))*$G479*$C479,IF(AND($J479="",$D479&lt;&gt;""),SUM($H479/DAY(DATE(YEAR($L$9),MONTH($L$9)+1,0)))*$G479*$D479,"")),2),"")</f>
        <v/>
      </c>
      <c r="M479" s="68" t="str">
        <f ca="1">IFERROR(ROUND(IF(SUM($I479+$L479)="","",SUM($I479+$L479)),2),"")</f>
        <v/>
      </c>
      <c r="N479" s="52"/>
      <c r="O479" s="54"/>
    </row>
    <row r="480" spans="1:15" s="14" customFormat="1" x14ac:dyDescent="0.25">
      <c r="A480" s="48"/>
      <c r="B480" s="49" t="str">
        <f>IFERROR(IF($A480&lt;&gt;"",VLOOKUP($A480,Matos,2,0),""),"")</f>
        <v/>
      </c>
      <c r="C480" s="50"/>
      <c r="D480" s="50"/>
      <c r="E480" s="51"/>
      <c r="F480" s="51"/>
      <c r="G480" s="67" t="str">
        <f>IFERROR(IF(OR($A480="",$B480="",$E480=""),"",IF(AND($F480&lt;&gt;"",MONTH($F480)&lt;MONTH($L$9)),"",IF(MID($B480,1,2)="OT",DATEDIF($E480,$F480,"d")+1,IF(AND($I480="",$F480=""),DATEDIF($E480,DATE(YEAR($L$9),MONTH($L$9)+1,0),"d"),IF(AND($E480&lt;&gt;"",$F480&lt;&gt;"",$I480=""),DATEDIF($E480,$F480,"d"),IF(AND($E480&lt;&gt;"",$F480&lt;&gt;"",$I480&lt;&gt;""),DAY(DATE(YEAR($F480),MONTH($F480)+1,0))-(DATE(YEAR($F480),MONTH($F480)+1,0)-$F480),DAY(DATE(YEAR($L$9),MONTH($L$9)+1,0)))))))),"")</f>
        <v/>
      </c>
      <c r="H480" s="52" t="str">
        <f>IFERROR(IF($A480&lt;&gt;"",VLOOKUP($A480,Matos,3,0),""),"")</f>
        <v/>
      </c>
      <c r="I480" s="52"/>
      <c r="J480" s="52"/>
      <c r="K480" s="68" t="str">
        <f ca="1">IFERROR(ROUND(IF(MID($B480,1,2)="OT","",IF(AND($B$8&lt;&gt;"",$D480="",MONTH($F480)=MONTH($L$9),($F480&gt;$B$8),($F480&gt;$E480)),-SUM($H480/DAY(DATE(YEAR($L$9),MONTH($L$9)+1,0)))*DATEDIF($B$8,$F480,"d")*$C480,IF(AND($B$8&lt;&gt;"",$D480&lt;&gt;"",MONTH($F480)=MONTH($L$9),($F480&gt;$B$8),($F480&gt;$E480)),-SUM($H480/DAY(DATE(YEAR($L$9),MONTH($L$9)+1,0)))*DATEDIF($B$8,$F480,"d")*$D480,""))),2),"")</f>
        <v/>
      </c>
      <c r="L480" s="68" t="str">
        <f ca="1">IFERROR(ROUND(IF(AND($J480="",$D480=""),SUM($H480/DAY(DATE(YEAR($L$9),MONTH($L$9)+1,0)))*$G480*$C480,IF(AND($J480="",$D480&lt;&gt;""),SUM($H480/DAY(DATE(YEAR($L$9),MONTH($L$9)+1,0)))*$G480*$D480,"")),2),"")</f>
        <v/>
      </c>
      <c r="M480" s="68" t="str">
        <f ca="1">IFERROR(ROUND(IF(SUM($I480+$L480)="","",SUM($I480+$L480)),2),"")</f>
        <v/>
      </c>
      <c r="N480" s="52"/>
      <c r="O480" s="54"/>
    </row>
    <row r="481" spans="1:15" s="14" customFormat="1" x14ac:dyDescent="0.25">
      <c r="A481" s="48"/>
      <c r="B481" s="49" t="str">
        <f>IFERROR(IF($A481&lt;&gt;"",VLOOKUP($A481,Matos,2,0),""),"")</f>
        <v/>
      </c>
      <c r="C481" s="50"/>
      <c r="D481" s="50"/>
      <c r="E481" s="51"/>
      <c r="F481" s="51"/>
      <c r="G481" s="67" t="str">
        <f>IFERROR(IF(OR($A481="",$B481="",$E481=""),"",IF(AND($F481&lt;&gt;"",MONTH($F481)&lt;MONTH($L$9)),"",IF(MID($B481,1,2)="OT",DATEDIF($E481,$F481,"d")+1,IF(AND($I481="",$F481=""),DATEDIF($E481,DATE(YEAR($L$9),MONTH($L$9)+1,0),"d"),IF(AND($E481&lt;&gt;"",$F481&lt;&gt;"",$I481=""),DATEDIF($E481,$F481,"d"),IF(AND($E481&lt;&gt;"",$F481&lt;&gt;"",$I481&lt;&gt;""),DAY(DATE(YEAR($F481),MONTH($F481)+1,0))-(DATE(YEAR($F481),MONTH($F481)+1,0)-$F481),DAY(DATE(YEAR($L$9),MONTH($L$9)+1,0)))))))),"")</f>
        <v/>
      </c>
      <c r="H481" s="52" t="str">
        <f>IFERROR(IF($A481&lt;&gt;"",VLOOKUP($A481,Matos,3,0),""),"")</f>
        <v/>
      </c>
      <c r="I481" s="52"/>
      <c r="J481" s="52"/>
      <c r="K481" s="68" t="str">
        <f ca="1">IFERROR(ROUND(IF(MID($B481,1,2)="OT","",IF(AND($B$8&lt;&gt;"",$D481="",MONTH($F481)=MONTH($L$9),($F481&gt;$B$8),($F481&gt;$E481)),-SUM($H481/DAY(DATE(YEAR($L$9),MONTH($L$9)+1,0)))*DATEDIF($B$8,$F481,"d")*$C481,IF(AND($B$8&lt;&gt;"",$D481&lt;&gt;"",MONTH($F481)=MONTH($L$9),($F481&gt;$B$8),($F481&gt;$E481)),-SUM($H481/DAY(DATE(YEAR($L$9),MONTH($L$9)+1,0)))*DATEDIF($B$8,$F481,"d")*$D481,""))),2),"")</f>
        <v/>
      </c>
      <c r="L481" s="68" t="str">
        <f ca="1">IFERROR(ROUND(IF(AND($J481="",$D481=""),SUM($H481/DAY(DATE(YEAR($L$9),MONTH($L$9)+1,0)))*$G481*$C481,IF(AND($J481="",$D481&lt;&gt;""),SUM($H481/DAY(DATE(YEAR($L$9),MONTH($L$9)+1,0)))*$G481*$D481,"")),2),"")</f>
        <v/>
      </c>
      <c r="M481" s="68" t="str">
        <f ca="1">IFERROR(ROUND(IF(SUM($I481+$L481)="","",SUM($I481+$L481)),2),"")</f>
        <v/>
      </c>
      <c r="N481" s="52"/>
      <c r="O481" s="54"/>
    </row>
    <row r="482" spans="1:15" s="14" customFormat="1" x14ac:dyDescent="0.25">
      <c r="A482" s="48"/>
      <c r="B482" s="49" t="str">
        <f>IFERROR(IF($A482&lt;&gt;"",VLOOKUP($A482,Matos,2,0),""),"")</f>
        <v/>
      </c>
      <c r="C482" s="50"/>
      <c r="D482" s="50"/>
      <c r="E482" s="51"/>
      <c r="F482" s="51"/>
      <c r="G482" s="67" t="str">
        <f>IFERROR(IF(OR($A482="",$B482="",$E482=""),"",IF(AND($F482&lt;&gt;"",MONTH($F482)&lt;MONTH($L$9)),"",IF(MID($B482,1,2)="OT",DATEDIF($E482,$F482,"d")+1,IF(AND($I482="",$F482=""),DATEDIF($E482,DATE(YEAR($L$9),MONTH($L$9)+1,0),"d"),IF(AND($E482&lt;&gt;"",$F482&lt;&gt;"",$I482=""),DATEDIF($E482,$F482,"d"),IF(AND($E482&lt;&gt;"",$F482&lt;&gt;"",$I482&lt;&gt;""),DAY(DATE(YEAR($F482),MONTH($F482)+1,0))-(DATE(YEAR($F482),MONTH($F482)+1,0)-$F482),DAY(DATE(YEAR($L$9),MONTH($L$9)+1,0)))))))),"")</f>
        <v/>
      </c>
      <c r="H482" s="52" t="str">
        <f>IFERROR(IF($A482&lt;&gt;"",VLOOKUP($A482,Matos,3,0),""),"")</f>
        <v/>
      </c>
      <c r="I482" s="52"/>
      <c r="J482" s="52"/>
      <c r="K482" s="68" t="str">
        <f ca="1">IFERROR(ROUND(IF(MID($B482,1,2)="OT","",IF(AND($B$8&lt;&gt;"",$D482="",MONTH($F482)=MONTH($L$9),($F482&gt;$B$8),($F482&gt;$E482)),-SUM($H482/DAY(DATE(YEAR($L$9),MONTH($L$9)+1,0)))*DATEDIF($B$8,$F482,"d")*$C482,IF(AND($B$8&lt;&gt;"",$D482&lt;&gt;"",MONTH($F482)=MONTH($L$9),($F482&gt;$B$8),($F482&gt;$E482)),-SUM($H482/DAY(DATE(YEAR($L$9),MONTH($L$9)+1,0)))*DATEDIF($B$8,$F482,"d")*$D482,""))),2),"")</f>
        <v/>
      </c>
      <c r="L482" s="68" t="str">
        <f ca="1">IFERROR(ROUND(IF(AND($J482="",$D482=""),SUM($H482/DAY(DATE(YEAR($L$9),MONTH($L$9)+1,0)))*$G482*$C482,IF(AND($J482="",$D482&lt;&gt;""),SUM($H482/DAY(DATE(YEAR($L$9),MONTH($L$9)+1,0)))*$G482*$D482,"")),2),"")</f>
        <v/>
      </c>
      <c r="M482" s="68" t="str">
        <f ca="1">IFERROR(ROUND(IF(SUM($I482+$L482)="","",SUM($I482+$L482)),2),"")</f>
        <v/>
      </c>
      <c r="N482" s="52"/>
      <c r="O482" s="54"/>
    </row>
    <row r="483" spans="1:15" s="14" customFormat="1" x14ac:dyDescent="0.25">
      <c r="A483" s="48"/>
      <c r="B483" s="49" t="str">
        <f>IFERROR(IF($A483&lt;&gt;"",VLOOKUP($A483,Matos,2,0),""),"")</f>
        <v/>
      </c>
      <c r="C483" s="50"/>
      <c r="D483" s="50"/>
      <c r="E483" s="51"/>
      <c r="F483" s="51"/>
      <c r="G483" s="67" t="str">
        <f>IFERROR(IF(OR($A483="",$B483="",$E483=""),"",IF(AND($F483&lt;&gt;"",MONTH($F483)&lt;MONTH($L$9)),"",IF(MID($B483,1,2)="OT",DATEDIF($E483,$F483,"d")+1,IF(AND($I483="",$F483=""),DATEDIF($E483,DATE(YEAR($L$9),MONTH($L$9)+1,0),"d"),IF(AND($E483&lt;&gt;"",$F483&lt;&gt;"",$I483=""),DATEDIF($E483,$F483,"d"),IF(AND($E483&lt;&gt;"",$F483&lt;&gt;"",$I483&lt;&gt;""),DAY(DATE(YEAR($F483),MONTH($F483)+1,0))-(DATE(YEAR($F483),MONTH($F483)+1,0)-$F483),DAY(DATE(YEAR($L$9),MONTH($L$9)+1,0)))))))),"")</f>
        <v/>
      </c>
      <c r="H483" s="52" t="str">
        <f>IFERROR(IF($A483&lt;&gt;"",VLOOKUP($A483,Matos,3,0),""),"")</f>
        <v/>
      </c>
      <c r="I483" s="52"/>
      <c r="J483" s="52"/>
      <c r="K483" s="68" t="str">
        <f ca="1">IFERROR(ROUND(IF(MID($B483,1,2)="OT","",IF(AND($B$8&lt;&gt;"",$D483="",MONTH($F483)=MONTH($L$9),($F483&gt;$B$8),($F483&gt;$E483)),-SUM($H483/DAY(DATE(YEAR($L$9),MONTH($L$9)+1,0)))*DATEDIF($B$8,$F483,"d")*$C483,IF(AND($B$8&lt;&gt;"",$D483&lt;&gt;"",MONTH($F483)=MONTH($L$9),($F483&gt;$B$8),($F483&gt;$E483)),-SUM($H483/DAY(DATE(YEAR($L$9),MONTH($L$9)+1,0)))*DATEDIF($B$8,$F483,"d")*$D483,""))),2),"")</f>
        <v/>
      </c>
      <c r="L483" s="68" t="str">
        <f ca="1">IFERROR(ROUND(IF(AND($J483="",$D483=""),SUM($H483/DAY(DATE(YEAR($L$9),MONTH($L$9)+1,0)))*$G483*$C483,IF(AND($J483="",$D483&lt;&gt;""),SUM($H483/DAY(DATE(YEAR($L$9),MONTH($L$9)+1,0)))*$G483*$D483,"")),2),"")</f>
        <v/>
      </c>
      <c r="M483" s="68" t="str">
        <f ca="1">IFERROR(ROUND(IF(SUM($I483+$L483)="","",SUM($I483+$L483)),2),"")</f>
        <v/>
      </c>
      <c r="N483" s="52"/>
      <c r="O483" s="54"/>
    </row>
    <row r="484" spans="1:15" s="14" customFormat="1" x14ac:dyDescent="0.25">
      <c r="A484" s="48"/>
      <c r="B484" s="49" t="str">
        <f>IFERROR(IF($A484&lt;&gt;"",VLOOKUP($A484,Matos,2,0),""),"")</f>
        <v/>
      </c>
      <c r="C484" s="50"/>
      <c r="D484" s="50"/>
      <c r="E484" s="51"/>
      <c r="F484" s="51"/>
      <c r="G484" s="67" t="str">
        <f>IFERROR(IF(OR($A484="",$B484="",$E484=""),"",IF(AND($F484&lt;&gt;"",MONTH($F484)&lt;MONTH($L$9)),"",IF(MID($B484,1,2)="OT",DATEDIF($E484,$F484,"d")+1,IF(AND($I484="",$F484=""),DATEDIF($E484,DATE(YEAR($L$9),MONTH($L$9)+1,0),"d"),IF(AND($E484&lt;&gt;"",$F484&lt;&gt;"",$I484=""),DATEDIF($E484,$F484,"d"),IF(AND($E484&lt;&gt;"",$F484&lt;&gt;"",$I484&lt;&gt;""),DAY(DATE(YEAR($F484),MONTH($F484)+1,0))-(DATE(YEAR($F484),MONTH($F484)+1,0)-$F484),DAY(DATE(YEAR($L$9),MONTH($L$9)+1,0)))))))),"")</f>
        <v/>
      </c>
      <c r="H484" s="52" t="str">
        <f>IFERROR(IF($A484&lt;&gt;"",VLOOKUP($A484,Matos,3,0),""),"")</f>
        <v/>
      </c>
      <c r="I484" s="52"/>
      <c r="J484" s="52"/>
      <c r="K484" s="68" t="str">
        <f ca="1">IFERROR(ROUND(IF(MID($B484,1,2)="OT","",IF(AND($B$8&lt;&gt;"",$D484="",MONTH($F484)=MONTH($L$9),($F484&gt;$B$8),($F484&gt;$E484)),-SUM($H484/DAY(DATE(YEAR($L$9),MONTH($L$9)+1,0)))*DATEDIF($B$8,$F484,"d")*$C484,IF(AND($B$8&lt;&gt;"",$D484&lt;&gt;"",MONTH($F484)=MONTH($L$9),($F484&gt;$B$8),($F484&gt;$E484)),-SUM($H484/DAY(DATE(YEAR($L$9),MONTH($L$9)+1,0)))*DATEDIF($B$8,$F484,"d")*$D484,""))),2),"")</f>
        <v/>
      </c>
      <c r="L484" s="68" t="str">
        <f ca="1">IFERROR(ROUND(IF(AND($J484="",$D484=""),SUM($H484/DAY(DATE(YEAR($L$9),MONTH($L$9)+1,0)))*$G484*$C484,IF(AND($J484="",$D484&lt;&gt;""),SUM($H484/DAY(DATE(YEAR($L$9),MONTH($L$9)+1,0)))*$G484*$D484,"")),2),"")</f>
        <v/>
      </c>
      <c r="M484" s="68" t="str">
        <f ca="1">IFERROR(ROUND(IF(SUM($I484+$L484)="","",SUM($I484+$L484)),2),"")</f>
        <v/>
      </c>
      <c r="N484" s="52"/>
      <c r="O484" s="54"/>
    </row>
    <row r="485" spans="1:15" s="14" customFormat="1" x14ac:dyDescent="0.25">
      <c r="A485" s="48"/>
      <c r="B485" s="49" t="str">
        <f>IFERROR(IF($A485&lt;&gt;"",VLOOKUP($A485,Matos,2,0),""),"")</f>
        <v/>
      </c>
      <c r="C485" s="50"/>
      <c r="D485" s="50"/>
      <c r="E485" s="51"/>
      <c r="F485" s="51"/>
      <c r="G485" s="67" t="str">
        <f>IFERROR(IF(OR($A485="",$B485="",$E485=""),"",IF(AND($F485&lt;&gt;"",MONTH($F485)&lt;MONTH($L$9)),"",IF(MID($B485,1,2)="OT",DATEDIF($E485,$F485,"d")+1,IF(AND($I485="",$F485=""),DATEDIF($E485,DATE(YEAR($L$9),MONTH($L$9)+1,0),"d"),IF(AND($E485&lt;&gt;"",$F485&lt;&gt;"",$I485=""),DATEDIF($E485,$F485,"d"),IF(AND($E485&lt;&gt;"",$F485&lt;&gt;"",$I485&lt;&gt;""),DAY(DATE(YEAR($F485),MONTH($F485)+1,0))-(DATE(YEAR($F485),MONTH($F485)+1,0)-$F485),DAY(DATE(YEAR($L$9),MONTH($L$9)+1,0)))))))),"")</f>
        <v/>
      </c>
      <c r="H485" s="52" t="str">
        <f>IFERROR(IF($A485&lt;&gt;"",VLOOKUP($A485,Matos,3,0),""),"")</f>
        <v/>
      </c>
      <c r="I485" s="52"/>
      <c r="J485" s="52"/>
      <c r="K485" s="68" t="str">
        <f ca="1">IFERROR(ROUND(IF(MID($B485,1,2)="OT","",IF(AND($B$8&lt;&gt;"",$D485="",MONTH($F485)=MONTH($L$9),($F485&gt;$B$8),($F485&gt;$E485)),-SUM($H485/DAY(DATE(YEAR($L$9),MONTH($L$9)+1,0)))*DATEDIF($B$8,$F485,"d")*$C485,IF(AND($B$8&lt;&gt;"",$D485&lt;&gt;"",MONTH($F485)=MONTH($L$9),($F485&gt;$B$8),($F485&gt;$E485)),-SUM($H485/DAY(DATE(YEAR($L$9),MONTH($L$9)+1,0)))*DATEDIF($B$8,$F485,"d")*$D485,""))),2),"")</f>
        <v/>
      </c>
      <c r="L485" s="68" t="str">
        <f ca="1">IFERROR(ROUND(IF(AND($J485="",$D485=""),SUM($H485/DAY(DATE(YEAR($L$9),MONTH($L$9)+1,0)))*$G485*$C485,IF(AND($J485="",$D485&lt;&gt;""),SUM($H485/DAY(DATE(YEAR($L$9),MONTH($L$9)+1,0)))*$G485*$D485,"")),2),"")</f>
        <v/>
      </c>
      <c r="M485" s="68" t="str">
        <f ca="1">IFERROR(ROUND(IF(SUM($I485+$L485)="","",SUM($I485+$L485)),2),"")</f>
        <v/>
      </c>
      <c r="N485" s="52"/>
      <c r="O485" s="54"/>
    </row>
    <row r="486" spans="1:15" s="14" customFormat="1" x14ac:dyDescent="0.25">
      <c r="A486" s="48"/>
      <c r="B486" s="49" t="str">
        <f>IFERROR(IF($A486&lt;&gt;"",VLOOKUP($A486,Matos,2,0),""),"")</f>
        <v/>
      </c>
      <c r="C486" s="50"/>
      <c r="D486" s="50"/>
      <c r="E486" s="51"/>
      <c r="F486" s="51"/>
      <c r="G486" s="67" t="str">
        <f>IFERROR(IF(OR($A486="",$B486="",$E486=""),"",IF(AND($F486&lt;&gt;"",MONTH($F486)&lt;MONTH($L$9)),"",IF(MID($B486,1,2)="OT",DATEDIF($E486,$F486,"d")+1,IF(AND($I486="",$F486=""),DATEDIF($E486,DATE(YEAR($L$9),MONTH($L$9)+1,0),"d"),IF(AND($E486&lt;&gt;"",$F486&lt;&gt;"",$I486=""),DATEDIF($E486,$F486,"d"),IF(AND($E486&lt;&gt;"",$F486&lt;&gt;"",$I486&lt;&gt;""),DAY(DATE(YEAR($F486),MONTH($F486)+1,0))-(DATE(YEAR($F486),MONTH($F486)+1,0)-$F486),DAY(DATE(YEAR($L$9),MONTH($L$9)+1,0)))))))),"")</f>
        <v/>
      </c>
      <c r="H486" s="52" t="str">
        <f>IFERROR(IF($A486&lt;&gt;"",VLOOKUP($A486,Matos,3,0),""),"")</f>
        <v/>
      </c>
      <c r="I486" s="52"/>
      <c r="J486" s="52"/>
      <c r="K486" s="68" t="str">
        <f ca="1">IFERROR(ROUND(IF(MID($B486,1,2)="OT","",IF(AND($B$8&lt;&gt;"",$D486="",MONTH($F486)=MONTH($L$9),($F486&gt;$B$8),($F486&gt;$E486)),-SUM($H486/DAY(DATE(YEAR($L$9),MONTH($L$9)+1,0)))*DATEDIF($B$8,$F486,"d")*$C486,IF(AND($B$8&lt;&gt;"",$D486&lt;&gt;"",MONTH($F486)=MONTH($L$9),($F486&gt;$B$8),($F486&gt;$E486)),-SUM($H486/DAY(DATE(YEAR($L$9),MONTH($L$9)+1,0)))*DATEDIF($B$8,$F486,"d")*$D486,""))),2),"")</f>
        <v/>
      </c>
      <c r="L486" s="68" t="str">
        <f ca="1">IFERROR(ROUND(IF(AND($J486="",$D486=""),SUM($H486/DAY(DATE(YEAR($L$9),MONTH($L$9)+1,0)))*$G486*$C486,IF(AND($J486="",$D486&lt;&gt;""),SUM($H486/DAY(DATE(YEAR($L$9),MONTH($L$9)+1,0)))*$G486*$D486,"")),2),"")</f>
        <v/>
      </c>
      <c r="M486" s="68" t="str">
        <f ca="1">IFERROR(ROUND(IF(SUM($I486+$L486)="","",SUM($I486+$L486)),2),"")</f>
        <v/>
      </c>
      <c r="N486" s="52"/>
      <c r="O486" s="54"/>
    </row>
    <row r="487" spans="1:15" s="14" customFormat="1" x14ac:dyDescent="0.25">
      <c r="A487" s="48"/>
      <c r="B487" s="49" t="str">
        <f>IFERROR(IF($A487&lt;&gt;"",VLOOKUP($A487,Matos,2,0),""),"")</f>
        <v/>
      </c>
      <c r="C487" s="50"/>
      <c r="D487" s="50"/>
      <c r="E487" s="51"/>
      <c r="F487" s="51"/>
      <c r="G487" s="67" t="str">
        <f>IFERROR(IF(OR($A487="",$B487="",$E487=""),"",IF(AND($F487&lt;&gt;"",MONTH($F487)&lt;MONTH($L$9)),"",IF(MID($B487,1,2)="OT",DATEDIF($E487,$F487,"d")+1,IF(AND($I487="",$F487=""),DATEDIF($E487,DATE(YEAR($L$9),MONTH($L$9)+1,0),"d"),IF(AND($E487&lt;&gt;"",$F487&lt;&gt;"",$I487=""),DATEDIF($E487,$F487,"d"),IF(AND($E487&lt;&gt;"",$F487&lt;&gt;"",$I487&lt;&gt;""),DAY(DATE(YEAR($F487),MONTH($F487)+1,0))-(DATE(YEAR($F487),MONTH($F487)+1,0)-$F487),DAY(DATE(YEAR($L$9),MONTH($L$9)+1,0)))))))),"")</f>
        <v/>
      </c>
      <c r="H487" s="52" t="str">
        <f>IFERROR(IF($A487&lt;&gt;"",VLOOKUP($A487,Matos,3,0),""),"")</f>
        <v/>
      </c>
      <c r="I487" s="52"/>
      <c r="J487" s="52"/>
      <c r="K487" s="68" t="str">
        <f ca="1">IFERROR(ROUND(IF(MID($B487,1,2)="OT","",IF(AND($B$8&lt;&gt;"",$D487="",MONTH($F487)=MONTH($L$9),($F487&gt;$B$8),($F487&gt;$E487)),-SUM($H487/DAY(DATE(YEAR($L$9),MONTH($L$9)+1,0)))*DATEDIF($B$8,$F487,"d")*$C487,IF(AND($B$8&lt;&gt;"",$D487&lt;&gt;"",MONTH($F487)=MONTH($L$9),($F487&gt;$B$8),($F487&gt;$E487)),-SUM($H487/DAY(DATE(YEAR($L$9),MONTH($L$9)+1,0)))*DATEDIF($B$8,$F487,"d")*$D487,""))),2),"")</f>
        <v/>
      </c>
      <c r="L487" s="68" t="str">
        <f ca="1">IFERROR(ROUND(IF(AND($J487="",$D487=""),SUM($H487/DAY(DATE(YEAR($L$9),MONTH($L$9)+1,0)))*$G487*$C487,IF(AND($J487="",$D487&lt;&gt;""),SUM($H487/DAY(DATE(YEAR($L$9),MONTH($L$9)+1,0)))*$G487*$D487,"")),2),"")</f>
        <v/>
      </c>
      <c r="M487" s="68" t="str">
        <f ca="1">IFERROR(ROUND(IF(SUM($I487+$L487)="","",SUM($I487+$L487)),2),"")</f>
        <v/>
      </c>
      <c r="N487" s="52"/>
      <c r="O487" s="54"/>
    </row>
    <row r="488" spans="1:15" s="14" customFormat="1" x14ac:dyDescent="0.25">
      <c r="A488" s="48"/>
      <c r="B488" s="49" t="str">
        <f>IFERROR(IF($A488&lt;&gt;"",VLOOKUP($A488,Matos,2,0),""),"")</f>
        <v/>
      </c>
      <c r="C488" s="50"/>
      <c r="D488" s="50"/>
      <c r="E488" s="51"/>
      <c r="F488" s="51"/>
      <c r="G488" s="67" t="str">
        <f>IFERROR(IF(OR($A488="",$B488="",$E488=""),"",IF(AND($F488&lt;&gt;"",MONTH($F488)&lt;MONTH($L$9)),"",IF(MID($B488,1,2)="OT",DATEDIF($E488,$F488,"d")+1,IF(AND($I488="",$F488=""),DATEDIF($E488,DATE(YEAR($L$9),MONTH($L$9)+1,0),"d"),IF(AND($E488&lt;&gt;"",$F488&lt;&gt;"",$I488=""),DATEDIF($E488,$F488,"d"),IF(AND($E488&lt;&gt;"",$F488&lt;&gt;"",$I488&lt;&gt;""),DAY(DATE(YEAR($F488),MONTH($F488)+1,0))-(DATE(YEAR($F488),MONTH($F488)+1,0)-$F488),DAY(DATE(YEAR($L$9),MONTH($L$9)+1,0)))))))),"")</f>
        <v/>
      </c>
      <c r="H488" s="52" t="str">
        <f>IFERROR(IF($A488&lt;&gt;"",VLOOKUP($A488,Matos,3,0),""),"")</f>
        <v/>
      </c>
      <c r="I488" s="52"/>
      <c r="J488" s="52"/>
      <c r="K488" s="68" t="str">
        <f ca="1">IFERROR(ROUND(IF(MID($B488,1,2)="OT","",IF(AND($B$8&lt;&gt;"",$D488="",MONTH($F488)=MONTH($L$9),($F488&gt;$B$8),($F488&gt;$E488)),-SUM($H488/DAY(DATE(YEAR($L$9),MONTH($L$9)+1,0)))*DATEDIF($B$8,$F488,"d")*$C488,IF(AND($B$8&lt;&gt;"",$D488&lt;&gt;"",MONTH($F488)=MONTH($L$9),($F488&gt;$B$8),($F488&gt;$E488)),-SUM($H488/DAY(DATE(YEAR($L$9),MONTH($L$9)+1,0)))*DATEDIF($B$8,$F488,"d")*$D488,""))),2),"")</f>
        <v/>
      </c>
      <c r="L488" s="68" t="str">
        <f ca="1">IFERROR(ROUND(IF(AND($J488="",$D488=""),SUM($H488/DAY(DATE(YEAR($L$9),MONTH($L$9)+1,0)))*$G488*$C488,IF(AND($J488="",$D488&lt;&gt;""),SUM($H488/DAY(DATE(YEAR($L$9),MONTH($L$9)+1,0)))*$G488*$D488,"")),2),"")</f>
        <v/>
      </c>
      <c r="M488" s="68" t="str">
        <f ca="1">IFERROR(ROUND(IF(SUM($I488+$L488)="","",SUM($I488+$L488)),2),"")</f>
        <v/>
      </c>
      <c r="N488" s="52"/>
      <c r="O488" s="54"/>
    </row>
    <row r="489" spans="1:15" s="14" customFormat="1" x14ac:dyDescent="0.25">
      <c r="A489" s="48"/>
      <c r="B489" s="49" t="str">
        <f>IFERROR(IF($A489&lt;&gt;"",VLOOKUP($A489,Matos,2,0),""),"")</f>
        <v/>
      </c>
      <c r="C489" s="50"/>
      <c r="D489" s="50"/>
      <c r="E489" s="51"/>
      <c r="F489" s="51"/>
      <c r="G489" s="67" t="str">
        <f>IFERROR(IF(OR($A489="",$B489="",$E489=""),"",IF(AND($F489&lt;&gt;"",MONTH($F489)&lt;MONTH($L$9)),"",IF(MID($B489,1,2)="OT",DATEDIF($E489,$F489,"d")+1,IF(AND($I489="",$F489=""),DATEDIF($E489,DATE(YEAR($L$9),MONTH($L$9)+1,0),"d"),IF(AND($E489&lt;&gt;"",$F489&lt;&gt;"",$I489=""),DATEDIF($E489,$F489,"d"),IF(AND($E489&lt;&gt;"",$F489&lt;&gt;"",$I489&lt;&gt;""),DAY(DATE(YEAR($F489),MONTH($F489)+1,0))-(DATE(YEAR($F489),MONTH($F489)+1,0)-$F489),DAY(DATE(YEAR($L$9),MONTH($L$9)+1,0)))))))),"")</f>
        <v/>
      </c>
      <c r="H489" s="52" t="str">
        <f>IFERROR(IF($A489&lt;&gt;"",VLOOKUP($A489,Matos,3,0),""),"")</f>
        <v/>
      </c>
      <c r="I489" s="52"/>
      <c r="J489" s="52"/>
      <c r="K489" s="68" t="str">
        <f ca="1">IFERROR(ROUND(IF(MID($B489,1,2)="OT","",IF(AND($B$8&lt;&gt;"",$D489="",MONTH($F489)=MONTH($L$9),($F489&gt;$B$8),($F489&gt;$E489)),-SUM($H489/DAY(DATE(YEAR($L$9),MONTH($L$9)+1,0)))*DATEDIF($B$8,$F489,"d")*$C489,IF(AND($B$8&lt;&gt;"",$D489&lt;&gt;"",MONTH($F489)=MONTH($L$9),($F489&gt;$B$8),($F489&gt;$E489)),-SUM($H489/DAY(DATE(YEAR($L$9),MONTH($L$9)+1,0)))*DATEDIF($B$8,$F489,"d")*$D489,""))),2),"")</f>
        <v/>
      </c>
      <c r="L489" s="68" t="str">
        <f ca="1">IFERROR(ROUND(IF(AND($J489="",$D489=""),SUM($H489/DAY(DATE(YEAR($L$9),MONTH($L$9)+1,0)))*$G489*$C489,IF(AND($J489="",$D489&lt;&gt;""),SUM($H489/DAY(DATE(YEAR($L$9),MONTH($L$9)+1,0)))*$G489*$D489,"")),2),"")</f>
        <v/>
      </c>
      <c r="M489" s="68" t="str">
        <f ca="1">IFERROR(ROUND(IF(SUM($I489+$L489)="","",SUM($I489+$L489)),2),"")</f>
        <v/>
      </c>
      <c r="N489" s="52"/>
      <c r="O489" s="54"/>
    </row>
    <row r="490" spans="1:15" s="14" customFormat="1" x14ac:dyDescent="0.25">
      <c r="A490" s="48"/>
      <c r="B490" s="49" t="str">
        <f>IFERROR(IF($A490&lt;&gt;"",VLOOKUP($A490,Matos,2,0),""),"")</f>
        <v/>
      </c>
      <c r="C490" s="50"/>
      <c r="D490" s="50"/>
      <c r="E490" s="51"/>
      <c r="F490" s="51"/>
      <c r="G490" s="67" t="str">
        <f>IFERROR(IF(OR($A490="",$B490="",$E490=""),"",IF(AND($F490&lt;&gt;"",MONTH($F490)&lt;MONTH($L$9)),"",IF(MID($B490,1,2)="OT",DATEDIF($E490,$F490,"d")+1,IF(AND($I490="",$F490=""),DATEDIF($E490,DATE(YEAR($L$9),MONTH($L$9)+1,0),"d"),IF(AND($E490&lt;&gt;"",$F490&lt;&gt;"",$I490=""),DATEDIF($E490,$F490,"d"),IF(AND($E490&lt;&gt;"",$F490&lt;&gt;"",$I490&lt;&gt;""),DAY(DATE(YEAR($F490),MONTH($F490)+1,0))-(DATE(YEAR($F490),MONTH($F490)+1,0)-$F490),DAY(DATE(YEAR($L$9),MONTH($L$9)+1,0)))))))),"")</f>
        <v/>
      </c>
      <c r="H490" s="52" t="str">
        <f>IFERROR(IF($A490&lt;&gt;"",VLOOKUP($A490,Matos,3,0),""),"")</f>
        <v/>
      </c>
      <c r="I490" s="52"/>
      <c r="J490" s="52"/>
      <c r="K490" s="68" t="str">
        <f ca="1">IFERROR(ROUND(IF(MID($B490,1,2)="OT","",IF(AND($B$8&lt;&gt;"",$D490="",MONTH($F490)=MONTH($L$9),($F490&gt;$B$8),($F490&gt;$E490)),-SUM($H490/DAY(DATE(YEAR($L$9),MONTH($L$9)+1,0)))*DATEDIF($B$8,$F490,"d")*$C490,IF(AND($B$8&lt;&gt;"",$D490&lt;&gt;"",MONTH($F490)=MONTH($L$9),($F490&gt;$B$8),($F490&gt;$E490)),-SUM($H490/DAY(DATE(YEAR($L$9),MONTH($L$9)+1,0)))*DATEDIF($B$8,$F490,"d")*$D490,""))),2),"")</f>
        <v/>
      </c>
      <c r="L490" s="68" t="str">
        <f ca="1">IFERROR(ROUND(IF(AND($J490="",$D490=""),SUM($H490/DAY(DATE(YEAR($L$9),MONTH($L$9)+1,0)))*$G490*$C490,IF(AND($J490="",$D490&lt;&gt;""),SUM($H490/DAY(DATE(YEAR($L$9),MONTH($L$9)+1,0)))*$G490*$D490,"")),2),"")</f>
        <v/>
      </c>
      <c r="M490" s="68" t="str">
        <f ca="1">IFERROR(ROUND(IF(SUM($I490+$L490)="","",SUM($I490+$L490)),2),"")</f>
        <v/>
      </c>
      <c r="N490" s="52"/>
      <c r="O490" s="54"/>
    </row>
    <row r="491" spans="1:15" s="14" customFormat="1" x14ac:dyDescent="0.25">
      <c r="A491" s="48"/>
      <c r="B491" s="49" t="str">
        <f>IFERROR(IF($A491&lt;&gt;"",VLOOKUP($A491,Matos,2,0),""),"")</f>
        <v/>
      </c>
      <c r="C491" s="50"/>
      <c r="D491" s="50"/>
      <c r="E491" s="51"/>
      <c r="F491" s="51"/>
      <c r="G491" s="67" t="str">
        <f>IFERROR(IF(OR($A491="",$B491="",$E491=""),"",IF(AND($F491&lt;&gt;"",MONTH($F491)&lt;MONTH($L$9)),"",IF(MID($B491,1,2)="OT",DATEDIF($E491,$F491,"d")+1,IF(AND($I491="",$F491=""),DATEDIF($E491,DATE(YEAR($L$9),MONTH($L$9)+1,0),"d"),IF(AND($E491&lt;&gt;"",$F491&lt;&gt;"",$I491=""),DATEDIF($E491,$F491,"d"),IF(AND($E491&lt;&gt;"",$F491&lt;&gt;"",$I491&lt;&gt;""),DAY(DATE(YEAR($F491),MONTH($F491)+1,0))-(DATE(YEAR($F491),MONTH($F491)+1,0)-$F491),DAY(DATE(YEAR($L$9),MONTH($L$9)+1,0)))))))),"")</f>
        <v/>
      </c>
      <c r="H491" s="52" t="str">
        <f>IFERROR(IF($A491&lt;&gt;"",VLOOKUP($A491,Matos,3,0),""),"")</f>
        <v/>
      </c>
      <c r="I491" s="52"/>
      <c r="J491" s="52"/>
      <c r="K491" s="68" t="str">
        <f ca="1">IFERROR(ROUND(IF(MID($B491,1,2)="OT","",IF(AND($B$8&lt;&gt;"",$D491="",MONTH($F491)=MONTH($L$9),($F491&gt;$B$8),($F491&gt;$E491)),-SUM($H491/DAY(DATE(YEAR($L$9),MONTH($L$9)+1,0)))*DATEDIF($B$8,$F491,"d")*$C491,IF(AND($B$8&lt;&gt;"",$D491&lt;&gt;"",MONTH($F491)=MONTH($L$9),($F491&gt;$B$8),($F491&gt;$E491)),-SUM($H491/DAY(DATE(YEAR($L$9),MONTH($L$9)+1,0)))*DATEDIF($B$8,$F491,"d")*$D491,""))),2),"")</f>
        <v/>
      </c>
      <c r="L491" s="68" t="str">
        <f ca="1">IFERROR(ROUND(IF(AND($J491="",$D491=""),SUM($H491/DAY(DATE(YEAR($L$9),MONTH($L$9)+1,0)))*$G491*$C491,IF(AND($J491="",$D491&lt;&gt;""),SUM($H491/DAY(DATE(YEAR($L$9),MONTH($L$9)+1,0)))*$G491*$D491,"")),2),"")</f>
        <v/>
      </c>
      <c r="M491" s="68" t="str">
        <f ca="1">IFERROR(ROUND(IF(SUM($I491+$L491)="","",SUM($I491+$L491)),2),"")</f>
        <v/>
      </c>
      <c r="N491" s="52"/>
      <c r="O491" s="54"/>
    </row>
    <row r="492" spans="1:15" s="14" customFormat="1" x14ac:dyDescent="0.25">
      <c r="A492" s="48"/>
      <c r="B492" s="49" t="str">
        <f>IFERROR(IF($A492&lt;&gt;"",VLOOKUP($A492,Matos,2,0),""),"")</f>
        <v/>
      </c>
      <c r="C492" s="50"/>
      <c r="D492" s="50"/>
      <c r="E492" s="51"/>
      <c r="F492" s="51"/>
      <c r="G492" s="67" t="str">
        <f>IFERROR(IF(OR($A492="",$B492="",$E492=""),"",IF(AND($F492&lt;&gt;"",MONTH($F492)&lt;MONTH($L$9)),"",IF(MID($B492,1,2)="OT",DATEDIF($E492,$F492,"d")+1,IF(AND($I492="",$F492=""),DATEDIF($E492,DATE(YEAR($L$9),MONTH($L$9)+1,0),"d"),IF(AND($E492&lt;&gt;"",$F492&lt;&gt;"",$I492=""),DATEDIF($E492,$F492,"d"),IF(AND($E492&lt;&gt;"",$F492&lt;&gt;"",$I492&lt;&gt;""),DAY(DATE(YEAR($F492),MONTH($F492)+1,0))-(DATE(YEAR($F492),MONTH($F492)+1,0)-$F492),DAY(DATE(YEAR($L$9),MONTH($L$9)+1,0)))))))),"")</f>
        <v/>
      </c>
      <c r="H492" s="52" t="str">
        <f>IFERROR(IF($A492&lt;&gt;"",VLOOKUP($A492,Matos,3,0),""),"")</f>
        <v/>
      </c>
      <c r="I492" s="52"/>
      <c r="J492" s="52"/>
      <c r="K492" s="68" t="str">
        <f ca="1">IFERROR(ROUND(IF(MID($B492,1,2)="OT","",IF(AND($B$8&lt;&gt;"",$D492="",MONTH($F492)=MONTH($L$9),($F492&gt;$B$8),($F492&gt;$E492)),-SUM($H492/DAY(DATE(YEAR($L$9),MONTH($L$9)+1,0)))*DATEDIF($B$8,$F492,"d")*$C492,IF(AND($B$8&lt;&gt;"",$D492&lt;&gt;"",MONTH($F492)=MONTH($L$9),($F492&gt;$B$8),($F492&gt;$E492)),-SUM($H492/DAY(DATE(YEAR($L$9),MONTH($L$9)+1,0)))*DATEDIF($B$8,$F492,"d")*$D492,""))),2),"")</f>
        <v/>
      </c>
      <c r="L492" s="68" t="str">
        <f ca="1">IFERROR(ROUND(IF(AND($J492="",$D492=""),SUM($H492/DAY(DATE(YEAR($L$9),MONTH($L$9)+1,0)))*$G492*$C492,IF(AND($J492="",$D492&lt;&gt;""),SUM($H492/DAY(DATE(YEAR($L$9),MONTH($L$9)+1,0)))*$G492*$D492,"")),2),"")</f>
        <v/>
      </c>
      <c r="M492" s="68" t="str">
        <f ca="1">IFERROR(ROUND(IF(SUM($I492+$L492)="","",SUM($I492+$L492)),2),"")</f>
        <v/>
      </c>
      <c r="N492" s="52"/>
      <c r="O492" s="54"/>
    </row>
    <row r="493" spans="1:15" s="14" customFormat="1" x14ac:dyDescent="0.25">
      <c r="A493" s="48"/>
      <c r="B493" s="49" t="str">
        <f>IFERROR(IF($A493&lt;&gt;"",VLOOKUP($A493,Matos,2,0),""),"")</f>
        <v/>
      </c>
      <c r="C493" s="50"/>
      <c r="D493" s="50"/>
      <c r="E493" s="51"/>
      <c r="F493" s="51"/>
      <c r="G493" s="67" t="str">
        <f>IFERROR(IF(OR($A493="",$B493="",$E493=""),"",IF(AND($F493&lt;&gt;"",MONTH($F493)&lt;MONTH($L$9)),"",IF(MID($B493,1,2)="OT",DATEDIF($E493,$F493,"d")+1,IF(AND($I493="",$F493=""),DATEDIF($E493,DATE(YEAR($L$9),MONTH($L$9)+1,0),"d"),IF(AND($E493&lt;&gt;"",$F493&lt;&gt;"",$I493=""),DATEDIF($E493,$F493,"d"),IF(AND($E493&lt;&gt;"",$F493&lt;&gt;"",$I493&lt;&gt;""),DAY(DATE(YEAR($F493),MONTH($F493)+1,0))-(DATE(YEAR($F493),MONTH($F493)+1,0)-$F493),DAY(DATE(YEAR($L$9),MONTH($L$9)+1,0)))))))),"")</f>
        <v/>
      </c>
      <c r="H493" s="52" t="str">
        <f>IFERROR(IF($A493&lt;&gt;"",VLOOKUP($A493,Matos,3,0),""),"")</f>
        <v/>
      </c>
      <c r="I493" s="52"/>
      <c r="J493" s="52"/>
      <c r="K493" s="68" t="str">
        <f ca="1">IFERROR(ROUND(IF(MID($B493,1,2)="OT","",IF(AND($B$8&lt;&gt;"",$D493="",MONTH($F493)=MONTH($L$9),($F493&gt;$B$8),($F493&gt;$E493)),-SUM($H493/DAY(DATE(YEAR($L$9),MONTH($L$9)+1,0)))*DATEDIF($B$8,$F493,"d")*$C493,IF(AND($B$8&lt;&gt;"",$D493&lt;&gt;"",MONTH($F493)=MONTH($L$9),($F493&gt;$B$8),($F493&gt;$E493)),-SUM($H493/DAY(DATE(YEAR($L$9),MONTH($L$9)+1,0)))*DATEDIF($B$8,$F493,"d")*$D493,""))),2),"")</f>
        <v/>
      </c>
      <c r="L493" s="68" t="str">
        <f ca="1">IFERROR(ROUND(IF(AND($J493="",$D493=""),SUM($H493/DAY(DATE(YEAR($L$9),MONTH($L$9)+1,0)))*$G493*$C493,IF(AND($J493="",$D493&lt;&gt;""),SUM($H493/DAY(DATE(YEAR($L$9),MONTH($L$9)+1,0)))*$G493*$D493,"")),2),"")</f>
        <v/>
      </c>
      <c r="M493" s="68" t="str">
        <f ca="1">IFERROR(ROUND(IF(SUM($I493+$L493)="","",SUM($I493+$L493)),2),"")</f>
        <v/>
      </c>
      <c r="N493" s="52"/>
      <c r="O493" s="54"/>
    </row>
    <row r="494" spans="1:15" s="14" customFormat="1" x14ac:dyDescent="0.25">
      <c r="A494" s="48"/>
      <c r="B494" s="49" t="str">
        <f>IFERROR(IF($A494&lt;&gt;"",VLOOKUP($A494,Matos,2,0),""),"")</f>
        <v/>
      </c>
      <c r="C494" s="50"/>
      <c r="D494" s="50"/>
      <c r="E494" s="51"/>
      <c r="F494" s="51"/>
      <c r="G494" s="67" t="str">
        <f>IFERROR(IF(OR($A494="",$B494="",$E494=""),"",IF(AND($F494&lt;&gt;"",MONTH($F494)&lt;MONTH($L$9)),"",IF(MID($B494,1,2)="OT",DATEDIF($E494,$F494,"d")+1,IF(AND($I494="",$F494=""),DATEDIF($E494,DATE(YEAR($L$9),MONTH($L$9)+1,0),"d"),IF(AND($E494&lt;&gt;"",$F494&lt;&gt;"",$I494=""),DATEDIF($E494,$F494,"d"),IF(AND($E494&lt;&gt;"",$F494&lt;&gt;"",$I494&lt;&gt;""),DAY(DATE(YEAR($F494),MONTH($F494)+1,0))-(DATE(YEAR($F494),MONTH($F494)+1,0)-$F494),DAY(DATE(YEAR($L$9),MONTH($L$9)+1,0)))))))),"")</f>
        <v/>
      </c>
      <c r="H494" s="52" t="str">
        <f>IFERROR(IF($A494&lt;&gt;"",VLOOKUP($A494,Matos,3,0),""),"")</f>
        <v/>
      </c>
      <c r="I494" s="52"/>
      <c r="J494" s="52"/>
      <c r="K494" s="68" t="str">
        <f ca="1">IFERROR(ROUND(IF(MID($B494,1,2)="OT","",IF(AND($B$8&lt;&gt;"",$D494="",MONTH($F494)=MONTH($L$9),($F494&gt;$B$8),($F494&gt;$E494)),-SUM($H494/DAY(DATE(YEAR($L$9),MONTH($L$9)+1,0)))*DATEDIF($B$8,$F494,"d")*$C494,IF(AND($B$8&lt;&gt;"",$D494&lt;&gt;"",MONTH($F494)=MONTH($L$9),($F494&gt;$B$8),($F494&gt;$E494)),-SUM($H494/DAY(DATE(YEAR($L$9),MONTH($L$9)+1,0)))*DATEDIF($B$8,$F494,"d")*$D494,""))),2),"")</f>
        <v/>
      </c>
      <c r="L494" s="68" t="str">
        <f ca="1">IFERROR(ROUND(IF(AND($J494="",$D494=""),SUM($H494/DAY(DATE(YEAR($L$9),MONTH($L$9)+1,0)))*$G494*$C494,IF(AND($J494="",$D494&lt;&gt;""),SUM($H494/DAY(DATE(YEAR($L$9),MONTH($L$9)+1,0)))*$G494*$D494,"")),2),"")</f>
        <v/>
      </c>
      <c r="M494" s="68" t="str">
        <f ca="1">IFERROR(ROUND(IF(SUM($I494+$L494)="","",SUM($I494+$L494)),2),"")</f>
        <v/>
      </c>
      <c r="N494" s="52"/>
      <c r="O494" s="54"/>
    </row>
    <row r="495" spans="1:15" s="14" customFormat="1" x14ac:dyDescent="0.25">
      <c r="A495" s="48"/>
      <c r="B495" s="49" t="str">
        <f>IFERROR(IF($A495&lt;&gt;"",VLOOKUP($A495,Matos,2,0),""),"")</f>
        <v/>
      </c>
      <c r="C495" s="50"/>
      <c r="D495" s="50"/>
      <c r="E495" s="51"/>
      <c r="F495" s="51"/>
      <c r="G495" s="67" t="str">
        <f>IFERROR(IF(OR($A495="",$B495="",$E495=""),"",IF(AND($F495&lt;&gt;"",MONTH($F495)&lt;MONTH($L$9)),"",IF(MID($B495,1,2)="OT",DATEDIF($E495,$F495,"d")+1,IF(AND($I495="",$F495=""),DATEDIF($E495,DATE(YEAR($L$9),MONTH($L$9)+1,0),"d"),IF(AND($E495&lt;&gt;"",$F495&lt;&gt;"",$I495=""),DATEDIF($E495,$F495,"d"),IF(AND($E495&lt;&gt;"",$F495&lt;&gt;"",$I495&lt;&gt;""),DAY(DATE(YEAR($F495),MONTH($F495)+1,0))-(DATE(YEAR($F495),MONTH($F495)+1,0)-$F495),DAY(DATE(YEAR($L$9),MONTH($L$9)+1,0)))))))),"")</f>
        <v/>
      </c>
      <c r="H495" s="52" t="str">
        <f>IFERROR(IF($A495&lt;&gt;"",VLOOKUP($A495,Matos,3,0),""),"")</f>
        <v/>
      </c>
      <c r="I495" s="52"/>
      <c r="J495" s="52"/>
      <c r="K495" s="68" t="str">
        <f ca="1">IFERROR(ROUND(IF(MID($B495,1,2)="OT","",IF(AND($B$8&lt;&gt;"",$D495="",MONTH($F495)=MONTH($L$9),($F495&gt;$B$8),($F495&gt;$E495)),-SUM($H495/DAY(DATE(YEAR($L$9),MONTH($L$9)+1,0)))*DATEDIF($B$8,$F495,"d")*$C495,IF(AND($B$8&lt;&gt;"",$D495&lt;&gt;"",MONTH($F495)=MONTH($L$9),($F495&gt;$B$8),($F495&gt;$E495)),-SUM($H495/DAY(DATE(YEAR($L$9),MONTH($L$9)+1,0)))*DATEDIF($B$8,$F495,"d")*$D495,""))),2),"")</f>
        <v/>
      </c>
      <c r="L495" s="68" t="str">
        <f ca="1">IFERROR(ROUND(IF(AND($J495="",$D495=""),SUM($H495/DAY(DATE(YEAR($L$9),MONTH($L$9)+1,0)))*$G495*$C495,IF(AND($J495="",$D495&lt;&gt;""),SUM($H495/DAY(DATE(YEAR($L$9),MONTH($L$9)+1,0)))*$G495*$D495,"")),2),"")</f>
        <v/>
      </c>
      <c r="M495" s="68" t="str">
        <f ca="1">IFERROR(ROUND(IF(SUM($I495+$L495)="","",SUM($I495+$L495)),2),"")</f>
        <v/>
      </c>
      <c r="N495" s="52"/>
      <c r="O495" s="54"/>
    </row>
    <row r="496" spans="1:15" s="14" customFormat="1" x14ac:dyDescent="0.25">
      <c r="A496" s="48"/>
      <c r="B496" s="49" t="str">
        <f>IFERROR(IF($A496&lt;&gt;"",VLOOKUP($A496,Matos,2,0),""),"")</f>
        <v/>
      </c>
      <c r="C496" s="50"/>
      <c r="D496" s="50"/>
      <c r="E496" s="51"/>
      <c r="F496" s="51"/>
      <c r="G496" s="67" t="str">
        <f>IFERROR(IF(OR($A496="",$B496="",$E496=""),"",IF(AND($F496&lt;&gt;"",MONTH($F496)&lt;MONTH($L$9)),"",IF(MID($B496,1,2)="OT",DATEDIF($E496,$F496,"d")+1,IF(AND($I496="",$F496=""),DATEDIF($E496,DATE(YEAR($L$9),MONTH($L$9)+1,0),"d"),IF(AND($E496&lt;&gt;"",$F496&lt;&gt;"",$I496=""),DATEDIF($E496,$F496,"d"),IF(AND($E496&lt;&gt;"",$F496&lt;&gt;"",$I496&lt;&gt;""),DAY(DATE(YEAR($F496),MONTH($F496)+1,0))-(DATE(YEAR($F496),MONTH($F496)+1,0)-$F496),DAY(DATE(YEAR($L$9),MONTH($L$9)+1,0)))))))),"")</f>
        <v/>
      </c>
      <c r="H496" s="52" t="str">
        <f>IFERROR(IF($A496&lt;&gt;"",VLOOKUP($A496,Matos,3,0),""),"")</f>
        <v/>
      </c>
      <c r="I496" s="52"/>
      <c r="J496" s="52"/>
      <c r="K496" s="68" t="str">
        <f ca="1">IFERROR(ROUND(IF(MID($B496,1,2)="OT","",IF(AND($B$8&lt;&gt;"",$D496="",MONTH($F496)=MONTH($L$9),($F496&gt;$B$8),($F496&gt;$E496)),-SUM($H496/DAY(DATE(YEAR($L$9),MONTH($L$9)+1,0)))*DATEDIF($B$8,$F496,"d")*$C496,IF(AND($B$8&lt;&gt;"",$D496&lt;&gt;"",MONTH($F496)=MONTH($L$9),($F496&gt;$B$8),($F496&gt;$E496)),-SUM($H496/DAY(DATE(YEAR($L$9),MONTH($L$9)+1,0)))*DATEDIF($B$8,$F496,"d")*$D496,""))),2),"")</f>
        <v/>
      </c>
      <c r="L496" s="68" t="str">
        <f ca="1">IFERROR(ROUND(IF(AND($J496="",$D496=""),SUM($H496/DAY(DATE(YEAR($L$9),MONTH($L$9)+1,0)))*$G496*$C496,IF(AND($J496="",$D496&lt;&gt;""),SUM($H496/DAY(DATE(YEAR($L$9),MONTH($L$9)+1,0)))*$G496*$D496,"")),2),"")</f>
        <v/>
      </c>
      <c r="M496" s="68" t="str">
        <f ca="1">IFERROR(ROUND(IF(SUM($I496+$L496)="","",SUM($I496+$L496)),2),"")</f>
        <v/>
      </c>
      <c r="N496" s="52"/>
      <c r="O496" s="54"/>
    </row>
    <row r="497" spans="1:15" s="14" customFormat="1" x14ac:dyDescent="0.25">
      <c r="A497" s="48"/>
      <c r="B497" s="49" t="str">
        <f>IFERROR(IF($A497&lt;&gt;"",VLOOKUP($A497,Matos,2,0),""),"")</f>
        <v/>
      </c>
      <c r="C497" s="50"/>
      <c r="D497" s="50"/>
      <c r="E497" s="51"/>
      <c r="F497" s="51"/>
      <c r="G497" s="67" t="str">
        <f>IFERROR(IF(OR($A497="",$B497="",$E497=""),"",IF(AND($F497&lt;&gt;"",MONTH($F497)&lt;MONTH($L$9)),"",IF(MID($B497,1,2)="OT",DATEDIF($E497,$F497,"d")+1,IF(AND($I497="",$F497=""),DATEDIF($E497,DATE(YEAR($L$9),MONTH($L$9)+1,0),"d"),IF(AND($E497&lt;&gt;"",$F497&lt;&gt;"",$I497=""),DATEDIF($E497,$F497,"d"),IF(AND($E497&lt;&gt;"",$F497&lt;&gt;"",$I497&lt;&gt;""),DAY(DATE(YEAR($F497),MONTH($F497)+1,0))-(DATE(YEAR($F497),MONTH($F497)+1,0)-$F497),DAY(DATE(YEAR($L$9),MONTH($L$9)+1,0)))))))),"")</f>
        <v/>
      </c>
      <c r="H497" s="52" t="str">
        <f>IFERROR(IF($A497&lt;&gt;"",VLOOKUP($A497,Matos,3,0),""),"")</f>
        <v/>
      </c>
      <c r="I497" s="52"/>
      <c r="J497" s="52"/>
      <c r="K497" s="68" t="str">
        <f ca="1">IFERROR(ROUND(IF(MID($B497,1,2)="OT","",IF(AND($B$8&lt;&gt;"",$D497="",MONTH($F497)=MONTH($L$9),($F497&gt;$B$8),($F497&gt;$E497)),-SUM($H497/DAY(DATE(YEAR($L$9),MONTH($L$9)+1,0)))*DATEDIF($B$8,$F497,"d")*$C497,IF(AND($B$8&lt;&gt;"",$D497&lt;&gt;"",MONTH($F497)=MONTH($L$9),($F497&gt;$B$8),($F497&gt;$E497)),-SUM($H497/DAY(DATE(YEAR($L$9),MONTH($L$9)+1,0)))*DATEDIF($B$8,$F497,"d")*$D497,""))),2),"")</f>
        <v/>
      </c>
      <c r="L497" s="68" t="str">
        <f ca="1">IFERROR(ROUND(IF(AND($J497="",$D497=""),SUM($H497/DAY(DATE(YEAR($L$9),MONTH($L$9)+1,0)))*$G497*$C497,IF(AND($J497="",$D497&lt;&gt;""),SUM($H497/DAY(DATE(YEAR($L$9),MONTH($L$9)+1,0)))*$G497*$D497,"")),2),"")</f>
        <v/>
      </c>
      <c r="M497" s="68" t="str">
        <f ca="1">IFERROR(ROUND(IF(SUM($I497+$L497)="","",SUM($I497+$L497)),2),"")</f>
        <v/>
      </c>
      <c r="N497" s="52"/>
      <c r="O497" s="54"/>
    </row>
    <row r="498" spans="1:15" s="14" customFormat="1" x14ac:dyDescent="0.25">
      <c r="A498" s="48"/>
      <c r="B498" s="49" t="str">
        <f>IFERROR(IF($A498&lt;&gt;"",VLOOKUP($A498,Matos,2,0),""),"")</f>
        <v/>
      </c>
      <c r="C498" s="50"/>
      <c r="D498" s="50"/>
      <c r="E498" s="51"/>
      <c r="F498" s="51"/>
      <c r="G498" s="67" t="str">
        <f>IFERROR(IF(OR($A498="",$B498="",$E498=""),"",IF(AND($F498&lt;&gt;"",MONTH($F498)&lt;MONTH($L$9)),"",IF(MID($B498,1,2)="OT",DATEDIF($E498,$F498,"d")+1,IF(AND($I498="",$F498=""),DATEDIF($E498,DATE(YEAR($L$9),MONTH($L$9)+1,0),"d"),IF(AND($E498&lt;&gt;"",$F498&lt;&gt;"",$I498=""),DATEDIF($E498,$F498,"d"),IF(AND($E498&lt;&gt;"",$F498&lt;&gt;"",$I498&lt;&gt;""),DAY(DATE(YEAR($F498),MONTH($F498)+1,0))-(DATE(YEAR($F498),MONTH($F498)+1,0)-$F498),DAY(DATE(YEAR($L$9),MONTH($L$9)+1,0)))))))),"")</f>
        <v/>
      </c>
      <c r="H498" s="52" t="str">
        <f>IFERROR(IF($A498&lt;&gt;"",VLOOKUP($A498,Matos,3,0),""),"")</f>
        <v/>
      </c>
      <c r="I498" s="52"/>
      <c r="J498" s="52"/>
      <c r="K498" s="68" t="str">
        <f ca="1">IFERROR(ROUND(IF(MID($B498,1,2)="OT","",IF(AND($B$8&lt;&gt;"",$D498="",MONTH($F498)=MONTH($L$9),($F498&gt;$B$8),($F498&gt;$E498)),-SUM($H498/DAY(DATE(YEAR($L$9),MONTH($L$9)+1,0)))*DATEDIF($B$8,$F498,"d")*$C498,IF(AND($B$8&lt;&gt;"",$D498&lt;&gt;"",MONTH($F498)=MONTH($L$9),($F498&gt;$B$8),($F498&gt;$E498)),-SUM($H498/DAY(DATE(YEAR($L$9),MONTH($L$9)+1,0)))*DATEDIF($B$8,$F498,"d")*$D498,""))),2),"")</f>
        <v/>
      </c>
      <c r="L498" s="68" t="str">
        <f ca="1">IFERROR(ROUND(IF(AND($J498="",$D498=""),SUM($H498/DAY(DATE(YEAR($L$9),MONTH($L$9)+1,0)))*$G498*$C498,IF(AND($J498="",$D498&lt;&gt;""),SUM($H498/DAY(DATE(YEAR($L$9),MONTH($L$9)+1,0)))*$G498*$D498,"")),2),"")</f>
        <v/>
      </c>
      <c r="M498" s="68" t="str">
        <f ca="1">IFERROR(ROUND(IF(SUM($I498+$L498)="","",SUM($I498+$L498)),2),"")</f>
        <v/>
      </c>
      <c r="N498" s="52"/>
      <c r="O498" s="54"/>
    </row>
    <row r="499" spans="1:15" s="14" customFormat="1" x14ac:dyDescent="0.25">
      <c r="A499" s="48"/>
      <c r="B499" s="49" t="str">
        <f>IFERROR(IF($A499&lt;&gt;"",VLOOKUP($A499,Matos,2,0),""),"")</f>
        <v/>
      </c>
      <c r="C499" s="50"/>
      <c r="D499" s="50"/>
      <c r="E499" s="51"/>
      <c r="F499" s="51"/>
      <c r="G499" s="67" t="str">
        <f>IFERROR(IF(OR($A499="",$B499="",$E499=""),"",IF(AND($F499&lt;&gt;"",MONTH($F499)&lt;MONTH($L$9)),"",IF(MID($B499,1,2)="OT",DATEDIF($E499,$F499,"d")+1,IF(AND($I499="",$F499=""),DATEDIF($E499,DATE(YEAR($L$9),MONTH($L$9)+1,0),"d"),IF(AND($E499&lt;&gt;"",$F499&lt;&gt;"",$I499=""),DATEDIF($E499,$F499,"d"),IF(AND($E499&lt;&gt;"",$F499&lt;&gt;"",$I499&lt;&gt;""),DAY(DATE(YEAR($F499),MONTH($F499)+1,0))-(DATE(YEAR($F499),MONTH($F499)+1,0)-$F499),DAY(DATE(YEAR($L$9),MONTH($L$9)+1,0)))))))),"")</f>
        <v/>
      </c>
      <c r="H499" s="52" t="str">
        <f>IFERROR(IF($A499&lt;&gt;"",VLOOKUP($A499,Matos,3,0),""),"")</f>
        <v/>
      </c>
      <c r="I499" s="52"/>
      <c r="J499" s="52"/>
      <c r="K499" s="68" t="str">
        <f ca="1">IFERROR(ROUND(IF(MID($B499,1,2)="OT","",IF(AND($B$8&lt;&gt;"",$D499="",MONTH($F499)=MONTH($L$9),($F499&gt;$B$8),($F499&gt;$E499)),-SUM($H499/DAY(DATE(YEAR($L$9),MONTH($L$9)+1,0)))*DATEDIF($B$8,$F499,"d")*$C499,IF(AND($B$8&lt;&gt;"",$D499&lt;&gt;"",MONTH($F499)=MONTH($L$9),($F499&gt;$B$8),($F499&gt;$E499)),-SUM($H499/DAY(DATE(YEAR($L$9),MONTH($L$9)+1,0)))*DATEDIF($B$8,$F499,"d")*$D499,""))),2),"")</f>
        <v/>
      </c>
      <c r="L499" s="68" t="str">
        <f ca="1">IFERROR(ROUND(IF(AND($J499="",$D499=""),SUM($H499/DAY(DATE(YEAR($L$9),MONTH($L$9)+1,0)))*$G499*$C499,IF(AND($J499="",$D499&lt;&gt;""),SUM($H499/DAY(DATE(YEAR($L$9),MONTH($L$9)+1,0)))*$G499*$D499,"")),2),"")</f>
        <v/>
      </c>
      <c r="M499" s="68" t="str">
        <f ca="1">IFERROR(ROUND(IF(SUM($I499+$L499)="","",SUM($I499+$L499)),2),"")</f>
        <v/>
      </c>
      <c r="N499" s="52"/>
      <c r="O499" s="54"/>
    </row>
    <row r="500" spans="1:15" s="14" customFormat="1" x14ac:dyDescent="0.25">
      <c r="A500" s="48"/>
      <c r="B500" s="49" t="str">
        <f>IFERROR(IF($A500&lt;&gt;"",VLOOKUP($A500,Matos,2,0),""),"")</f>
        <v/>
      </c>
      <c r="C500" s="50"/>
      <c r="D500" s="50"/>
      <c r="E500" s="51"/>
      <c r="F500" s="51"/>
      <c r="G500" s="67" t="str">
        <f>IFERROR(IF(OR($A500="",$B500="",$E500=""),"",IF(AND($F500&lt;&gt;"",MONTH($F500)&lt;MONTH($L$9)),"",IF(MID($B500,1,2)="OT",DATEDIF($E500,$F500,"d")+1,IF(AND($I500="",$F500=""),DATEDIF($E500,DATE(YEAR($L$9),MONTH($L$9)+1,0),"d"),IF(AND($E500&lt;&gt;"",$F500&lt;&gt;"",$I500=""),DATEDIF($E500,$F500,"d"),IF(AND($E500&lt;&gt;"",$F500&lt;&gt;"",$I500&lt;&gt;""),DAY(DATE(YEAR($F500),MONTH($F500)+1,0))-(DATE(YEAR($F500),MONTH($F500)+1,0)-$F500),DAY(DATE(YEAR($L$9),MONTH($L$9)+1,0)))))))),"")</f>
        <v/>
      </c>
      <c r="H500" s="52" t="str">
        <f>IFERROR(IF($A500&lt;&gt;"",VLOOKUP($A500,Matos,3,0),""),"")</f>
        <v/>
      </c>
      <c r="I500" s="52"/>
      <c r="J500" s="52"/>
      <c r="K500" s="68" t="str">
        <f ca="1">IFERROR(ROUND(IF(MID($B500,1,2)="OT","",IF(AND($B$8&lt;&gt;"",$D500="",MONTH($F500)=MONTH($L$9),($F500&gt;$B$8),($F500&gt;$E500)),-SUM($H500/DAY(DATE(YEAR($L$9),MONTH($L$9)+1,0)))*DATEDIF($B$8,$F500,"d")*$C500,IF(AND($B$8&lt;&gt;"",$D500&lt;&gt;"",MONTH($F500)=MONTH($L$9),($F500&gt;$B$8),($F500&gt;$E500)),-SUM($H500/DAY(DATE(YEAR($L$9),MONTH($L$9)+1,0)))*DATEDIF($B$8,$F500,"d")*$D500,""))),2),"")</f>
        <v/>
      </c>
      <c r="L500" s="68" t="str">
        <f ca="1">IFERROR(ROUND(IF(AND($J500="",$D500=""),SUM($H500/DAY(DATE(YEAR($L$9),MONTH($L$9)+1,0)))*$G500*$C500,IF(AND($J500="",$D500&lt;&gt;""),SUM($H500/DAY(DATE(YEAR($L$9),MONTH($L$9)+1,0)))*$G500*$D500,"")),2),"")</f>
        <v/>
      </c>
      <c r="M500" s="68" t="str">
        <f ca="1">IFERROR(ROUND(IF(SUM($I500+$L500)="","",SUM($I500+$L500)),2),"")</f>
        <v/>
      </c>
      <c r="N500" s="52"/>
      <c r="O500" s="54"/>
    </row>
    <row r="501" spans="1:15" s="14" customFormat="1" x14ac:dyDescent="0.25">
      <c r="A501" s="48"/>
      <c r="B501" s="49" t="str">
        <f>IFERROR(IF($A501&lt;&gt;"",VLOOKUP($A501,Matos,2,0),""),"")</f>
        <v/>
      </c>
      <c r="C501" s="50"/>
      <c r="D501" s="50"/>
      <c r="E501" s="51"/>
      <c r="F501" s="51"/>
      <c r="G501" s="67" t="str">
        <f>IFERROR(IF(OR($A501="",$B501="",$E501=""),"",IF(AND($F501&lt;&gt;"",MONTH($F501)&lt;MONTH($L$9)),"",IF(MID($B501,1,2)="OT",DATEDIF($E501,$F501,"d")+1,IF(AND($I501="",$F501=""),DATEDIF($E501,DATE(YEAR($L$9),MONTH($L$9)+1,0),"d"),IF(AND($E501&lt;&gt;"",$F501&lt;&gt;"",$I501=""),DATEDIF($E501,$F501,"d"),IF(AND($E501&lt;&gt;"",$F501&lt;&gt;"",$I501&lt;&gt;""),DAY(DATE(YEAR($F501),MONTH($F501)+1,0))-(DATE(YEAR($F501),MONTH($F501)+1,0)-$F501),DAY(DATE(YEAR($L$9),MONTH($L$9)+1,0)))))))),"")</f>
        <v/>
      </c>
      <c r="H501" s="52" t="str">
        <f>IFERROR(IF($A501&lt;&gt;"",VLOOKUP($A501,Matos,3,0),""),"")</f>
        <v/>
      </c>
      <c r="I501" s="52"/>
      <c r="J501" s="52"/>
      <c r="K501" s="68" t="str">
        <f ca="1">IFERROR(ROUND(IF(MID($B501,1,2)="OT","",IF(AND($B$8&lt;&gt;"",$D501="",MONTH($F501)=MONTH($L$9),($F501&gt;$B$8),($F501&gt;$E501)),-SUM($H501/DAY(DATE(YEAR($L$9),MONTH($L$9)+1,0)))*DATEDIF($B$8,$F501,"d")*$C501,IF(AND($B$8&lt;&gt;"",$D501&lt;&gt;"",MONTH($F501)=MONTH($L$9),($F501&gt;$B$8),($F501&gt;$E501)),-SUM($H501/DAY(DATE(YEAR($L$9),MONTH($L$9)+1,0)))*DATEDIF($B$8,$F501,"d")*$D501,""))),2),"")</f>
        <v/>
      </c>
      <c r="L501" s="68" t="str">
        <f ca="1">IFERROR(ROUND(IF(AND($J501="",$D501=""),SUM($H501/DAY(DATE(YEAR($L$9),MONTH($L$9)+1,0)))*$G501*$C501,IF(AND($J501="",$D501&lt;&gt;""),SUM($H501/DAY(DATE(YEAR($L$9),MONTH($L$9)+1,0)))*$G501*$D501,"")),2),"")</f>
        <v/>
      </c>
      <c r="M501" s="68" t="str">
        <f ca="1">IFERROR(ROUND(IF(SUM($I501+$L501)="","",SUM($I501+$L501)),2),"")</f>
        <v/>
      </c>
      <c r="N501" s="52"/>
      <c r="O501" s="54"/>
    </row>
    <row r="502" spans="1:15" s="14" customFormat="1" x14ac:dyDescent="0.25">
      <c r="A502" s="48"/>
      <c r="B502" s="49" t="str">
        <f>IFERROR(IF($A502&lt;&gt;"",VLOOKUP($A502,Matos,2,0),""),"")</f>
        <v/>
      </c>
      <c r="C502" s="50"/>
      <c r="D502" s="50"/>
      <c r="E502" s="51"/>
      <c r="F502" s="51"/>
      <c r="G502" s="67" t="str">
        <f>IFERROR(IF(OR($A502="",$B502="",$E502=""),"",IF(AND($F502&lt;&gt;"",MONTH($F502)&lt;MONTH($L$9)),"",IF(MID($B502,1,2)="OT",DATEDIF($E502,$F502,"d")+1,IF(AND($I502="",$F502=""),DATEDIF($E502,DATE(YEAR($L$9),MONTH($L$9)+1,0),"d"),IF(AND($E502&lt;&gt;"",$F502&lt;&gt;"",$I502=""),DATEDIF($E502,$F502,"d"),IF(AND($E502&lt;&gt;"",$F502&lt;&gt;"",$I502&lt;&gt;""),DAY(DATE(YEAR($F502),MONTH($F502)+1,0))-(DATE(YEAR($F502),MONTH($F502)+1,0)-$F502),DAY(DATE(YEAR($L$9),MONTH($L$9)+1,0)))))))),"")</f>
        <v/>
      </c>
      <c r="H502" s="52" t="str">
        <f>IFERROR(IF($A502&lt;&gt;"",VLOOKUP($A502,Matos,3,0),""),"")</f>
        <v/>
      </c>
      <c r="I502" s="52"/>
      <c r="J502" s="52"/>
      <c r="K502" s="68" t="str">
        <f ca="1">IFERROR(ROUND(IF(MID($B502,1,2)="OT","",IF(AND($B$8&lt;&gt;"",$D502="",MONTH($F502)=MONTH($L$9),($F502&gt;$B$8),($F502&gt;$E502)),-SUM($H502/DAY(DATE(YEAR($L$9),MONTH($L$9)+1,0)))*DATEDIF($B$8,$F502,"d")*$C502,IF(AND($B$8&lt;&gt;"",$D502&lt;&gt;"",MONTH($F502)=MONTH($L$9),($F502&gt;$B$8),($F502&gt;$E502)),-SUM($H502/DAY(DATE(YEAR($L$9),MONTH($L$9)+1,0)))*DATEDIF($B$8,$F502,"d")*$D502,""))),2),"")</f>
        <v/>
      </c>
      <c r="L502" s="68" t="str">
        <f ca="1">IFERROR(ROUND(IF(AND($J502="",$D502=""),SUM($H502/DAY(DATE(YEAR($L$9),MONTH($L$9)+1,0)))*$G502*$C502,IF(AND($J502="",$D502&lt;&gt;""),SUM($H502/DAY(DATE(YEAR($L$9),MONTH($L$9)+1,0)))*$G502*$D502,"")),2),"")</f>
        <v/>
      </c>
      <c r="M502" s="68" t="str">
        <f ca="1">IFERROR(ROUND(IF(SUM($I502+$L502)="","",SUM($I502+$L502)),2),"")</f>
        <v/>
      </c>
      <c r="N502" s="52"/>
      <c r="O502" s="54"/>
    </row>
    <row r="503" spans="1:15" s="14" customFormat="1" x14ac:dyDescent="0.25">
      <c r="A503" s="48"/>
      <c r="B503" s="49" t="str">
        <f>IFERROR(IF($A503&lt;&gt;"",VLOOKUP($A503,Matos,2,0),""),"")</f>
        <v/>
      </c>
      <c r="C503" s="50"/>
      <c r="D503" s="50"/>
      <c r="E503" s="51"/>
      <c r="F503" s="51"/>
      <c r="G503" s="67" t="str">
        <f>IFERROR(IF(OR($A503="",$B503="",$E503=""),"",IF(AND($F503&lt;&gt;"",MONTH($F503)&lt;MONTH($L$9)),"",IF(MID($B503,1,2)="OT",DATEDIF($E503,$F503,"d")+1,IF(AND($I503="",$F503=""),DATEDIF($E503,DATE(YEAR($L$9),MONTH($L$9)+1,0),"d"),IF(AND($E503&lt;&gt;"",$F503&lt;&gt;"",$I503=""),DATEDIF($E503,$F503,"d"),IF(AND($E503&lt;&gt;"",$F503&lt;&gt;"",$I503&lt;&gt;""),DAY(DATE(YEAR($F503),MONTH($F503)+1,0))-(DATE(YEAR($F503),MONTH($F503)+1,0)-$F503),DAY(DATE(YEAR($L$9),MONTH($L$9)+1,0)))))))),"")</f>
        <v/>
      </c>
      <c r="H503" s="52" t="str">
        <f>IFERROR(IF($A503&lt;&gt;"",VLOOKUP($A503,Matos,3,0),""),"")</f>
        <v/>
      </c>
      <c r="I503" s="52"/>
      <c r="J503" s="52"/>
      <c r="K503" s="68" t="str">
        <f ca="1">IFERROR(ROUND(IF(MID($B503,1,2)="OT","",IF(AND($B$8&lt;&gt;"",$D503="",MONTH($F503)=MONTH($L$9),($F503&gt;$B$8),($F503&gt;$E503)),-SUM($H503/DAY(DATE(YEAR($L$9),MONTH($L$9)+1,0)))*DATEDIF($B$8,$F503,"d")*$C503,IF(AND($B$8&lt;&gt;"",$D503&lt;&gt;"",MONTH($F503)=MONTH($L$9),($F503&gt;$B$8),($F503&gt;$E503)),-SUM($H503/DAY(DATE(YEAR($L$9),MONTH($L$9)+1,0)))*DATEDIF($B$8,$F503,"d")*$D503,""))),2),"")</f>
        <v/>
      </c>
      <c r="L503" s="68" t="str">
        <f ca="1">IFERROR(ROUND(IF(AND($J503="",$D503=""),SUM($H503/DAY(DATE(YEAR($L$9),MONTH($L$9)+1,0)))*$G503*$C503,IF(AND($J503="",$D503&lt;&gt;""),SUM($H503/DAY(DATE(YEAR($L$9),MONTH($L$9)+1,0)))*$G503*$D503,"")),2),"")</f>
        <v/>
      </c>
      <c r="M503" s="68" t="str">
        <f ca="1">IFERROR(ROUND(IF(SUM($I503+$L503)="","",SUM($I503+$L503)),2),"")</f>
        <v/>
      </c>
      <c r="N503" s="52"/>
      <c r="O503" s="54"/>
    </row>
    <row r="504" spans="1:15" s="14" customFormat="1" x14ac:dyDescent="0.25">
      <c r="A504" s="48"/>
      <c r="B504" s="49" t="str">
        <f>IFERROR(IF($A504&lt;&gt;"",VLOOKUP($A504,Matos,2,0),""),"")</f>
        <v/>
      </c>
      <c r="C504" s="50"/>
      <c r="D504" s="50"/>
      <c r="E504" s="51"/>
      <c r="F504" s="51"/>
      <c r="G504" s="67" t="str">
        <f>IFERROR(IF(OR($A504="",$B504="",$E504=""),"",IF(AND($F504&lt;&gt;"",MONTH($F504)&lt;MONTH($L$9)),"",IF(MID($B504,1,2)="OT",DATEDIF($E504,$F504,"d")+1,IF(AND($I504="",$F504=""),DATEDIF($E504,DATE(YEAR($L$9),MONTH($L$9)+1,0),"d"),IF(AND($E504&lt;&gt;"",$F504&lt;&gt;"",$I504=""),DATEDIF($E504,$F504,"d"),IF(AND($E504&lt;&gt;"",$F504&lt;&gt;"",$I504&lt;&gt;""),DAY(DATE(YEAR($F504),MONTH($F504)+1,0))-(DATE(YEAR($F504),MONTH($F504)+1,0)-$F504),DAY(DATE(YEAR($L$9),MONTH($L$9)+1,0)))))))),"")</f>
        <v/>
      </c>
      <c r="H504" s="52" t="str">
        <f>IFERROR(IF($A504&lt;&gt;"",VLOOKUP($A504,Matos,3,0),""),"")</f>
        <v/>
      </c>
      <c r="I504" s="52"/>
      <c r="J504" s="52"/>
      <c r="K504" s="68" t="str">
        <f ca="1">IFERROR(ROUND(IF(MID($B504,1,2)="OT","",IF(AND($B$8&lt;&gt;"",$D504="",MONTH($F504)=MONTH($L$9),($F504&gt;$B$8),($F504&gt;$E504)),-SUM($H504/DAY(DATE(YEAR($L$9),MONTH($L$9)+1,0)))*DATEDIF($B$8,$F504,"d")*$C504,IF(AND($B$8&lt;&gt;"",$D504&lt;&gt;"",MONTH($F504)=MONTH($L$9),($F504&gt;$B$8),($F504&gt;$E504)),-SUM($H504/DAY(DATE(YEAR($L$9),MONTH($L$9)+1,0)))*DATEDIF($B$8,$F504,"d")*$D504,""))),2),"")</f>
        <v/>
      </c>
      <c r="L504" s="68" t="str">
        <f ca="1">IFERROR(ROUND(IF(AND($J504="",$D504=""),SUM($H504/DAY(DATE(YEAR($L$9),MONTH($L$9)+1,0)))*$G504*$C504,IF(AND($J504="",$D504&lt;&gt;""),SUM($H504/DAY(DATE(YEAR($L$9),MONTH($L$9)+1,0)))*$G504*$D504,"")),2),"")</f>
        <v/>
      </c>
      <c r="M504" s="68" t="str">
        <f ca="1">IFERROR(ROUND(IF(SUM($I504+$L504)="","",SUM($I504+$L504)),2),"")</f>
        <v/>
      </c>
      <c r="N504" s="52"/>
      <c r="O504" s="54"/>
    </row>
    <row r="505" spans="1:15" s="14" customFormat="1" x14ac:dyDescent="0.25">
      <c r="A505" s="48"/>
      <c r="B505" s="49" t="str">
        <f>IFERROR(IF($A505&lt;&gt;"",VLOOKUP($A505,Matos,2,0),""),"")</f>
        <v/>
      </c>
      <c r="C505" s="50"/>
      <c r="D505" s="50"/>
      <c r="E505" s="51"/>
      <c r="F505" s="51"/>
      <c r="G505" s="67" t="str">
        <f>IFERROR(IF(OR($A505="",$B505="",$E505=""),"",IF(AND($F505&lt;&gt;"",MONTH($F505)&lt;MONTH($L$9)),"",IF(MID($B505,1,2)="OT",DATEDIF($E505,$F505,"d")+1,IF(AND($I505="",$F505=""),DATEDIF($E505,DATE(YEAR($L$9),MONTH($L$9)+1,0),"d"),IF(AND($E505&lt;&gt;"",$F505&lt;&gt;"",$I505=""),DATEDIF($E505,$F505,"d"),IF(AND($E505&lt;&gt;"",$F505&lt;&gt;"",$I505&lt;&gt;""),DAY(DATE(YEAR($F505),MONTH($F505)+1,0))-(DATE(YEAR($F505),MONTH($F505)+1,0)-$F505),DAY(DATE(YEAR($L$9),MONTH($L$9)+1,0)))))))),"")</f>
        <v/>
      </c>
      <c r="H505" s="52" t="str">
        <f>IFERROR(IF($A505&lt;&gt;"",VLOOKUP($A505,Matos,3,0),""),"")</f>
        <v/>
      </c>
      <c r="I505" s="52"/>
      <c r="J505" s="52"/>
      <c r="K505" s="68" t="str">
        <f ca="1">IFERROR(ROUND(IF(MID($B505,1,2)="OT","",IF(AND($B$8&lt;&gt;"",$D505="",MONTH($F505)=MONTH($L$9),($F505&gt;$B$8),($F505&gt;$E505)),-SUM($H505/DAY(DATE(YEAR($L$9),MONTH($L$9)+1,0)))*DATEDIF($B$8,$F505,"d")*$C505,IF(AND($B$8&lt;&gt;"",$D505&lt;&gt;"",MONTH($F505)=MONTH($L$9),($F505&gt;$B$8),($F505&gt;$E505)),-SUM($H505/DAY(DATE(YEAR($L$9),MONTH($L$9)+1,0)))*DATEDIF($B$8,$F505,"d")*$D505,""))),2),"")</f>
        <v/>
      </c>
      <c r="L505" s="68" t="str">
        <f ca="1">IFERROR(ROUND(IF(AND($J505="",$D505=""),SUM($H505/DAY(DATE(YEAR($L$9),MONTH($L$9)+1,0)))*$G505*$C505,IF(AND($J505="",$D505&lt;&gt;""),SUM($H505/DAY(DATE(YEAR($L$9),MONTH($L$9)+1,0)))*$G505*$D505,"")),2),"")</f>
        <v/>
      </c>
      <c r="M505" s="68" t="str">
        <f ca="1">IFERROR(ROUND(IF(SUM($I505+$L505)="","",SUM($I505+$L505)),2),"")</f>
        <v/>
      </c>
      <c r="N505" s="52"/>
      <c r="O505" s="54"/>
    </row>
    <row r="506" spans="1:15" s="14" customFormat="1" x14ac:dyDescent="0.25">
      <c r="A506" s="48"/>
      <c r="B506" s="49" t="str">
        <f>IFERROR(IF($A506&lt;&gt;"",VLOOKUP($A506,Matos,2,0),""),"")</f>
        <v/>
      </c>
      <c r="C506" s="50"/>
      <c r="D506" s="50"/>
      <c r="E506" s="51"/>
      <c r="F506" s="51"/>
      <c r="G506" s="67" t="str">
        <f>IFERROR(IF(OR($A506="",$B506="",$E506=""),"",IF(AND($F506&lt;&gt;"",MONTH($F506)&lt;MONTH($L$9)),"",IF(MID($B506,1,2)="OT",DATEDIF($E506,$F506,"d")+1,IF(AND($I506="",$F506=""),DATEDIF($E506,DATE(YEAR($L$9),MONTH($L$9)+1,0),"d"),IF(AND($E506&lt;&gt;"",$F506&lt;&gt;"",$I506=""),DATEDIF($E506,$F506,"d"),IF(AND($E506&lt;&gt;"",$F506&lt;&gt;"",$I506&lt;&gt;""),DAY(DATE(YEAR($F506),MONTH($F506)+1,0))-(DATE(YEAR($F506),MONTH($F506)+1,0)-$F506),DAY(DATE(YEAR($L$9),MONTH($L$9)+1,0)))))))),"")</f>
        <v/>
      </c>
      <c r="H506" s="52" t="str">
        <f>IFERROR(IF($A506&lt;&gt;"",VLOOKUP($A506,Matos,3,0),""),"")</f>
        <v/>
      </c>
      <c r="I506" s="52"/>
      <c r="J506" s="52"/>
      <c r="K506" s="68" t="str">
        <f ca="1">IFERROR(ROUND(IF(MID($B506,1,2)="OT","",IF(AND($B$8&lt;&gt;"",$D506="",MONTH($F506)=MONTH($L$9),($F506&gt;$B$8),($F506&gt;$E506)),-SUM($H506/DAY(DATE(YEAR($L$9),MONTH($L$9)+1,0)))*DATEDIF($B$8,$F506,"d")*$C506,IF(AND($B$8&lt;&gt;"",$D506&lt;&gt;"",MONTH($F506)=MONTH($L$9),($F506&gt;$B$8),($F506&gt;$E506)),-SUM($H506/DAY(DATE(YEAR($L$9),MONTH($L$9)+1,0)))*DATEDIF($B$8,$F506,"d")*$D506,""))),2),"")</f>
        <v/>
      </c>
      <c r="L506" s="68" t="str">
        <f ca="1">IFERROR(ROUND(IF(AND($J506="",$D506=""),SUM($H506/DAY(DATE(YEAR($L$9),MONTH($L$9)+1,0)))*$G506*$C506,IF(AND($J506="",$D506&lt;&gt;""),SUM($H506/DAY(DATE(YEAR($L$9),MONTH($L$9)+1,0)))*$G506*$D506,"")),2),"")</f>
        <v/>
      </c>
      <c r="M506" s="68" t="str">
        <f ca="1">IFERROR(ROUND(IF(SUM($I506+$L506)="","",SUM($I506+$L506)),2),"")</f>
        <v/>
      </c>
      <c r="N506" s="52"/>
      <c r="O506" s="54"/>
    </row>
    <row r="507" spans="1:15" s="14" customFormat="1" x14ac:dyDescent="0.25">
      <c r="A507" s="48"/>
      <c r="B507" s="49" t="str">
        <f>IFERROR(IF($A507&lt;&gt;"",VLOOKUP($A507,Matos,2,0),""),"")</f>
        <v/>
      </c>
      <c r="C507" s="50"/>
      <c r="D507" s="50"/>
      <c r="E507" s="51"/>
      <c r="F507" s="51"/>
      <c r="G507" s="67" t="str">
        <f>IFERROR(IF(OR($A507="",$B507="",$E507=""),"",IF(AND($F507&lt;&gt;"",MONTH($F507)&lt;MONTH($L$9)),"",IF(MID($B507,1,2)="OT",DATEDIF($E507,$F507,"d")+1,IF(AND($I507="",$F507=""),DATEDIF($E507,DATE(YEAR($L$9),MONTH($L$9)+1,0),"d"),IF(AND($E507&lt;&gt;"",$F507&lt;&gt;"",$I507=""),DATEDIF($E507,$F507,"d"),IF(AND($E507&lt;&gt;"",$F507&lt;&gt;"",$I507&lt;&gt;""),DAY(DATE(YEAR($F507),MONTH($F507)+1,0))-(DATE(YEAR($F507),MONTH($F507)+1,0)-$F507),DAY(DATE(YEAR($L$9),MONTH($L$9)+1,0)))))))),"")</f>
        <v/>
      </c>
      <c r="H507" s="52" t="str">
        <f>IFERROR(IF($A507&lt;&gt;"",VLOOKUP($A507,Matos,3,0),""),"")</f>
        <v/>
      </c>
      <c r="I507" s="52"/>
      <c r="J507" s="52"/>
      <c r="K507" s="68" t="str">
        <f ca="1">IFERROR(ROUND(IF(MID($B507,1,2)="OT","",IF(AND($B$8&lt;&gt;"",$D507="",MONTH($F507)=MONTH($L$9),($F507&gt;$B$8),($F507&gt;$E507)),-SUM($H507/DAY(DATE(YEAR($L$9),MONTH($L$9)+1,0)))*DATEDIF($B$8,$F507,"d")*$C507,IF(AND($B$8&lt;&gt;"",$D507&lt;&gt;"",MONTH($F507)=MONTH($L$9),($F507&gt;$B$8),($F507&gt;$E507)),-SUM($H507/DAY(DATE(YEAR($L$9),MONTH($L$9)+1,0)))*DATEDIF($B$8,$F507,"d")*$D507,""))),2),"")</f>
        <v/>
      </c>
      <c r="L507" s="68" t="str">
        <f ca="1">IFERROR(ROUND(IF(AND($J507="",$D507=""),SUM($H507/DAY(DATE(YEAR($L$9),MONTH($L$9)+1,0)))*$G507*$C507,IF(AND($J507="",$D507&lt;&gt;""),SUM($H507/DAY(DATE(YEAR($L$9),MONTH($L$9)+1,0)))*$G507*$D507,"")),2),"")</f>
        <v/>
      </c>
      <c r="M507" s="68" t="str">
        <f ca="1">IFERROR(ROUND(IF(SUM($I507+$L507)="","",SUM($I507+$L507)),2),"")</f>
        <v/>
      </c>
      <c r="N507" s="52"/>
      <c r="O507" s="54"/>
    </row>
    <row r="508" spans="1:15" s="14" customFormat="1" x14ac:dyDescent="0.25">
      <c r="A508" s="48"/>
      <c r="B508" s="49" t="str">
        <f>IFERROR(IF($A508&lt;&gt;"",VLOOKUP($A508,Matos,2,0),""),"")</f>
        <v/>
      </c>
      <c r="C508" s="50"/>
      <c r="D508" s="50"/>
      <c r="E508" s="51"/>
      <c r="F508" s="51"/>
      <c r="G508" s="67" t="str">
        <f>IFERROR(IF(OR($A508="",$B508="",$E508=""),"",IF(AND($F508&lt;&gt;"",MONTH($F508)&lt;MONTH($L$9)),"",IF(MID($B508,1,2)="OT",DATEDIF($E508,$F508,"d")+1,IF(AND($I508="",$F508=""),DATEDIF($E508,DATE(YEAR($L$9),MONTH($L$9)+1,0),"d"),IF(AND($E508&lt;&gt;"",$F508&lt;&gt;"",$I508=""),DATEDIF($E508,$F508,"d"),IF(AND($E508&lt;&gt;"",$F508&lt;&gt;"",$I508&lt;&gt;""),DAY(DATE(YEAR($F508),MONTH($F508)+1,0))-(DATE(YEAR($F508),MONTH($F508)+1,0)-$F508),DAY(DATE(YEAR($L$9),MONTH($L$9)+1,0)))))))),"")</f>
        <v/>
      </c>
      <c r="H508" s="52" t="str">
        <f>IFERROR(IF($A508&lt;&gt;"",VLOOKUP($A508,Matos,3,0),""),"")</f>
        <v/>
      </c>
      <c r="I508" s="52"/>
      <c r="J508" s="52"/>
      <c r="K508" s="68" t="str">
        <f ca="1">IFERROR(ROUND(IF(MID($B508,1,2)="OT","",IF(AND($B$8&lt;&gt;"",$D508="",MONTH($F508)=MONTH($L$9),($F508&gt;$B$8),($F508&gt;$E508)),-SUM($H508/DAY(DATE(YEAR($L$9),MONTH($L$9)+1,0)))*DATEDIF($B$8,$F508,"d")*$C508,IF(AND($B$8&lt;&gt;"",$D508&lt;&gt;"",MONTH($F508)=MONTH($L$9),($F508&gt;$B$8),($F508&gt;$E508)),-SUM($H508/DAY(DATE(YEAR($L$9),MONTH($L$9)+1,0)))*DATEDIF($B$8,$F508,"d")*$D508,""))),2),"")</f>
        <v/>
      </c>
      <c r="L508" s="68" t="str">
        <f ca="1">IFERROR(ROUND(IF(AND($J508="",$D508=""),SUM($H508/DAY(DATE(YEAR($L$9),MONTH($L$9)+1,0)))*$G508*$C508,IF(AND($J508="",$D508&lt;&gt;""),SUM($H508/DAY(DATE(YEAR($L$9),MONTH($L$9)+1,0)))*$G508*$D508,"")),2),"")</f>
        <v/>
      </c>
      <c r="M508" s="68" t="str">
        <f ca="1">IFERROR(ROUND(IF(SUM($I508+$L508)="","",SUM($I508+$L508)),2),"")</f>
        <v/>
      </c>
      <c r="N508" s="52"/>
      <c r="O508" s="54"/>
    </row>
    <row r="509" spans="1:15" s="14" customFormat="1" x14ac:dyDescent="0.25">
      <c r="A509" s="48"/>
      <c r="B509" s="49" t="str">
        <f>IFERROR(IF($A509&lt;&gt;"",VLOOKUP($A509,Matos,2,0),""),"")</f>
        <v/>
      </c>
      <c r="C509" s="50"/>
      <c r="D509" s="50"/>
      <c r="E509" s="51"/>
      <c r="F509" s="51"/>
      <c r="G509" s="67" t="str">
        <f>IFERROR(IF(OR($A509="",$B509="",$E509=""),"",IF(AND($F509&lt;&gt;"",MONTH($F509)&lt;MONTH($L$9)),"",IF(MID($B509,1,2)="OT",DATEDIF($E509,$F509,"d")+1,IF(AND($I509="",$F509=""),DATEDIF($E509,DATE(YEAR($L$9),MONTH($L$9)+1,0),"d"),IF(AND($E509&lt;&gt;"",$F509&lt;&gt;"",$I509=""),DATEDIF($E509,$F509,"d"),IF(AND($E509&lt;&gt;"",$F509&lt;&gt;"",$I509&lt;&gt;""),DAY(DATE(YEAR($F509),MONTH($F509)+1,0))-(DATE(YEAR($F509),MONTH($F509)+1,0)-$F509),DAY(DATE(YEAR($L$9),MONTH($L$9)+1,0)))))))),"")</f>
        <v/>
      </c>
      <c r="H509" s="52" t="str">
        <f>IFERROR(IF($A509&lt;&gt;"",VLOOKUP($A509,Matos,3,0),""),"")</f>
        <v/>
      </c>
      <c r="I509" s="52"/>
      <c r="J509" s="52"/>
      <c r="K509" s="68" t="str">
        <f ca="1">IFERROR(ROUND(IF(MID($B509,1,2)="OT","",IF(AND($B$8&lt;&gt;"",$D509="",MONTH($F509)=MONTH($L$9),($F509&gt;$B$8),($F509&gt;$E509)),-SUM($H509/DAY(DATE(YEAR($L$9),MONTH($L$9)+1,0)))*DATEDIF($B$8,$F509,"d")*$C509,IF(AND($B$8&lt;&gt;"",$D509&lt;&gt;"",MONTH($F509)=MONTH($L$9),($F509&gt;$B$8),($F509&gt;$E509)),-SUM($H509/DAY(DATE(YEAR($L$9),MONTH($L$9)+1,0)))*DATEDIF($B$8,$F509,"d")*$D509,""))),2),"")</f>
        <v/>
      </c>
      <c r="L509" s="68" t="str">
        <f ca="1">IFERROR(ROUND(IF(AND($J509="",$D509=""),SUM($H509/DAY(DATE(YEAR($L$9),MONTH($L$9)+1,0)))*$G509*$C509,IF(AND($J509="",$D509&lt;&gt;""),SUM($H509/DAY(DATE(YEAR($L$9),MONTH($L$9)+1,0)))*$G509*$D509,"")),2),"")</f>
        <v/>
      </c>
      <c r="M509" s="68" t="str">
        <f ca="1">IFERROR(ROUND(IF(SUM($I509+$L509)="","",SUM($I509+$L509)),2),"")</f>
        <v/>
      </c>
      <c r="N509" s="52"/>
      <c r="O509" s="54"/>
    </row>
    <row r="510" spans="1:15" s="14" customFormat="1" x14ac:dyDescent="0.25">
      <c r="A510" s="48"/>
      <c r="B510" s="49" t="str">
        <f>IFERROR(IF($A510&lt;&gt;"",VLOOKUP($A510,Matos,2,0),""),"")</f>
        <v/>
      </c>
      <c r="C510" s="50"/>
      <c r="D510" s="50"/>
      <c r="E510" s="51"/>
      <c r="F510" s="51"/>
      <c r="G510" s="67" t="str">
        <f>IFERROR(IF(OR($A510="",$B510="",$E510=""),"",IF(AND($F510&lt;&gt;"",MONTH($F510)&lt;MONTH($L$9)),"",IF(MID($B510,1,2)="OT",DATEDIF($E510,$F510,"d")+1,IF(AND($I510="",$F510=""),DATEDIF($E510,DATE(YEAR($L$9),MONTH($L$9)+1,0),"d"),IF(AND($E510&lt;&gt;"",$F510&lt;&gt;"",$I510=""),DATEDIF($E510,$F510,"d"),IF(AND($E510&lt;&gt;"",$F510&lt;&gt;"",$I510&lt;&gt;""),DAY(DATE(YEAR($F510),MONTH($F510)+1,0))-(DATE(YEAR($F510),MONTH($F510)+1,0)-$F510),DAY(DATE(YEAR($L$9),MONTH($L$9)+1,0)))))))),"")</f>
        <v/>
      </c>
      <c r="H510" s="52" t="str">
        <f>IFERROR(IF($A510&lt;&gt;"",VLOOKUP($A510,Matos,3,0),""),"")</f>
        <v/>
      </c>
      <c r="I510" s="52"/>
      <c r="J510" s="52"/>
      <c r="K510" s="68" t="str">
        <f ca="1">IFERROR(ROUND(IF(MID($B510,1,2)="OT","",IF(AND($B$8&lt;&gt;"",$D510="",MONTH($F510)=MONTH($L$9),($F510&gt;$B$8),($F510&gt;$E510)),-SUM($H510/DAY(DATE(YEAR($L$9),MONTH($L$9)+1,0)))*DATEDIF($B$8,$F510,"d")*$C510,IF(AND($B$8&lt;&gt;"",$D510&lt;&gt;"",MONTH($F510)=MONTH($L$9),($F510&gt;$B$8),($F510&gt;$E510)),-SUM($H510/DAY(DATE(YEAR($L$9),MONTH($L$9)+1,0)))*DATEDIF($B$8,$F510,"d")*$D510,""))),2),"")</f>
        <v/>
      </c>
      <c r="L510" s="68" t="str">
        <f ca="1">IFERROR(ROUND(IF(AND($J510="",$D510=""),SUM($H510/DAY(DATE(YEAR($L$9),MONTH($L$9)+1,0)))*$G510*$C510,IF(AND($J510="",$D510&lt;&gt;""),SUM($H510/DAY(DATE(YEAR($L$9),MONTH($L$9)+1,0)))*$G510*$D510,"")),2),"")</f>
        <v/>
      </c>
      <c r="M510" s="68" t="str">
        <f ca="1">IFERROR(ROUND(IF(SUM($I510+$L510)="","",SUM($I510+$L510)),2),"")</f>
        <v/>
      </c>
      <c r="N510" s="52"/>
      <c r="O510" s="54"/>
    </row>
    <row r="511" spans="1:15" s="14" customFormat="1" x14ac:dyDescent="0.25">
      <c r="A511" s="48"/>
      <c r="B511" s="49" t="str">
        <f>IFERROR(IF($A511&lt;&gt;"",VLOOKUP($A511,Matos,2,0),""),"")</f>
        <v/>
      </c>
      <c r="C511" s="50"/>
      <c r="D511" s="50"/>
      <c r="E511" s="51"/>
      <c r="F511" s="51"/>
      <c r="G511" s="67" t="str">
        <f>IFERROR(IF(OR($A511="",$B511="",$E511=""),"",IF(AND($F511&lt;&gt;"",MONTH($F511)&lt;MONTH($L$9)),"",IF(MID($B511,1,2)="OT",DATEDIF($E511,$F511,"d")+1,IF(AND($I511="",$F511=""),DATEDIF($E511,DATE(YEAR($L$9),MONTH($L$9)+1,0),"d"),IF(AND($E511&lt;&gt;"",$F511&lt;&gt;"",$I511=""),DATEDIF($E511,$F511,"d"),IF(AND($E511&lt;&gt;"",$F511&lt;&gt;"",$I511&lt;&gt;""),DAY(DATE(YEAR($F511),MONTH($F511)+1,0))-(DATE(YEAR($F511),MONTH($F511)+1,0)-$F511),DAY(DATE(YEAR($L$9),MONTH($L$9)+1,0)))))))),"")</f>
        <v/>
      </c>
      <c r="H511" s="52" t="str">
        <f>IFERROR(IF($A511&lt;&gt;"",VLOOKUP($A511,Matos,3,0),""),"")</f>
        <v/>
      </c>
      <c r="I511" s="52"/>
      <c r="J511" s="52"/>
      <c r="K511" s="68" t="str">
        <f ca="1">IFERROR(ROUND(IF(MID($B511,1,2)="OT","",IF(AND($B$8&lt;&gt;"",$D511="",MONTH($F511)=MONTH($L$9),($F511&gt;$B$8),($F511&gt;$E511)),-SUM($H511/DAY(DATE(YEAR($L$9),MONTH($L$9)+1,0)))*DATEDIF($B$8,$F511,"d")*$C511,IF(AND($B$8&lt;&gt;"",$D511&lt;&gt;"",MONTH($F511)=MONTH($L$9),($F511&gt;$B$8),($F511&gt;$E511)),-SUM($H511/DAY(DATE(YEAR($L$9),MONTH($L$9)+1,0)))*DATEDIF($B$8,$F511,"d")*$D511,""))),2),"")</f>
        <v/>
      </c>
      <c r="L511" s="68" t="str">
        <f ca="1">IFERROR(ROUND(IF(AND($J511="",$D511=""),SUM($H511/DAY(DATE(YEAR($L$9),MONTH($L$9)+1,0)))*$G511*$C511,IF(AND($J511="",$D511&lt;&gt;""),SUM($H511/DAY(DATE(YEAR($L$9),MONTH($L$9)+1,0)))*$G511*$D511,"")),2),"")</f>
        <v/>
      </c>
      <c r="M511" s="68" t="str">
        <f ca="1">IFERROR(ROUND(IF(SUM($I511+$L511)="","",SUM($I511+$L511)),2),"")</f>
        <v/>
      </c>
      <c r="N511" s="52"/>
      <c r="O511" s="54"/>
    </row>
    <row r="512" spans="1:15" s="14" customFormat="1" x14ac:dyDescent="0.25">
      <c r="A512" s="48"/>
      <c r="B512" s="49" t="str">
        <f>IFERROR(IF($A512&lt;&gt;"",VLOOKUP($A512,Matos,2,0),""),"")</f>
        <v/>
      </c>
      <c r="C512" s="50"/>
      <c r="D512" s="50"/>
      <c r="E512" s="51"/>
      <c r="F512" s="51"/>
      <c r="G512" s="67" t="str">
        <f>IFERROR(IF(OR($A512="",$B512="",$E512=""),"",IF(AND($F512&lt;&gt;"",MONTH($F512)&lt;MONTH($L$9)),"",IF(MID($B512,1,2)="OT",DATEDIF($E512,$F512,"d")+1,IF(AND($I512="",$F512=""),DATEDIF($E512,DATE(YEAR($L$9),MONTH($L$9)+1,0),"d"),IF(AND($E512&lt;&gt;"",$F512&lt;&gt;"",$I512=""),DATEDIF($E512,$F512,"d"),IF(AND($E512&lt;&gt;"",$F512&lt;&gt;"",$I512&lt;&gt;""),DAY(DATE(YEAR($F512),MONTH($F512)+1,0))-(DATE(YEAR($F512),MONTH($F512)+1,0)-$F512),DAY(DATE(YEAR($L$9),MONTH($L$9)+1,0)))))))),"")</f>
        <v/>
      </c>
      <c r="H512" s="52" t="str">
        <f>IFERROR(IF($A512&lt;&gt;"",VLOOKUP($A512,Matos,3,0),""),"")</f>
        <v/>
      </c>
      <c r="I512" s="52"/>
      <c r="J512" s="52"/>
      <c r="K512" s="68" t="str">
        <f ca="1">IFERROR(ROUND(IF(MID($B512,1,2)="OT","",IF(AND($B$8&lt;&gt;"",$D512="",MONTH($F512)=MONTH($L$9),($F512&gt;$B$8),($F512&gt;$E512)),-SUM($H512/DAY(DATE(YEAR($L$9),MONTH($L$9)+1,0)))*DATEDIF($B$8,$F512,"d")*$C512,IF(AND($B$8&lt;&gt;"",$D512&lt;&gt;"",MONTH($F512)=MONTH($L$9),($F512&gt;$B$8),($F512&gt;$E512)),-SUM($H512/DAY(DATE(YEAR($L$9),MONTH($L$9)+1,0)))*DATEDIF($B$8,$F512,"d")*$D512,""))),2),"")</f>
        <v/>
      </c>
      <c r="L512" s="68" t="str">
        <f ca="1">IFERROR(ROUND(IF(AND($J512="",$D512=""),SUM($H512/DAY(DATE(YEAR($L$9),MONTH($L$9)+1,0)))*$G512*$C512,IF(AND($J512="",$D512&lt;&gt;""),SUM($H512/DAY(DATE(YEAR($L$9),MONTH($L$9)+1,0)))*$G512*$D512,"")),2),"")</f>
        <v/>
      </c>
      <c r="M512" s="68" t="str">
        <f ca="1">IFERROR(ROUND(IF(SUM($I512+$L512)="","",SUM($I512+$L512)),2),"")</f>
        <v/>
      </c>
      <c r="N512" s="52"/>
      <c r="O512" s="54"/>
    </row>
    <row r="513" spans="1:15" s="14" customFormat="1" x14ac:dyDescent="0.25">
      <c r="A513" s="48"/>
      <c r="B513" s="49" t="str">
        <f>IFERROR(IF($A513&lt;&gt;"",VLOOKUP($A513,Matos,2,0),""),"")</f>
        <v/>
      </c>
      <c r="C513" s="50"/>
      <c r="D513" s="50"/>
      <c r="E513" s="51"/>
      <c r="F513" s="51"/>
      <c r="G513" s="67" t="str">
        <f>IFERROR(IF(OR($A513="",$B513="",$E513=""),"",IF(AND($F513&lt;&gt;"",MONTH($F513)&lt;MONTH($L$9)),"",IF(MID($B513,1,2)="OT",DATEDIF($E513,$F513,"d")+1,IF(AND($I513="",$F513=""),DATEDIF($E513,DATE(YEAR($L$9),MONTH($L$9)+1,0),"d"),IF(AND($E513&lt;&gt;"",$F513&lt;&gt;"",$I513=""),DATEDIF($E513,$F513,"d"),IF(AND($E513&lt;&gt;"",$F513&lt;&gt;"",$I513&lt;&gt;""),DAY(DATE(YEAR($F513),MONTH($F513)+1,0))-(DATE(YEAR($F513),MONTH($F513)+1,0)-$F513),DAY(DATE(YEAR($L$9),MONTH($L$9)+1,0)))))))),"")</f>
        <v/>
      </c>
      <c r="H513" s="52" t="str">
        <f>IFERROR(IF($A513&lt;&gt;"",VLOOKUP($A513,Matos,3,0),""),"")</f>
        <v/>
      </c>
      <c r="I513" s="52"/>
      <c r="J513" s="52"/>
      <c r="K513" s="68" t="str">
        <f ca="1">IFERROR(ROUND(IF(MID($B513,1,2)="OT","",IF(AND($B$8&lt;&gt;"",$D513="",MONTH($F513)=MONTH($L$9),($F513&gt;$B$8),($F513&gt;$E513)),-SUM($H513/DAY(DATE(YEAR($L$9),MONTH($L$9)+1,0)))*DATEDIF($B$8,$F513,"d")*$C513,IF(AND($B$8&lt;&gt;"",$D513&lt;&gt;"",MONTH($F513)=MONTH($L$9),($F513&gt;$B$8),($F513&gt;$E513)),-SUM($H513/DAY(DATE(YEAR($L$9),MONTH($L$9)+1,0)))*DATEDIF($B$8,$F513,"d")*$D513,""))),2),"")</f>
        <v/>
      </c>
      <c r="L513" s="68" t="str">
        <f ca="1">IFERROR(ROUND(IF(AND($J513="",$D513=""),SUM($H513/DAY(DATE(YEAR($L$9),MONTH($L$9)+1,0)))*$G513*$C513,IF(AND($J513="",$D513&lt;&gt;""),SUM($H513/DAY(DATE(YEAR($L$9),MONTH($L$9)+1,0)))*$G513*$D513,"")),2),"")</f>
        <v/>
      </c>
      <c r="M513" s="68" t="str">
        <f ca="1">IFERROR(ROUND(IF(SUM($I513+$L513)="","",SUM($I513+$L513)),2),"")</f>
        <v/>
      </c>
      <c r="N513" s="52"/>
      <c r="O513" s="54"/>
    </row>
    <row r="514" spans="1:15" s="14" customFormat="1" x14ac:dyDescent="0.25">
      <c r="A514" s="48"/>
      <c r="B514" s="49" t="str">
        <f>IFERROR(IF($A514&lt;&gt;"",VLOOKUP($A514,Matos,2,0),""),"")</f>
        <v/>
      </c>
      <c r="C514" s="50"/>
      <c r="D514" s="50"/>
      <c r="E514" s="51"/>
      <c r="F514" s="51"/>
      <c r="G514" s="67" t="str">
        <f>IFERROR(IF(OR($A514="",$B514="",$E514=""),"",IF(AND($F514&lt;&gt;"",MONTH($F514)&lt;MONTH($L$9)),"",IF(MID($B514,1,2)="OT",DATEDIF($E514,$F514,"d")+1,IF(AND($I514="",$F514=""),DATEDIF($E514,DATE(YEAR($L$9),MONTH($L$9)+1,0),"d"),IF(AND($E514&lt;&gt;"",$F514&lt;&gt;"",$I514=""),DATEDIF($E514,$F514,"d"),IF(AND($E514&lt;&gt;"",$F514&lt;&gt;"",$I514&lt;&gt;""),DAY(DATE(YEAR($F514),MONTH($F514)+1,0))-(DATE(YEAR($F514),MONTH($F514)+1,0)-$F514),DAY(DATE(YEAR($L$9),MONTH($L$9)+1,0)))))))),"")</f>
        <v/>
      </c>
      <c r="H514" s="52" t="str">
        <f>IFERROR(IF($A514&lt;&gt;"",VLOOKUP($A514,Matos,3,0),""),"")</f>
        <v/>
      </c>
      <c r="I514" s="52"/>
      <c r="J514" s="52"/>
      <c r="K514" s="68" t="str">
        <f ca="1">IFERROR(ROUND(IF(MID($B514,1,2)="OT","",IF(AND($B$8&lt;&gt;"",$D514="",MONTH($F514)=MONTH($L$9),($F514&gt;$B$8),($F514&gt;$E514)),-SUM($H514/DAY(DATE(YEAR($L$9),MONTH($L$9)+1,0)))*DATEDIF($B$8,$F514,"d")*$C514,IF(AND($B$8&lt;&gt;"",$D514&lt;&gt;"",MONTH($F514)=MONTH($L$9),($F514&gt;$B$8),($F514&gt;$E514)),-SUM($H514/DAY(DATE(YEAR($L$9),MONTH($L$9)+1,0)))*DATEDIF($B$8,$F514,"d")*$D514,""))),2),"")</f>
        <v/>
      </c>
      <c r="L514" s="68" t="str">
        <f ca="1">IFERROR(ROUND(IF(AND($J514="",$D514=""),SUM($H514/DAY(DATE(YEAR($L$9),MONTH($L$9)+1,0)))*$G514*$C514,IF(AND($J514="",$D514&lt;&gt;""),SUM($H514/DAY(DATE(YEAR($L$9),MONTH($L$9)+1,0)))*$G514*$D514,"")),2),"")</f>
        <v/>
      </c>
      <c r="M514" s="68" t="str">
        <f ca="1">IFERROR(ROUND(IF(SUM($I514+$L514)="","",SUM($I514+$L514)),2),"")</f>
        <v/>
      </c>
      <c r="N514" s="52"/>
      <c r="O514" s="54"/>
    </row>
    <row r="515" spans="1:15" s="14" customFormat="1" x14ac:dyDescent="0.25">
      <c r="A515" s="48"/>
      <c r="B515" s="49" t="str">
        <f>IFERROR(IF($A515&lt;&gt;"",VLOOKUP($A515,Matos,2,0),""),"")</f>
        <v/>
      </c>
      <c r="C515" s="50"/>
      <c r="D515" s="50"/>
      <c r="E515" s="51"/>
      <c r="F515" s="51"/>
      <c r="G515" s="67" t="str">
        <f>IFERROR(IF(OR($A515="",$B515="",$E515=""),"",IF(AND($F515&lt;&gt;"",MONTH($F515)&lt;MONTH($L$9)),"",IF(MID($B515,1,2)="OT",DATEDIF($E515,$F515,"d")+1,IF(AND($I515="",$F515=""),DATEDIF($E515,DATE(YEAR($L$9),MONTH($L$9)+1,0),"d"),IF(AND($E515&lt;&gt;"",$F515&lt;&gt;"",$I515=""),DATEDIF($E515,$F515,"d"),IF(AND($E515&lt;&gt;"",$F515&lt;&gt;"",$I515&lt;&gt;""),DAY(DATE(YEAR($F515),MONTH($F515)+1,0))-(DATE(YEAR($F515),MONTH($F515)+1,0)-$F515),DAY(DATE(YEAR($L$9),MONTH($L$9)+1,0)))))))),"")</f>
        <v/>
      </c>
      <c r="H515" s="52" t="str">
        <f>IFERROR(IF($A515&lt;&gt;"",VLOOKUP($A515,Matos,3,0),""),"")</f>
        <v/>
      </c>
      <c r="I515" s="52"/>
      <c r="J515" s="52"/>
      <c r="K515" s="68" t="str">
        <f ca="1">IFERROR(ROUND(IF(MID($B515,1,2)="OT","",IF(AND($B$8&lt;&gt;"",$D515="",MONTH($F515)=MONTH($L$9),($F515&gt;$B$8),($F515&gt;$E515)),-SUM($H515/DAY(DATE(YEAR($L$9),MONTH($L$9)+1,0)))*DATEDIF($B$8,$F515,"d")*$C515,IF(AND($B$8&lt;&gt;"",$D515&lt;&gt;"",MONTH($F515)=MONTH($L$9),($F515&gt;$B$8),($F515&gt;$E515)),-SUM($H515/DAY(DATE(YEAR($L$9),MONTH($L$9)+1,0)))*DATEDIF($B$8,$F515,"d")*$D515,""))),2),"")</f>
        <v/>
      </c>
      <c r="L515" s="68" t="str">
        <f ca="1">IFERROR(ROUND(IF(AND($J515="",$D515=""),SUM($H515/DAY(DATE(YEAR($L$9),MONTH($L$9)+1,0)))*$G515*$C515,IF(AND($J515="",$D515&lt;&gt;""),SUM($H515/DAY(DATE(YEAR($L$9),MONTH($L$9)+1,0)))*$G515*$D515,"")),2),"")</f>
        <v/>
      </c>
      <c r="M515" s="68" t="str">
        <f ca="1">IFERROR(ROUND(IF(SUM($I515+$L515)="","",SUM($I515+$L515)),2),"")</f>
        <v/>
      </c>
      <c r="N515" s="52"/>
      <c r="O515" s="54"/>
    </row>
    <row r="516" spans="1:15" s="14" customFormat="1" x14ac:dyDescent="0.25">
      <c r="A516" s="48"/>
      <c r="B516" s="49" t="str">
        <f>IFERROR(IF($A516&lt;&gt;"",VLOOKUP($A516,Matos,2,0),""),"")</f>
        <v/>
      </c>
      <c r="C516" s="50"/>
      <c r="D516" s="50"/>
      <c r="E516" s="51"/>
      <c r="F516" s="51"/>
      <c r="G516" s="67" t="str">
        <f>IFERROR(IF(OR($A516="",$B516="",$E516=""),"",IF(AND($F516&lt;&gt;"",MONTH($F516)&lt;MONTH($L$9)),"",IF(MID($B516,1,2)="OT",DATEDIF($E516,$F516,"d")+1,IF(AND($I516="",$F516=""),DATEDIF($E516,DATE(YEAR($L$9),MONTH($L$9)+1,0),"d"),IF(AND($E516&lt;&gt;"",$F516&lt;&gt;"",$I516=""),DATEDIF($E516,$F516,"d"),IF(AND($E516&lt;&gt;"",$F516&lt;&gt;"",$I516&lt;&gt;""),DAY(DATE(YEAR($F516),MONTH($F516)+1,0))-(DATE(YEAR($F516),MONTH($F516)+1,0)-$F516),DAY(DATE(YEAR($L$9),MONTH($L$9)+1,0)))))))),"")</f>
        <v/>
      </c>
      <c r="H516" s="52" t="str">
        <f>IFERROR(IF($A516&lt;&gt;"",VLOOKUP($A516,Matos,3,0),""),"")</f>
        <v/>
      </c>
      <c r="I516" s="52"/>
      <c r="J516" s="52"/>
      <c r="K516" s="68" t="str">
        <f ca="1">IFERROR(ROUND(IF(MID($B516,1,2)="OT","",IF(AND($B$8&lt;&gt;"",$D516="",MONTH($F516)=MONTH($L$9),($F516&gt;$B$8),($F516&gt;$E516)),-SUM($H516/DAY(DATE(YEAR($L$9),MONTH($L$9)+1,0)))*DATEDIF($B$8,$F516,"d")*$C516,IF(AND($B$8&lt;&gt;"",$D516&lt;&gt;"",MONTH($F516)=MONTH($L$9),($F516&gt;$B$8),($F516&gt;$E516)),-SUM($H516/DAY(DATE(YEAR($L$9),MONTH($L$9)+1,0)))*DATEDIF($B$8,$F516,"d")*$D516,""))),2),"")</f>
        <v/>
      </c>
      <c r="L516" s="68" t="str">
        <f ca="1">IFERROR(ROUND(IF(AND($J516="",$D516=""),SUM($H516/DAY(DATE(YEAR($L$9),MONTH($L$9)+1,0)))*$G516*$C516,IF(AND($J516="",$D516&lt;&gt;""),SUM($H516/DAY(DATE(YEAR($L$9),MONTH($L$9)+1,0)))*$G516*$D516,"")),2),"")</f>
        <v/>
      </c>
      <c r="M516" s="68" t="str">
        <f ca="1">IFERROR(ROUND(IF(SUM($I516+$L516)="","",SUM($I516+$L516)),2),"")</f>
        <v/>
      </c>
      <c r="N516" s="52"/>
      <c r="O516" s="54"/>
    </row>
    <row r="517" spans="1:15" s="14" customFormat="1" x14ac:dyDescent="0.25">
      <c r="A517" s="48"/>
      <c r="B517" s="49" t="str">
        <f>IFERROR(IF($A517&lt;&gt;"",VLOOKUP($A517,Matos,2,0),""),"")</f>
        <v/>
      </c>
      <c r="C517" s="50"/>
      <c r="D517" s="50"/>
      <c r="E517" s="51"/>
      <c r="F517" s="51"/>
      <c r="G517" s="67" t="str">
        <f>IFERROR(IF(OR($A517="",$B517="",$E517=""),"",IF(AND($F517&lt;&gt;"",MONTH($F517)&lt;MONTH($L$9)),"",IF(MID($B517,1,2)="OT",DATEDIF($E517,$F517,"d")+1,IF(AND($I517="",$F517=""),DATEDIF($E517,DATE(YEAR($L$9),MONTH($L$9)+1,0),"d"),IF(AND($E517&lt;&gt;"",$F517&lt;&gt;"",$I517=""),DATEDIF($E517,$F517,"d"),IF(AND($E517&lt;&gt;"",$F517&lt;&gt;"",$I517&lt;&gt;""),DAY(DATE(YEAR($F517),MONTH($F517)+1,0))-(DATE(YEAR($F517),MONTH($F517)+1,0)-$F517),DAY(DATE(YEAR($L$9),MONTH($L$9)+1,0)))))))),"")</f>
        <v/>
      </c>
      <c r="H517" s="52" t="str">
        <f>IFERROR(IF($A517&lt;&gt;"",VLOOKUP($A517,Matos,3,0),""),"")</f>
        <v/>
      </c>
      <c r="I517" s="52"/>
      <c r="J517" s="52"/>
      <c r="K517" s="68" t="str">
        <f ca="1">IFERROR(ROUND(IF(MID($B517,1,2)="OT","",IF(AND($B$8&lt;&gt;"",$D517="",MONTH($F517)=MONTH($L$9),($F517&gt;$B$8),($F517&gt;$E517)),-SUM($H517/DAY(DATE(YEAR($L$9),MONTH($L$9)+1,0)))*DATEDIF($B$8,$F517,"d")*$C517,IF(AND($B$8&lt;&gt;"",$D517&lt;&gt;"",MONTH($F517)=MONTH($L$9),($F517&gt;$B$8),($F517&gt;$E517)),-SUM($H517/DAY(DATE(YEAR($L$9),MONTH($L$9)+1,0)))*DATEDIF($B$8,$F517,"d")*$D517,""))),2),"")</f>
        <v/>
      </c>
      <c r="L517" s="68" t="str">
        <f ca="1">IFERROR(ROUND(IF(AND($J517="",$D517=""),SUM($H517/DAY(DATE(YEAR($L$9),MONTH($L$9)+1,0)))*$G517*$C517,IF(AND($J517="",$D517&lt;&gt;""),SUM($H517/DAY(DATE(YEAR($L$9),MONTH($L$9)+1,0)))*$G517*$D517,"")),2),"")</f>
        <v/>
      </c>
      <c r="M517" s="68" t="str">
        <f ca="1">IFERROR(ROUND(IF(SUM($I517+$L517)="","",SUM($I517+$L517)),2),"")</f>
        <v/>
      </c>
      <c r="N517" s="52"/>
      <c r="O517" s="54"/>
    </row>
    <row r="518" spans="1:15" s="14" customFormat="1" x14ac:dyDescent="0.25">
      <c r="A518" s="48"/>
      <c r="B518" s="49" t="str">
        <f>IFERROR(IF($A518&lt;&gt;"",VLOOKUP($A518,Matos,2,0),""),"")</f>
        <v/>
      </c>
      <c r="C518" s="50"/>
      <c r="D518" s="50"/>
      <c r="E518" s="51"/>
      <c r="F518" s="51"/>
      <c r="G518" s="67" t="str">
        <f>IFERROR(IF(OR($A518="",$B518="",$E518=""),"",IF(AND($F518&lt;&gt;"",MONTH($F518)&lt;MONTH($L$9)),"",IF(MID($B518,1,2)="OT",DATEDIF($E518,$F518,"d")+1,IF(AND($I518="",$F518=""),DATEDIF($E518,DATE(YEAR($L$9),MONTH($L$9)+1,0),"d"),IF(AND($E518&lt;&gt;"",$F518&lt;&gt;"",$I518=""),DATEDIF($E518,$F518,"d"),IF(AND($E518&lt;&gt;"",$F518&lt;&gt;"",$I518&lt;&gt;""),DAY(DATE(YEAR($F518),MONTH($F518)+1,0))-(DATE(YEAR($F518),MONTH($F518)+1,0)-$F518),DAY(DATE(YEAR($L$9),MONTH($L$9)+1,0)))))))),"")</f>
        <v/>
      </c>
      <c r="H518" s="52" t="str">
        <f>IFERROR(IF($A518&lt;&gt;"",VLOOKUP($A518,Matos,3,0),""),"")</f>
        <v/>
      </c>
      <c r="I518" s="52"/>
      <c r="J518" s="52"/>
      <c r="K518" s="68" t="str">
        <f ca="1">IFERROR(ROUND(IF(MID($B518,1,2)="OT","",IF(AND($B$8&lt;&gt;"",$D518="",MONTH($F518)=MONTH($L$9),($F518&gt;$B$8),($F518&gt;$E518)),-SUM($H518/DAY(DATE(YEAR($L$9),MONTH($L$9)+1,0)))*DATEDIF($B$8,$F518,"d")*$C518,IF(AND($B$8&lt;&gt;"",$D518&lt;&gt;"",MONTH($F518)=MONTH($L$9),($F518&gt;$B$8),($F518&gt;$E518)),-SUM($H518/DAY(DATE(YEAR($L$9),MONTH($L$9)+1,0)))*DATEDIF($B$8,$F518,"d")*$D518,""))),2),"")</f>
        <v/>
      </c>
      <c r="L518" s="68" t="str">
        <f ca="1">IFERROR(ROUND(IF(AND($J518="",$D518=""),SUM($H518/DAY(DATE(YEAR($L$9),MONTH($L$9)+1,0)))*$G518*$C518,IF(AND($J518="",$D518&lt;&gt;""),SUM($H518/DAY(DATE(YEAR($L$9),MONTH($L$9)+1,0)))*$G518*$D518,"")),2),"")</f>
        <v/>
      </c>
      <c r="M518" s="68" t="str">
        <f ca="1">IFERROR(ROUND(IF(SUM($I518+$L518)="","",SUM($I518+$L518)),2),"")</f>
        <v/>
      </c>
      <c r="N518" s="52"/>
      <c r="O518" s="54"/>
    </row>
    <row r="519" spans="1:15" s="14" customFormat="1" x14ac:dyDescent="0.25">
      <c r="A519" s="48"/>
      <c r="B519" s="49" t="str">
        <f>IFERROR(IF($A519&lt;&gt;"",VLOOKUP($A519,Matos,2,0),""),"")</f>
        <v/>
      </c>
      <c r="C519" s="50"/>
      <c r="D519" s="50"/>
      <c r="E519" s="51"/>
      <c r="F519" s="51"/>
      <c r="G519" s="67" t="str">
        <f>IFERROR(IF(OR($A519="",$B519="",$E519=""),"",IF(AND($F519&lt;&gt;"",MONTH($F519)&lt;MONTH($L$9)),"",IF(MID($B519,1,2)="OT",DATEDIF($E519,$F519,"d")+1,IF(AND($I519="",$F519=""),DATEDIF($E519,DATE(YEAR($L$9),MONTH($L$9)+1,0),"d"),IF(AND($E519&lt;&gt;"",$F519&lt;&gt;"",$I519=""),DATEDIF($E519,$F519,"d"),IF(AND($E519&lt;&gt;"",$F519&lt;&gt;"",$I519&lt;&gt;""),DAY(DATE(YEAR($F519),MONTH($F519)+1,0))-(DATE(YEAR($F519),MONTH($F519)+1,0)-$F519),DAY(DATE(YEAR($L$9),MONTH($L$9)+1,0)))))))),"")</f>
        <v/>
      </c>
      <c r="H519" s="52" t="str">
        <f>IFERROR(IF($A519&lt;&gt;"",VLOOKUP($A519,Matos,3,0),""),"")</f>
        <v/>
      </c>
      <c r="I519" s="52"/>
      <c r="J519" s="52"/>
      <c r="K519" s="68" t="str">
        <f ca="1">IFERROR(ROUND(IF(MID($B519,1,2)="OT","",IF(AND($B$8&lt;&gt;"",$D519="",MONTH($F519)=MONTH($L$9),($F519&gt;$B$8),($F519&gt;$E519)),-SUM($H519/DAY(DATE(YEAR($L$9),MONTH($L$9)+1,0)))*DATEDIF($B$8,$F519,"d")*$C519,IF(AND($B$8&lt;&gt;"",$D519&lt;&gt;"",MONTH($F519)=MONTH($L$9),($F519&gt;$B$8),($F519&gt;$E519)),-SUM($H519/DAY(DATE(YEAR($L$9),MONTH($L$9)+1,0)))*DATEDIF($B$8,$F519,"d")*$D519,""))),2),"")</f>
        <v/>
      </c>
      <c r="L519" s="68" t="str">
        <f ca="1">IFERROR(ROUND(IF(AND($J519="",$D519=""),SUM($H519/DAY(DATE(YEAR($L$9),MONTH($L$9)+1,0)))*$G519*$C519,IF(AND($J519="",$D519&lt;&gt;""),SUM($H519/DAY(DATE(YEAR($L$9),MONTH($L$9)+1,0)))*$G519*$D519,"")),2),"")</f>
        <v/>
      </c>
      <c r="M519" s="68" t="str">
        <f ca="1">IFERROR(ROUND(IF(SUM($I519+$L519)="","",SUM($I519+$L519)),2),"")</f>
        <v/>
      </c>
      <c r="N519" s="52"/>
      <c r="O519" s="54"/>
    </row>
    <row r="520" spans="1:15" s="14" customFormat="1" x14ac:dyDescent="0.25">
      <c r="A520" s="48"/>
      <c r="B520" s="49" t="str">
        <f>IFERROR(IF($A520&lt;&gt;"",VLOOKUP($A520,Matos,2,0),""),"")</f>
        <v/>
      </c>
      <c r="C520" s="50"/>
      <c r="D520" s="50"/>
      <c r="E520" s="51"/>
      <c r="F520" s="51"/>
      <c r="G520" s="67" t="str">
        <f>IFERROR(IF(OR($A520="",$B520="",$E520=""),"",IF(AND($F520&lt;&gt;"",MONTH($F520)&lt;MONTH($L$9)),"",IF(MID($B520,1,2)="OT",DATEDIF($E520,$F520,"d")+1,IF(AND($I520="",$F520=""),DATEDIF($E520,DATE(YEAR($L$9),MONTH($L$9)+1,0),"d"),IF(AND($E520&lt;&gt;"",$F520&lt;&gt;"",$I520=""),DATEDIF($E520,$F520,"d"),IF(AND($E520&lt;&gt;"",$F520&lt;&gt;"",$I520&lt;&gt;""),DAY(DATE(YEAR($F520),MONTH($F520)+1,0))-(DATE(YEAR($F520),MONTH($F520)+1,0)-$F520),DAY(DATE(YEAR($L$9),MONTH($L$9)+1,0)))))))),"")</f>
        <v/>
      </c>
      <c r="H520" s="52" t="str">
        <f>IFERROR(IF($A520&lt;&gt;"",VLOOKUP($A520,Matos,3,0),""),"")</f>
        <v/>
      </c>
      <c r="I520" s="52"/>
      <c r="J520" s="52"/>
      <c r="K520" s="68" t="str">
        <f ca="1">IFERROR(ROUND(IF(MID($B520,1,2)="OT","",IF(AND($B$8&lt;&gt;"",$D520="",MONTH($F520)=MONTH($L$9),($F520&gt;$B$8),($F520&gt;$E520)),-SUM($H520/DAY(DATE(YEAR($L$9),MONTH($L$9)+1,0)))*DATEDIF($B$8,$F520,"d")*$C520,IF(AND($B$8&lt;&gt;"",$D520&lt;&gt;"",MONTH($F520)=MONTH($L$9),($F520&gt;$B$8),($F520&gt;$E520)),-SUM($H520/DAY(DATE(YEAR($L$9),MONTH($L$9)+1,0)))*DATEDIF($B$8,$F520,"d")*$D520,""))),2),"")</f>
        <v/>
      </c>
      <c r="L520" s="68" t="str">
        <f ca="1">IFERROR(ROUND(IF(AND($J520="",$D520=""),SUM($H520/DAY(DATE(YEAR($L$9),MONTH($L$9)+1,0)))*$G520*$C520,IF(AND($J520="",$D520&lt;&gt;""),SUM($H520/DAY(DATE(YEAR($L$9),MONTH($L$9)+1,0)))*$G520*$D520,"")),2),"")</f>
        <v/>
      </c>
      <c r="M520" s="68" t="str">
        <f ca="1">IFERROR(ROUND(IF(SUM($I520+$L520)="","",SUM($I520+$L520)),2),"")</f>
        <v/>
      </c>
      <c r="N520" s="52"/>
      <c r="O520" s="54"/>
    </row>
    <row r="521" spans="1:15" s="14" customFormat="1" x14ac:dyDescent="0.25">
      <c r="A521" s="48"/>
      <c r="B521" s="49" t="str">
        <f>IFERROR(IF($A521&lt;&gt;"",VLOOKUP($A521,Matos,2,0),""),"")</f>
        <v/>
      </c>
      <c r="C521" s="50"/>
      <c r="D521" s="50"/>
      <c r="E521" s="51"/>
      <c r="F521" s="51"/>
      <c r="G521" s="67" t="str">
        <f>IFERROR(IF(OR($A521="",$B521="",$E521=""),"",IF(AND($F521&lt;&gt;"",MONTH($F521)&lt;MONTH($L$9)),"",IF(MID($B521,1,2)="OT",DATEDIF($E521,$F521,"d")+1,IF(AND($I521="",$F521=""),DATEDIF($E521,DATE(YEAR($L$9),MONTH($L$9)+1,0),"d"),IF(AND($E521&lt;&gt;"",$F521&lt;&gt;"",$I521=""),DATEDIF($E521,$F521,"d"),IF(AND($E521&lt;&gt;"",$F521&lt;&gt;"",$I521&lt;&gt;""),DAY(DATE(YEAR($F521),MONTH($F521)+1,0))-(DATE(YEAR($F521),MONTH($F521)+1,0)-$F521),DAY(DATE(YEAR($L$9),MONTH($L$9)+1,0)))))))),"")</f>
        <v/>
      </c>
      <c r="H521" s="52" t="str">
        <f>IFERROR(IF($A521&lt;&gt;"",VLOOKUP($A521,Matos,3,0),""),"")</f>
        <v/>
      </c>
      <c r="I521" s="52"/>
      <c r="J521" s="52"/>
      <c r="K521" s="68" t="str">
        <f ca="1">IFERROR(ROUND(IF(MID($B521,1,2)="OT","",IF(AND($B$8&lt;&gt;"",$D521="",MONTH($F521)=MONTH($L$9),($F521&gt;$B$8),($F521&gt;$E521)),-SUM($H521/DAY(DATE(YEAR($L$9),MONTH($L$9)+1,0)))*DATEDIF($B$8,$F521,"d")*$C521,IF(AND($B$8&lt;&gt;"",$D521&lt;&gt;"",MONTH($F521)=MONTH($L$9),($F521&gt;$B$8),($F521&gt;$E521)),-SUM($H521/DAY(DATE(YEAR($L$9),MONTH($L$9)+1,0)))*DATEDIF($B$8,$F521,"d")*$D521,""))),2),"")</f>
        <v/>
      </c>
      <c r="L521" s="68" t="str">
        <f ca="1">IFERROR(ROUND(IF(AND($J521="",$D521=""),SUM($H521/DAY(DATE(YEAR($L$9),MONTH($L$9)+1,0)))*$G521*$C521,IF(AND($J521="",$D521&lt;&gt;""),SUM($H521/DAY(DATE(YEAR($L$9),MONTH($L$9)+1,0)))*$G521*$D521,"")),2),"")</f>
        <v/>
      </c>
      <c r="M521" s="68" t="str">
        <f ca="1">IFERROR(ROUND(IF(SUM($I521+$L521)="","",SUM($I521+$L521)),2),"")</f>
        <v/>
      </c>
      <c r="N521" s="52"/>
      <c r="O521" s="54"/>
    </row>
    <row r="522" spans="1:15" s="14" customFormat="1" x14ac:dyDescent="0.25">
      <c r="A522" s="48"/>
      <c r="B522" s="49" t="str">
        <f>IFERROR(IF($A522&lt;&gt;"",VLOOKUP($A522,Matos,2,0),""),"")</f>
        <v/>
      </c>
      <c r="C522" s="50"/>
      <c r="D522" s="50"/>
      <c r="E522" s="51"/>
      <c r="F522" s="51"/>
      <c r="G522" s="67" t="str">
        <f>IFERROR(IF(OR($A522="",$B522="",$E522=""),"",IF(AND($F522&lt;&gt;"",MONTH($F522)&lt;MONTH($L$9)),"",IF(MID($B522,1,2)="OT",DATEDIF($E522,$F522,"d")+1,IF(AND($I522="",$F522=""),DATEDIF($E522,DATE(YEAR($L$9),MONTH($L$9)+1,0),"d"),IF(AND($E522&lt;&gt;"",$F522&lt;&gt;"",$I522=""),DATEDIF($E522,$F522,"d"),IF(AND($E522&lt;&gt;"",$F522&lt;&gt;"",$I522&lt;&gt;""),DAY(DATE(YEAR($F522),MONTH($F522)+1,0))-(DATE(YEAR($F522),MONTH($F522)+1,0)-$F522),DAY(DATE(YEAR($L$9),MONTH($L$9)+1,0)))))))),"")</f>
        <v/>
      </c>
      <c r="H522" s="52" t="str">
        <f>IFERROR(IF($A522&lt;&gt;"",VLOOKUP($A522,Matos,3,0),""),"")</f>
        <v/>
      </c>
      <c r="I522" s="52"/>
      <c r="J522" s="52"/>
      <c r="K522" s="68" t="str">
        <f ca="1">IFERROR(ROUND(IF(MID($B522,1,2)="OT","",IF(AND($B$8&lt;&gt;"",$D522="",MONTH($F522)=MONTH($L$9),($F522&gt;$B$8),($F522&gt;$E522)),-SUM($H522/DAY(DATE(YEAR($L$9),MONTH($L$9)+1,0)))*DATEDIF($B$8,$F522,"d")*$C522,IF(AND($B$8&lt;&gt;"",$D522&lt;&gt;"",MONTH($F522)=MONTH($L$9),($F522&gt;$B$8),($F522&gt;$E522)),-SUM($H522/DAY(DATE(YEAR($L$9),MONTH($L$9)+1,0)))*DATEDIF($B$8,$F522,"d")*$D522,""))),2),"")</f>
        <v/>
      </c>
      <c r="L522" s="68" t="str">
        <f ca="1">IFERROR(ROUND(IF(AND($J522="",$D522=""),SUM($H522/DAY(DATE(YEAR($L$9),MONTH($L$9)+1,0)))*$G522*$C522,IF(AND($J522="",$D522&lt;&gt;""),SUM($H522/DAY(DATE(YEAR($L$9),MONTH($L$9)+1,0)))*$G522*$D522,"")),2),"")</f>
        <v/>
      </c>
      <c r="M522" s="68" t="str">
        <f ca="1">IFERROR(ROUND(IF(SUM($I522+$L522)="","",SUM($I522+$L522)),2),"")</f>
        <v/>
      </c>
      <c r="N522" s="52"/>
      <c r="O522" s="54"/>
    </row>
    <row r="523" spans="1:15" s="14" customFormat="1" x14ac:dyDescent="0.25">
      <c r="A523" s="48"/>
      <c r="B523" s="49" t="str">
        <f>IFERROR(IF($A523&lt;&gt;"",VLOOKUP($A523,Matos,2,0),""),"")</f>
        <v/>
      </c>
      <c r="C523" s="50"/>
      <c r="D523" s="50"/>
      <c r="E523" s="51"/>
      <c r="F523" s="51"/>
      <c r="G523" s="67" t="str">
        <f>IFERROR(IF(OR($A523="",$B523="",$E523=""),"",IF(AND($F523&lt;&gt;"",MONTH($F523)&lt;MONTH($L$9)),"",IF(MID($B523,1,2)="OT",DATEDIF($E523,$F523,"d")+1,IF(AND($I523="",$F523=""),DATEDIF($E523,DATE(YEAR($L$9),MONTH($L$9)+1,0),"d"),IF(AND($E523&lt;&gt;"",$F523&lt;&gt;"",$I523=""),DATEDIF($E523,$F523,"d"),IF(AND($E523&lt;&gt;"",$F523&lt;&gt;"",$I523&lt;&gt;""),DAY(DATE(YEAR($F523),MONTH($F523)+1,0))-(DATE(YEAR($F523),MONTH($F523)+1,0)-$F523),DAY(DATE(YEAR($L$9),MONTH($L$9)+1,0)))))))),"")</f>
        <v/>
      </c>
      <c r="H523" s="52" t="str">
        <f>IFERROR(IF($A523&lt;&gt;"",VLOOKUP($A523,Matos,3,0),""),"")</f>
        <v/>
      </c>
      <c r="I523" s="52"/>
      <c r="J523" s="52"/>
      <c r="K523" s="68" t="str">
        <f ca="1">IFERROR(ROUND(IF(MID($B523,1,2)="OT","",IF(AND($B$8&lt;&gt;"",$D523="",MONTH($F523)=MONTH($L$9),($F523&gt;$B$8),($F523&gt;$E523)),-SUM($H523/DAY(DATE(YEAR($L$9),MONTH($L$9)+1,0)))*DATEDIF($B$8,$F523,"d")*$C523,IF(AND($B$8&lt;&gt;"",$D523&lt;&gt;"",MONTH($F523)=MONTH($L$9),($F523&gt;$B$8),($F523&gt;$E523)),-SUM($H523/DAY(DATE(YEAR($L$9),MONTH($L$9)+1,0)))*DATEDIF($B$8,$F523,"d")*$D523,""))),2),"")</f>
        <v/>
      </c>
      <c r="L523" s="68" t="str">
        <f ca="1">IFERROR(ROUND(IF(AND($J523="",$D523=""),SUM($H523/DAY(DATE(YEAR($L$9),MONTH($L$9)+1,0)))*$G523*$C523,IF(AND($J523="",$D523&lt;&gt;""),SUM($H523/DAY(DATE(YEAR($L$9),MONTH($L$9)+1,0)))*$G523*$D523,"")),2),"")</f>
        <v/>
      </c>
      <c r="M523" s="68" t="str">
        <f ca="1">IFERROR(ROUND(IF(SUM($I523+$L523)="","",SUM($I523+$L523)),2),"")</f>
        <v/>
      </c>
      <c r="N523" s="52"/>
      <c r="O523" s="54"/>
    </row>
    <row r="524" spans="1:15" s="14" customFormat="1" x14ac:dyDescent="0.25">
      <c r="A524" s="48"/>
      <c r="B524" s="49" t="str">
        <f>IFERROR(IF($A524&lt;&gt;"",VLOOKUP($A524,Matos,2,0),""),"")</f>
        <v/>
      </c>
      <c r="C524" s="50"/>
      <c r="D524" s="50"/>
      <c r="E524" s="51"/>
      <c r="F524" s="51"/>
      <c r="G524" s="67" t="str">
        <f>IFERROR(IF(OR($A524="",$B524="",$E524=""),"",IF(AND($F524&lt;&gt;"",MONTH($F524)&lt;MONTH($L$9)),"",IF(MID($B524,1,2)="OT",DATEDIF($E524,$F524,"d")+1,IF(AND($I524="",$F524=""),DATEDIF($E524,DATE(YEAR($L$9),MONTH($L$9)+1,0),"d"),IF(AND($E524&lt;&gt;"",$F524&lt;&gt;"",$I524=""),DATEDIF($E524,$F524,"d"),IF(AND($E524&lt;&gt;"",$F524&lt;&gt;"",$I524&lt;&gt;""),DAY(DATE(YEAR($F524),MONTH($F524)+1,0))-(DATE(YEAR($F524),MONTH($F524)+1,0)-$F524),DAY(DATE(YEAR($L$9),MONTH($L$9)+1,0)))))))),"")</f>
        <v/>
      </c>
      <c r="H524" s="52" t="str">
        <f>IFERROR(IF($A524&lt;&gt;"",VLOOKUP($A524,Matos,3,0),""),"")</f>
        <v/>
      </c>
      <c r="I524" s="52"/>
      <c r="J524" s="52"/>
      <c r="K524" s="68" t="str">
        <f ca="1">IFERROR(ROUND(IF(MID($B524,1,2)="OT","",IF(AND($B$8&lt;&gt;"",$D524="",MONTH($F524)=MONTH($L$9),($F524&gt;$B$8),($F524&gt;$E524)),-SUM($H524/DAY(DATE(YEAR($L$9),MONTH($L$9)+1,0)))*DATEDIF($B$8,$F524,"d")*$C524,IF(AND($B$8&lt;&gt;"",$D524&lt;&gt;"",MONTH($F524)=MONTH($L$9),($F524&gt;$B$8),($F524&gt;$E524)),-SUM($H524/DAY(DATE(YEAR($L$9),MONTH($L$9)+1,0)))*DATEDIF($B$8,$F524,"d")*$D524,""))),2),"")</f>
        <v/>
      </c>
      <c r="L524" s="68" t="str">
        <f ca="1">IFERROR(ROUND(IF(AND($J524="",$D524=""),SUM($H524/DAY(DATE(YEAR($L$9),MONTH($L$9)+1,0)))*$G524*$C524,IF(AND($J524="",$D524&lt;&gt;""),SUM($H524/DAY(DATE(YEAR($L$9),MONTH($L$9)+1,0)))*$G524*$D524,"")),2),"")</f>
        <v/>
      </c>
      <c r="M524" s="68" t="str">
        <f ca="1">IFERROR(ROUND(IF(SUM($I524+$L524)="","",SUM($I524+$L524)),2),"")</f>
        <v/>
      </c>
      <c r="N524" s="52"/>
      <c r="O524" s="54"/>
    </row>
    <row r="525" spans="1:15" s="14" customFormat="1" x14ac:dyDescent="0.25">
      <c r="A525" s="48"/>
      <c r="B525" s="49" t="str">
        <f>IFERROR(IF($A525&lt;&gt;"",VLOOKUP($A525,Matos,2,0),""),"")</f>
        <v/>
      </c>
      <c r="C525" s="50"/>
      <c r="D525" s="50"/>
      <c r="E525" s="51"/>
      <c r="F525" s="51"/>
      <c r="G525" s="67" t="str">
        <f>IFERROR(IF(OR($A525="",$B525="",$E525=""),"",IF(AND($F525&lt;&gt;"",MONTH($F525)&lt;MONTH($L$9)),"",IF(MID($B525,1,2)="OT",DATEDIF($E525,$F525,"d")+1,IF(AND($I525="",$F525=""),DATEDIF($E525,DATE(YEAR($L$9),MONTH($L$9)+1,0),"d"),IF(AND($E525&lt;&gt;"",$F525&lt;&gt;"",$I525=""),DATEDIF($E525,$F525,"d"),IF(AND($E525&lt;&gt;"",$F525&lt;&gt;"",$I525&lt;&gt;""),DAY(DATE(YEAR($F525),MONTH($F525)+1,0))-(DATE(YEAR($F525),MONTH($F525)+1,0)-$F525),DAY(DATE(YEAR($L$9),MONTH($L$9)+1,0)))))))),"")</f>
        <v/>
      </c>
      <c r="H525" s="52" t="str">
        <f>IFERROR(IF($A525&lt;&gt;"",VLOOKUP($A525,Matos,3,0),""),"")</f>
        <v/>
      </c>
      <c r="I525" s="52"/>
      <c r="J525" s="52"/>
      <c r="K525" s="68" t="str">
        <f ca="1">IFERROR(ROUND(IF(MID($B525,1,2)="OT","",IF(AND($B$8&lt;&gt;"",$D525="",MONTH($F525)=MONTH($L$9),($F525&gt;$B$8),($F525&gt;$E525)),-SUM($H525/DAY(DATE(YEAR($L$9),MONTH($L$9)+1,0)))*DATEDIF($B$8,$F525,"d")*$C525,IF(AND($B$8&lt;&gt;"",$D525&lt;&gt;"",MONTH($F525)=MONTH($L$9),($F525&gt;$B$8),($F525&gt;$E525)),-SUM($H525/DAY(DATE(YEAR($L$9),MONTH($L$9)+1,0)))*DATEDIF($B$8,$F525,"d")*$D525,""))),2),"")</f>
        <v/>
      </c>
      <c r="L525" s="68" t="str">
        <f ca="1">IFERROR(ROUND(IF(AND($J525="",$D525=""),SUM($H525/DAY(DATE(YEAR($L$9),MONTH($L$9)+1,0)))*$G525*$C525,IF(AND($J525="",$D525&lt;&gt;""),SUM($H525/DAY(DATE(YEAR($L$9),MONTH($L$9)+1,0)))*$G525*$D525,"")),2),"")</f>
        <v/>
      </c>
      <c r="M525" s="68" t="str">
        <f ca="1">IFERROR(ROUND(IF(SUM($I525+$L525)="","",SUM($I525+$L525)),2),"")</f>
        <v/>
      </c>
      <c r="N525" s="52"/>
      <c r="O525" s="54"/>
    </row>
    <row r="526" spans="1:15" s="14" customFormat="1" x14ac:dyDescent="0.25">
      <c r="A526" s="48"/>
      <c r="B526" s="49" t="str">
        <f>IFERROR(IF($A526&lt;&gt;"",VLOOKUP($A526,Matos,2,0),""),"")</f>
        <v/>
      </c>
      <c r="C526" s="50"/>
      <c r="D526" s="50"/>
      <c r="E526" s="51"/>
      <c r="F526" s="51"/>
      <c r="G526" s="67" t="str">
        <f>IFERROR(IF(OR($A526="",$B526="",$E526=""),"",IF(AND($F526&lt;&gt;"",MONTH($F526)&lt;MONTH($L$9)),"",IF(MID($B526,1,2)="OT",DATEDIF($E526,$F526,"d")+1,IF(AND($I526="",$F526=""),DATEDIF($E526,DATE(YEAR($L$9),MONTH($L$9)+1,0),"d"),IF(AND($E526&lt;&gt;"",$F526&lt;&gt;"",$I526=""),DATEDIF($E526,$F526,"d"),IF(AND($E526&lt;&gt;"",$F526&lt;&gt;"",$I526&lt;&gt;""),DAY(DATE(YEAR($F526),MONTH($F526)+1,0))-(DATE(YEAR($F526),MONTH($F526)+1,0)-$F526),DAY(DATE(YEAR($L$9),MONTH($L$9)+1,0)))))))),"")</f>
        <v/>
      </c>
      <c r="H526" s="52" t="str">
        <f>IFERROR(IF($A526&lt;&gt;"",VLOOKUP($A526,Matos,3,0),""),"")</f>
        <v/>
      </c>
      <c r="I526" s="52"/>
      <c r="J526" s="52"/>
      <c r="K526" s="68" t="str">
        <f ca="1">IFERROR(ROUND(IF(MID($B526,1,2)="OT","",IF(AND($B$8&lt;&gt;"",$D526="",MONTH($F526)=MONTH($L$9),($F526&gt;$B$8),($F526&gt;$E526)),-SUM($H526/DAY(DATE(YEAR($L$9),MONTH($L$9)+1,0)))*DATEDIF($B$8,$F526,"d")*$C526,IF(AND($B$8&lt;&gt;"",$D526&lt;&gt;"",MONTH($F526)=MONTH($L$9),($F526&gt;$B$8),($F526&gt;$E526)),-SUM($H526/DAY(DATE(YEAR($L$9),MONTH($L$9)+1,0)))*DATEDIF($B$8,$F526,"d")*$D526,""))),2),"")</f>
        <v/>
      </c>
      <c r="L526" s="68" t="str">
        <f ca="1">IFERROR(ROUND(IF(AND($J526="",$D526=""),SUM($H526/DAY(DATE(YEAR($L$9),MONTH($L$9)+1,0)))*$G526*$C526,IF(AND($J526="",$D526&lt;&gt;""),SUM($H526/DAY(DATE(YEAR($L$9),MONTH($L$9)+1,0)))*$G526*$D526,"")),2),"")</f>
        <v/>
      </c>
      <c r="M526" s="68" t="str">
        <f ca="1">IFERROR(ROUND(IF(SUM($I526+$L526)="","",SUM($I526+$L526)),2),"")</f>
        <v/>
      </c>
      <c r="N526" s="52"/>
      <c r="O526" s="54"/>
    </row>
    <row r="527" spans="1:15" s="14" customFormat="1" x14ac:dyDescent="0.25">
      <c r="A527" s="48"/>
      <c r="B527" s="49" t="str">
        <f>IFERROR(IF($A527&lt;&gt;"",VLOOKUP($A527,Matos,2,0),""),"")</f>
        <v/>
      </c>
      <c r="C527" s="50"/>
      <c r="D527" s="50"/>
      <c r="E527" s="51"/>
      <c r="F527" s="51"/>
      <c r="G527" s="67" t="str">
        <f>IFERROR(IF(OR($A527="",$B527="",$E527=""),"",IF(AND($F527&lt;&gt;"",MONTH($F527)&lt;MONTH($L$9)),"",IF(MID($B527,1,2)="OT",DATEDIF($E527,$F527,"d")+1,IF(AND($I527="",$F527=""),DATEDIF($E527,DATE(YEAR($L$9),MONTH($L$9)+1,0),"d"),IF(AND($E527&lt;&gt;"",$F527&lt;&gt;"",$I527=""),DATEDIF($E527,$F527,"d"),IF(AND($E527&lt;&gt;"",$F527&lt;&gt;"",$I527&lt;&gt;""),DAY(DATE(YEAR($F527),MONTH($F527)+1,0))-(DATE(YEAR($F527),MONTH($F527)+1,0)-$F527),DAY(DATE(YEAR($L$9),MONTH($L$9)+1,0)))))))),"")</f>
        <v/>
      </c>
      <c r="H527" s="52" t="str">
        <f>IFERROR(IF($A527&lt;&gt;"",VLOOKUP($A527,Matos,3,0),""),"")</f>
        <v/>
      </c>
      <c r="I527" s="52"/>
      <c r="J527" s="52"/>
      <c r="K527" s="68" t="str">
        <f ca="1">IFERROR(ROUND(IF(MID($B527,1,2)="OT","",IF(AND($B$8&lt;&gt;"",$D527="",MONTH($F527)=MONTH($L$9),($F527&gt;$B$8),($F527&gt;$E527)),-SUM($H527/DAY(DATE(YEAR($L$9),MONTH($L$9)+1,0)))*DATEDIF($B$8,$F527,"d")*$C527,IF(AND($B$8&lt;&gt;"",$D527&lt;&gt;"",MONTH($F527)=MONTH($L$9),($F527&gt;$B$8),($F527&gt;$E527)),-SUM($H527/DAY(DATE(YEAR($L$9),MONTH($L$9)+1,0)))*DATEDIF($B$8,$F527,"d")*$D527,""))),2),"")</f>
        <v/>
      </c>
      <c r="L527" s="68" t="str">
        <f ca="1">IFERROR(ROUND(IF(AND($J527="",$D527=""),SUM($H527/DAY(DATE(YEAR($L$9),MONTH($L$9)+1,0)))*$G527*$C527,IF(AND($J527="",$D527&lt;&gt;""),SUM($H527/DAY(DATE(YEAR($L$9),MONTH($L$9)+1,0)))*$G527*$D527,"")),2),"")</f>
        <v/>
      </c>
      <c r="M527" s="68" t="str">
        <f ca="1">IFERROR(ROUND(IF(SUM($I527+$L527)="","",SUM($I527+$L527)),2),"")</f>
        <v/>
      </c>
      <c r="N527" s="52"/>
      <c r="O527" s="54"/>
    </row>
    <row r="528" spans="1:15" s="14" customFormat="1" x14ac:dyDescent="0.25">
      <c r="A528" s="48"/>
      <c r="B528" s="49" t="str">
        <f>IFERROR(IF($A528&lt;&gt;"",VLOOKUP($A528,Matos,2,0),""),"")</f>
        <v/>
      </c>
      <c r="C528" s="50"/>
      <c r="D528" s="50"/>
      <c r="E528" s="51"/>
      <c r="F528" s="51"/>
      <c r="G528" s="67" t="str">
        <f>IFERROR(IF(OR($A528="",$B528="",$E528=""),"",IF(AND($F528&lt;&gt;"",MONTH($F528)&lt;MONTH($L$9)),"",IF(MID($B528,1,2)="OT",DATEDIF($E528,$F528,"d")+1,IF(AND($I528="",$F528=""),DATEDIF($E528,DATE(YEAR($L$9),MONTH($L$9)+1,0),"d"),IF(AND($E528&lt;&gt;"",$F528&lt;&gt;"",$I528=""),DATEDIF($E528,$F528,"d"),IF(AND($E528&lt;&gt;"",$F528&lt;&gt;"",$I528&lt;&gt;""),DAY(DATE(YEAR($F528),MONTH($F528)+1,0))-(DATE(YEAR($F528),MONTH($F528)+1,0)-$F528),DAY(DATE(YEAR($L$9),MONTH($L$9)+1,0)))))))),"")</f>
        <v/>
      </c>
      <c r="H528" s="52" t="str">
        <f>IFERROR(IF($A528&lt;&gt;"",VLOOKUP($A528,Matos,3,0),""),"")</f>
        <v/>
      </c>
      <c r="I528" s="52"/>
      <c r="J528" s="52"/>
      <c r="K528" s="68" t="str">
        <f ca="1">IFERROR(ROUND(IF(MID($B528,1,2)="OT","",IF(AND($B$8&lt;&gt;"",$D528="",MONTH($F528)=MONTH($L$9),($F528&gt;$B$8),($F528&gt;$E528)),-SUM($H528/DAY(DATE(YEAR($L$9),MONTH($L$9)+1,0)))*DATEDIF($B$8,$F528,"d")*$C528,IF(AND($B$8&lt;&gt;"",$D528&lt;&gt;"",MONTH($F528)=MONTH($L$9),($F528&gt;$B$8),($F528&gt;$E528)),-SUM($H528/DAY(DATE(YEAR($L$9),MONTH($L$9)+1,0)))*DATEDIF($B$8,$F528,"d")*$D528,""))),2),"")</f>
        <v/>
      </c>
      <c r="L528" s="68" t="str">
        <f ca="1">IFERROR(ROUND(IF(AND($J528="",$D528=""),SUM($H528/DAY(DATE(YEAR($L$9),MONTH($L$9)+1,0)))*$G528*$C528,IF(AND($J528="",$D528&lt;&gt;""),SUM($H528/DAY(DATE(YEAR($L$9),MONTH($L$9)+1,0)))*$G528*$D528,"")),2),"")</f>
        <v/>
      </c>
      <c r="M528" s="68" t="str">
        <f ca="1">IFERROR(ROUND(IF(SUM($I528+$L528)="","",SUM($I528+$L528)),2),"")</f>
        <v/>
      </c>
      <c r="N528" s="52"/>
      <c r="O528" s="54"/>
    </row>
    <row r="529" spans="1:15" s="14" customFormat="1" x14ac:dyDescent="0.25">
      <c r="A529" s="48"/>
      <c r="B529" s="49" t="str">
        <f>IFERROR(IF($A529&lt;&gt;"",VLOOKUP($A529,Matos,2,0),""),"")</f>
        <v/>
      </c>
      <c r="C529" s="50"/>
      <c r="D529" s="50"/>
      <c r="E529" s="51"/>
      <c r="F529" s="51"/>
      <c r="G529" s="67" t="str">
        <f>IFERROR(IF(OR($A529="",$B529="",$E529=""),"",IF(AND($F529&lt;&gt;"",MONTH($F529)&lt;MONTH($L$9)),"",IF(MID($B529,1,2)="OT",DATEDIF($E529,$F529,"d")+1,IF(AND($I529="",$F529=""),DATEDIF($E529,DATE(YEAR($L$9),MONTH($L$9)+1,0),"d"),IF(AND($E529&lt;&gt;"",$F529&lt;&gt;"",$I529=""),DATEDIF($E529,$F529,"d"),IF(AND($E529&lt;&gt;"",$F529&lt;&gt;"",$I529&lt;&gt;""),DAY(DATE(YEAR($F529),MONTH($F529)+1,0))-(DATE(YEAR($F529),MONTH($F529)+1,0)-$F529),DAY(DATE(YEAR($L$9),MONTH($L$9)+1,0)))))))),"")</f>
        <v/>
      </c>
      <c r="H529" s="52" t="str">
        <f>IFERROR(IF($A529&lt;&gt;"",VLOOKUP($A529,Matos,3,0),""),"")</f>
        <v/>
      </c>
      <c r="I529" s="52"/>
      <c r="J529" s="52"/>
      <c r="K529" s="68" t="str">
        <f ca="1">IFERROR(ROUND(IF(MID($B529,1,2)="OT","",IF(AND($B$8&lt;&gt;"",$D529="",MONTH($F529)=MONTH($L$9),($F529&gt;$B$8),($F529&gt;$E529)),-SUM($H529/DAY(DATE(YEAR($L$9),MONTH($L$9)+1,0)))*DATEDIF($B$8,$F529,"d")*$C529,IF(AND($B$8&lt;&gt;"",$D529&lt;&gt;"",MONTH($F529)=MONTH($L$9),($F529&gt;$B$8),($F529&gt;$E529)),-SUM($H529/DAY(DATE(YEAR($L$9),MONTH($L$9)+1,0)))*DATEDIF($B$8,$F529,"d")*$D529,""))),2),"")</f>
        <v/>
      </c>
      <c r="L529" s="68" t="str">
        <f ca="1">IFERROR(ROUND(IF(AND($J529="",$D529=""),SUM($H529/DAY(DATE(YEAR($L$9),MONTH($L$9)+1,0)))*$G529*$C529,IF(AND($J529="",$D529&lt;&gt;""),SUM($H529/DAY(DATE(YEAR($L$9),MONTH($L$9)+1,0)))*$G529*$D529,"")),2),"")</f>
        <v/>
      </c>
      <c r="M529" s="68" t="str">
        <f ca="1">IFERROR(ROUND(IF(SUM($I529+$L529)="","",SUM($I529+$L529)),2),"")</f>
        <v/>
      </c>
      <c r="N529" s="52"/>
      <c r="O529" s="54"/>
    </row>
    <row r="530" spans="1:15" s="14" customFormat="1" x14ac:dyDescent="0.25">
      <c r="A530" s="48"/>
      <c r="B530" s="49" t="str">
        <f>IFERROR(IF($A530&lt;&gt;"",VLOOKUP($A530,Matos,2,0),""),"")</f>
        <v/>
      </c>
      <c r="C530" s="50"/>
      <c r="D530" s="50"/>
      <c r="E530" s="51"/>
      <c r="F530" s="51"/>
      <c r="G530" s="67" t="str">
        <f>IFERROR(IF(OR($A530="",$B530="",$E530=""),"",IF(AND($F530&lt;&gt;"",MONTH($F530)&lt;MONTH($L$9)),"",IF(MID($B530,1,2)="OT",DATEDIF($E530,$F530,"d")+1,IF(AND($I530="",$F530=""),DATEDIF($E530,DATE(YEAR($L$9),MONTH($L$9)+1,0),"d"),IF(AND($E530&lt;&gt;"",$F530&lt;&gt;"",$I530=""),DATEDIF($E530,$F530,"d"),IF(AND($E530&lt;&gt;"",$F530&lt;&gt;"",$I530&lt;&gt;""),DAY(DATE(YEAR($F530),MONTH($F530)+1,0))-(DATE(YEAR($F530),MONTH($F530)+1,0)-$F530),DAY(DATE(YEAR($L$9),MONTH($L$9)+1,0)))))))),"")</f>
        <v/>
      </c>
      <c r="H530" s="52" t="str">
        <f>IFERROR(IF($A530&lt;&gt;"",VLOOKUP($A530,Matos,3,0),""),"")</f>
        <v/>
      </c>
      <c r="I530" s="52"/>
      <c r="J530" s="52"/>
      <c r="K530" s="68" t="str">
        <f ca="1">IFERROR(ROUND(IF(MID($B530,1,2)="OT","",IF(AND($B$8&lt;&gt;"",$D530="",MONTH($F530)=MONTH($L$9),($F530&gt;$B$8),($F530&gt;$E530)),-SUM($H530/DAY(DATE(YEAR($L$9),MONTH($L$9)+1,0)))*DATEDIF($B$8,$F530,"d")*$C530,IF(AND($B$8&lt;&gt;"",$D530&lt;&gt;"",MONTH($F530)=MONTH($L$9),($F530&gt;$B$8),($F530&gt;$E530)),-SUM($H530/DAY(DATE(YEAR($L$9),MONTH($L$9)+1,0)))*DATEDIF($B$8,$F530,"d")*$D530,""))),2),"")</f>
        <v/>
      </c>
      <c r="L530" s="68" t="str">
        <f ca="1">IFERROR(ROUND(IF(AND($J530="",$D530=""),SUM($H530/DAY(DATE(YEAR($L$9),MONTH($L$9)+1,0)))*$G530*$C530,IF(AND($J530="",$D530&lt;&gt;""),SUM($H530/DAY(DATE(YEAR($L$9),MONTH($L$9)+1,0)))*$G530*$D530,"")),2),"")</f>
        <v/>
      </c>
      <c r="M530" s="68" t="str">
        <f ca="1">IFERROR(ROUND(IF(SUM($I530+$L530)="","",SUM($I530+$L530)),2),"")</f>
        <v/>
      </c>
      <c r="N530" s="52"/>
      <c r="O530" s="54"/>
    </row>
    <row r="531" spans="1:15" s="14" customFormat="1" x14ac:dyDescent="0.25">
      <c r="A531" s="48"/>
      <c r="B531" s="49" t="str">
        <f>IFERROR(IF($A531&lt;&gt;"",VLOOKUP($A531,Matos,2,0),""),"")</f>
        <v/>
      </c>
      <c r="C531" s="50"/>
      <c r="D531" s="50"/>
      <c r="E531" s="51"/>
      <c r="F531" s="51"/>
      <c r="G531" s="67" t="str">
        <f>IFERROR(IF(OR($A531="",$B531="",$E531=""),"",IF(AND($F531&lt;&gt;"",MONTH($F531)&lt;MONTH($L$9)),"",IF(MID($B531,1,2)="OT",DATEDIF($E531,$F531,"d")+1,IF(AND($I531="",$F531=""),DATEDIF($E531,DATE(YEAR($L$9),MONTH($L$9)+1,0),"d"),IF(AND($E531&lt;&gt;"",$F531&lt;&gt;"",$I531=""),DATEDIF($E531,$F531,"d"),IF(AND($E531&lt;&gt;"",$F531&lt;&gt;"",$I531&lt;&gt;""),DAY(DATE(YEAR($F531),MONTH($F531)+1,0))-(DATE(YEAR($F531),MONTH($F531)+1,0)-$F531),DAY(DATE(YEAR($L$9),MONTH($L$9)+1,0)))))))),"")</f>
        <v/>
      </c>
      <c r="H531" s="52" t="str">
        <f>IFERROR(IF($A531&lt;&gt;"",VLOOKUP($A531,Matos,3,0),""),"")</f>
        <v/>
      </c>
      <c r="I531" s="52"/>
      <c r="J531" s="52"/>
      <c r="K531" s="68" t="str">
        <f ca="1">IFERROR(ROUND(IF(MID($B531,1,2)="OT","",IF(AND($B$8&lt;&gt;"",$D531="",MONTH($F531)=MONTH($L$9),($F531&gt;$B$8),($F531&gt;$E531)),-SUM($H531/DAY(DATE(YEAR($L$9),MONTH($L$9)+1,0)))*DATEDIF($B$8,$F531,"d")*$C531,IF(AND($B$8&lt;&gt;"",$D531&lt;&gt;"",MONTH($F531)=MONTH($L$9),($F531&gt;$B$8),($F531&gt;$E531)),-SUM($H531/DAY(DATE(YEAR($L$9),MONTH($L$9)+1,0)))*DATEDIF($B$8,$F531,"d")*$D531,""))),2),"")</f>
        <v/>
      </c>
      <c r="L531" s="68" t="str">
        <f ca="1">IFERROR(ROUND(IF(AND($J531="",$D531=""),SUM($H531/DAY(DATE(YEAR($L$9),MONTH($L$9)+1,0)))*$G531*$C531,IF(AND($J531="",$D531&lt;&gt;""),SUM($H531/DAY(DATE(YEAR($L$9),MONTH($L$9)+1,0)))*$G531*$D531,"")),2),"")</f>
        <v/>
      </c>
      <c r="M531" s="68" t="str">
        <f ca="1">IFERROR(ROUND(IF(SUM($I531+$L531)="","",SUM($I531+$L531)),2),"")</f>
        <v/>
      </c>
      <c r="N531" s="52"/>
      <c r="O531" s="54"/>
    </row>
    <row r="532" spans="1:15" s="14" customFormat="1" x14ac:dyDescent="0.25">
      <c r="A532" s="48"/>
      <c r="B532" s="49" t="str">
        <f>IFERROR(IF($A532&lt;&gt;"",VLOOKUP($A532,Matos,2,0),""),"")</f>
        <v/>
      </c>
      <c r="C532" s="50"/>
      <c r="D532" s="50"/>
      <c r="E532" s="51"/>
      <c r="F532" s="51"/>
      <c r="G532" s="67" t="str">
        <f>IFERROR(IF(OR($A532="",$B532="",$E532=""),"",IF(AND($F532&lt;&gt;"",MONTH($F532)&lt;MONTH($L$9)),"",IF(MID($B532,1,2)="OT",DATEDIF($E532,$F532,"d")+1,IF(AND($I532="",$F532=""),DATEDIF($E532,DATE(YEAR($L$9),MONTH($L$9)+1,0),"d"),IF(AND($E532&lt;&gt;"",$F532&lt;&gt;"",$I532=""),DATEDIF($E532,$F532,"d"),IF(AND($E532&lt;&gt;"",$F532&lt;&gt;"",$I532&lt;&gt;""),DAY(DATE(YEAR($F532),MONTH($F532)+1,0))-(DATE(YEAR($F532),MONTH($F532)+1,0)-$F532),DAY(DATE(YEAR($L$9),MONTH($L$9)+1,0)))))))),"")</f>
        <v/>
      </c>
      <c r="H532" s="52" t="str">
        <f>IFERROR(IF($A532&lt;&gt;"",VLOOKUP($A532,Matos,3,0),""),"")</f>
        <v/>
      </c>
      <c r="I532" s="52"/>
      <c r="J532" s="52"/>
      <c r="K532" s="68" t="str">
        <f ca="1">IFERROR(ROUND(IF(MID($B532,1,2)="OT","",IF(AND($B$8&lt;&gt;"",$D532="",MONTH($F532)=MONTH($L$9),($F532&gt;$B$8),($F532&gt;$E532)),-SUM($H532/DAY(DATE(YEAR($L$9),MONTH($L$9)+1,0)))*DATEDIF($B$8,$F532,"d")*$C532,IF(AND($B$8&lt;&gt;"",$D532&lt;&gt;"",MONTH($F532)=MONTH($L$9),($F532&gt;$B$8),($F532&gt;$E532)),-SUM($H532/DAY(DATE(YEAR($L$9),MONTH($L$9)+1,0)))*DATEDIF($B$8,$F532,"d")*$D532,""))),2),"")</f>
        <v/>
      </c>
      <c r="L532" s="68" t="str">
        <f ca="1">IFERROR(ROUND(IF(AND($J532="",$D532=""),SUM($H532/DAY(DATE(YEAR($L$9),MONTH($L$9)+1,0)))*$G532*$C532,IF(AND($J532="",$D532&lt;&gt;""),SUM($H532/DAY(DATE(YEAR($L$9),MONTH($L$9)+1,0)))*$G532*$D532,"")),2),"")</f>
        <v/>
      </c>
      <c r="M532" s="68" t="str">
        <f ca="1">IFERROR(ROUND(IF(SUM($I532+$L532)="","",SUM($I532+$L532)),2),"")</f>
        <v/>
      </c>
      <c r="N532" s="52"/>
      <c r="O532" s="54"/>
    </row>
    <row r="533" spans="1:15" s="14" customFormat="1" x14ac:dyDescent="0.25">
      <c r="A533" s="48"/>
      <c r="B533" s="49" t="str">
        <f>IFERROR(IF($A533&lt;&gt;"",VLOOKUP($A533,Matos,2,0),""),"")</f>
        <v/>
      </c>
      <c r="C533" s="50"/>
      <c r="D533" s="50"/>
      <c r="E533" s="51"/>
      <c r="F533" s="51"/>
      <c r="G533" s="67" t="str">
        <f>IFERROR(IF(OR($A533="",$B533="",$E533=""),"",IF(AND($F533&lt;&gt;"",MONTH($F533)&lt;MONTH($L$9)),"",IF(MID($B533,1,2)="OT",DATEDIF($E533,$F533,"d")+1,IF(AND($I533="",$F533=""),DATEDIF($E533,DATE(YEAR($L$9),MONTH($L$9)+1,0),"d"),IF(AND($E533&lt;&gt;"",$F533&lt;&gt;"",$I533=""),DATEDIF($E533,$F533,"d"),IF(AND($E533&lt;&gt;"",$F533&lt;&gt;"",$I533&lt;&gt;""),DAY(DATE(YEAR($F533),MONTH($F533)+1,0))-(DATE(YEAR($F533),MONTH($F533)+1,0)-$F533),DAY(DATE(YEAR($L$9),MONTH($L$9)+1,0)))))))),"")</f>
        <v/>
      </c>
      <c r="H533" s="52" t="str">
        <f>IFERROR(IF($A533&lt;&gt;"",VLOOKUP($A533,Matos,3,0),""),"")</f>
        <v/>
      </c>
      <c r="I533" s="52"/>
      <c r="J533" s="52"/>
      <c r="K533" s="68" t="str">
        <f ca="1">IFERROR(ROUND(IF(MID($B533,1,2)="OT","",IF(AND($B$8&lt;&gt;"",$D533="",MONTH($F533)=MONTH($L$9),($F533&gt;$B$8),($F533&gt;$E533)),-SUM($H533/DAY(DATE(YEAR($L$9),MONTH($L$9)+1,0)))*DATEDIF($B$8,$F533,"d")*$C533,IF(AND($B$8&lt;&gt;"",$D533&lt;&gt;"",MONTH($F533)=MONTH($L$9),($F533&gt;$B$8),($F533&gt;$E533)),-SUM($H533/DAY(DATE(YEAR($L$9),MONTH($L$9)+1,0)))*DATEDIF($B$8,$F533,"d")*$D533,""))),2),"")</f>
        <v/>
      </c>
      <c r="L533" s="68" t="str">
        <f ca="1">IFERROR(ROUND(IF(AND($J533="",$D533=""),SUM($H533/DAY(DATE(YEAR($L$9),MONTH($L$9)+1,0)))*$G533*$C533,IF(AND($J533="",$D533&lt;&gt;""),SUM($H533/DAY(DATE(YEAR($L$9),MONTH($L$9)+1,0)))*$G533*$D533,"")),2),"")</f>
        <v/>
      </c>
      <c r="M533" s="68" t="str">
        <f ca="1">IFERROR(ROUND(IF(SUM($I533+$L533)="","",SUM($I533+$L533)),2),"")</f>
        <v/>
      </c>
      <c r="N533" s="52"/>
      <c r="O533" s="54"/>
    </row>
    <row r="534" spans="1:15" s="14" customFormat="1" x14ac:dyDescent="0.25">
      <c r="A534" s="48"/>
      <c r="B534" s="49" t="str">
        <f>IFERROR(IF($A534&lt;&gt;"",VLOOKUP($A534,Matos,2,0),""),"")</f>
        <v/>
      </c>
      <c r="C534" s="50"/>
      <c r="D534" s="50"/>
      <c r="E534" s="51"/>
      <c r="F534" s="51"/>
      <c r="G534" s="67" t="str">
        <f>IFERROR(IF(OR($A534="",$B534="",$E534=""),"",IF(AND($F534&lt;&gt;"",MONTH($F534)&lt;MONTH($L$9)),"",IF(MID($B534,1,2)="OT",DATEDIF($E534,$F534,"d")+1,IF(AND($I534="",$F534=""),DATEDIF($E534,DATE(YEAR($L$9),MONTH($L$9)+1,0),"d"),IF(AND($E534&lt;&gt;"",$F534&lt;&gt;"",$I534=""),DATEDIF($E534,$F534,"d"),IF(AND($E534&lt;&gt;"",$F534&lt;&gt;"",$I534&lt;&gt;""),DAY(DATE(YEAR($F534),MONTH($F534)+1,0))-(DATE(YEAR($F534),MONTH($F534)+1,0)-$F534),DAY(DATE(YEAR($L$9),MONTH($L$9)+1,0)))))))),"")</f>
        <v/>
      </c>
      <c r="H534" s="52" t="str">
        <f>IFERROR(IF($A534&lt;&gt;"",VLOOKUP($A534,Matos,3,0),""),"")</f>
        <v/>
      </c>
      <c r="I534" s="52"/>
      <c r="J534" s="52"/>
      <c r="K534" s="68" t="str">
        <f ca="1">IFERROR(ROUND(IF(MID($B534,1,2)="OT","",IF(AND($B$8&lt;&gt;"",$D534="",MONTH($F534)=MONTH($L$9),($F534&gt;$B$8),($F534&gt;$E534)),-SUM($H534/DAY(DATE(YEAR($L$9),MONTH($L$9)+1,0)))*DATEDIF($B$8,$F534,"d")*$C534,IF(AND($B$8&lt;&gt;"",$D534&lt;&gt;"",MONTH($F534)=MONTH($L$9),($F534&gt;$B$8),($F534&gt;$E534)),-SUM($H534/DAY(DATE(YEAR($L$9),MONTH($L$9)+1,0)))*DATEDIF($B$8,$F534,"d")*$D534,""))),2),"")</f>
        <v/>
      </c>
      <c r="L534" s="68" t="str">
        <f ca="1">IFERROR(ROUND(IF(AND($J534="",$D534=""),SUM($H534/DAY(DATE(YEAR($L$9),MONTH($L$9)+1,0)))*$G534*$C534,IF(AND($J534="",$D534&lt;&gt;""),SUM($H534/DAY(DATE(YEAR($L$9),MONTH($L$9)+1,0)))*$G534*$D534,"")),2),"")</f>
        <v/>
      </c>
      <c r="M534" s="68" t="str">
        <f ca="1">IFERROR(ROUND(IF(SUM($I534+$L534)="","",SUM($I534+$L534)),2),"")</f>
        <v/>
      </c>
      <c r="N534" s="52"/>
      <c r="O534" s="54"/>
    </row>
    <row r="535" spans="1:15" s="14" customFormat="1" x14ac:dyDescent="0.25">
      <c r="A535" s="48"/>
      <c r="B535" s="49" t="str">
        <f>IFERROR(IF($A535&lt;&gt;"",VLOOKUP($A535,Matos,2,0),""),"")</f>
        <v/>
      </c>
      <c r="C535" s="50"/>
      <c r="D535" s="50"/>
      <c r="E535" s="51"/>
      <c r="F535" s="51"/>
      <c r="G535" s="67" t="str">
        <f>IFERROR(IF(OR($A535="",$B535="",$E535=""),"",IF(AND($F535&lt;&gt;"",MONTH($F535)&lt;MONTH($L$9)),"",IF(MID($B535,1,2)="OT",DATEDIF($E535,$F535,"d")+1,IF(AND($I535="",$F535=""),DATEDIF($E535,DATE(YEAR($L$9),MONTH($L$9)+1,0),"d"),IF(AND($E535&lt;&gt;"",$F535&lt;&gt;"",$I535=""),DATEDIF($E535,$F535,"d"),IF(AND($E535&lt;&gt;"",$F535&lt;&gt;"",$I535&lt;&gt;""),DAY(DATE(YEAR($F535),MONTH($F535)+1,0))-(DATE(YEAR($F535),MONTH($F535)+1,0)-$F535),DAY(DATE(YEAR($L$9),MONTH($L$9)+1,0)))))))),"")</f>
        <v/>
      </c>
      <c r="H535" s="52" t="str">
        <f>IFERROR(IF($A535&lt;&gt;"",VLOOKUP($A535,Matos,3,0),""),"")</f>
        <v/>
      </c>
      <c r="I535" s="52"/>
      <c r="J535" s="52"/>
      <c r="K535" s="68" t="str">
        <f ca="1">IFERROR(ROUND(IF(MID($B535,1,2)="OT","",IF(AND($B$8&lt;&gt;"",$D535="",MONTH($F535)=MONTH($L$9),($F535&gt;$B$8),($F535&gt;$E535)),-SUM($H535/DAY(DATE(YEAR($L$9),MONTH($L$9)+1,0)))*DATEDIF($B$8,$F535,"d")*$C535,IF(AND($B$8&lt;&gt;"",$D535&lt;&gt;"",MONTH($F535)=MONTH($L$9),($F535&gt;$B$8),($F535&gt;$E535)),-SUM($H535/DAY(DATE(YEAR($L$9),MONTH($L$9)+1,0)))*DATEDIF($B$8,$F535,"d")*$D535,""))),2),"")</f>
        <v/>
      </c>
      <c r="L535" s="68" t="str">
        <f ca="1">IFERROR(ROUND(IF(AND($J535="",$D535=""),SUM($H535/DAY(DATE(YEAR($L$9),MONTH($L$9)+1,0)))*$G535*$C535,IF(AND($J535="",$D535&lt;&gt;""),SUM($H535/DAY(DATE(YEAR($L$9),MONTH($L$9)+1,0)))*$G535*$D535,"")),2),"")</f>
        <v/>
      </c>
      <c r="M535" s="68" t="str">
        <f ca="1">IFERROR(ROUND(IF(SUM($I535+$L535)="","",SUM($I535+$L535)),2),"")</f>
        <v/>
      </c>
      <c r="N535" s="52"/>
      <c r="O535" s="54"/>
    </row>
    <row r="536" spans="1:15" s="14" customFormat="1" x14ac:dyDescent="0.25">
      <c r="A536" s="48"/>
      <c r="B536" s="49" t="str">
        <f>IFERROR(IF($A536&lt;&gt;"",VLOOKUP($A536,Matos,2,0),""),"")</f>
        <v/>
      </c>
      <c r="C536" s="50"/>
      <c r="D536" s="50"/>
      <c r="E536" s="51"/>
      <c r="F536" s="51"/>
      <c r="G536" s="67" t="str">
        <f>IFERROR(IF(OR($A536="",$B536="",$E536=""),"",IF(AND($F536&lt;&gt;"",MONTH($F536)&lt;MONTH($L$9)),"",IF(MID($B536,1,2)="OT",DATEDIF($E536,$F536,"d")+1,IF(AND($I536="",$F536=""),DATEDIF($E536,DATE(YEAR($L$9),MONTH($L$9)+1,0),"d"),IF(AND($E536&lt;&gt;"",$F536&lt;&gt;"",$I536=""),DATEDIF($E536,$F536,"d"),IF(AND($E536&lt;&gt;"",$F536&lt;&gt;"",$I536&lt;&gt;""),DAY(DATE(YEAR($F536),MONTH($F536)+1,0))-(DATE(YEAR($F536),MONTH($F536)+1,0)-$F536),DAY(DATE(YEAR($L$9),MONTH($L$9)+1,0)))))))),"")</f>
        <v/>
      </c>
      <c r="H536" s="52" t="str">
        <f>IFERROR(IF($A536&lt;&gt;"",VLOOKUP($A536,Matos,3,0),""),"")</f>
        <v/>
      </c>
      <c r="I536" s="52"/>
      <c r="J536" s="52"/>
      <c r="K536" s="68" t="str">
        <f ca="1">IFERROR(ROUND(IF(MID($B536,1,2)="OT","",IF(AND($B$8&lt;&gt;"",$D536="",MONTH($F536)=MONTH($L$9),($F536&gt;$B$8),($F536&gt;$E536)),-SUM($H536/DAY(DATE(YEAR($L$9),MONTH($L$9)+1,0)))*DATEDIF($B$8,$F536,"d")*$C536,IF(AND($B$8&lt;&gt;"",$D536&lt;&gt;"",MONTH($F536)=MONTH($L$9),($F536&gt;$B$8),($F536&gt;$E536)),-SUM($H536/DAY(DATE(YEAR($L$9),MONTH($L$9)+1,0)))*DATEDIF($B$8,$F536,"d")*$D536,""))),2),"")</f>
        <v/>
      </c>
      <c r="L536" s="68" t="str">
        <f ca="1">IFERROR(ROUND(IF(AND($J536="",$D536=""),SUM($H536/DAY(DATE(YEAR($L$9),MONTH($L$9)+1,0)))*$G536*$C536,IF(AND($J536="",$D536&lt;&gt;""),SUM($H536/DAY(DATE(YEAR($L$9),MONTH($L$9)+1,0)))*$G536*$D536,"")),2),"")</f>
        <v/>
      </c>
      <c r="M536" s="68" t="str">
        <f ca="1">IFERROR(ROUND(IF(SUM($I536+$L536)="","",SUM($I536+$L536)),2),"")</f>
        <v/>
      </c>
      <c r="N536" s="52"/>
      <c r="O536" s="54"/>
    </row>
    <row r="537" spans="1:15" s="14" customFormat="1" x14ac:dyDescent="0.25">
      <c r="A537" s="48"/>
      <c r="B537" s="49" t="str">
        <f>IFERROR(IF($A537&lt;&gt;"",VLOOKUP($A537,Matos,2,0),""),"")</f>
        <v/>
      </c>
      <c r="C537" s="50"/>
      <c r="D537" s="50"/>
      <c r="E537" s="51"/>
      <c r="F537" s="51"/>
      <c r="G537" s="67" t="str">
        <f>IFERROR(IF(OR($A537="",$B537="",$E537=""),"",IF(AND($F537&lt;&gt;"",MONTH($F537)&lt;MONTH($L$9)),"",IF(MID($B537,1,2)="OT",DATEDIF($E537,$F537,"d")+1,IF(AND($I537="",$F537=""),DATEDIF($E537,DATE(YEAR($L$9),MONTH($L$9)+1,0),"d"),IF(AND($E537&lt;&gt;"",$F537&lt;&gt;"",$I537=""),DATEDIF($E537,$F537,"d"),IF(AND($E537&lt;&gt;"",$F537&lt;&gt;"",$I537&lt;&gt;""),DAY(DATE(YEAR($F537),MONTH($F537)+1,0))-(DATE(YEAR($F537),MONTH($F537)+1,0)-$F537),DAY(DATE(YEAR($L$9),MONTH($L$9)+1,0)))))))),"")</f>
        <v/>
      </c>
      <c r="H537" s="52" t="str">
        <f>IFERROR(IF($A537&lt;&gt;"",VLOOKUP($A537,Matos,3,0),""),"")</f>
        <v/>
      </c>
      <c r="I537" s="52"/>
      <c r="J537" s="52"/>
      <c r="K537" s="68" t="str">
        <f ca="1">IFERROR(ROUND(IF(MID($B537,1,2)="OT","",IF(AND($B$8&lt;&gt;"",$D537="",MONTH($F537)=MONTH($L$9),($F537&gt;$B$8),($F537&gt;$E537)),-SUM($H537/DAY(DATE(YEAR($L$9),MONTH($L$9)+1,0)))*DATEDIF($B$8,$F537,"d")*$C537,IF(AND($B$8&lt;&gt;"",$D537&lt;&gt;"",MONTH($F537)=MONTH($L$9),($F537&gt;$B$8),($F537&gt;$E537)),-SUM($H537/DAY(DATE(YEAR($L$9),MONTH($L$9)+1,0)))*DATEDIF($B$8,$F537,"d")*$D537,""))),2),"")</f>
        <v/>
      </c>
      <c r="L537" s="68" t="str">
        <f ca="1">IFERROR(ROUND(IF(AND($J537="",$D537=""),SUM($H537/DAY(DATE(YEAR($L$9),MONTH($L$9)+1,0)))*$G537*$C537,IF(AND($J537="",$D537&lt;&gt;""),SUM($H537/DAY(DATE(YEAR($L$9),MONTH($L$9)+1,0)))*$G537*$D537,"")),2),"")</f>
        <v/>
      </c>
      <c r="M537" s="68" t="str">
        <f ca="1">IFERROR(ROUND(IF(SUM($I537+$L537)="","",SUM($I537+$L537)),2),"")</f>
        <v/>
      </c>
      <c r="N537" s="52"/>
      <c r="O537" s="54"/>
    </row>
    <row r="538" spans="1:15" s="14" customFormat="1" x14ac:dyDescent="0.25">
      <c r="A538" s="48"/>
      <c r="B538" s="49" t="str">
        <f>IFERROR(IF($A538&lt;&gt;"",VLOOKUP($A538,Matos,2,0),""),"")</f>
        <v/>
      </c>
      <c r="C538" s="50"/>
      <c r="D538" s="50"/>
      <c r="E538" s="51"/>
      <c r="F538" s="51"/>
      <c r="G538" s="67" t="str">
        <f>IFERROR(IF(OR($A538="",$B538="",$E538=""),"",IF(AND($F538&lt;&gt;"",MONTH($F538)&lt;MONTH($L$9)),"",IF(MID($B538,1,2)="OT",DATEDIF($E538,$F538,"d")+1,IF(AND($I538="",$F538=""),DATEDIF($E538,DATE(YEAR($L$9),MONTH($L$9)+1,0),"d"),IF(AND($E538&lt;&gt;"",$F538&lt;&gt;"",$I538=""),DATEDIF($E538,$F538,"d"),IF(AND($E538&lt;&gt;"",$F538&lt;&gt;"",$I538&lt;&gt;""),DAY(DATE(YEAR($F538),MONTH($F538)+1,0))-(DATE(YEAR($F538),MONTH($F538)+1,0)-$F538),DAY(DATE(YEAR($L$9),MONTH($L$9)+1,0)))))))),"")</f>
        <v/>
      </c>
      <c r="H538" s="52" t="str">
        <f>IFERROR(IF($A538&lt;&gt;"",VLOOKUP($A538,Matos,3,0),""),"")</f>
        <v/>
      </c>
      <c r="I538" s="52"/>
      <c r="J538" s="52"/>
      <c r="K538" s="68" t="str">
        <f ca="1">IFERROR(ROUND(IF(MID($B538,1,2)="OT","",IF(AND($B$8&lt;&gt;"",$D538="",MONTH($F538)=MONTH($L$9),($F538&gt;$B$8),($F538&gt;$E538)),-SUM($H538/DAY(DATE(YEAR($L$9),MONTH($L$9)+1,0)))*DATEDIF($B$8,$F538,"d")*$C538,IF(AND($B$8&lt;&gt;"",$D538&lt;&gt;"",MONTH($F538)=MONTH($L$9),($F538&gt;$B$8),($F538&gt;$E538)),-SUM($H538/DAY(DATE(YEAR($L$9),MONTH($L$9)+1,0)))*DATEDIF($B$8,$F538,"d")*$D538,""))),2),"")</f>
        <v/>
      </c>
      <c r="L538" s="68" t="str">
        <f ca="1">IFERROR(ROUND(IF(AND($J538="",$D538=""),SUM($H538/DAY(DATE(YEAR($L$9),MONTH($L$9)+1,0)))*$G538*$C538,IF(AND($J538="",$D538&lt;&gt;""),SUM($H538/DAY(DATE(YEAR($L$9),MONTH($L$9)+1,0)))*$G538*$D538,"")),2),"")</f>
        <v/>
      </c>
      <c r="M538" s="68" t="str">
        <f ca="1">IFERROR(ROUND(IF(SUM($I538+$L538)="","",SUM($I538+$L538)),2),"")</f>
        <v/>
      </c>
      <c r="N538" s="52"/>
      <c r="O538" s="54"/>
    </row>
    <row r="539" spans="1:15" s="14" customFormat="1" x14ac:dyDescent="0.25">
      <c r="A539" s="48"/>
      <c r="B539" s="49" t="str">
        <f>IFERROR(IF($A539&lt;&gt;"",VLOOKUP($A539,Matos,2,0),""),"")</f>
        <v/>
      </c>
      <c r="C539" s="50"/>
      <c r="D539" s="50"/>
      <c r="E539" s="51"/>
      <c r="F539" s="51"/>
      <c r="G539" s="67" t="str">
        <f>IFERROR(IF(OR($A539="",$B539="",$E539=""),"",IF(AND($F539&lt;&gt;"",MONTH($F539)&lt;MONTH($L$9)),"",IF(MID($B539,1,2)="OT",DATEDIF($E539,$F539,"d")+1,IF(AND($I539="",$F539=""),DATEDIF($E539,DATE(YEAR($L$9),MONTH($L$9)+1,0),"d"),IF(AND($E539&lt;&gt;"",$F539&lt;&gt;"",$I539=""),DATEDIF($E539,$F539,"d"),IF(AND($E539&lt;&gt;"",$F539&lt;&gt;"",$I539&lt;&gt;""),DAY(DATE(YEAR($F539),MONTH($F539)+1,0))-(DATE(YEAR($F539),MONTH($F539)+1,0)-$F539),DAY(DATE(YEAR($L$9),MONTH($L$9)+1,0)))))))),"")</f>
        <v/>
      </c>
      <c r="H539" s="52" t="str">
        <f>IFERROR(IF($A539&lt;&gt;"",VLOOKUP($A539,Matos,3,0),""),"")</f>
        <v/>
      </c>
      <c r="I539" s="52"/>
      <c r="J539" s="52"/>
      <c r="K539" s="68" t="str">
        <f ca="1">IFERROR(ROUND(IF(MID($B539,1,2)="OT","",IF(AND($B$8&lt;&gt;"",$D539="",MONTH($F539)=MONTH($L$9),($F539&gt;$B$8),($F539&gt;$E539)),-SUM($H539/DAY(DATE(YEAR($L$9),MONTH($L$9)+1,0)))*DATEDIF($B$8,$F539,"d")*$C539,IF(AND($B$8&lt;&gt;"",$D539&lt;&gt;"",MONTH($F539)=MONTH($L$9),($F539&gt;$B$8),($F539&gt;$E539)),-SUM($H539/DAY(DATE(YEAR($L$9),MONTH($L$9)+1,0)))*DATEDIF($B$8,$F539,"d")*$D539,""))),2),"")</f>
        <v/>
      </c>
      <c r="L539" s="68" t="str">
        <f ca="1">IFERROR(ROUND(IF(AND($J539="",$D539=""),SUM($H539/DAY(DATE(YEAR($L$9),MONTH($L$9)+1,0)))*$G539*$C539,IF(AND($J539="",$D539&lt;&gt;""),SUM($H539/DAY(DATE(YEAR($L$9),MONTH($L$9)+1,0)))*$G539*$D539,"")),2),"")</f>
        <v/>
      </c>
      <c r="M539" s="68" t="str">
        <f ca="1">IFERROR(ROUND(IF(SUM($I539+$L539)="","",SUM($I539+$L539)),2),"")</f>
        <v/>
      </c>
      <c r="N539" s="52"/>
      <c r="O539" s="54"/>
    </row>
    <row r="540" spans="1:15" s="14" customFormat="1" x14ac:dyDescent="0.25">
      <c r="A540" s="48"/>
      <c r="B540" s="49" t="str">
        <f>IFERROR(IF($A540&lt;&gt;"",VLOOKUP($A540,Matos,2,0),""),"")</f>
        <v/>
      </c>
      <c r="C540" s="50"/>
      <c r="D540" s="50"/>
      <c r="E540" s="51"/>
      <c r="F540" s="51"/>
      <c r="G540" s="67" t="str">
        <f>IFERROR(IF(OR($A540="",$B540="",$E540=""),"",IF(AND($F540&lt;&gt;"",MONTH($F540)&lt;MONTH($L$9)),"",IF(MID($B540,1,2)="OT",DATEDIF($E540,$F540,"d")+1,IF(AND($I540="",$F540=""),DATEDIF($E540,DATE(YEAR($L$9),MONTH($L$9)+1,0),"d"),IF(AND($E540&lt;&gt;"",$F540&lt;&gt;"",$I540=""),DATEDIF($E540,$F540,"d"),IF(AND($E540&lt;&gt;"",$F540&lt;&gt;"",$I540&lt;&gt;""),DAY(DATE(YEAR($F540),MONTH($F540)+1,0))-(DATE(YEAR($F540),MONTH($F540)+1,0)-$F540),DAY(DATE(YEAR($L$9),MONTH($L$9)+1,0)))))))),"")</f>
        <v/>
      </c>
      <c r="H540" s="52" t="str">
        <f>IFERROR(IF($A540&lt;&gt;"",VLOOKUP($A540,Matos,3,0),""),"")</f>
        <v/>
      </c>
      <c r="I540" s="52"/>
      <c r="J540" s="52"/>
      <c r="K540" s="68" t="str">
        <f ca="1">IFERROR(ROUND(IF(MID($B540,1,2)="OT","",IF(AND($B$8&lt;&gt;"",$D540="",MONTH($F540)=MONTH($L$9),($F540&gt;$B$8),($F540&gt;$E540)),-SUM($H540/DAY(DATE(YEAR($L$9),MONTH($L$9)+1,0)))*DATEDIF($B$8,$F540,"d")*$C540,IF(AND($B$8&lt;&gt;"",$D540&lt;&gt;"",MONTH($F540)=MONTH($L$9),($F540&gt;$B$8),($F540&gt;$E540)),-SUM($H540/DAY(DATE(YEAR($L$9),MONTH($L$9)+1,0)))*DATEDIF($B$8,$F540,"d")*$D540,""))),2),"")</f>
        <v/>
      </c>
      <c r="L540" s="68" t="str">
        <f ca="1">IFERROR(ROUND(IF(AND($J540="",$D540=""),SUM($H540/DAY(DATE(YEAR($L$9),MONTH($L$9)+1,0)))*$G540*$C540,IF(AND($J540="",$D540&lt;&gt;""),SUM($H540/DAY(DATE(YEAR($L$9),MONTH($L$9)+1,0)))*$G540*$D540,"")),2),"")</f>
        <v/>
      </c>
      <c r="M540" s="68" t="str">
        <f ca="1">IFERROR(ROUND(IF(SUM($I540+$L540)="","",SUM($I540+$L540)),2),"")</f>
        <v/>
      </c>
      <c r="N540" s="52"/>
      <c r="O540" s="54"/>
    </row>
    <row r="541" spans="1:15" s="14" customFormat="1" x14ac:dyDescent="0.25">
      <c r="A541" s="48"/>
      <c r="B541" s="49" t="str">
        <f>IFERROR(IF($A541&lt;&gt;"",VLOOKUP($A541,Matos,2,0),""),"")</f>
        <v/>
      </c>
      <c r="C541" s="50"/>
      <c r="D541" s="50"/>
      <c r="E541" s="51"/>
      <c r="F541" s="51"/>
      <c r="G541" s="67" t="str">
        <f>IFERROR(IF(OR($A541="",$B541="",$E541=""),"",IF(AND($F541&lt;&gt;"",MONTH($F541)&lt;MONTH($L$9)),"",IF(MID($B541,1,2)="OT",DATEDIF($E541,$F541,"d")+1,IF(AND($I541="",$F541=""),DATEDIF($E541,DATE(YEAR($L$9),MONTH($L$9)+1,0),"d"),IF(AND($E541&lt;&gt;"",$F541&lt;&gt;"",$I541=""),DATEDIF($E541,$F541,"d"),IF(AND($E541&lt;&gt;"",$F541&lt;&gt;"",$I541&lt;&gt;""),DAY(DATE(YEAR($F541),MONTH($F541)+1,0))-(DATE(YEAR($F541),MONTH($F541)+1,0)-$F541),DAY(DATE(YEAR($L$9),MONTH($L$9)+1,0)))))))),"")</f>
        <v/>
      </c>
      <c r="H541" s="52" t="str">
        <f>IFERROR(IF($A541&lt;&gt;"",VLOOKUP($A541,Matos,3,0),""),"")</f>
        <v/>
      </c>
      <c r="I541" s="52"/>
      <c r="J541" s="52"/>
      <c r="K541" s="68" t="str">
        <f ca="1">IFERROR(ROUND(IF(MID($B541,1,2)="OT","",IF(AND($B$8&lt;&gt;"",$D541="",MONTH($F541)=MONTH($L$9),($F541&gt;$B$8),($F541&gt;$E541)),-SUM($H541/DAY(DATE(YEAR($L$9),MONTH($L$9)+1,0)))*DATEDIF($B$8,$F541,"d")*$C541,IF(AND($B$8&lt;&gt;"",$D541&lt;&gt;"",MONTH($F541)=MONTH($L$9),($F541&gt;$B$8),($F541&gt;$E541)),-SUM($H541/DAY(DATE(YEAR($L$9),MONTH($L$9)+1,0)))*DATEDIF($B$8,$F541,"d")*$D541,""))),2),"")</f>
        <v/>
      </c>
      <c r="L541" s="68" t="str">
        <f ca="1">IFERROR(ROUND(IF(AND($J541="",$D541=""),SUM($H541/DAY(DATE(YEAR($L$9),MONTH($L$9)+1,0)))*$G541*$C541,IF(AND($J541="",$D541&lt;&gt;""),SUM($H541/DAY(DATE(YEAR($L$9),MONTH($L$9)+1,0)))*$G541*$D541,"")),2),"")</f>
        <v/>
      </c>
      <c r="M541" s="68" t="str">
        <f ca="1">IFERROR(ROUND(IF(SUM($I541+$L541)="","",SUM($I541+$L541)),2),"")</f>
        <v/>
      </c>
      <c r="N541" s="52"/>
      <c r="O541" s="54"/>
    </row>
    <row r="542" spans="1:15" s="14" customFormat="1" x14ac:dyDescent="0.25">
      <c r="A542" s="48"/>
      <c r="B542" s="49" t="str">
        <f>IFERROR(IF($A542&lt;&gt;"",VLOOKUP($A542,Matos,2,0),""),"")</f>
        <v/>
      </c>
      <c r="C542" s="50"/>
      <c r="D542" s="50"/>
      <c r="E542" s="51"/>
      <c r="F542" s="51"/>
      <c r="G542" s="67" t="str">
        <f>IFERROR(IF(OR($A542="",$B542="",$E542=""),"",IF(AND($F542&lt;&gt;"",MONTH($F542)&lt;MONTH($L$9)),"",IF(MID($B542,1,2)="OT",DATEDIF($E542,$F542,"d")+1,IF(AND($I542="",$F542=""),DATEDIF($E542,DATE(YEAR($L$9),MONTH($L$9)+1,0),"d"),IF(AND($E542&lt;&gt;"",$F542&lt;&gt;"",$I542=""),DATEDIF($E542,$F542,"d"),IF(AND($E542&lt;&gt;"",$F542&lt;&gt;"",$I542&lt;&gt;""),DAY(DATE(YEAR($F542),MONTH($F542)+1,0))-(DATE(YEAR($F542),MONTH($F542)+1,0)-$F542),DAY(DATE(YEAR($L$9),MONTH($L$9)+1,0)))))))),"")</f>
        <v/>
      </c>
      <c r="H542" s="52" t="str">
        <f>IFERROR(IF($A542&lt;&gt;"",VLOOKUP($A542,Matos,3,0),""),"")</f>
        <v/>
      </c>
      <c r="I542" s="52"/>
      <c r="J542" s="52"/>
      <c r="K542" s="68" t="str">
        <f ca="1">IFERROR(ROUND(IF(MID($B542,1,2)="OT","",IF(AND($B$8&lt;&gt;"",$D542="",MONTH($F542)=MONTH($L$9),($F542&gt;$B$8),($F542&gt;$E542)),-SUM($H542/DAY(DATE(YEAR($L$9),MONTH($L$9)+1,0)))*DATEDIF($B$8,$F542,"d")*$C542,IF(AND($B$8&lt;&gt;"",$D542&lt;&gt;"",MONTH($F542)=MONTH($L$9),($F542&gt;$B$8),($F542&gt;$E542)),-SUM($H542/DAY(DATE(YEAR($L$9),MONTH($L$9)+1,0)))*DATEDIF($B$8,$F542,"d")*$D542,""))),2),"")</f>
        <v/>
      </c>
      <c r="L542" s="68" t="str">
        <f ca="1">IFERROR(ROUND(IF(AND($J542="",$D542=""),SUM($H542/DAY(DATE(YEAR($L$9),MONTH($L$9)+1,0)))*$G542*$C542,IF(AND($J542="",$D542&lt;&gt;""),SUM($H542/DAY(DATE(YEAR($L$9),MONTH($L$9)+1,0)))*$G542*$D542,"")),2),"")</f>
        <v/>
      </c>
      <c r="M542" s="68" t="str">
        <f ca="1">IFERROR(ROUND(IF(SUM($I542+$L542)="","",SUM($I542+$L542)),2),"")</f>
        <v/>
      </c>
      <c r="N542" s="52"/>
      <c r="O542" s="54"/>
    </row>
    <row r="543" spans="1:15" s="14" customFormat="1" x14ac:dyDescent="0.25">
      <c r="A543" s="48"/>
      <c r="B543" s="49" t="str">
        <f>IFERROR(IF($A543&lt;&gt;"",VLOOKUP($A543,Matos,2,0),""),"")</f>
        <v/>
      </c>
      <c r="C543" s="50"/>
      <c r="D543" s="50"/>
      <c r="E543" s="51"/>
      <c r="F543" s="51"/>
      <c r="G543" s="67" t="str">
        <f>IFERROR(IF(OR($A543="",$B543="",$E543=""),"",IF(AND($F543&lt;&gt;"",MONTH($F543)&lt;MONTH($L$9)),"",IF(MID($B543,1,2)="OT",DATEDIF($E543,$F543,"d")+1,IF(AND($I543="",$F543=""),DATEDIF($E543,DATE(YEAR($L$9),MONTH($L$9)+1,0),"d"),IF(AND($E543&lt;&gt;"",$F543&lt;&gt;"",$I543=""),DATEDIF($E543,$F543,"d"),IF(AND($E543&lt;&gt;"",$F543&lt;&gt;"",$I543&lt;&gt;""),DAY(DATE(YEAR($F543),MONTH($F543)+1,0))-(DATE(YEAR($F543),MONTH($F543)+1,0)-$F543),DAY(DATE(YEAR($L$9),MONTH($L$9)+1,0)))))))),"")</f>
        <v/>
      </c>
      <c r="H543" s="52" t="str">
        <f>IFERROR(IF($A543&lt;&gt;"",VLOOKUP($A543,Matos,3,0),""),"")</f>
        <v/>
      </c>
      <c r="I543" s="52"/>
      <c r="J543" s="52"/>
      <c r="K543" s="68" t="str">
        <f ca="1">IFERROR(ROUND(IF(MID($B543,1,2)="OT","",IF(AND($B$8&lt;&gt;"",$D543="",MONTH($F543)=MONTH($L$9),($F543&gt;$B$8),($F543&gt;$E543)),-SUM($H543/DAY(DATE(YEAR($L$9),MONTH($L$9)+1,0)))*DATEDIF($B$8,$F543,"d")*$C543,IF(AND($B$8&lt;&gt;"",$D543&lt;&gt;"",MONTH($F543)=MONTH($L$9),($F543&gt;$B$8),($F543&gt;$E543)),-SUM($H543/DAY(DATE(YEAR($L$9),MONTH($L$9)+1,0)))*DATEDIF($B$8,$F543,"d")*$D543,""))),2),"")</f>
        <v/>
      </c>
      <c r="L543" s="68" t="str">
        <f ca="1">IFERROR(ROUND(IF(AND($J543="",$D543=""),SUM($H543/DAY(DATE(YEAR($L$9),MONTH($L$9)+1,0)))*$G543*$C543,IF(AND($J543="",$D543&lt;&gt;""),SUM($H543/DAY(DATE(YEAR($L$9),MONTH($L$9)+1,0)))*$G543*$D543,"")),2),"")</f>
        <v/>
      </c>
      <c r="M543" s="68" t="str">
        <f ca="1">IFERROR(ROUND(IF(SUM($I543+$L543)="","",SUM($I543+$L543)),2),"")</f>
        <v/>
      </c>
      <c r="N543" s="52"/>
      <c r="O543" s="54"/>
    </row>
    <row r="544" spans="1:15" s="14" customFormat="1" x14ac:dyDescent="0.25">
      <c r="A544" s="48"/>
      <c r="B544" s="49" t="str">
        <f>IFERROR(IF($A544&lt;&gt;"",VLOOKUP($A544,Matos,2,0),""),"")</f>
        <v/>
      </c>
      <c r="C544" s="50"/>
      <c r="D544" s="50"/>
      <c r="E544" s="51"/>
      <c r="F544" s="51"/>
      <c r="G544" s="67" t="str">
        <f>IFERROR(IF(OR($A544="",$B544="",$E544=""),"",IF(AND($F544&lt;&gt;"",MONTH($F544)&lt;MONTH($L$9)),"",IF(MID($B544,1,2)="OT",DATEDIF($E544,$F544,"d")+1,IF(AND($I544="",$F544=""),DATEDIF($E544,DATE(YEAR($L$9),MONTH($L$9)+1,0),"d"),IF(AND($E544&lt;&gt;"",$F544&lt;&gt;"",$I544=""),DATEDIF($E544,$F544,"d"),IF(AND($E544&lt;&gt;"",$F544&lt;&gt;"",$I544&lt;&gt;""),DAY(DATE(YEAR($F544),MONTH($F544)+1,0))-(DATE(YEAR($F544),MONTH($F544)+1,0)-$F544),DAY(DATE(YEAR($L$9),MONTH($L$9)+1,0)))))))),"")</f>
        <v/>
      </c>
      <c r="H544" s="52" t="str">
        <f>IFERROR(IF($A544&lt;&gt;"",VLOOKUP($A544,Matos,3,0),""),"")</f>
        <v/>
      </c>
      <c r="I544" s="52"/>
      <c r="J544" s="52"/>
      <c r="K544" s="68" t="str">
        <f ca="1">IFERROR(ROUND(IF(MID($B544,1,2)="OT","",IF(AND($B$8&lt;&gt;"",$D544="",MONTH($F544)=MONTH($L$9),($F544&gt;$B$8),($F544&gt;$E544)),-SUM($H544/DAY(DATE(YEAR($L$9),MONTH($L$9)+1,0)))*DATEDIF($B$8,$F544,"d")*$C544,IF(AND($B$8&lt;&gt;"",$D544&lt;&gt;"",MONTH($F544)=MONTH($L$9),($F544&gt;$B$8),($F544&gt;$E544)),-SUM($H544/DAY(DATE(YEAR($L$9),MONTH($L$9)+1,0)))*DATEDIF($B$8,$F544,"d")*$D544,""))),2),"")</f>
        <v/>
      </c>
      <c r="L544" s="68" t="str">
        <f ca="1">IFERROR(ROUND(IF(AND($J544="",$D544=""),SUM($H544/DAY(DATE(YEAR($L$9),MONTH($L$9)+1,0)))*$G544*$C544,IF(AND($J544="",$D544&lt;&gt;""),SUM($H544/DAY(DATE(YEAR($L$9),MONTH($L$9)+1,0)))*$G544*$D544,"")),2),"")</f>
        <v/>
      </c>
      <c r="M544" s="68" t="str">
        <f ca="1">IFERROR(ROUND(IF(SUM($I544+$L544)="","",SUM($I544+$L544)),2),"")</f>
        <v/>
      </c>
      <c r="N544" s="52"/>
      <c r="O544" s="54"/>
    </row>
    <row r="545" spans="1:15" s="14" customFormat="1" x14ac:dyDescent="0.25">
      <c r="A545" s="48"/>
      <c r="B545" s="49" t="str">
        <f>IFERROR(IF($A545&lt;&gt;"",VLOOKUP($A545,Matos,2,0),""),"")</f>
        <v/>
      </c>
      <c r="C545" s="50"/>
      <c r="D545" s="50"/>
      <c r="E545" s="51"/>
      <c r="F545" s="51"/>
      <c r="G545" s="67" t="str">
        <f>IFERROR(IF(OR($A545="",$B545="",$E545=""),"",IF(AND($F545&lt;&gt;"",MONTH($F545)&lt;MONTH($L$9)),"",IF(MID($B545,1,2)="OT",DATEDIF($E545,$F545,"d")+1,IF(AND($I545="",$F545=""),DATEDIF($E545,DATE(YEAR($L$9),MONTH($L$9)+1,0),"d"),IF(AND($E545&lt;&gt;"",$F545&lt;&gt;"",$I545=""),DATEDIF($E545,$F545,"d"),IF(AND($E545&lt;&gt;"",$F545&lt;&gt;"",$I545&lt;&gt;""),DAY(DATE(YEAR($F545),MONTH($F545)+1,0))-(DATE(YEAR($F545),MONTH($F545)+1,0)-$F545),DAY(DATE(YEAR($L$9),MONTH($L$9)+1,0)))))))),"")</f>
        <v/>
      </c>
      <c r="H545" s="52" t="str">
        <f>IFERROR(IF($A545&lt;&gt;"",VLOOKUP($A545,Matos,3,0),""),"")</f>
        <v/>
      </c>
      <c r="I545" s="52"/>
      <c r="J545" s="52"/>
      <c r="K545" s="68" t="str">
        <f ca="1">IFERROR(ROUND(IF(MID($B545,1,2)="OT","",IF(AND($B$8&lt;&gt;"",$D545="",MONTH($F545)=MONTH($L$9),($F545&gt;$B$8),($F545&gt;$E545)),-SUM($H545/DAY(DATE(YEAR($L$9),MONTH($L$9)+1,0)))*DATEDIF($B$8,$F545,"d")*$C545,IF(AND($B$8&lt;&gt;"",$D545&lt;&gt;"",MONTH($F545)=MONTH($L$9),($F545&gt;$B$8),($F545&gt;$E545)),-SUM($H545/DAY(DATE(YEAR($L$9),MONTH($L$9)+1,0)))*DATEDIF($B$8,$F545,"d")*$D545,""))),2),"")</f>
        <v/>
      </c>
      <c r="L545" s="68" t="str">
        <f ca="1">IFERROR(ROUND(IF(AND($J545="",$D545=""),SUM($H545/DAY(DATE(YEAR($L$9),MONTH($L$9)+1,0)))*$G545*$C545,IF(AND($J545="",$D545&lt;&gt;""),SUM($H545/DAY(DATE(YEAR($L$9),MONTH($L$9)+1,0)))*$G545*$D545,"")),2),"")</f>
        <v/>
      </c>
      <c r="M545" s="68" t="str">
        <f ca="1">IFERROR(ROUND(IF(SUM($I545+$L545)="","",SUM($I545+$L545)),2),"")</f>
        <v/>
      </c>
      <c r="N545" s="52"/>
      <c r="O545" s="54"/>
    </row>
    <row r="546" spans="1:15" s="14" customFormat="1" x14ac:dyDescent="0.25">
      <c r="A546" s="48"/>
      <c r="B546" s="49" t="str">
        <f>IFERROR(IF($A546&lt;&gt;"",VLOOKUP($A546,Matos,2,0),""),"")</f>
        <v/>
      </c>
      <c r="C546" s="50"/>
      <c r="D546" s="50"/>
      <c r="E546" s="51"/>
      <c r="F546" s="51"/>
      <c r="G546" s="67" t="str">
        <f>IFERROR(IF(OR($A546="",$B546="",$E546=""),"",IF(AND($F546&lt;&gt;"",MONTH($F546)&lt;MONTH($L$9)),"",IF(MID($B546,1,2)="OT",DATEDIF($E546,$F546,"d")+1,IF(AND($I546="",$F546=""),DATEDIF($E546,DATE(YEAR($L$9),MONTH($L$9)+1,0),"d"),IF(AND($E546&lt;&gt;"",$F546&lt;&gt;"",$I546=""),DATEDIF($E546,$F546,"d"),IF(AND($E546&lt;&gt;"",$F546&lt;&gt;"",$I546&lt;&gt;""),DAY(DATE(YEAR($F546),MONTH($F546)+1,0))-(DATE(YEAR($F546),MONTH($F546)+1,0)-$F546),DAY(DATE(YEAR($L$9),MONTH($L$9)+1,0)))))))),"")</f>
        <v/>
      </c>
      <c r="H546" s="52" t="str">
        <f>IFERROR(IF($A546&lt;&gt;"",VLOOKUP($A546,Matos,3,0),""),"")</f>
        <v/>
      </c>
      <c r="I546" s="52"/>
      <c r="J546" s="52"/>
      <c r="K546" s="68" t="str">
        <f ca="1">IFERROR(ROUND(IF(MID($B546,1,2)="OT","",IF(AND($B$8&lt;&gt;"",$D546="",MONTH($F546)=MONTH($L$9),($F546&gt;$B$8),($F546&gt;$E546)),-SUM($H546/DAY(DATE(YEAR($L$9),MONTH($L$9)+1,0)))*DATEDIF($B$8,$F546,"d")*$C546,IF(AND($B$8&lt;&gt;"",$D546&lt;&gt;"",MONTH($F546)=MONTH($L$9),($F546&gt;$B$8),($F546&gt;$E546)),-SUM($H546/DAY(DATE(YEAR($L$9),MONTH($L$9)+1,0)))*DATEDIF($B$8,$F546,"d")*$D546,""))),2),"")</f>
        <v/>
      </c>
      <c r="L546" s="68" t="str">
        <f ca="1">IFERROR(ROUND(IF(AND($J546="",$D546=""),SUM($H546/DAY(DATE(YEAR($L$9),MONTH($L$9)+1,0)))*$G546*$C546,IF(AND($J546="",$D546&lt;&gt;""),SUM($H546/DAY(DATE(YEAR($L$9),MONTH($L$9)+1,0)))*$G546*$D546,"")),2),"")</f>
        <v/>
      </c>
      <c r="M546" s="68" t="str">
        <f ca="1">IFERROR(ROUND(IF(SUM($I546+$L546)="","",SUM($I546+$L546)),2),"")</f>
        <v/>
      </c>
      <c r="N546" s="52"/>
      <c r="O546" s="54"/>
    </row>
    <row r="547" spans="1:15" s="14" customFormat="1" x14ac:dyDescent="0.25">
      <c r="A547" s="48"/>
      <c r="B547" s="49" t="str">
        <f>IFERROR(IF($A547&lt;&gt;"",VLOOKUP($A547,Matos,2,0),""),"")</f>
        <v/>
      </c>
      <c r="C547" s="50"/>
      <c r="D547" s="50"/>
      <c r="E547" s="51"/>
      <c r="F547" s="51"/>
      <c r="G547" s="67" t="str">
        <f>IFERROR(IF(OR($A547="",$B547="",$E547=""),"",IF(AND($F547&lt;&gt;"",MONTH($F547)&lt;MONTH($L$9)),"",IF(MID($B547,1,2)="OT",DATEDIF($E547,$F547,"d")+1,IF(AND($I547="",$F547=""),DATEDIF($E547,DATE(YEAR($L$9),MONTH($L$9)+1,0),"d"),IF(AND($E547&lt;&gt;"",$F547&lt;&gt;"",$I547=""),DATEDIF($E547,$F547,"d"),IF(AND($E547&lt;&gt;"",$F547&lt;&gt;"",$I547&lt;&gt;""),DAY(DATE(YEAR($F547),MONTH($F547)+1,0))-(DATE(YEAR($F547),MONTH($F547)+1,0)-$F547),DAY(DATE(YEAR($L$9),MONTH($L$9)+1,0)))))))),"")</f>
        <v/>
      </c>
      <c r="H547" s="52" t="str">
        <f>IFERROR(IF($A547&lt;&gt;"",VLOOKUP($A547,Matos,3,0),""),"")</f>
        <v/>
      </c>
      <c r="I547" s="52"/>
      <c r="J547" s="52"/>
      <c r="K547" s="68" t="str">
        <f ca="1">IFERROR(ROUND(IF(MID($B547,1,2)="OT","",IF(AND($B$8&lt;&gt;"",$D547="",MONTH($F547)=MONTH($L$9),($F547&gt;$B$8),($F547&gt;$E547)),-SUM($H547/DAY(DATE(YEAR($L$9),MONTH($L$9)+1,0)))*DATEDIF($B$8,$F547,"d")*$C547,IF(AND($B$8&lt;&gt;"",$D547&lt;&gt;"",MONTH($F547)=MONTH($L$9),($F547&gt;$B$8),($F547&gt;$E547)),-SUM($H547/DAY(DATE(YEAR($L$9),MONTH($L$9)+1,0)))*DATEDIF($B$8,$F547,"d")*$D547,""))),2),"")</f>
        <v/>
      </c>
      <c r="L547" s="68" t="str">
        <f ca="1">IFERROR(ROUND(IF(AND($J547="",$D547=""),SUM($H547/DAY(DATE(YEAR($L$9),MONTH($L$9)+1,0)))*$G547*$C547,IF(AND($J547="",$D547&lt;&gt;""),SUM($H547/DAY(DATE(YEAR($L$9),MONTH($L$9)+1,0)))*$G547*$D547,"")),2),"")</f>
        <v/>
      </c>
      <c r="M547" s="68" t="str">
        <f ca="1">IFERROR(ROUND(IF(SUM($I547+$L547)="","",SUM($I547+$L547)),2),"")</f>
        <v/>
      </c>
      <c r="N547" s="52"/>
      <c r="O547" s="54"/>
    </row>
    <row r="548" spans="1:15" s="14" customFormat="1" x14ac:dyDescent="0.25">
      <c r="A548" s="48"/>
      <c r="B548" s="49" t="str">
        <f>IFERROR(IF($A548&lt;&gt;"",VLOOKUP($A548,Matos,2,0),""),"")</f>
        <v/>
      </c>
      <c r="C548" s="50"/>
      <c r="D548" s="50"/>
      <c r="E548" s="51"/>
      <c r="F548" s="51"/>
      <c r="G548" s="67" t="str">
        <f>IFERROR(IF(OR($A548="",$B548="",$E548=""),"",IF(AND($F548&lt;&gt;"",MONTH($F548)&lt;MONTH($L$9)),"",IF(MID($B548,1,2)="OT",DATEDIF($E548,$F548,"d")+1,IF(AND($I548="",$F548=""),DATEDIF($E548,DATE(YEAR($L$9),MONTH($L$9)+1,0),"d"),IF(AND($E548&lt;&gt;"",$F548&lt;&gt;"",$I548=""),DATEDIF($E548,$F548,"d"),IF(AND($E548&lt;&gt;"",$F548&lt;&gt;"",$I548&lt;&gt;""),DAY(DATE(YEAR($F548),MONTH($F548)+1,0))-(DATE(YEAR($F548),MONTH($F548)+1,0)-$F548),DAY(DATE(YEAR($L$9),MONTH($L$9)+1,0)))))))),"")</f>
        <v/>
      </c>
      <c r="H548" s="52" t="str">
        <f>IFERROR(IF($A548&lt;&gt;"",VLOOKUP($A548,Matos,3,0),""),"")</f>
        <v/>
      </c>
      <c r="I548" s="52"/>
      <c r="J548" s="52"/>
      <c r="K548" s="68" t="str">
        <f ca="1">IFERROR(ROUND(IF(MID($B548,1,2)="OT","",IF(AND($B$8&lt;&gt;"",$D548="",MONTH($F548)=MONTH($L$9),($F548&gt;$B$8),($F548&gt;$E548)),-SUM($H548/DAY(DATE(YEAR($L$9),MONTH($L$9)+1,0)))*DATEDIF($B$8,$F548,"d")*$C548,IF(AND($B$8&lt;&gt;"",$D548&lt;&gt;"",MONTH($F548)=MONTH($L$9),($F548&gt;$B$8),($F548&gt;$E548)),-SUM($H548/DAY(DATE(YEAR($L$9),MONTH($L$9)+1,0)))*DATEDIF($B$8,$F548,"d")*$D548,""))),2),"")</f>
        <v/>
      </c>
      <c r="L548" s="68" t="str">
        <f ca="1">IFERROR(ROUND(IF(AND($J548="",$D548=""),SUM($H548/DAY(DATE(YEAR($L$9),MONTH($L$9)+1,0)))*$G548*$C548,IF(AND($J548="",$D548&lt;&gt;""),SUM($H548/DAY(DATE(YEAR($L$9),MONTH($L$9)+1,0)))*$G548*$D548,"")),2),"")</f>
        <v/>
      </c>
      <c r="M548" s="68" t="str">
        <f ca="1">IFERROR(ROUND(IF(SUM($I548+$L548)="","",SUM($I548+$L548)),2),"")</f>
        <v/>
      </c>
      <c r="N548" s="52"/>
      <c r="O548" s="54"/>
    </row>
    <row r="549" spans="1:15" s="14" customFormat="1" x14ac:dyDescent="0.25">
      <c r="A549" s="48"/>
      <c r="B549" s="49" t="str">
        <f>IFERROR(IF($A549&lt;&gt;"",VLOOKUP($A549,Matos,2,0),""),"")</f>
        <v/>
      </c>
      <c r="C549" s="50"/>
      <c r="D549" s="50"/>
      <c r="E549" s="51"/>
      <c r="F549" s="51"/>
      <c r="G549" s="67" t="str">
        <f>IFERROR(IF(OR($A549="",$B549="",$E549=""),"",IF(AND($F549&lt;&gt;"",MONTH($F549)&lt;MONTH($L$9)),"",IF(MID($B549,1,2)="OT",DATEDIF($E549,$F549,"d")+1,IF(AND($I549="",$F549=""),DATEDIF($E549,DATE(YEAR($L$9),MONTH($L$9)+1,0),"d"),IF(AND($E549&lt;&gt;"",$F549&lt;&gt;"",$I549=""),DATEDIF($E549,$F549,"d"),IF(AND($E549&lt;&gt;"",$F549&lt;&gt;"",$I549&lt;&gt;""),DAY(DATE(YEAR($F549),MONTH($F549)+1,0))-(DATE(YEAR($F549),MONTH($F549)+1,0)-$F549),DAY(DATE(YEAR($L$9),MONTH($L$9)+1,0)))))))),"")</f>
        <v/>
      </c>
      <c r="H549" s="52" t="str">
        <f>IFERROR(IF($A549&lt;&gt;"",VLOOKUP($A549,Matos,3,0),""),"")</f>
        <v/>
      </c>
      <c r="I549" s="52"/>
      <c r="J549" s="52"/>
      <c r="K549" s="68" t="str">
        <f ca="1">IFERROR(ROUND(IF(MID($B549,1,2)="OT","",IF(AND($B$8&lt;&gt;"",$D549="",MONTH($F549)=MONTH($L$9),($F549&gt;$B$8),($F549&gt;$E549)),-SUM($H549/DAY(DATE(YEAR($L$9),MONTH($L$9)+1,0)))*DATEDIF($B$8,$F549,"d")*$C549,IF(AND($B$8&lt;&gt;"",$D549&lt;&gt;"",MONTH($F549)=MONTH($L$9),($F549&gt;$B$8),($F549&gt;$E549)),-SUM($H549/DAY(DATE(YEAR($L$9),MONTH($L$9)+1,0)))*DATEDIF($B$8,$F549,"d")*$D549,""))),2),"")</f>
        <v/>
      </c>
      <c r="L549" s="68" t="str">
        <f ca="1">IFERROR(ROUND(IF(AND($J549="",$D549=""),SUM($H549/DAY(DATE(YEAR($L$9),MONTH($L$9)+1,0)))*$G549*$C549,IF(AND($J549="",$D549&lt;&gt;""),SUM($H549/DAY(DATE(YEAR($L$9),MONTH($L$9)+1,0)))*$G549*$D549,"")),2),"")</f>
        <v/>
      </c>
      <c r="M549" s="68" t="str">
        <f ca="1">IFERROR(ROUND(IF(SUM($I549+$L549)="","",SUM($I549+$L549)),2),"")</f>
        <v/>
      </c>
      <c r="N549" s="52"/>
      <c r="O549" s="54"/>
    </row>
    <row r="550" spans="1:15" s="14" customFormat="1" x14ac:dyDescent="0.25">
      <c r="A550" s="48"/>
      <c r="B550" s="49" t="str">
        <f>IFERROR(IF($A550&lt;&gt;"",VLOOKUP($A550,Matos,2,0),""),"")</f>
        <v/>
      </c>
      <c r="C550" s="50"/>
      <c r="D550" s="50"/>
      <c r="E550" s="51"/>
      <c r="F550" s="51"/>
      <c r="G550" s="67" t="str">
        <f>IFERROR(IF(OR($A550="",$B550="",$E550=""),"",IF(AND($F550&lt;&gt;"",MONTH($F550)&lt;MONTH($L$9)),"",IF(MID($B550,1,2)="OT",DATEDIF($E550,$F550,"d")+1,IF(AND($I550="",$F550=""),DATEDIF($E550,DATE(YEAR($L$9),MONTH($L$9)+1,0),"d"),IF(AND($E550&lt;&gt;"",$F550&lt;&gt;"",$I550=""),DATEDIF($E550,$F550,"d"),IF(AND($E550&lt;&gt;"",$F550&lt;&gt;"",$I550&lt;&gt;""),DAY(DATE(YEAR($F550),MONTH($F550)+1,0))-(DATE(YEAR($F550),MONTH($F550)+1,0)-$F550),DAY(DATE(YEAR($L$9),MONTH($L$9)+1,0)))))))),"")</f>
        <v/>
      </c>
      <c r="H550" s="52" t="str">
        <f>IFERROR(IF($A550&lt;&gt;"",VLOOKUP($A550,Matos,3,0),""),"")</f>
        <v/>
      </c>
      <c r="I550" s="52"/>
      <c r="J550" s="52"/>
      <c r="K550" s="68" t="str">
        <f ca="1">IFERROR(ROUND(IF(MID($B550,1,2)="OT","",IF(AND($B$8&lt;&gt;"",$D550="",MONTH($F550)=MONTH($L$9),($F550&gt;$B$8),($F550&gt;$E550)),-SUM($H550/DAY(DATE(YEAR($L$9),MONTH($L$9)+1,0)))*DATEDIF($B$8,$F550,"d")*$C550,IF(AND($B$8&lt;&gt;"",$D550&lt;&gt;"",MONTH($F550)=MONTH($L$9),($F550&gt;$B$8),($F550&gt;$E550)),-SUM($H550/DAY(DATE(YEAR($L$9),MONTH($L$9)+1,0)))*DATEDIF($B$8,$F550,"d")*$D550,""))),2),"")</f>
        <v/>
      </c>
      <c r="L550" s="68" t="str">
        <f ca="1">IFERROR(ROUND(IF(AND($J550="",$D550=""),SUM($H550/DAY(DATE(YEAR($L$9),MONTH($L$9)+1,0)))*$G550*$C550,IF(AND($J550="",$D550&lt;&gt;""),SUM($H550/DAY(DATE(YEAR($L$9),MONTH($L$9)+1,0)))*$G550*$D550,"")),2),"")</f>
        <v/>
      </c>
      <c r="M550" s="68" t="str">
        <f ca="1">IFERROR(ROUND(IF(SUM($I550+$L550)="","",SUM($I550+$L550)),2),"")</f>
        <v/>
      </c>
      <c r="N550" s="52"/>
      <c r="O550" s="54"/>
    </row>
    <row r="551" spans="1:15" s="14" customFormat="1" x14ac:dyDescent="0.25">
      <c r="A551" s="48"/>
      <c r="B551" s="49" t="str">
        <f>IFERROR(IF($A551&lt;&gt;"",VLOOKUP($A551,Matos,2,0),""),"")</f>
        <v/>
      </c>
      <c r="C551" s="50"/>
      <c r="D551" s="50"/>
      <c r="E551" s="51"/>
      <c r="F551" s="51"/>
      <c r="G551" s="67" t="str">
        <f>IFERROR(IF(OR($A551="",$B551="",$E551=""),"",IF(AND($F551&lt;&gt;"",MONTH($F551)&lt;MONTH($L$9)),"",IF(MID($B551,1,2)="OT",DATEDIF($E551,$F551,"d")+1,IF(AND($I551="",$F551=""),DATEDIF($E551,DATE(YEAR($L$9),MONTH($L$9)+1,0),"d"),IF(AND($E551&lt;&gt;"",$F551&lt;&gt;"",$I551=""),DATEDIF($E551,$F551,"d"),IF(AND($E551&lt;&gt;"",$F551&lt;&gt;"",$I551&lt;&gt;""),DAY(DATE(YEAR($F551),MONTH($F551)+1,0))-(DATE(YEAR($F551),MONTH($F551)+1,0)-$F551),DAY(DATE(YEAR($L$9),MONTH($L$9)+1,0)))))))),"")</f>
        <v/>
      </c>
      <c r="H551" s="52" t="str">
        <f>IFERROR(IF($A551&lt;&gt;"",VLOOKUP($A551,Matos,3,0),""),"")</f>
        <v/>
      </c>
      <c r="I551" s="52"/>
      <c r="J551" s="52"/>
      <c r="K551" s="68" t="str">
        <f ca="1">IFERROR(ROUND(IF(MID($B551,1,2)="OT","",IF(AND($B$8&lt;&gt;"",$D551="",MONTH($F551)=MONTH($L$9),($F551&gt;$B$8),($F551&gt;$E551)),-SUM($H551/DAY(DATE(YEAR($L$9),MONTH($L$9)+1,0)))*DATEDIF($B$8,$F551,"d")*$C551,IF(AND($B$8&lt;&gt;"",$D551&lt;&gt;"",MONTH($F551)=MONTH($L$9),($F551&gt;$B$8),($F551&gt;$E551)),-SUM($H551/DAY(DATE(YEAR($L$9),MONTH($L$9)+1,0)))*DATEDIF($B$8,$F551,"d")*$D551,""))),2),"")</f>
        <v/>
      </c>
      <c r="L551" s="68" t="str">
        <f ca="1">IFERROR(ROUND(IF(AND($J551="",$D551=""),SUM($H551/DAY(DATE(YEAR($L$9),MONTH($L$9)+1,0)))*$G551*$C551,IF(AND($J551="",$D551&lt;&gt;""),SUM($H551/DAY(DATE(YEAR($L$9),MONTH($L$9)+1,0)))*$G551*$D551,"")),2),"")</f>
        <v/>
      </c>
      <c r="M551" s="68" t="str">
        <f ca="1">IFERROR(ROUND(IF(SUM($I551+$L551)="","",SUM($I551+$L551)),2),"")</f>
        <v/>
      </c>
      <c r="N551" s="52"/>
      <c r="O551" s="54"/>
    </row>
    <row r="552" spans="1:15" s="14" customFormat="1" x14ac:dyDescent="0.25">
      <c r="A552" s="48"/>
      <c r="B552" s="49" t="str">
        <f>IFERROR(IF($A552&lt;&gt;"",VLOOKUP($A552,Matos,2,0),""),"")</f>
        <v/>
      </c>
      <c r="C552" s="50"/>
      <c r="D552" s="50"/>
      <c r="E552" s="51"/>
      <c r="F552" s="51"/>
      <c r="G552" s="67" t="str">
        <f>IFERROR(IF(OR($A552="",$B552="",$E552=""),"",IF(AND($F552&lt;&gt;"",MONTH($F552)&lt;MONTH($L$9)),"",IF(MID($B552,1,2)="OT",DATEDIF($E552,$F552,"d")+1,IF(AND($I552="",$F552=""),DATEDIF($E552,DATE(YEAR($L$9),MONTH($L$9)+1,0),"d"),IF(AND($E552&lt;&gt;"",$F552&lt;&gt;"",$I552=""),DATEDIF($E552,$F552,"d"),IF(AND($E552&lt;&gt;"",$F552&lt;&gt;"",$I552&lt;&gt;""),DAY(DATE(YEAR($F552),MONTH($F552)+1,0))-(DATE(YEAR($F552),MONTH($F552)+1,0)-$F552),DAY(DATE(YEAR($L$9),MONTH($L$9)+1,0)))))))),"")</f>
        <v/>
      </c>
      <c r="H552" s="52" t="str">
        <f>IFERROR(IF($A552&lt;&gt;"",VLOOKUP($A552,Matos,3,0),""),"")</f>
        <v/>
      </c>
      <c r="I552" s="52"/>
      <c r="J552" s="52"/>
      <c r="K552" s="68" t="str">
        <f ca="1">IFERROR(ROUND(IF(MID($B552,1,2)="OT","",IF(AND($B$8&lt;&gt;"",$D552="",MONTH($F552)=MONTH($L$9),($F552&gt;$B$8),($F552&gt;$E552)),-SUM($H552/DAY(DATE(YEAR($L$9),MONTH($L$9)+1,0)))*DATEDIF($B$8,$F552,"d")*$C552,IF(AND($B$8&lt;&gt;"",$D552&lt;&gt;"",MONTH($F552)=MONTH($L$9),($F552&gt;$B$8),($F552&gt;$E552)),-SUM($H552/DAY(DATE(YEAR($L$9),MONTH($L$9)+1,0)))*DATEDIF($B$8,$F552,"d")*$D552,""))),2),"")</f>
        <v/>
      </c>
      <c r="L552" s="68" t="str">
        <f ca="1">IFERROR(ROUND(IF(AND($J552="",$D552=""),SUM($H552/DAY(DATE(YEAR($L$9),MONTH($L$9)+1,0)))*$G552*$C552,IF(AND($J552="",$D552&lt;&gt;""),SUM($H552/DAY(DATE(YEAR($L$9),MONTH($L$9)+1,0)))*$G552*$D552,"")),2),"")</f>
        <v/>
      </c>
      <c r="M552" s="68" t="str">
        <f ca="1">IFERROR(ROUND(IF(SUM($I552+$L552)="","",SUM($I552+$L552)),2),"")</f>
        <v/>
      </c>
      <c r="N552" s="52"/>
      <c r="O552" s="54"/>
    </row>
    <row r="553" spans="1:15" s="14" customFormat="1" x14ac:dyDescent="0.25">
      <c r="A553" s="48"/>
      <c r="B553" s="49" t="str">
        <f>IFERROR(IF($A553&lt;&gt;"",VLOOKUP($A553,Matos,2,0),""),"")</f>
        <v/>
      </c>
      <c r="C553" s="50"/>
      <c r="D553" s="50"/>
      <c r="E553" s="51"/>
      <c r="F553" s="51"/>
      <c r="G553" s="67" t="str">
        <f>IFERROR(IF(OR($A553="",$B553="",$E553=""),"",IF(AND($F553&lt;&gt;"",MONTH($F553)&lt;MONTH($L$9)),"",IF(MID($B553,1,2)="OT",DATEDIF($E553,$F553,"d")+1,IF(AND($I553="",$F553=""),DATEDIF($E553,DATE(YEAR($L$9),MONTH($L$9)+1,0),"d"),IF(AND($E553&lt;&gt;"",$F553&lt;&gt;"",$I553=""),DATEDIF($E553,$F553,"d"),IF(AND($E553&lt;&gt;"",$F553&lt;&gt;"",$I553&lt;&gt;""),DAY(DATE(YEAR($F553),MONTH($F553)+1,0))-(DATE(YEAR($F553),MONTH($F553)+1,0)-$F553),DAY(DATE(YEAR($L$9),MONTH($L$9)+1,0)))))))),"")</f>
        <v/>
      </c>
      <c r="H553" s="52" t="str">
        <f>IFERROR(IF($A553&lt;&gt;"",VLOOKUP($A553,Matos,3,0),""),"")</f>
        <v/>
      </c>
      <c r="I553" s="52"/>
      <c r="J553" s="52"/>
      <c r="K553" s="68" t="str">
        <f ca="1">IFERROR(ROUND(IF(MID($B553,1,2)="OT","",IF(AND($B$8&lt;&gt;"",$D553="",MONTH($F553)=MONTH($L$9),($F553&gt;$B$8),($F553&gt;$E553)),-SUM($H553/DAY(DATE(YEAR($L$9),MONTH($L$9)+1,0)))*DATEDIF($B$8,$F553,"d")*$C553,IF(AND($B$8&lt;&gt;"",$D553&lt;&gt;"",MONTH($F553)=MONTH($L$9),($F553&gt;$B$8),($F553&gt;$E553)),-SUM($H553/DAY(DATE(YEAR($L$9),MONTH($L$9)+1,0)))*DATEDIF($B$8,$F553,"d")*$D553,""))),2),"")</f>
        <v/>
      </c>
      <c r="L553" s="68" t="str">
        <f ca="1">IFERROR(ROUND(IF(AND($J553="",$D553=""),SUM($H553/DAY(DATE(YEAR($L$9),MONTH($L$9)+1,0)))*$G553*$C553,IF(AND($J553="",$D553&lt;&gt;""),SUM($H553/DAY(DATE(YEAR($L$9),MONTH($L$9)+1,0)))*$G553*$D553,"")),2),"")</f>
        <v/>
      </c>
      <c r="M553" s="68" t="str">
        <f ca="1">IFERROR(ROUND(IF(SUM($I553+$L553)="","",SUM($I553+$L553)),2),"")</f>
        <v/>
      </c>
      <c r="N553" s="52"/>
      <c r="O553" s="54"/>
    </row>
    <row r="554" spans="1:15" s="14" customFormat="1" x14ac:dyDescent="0.25">
      <c r="A554" s="48"/>
      <c r="B554" s="49" t="str">
        <f>IFERROR(IF($A554&lt;&gt;"",VLOOKUP($A554,Matos,2,0),""),"")</f>
        <v/>
      </c>
      <c r="C554" s="50"/>
      <c r="D554" s="50"/>
      <c r="E554" s="51"/>
      <c r="F554" s="51"/>
      <c r="G554" s="67" t="str">
        <f>IFERROR(IF(OR($A554="",$B554="",$E554=""),"",IF(AND($F554&lt;&gt;"",MONTH($F554)&lt;MONTH($L$9)),"",IF(MID($B554,1,2)="OT",DATEDIF($E554,$F554,"d")+1,IF(AND($I554="",$F554=""),DATEDIF($E554,DATE(YEAR($L$9),MONTH($L$9)+1,0),"d"),IF(AND($E554&lt;&gt;"",$F554&lt;&gt;"",$I554=""),DATEDIF($E554,$F554,"d"),IF(AND($E554&lt;&gt;"",$F554&lt;&gt;"",$I554&lt;&gt;""),DAY(DATE(YEAR($F554),MONTH($F554)+1,0))-(DATE(YEAR($F554),MONTH($F554)+1,0)-$F554),DAY(DATE(YEAR($L$9),MONTH($L$9)+1,0)))))))),"")</f>
        <v/>
      </c>
      <c r="H554" s="52" t="str">
        <f>IFERROR(IF($A554&lt;&gt;"",VLOOKUP($A554,Matos,3,0),""),"")</f>
        <v/>
      </c>
      <c r="I554" s="52"/>
      <c r="J554" s="52"/>
      <c r="K554" s="68" t="str">
        <f ca="1">IFERROR(ROUND(IF(MID($B554,1,2)="OT","",IF(AND($B$8&lt;&gt;"",$D554="",MONTH($F554)=MONTH($L$9),($F554&gt;$B$8),($F554&gt;$E554)),-SUM($H554/DAY(DATE(YEAR($L$9),MONTH($L$9)+1,0)))*DATEDIF($B$8,$F554,"d")*$C554,IF(AND($B$8&lt;&gt;"",$D554&lt;&gt;"",MONTH($F554)=MONTH($L$9),($F554&gt;$B$8),($F554&gt;$E554)),-SUM($H554/DAY(DATE(YEAR($L$9),MONTH($L$9)+1,0)))*DATEDIF($B$8,$F554,"d")*$D554,""))),2),"")</f>
        <v/>
      </c>
      <c r="L554" s="68" t="str">
        <f ca="1">IFERROR(ROUND(IF(AND($J554="",$D554=""),SUM($H554/DAY(DATE(YEAR($L$9),MONTH($L$9)+1,0)))*$G554*$C554,IF(AND($J554="",$D554&lt;&gt;""),SUM($H554/DAY(DATE(YEAR($L$9),MONTH($L$9)+1,0)))*$G554*$D554,"")),2),"")</f>
        <v/>
      </c>
      <c r="M554" s="68" t="str">
        <f ca="1">IFERROR(ROUND(IF(SUM($I554+$L554)="","",SUM($I554+$L554)),2),"")</f>
        <v/>
      </c>
      <c r="N554" s="52"/>
      <c r="O554" s="54"/>
    </row>
    <row r="555" spans="1:15" s="14" customFormat="1" x14ac:dyDescent="0.25">
      <c r="A555" s="48"/>
      <c r="B555" s="49" t="str">
        <f>IFERROR(IF($A555&lt;&gt;"",VLOOKUP($A555,Matos,2,0),""),"")</f>
        <v/>
      </c>
      <c r="C555" s="50"/>
      <c r="D555" s="50"/>
      <c r="E555" s="51"/>
      <c r="F555" s="51"/>
      <c r="G555" s="67" t="str">
        <f>IFERROR(IF(OR($A555="",$B555="",$E555=""),"",IF(AND($F555&lt;&gt;"",MONTH($F555)&lt;MONTH($L$9)),"",IF(MID($B555,1,2)="OT",DATEDIF($E555,$F555,"d")+1,IF(AND($I555="",$F555=""),DATEDIF($E555,DATE(YEAR($L$9),MONTH($L$9)+1,0),"d"),IF(AND($E555&lt;&gt;"",$F555&lt;&gt;"",$I555=""),DATEDIF($E555,$F555,"d"),IF(AND($E555&lt;&gt;"",$F555&lt;&gt;"",$I555&lt;&gt;""),DAY(DATE(YEAR($F555),MONTH($F555)+1,0))-(DATE(YEAR($F555),MONTH($F555)+1,0)-$F555),DAY(DATE(YEAR($L$9),MONTH($L$9)+1,0)))))))),"")</f>
        <v/>
      </c>
      <c r="H555" s="52" t="str">
        <f>IFERROR(IF($A555&lt;&gt;"",VLOOKUP($A555,Matos,3,0),""),"")</f>
        <v/>
      </c>
      <c r="I555" s="52"/>
      <c r="J555" s="52"/>
      <c r="K555" s="68" t="str">
        <f ca="1">IFERROR(ROUND(IF(MID($B555,1,2)="OT","",IF(AND($B$8&lt;&gt;"",$D555="",MONTH($F555)=MONTH($L$9),($F555&gt;$B$8),($F555&gt;$E555)),-SUM($H555/DAY(DATE(YEAR($L$9),MONTH($L$9)+1,0)))*DATEDIF($B$8,$F555,"d")*$C555,IF(AND($B$8&lt;&gt;"",$D555&lt;&gt;"",MONTH($F555)=MONTH($L$9),($F555&gt;$B$8),($F555&gt;$E555)),-SUM($H555/DAY(DATE(YEAR($L$9),MONTH($L$9)+1,0)))*DATEDIF($B$8,$F555,"d")*$D555,""))),2),"")</f>
        <v/>
      </c>
      <c r="L555" s="68" t="str">
        <f ca="1">IFERROR(ROUND(IF(AND($J555="",$D555=""),SUM($H555/DAY(DATE(YEAR($L$9),MONTH($L$9)+1,0)))*$G555*$C555,IF(AND($J555="",$D555&lt;&gt;""),SUM($H555/DAY(DATE(YEAR($L$9),MONTH($L$9)+1,0)))*$G555*$D555,"")),2),"")</f>
        <v/>
      </c>
      <c r="M555" s="68" t="str">
        <f ca="1">IFERROR(ROUND(IF(SUM($I555+$L555)="","",SUM($I555+$L555)),2),"")</f>
        <v/>
      </c>
      <c r="N555" s="52"/>
      <c r="O555" s="54"/>
    </row>
    <row r="556" spans="1:15" s="14" customFormat="1" x14ac:dyDescent="0.25">
      <c r="A556" s="48"/>
      <c r="B556" s="49" t="str">
        <f>IFERROR(IF($A556&lt;&gt;"",VLOOKUP($A556,Matos,2,0),""),"")</f>
        <v/>
      </c>
      <c r="C556" s="50"/>
      <c r="D556" s="50"/>
      <c r="E556" s="51"/>
      <c r="F556" s="51"/>
      <c r="G556" s="67" t="str">
        <f>IFERROR(IF(OR($A556="",$B556="",$E556=""),"",IF(AND($F556&lt;&gt;"",MONTH($F556)&lt;MONTH($L$9)),"",IF(MID($B556,1,2)="OT",DATEDIF($E556,$F556,"d")+1,IF(AND($I556="",$F556=""),DATEDIF($E556,DATE(YEAR($L$9),MONTH($L$9)+1,0),"d"),IF(AND($E556&lt;&gt;"",$F556&lt;&gt;"",$I556=""),DATEDIF($E556,$F556,"d"),IF(AND($E556&lt;&gt;"",$F556&lt;&gt;"",$I556&lt;&gt;""),DAY(DATE(YEAR($F556),MONTH($F556)+1,0))-(DATE(YEAR($F556),MONTH($F556)+1,0)-$F556),DAY(DATE(YEAR($L$9),MONTH($L$9)+1,0)))))))),"")</f>
        <v/>
      </c>
      <c r="H556" s="52" t="str">
        <f>IFERROR(IF($A556&lt;&gt;"",VLOOKUP($A556,Matos,3,0),""),"")</f>
        <v/>
      </c>
      <c r="I556" s="52"/>
      <c r="J556" s="52"/>
      <c r="K556" s="68" t="str">
        <f ca="1">IFERROR(ROUND(IF(MID($B556,1,2)="OT","",IF(AND($B$8&lt;&gt;"",$D556="",MONTH($F556)=MONTH($L$9),($F556&gt;$B$8),($F556&gt;$E556)),-SUM($H556/DAY(DATE(YEAR($L$9),MONTH($L$9)+1,0)))*DATEDIF($B$8,$F556,"d")*$C556,IF(AND($B$8&lt;&gt;"",$D556&lt;&gt;"",MONTH($F556)=MONTH($L$9),($F556&gt;$B$8),($F556&gt;$E556)),-SUM($H556/DAY(DATE(YEAR($L$9),MONTH($L$9)+1,0)))*DATEDIF($B$8,$F556,"d")*$D556,""))),2),"")</f>
        <v/>
      </c>
      <c r="L556" s="68" t="str">
        <f ca="1">IFERROR(ROUND(IF(AND($J556="",$D556=""),SUM($H556/DAY(DATE(YEAR($L$9),MONTH($L$9)+1,0)))*$G556*$C556,IF(AND($J556="",$D556&lt;&gt;""),SUM($H556/DAY(DATE(YEAR($L$9),MONTH($L$9)+1,0)))*$G556*$D556,"")),2),"")</f>
        <v/>
      </c>
      <c r="M556" s="68" t="str">
        <f ca="1">IFERROR(ROUND(IF(SUM($I556+$L556)="","",SUM($I556+$L556)),2),"")</f>
        <v/>
      </c>
      <c r="N556" s="52"/>
      <c r="O556" s="54"/>
    </row>
    <row r="557" spans="1:15" s="14" customFormat="1" x14ac:dyDescent="0.25">
      <c r="A557" s="48"/>
      <c r="B557" s="49" t="str">
        <f>IFERROR(IF($A557&lt;&gt;"",VLOOKUP($A557,Matos,2,0),""),"")</f>
        <v/>
      </c>
      <c r="C557" s="50"/>
      <c r="D557" s="50"/>
      <c r="E557" s="51"/>
      <c r="F557" s="51"/>
      <c r="G557" s="67" t="str">
        <f>IFERROR(IF(OR($A557="",$B557="",$E557=""),"",IF(AND($F557&lt;&gt;"",MONTH($F557)&lt;MONTH($L$9)),"",IF(MID($B557,1,2)="OT",DATEDIF($E557,$F557,"d")+1,IF(AND($I557="",$F557=""),DATEDIF($E557,DATE(YEAR($L$9),MONTH($L$9)+1,0),"d"),IF(AND($E557&lt;&gt;"",$F557&lt;&gt;"",$I557=""),DATEDIF($E557,$F557,"d"),IF(AND($E557&lt;&gt;"",$F557&lt;&gt;"",$I557&lt;&gt;""),DAY(DATE(YEAR($F557),MONTH($F557)+1,0))-(DATE(YEAR($F557),MONTH($F557)+1,0)-$F557),DAY(DATE(YEAR($L$9),MONTH($L$9)+1,0)))))))),"")</f>
        <v/>
      </c>
      <c r="H557" s="52" t="str">
        <f>IFERROR(IF($A557&lt;&gt;"",VLOOKUP($A557,Matos,3,0),""),"")</f>
        <v/>
      </c>
      <c r="I557" s="52"/>
      <c r="J557" s="52"/>
      <c r="K557" s="68" t="str">
        <f ca="1">IFERROR(ROUND(IF(MID($B557,1,2)="OT","",IF(AND($B$8&lt;&gt;"",$D557="",MONTH($F557)=MONTH($L$9),($F557&gt;$B$8),($F557&gt;$E557)),-SUM($H557/DAY(DATE(YEAR($L$9),MONTH($L$9)+1,0)))*DATEDIF($B$8,$F557,"d")*$C557,IF(AND($B$8&lt;&gt;"",$D557&lt;&gt;"",MONTH($F557)=MONTH($L$9),($F557&gt;$B$8),($F557&gt;$E557)),-SUM($H557/DAY(DATE(YEAR($L$9),MONTH($L$9)+1,0)))*DATEDIF($B$8,$F557,"d")*$D557,""))),2),"")</f>
        <v/>
      </c>
      <c r="L557" s="68" t="str">
        <f ca="1">IFERROR(ROUND(IF(AND($J557="",$D557=""),SUM($H557/DAY(DATE(YEAR($L$9),MONTH($L$9)+1,0)))*$G557*$C557,IF(AND($J557="",$D557&lt;&gt;""),SUM($H557/DAY(DATE(YEAR($L$9),MONTH($L$9)+1,0)))*$G557*$D557,"")),2),"")</f>
        <v/>
      </c>
      <c r="M557" s="68" t="str">
        <f ca="1">IFERROR(ROUND(IF(SUM($I557+$L557)="","",SUM($I557+$L557)),2),"")</f>
        <v/>
      </c>
      <c r="N557" s="52"/>
      <c r="O557" s="54"/>
    </row>
    <row r="558" spans="1:15" s="14" customFormat="1" x14ac:dyDescent="0.25">
      <c r="A558" s="48"/>
      <c r="B558" s="49" t="str">
        <f>IFERROR(IF($A558&lt;&gt;"",VLOOKUP($A558,Matos,2,0),""),"")</f>
        <v/>
      </c>
      <c r="C558" s="50"/>
      <c r="D558" s="50"/>
      <c r="E558" s="51"/>
      <c r="F558" s="51"/>
      <c r="G558" s="67" t="str">
        <f>IFERROR(IF(OR($A558="",$B558="",$E558=""),"",IF(AND($F558&lt;&gt;"",MONTH($F558)&lt;MONTH($L$9)),"",IF(MID($B558,1,2)="OT",DATEDIF($E558,$F558,"d")+1,IF(AND($I558="",$F558=""),DATEDIF($E558,DATE(YEAR($L$9),MONTH($L$9)+1,0),"d"),IF(AND($E558&lt;&gt;"",$F558&lt;&gt;"",$I558=""),DATEDIF($E558,$F558,"d"),IF(AND($E558&lt;&gt;"",$F558&lt;&gt;"",$I558&lt;&gt;""),DAY(DATE(YEAR($F558),MONTH($F558)+1,0))-(DATE(YEAR($F558),MONTH($F558)+1,0)-$F558),DAY(DATE(YEAR($L$9),MONTH($L$9)+1,0)))))))),"")</f>
        <v/>
      </c>
      <c r="H558" s="52" t="str">
        <f>IFERROR(IF($A558&lt;&gt;"",VLOOKUP($A558,Matos,3,0),""),"")</f>
        <v/>
      </c>
      <c r="I558" s="52"/>
      <c r="J558" s="52"/>
      <c r="K558" s="68" t="str">
        <f ca="1">IFERROR(ROUND(IF(MID($B558,1,2)="OT","",IF(AND($B$8&lt;&gt;"",$D558="",MONTH($F558)=MONTH($L$9),($F558&gt;$B$8),($F558&gt;$E558)),-SUM($H558/DAY(DATE(YEAR($L$9),MONTH($L$9)+1,0)))*DATEDIF($B$8,$F558,"d")*$C558,IF(AND($B$8&lt;&gt;"",$D558&lt;&gt;"",MONTH($F558)=MONTH($L$9),($F558&gt;$B$8),($F558&gt;$E558)),-SUM($H558/DAY(DATE(YEAR($L$9),MONTH($L$9)+1,0)))*DATEDIF($B$8,$F558,"d")*$D558,""))),2),"")</f>
        <v/>
      </c>
      <c r="L558" s="68" t="str">
        <f ca="1">IFERROR(ROUND(IF(AND($J558="",$D558=""),SUM($H558/DAY(DATE(YEAR($L$9),MONTH($L$9)+1,0)))*$G558*$C558,IF(AND($J558="",$D558&lt;&gt;""),SUM($H558/DAY(DATE(YEAR($L$9),MONTH($L$9)+1,0)))*$G558*$D558,"")),2),"")</f>
        <v/>
      </c>
      <c r="M558" s="68" t="str">
        <f ca="1">IFERROR(ROUND(IF(SUM($I558+$L558)="","",SUM($I558+$L558)),2),"")</f>
        <v/>
      </c>
      <c r="N558" s="52"/>
      <c r="O558" s="54"/>
    </row>
    <row r="559" spans="1:15" s="14" customFormat="1" x14ac:dyDescent="0.25">
      <c r="A559" s="48"/>
      <c r="B559" s="49" t="str">
        <f>IFERROR(IF($A559&lt;&gt;"",VLOOKUP($A559,Matos,2,0),""),"")</f>
        <v/>
      </c>
      <c r="C559" s="50"/>
      <c r="D559" s="50"/>
      <c r="E559" s="51"/>
      <c r="F559" s="51"/>
      <c r="G559" s="67" t="str">
        <f>IFERROR(IF(OR($A559="",$B559="",$E559=""),"",IF(AND($F559&lt;&gt;"",MONTH($F559)&lt;MONTH($L$9)),"",IF(MID($B559,1,2)="OT",DATEDIF($E559,$F559,"d")+1,IF(AND($I559="",$F559=""),DATEDIF($E559,DATE(YEAR($L$9),MONTH($L$9)+1,0),"d"),IF(AND($E559&lt;&gt;"",$F559&lt;&gt;"",$I559=""),DATEDIF($E559,$F559,"d"),IF(AND($E559&lt;&gt;"",$F559&lt;&gt;"",$I559&lt;&gt;""),DAY(DATE(YEAR($F559),MONTH($F559)+1,0))-(DATE(YEAR($F559),MONTH($F559)+1,0)-$F559),DAY(DATE(YEAR($L$9),MONTH($L$9)+1,0)))))))),"")</f>
        <v/>
      </c>
      <c r="H559" s="52" t="str">
        <f>IFERROR(IF($A559&lt;&gt;"",VLOOKUP($A559,Matos,3,0),""),"")</f>
        <v/>
      </c>
      <c r="I559" s="52"/>
      <c r="J559" s="52"/>
      <c r="K559" s="68" t="str">
        <f ca="1">IFERROR(ROUND(IF(MID($B559,1,2)="OT","",IF(AND($B$8&lt;&gt;"",$D559="",MONTH($F559)=MONTH($L$9),($F559&gt;$B$8),($F559&gt;$E559)),-SUM($H559/DAY(DATE(YEAR($L$9),MONTH($L$9)+1,0)))*DATEDIF($B$8,$F559,"d")*$C559,IF(AND($B$8&lt;&gt;"",$D559&lt;&gt;"",MONTH($F559)=MONTH($L$9),($F559&gt;$B$8),($F559&gt;$E559)),-SUM($H559/DAY(DATE(YEAR($L$9),MONTH($L$9)+1,0)))*DATEDIF($B$8,$F559,"d")*$D559,""))),2),"")</f>
        <v/>
      </c>
      <c r="L559" s="68" t="str">
        <f ca="1">IFERROR(ROUND(IF(AND($J559="",$D559=""),SUM($H559/DAY(DATE(YEAR($L$9),MONTH($L$9)+1,0)))*$G559*$C559,IF(AND($J559="",$D559&lt;&gt;""),SUM($H559/DAY(DATE(YEAR($L$9),MONTH($L$9)+1,0)))*$G559*$D559,"")),2),"")</f>
        <v/>
      </c>
      <c r="M559" s="68" t="str">
        <f ca="1">IFERROR(ROUND(IF(SUM($I559+$L559)="","",SUM($I559+$L559)),2),"")</f>
        <v/>
      </c>
      <c r="N559" s="52"/>
      <c r="O559" s="54"/>
    </row>
    <row r="560" spans="1:15" s="14" customFormat="1" x14ac:dyDescent="0.25">
      <c r="A560" s="48"/>
      <c r="B560" s="49" t="str">
        <f>IFERROR(IF($A560&lt;&gt;"",VLOOKUP($A560,Matos,2,0),""),"")</f>
        <v/>
      </c>
      <c r="C560" s="50"/>
      <c r="D560" s="50"/>
      <c r="E560" s="51"/>
      <c r="F560" s="51"/>
      <c r="G560" s="67" t="str">
        <f>IFERROR(IF(OR($A560="",$B560="",$E560=""),"",IF(AND($F560&lt;&gt;"",MONTH($F560)&lt;MONTH($L$9)),"",IF(MID($B560,1,2)="OT",DATEDIF($E560,$F560,"d")+1,IF(AND($I560="",$F560=""),DATEDIF($E560,DATE(YEAR($L$9),MONTH($L$9)+1,0),"d"),IF(AND($E560&lt;&gt;"",$F560&lt;&gt;"",$I560=""),DATEDIF($E560,$F560,"d"),IF(AND($E560&lt;&gt;"",$F560&lt;&gt;"",$I560&lt;&gt;""),DAY(DATE(YEAR($F560),MONTH($F560)+1,0))-(DATE(YEAR($F560),MONTH($F560)+1,0)-$F560),DAY(DATE(YEAR($L$9),MONTH($L$9)+1,0)))))))),"")</f>
        <v/>
      </c>
      <c r="H560" s="52" t="str">
        <f>IFERROR(IF($A560&lt;&gt;"",VLOOKUP($A560,Matos,3,0),""),"")</f>
        <v/>
      </c>
      <c r="I560" s="52"/>
      <c r="J560" s="52"/>
      <c r="K560" s="68" t="str">
        <f ca="1">IFERROR(ROUND(IF(MID($B560,1,2)="OT","",IF(AND($B$8&lt;&gt;"",$D560="",MONTH($F560)=MONTH($L$9),($F560&gt;$B$8),($F560&gt;$E560)),-SUM($H560/DAY(DATE(YEAR($L$9),MONTH($L$9)+1,0)))*DATEDIF($B$8,$F560,"d")*$C560,IF(AND($B$8&lt;&gt;"",$D560&lt;&gt;"",MONTH($F560)=MONTH($L$9),($F560&gt;$B$8),($F560&gt;$E560)),-SUM($H560/DAY(DATE(YEAR($L$9),MONTH($L$9)+1,0)))*DATEDIF($B$8,$F560,"d")*$D560,""))),2),"")</f>
        <v/>
      </c>
      <c r="L560" s="68" t="str">
        <f ca="1">IFERROR(ROUND(IF(AND($J560="",$D560=""),SUM($H560/DAY(DATE(YEAR($L$9),MONTH($L$9)+1,0)))*$G560*$C560,IF(AND($J560="",$D560&lt;&gt;""),SUM($H560/DAY(DATE(YEAR($L$9),MONTH($L$9)+1,0)))*$G560*$D560,"")),2),"")</f>
        <v/>
      </c>
      <c r="M560" s="68" t="str">
        <f ca="1">IFERROR(ROUND(IF(SUM($I560+$L560)="","",SUM($I560+$L560)),2),"")</f>
        <v/>
      </c>
      <c r="N560" s="52"/>
      <c r="O560" s="54"/>
    </row>
    <row r="561" spans="1:15" s="14" customFormat="1" x14ac:dyDescent="0.25">
      <c r="A561" s="48"/>
      <c r="B561" s="49" t="str">
        <f>IFERROR(IF($A561&lt;&gt;"",VLOOKUP($A561,Matos,2,0),""),"")</f>
        <v/>
      </c>
      <c r="C561" s="50"/>
      <c r="D561" s="50"/>
      <c r="E561" s="51"/>
      <c r="F561" s="51"/>
      <c r="G561" s="67" t="str">
        <f>IFERROR(IF(OR($A561="",$B561="",$E561=""),"",IF(AND($F561&lt;&gt;"",MONTH($F561)&lt;MONTH($L$9)),"",IF(MID($B561,1,2)="OT",DATEDIF($E561,$F561,"d")+1,IF(AND($I561="",$F561=""),DATEDIF($E561,DATE(YEAR($L$9),MONTH($L$9)+1,0),"d"),IF(AND($E561&lt;&gt;"",$F561&lt;&gt;"",$I561=""),DATEDIF($E561,$F561,"d"),IF(AND($E561&lt;&gt;"",$F561&lt;&gt;"",$I561&lt;&gt;""),DAY(DATE(YEAR($F561),MONTH($F561)+1,0))-(DATE(YEAR($F561),MONTH($F561)+1,0)-$F561),DAY(DATE(YEAR($L$9),MONTH($L$9)+1,0)))))))),"")</f>
        <v/>
      </c>
      <c r="H561" s="52" t="str">
        <f>IFERROR(IF($A561&lt;&gt;"",VLOOKUP($A561,Matos,3,0),""),"")</f>
        <v/>
      </c>
      <c r="I561" s="52"/>
      <c r="J561" s="52"/>
      <c r="K561" s="68" t="str">
        <f ca="1">IFERROR(ROUND(IF(MID($B561,1,2)="OT","",IF(AND($B$8&lt;&gt;"",$D561="",MONTH($F561)=MONTH($L$9),($F561&gt;$B$8),($F561&gt;$E561)),-SUM($H561/DAY(DATE(YEAR($L$9),MONTH($L$9)+1,0)))*DATEDIF($B$8,$F561,"d")*$C561,IF(AND($B$8&lt;&gt;"",$D561&lt;&gt;"",MONTH($F561)=MONTH($L$9),($F561&gt;$B$8),($F561&gt;$E561)),-SUM($H561/DAY(DATE(YEAR($L$9),MONTH($L$9)+1,0)))*DATEDIF($B$8,$F561,"d")*$D561,""))),2),"")</f>
        <v/>
      </c>
      <c r="L561" s="68" t="str">
        <f ca="1">IFERROR(ROUND(IF(AND($J561="",$D561=""),SUM($H561/DAY(DATE(YEAR($L$9),MONTH($L$9)+1,0)))*$G561*$C561,IF(AND($J561="",$D561&lt;&gt;""),SUM($H561/DAY(DATE(YEAR($L$9),MONTH($L$9)+1,0)))*$G561*$D561,"")),2),"")</f>
        <v/>
      </c>
      <c r="M561" s="68" t="str">
        <f ca="1">IFERROR(ROUND(IF(SUM($I561+$L561)="","",SUM($I561+$L561)),2),"")</f>
        <v/>
      </c>
      <c r="N561" s="52"/>
      <c r="O561" s="54"/>
    </row>
    <row r="562" spans="1:15" s="14" customFormat="1" x14ac:dyDescent="0.25">
      <c r="A562" s="48"/>
      <c r="B562" s="49" t="str">
        <f>IFERROR(IF($A562&lt;&gt;"",VLOOKUP($A562,Matos,2,0),""),"")</f>
        <v/>
      </c>
      <c r="C562" s="50"/>
      <c r="D562" s="50"/>
      <c r="E562" s="51"/>
      <c r="F562" s="51"/>
      <c r="G562" s="67" t="str">
        <f>IFERROR(IF(OR($A562="",$B562="",$E562=""),"",IF(AND($F562&lt;&gt;"",MONTH($F562)&lt;MONTH($L$9)),"",IF(MID($B562,1,2)="OT",DATEDIF($E562,$F562,"d")+1,IF(AND($I562="",$F562=""),DATEDIF($E562,DATE(YEAR($L$9),MONTH($L$9)+1,0),"d"),IF(AND($E562&lt;&gt;"",$F562&lt;&gt;"",$I562=""),DATEDIF($E562,$F562,"d"),IF(AND($E562&lt;&gt;"",$F562&lt;&gt;"",$I562&lt;&gt;""),DAY(DATE(YEAR($F562),MONTH($F562)+1,0))-(DATE(YEAR($F562),MONTH($F562)+1,0)-$F562),DAY(DATE(YEAR($L$9),MONTH($L$9)+1,0)))))))),"")</f>
        <v/>
      </c>
      <c r="H562" s="52" t="str">
        <f>IFERROR(IF($A562&lt;&gt;"",VLOOKUP($A562,Matos,3,0),""),"")</f>
        <v/>
      </c>
      <c r="I562" s="52"/>
      <c r="J562" s="52"/>
      <c r="K562" s="68" t="str">
        <f ca="1">IFERROR(ROUND(IF(MID($B562,1,2)="OT","",IF(AND($B$8&lt;&gt;"",$D562="",MONTH($F562)=MONTH($L$9),($F562&gt;$B$8),($F562&gt;$E562)),-SUM($H562/DAY(DATE(YEAR($L$9),MONTH($L$9)+1,0)))*DATEDIF($B$8,$F562,"d")*$C562,IF(AND($B$8&lt;&gt;"",$D562&lt;&gt;"",MONTH($F562)=MONTH($L$9),($F562&gt;$B$8),($F562&gt;$E562)),-SUM($H562/DAY(DATE(YEAR($L$9),MONTH($L$9)+1,0)))*DATEDIF($B$8,$F562,"d")*$D562,""))),2),"")</f>
        <v/>
      </c>
      <c r="L562" s="68" t="str">
        <f ca="1">IFERROR(ROUND(IF(AND($J562="",$D562=""),SUM($H562/DAY(DATE(YEAR($L$9),MONTH($L$9)+1,0)))*$G562*$C562,IF(AND($J562="",$D562&lt;&gt;""),SUM($H562/DAY(DATE(YEAR($L$9),MONTH($L$9)+1,0)))*$G562*$D562,"")),2),"")</f>
        <v/>
      </c>
      <c r="M562" s="68" t="str">
        <f ca="1">IFERROR(ROUND(IF(SUM($I562+$L562)="","",SUM($I562+$L562)),2),"")</f>
        <v/>
      </c>
      <c r="N562" s="52"/>
      <c r="O562" s="54"/>
    </row>
    <row r="563" spans="1:15" s="14" customFormat="1" x14ac:dyDescent="0.25">
      <c r="A563" s="48"/>
      <c r="B563" s="49" t="str">
        <f>IFERROR(IF($A563&lt;&gt;"",VLOOKUP($A563,Matos,2,0),""),"")</f>
        <v/>
      </c>
      <c r="C563" s="50"/>
      <c r="D563" s="50"/>
      <c r="E563" s="51"/>
      <c r="F563" s="51"/>
      <c r="G563" s="67" t="str">
        <f>IFERROR(IF(OR($A563="",$B563="",$E563=""),"",IF(AND($F563&lt;&gt;"",MONTH($F563)&lt;MONTH($L$9)),"",IF(MID($B563,1,2)="OT",DATEDIF($E563,$F563,"d")+1,IF(AND($I563="",$F563=""),DATEDIF($E563,DATE(YEAR($L$9),MONTH($L$9)+1,0),"d"),IF(AND($E563&lt;&gt;"",$F563&lt;&gt;"",$I563=""),DATEDIF($E563,$F563,"d"),IF(AND($E563&lt;&gt;"",$F563&lt;&gt;"",$I563&lt;&gt;""),DAY(DATE(YEAR($F563),MONTH($F563)+1,0))-(DATE(YEAR($F563),MONTH($F563)+1,0)-$F563),DAY(DATE(YEAR($L$9),MONTH($L$9)+1,0)))))))),"")</f>
        <v/>
      </c>
      <c r="H563" s="52" t="str">
        <f>IFERROR(IF($A563&lt;&gt;"",VLOOKUP($A563,Matos,3,0),""),"")</f>
        <v/>
      </c>
      <c r="I563" s="52"/>
      <c r="J563" s="52"/>
      <c r="K563" s="68" t="str">
        <f ca="1">IFERROR(ROUND(IF(MID($B563,1,2)="OT","",IF(AND($B$8&lt;&gt;"",$D563="",MONTH($F563)=MONTH($L$9),($F563&gt;$B$8),($F563&gt;$E563)),-SUM($H563/DAY(DATE(YEAR($L$9),MONTH($L$9)+1,0)))*DATEDIF($B$8,$F563,"d")*$C563,IF(AND($B$8&lt;&gt;"",$D563&lt;&gt;"",MONTH($F563)=MONTH($L$9),($F563&gt;$B$8),($F563&gt;$E563)),-SUM($H563/DAY(DATE(YEAR($L$9),MONTH($L$9)+1,0)))*DATEDIF($B$8,$F563,"d")*$D563,""))),2),"")</f>
        <v/>
      </c>
      <c r="L563" s="68" t="str">
        <f ca="1">IFERROR(ROUND(IF(AND($J563="",$D563=""),SUM($H563/DAY(DATE(YEAR($L$9),MONTH($L$9)+1,0)))*$G563*$C563,IF(AND($J563="",$D563&lt;&gt;""),SUM($H563/DAY(DATE(YEAR($L$9),MONTH($L$9)+1,0)))*$G563*$D563,"")),2),"")</f>
        <v/>
      </c>
      <c r="M563" s="68" t="str">
        <f ca="1">IFERROR(ROUND(IF(SUM($I563+$L563)="","",SUM($I563+$L563)),2),"")</f>
        <v/>
      </c>
      <c r="N563" s="52"/>
      <c r="O563" s="54"/>
    </row>
    <row r="564" spans="1:15" s="14" customFormat="1" x14ac:dyDescent="0.25">
      <c r="A564" s="48"/>
      <c r="B564" s="49" t="str">
        <f>IFERROR(IF($A564&lt;&gt;"",VLOOKUP($A564,Matos,2,0),""),"")</f>
        <v/>
      </c>
      <c r="C564" s="50"/>
      <c r="D564" s="50"/>
      <c r="E564" s="51"/>
      <c r="F564" s="51"/>
      <c r="G564" s="67" t="str">
        <f>IFERROR(IF(OR($A564="",$B564="",$E564=""),"",IF(AND($F564&lt;&gt;"",MONTH($F564)&lt;MONTH($L$9)),"",IF(MID($B564,1,2)="OT",DATEDIF($E564,$F564,"d")+1,IF(AND($I564="",$F564=""),DATEDIF($E564,DATE(YEAR($L$9),MONTH($L$9)+1,0),"d"),IF(AND($E564&lt;&gt;"",$F564&lt;&gt;"",$I564=""),DATEDIF($E564,$F564,"d"),IF(AND($E564&lt;&gt;"",$F564&lt;&gt;"",$I564&lt;&gt;""),DAY(DATE(YEAR($F564),MONTH($F564)+1,0))-(DATE(YEAR($F564),MONTH($F564)+1,0)-$F564),DAY(DATE(YEAR($L$9),MONTH($L$9)+1,0)))))))),"")</f>
        <v/>
      </c>
      <c r="H564" s="52" t="str">
        <f>IFERROR(IF($A564&lt;&gt;"",VLOOKUP($A564,Matos,3,0),""),"")</f>
        <v/>
      </c>
      <c r="I564" s="52"/>
      <c r="J564" s="52"/>
      <c r="K564" s="68" t="str">
        <f ca="1">IFERROR(ROUND(IF(MID($B564,1,2)="OT","",IF(AND($B$8&lt;&gt;"",$D564="",MONTH($F564)=MONTH($L$9),($F564&gt;$B$8),($F564&gt;$E564)),-SUM($H564/DAY(DATE(YEAR($L$9),MONTH($L$9)+1,0)))*DATEDIF($B$8,$F564,"d")*$C564,IF(AND($B$8&lt;&gt;"",$D564&lt;&gt;"",MONTH($F564)=MONTH($L$9),($F564&gt;$B$8),($F564&gt;$E564)),-SUM($H564/DAY(DATE(YEAR($L$9),MONTH($L$9)+1,0)))*DATEDIF($B$8,$F564,"d")*$D564,""))),2),"")</f>
        <v/>
      </c>
      <c r="L564" s="68" t="str">
        <f ca="1">IFERROR(ROUND(IF(AND($J564="",$D564=""),SUM($H564/DAY(DATE(YEAR($L$9),MONTH($L$9)+1,0)))*$G564*$C564,IF(AND($J564="",$D564&lt;&gt;""),SUM($H564/DAY(DATE(YEAR($L$9),MONTH($L$9)+1,0)))*$G564*$D564,"")),2),"")</f>
        <v/>
      </c>
      <c r="M564" s="68" t="str">
        <f ca="1">IFERROR(ROUND(IF(SUM($I564+$L564)="","",SUM($I564+$L564)),2),"")</f>
        <v/>
      </c>
      <c r="N564" s="52"/>
      <c r="O564" s="54"/>
    </row>
    <row r="565" spans="1:15" s="14" customFormat="1" x14ac:dyDescent="0.25">
      <c r="A565" s="48"/>
      <c r="B565" s="49" t="str">
        <f>IFERROR(IF($A565&lt;&gt;"",VLOOKUP($A565,Matos,2,0),""),"")</f>
        <v/>
      </c>
      <c r="C565" s="50"/>
      <c r="D565" s="50"/>
      <c r="E565" s="51"/>
      <c r="F565" s="51"/>
      <c r="G565" s="67" t="str">
        <f>IFERROR(IF(OR($A565="",$B565="",$E565=""),"",IF(AND($F565&lt;&gt;"",MONTH($F565)&lt;MONTH($L$9)),"",IF(MID($B565,1,2)="OT",DATEDIF($E565,$F565,"d")+1,IF(AND($I565="",$F565=""),DATEDIF($E565,DATE(YEAR($L$9),MONTH($L$9)+1,0),"d"),IF(AND($E565&lt;&gt;"",$F565&lt;&gt;"",$I565=""),DATEDIF($E565,$F565,"d"),IF(AND($E565&lt;&gt;"",$F565&lt;&gt;"",$I565&lt;&gt;""),DAY(DATE(YEAR($F565),MONTH($F565)+1,0))-(DATE(YEAR($F565),MONTH($F565)+1,0)-$F565),DAY(DATE(YEAR($L$9),MONTH($L$9)+1,0)))))))),"")</f>
        <v/>
      </c>
      <c r="H565" s="52" t="str">
        <f>IFERROR(IF($A565&lt;&gt;"",VLOOKUP($A565,Matos,3,0),""),"")</f>
        <v/>
      </c>
      <c r="I565" s="52"/>
      <c r="J565" s="52"/>
      <c r="K565" s="68" t="str">
        <f ca="1">IFERROR(ROUND(IF(MID($B565,1,2)="OT","",IF(AND($B$8&lt;&gt;"",$D565="",MONTH($F565)=MONTH($L$9),($F565&gt;$B$8),($F565&gt;$E565)),-SUM($H565/DAY(DATE(YEAR($L$9),MONTH($L$9)+1,0)))*DATEDIF($B$8,$F565,"d")*$C565,IF(AND($B$8&lt;&gt;"",$D565&lt;&gt;"",MONTH($F565)=MONTH($L$9),($F565&gt;$B$8),($F565&gt;$E565)),-SUM($H565/DAY(DATE(YEAR($L$9),MONTH($L$9)+1,0)))*DATEDIF($B$8,$F565,"d")*$D565,""))),2),"")</f>
        <v/>
      </c>
      <c r="L565" s="68" t="str">
        <f ca="1">IFERROR(ROUND(IF(AND($J565="",$D565=""),SUM($H565/DAY(DATE(YEAR($L$9),MONTH($L$9)+1,0)))*$G565*$C565,IF(AND($J565="",$D565&lt;&gt;""),SUM($H565/DAY(DATE(YEAR($L$9),MONTH($L$9)+1,0)))*$G565*$D565,"")),2),"")</f>
        <v/>
      </c>
      <c r="M565" s="68" t="str">
        <f ca="1">IFERROR(ROUND(IF(SUM($I565+$L565)="","",SUM($I565+$L565)),2),"")</f>
        <v/>
      </c>
      <c r="N565" s="52"/>
      <c r="O565" s="54"/>
    </row>
    <row r="566" spans="1:15" s="14" customFormat="1" x14ac:dyDescent="0.25">
      <c r="A566" s="48"/>
      <c r="B566" s="49" t="str">
        <f>IFERROR(IF($A566&lt;&gt;"",VLOOKUP($A566,Matos,2,0),""),"")</f>
        <v/>
      </c>
      <c r="C566" s="50"/>
      <c r="D566" s="50"/>
      <c r="E566" s="51"/>
      <c r="F566" s="51"/>
      <c r="G566" s="67" t="str">
        <f>IFERROR(IF(OR($A566="",$B566="",$E566=""),"",IF(AND($F566&lt;&gt;"",MONTH($F566)&lt;MONTH($L$9)),"",IF(MID($B566,1,2)="OT",DATEDIF($E566,$F566,"d")+1,IF(AND($I566="",$F566=""),DATEDIF($E566,DATE(YEAR($L$9),MONTH($L$9)+1,0),"d"),IF(AND($E566&lt;&gt;"",$F566&lt;&gt;"",$I566=""),DATEDIF($E566,$F566,"d"),IF(AND($E566&lt;&gt;"",$F566&lt;&gt;"",$I566&lt;&gt;""),DAY(DATE(YEAR($F566),MONTH($F566)+1,0))-(DATE(YEAR($F566),MONTH($F566)+1,0)-$F566),DAY(DATE(YEAR($L$9),MONTH($L$9)+1,0)))))))),"")</f>
        <v/>
      </c>
      <c r="H566" s="52" t="str">
        <f>IFERROR(IF($A566&lt;&gt;"",VLOOKUP($A566,Matos,3,0),""),"")</f>
        <v/>
      </c>
      <c r="I566" s="52"/>
      <c r="J566" s="52"/>
      <c r="K566" s="68" t="str">
        <f ca="1">IFERROR(ROUND(IF(MID($B566,1,2)="OT","",IF(AND($B$8&lt;&gt;"",$D566="",MONTH($F566)=MONTH($L$9),($F566&gt;$B$8),($F566&gt;$E566)),-SUM($H566/DAY(DATE(YEAR($L$9),MONTH($L$9)+1,0)))*DATEDIF($B$8,$F566,"d")*$C566,IF(AND($B$8&lt;&gt;"",$D566&lt;&gt;"",MONTH($F566)=MONTH($L$9),($F566&gt;$B$8),($F566&gt;$E566)),-SUM($H566/DAY(DATE(YEAR($L$9),MONTH($L$9)+1,0)))*DATEDIF($B$8,$F566,"d")*$D566,""))),2),"")</f>
        <v/>
      </c>
      <c r="L566" s="68" t="str">
        <f ca="1">IFERROR(ROUND(IF(AND($J566="",$D566=""),SUM($H566/DAY(DATE(YEAR($L$9),MONTH($L$9)+1,0)))*$G566*$C566,IF(AND($J566="",$D566&lt;&gt;""),SUM($H566/DAY(DATE(YEAR($L$9),MONTH($L$9)+1,0)))*$G566*$D566,"")),2),"")</f>
        <v/>
      </c>
      <c r="M566" s="68" t="str">
        <f ca="1">IFERROR(ROUND(IF(SUM($I566+$L566)="","",SUM($I566+$L566)),2),"")</f>
        <v/>
      </c>
      <c r="N566" s="52"/>
      <c r="O566" s="54"/>
    </row>
    <row r="567" spans="1:15" s="14" customFormat="1" x14ac:dyDescent="0.25">
      <c r="A567" s="48"/>
      <c r="B567" s="49" t="str">
        <f>IFERROR(IF($A567&lt;&gt;"",VLOOKUP($A567,Matos,2,0),""),"")</f>
        <v/>
      </c>
      <c r="C567" s="50"/>
      <c r="D567" s="50"/>
      <c r="E567" s="51"/>
      <c r="F567" s="51"/>
      <c r="G567" s="67" t="str">
        <f>IFERROR(IF(OR($A567="",$B567="",$E567=""),"",IF(AND($F567&lt;&gt;"",MONTH($F567)&lt;MONTH($L$9)),"",IF(MID($B567,1,2)="OT",DATEDIF($E567,$F567,"d")+1,IF(AND($I567="",$F567=""),DATEDIF($E567,DATE(YEAR($L$9),MONTH($L$9)+1,0),"d"),IF(AND($E567&lt;&gt;"",$F567&lt;&gt;"",$I567=""),DATEDIF($E567,$F567,"d"),IF(AND($E567&lt;&gt;"",$F567&lt;&gt;"",$I567&lt;&gt;""),DAY(DATE(YEAR($F567),MONTH($F567)+1,0))-(DATE(YEAR($F567),MONTH($F567)+1,0)-$F567),DAY(DATE(YEAR($L$9),MONTH($L$9)+1,0)))))))),"")</f>
        <v/>
      </c>
      <c r="H567" s="52" t="str">
        <f>IFERROR(IF($A567&lt;&gt;"",VLOOKUP($A567,Matos,3,0),""),"")</f>
        <v/>
      </c>
      <c r="I567" s="52"/>
      <c r="J567" s="52"/>
      <c r="K567" s="68" t="str">
        <f ca="1">IFERROR(ROUND(IF(MID($B567,1,2)="OT","",IF(AND($B$8&lt;&gt;"",$D567="",MONTH($F567)=MONTH($L$9),($F567&gt;$B$8),($F567&gt;$E567)),-SUM($H567/DAY(DATE(YEAR($L$9),MONTH($L$9)+1,0)))*DATEDIF($B$8,$F567,"d")*$C567,IF(AND($B$8&lt;&gt;"",$D567&lt;&gt;"",MONTH($F567)=MONTH($L$9),($F567&gt;$B$8),($F567&gt;$E567)),-SUM($H567/DAY(DATE(YEAR($L$9),MONTH($L$9)+1,0)))*DATEDIF($B$8,$F567,"d")*$D567,""))),2),"")</f>
        <v/>
      </c>
      <c r="L567" s="68" t="str">
        <f ca="1">IFERROR(ROUND(IF(AND($J567="",$D567=""),SUM($H567/DAY(DATE(YEAR($L$9),MONTH($L$9)+1,0)))*$G567*$C567,IF(AND($J567="",$D567&lt;&gt;""),SUM($H567/DAY(DATE(YEAR($L$9),MONTH($L$9)+1,0)))*$G567*$D567,"")),2),"")</f>
        <v/>
      </c>
      <c r="M567" s="68" t="str">
        <f ca="1">IFERROR(ROUND(IF(SUM($I567+$L567)="","",SUM($I567+$L567)),2),"")</f>
        <v/>
      </c>
      <c r="N567" s="52"/>
      <c r="O567" s="54"/>
    </row>
    <row r="568" spans="1:15" s="14" customFormat="1" x14ac:dyDescent="0.25">
      <c r="A568" s="48"/>
      <c r="B568" s="49" t="str">
        <f>IFERROR(IF($A568&lt;&gt;"",VLOOKUP($A568,Matos,2,0),""),"")</f>
        <v/>
      </c>
      <c r="C568" s="50"/>
      <c r="D568" s="50"/>
      <c r="E568" s="51"/>
      <c r="F568" s="51"/>
      <c r="G568" s="67" t="str">
        <f>IFERROR(IF(OR($A568="",$B568="",$E568=""),"",IF(AND($F568&lt;&gt;"",MONTH($F568)&lt;MONTH($L$9)),"",IF(MID($B568,1,2)="OT",DATEDIF($E568,$F568,"d")+1,IF(AND($I568="",$F568=""),DATEDIF($E568,DATE(YEAR($L$9),MONTH($L$9)+1,0),"d"),IF(AND($E568&lt;&gt;"",$F568&lt;&gt;"",$I568=""),DATEDIF($E568,$F568,"d"),IF(AND($E568&lt;&gt;"",$F568&lt;&gt;"",$I568&lt;&gt;""),DAY(DATE(YEAR($F568),MONTH($F568)+1,0))-(DATE(YEAR($F568),MONTH($F568)+1,0)-$F568),DAY(DATE(YEAR($L$9),MONTH($L$9)+1,0)))))))),"")</f>
        <v/>
      </c>
      <c r="H568" s="52" t="str">
        <f>IFERROR(IF($A568&lt;&gt;"",VLOOKUP($A568,Matos,3,0),""),"")</f>
        <v/>
      </c>
      <c r="I568" s="52"/>
      <c r="J568" s="52"/>
      <c r="K568" s="68" t="str">
        <f ca="1">IFERROR(ROUND(IF(MID($B568,1,2)="OT","",IF(AND($B$8&lt;&gt;"",$D568="",MONTH($F568)=MONTH($L$9),($F568&gt;$B$8),($F568&gt;$E568)),-SUM($H568/DAY(DATE(YEAR($L$9),MONTH($L$9)+1,0)))*DATEDIF($B$8,$F568,"d")*$C568,IF(AND($B$8&lt;&gt;"",$D568&lt;&gt;"",MONTH($F568)=MONTH($L$9),($F568&gt;$B$8),($F568&gt;$E568)),-SUM($H568/DAY(DATE(YEAR($L$9),MONTH($L$9)+1,0)))*DATEDIF($B$8,$F568,"d")*$D568,""))),2),"")</f>
        <v/>
      </c>
      <c r="L568" s="68" t="str">
        <f ca="1">IFERROR(ROUND(IF(AND($J568="",$D568=""),SUM($H568/DAY(DATE(YEAR($L$9),MONTH($L$9)+1,0)))*$G568*$C568,IF(AND($J568="",$D568&lt;&gt;""),SUM($H568/DAY(DATE(YEAR($L$9),MONTH($L$9)+1,0)))*$G568*$D568,"")),2),"")</f>
        <v/>
      </c>
      <c r="M568" s="68" t="str">
        <f ca="1">IFERROR(ROUND(IF(SUM($I568+$L568)="","",SUM($I568+$L568)),2),"")</f>
        <v/>
      </c>
      <c r="N568" s="52"/>
      <c r="O568" s="54"/>
    </row>
    <row r="569" spans="1:15" s="14" customFormat="1" x14ac:dyDescent="0.25">
      <c r="A569" s="48"/>
      <c r="B569" s="49" t="str">
        <f>IFERROR(IF($A569&lt;&gt;"",VLOOKUP($A569,Matos,2,0),""),"")</f>
        <v/>
      </c>
      <c r="C569" s="50"/>
      <c r="D569" s="50"/>
      <c r="E569" s="51"/>
      <c r="F569" s="51"/>
      <c r="G569" s="67" t="str">
        <f>IFERROR(IF(OR($A569="",$B569="",$E569=""),"",IF(AND($F569&lt;&gt;"",MONTH($F569)&lt;MONTH($L$9)),"",IF(MID($B569,1,2)="OT",DATEDIF($E569,$F569,"d")+1,IF(AND($I569="",$F569=""),DATEDIF($E569,DATE(YEAR($L$9),MONTH($L$9)+1,0),"d"),IF(AND($E569&lt;&gt;"",$F569&lt;&gt;"",$I569=""),DATEDIF($E569,$F569,"d"),IF(AND($E569&lt;&gt;"",$F569&lt;&gt;"",$I569&lt;&gt;""),DAY(DATE(YEAR($F569),MONTH($F569)+1,0))-(DATE(YEAR($F569),MONTH($F569)+1,0)-$F569),DAY(DATE(YEAR($L$9),MONTH($L$9)+1,0)))))))),"")</f>
        <v/>
      </c>
      <c r="H569" s="52" t="str">
        <f>IFERROR(IF($A569&lt;&gt;"",VLOOKUP($A569,Matos,3,0),""),"")</f>
        <v/>
      </c>
      <c r="I569" s="52"/>
      <c r="J569" s="52"/>
      <c r="K569" s="68" t="str">
        <f ca="1">IFERROR(ROUND(IF(MID($B569,1,2)="OT","",IF(AND($B$8&lt;&gt;"",$D569="",MONTH($F569)=MONTH($L$9),($F569&gt;$B$8),($F569&gt;$E569)),-SUM($H569/DAY(DATE(YEAR($L$9),MONTH($L$9)+1,0)))*DATEDIF($B$8,$F569,"d")*$C569,IF(AND($B$8&lt;&gt;"",$D569&lt;&gt;"",MONTH($F569)=MONTH($L$9),($F569&gt;$B$8),($F569&gt;$E569)),-SUM($H569/DAY(DATE(YEAR($L$9),MONTH($L$9)+1,0)))*DATEDIF($B$8,$F569,"d")*$D569,""))),2),"")</f>
        <v/>
      </c>
      <c r="L569" s="68" t="str">
        <f ca="1">IFERROR(ROUND(IF(AND($J569="",$D569=""),SUM($H569/DAY(DATE(YEAR($L$9),MONTH($L$9)+1,0)))*$G569*$C569,IF(AND($J569="",$D569&lt;&gt;""),SUM($H569/DAY(DATE(YEAR($L$9),MONTH($L$9)+1,0)))*$G569*$D569,"")),2),"")</f>
        <v/>
      </c>
      <c r="M569" s="68" t="str">
        <f ca="1">IFERROR(ROUND(IF(SUM($I569+$L569)="","",SUM($I569+$L569)),2),"")</f>
        <v/>
      </c>
      <c r="N569" s="52"/>
      <c r="O569" s="54"/>
    </row>
    <row r="570" spans="1:15" s="14" customFormat="1" x14ac:dyDescent="0.25">
      <c r="A570" s="48"/>
      <c r="B570" s="49" t="str">
        <f>IFERROR(IF($A570&lt;&gt;"",VLOOKUP($A570,Matos,2,0),""),"")</f>
        <v/>
      </c>
      <c r="C570" s="50"/>
      <c r="D570" s="50"/>
      <c r="E570" s="51"/>
      <c r="F570" s="51"/>
      <c r="G570" s="67" t="str">
        <f>IFERROR(IF(OR($A570="",$B570="",$E570=""),"",IF(AND($F570&lt;&gt;"",MONTH($F570)&lt;MONTH($L$9)),"",IF(MID($B570,1,2)="OT",DATEDIF($E570,$F570,"d")+1,IF(AND($I570="",$F570=""),DATEDIF($E570,DATE(YEAR($L$9),MONTH($L$9)+1,0),"d"),IF(AND($E570&lt;&gt;"",$F570&lt;&gt;"",$I570=""),DATEDIF($E570,$F570,"d"),IF(AND($E570&lt;&gt;"",$F570&lt;&gt;"",$I570&lt;&gt;""),DAY(DATE(YEAR($F570),MONTH($F570)+1,0))-(DATE(YEAR($F570),MONTH($F570)+1,0)-$F570),DAY(DATE(YEAR($L$9),MONTH($L$9)+1,0)))))))),"")</f>
        <v/>
      </c>
      <c r="H570" s="52" t="str">
        <f>IFERROR(IF($A570&lt;&gt;"",VLOOKUP($A570,Matos,3,0),""),"")</f>
        <v/>
      </c>
      <c r="I570" s="52"/>
      <c r="J570" s="52"/>
      <c r="K570" s="68" t="str">
        <f ca="1">IFERROR(ROUND(IF(MID($B570,1,2)="OT","",IF(AND($B$8&lt;&gt;"",$D570="",MONTH($F570)=MONTH($L$9),($F570&gt;$B$8),($F570&gt;$E570)),-SUM($H570/DAY(DATE(YEAR($L$9),MONTH($L$9)+1,0)))*DATEDIF($B$8,$F570,"d")*$C570,IF(AND($B$8&lt;&gt;"",$D570&lt;&gt;"",MONTH($F570)=MONTH($L$9),($F570&gt;$B$8),($F570&gt;$E570)),-SUM($H570/DAY(DATE(YEAR($L$9),MONTH($L$9)+1,0)))*DATEDIF($B$8,$F570,"d")*$D570,""))),2),"")</f>
        <v/>
      </c>
      <c r="L570" s="68" t="str">
        <f ca="1">IFERROR(ROUND(IF(AND($J570="",$D570=""),SUM($H570/DAY(DATE(YEAR($L$9),MONTH($L$9)+1,0)))*$G570*$C570,IF(AND($J570="",$D570&lt;&gt;""),SUM($H570/DAY(DATE(YEAR($L$9),MONTH($L$9)+1,0)))*$G570*$D570,"")),2),"")</f>
        <v/>
      </c>
      <c r="M570" s="68" t="str">
        <f ca="1">IFERROR(ROUND(IF(SUM($I570+$L570)="","",SUM($I570+$L570)),2),"")</f>
        <v/>
      </c>
      <c r="N570" s="52"/>
      <c r="O570" s="54"/>
    </row>
    <row r="571" spans="1:15" s="14" customFormat="1" x14ac:dyDescent="0.25">
      <c r="A571" s="48"/>
      <c r="B571" s="49" t="str">
        <f>IFERROR(IF($A571&lt;&gt;"",VLOOKUP($A571,Matos,2,0),""),"")</f>
        <v/>
      </c>
      <c r="C571" s="50"/>
      <c r="D571" s="50"/>
      <c r="E571" s="51"/>
      <c r="F571" s="51"/>
      <c r="G571" s="67" t="str">
        <f>IFERROR(IF(OR($A571="",$B571="",$E571=""),"",IF(AND($F571&lt;&gt;"",MONTH($F571)&lt;MONTH($L$9)),"",IF(MID($B571,1,2)="OT",DATEDIF($E571,$F571,"d")+1,IF(AND($I571="",$F571=""),DATEDIF($E571,DATE(YEAR($L$9),MONTH($L$9)+1,0),"d"),IF(AND($E571&lt;&gt;"",$F571&lt;&gt;"",$I571=""),DATEDIF($E571,$F571,"d"),IF(AND($E571&lt;&gt;"",$F571&lt;&gt;"",$I571&lt;&gt;""),DAY(DATE(YEAR($F571),MONTH($F571)+1,0))-(DATE(YEAR($F571),MONTH($F571)+1,0)-$F571),DAY(DATE(YEAR($L$9),MONTH($L$9)+1,0)))))))),"")</f>
        <v/>
      </c>
      <c r="H571" s="52" t="str">
        <f>IFERROR(IF($A571&lt;&gt;"",VLOOKUP($A571,Matos,3,0),""),"")</f>
        <v/>
      </c>
      <c r="I571" s="52"/>
      <c r="J571" s="52"/>
      <c r="K571" s="68" t="str">
        <f ca="1">IFERROR(ROUND(IF(MID($B571,1,2)="OT","",IF(AND($B$8&lt;&gt;"",$D571="",MONTH($F571)=MONTH($L$9),($F571&gt;$B$8),($F571&gt;$E571)),-SUM($H571/DAY(DATE(YEAR($L$9),MONTH($L$9)+1,0)))*DATEDIF($B$8,$F571,"d")*$C571,IF(AND($B$8&lt;&gt;"",$D571&lt;&gt;"",MONTH($F571)=MONTH($L$9),($F571&gt;$B$8),($F571&gt;$E571)),-SUM($H571/DAY(DATE(YEAR($L$9),MONTH($L$9)+1,0)))*DATEDIF($B$8,$F571,"d")*$D571,""))),2),"")</f>
        <v/>
      </c>
      <c r="L571" s="68" t="str">
        <f ca="1">IFERROR(ROUND(IF(AND($J571="",$D571=""),SUM($H571/DAY(DATE(YEAR($L$9),MONTH($L$9)+1,0)))*$G571*$C571,IF(AND($J571="",$D571&lt;&gt;""),SUM($H571/DAY(DATE(YEAR($L$9),MONTH($L$9)+1,0)))*$G571*$D571,"")),2),"")</f>
        <v/>
      </c>
      <c r="M571" s="68" t="str">
        <f ca="1">IFERROR(ROUND(IF(SUM($I571+$L571)="","",SUM($I571+$L571)),2),"")</f>
        <v/>
      </c>
      <c r="N571" s="52"/>
      <c r="O571" s="54"/>
    </row>
    <row r="572" spans="1:15" s="14" customFormat="1" x14ac:dyDescent="0.25">
      <c r="A572" s="48"/>
      <c r="B572" s="49" t="str">
        <f>IFERROR(IF($A572&lt;&gt;"",VLOOKUP($A572,Matos,2,0),""),"")</f>
        <v/>
      </c>
      <c r="C572" s="50"/>
      <c r="D572" s="50"/>
      <c r="E572" s="51"/>
      <c r="F572" s="51"/>
      <c r="G572" s="67" t="str">
        <f>IFERROR(IF(OR($A572="",$B572="",$E572=""),"",IF(AND($F572&lt;&gt;"",MONTH($F572)&lt;MONTH($L$9)),"",IF(MID($B572,1,2)="OT",DATEDIF($E572,$F572,"d")+1,IF(AND($I572="",$F572=""),DATEDIF($E572,DATE(YEAR($L$9),MONTH($L$9)+1,0),"d"),IF(AND($E572&lt;&gt;"",$F572&lt;&gt;"",$I572=""),DATEDIF($E572,$F572,"d"),IF(AND($E572&lt;&gt;"",$F572&lt;&gt;"",$I572&lt;&gt;""),DAY(DATE(YEAR($F572),MONTH($F572)+1,0))-(DATE(YEAR($F572),MONTH($F572)+1,0)-$F572),DAY(DATE(YEAR($L$9),MONTH($L$9)+1,0)))))))),"")</f>
        <v/>
      </c>
      <c r="H572" s="52" t="str">
        <f>IFERROR(IF($A572&lt;&gt;"",VLOOKUP($A572,Matos,3,0),""),"")</f>
        <v/>
      </c>
      <c r="I572" s="52"/>
      <c r="J572" s="52"/>
      <c r="K572" s="68" t="str">
        <f ca="1">IFERROR(ROUND(IF(MID($B572,1,2)="OT","",IF(AND($B$8&lt;&gt;"",$D572="",MONTH($F572)=MONTH($L$9),($F572&gt;$B$8),($F572&gt;$E572)),-SUM($H572/DAY(DATE(YEAR($L$9),MONTH($L$9)+1,0)))*DATEDIF($B$8,$F572,"d")*$C572,IF(AND($B$8&lt;&gt;"",$D572&lt;&gt;"",MONTH($F572)=MONTH($L$9),($F572&gt;$B$8),($F572&gt;$E572)),-SUM($H572/DAY(DATE(YEAR($L$9),MONTH($L$9)+1,0)))*DATEDIF($B$8,$F572,"d")*$D572,""))),2),"")</f>
        <v/>
      </c>
      <c r="L572" s="68" t="str">
        <f ca="1">IFERROR(ROUND(IF(AND($J572="",$D572=""),SUM($H572/DAY(DATE(YEAR($L$9),MONTH($L$9)+1,0)))*$G572*$C572,IF(AND($J572="",$D572&lt;&gt;""),SUM($H572/DAY(DATE(YEAR($L$9),MONTH($L$9)+1,0)))*$G572*$D572,"")),2),"")</f>
        <v/>
      </c>
      <c r="M572" s="68" t="str">
        <f ca="1">IFERROR(ROUND(IF(SUM($I572+$L572)="","",SUM($I572+$L572)),2),"")</f>
        <v/>
      </c>
      <c r="N572" s="52"/>
      <c r="O572" s="54"/>
    </row>
    <row r="573" spans="1:15" s="14" customFormat="1" x14ac:dyDescent="0.25">
      <c r="A573" s="48"/>
      <c r="B573" s="49" t="str">
        <f>IFERROR(IF($A573&lt;&gt;"",VLOOKUP($A573,Matos,2,0),""),"")</f>
        <v/>
      </c>
      <c r="C573" s="50"/>
      <c r="D573" s="50"/>
      <c r="E573" s="51"/>
      <c r="F573" s="51"/>
      <c r="G573" s="67" t="str">
        <f>IFERROR(IF(OR($A573="",$B573="",$E573=""),"",IF(AND($F573&lt;&gt;"",MONTH($F573)&lt;MONTH($L$9)),"",IF(MID($B573,1,2)="OT",DATEDIF($E573,$F573,"d")+1,IF(AND($I573="",$F573=""),DATEDIF($E573,DATE(YEAR($L$9),MONTH($L$9)+1,0),"d"),IF(AND($E573&lt;&gt;"",$F573&lt;&gt;"",$I573=""),DATEDIF($E573,$F573,"d"),IF(AND($E573&lt;&gt;"",$F573&lt;&gt;"",$I573&lt;&gt;""),DAY(DATE(YEAR($F573),MONTH($F573)+1,0))-(DATE(YEAR($F573),MONTH($F573)+1,0)-$F573),DAY(DATE(YEAR($L$9),MONTH($L$9)+1,0)))))))),"")</f>
        <v/>
      </c>
      <c r="H573" s="52" t="str">
        <f>IFERROR(IF($A573&lt;&gt;"",VLOOKUP($A573,Matos,3,0),""),"")</f>
        <v/>
      </c>
      <c r="I573" s="52"/>
      <c r="J573" s="52"/>
      <c r="K573" s="68" t="str">
        <f ca="1">IFERROR(ROUND(IF(MID($B573,1,2)="OT","",IF(AND($B$8&lt;&gt;"",$D573="",MONTH($F573)=MONTH($L$9),($F573&gt;$B$8),($F573&gt;$E573)),-SUM($H573/DAY(DATE(YEAR($L$9),MONTH($L$9)+1,0)))*DATEDIF($B$8,$F573,"d")*$C573,IF(AND($B$8&lt;&gt;"",$D573&lt;&gt;"",MONTH($F573)=MONTH($L$9),($F573&gt;$B$8),($F573&gt;$E573)),-SUM($H573/DAY(DATE(YEAR($L$9),MONTH($L$9)+1,0)))*DATEDIF($B$8,$F573,"d")*$D573,""))),2),"")</f>
        <v/>
      </c>
      <c r="L573" s="68" t="str">
        <f ca="1">IFERROR(ROUND(IF(AND($J573="",$D573=""),SUM($H573/DAY(DATE(YEAR($L$9),MONTH($L$9)+1,0)))*$G573*$C573,IF(AND($J573="",$D573&lt;&gt;""),SUM($H573/DAY(DATE(YEAR($L$9),MONTH($L$9)+1,0)))*$G573*$D573,"")),2),"")</f>
        <v/>
      </c>
      <c r="M573" s="68" t="str">
        <f ca="1">IFERROR(ROUND(IF(SUM($I573+$L573)="","",SUM($I573+$L573)),2),"")</f>
        <v/>
      </c>
      <c r="N573" s="52"/>
      <c r="O573" s="54"/>
    </row>
    <row r="574" spans="1:15" s="14" customFormat="1" x14ac:dyDescent="0.25">
      <c r="A574" s="48"/>
      <c r="B574" s="49" t="str">
        <f>IFERROR(IF($A574&lt;&gt;"",VLOOKUP($A574,Matos,2,0),""),"")</f>
        <v/>
      </c>
      <c r="C574" s="50"/>
      <c r="D574" s="50"/>
      <c r="E574" s="51"/>
      <c r="F574" s="51"/>
      <c r="G574" s="67" t="str">
        <f>IFERROR(IF(OR($A574="",$B574="",$E574=""),"",IF(AND($F574&lt;&gt;"",MONTH($F574)&lt;MONTH($L$9)),"",IF(MID($B574,1,2)="OT",DATEDIF($E574,$F574,"d")+1,IF(AND($I574="",$F574=""),DATEDIF($E574,DATE(YEAR($L$9),MONTH($L$9)+1,0),"d"),IF(AND($E574&lt;&gt;"",$F574&lt;&gt;"",$I574=""),DATEDIF($E574,$F574,"d"),IF(AND($E574&lt;&gt;"",$F574&lt;&gt;"",$I574&lt;&gt;""),DAY(DATE(YEAR($F574),MONTH($F574)+1,0))-(DATE(YEAR($F574),MONTH($F574)+1,0)-$F574),DAY(DATE(YEAR($L$9),MONTH($L$9)+1,0)))))))),"")</f>
        <v/>
      </c>
      <c r="H574" s="52" t="str">
        <f>IFERROR(IF($A574&lt;&gt;"",VLOOKUP($A574,Matos,3,0),""),"")</f>
        <v/>
      </c>
      <c r="I574" s="52"/>
      <c r="J574" s="52"/>
      <c r="K574" s="68" t="str">
        <f ca="1">IFERROR(ROUND(IF(MID($B574,1,2)="OT","",IF(AND($B$8&lt;&gt;"",$D574="",MONTH($F574)=MONTH($L$9),($F574&gt;$B$8),($F574&gt;$E574)),-SUM($H574/DAY(DATE(YEAR($L$9),MONTH($L$9)+1,0)))*DATEDIF($B$8,$F574,"d")*$C574,IF(AND($B$8&lt;&gt;"",$D574&lt;&gt;"",MONTH($F574)=MONTH($L$9),($F574&gt;$B$8),($F574&gt;$E574)),-SUM($H574/DAY(DATE(YEAR($L$9),MONTH($L$9)+1,0)))*DATEDIF($B$8,$F574,"d")*$D574,""))),2),"")</f>
        <v/>
      </c>
      <c r="L574" s="68" t="str">
        <f ca="1">IFERROR(ROUND(IF(AND($J574="",$D574=""),SUM($H574/DAY(DATE(YEAR($L$9),MONTH($L$9)+1,0)))*$G574*$C574,IF(AND($J574="",$D574&lt;&gt;""),SUM($H574/DAY(DATE(YEAR($L$9),MONTH($L$9)+1,0)))*$G574*$D574,"")),2),"")</f>
        <v/>
      </c>
      <c r="M574" s="68" t="str">
        <f ca="1">IFERROR(ROUND(IF(SUM($I574+$L574)="","",SUM($I574+$L574)),2),"")</f>
        <v/>
      </c>
      <c r="N574" s="52"/>
      <c r="O574" s="54"/>
    </row>
    <row r="575" spans="1:15" s="14" customFormat="1" x14ac:dyDescent="0.25">
      <c r="A575" s="48"/>
      <c r="B575" s="49" t="str">
        <f>IFERROR(IF($A575&lt;&gt;"",VLOOKUP($A575,Matos,2,0),""),"")</f>
        <v/>
      </c>
      <c r="C575" s="50"/>
      <c r="D575" s="50"/>
      <c r="E575" s="51"/>
      <c r="F575" s="51"/>
      <c r="G575" s="67" t="str">
        <f>IFERROR(IF(OR($A575="",$B575="",$E575=""),"",IF(AND($F575&lt;&gt;"",MONTH($F575)&lt;MONTH($L$9)),"",IF(MID($B575,1,2)="OT",DATEDIF($E575,$F575,"d")+1,IF(AND($I575="",$F575=""),DATEDIF($E575,DATE(YEAR($L$9),MONTH($L$9)+1,0),"d"),IF(AND($E575&lt;&gt;"",$F575&lt;&gt;"",$I575=""),DATEDIF($E575,$F575,"d"),IF(AND($E575&lt;&gt;"",$F575&lt;&gt;"",$I575&lt;&gt;""),DAY(DATE(YEAR($F575),MONTH($F575)+1,0))-(DATE(YEAR($F575),MONTH($F575)+1,0)-$F575),DAY(DATE(YEAR($L$9),MONTH($L$9)+1,0)))))))),"")</f>
        <v/>
      </c>
      <c r="H575" s="52" t="str">
        <f>IFERROR(IF($A575&lt;&gt;"",VLOOKUP($A575,Matos,3,0),""),"")</f>
        <v/>
      </c>
      <c r="I575" s="52"/>
      <c r="J575" s="52"/>
      <c r="K575" s="68" t="str">
        <f ca="1">IFERROR(ROUND(IF(MID($B575,1,2)="OT","",IF(AND($B$8&lt;&gt;"",$D575="",MONTH($F575)=MONTH($L$9),($F575&gt;$B$8),($F575&gt;$E575)),-SUM($H575/DAY(DATE(YEAR($L$9),MONTH($L$9)+1,0)))*DATEDIF($B$8,$F575,"d")*$C575,IF(AND($B$8&lt;&gt;"",$D575&lt;&gt;"",MONTH($F575)=MONTH($L$9),($F575&gt;$B$8),($F575&gt;$E575)),-SUM($H575/DAY(DATE(YEAR($L$9),MONTH($L$9)+1,0)))*DATEDIF($B$8,$F575,"d")*$D575,""))),2),"")</f>
        <v/>
      </c>
      <c r="L575" s="68" t="str">
        <f ca="1">IFERROR(ROUND(IF(AND($J575="",$D575=""),SUM($H575/DAY(DATE(YEAR($L$9),MONTH($L$9)+1,0)))*$G575*$C575,IF(AND($J575="",$D575&lt;&gt;""),SUM($H575/DAY(DATE(YEAR($L$9),MONTH($L$9)+1,0)))*$G575*$D575,"")),2),"")</f>
        <v/>
      </c>
      <c r="M575" s="68" t="str">
        <f ca="1">IFERROR(ROUND(IF(SUM($I575+$L575)="","",SUM($I575+$L575)),2),"")</f>
        <v/>
      </c>
      <c r="N575" s="52"/>
      <c r="O575" s="54"/>
    </row>
    <row r="576" spans="1:15" s="14" customFormat="1" x14ac:dyDescent="0.25">
      <c r="A576" s="48"/>
      <c r="B576" s="49" t="str">
        <f>IFERROR(IF($A576&lt;&gt;"",VLOOKUP($A576,Matos,2,0),""),"")</f>
        <v/>
      </c>
      <c r="C576" s="50"/>
      <c r="D576" s="50"/>
      <c r="E576" s="51"/>
      <c r="F576" s="51"/>
      <c r="G576" s="67" t="str">
        <f>IFERROR(IF(OR($A576="",$B576="",$E576=""),"",IF(AND($F576&lt;&gt;"",MONTH($F576)&lt;MONTH($L$9)),"",IF(MID($B576,1,2)="OT",DATEDIF($E576,$F576,"d")+1,IF(AND($I576="",$F576=""),DATEDIF($E576,DATE(YEAR($L$9),MONTH($L$9)+1,0),"d"),IF(AND($E576&lt;&gt;"",$F576&lt;&gt;"",$I576=""),DATEDIF($E576,$F576,"d"),IF(AND($E576&lt;&gt;"",$F576&lt;&gt;"",$I576&lt;&gt;""),DAY(DATE(YEAR($F576),MONTH($F576)+1,0))-(DATE(YEAR($F576),MONTH($F576)+1,0)-$F576),DAY(DATE(YEAR($L$9),MONTH($L$9)+1,0)))))))),"")</f>
        <v/>
      </c>
      <c r="H576" s="52" t="str">
        <f>IFERROR(IF($A576&lt;&gt;"",VLOOKUP($A576,Matos,3,0),""),"")</f>
        <v/>
      </c>
      <c r="I576" s="52"/>
      <c r="J576" s="52"/>
      <c r="K576" s="68" t="str">
        <f ca="1">IFERROR(ROUND(IF(MID($B576,1,2)="OT","",IF(AND($B$8&lt;&gt;"",$D576="",MONTH($F576)=MONTH($L$9),($F576&gt;$B$8),($F576&gt;$E576)),-SUM($H576/DAY(DATE(YEAR($L$9),MONTH($L$9)+1,0)))*DATEDIF($B$8,$F576,"d")*$C576,IF(AND($B$8&lt;&gt;"",$D576&lt;&gt;"",MONTH($F576)=MONTH($L$9),($F576&gt;$B$8),($F576&gt;$E576)),-SUM($H576/DAY(DATE(YEAR($L$9),MONTH($L$9)+1,0)))*DATEDIF($B$8,$F576,"d")*$D576,""))),2),"")</f>
        <v/>
      </c>
      <c r="L576" s="68" t="str">
        <f ca="1">IFERROR(ROUND(IF(AND($J576="",$D576=""),SUM($H576/DAY(DATE(YEAR($L$9),MONTH($L$9)+1,0)))*$G576*$C576,IF(AND($J576="",$D576&lt;&gt;""),SUM($H576/DAY(DATE(YEAR($L$9),MONTH($L$9)+1,0)))*$G576*$D576,"")),2),"")</f>
        <v/>
      </c>
      <c r="M576" s="68" t="str">
        <f ca="1">IFERROR(ROUND(IF(SUM($I576+$L576)="","",SUM($I576+$L576)),2),"")</f>
        <v/>
      </c>
      <c r="N576" s="52"/>
      <c r="O576" s="54"/>
    </row>
    <row r="577" spans="1:15" s="14" customFormat="1" x14ac:dyDescent="0.25">
      <c r="A577" s="48"/>
      <c r="B577" s="49" t="str">
        <f>IFERROR(IF($A577&lt;&gt;"",VLOOKUP($A577,Matos,2,0),""),"")</f>
        <v/>
      </c>
      <c r="C577" s="50"/>
      <c r="D577" s="50"/>
      <c r="E577" s="51"/>
      <c r="F577" s="51"/>
      <c r="G577" s="67" t="str">
        <f>IFERROR(IF(OR($A577="",$B577="",$E577=""),"",IF(AND($F577&lt;&gt;"",MONTH($F577)&lt;MONTH($L$9)),"",IF(MID($B577,1,2)="OT",DATEDIF($E577,$F577,"d")+1,IF(AND($I577="",$F577=""),DATEDIF($E577,DATE(YEAR($L$9),MONTH($L$9)+1,0),"d"),IF(AND($E577&lt;&gt;"",$F577&lt;&gt;"",$I577=""),DATEDIF($E577,$F577,"d"),IF(AND($E577&lt;&gt;"",$F577&lt;&gt;"",$I577&lt;&gt;""),DAY(DATE(YEAR($F577),MONTH($F577)+1,0))-(DATE(YEAR($F577),MONTH($F577)+1,0)-$F577),DAY(DATE(YEAR($L$9),MONTH($L$9)+1,0)))))))),"")</f>
        <v/>
      </c>
      <c r="H577" s="52" t="str">
        <f>IFERROR(IF($A577&lt;&gt;"",VLOOKUP($A577,Matos,3,0),""),"")</f>
        <v/>
      </c>
      <c r="I577" s="52"/>
      <c r="J577" s="52"/>
      <c r="K577" s="68" t="str">
        <f ca="1">IFERROR(ROUND(IF(MID($B577,1,2)="OT","",IF(AND($B$8&lt;&gt;"",$D577="",MONTH($F577)=MONTH($L$9),($F577&gt;$B$8),($F577&gt;$E577)),-SUM($H577/DAY(DATE(YEAR($L$9),MONTH($L$9)+1,0)))*DATEDIF($B$8,$F577,"d")*$C577,IF(AND($B$8&lt;&gt;"",$D577&lt;&gt;"",MONTH($F577)=MONTH($L$9),($F577&gt;$B$8),($F577&gt;$E577)),-SUM($H577/DAY(DATE(YEAR($L$9),MONTH($L$9)+1,0)))*DATEDIF($B$8,$F577,"d")*$D577,""))),2),"")</f>
        <v/>
      </c>
      <c r="L577" s="68" t="str">
        <f ca="1">IFERROR(ROUND(IF(AND($J577="",$D577=""),SUM($H577/DAY(DATE(YEAR($L$9),MONTH($L$9)+1,0)))*$G577*$C577,IF(AND($J577="",$D577&lt;&gt;""),SUM($H577/DAY(DATE(YEAR($L$9),MONTH($L$9)+1,0)))*$G577*$D577,"")),2),"")</f>
        <v/>
      </c>
      <c r="M577" s="68" t="str">
        <f ca="1">IFERROR(ROUND(IF(SUM($I577+$L577)="","",SUM($I577+$L577)),2),"")</f>
        <v/>
      </c>
      <c r="N577" s="52"/>
      <c r="O577" s="54"/>
    </row>
    <row r="578" spans="1:15" s="14" customFormat="1" x14ac:dyDescent="0.25">
      <c r="A578" s="48"/>
      <c r="B578" s="49" t="str">
        <f>IFERROR(IF($A578&lt;&gt;"",VLOOKUP($A578,Matos,2,0),""),"")</f>
        <v/>
      </c>
      <c r="C578" s="50"/>
      <c r="D578" s="50"/>
      <c r="E578" s="51"/>
      <c r="F578" s="51"/>
      <c r="G578" s="67" t="str">
        <f>IFERROR(IF(OR($A578="",$B578="",$E578=""),"",IF(AND($F578&lt;&gt;"",MONTH($F578)&lt;MONTH($L$9)),"",IF(MID($B578,1,2)="OT",DATEDIF($E578,$F578,"d")+1,IF(AND($I578="",$F578=""),DATEDIF($E578,DATE(YEAR($L$9),MONTH($L$9)+1,0),"d"),IF(AND($E578&lt;&gt;"",$F578&lt;&gt;"",$I578=""),DATEDIF($E578,$F578,"d"),IF(AND($E578&lt;&gt;"",$F578&lt;&gt;"",$I578&lt;&gt;""),DAY(DATE(YEAR($F578),MONTH($F578)+1,0))-(DATE(YEAR($F578),MONTH($F578)+1,0)-$F578),DAY(DATE(YEAR($L$9),MONTH($L$9)+1,0)))))))),"")</f>
        <v/>
      </c>
      <c r="H578" s="52" t="str">
        <f>IFERROR(IF($A578&lt;&gt;"",VLOOKUP($A578,Matos,3,0),""),"")</f>
        <v/>
      </c>
      <c r="I578" s="52"/>
      <c r="J578" s="52"/>
      <c r="K578" s="68" t="str">
        <f ca="1">IFERROR(ROUND(IF(MID($B578,1,2)="OT","",IF(AND($B$8&lt;&gt;"",$D578="",MONTH($F578)=MONTH($L$9),($F578&gt;$B$8),($F578&gt;$E578)),-SUM($H578/DAY(DATE(YEAR($L$9),MONTH($L$9)+1,0)))*DATEDIF($B$8,$F578,"d")*$C578,IF(AND($B$8&lt;&gt;"",$D578&lt;&gt;"",MONTH($F578)=MONTH($L$9),($F578&gt;$B$8),($F578&gt;$E578)),-SUM($H578/DAY(DATE(YEAR($L$9),MONTH($L$9)+1,0)))*DATEDIF($B$8,$F578,"d")*$D578,""))),2),"")</f>
        <v/>
      </c>
      <c r="L578" s="68" t="str">
        <f ca="1">IFERROR(ROUND(IF(AND($J578="",$D578=""),SUM($H578/DAY(DATE(YEAR($L$9),MONTH($L$9)+1,0)))*$G578*$C578,IF(AND($J578="",$D578&lt;&gt;""),SUM($H578/DAY(DATE(YEAR($L$9),MONTH($L$9)+1,0)))*$G578*$D578,"")),2),"")</f>
        <v/>
      </c>
      <c r="M578" s="68" t="str">
        <f ca="1">IFERROR(ROUND(IF(SUM($I578+$L578)="","",SUM($I578+$L578)),2),"")</f>
        <v/>
      </c>
      <c r="N578" s="52"/>
      <c r="O578" s="54"/>
    </row>
    <row r="579" spans="1:15" s="14" customFormat="1" x14ac:dyDescent="0.25">
      <c r="A579" s="48"/>
      <c r="B579" s="49" t="str">
        <f>IFERROR(IF($A579&lt;&gt;"",VLOOKUP($A579,Matos,2,0),""),"")</f>
        <v/>
      </c>
      <c r="C579" s="50"/>
      <c r="D579" s="50"/>
      <c r="E579" s="51"/>
      <c r="F579" s="51"/>
      <c r="G579" s="67" t="str">
        <f>IFERROR(IF(OR($A579="",$B579="",$E579=""),"",IF(AND($F579&lt;&gt;"",MONTH($F579)&lt;MONTH($L$9)),"",IF(MID($B579,1,2)="OT",DATEDIF($E579,$F579,"d")+1,IF(AND($I579="",$F579=""),DATEDIF($E579,DATE(YEAR($L$9),MONTH($L$9)+1,0),"d"),IF(AND($E579&lt;&gt;"",$F579&lt;&gt;"",$I579=""),DATEDIF($E579,$F579,"d"),IF(AND($E579&lt;&gt;"",$F579&lt;&gt;"",$I579&lt;&gt;""),DAY(DATE(YEAR($F579),MONTH($F579)+1,0))-(DATE(YEAR($F579),MONTH($F579)+1,0)-$F579),DAY(DATE(YEAR($L$9),MONTH($L$9)+1,0)))))))),"")</f>
        <v/>
      </c>
      <c r="H579" s="52" t="str">
        <f>IFERROR(IF($A579&lt;&gt;"",VLOOKUP($A579,Matos,3,0),""),"")</f>
        <v/>
      </c>
      <c r="I579" s="52"/>
      <c r="J579" s="52"/>
      <c r="K579" s="68" t="str">
        <f ca="1">IFERROR(ROUND(IF(MID($B579,1,2)="OT","",IF(AND($B$8&lt;&gt;"",$D579="",MONTH($F579)=MONTH($L$9),($F579&gt;$B$8),($F579&gt;$E579)),-SUM($H579/DAY(DATE(YEAR($L$9),MONTH($L$9)+1,0)))*DATEDIF($B$8,$F579,"d")*$C579,IF(AND($B$8&lt;&gt;"",$D579&lt;&gt;"",MONTH($F579)=MONTH($L$9),($F579&gt;$B$8),($F579&gt;$E579)),-SUM($H579/DAY(DATE(YEAR($L$9),MONTH($L$9)+1,0)))*DATEDIF($B$8,$F579,"d")*$D579,""))),2),"")</f>
        <v/>
      </c>
      <c r="L579" s="68" t="str">
        <f ca="1">IFERROR(ROUND(IF(AND($J579="",$D579=""),SUM($H579/DAY(DATE(YEAR($L$9),MONTH($L$9)+1,0)))*$G579*$C579,IF(AND($J579="",$D579&lt;&gt;""),SUM($H579/DAY(DATE(YEAR($L$9),MONTH($L$9)+1,0)))*$G579*$D579,"")),2),"")</f>
        <v/>
      </c>
      <c r="M579" s="68" t="str">
        <f ca="1">IFERROR(ROUND(IF(SUM($I579+$L579)="","",SUM($I579+$L579)),2),"")</f>
        <v/>
      </c>
      <c r="N579" s="52"/>
      <c r="O579" s="54"/>
    </row>
    <row r="580" spans="1:15" s="14" customFormat="1" x14ac:dyDescent="0.25">
      <c r="A580" s="48"/>
      <c r="B580" s="49" t="str">
        <f>IFERROR(IF($A580&lt;&gt;"",VLOOKUP($A580,Matos,2,0),""),"")</f>
        <v/>
      </c>
      <c r="C580" s="50"/>
      <c r="D580" s="50"/>
      <c r="E580" s="51"/>
      <c r="F580" s="51"/>
      <c r="G580" s="67" t="str">
        <f>IFERROR(IF(OR($A580="",$B580="",$E580=""),"",IF(AND($F580&lt;&gt;"",MONTH($F580)&lt;MONTH($L$9)),"",IF(MID($B580,1,2)="OT",DATEDIF($E580,$F580,"d")+1,IF(AND($I580="",$F580=""),DATEDIF($E580,DATE(YEAR($L$9),MONTH($L$9)+1,0),"d"),IF(AND($E580&lt;&gt;"",$F580&lt;&gt;"",$I580=""),DATEDIF($E580,$F580,"d"),IF(AND($E580&lt;&gt;"",$F580&lt;&gt;"",$I580&lt;&gt;""),DAY(DATE(YEAR($F580),MONTH($F580)+1,0))-(DATE(YEAR($F580),MONTH($F580)+1,0)-$F580),DAY(DATE(YEAR($L$9),MONTH($L$9)+1,0)))))))),"")</f>
        <v/>
      </c>
      <c r="H580" s="52" t="str">
        <f>IFERROR(IF($A580&lt;&gt;"",VLOOKUP($A580,Matos,3,0),""),"")</f>
        <v/>
      </c>
      <c r="I580" s="52"/>
      <c r="J580" s="52"/>
      <c r="K580" s="68" t="str">
        <f ca="1">IFERROR(ROUND(IF(MID($B580,1,2)="OT","",IF(AND($B$8&lt;&gt;"",$D580="",MONTH($F580)=MONTH($L$9),($F580&gt;$B$8),($F580&gt;$E580)),-SUM($H580/DAY(DATE(YEAR($L$9),MONTH($L$9)+1,0)))*DATEDIF($B$8,$F580,"d")*$C580,IF(AND($B$8&lt;&gt;"",$D580&lt;&gt;"",MONTH($F580)=MONTH($L$9),($F580&gt;$B$8),($F580&gt;$E580)),-SUM($H580/DAY(DATE(YEAR($L$9),MONTH($L$9)+1,0)))*DATEDIF($B$8,$F580,"d")*$D580,""))),2),"")</f>
        <v/>
      </c>
      <c r="L580" s="68" t="str">
        <f ca="1">IFERROR(ROUND(IF(AND($J580="",$D580=""),SUM($H580/DAY(DATE(YEAR($L$9),MONTH($L$9)+1,0)))*$G580*$C580,IF(AND($J580="",$D580&lt;&gt;""),SUM($H580/DAY(DATE(YEAR($L$9),MONTH($L$9)+1,0)))*$G580*$D580,"")),2),"")</f>
        <v/>
      </c>
      <c r="M580" s="68" t="str">
        <f ca="1">IFERROR(ROUND(IF(SUM($I580+$L580)="","",SUM($I580+$L580)),2),"")</f>
        <v/>
      </c>
      <c r="N580" s="52"/>
      <c r="O580" s="54"/>
    </row>
    <row r="581" spans="1:15" s="14" customFormat="1" x14ac:dyDescent="0.25">
      <c r="A581" s="48"/>
      <c r="B581" s="49" t="str">
        <f>IFERROR(IF($A581&lt;&gt;"",VLOOKUP($A581,Matos,2,0),""),"")</f>
        <v/>
      </c>
      <c r="C581" s="50"/>
      <c r="D581" s="50"/>
      <c r="E581" s="51"/>
      <c r="F581" s="51"/>
      <c r="G581" s="67" t="str">
        <f>IFERROR(IF(OR($A581="",$B581="",$E581=""),"",IF(AND($F581&lt;&gt;"",MONTH($F581)&lt;MONTH($L$9)),"",IF(MID($B581,1,2)="OT",DATEDIF($E581,$F581,"d")+1,IF(AND($I581="",$F581=""),DATEDIF($E581,DATE(YEAR($L$9),MONTH($L$9)+1,0),"d"),IF(AND($E581&lt;&gt;"",$F581&lt;&gt;"",$I581=""),DATEDIF($E581,$F581,"d"),IF(AND($E581&lt;&gt;"",$F581&lt;&gt;"",$I581&lt;&gt;""),DAY(DATE(YEAR($F581),MONTH($F581)+1,0))-(DATE(YEAR($F581),MONTH($F581)+1,0)-$F581),DAY(DATE(YEAR($L$9),MONTH($L$9)+1,0)))))))),"")</f>
        <v/>
      </c>
      <c r="H581" s="52" t="str">
        <f>IFERROR(IF($A581&lt;&gt;"",VLOOKUP($A581,Matos,3,0),""),"")</f>
        <v/>
      </c>
      <c r="I581" s="52"/>
      <c r="J581" s="52"/>
      <c r="K581" s="68" t="str">
        <f ca="1">IFERROR(ROUND(IF(MID($B581,1,2)="OT","",IF(AND($B$8&lt;&gt;"",$D581="",MONTH($F581)=MONTH($L$9),($F581&gt;$B$8),($F581&gt;$E581)),-SUM($H581/DAY(DATE(YEAR($L$9),MONTH($L$9)+1,0)))*DATEDIF($B$8,$F581,"d")*$C581,IF(AND($B$8&lt;&gt;"",$D581&lt;&gt;"",MONTH($F581)=MONTH($L$9),($F581&gt;$B$8),($F581&gt;$E581)),-SUM($H581/DAY(DATE(YEAR($L$9),MONTH($L$9)+1,0)))*DATEDIF($B$8,$F581,"d")*$D581,""))),2),"")</f>
        <v/>
      </c>
      <c r="L581" s="68" t="str">
        <f ca="1">IFERROR(ROUND(IF(AND($J581="",$D581=""),SUM($H581/DAY(DATE(YEAR($L$9),MONTH($L$9)+1,0)))*$G581*$C581,IF(AND($J581="",$D581&lt;&gt;""),SUM($H581/DAY(DATE(YEAR($L$9),MONTH($L$9)+1,0)))*$G581*$D581,"")),2),"")</f>
        <v/>
      </c>
      <c r="M581" s="68" t="str">
        <f ca="1">IFERROR(ROUND(IF(SUM($I581+$L581)="","",SUM($I581+$L581)),2),"")</f>
        <v/>
      </c>
      <c r="N581" s="52"/>
      <c r="O581" s="54"/>
    </row>
    <row r="582" spans="1:15" s="14" customFormat="1" x14ac:dyDescent="0.25">
      <c r="A582" s="48"/>
      <c r="B582" s="49" t="str">
        <f>IFERROR(IF($A582&lt;&gt;"",VLOOKUP($A582,Matos,2,0),""),"")</f>
        <v/>
      </c>
      <c r="C582" s="50"/>
      <c r="D582" s="50"/>
      <c r="E582" s="51"/>
      <c r="F582" s="51"/>
      <c r="G582" s="67" t="str">
        <f>IFERROR(IF(OR($A582="",$B582="",$E582=""),"",IF(AND($F582&lt;&gt;"",MONTH($F582)&lt;MONTH($L$9)),"",IF(MID($B582,1,2)="OT",DATEDIF($E582,$F582,"d")+1,IF(AND($I582="",$F582=""),DATEDIF($E582,DATE(YEAR($L$9),MONTH($L$9)+1,0),"d"),IF(AND($E582&lt;&gt;"",$F582&lt;&gt;"",$I582=""),DATEDIF($E582,$F582,"d"),IF(AND($E582&lt;&gt;"",$F582&lt;&gt;"",$I582&lt;&gt;""),DAY(DATE(YEAR($F582),MONTH($F582)+1,0))-(DATE(YEAR($F582),MONTH($F582)+1,0)-$F582),DAY(DATE(YEAR($L$9),MONTH($L$9)+1,0)))))))),"")</f>
        <v/>
      </c>
      <c r="H582" s="52" t="str">
        <f>IFERROR(IF($A582&lt;&gt;"",VLOOKUP($A582,Matos,3,0),""),"")</f>
        <v/>
      </c>
      <c r="I582" s="52"/>
      <c r="J582" s="52"/>
      <c r="K582" s="68" t="str">
        <f ca="1">IFERROR(ROUND(IF(MID($B582,1,2)="OT","",IF(AND($B$8&lt;&gt;"",$D582="",MONTH($F582)=MONTH($L$9),($F582&gt;$B$8),($F582&gt;$E582)),-SUM($H582/DAY(DATE(YEAR($L$9),MONTH($L$9)+1,0)))*DATEDIF($B$8,$F582,"d")*$C582,IF(AND($B$8&lt;&gt;"",$D582&lt;&gt;"",MONTH($F582)=MONTH($L$9),($F582&gt;$B$8),($F582&gt;$E582)),-SUM($H582/DAY(DATE(YEAR($L$9),MONTH($L$9)+1,0)))*DATEDIF($B$8,$F582,"d")*$D582,""))),2),"")</f>
        <v/>
      </c>
      <c r="L582" s="68" t="str">
        <f ca="1">IFERROR(ROUND(IF(AND($J582="",$D582=""),SUM($H582/DAY(DATE(YEAR($L$9),MONTH($L$9)+1,0)))*$G582*$C582,IF(AND($J582="",$D582&lt;&gt;""),SUM($H582/DAY(DATE(YEAR($L$9),MONTH($L$9)+1,0)))*$G582*$D582,"")),2),"")</f>
        <v/>
      </c>
      <c r="M582" s="68" t="str">
        <f ca="1">IFERROR(ROUND(IF(SUM($I582+$L582)="","",SUM($I582+$L582)),2),"")</f>
        <v/>
      </c>
      <c r="N582" s="52"/>
      <c r="O582" s="54"/>
    </row>
    <row r="583" spans="1:15" s="14" customFormat="1" x14ac:dyDescent="0.25">
      <c r="A583" s="48"/>
      <c r="B583" s="49" t="str">
        <f>IFERROR(IF($A583&lt;&gt;"",VLOOKUP($A583,Matos,2,0),""),"")</f>
        <v/>
      </c>
      <c r="C583" s="50"/>
      <c r="D583" s="50"/>
      <c r="E583" s="51"/>
      <c r="F583" s="51"/>
      <c r="G583" s="67" t="str">
        <f>IFERROR(IF(OR($A583="",$B583="",$E583=""),"",IF(AND($F583&lt;&gt;"",MONTH($F583)&lt;MONTH($L$9)),"",IF(MID($B583,1,2)="OT",DATEDIF($E583,$F583,"d")+1,IF(AND($I583="",$F583=""),DATEDIF($E583,DATE(YEAR($L$9),MONTH($L$9)+1,0),"d"),IF(AND($E583&lt;&gt;"",$F583&lt;&gt;"",$I583=""),DATEDIF($E583,$F583,"d"),IF(AND($E583&lt;&gt;"",$F583&lt;&gt;"",$I583&lt;&gt;""),DAY(DATE(YEAR($F583),MONTH($F583)+1,0))-(DATE(YEAR($F583),MONTH($F583)+1,0)-$F583),DAY(DATE(YEAR($L$9),MONTH($L$9)+1,0)))))))),"")</f>
        <v/>
      </c>
      <c r="H583" s="52" t="str">
        <f>IFERROR(IF($A583&lt;&gt;"",VLOOKUP($A583,Matos,3,0),""),"")</f>
        <v/>
      </c>
      <c r="I583" s="52"/>
      <c r="J583" s="52"/>
      <c r="K583" s="68" t="str">
        <f ca="1">IFERROR(ROUND(IF(MID($B583,1,2)="OT","",IF(AND($B$8&lt;&gt;"",$D583="",MONTH($F583)=MONTH($L$9),($F583&gt;$B$8),($F583&gt;$E583)),-SUM($H583/DAY(DATE(YEAR($L$9),MONTH($L$9)+1,0)))*DATEDIF($B$8,$F583,"d")*$C583,IF(AND($B$8&lt;&gt;"",$D583&lt;&gt;"",MONTH($F583)=MONTH($L$9),($F583&gt;$B$8),($F583&gt;$E583)),-SUM($H583/DAY(DATE(YEAR($L$9),MONTH($L$9)+1,0)))*DATEDIF($B$8,$F583,"d")*$D583,""))),2),"")</f>
        <v/>
      </c>
      <c r="L583" s="68" t="str">
        <f ca="1">IFERROR(ROUND(IF(AND($J583="",$D583=""),SUM($H583/DAY(DATE(YEAR($L$9),MONTH($L$9)+1,0)))*$G583*$C583,IF(AND($J583="",$D583&lt;&gt;""),SUM($H583/DAY(DATE(YEAR($L$9),MONTH($L$9)+1,0)))*$G583*$D583,"")),2),"")</f>
        <v/>
      </c>
      <c r="M583" s="68" t="str">
        <f ca="1">IFERROR(ROUND(IF(SUM($I583+$L583)="","",SUM($I583+$L583)),2),"")</f>
        <v/>
      </c>
      <c r="N583" s="52"/>
      <c r="O583" s="54"/>
    </row>
    <row r="584" spans="1:15" s="14" customFormat="1" x14ac:dyDescent="0.25">
      <c r="A584" s="48"/>
      <c r="B584" s="49" t="str">
        <f>IFERROR(IF($A584&lt;&gt;"",VLOOKUP($A584,Matos,2,0),""),"")</f>
        <v/>
      </c>
      <c r="C584" s="50"/>
      <c r="D584" s="50"/>
      <c r="E584" s="51"/>
      <c r="F584" s="51"/>
      <c r="G584" s="67" t="str">
        <f>IFERROR(IF(OR($A584="",$B584="",$E584=""),"",IF(AND($F584&lt;&gt;"",MONTH($F584)&lt;MONTH($L$9)),"",IF(MID($B584,1,2)="OT",DATEDIF($E584,$F584,"d")+1,IF(AND($I584="",$F584=""),DATEDIF($E584,DATE(YEAR($L$9),MONTH($L$9)+1,0),"d"),IF(AND($E584&lt;&gt;"",$F584&lt;&gt;"",$I584=""),DATEDIF($E584,$F584,"d"),IF(AND($E584&lt;&gt;"",$F584&lt;&gt;"",$I584&lt;&gt;""),DAY(DATE(YEAR($F584),MONTH($F584)+1,0))-(DATE(YEAR($F584),MONTH($F584)+1,0)-$F584),DAY(DATE(YEAR($L$9),MONTH($L$9)+1,0)))))))),"")</f>
        <v/>
      </c>
      <c r="H584" s="52" t="str">
        <f>IFERROR(IF($A584&lt;&gt;"",VLOOKUP($A584,Matos,3,0),""),"")</f>
        <v/>
      </c>
      <c r="I584" s="52"/>
      <c r="J584" s="52"/>
      <c r="K584" s="68" t="str">
        <f ca="1">IFERROR(ROUND(IF(MID($B584,1,2)="OT","",IF(AND($B$8&lt;&gt;"",$D584="",MONTH($F584)=MONTH($L$9),($F584&gt;$B$8),($F584&gt;$E584)),-SUM($H584/DAY(DATE(YEAR($L$9),MONTH($L$9)+1,0)))*DATEDIF($B$8,$F584,"d")*$C584,IF(AND($B$8&lt;&gt;"",$D584&lt;&gt;"",MONTH($F584)=MONTH($L$9),($F584&gt;$B$8),($F584&gt;$E584)),-SUM($H584/DAY(DATE(YEAR($L$9),MONTH($L$9)+1,0)))*DATEDIF($B$8,$F584,"d")*$D584,""))),2),"")</f>
        <v/>
      </c>
      <c r="L584" s="68" t="str">
        <f ca="1">IFERROR(ROUND(IF(AND($J584="",$D584=""),SUM($H584/DAY(DATE(YEAR($L$9),MONTH($L$9)+1,0)))*$G584*$C584,IF(AND($J584="",$D584&lt;&gt;""),SUM($H584/DAY(DATE(YEAR($L$9),MONTH($L$9)+1,0)))*$G584*$D584,"")),2),"")</f>
        <v/>
      </c>
      <c r="M584" s="68" t="str">
        <f ca="1">IFERROR(ROUND(IF(SUM($I584+$L584)="","",SUM($I584+$L584)),2),"")</f>
        <v/>
      </c>
      <c r="N584" s="52"/>
      <c r="O584" s="54"/>
    </row>
    <row r="585" spans="1:15" s="14" customFormat="1" x14ac:dyDescent="0.25">
      <c r="A585" s="48"/>
      <c r="B585" s="49" t="str">
        <f>IFERROR(IF($A585&lt;&gt;"",VLOOKUP($A585,Matos,2,0),""),"")</f>
        <v/>
      </c>
      <c r="C585" s="50"/>
      <c r="D585" s="50"/>
      <c r="E585" s="51"/>
      <c r="F585" s="51"/>
      <c r="G585" s="67" t="str">
        <f>IFERROR(IF(OR($A585="",$B585="",$E585=""),"",IF(AND($F585&lt;&gt;"",MONTH($F585)&lt;MONTH($L$9)),"",IF(MID($B585,1,2)="OT",DATEDIF($E585,$F585,"d")+1,IF(AND($I585="",$F585=""),DATEDIF($E585,DATE(YEAR($L$9),MONTH($L$9)+1,0),"d"),IF(AND($E585&lt;&gt;"",$F585&lt;&gt;"",$I585=""),DATEDIF($E585,$F585,"d"),IF(AND($E585&lt;&gt;"",$F585&lt;&gt;"",$I585&lt;&gt;""),DAY(DATE(YEAR($F585),MONTH($F585)+1,0))-(DATE(YEAR($F585),MONTH($F585)+1,0)-$F585),DAY(DATE(YEAR($L$9),MONTH($L$9)+1,0)))))))),"")</f>
        <v/>
      </c>
      <c r="H585" s="52" t="str">
        <f>IFERROR(IF($A585&lt;&gt;"",VLOOKUP($A585,Matos,3,0),""),"")</f>
        <v/>
      </c>
      <c r="I585" s="52"/>
      <c r="J585" s="52"/>
      <c r="K585" s="68" t="str">
        <f ca="1">IFERROR(ROUND(IF(MID($B585,1,2)="OT","",IF(AND($B$8&lt;&gt;"",$D585="",MONTH($F585)=MONTH($L$9),($F585&gt;$B$8),($F585&gt;$E585)),-SUM($H585/DAY(DATE(YEAR($L$9),MONTH($L$9)+1,0)))*DATEDIF($B$8,$F585,"d")*$C585,IF(AND($B$8&lt;&gt;"",$D585&lt;&gt;"",MONTH($F585)=MONTH($L$9),($F585&gt;$B$8),($F585&gt;$E585)),-SUM($H585/DAY(DATE(YEAR($L$9),MONTH($L$9)+1,0)))*DATEDIF($B$8,$F585,"d")*$D585,""))),2),"")</f>
        <v/>
      </c>
      <c r="L585" s="68" t="str">
        <f ca="1">IFERROR(ROUND(IF(AND($J585="",$D585=""),SUM($H585/DAY(DATE(YEAR($L$9),MONTH($L$9)+1,0)))*$G585*$C585,IF(AND($J585="",$D585&lt;&gt;""),SUM($H585/DAY(DATE(YEAR($L$9),MONTH($L$9)+1,0)))*$G585*$D585,"")),2),"")</f>
        <v/>
      </c>
      <c r="M585" s="68" t="str">
        <f ca="1">IFERROR(ROUND(IF(SUM($I585+$L585)="","",SUM($I585+$L585)),2),"")</f>
        <v/>
      </c>
      <c r="N585" s="52"/>
      <c r="O585" s="54"/>
    </row>
    <row r="586" spans="1:15" s="14" customFormat="1" x14ac:dyDescent="0.25">
      <c r="A586" s="48"/>
      <c r="B586" s="49" t="str">
        <f>IFERROR(IF($A586&lt;&gt;"",VLOOKUP($A586,Matos,2,0),""),"")</f>
        <v/>
      </c>
      <c r="C586" s="50"/>
      <c r="D586" s="50"/>
      <c r="E586" s="51"/>
      <c r="F586" s="51"/>
      <c r="G586" s="67" t="str">
        <f>IFERROR(IF(OR($A586="",$B586="",$E586=""),"",IF(AND($F586&lt;&gt;"",MONTH($F586)&lt;MONTH($L$9)),"",IF(MID($B586,1,2)="OT",DATEDIF($E586,$F586,"d")+1,IF(AND($I586="",$F586=""),DATEDIF($E586,DATE(YEAR($L$9),MONTH($L$9)+1,0),"d"),IF(AND($E586&lt;&gt;"",$F586&lt;&gt;"",$I586=""),DATEDIF($E586,$F586,"d"),IF(AND($E586&lt;&gt;"",$F586&lt;&gt;"",$I586&lt;&gt;""),DAY(DATE(YEAR($F586),MONTH($F586)+1,0))-(DATE(YEAR($F586),MONTH($F586)+1,0)-$F586),DAY(DATE(YEAR($L$9),MONTH($L$9)+1,0)))))))),"")</f>
        <v/>
      </c>
      <c r="H586" s="52" t="str">
        <f>IFERROR(IF($A586&lt;&gt;"",VLOOKUP($A586,Matos,3,0),""),"")</f>
        <v/>
      </c>
      <c r="I586" s="52"/>
      <c r="J586" s="52"/>
      <c r="K586" s="68" t="str">
        <f ca="1">IFERROR(ROUND(IF(MID($B586,1,2)="OT","",IF(AND($B$8&lt;&gt;"",$D586="",MONTH($F586)=MONTH($L$9),($F586&gt;$B$8),($F586&gt;$E586)),-SUM($H586/DAY(DATE(YEAR($L$9),MONTH($L$9)+1,0)))*DATEDIF($B$8,$F586,"d")*$C586,IF(AND($B$8&lt;&gt;"",$D586&lt;&gt;"",MONTH($F586)=MONTH($L$9),($F586&gt;$B$8),($F586&gt;$E586)),-SUM($H586/DAY(DATE(YEAR($L$9),MONTH($L$9)+1,0)))*DATEDIF($B$8,$F586,"d")*$D586,""))),2),"")</f>
        <v/>
      </c>
      <c r="L586" s="68" t="str">
        <f ca="1">IFERROR(ROUND(IF(AND($J586="",$D586=""),SUM($H586/DAY(DATE(YEAR($L$9),MONTH($L$9)+1,0)))*$G586*$C586,IF(AND($J586="",$D586&lt;&gt;""),SUM($H586/DAY(DATE(YEAR($L$9),MONTH($L$9)+1,0)))*$G586*$D586,"")),2),"")</f>
        <v/>
      </c>
      <c r="M586" s="68" t="str">
        <f ca="1">IFERROR(ROUND(IF(SUM($I586+$L586)="","",SUM($I586+$L586)),2),"")</f>
        <v/>
      </c>
      <c r="N586" s="52"/>
      <c r="O586" s="54"/>
    </row>
    <row r="587" spans="1:15" s="14" customFormat="1" x14ac:dyDescent="0.25">
      <c r="A587" s="48"/>
      <c r="B587" s="49" t="str">
        <f>IFERROR(IF($A587&lt;&gt;"",VLOOKUP($A587,Matos,2,0),""),"")</f>
        <v/>
      </c>
      <c r="C587" s="50"/>
      <c r="D587" s="50"/>
      <c r="E587" s="51"/>
      <c r="F587" s="51"/>
      <c r="G587" s="67" t="str">
        <f>IFERROR(IF(OR($A587="",$B587="",$E587=""),"",IF(AND($F587&lt;&gt;"",MONTH($F587)&lt;MONTH($L$9)),"",IF(MID($B587,1,2)="OT",DATEDIF($E587,$F587,"d")+1,IF(AND($I587="",$F587=""),DATEDIF($E587,DATE(YEAR($L$9),MONTH($L$9)+1,0),"d"),IF(AND($E587&lt;&gt;"",$F587&lt;&gt;"",$I587=""),DATEDIF($E587,$F587,"d"),IF(AND($E587&lt;&gt;"",$F587&lt;&gt;"",$I587&lt;&gt;""),DAY(DATE(YEAR($F587),MONTH($F587)+1,0))-(DATE(YEAR($F587),MONTH($F587)+1,0)-$F587),DAY(DATE(YEAR($L$9),MONTH($L$9)+1,0)))))))),"")</f>
        <v/>
      </c>
      <c r="H587" s="52" t="str">
        <f>IFERROR(IF($A587&lt;&gt;"",VLOOKUP($A587,Matos,3,0),""),"")</f>
        <v/>
      </c>
      <c r="I587" s="52"/>
      <c r="J587" s="52"/>
      <c r="K587" s="68" t="str">
        <f ca="1">IFERROR(ROUND(IF(MID($B587,1,2)="OT","",IF(AND($B$8&lt;&gt;"",$D587="",MONTH($F587)=MONTH($L$9),($F587&gt;$B$8),($F587&gt;$E587)),-SUM($H587/DAY(DATE(YEAR($L$9),MONTH($L$9)+1,0)))*DATEDIF($B$8,$F587,"d")*$C587,IF(AND($B$8&lt;&gt;"",$D587&lt;&gt;"",MONTH($F587)=MONTH($L$9),($F587&gt;$B$8),($F587&gt;$E587)),-SUM($H587/DAY(DATE(YEAR($L$9),MONTH($L$9)+1,0)))*DATEDIF($B$8,$F587,"d")*$D587,""))),2),"")</f>
        <v/>
      </c>
      <c r="L587" s="68" t="str">
        <f ca="1">IFERROR(ROUND(IF(AND($J587="",$D587=""),SUM($H587/DAY(DATE(YEAR($L$9),MONTH($L$9)+1,0)))*$G587*$C587,IF(AND($J587="",$D587&lt;&gt;""),SUM($H587/DAY(DATE(YEAR($L$9),MONTH($L$9)+1,0)))*$G587*$D587,"")),2),"")</f>
        <v/>
      </c>
      <c r="M587" s="68" t="str">
        <f ca="1">IFERROR(ROUND(IF(SUM($I587+$L587)="","",SUM($I587+$L587)),2),"")</f>
        <v/>
      </c>
      <c r="N587" s="52"/>
      <c r="O587" s="54"/>
    </row>
    <row r="588" spans="1:15" s="14" customFormat="1" x14ac:dyDescent="0.25">
      <c r="A588" s="48"/>
      <c r="B588" s="49" t="str">
        <f>IFERROR(IF($A588&lt;&gt;"",VLOOKUP($A588,Matos,2,0),""),"")</f>
        <v/>
      </c>
      <c r="C588" s="50"/>
      <c r="D588" s="50"/>
      <c r="E588" s="51"/>
      <c r="F588" s="51"/>
      <c r="G588" s="67" t="str">
        <f>IFERROR(IF(OR($A588="",$B588="",$E588=""),"",IF(AND($F588&lt;&gt;"",MONTH($F588)&lt;MONTH($L$9)),"",IF(MID($B588,1,2)="OT",DATEDIF($E588,$F588,"d")+1,IF(AND($I588="",$F588=""),DATEDIF($E588,DATE(YEAR($L$9),MONTH($L$9)+1,0),"d"),IF(AND($E588&lt;&gt;"",$F588&lt;&gt;"",$I588=""),DATEDIF($E588,$F588,"d"),IF(AND($E588&lt;&gt;"",$F588&lt;&gt;"",$I588&lt;&gt;""),DAY(DATE(YEAR($F588),MONTH($F588)+1,0))-(DATE(YEAR($F588),MONTH($F588)+1,0)-$F588),DAY(DATE(YEAR($L$9),MONTH($L$9)+1,0)))))))),"")</f>
        <v/>
      </c>
      <c r="H588" s="52" t="str">
        <f>IFERROR(IF($A588&lt;&gt;"",VLOOKUP($A588,Matos,3,0),""),"")</f>
        <v/>
      </c>
      <c r="I588" s="52"/>
      <c r="J588" s="52"/>
      <c r="K588" s="68" t="str">
        <f ca="1">IFERROR(ROUND(IF(MID($B588,1,2)="OT","",IF(AND($B$8&lt;&gt;"",$D588="",MONTH($F588)=MONTH($L$9),($F588&gt;$B$8),($F588&gt;$E588)),-SUM($H588/DAY(DATE(YEAR($L$9),MONTH($L$9)+1,0)))*DATEDIF($B$8,$F588,"d")*$C588,IF(AND($B$8&lt;&gt;"",$D588&lt;&gt;"",MONTH($F588)=MONTH($L$9),($F588&gt;$B$8),($F588&gt;$E588)),-SUM($H588/DAY(DATE(YEAR($L$9),MONTH($L$9)+1,0)))*DATEDIF($B$8,$F588,"d")*$D588,""))),2),"")</f>
        <v/>
      </c>
      <c r="L588" s="68" t="str">
        <f ca="1">IFERROR(ROUND(IF(AND($J588="",$D588=""),SUM($H588/DAY(DATE(YEAR($L$9),MONTH($L$9)+1,0)))*$G588*$C588,IF(AND($J588="",$D588&lt;&gt;""),SUM($H588/DAY(DATE(YEAR($L$9),MONTH($L$9)+1,0)))*$G588*$D588,"")),2),"")</f>
        <v/>
      </c>
      <c r="M588" s="68" t="str">
        <f ca="1">IFERROR(ROUND(IF(SUM($I588+$L588)="","",SUM($I588+$L588)),2),"")</f>
        <v/>
      </c>
      <c r="N588" s="52"/>
      <c r="O588" s="54"/>
    </row>
    <row r="589" spans="1:15" s="14" customFormat="1" x14ac:dyDescent="0.25">
      <c r="A589" s="48"/>
      <c r="B589" s="49" t="str">
        <f>IFERROR(IF($A589&lt;&gt;"",VLOOKUP($A589,Matos,2,0),""),"")</f>
        <v/>
      </c>
      <c r="C589" s="50"/>
      <c r="D589" s="50"/>
      <c r="E589" s="51"/>
      <c r="F589" s="51"/>
      <c r="G589" s="67" t="str">
        <f>IFERROR(IF(OR($A589="",$B589="",$E589=""),"",IF(AND($F589&lt;&gt;"",MONTH($F589)&lt;MONTH($L$9)),"",IF(MID($B589,1,2)="OT",DATEDIF($E589,$F589,"d")+1,IF(AND($I589="",$F589=""),DATEDIF($E589,DATE(YEAR($L$9),MONTH($L$9)+1,0),"d"),IF(AND($E589&lt;&gt;"",$F589&lt;&gt;"",$I589=""),DATEDIF($E589,$F589,"d"),IF(AND($E589&lt;&gt;"",$F589&lt;&gt;"",$I589&lt;&gt;""),DAY(DATE(YEAR($F589),MONTH($F589)+1,0))-(DATE(YEAR($F589),MONTH($F589)+1,0)-$F589),DAY(DATE(YEAR($L$9),MONTH($L$9)+1,0)))))))),"")</f>
        <v/>
      </c>
      <c r="H589" s="52" t="str">
        <f>IFERROR(IF($A589&lt;&gt;"",VLOOKUP($A589,Matos,3,0),""),"")</f>
        <v/>
      </c>
      <c r="I589" s="52"/>
      <c r="J589" s="52"/>
      <c r="K589" s="68" t="str">
        <f ca="1">IFERROR(ROUND(IF(MID($B589,1,2)="OT","",IF(AND($B$8&lt;&gt;"",$D589="",MONTH($F589)=MONTH($L$9),($F589&gt;$B$8),($F589&gt;$E589)),-SUM($H589/DAY(DATE(YEAR($L$9),MONTH($L$9)+1,0)))*DATEDIF($B$8,$F589,"d")*$C589,IF(AND($B$8&lt;&gt;"",$D589&lt;&gt;"",MONTH($F589)=MONTH($L$9),($F589&gt;$B$8),($F589&gt;$E589)),-SUM($H589/DAY(DATE(YEAR($L$9),MONTH($L$9)+1,0)))*DATEDIF($B$8,$F589,"d")*$D589,""))),2),"")</f>
        <v/>
      </c>
      <c r="L589" s="68" t="str">
        <f ca="1">IFERROR(ROUND(IF(AND($J589="",$D589=""),SUM($H589/DAY(DATE(YEAR($L$9),MONTH($L$9)+1,0)))*$G589*$C589,IF(AND($J589="",$D589&lt;&gt;""),SUM($H589/DAY(DATE(YEAR($L$9),MONTH($L$9)+1,0)))*$G589*$D589,"")),2),"")</f>
        <v/>
      </c>
      <c r="M589" s="68" t="str">
        <f ca="1">IFERROR(ROUND(IF(SUM($I589+$L589)="","",SUM($I589+$L589)),2),"")</f>
        <v/>
      </c>
      <c r="N589" s="52"/>
      <c r="O589" s="54"/>
    </row>
    <row r="590" spans="1:15" s="14" customFormat="1" x14ac:dyDescent="0.25">
      <c r="A590" s="48"/>
      <c r="B590" s="49" t="str">
        <f>IFERROR(IF($A590&lt;&gt;"",VLOOKUP($A590,Matos,2,0),""),"")</f>
        <v/>
      </c>
      <c r="C590" s="50"/>
      <c r="D590" s="50"/>
      <c r="E590" s="51"/>
      <c r="F590" s="51"/>
      <c r="G590" s="67" t="str">
        <f>IFERROR(IF(OR($A590="",$B590="",$E590=""),"",IF(AND($F590&lt;&gt;"",MONTH($F590)&lt;MONTH($L$9)),"",IF(MID($B590,1,2)="OT",DATEDIF($E590,$F590,"d")+1,IF(AND($I590="",$F590=""),DATEDIF($E590,DATE(YEAR($L$9),MONTH($L$9)+1,0),"d"),IF(AND($E590&lt;&gt;"",$F590&lt;&gt;"",$I590=""),DATEDIF($E590,$F590,"d"),IF(AND($E590&lt;&gt;"",$F590&lt;&gt;"",$I590&lt;&gt;""),DAY(DATE(YEAR($F590),MONTH($F590)+1,0))-(DATE(YEAR($F590),MONTH($F590)+1,0)-$F590),DAY(DATE(YEAR($L$9),MONTH($L$9)+1,0)))))))),"")</f>
        <v/>
      </c>
      <c r="H590" s="52" t="str">
        <f>IFERROR(IF($A590&lt;&gt;"",VLOOKUP($A590,Matos,3,0),""),"")</f>
        <v/>
      </c>
      <c r="I590" s="52"/>
      <c r="J590" s="52"/>
      <c r="K590" s="68" t="str">
        <f ca="1">IFERROR(ROUND(IF(MID($B590,1,2)="OT","",IF(AND($B$8&lt;&gt;"",$D590="",MONTH($F590)=MONTH($L$9),($F590&gt;$B$8),($F590&gt;$E590)),-SUM($H590/DAY(DATE(YEAR($L$9),MONTH($L$9)+1,0)))*DATEDIF($B$8,$F590,"d")*$C590,IF(AND($B$8&lt;&gt;"",$D590&lt;&gt;"",MONTH($F590)=MONTH($L$9),($F590&gt;$B$8),($F590&gt;$E590)),-SUM($H590/DAY(DATE(YEAR($L$9),MONTH($L$9)+1,0)))*DATEDIF($B$8,$F590,"d")*$D590,""))),2),"")</f>
        <v/>
      </c>
      <c r="L590" s="68" t="str">
        <f ca="1">IFERROR(ROUND(IF(AND($J590="",$D590=""),SUM($H590/DAY(DATE(YEAR($L$9),MONTH($L$9)+1,0)))*$G590*$C590,IF(AND($J590="",$D590&lt;&gt;""),SUM($H590/DAY(DATE(YEAR($L$9),MONTH($L$9)+1,0)))*$G590*$D590,"")),2),"")</f>
        <v/>
      </c>
      <c r="M590" s="68" t="str">
        <f ca="1">IFERROR(ROUND(IF(SUM($I590+$L590)="","",SUM($I590+$L590)),2),"")</f>
        <v/>
      </c>
      <c r="N590" s="52"/>
      <c r="O590" s="54"/>
    </row>
    <row r="591" spans="1:15" s="14" customFormat="1" x14ac:dyDescent="0.25">
      <c r="A591" s="48"/>
      <c r="B591" s="49" t="str">
        <f>IFERROR(IF($A591&lt;&gt;"",VLOOKUP($A591,Matos,2,0),""),"")</f>
        <v/>
      </c>
      <c r="C591" s="50"/>
      <c r="D591" s="50"/>
      <c r="E591" s="51"/>
      <c r="F591" s="51"/>
      <c r="G591" s="67" t="str">
        <f>IFERROR(IF(OR($A591="",$B591="",$E591=""),"",IF(AND($F591&lt;&gt;"",MONTH($F591)&lt;MONTH($L$9)),"",IF(MID($B591,1,2)="OT",DATEDIF($E591,$F591,"d")+1,IF(AND($I591="",$F591=""),DATEDIF($E591,DATE(YEAR($L$9),MONTH($L$9)+1,0),"d"),IF(AND($E591&lt;&gt;"",$F591&lt;&gt;"",$I591=""),DATEDIF($E591,$F591,"d"),IF(AND($E591&lt;&gt;"",$F591&lt;&gt;"",$I591&lt;&gt;""),DAY(DATE(YEAR($F591),MONTH($F591)+1,0))-(DATE(YEAR($F591),MONTH($F591)+1,0)-$F591),DAY(DATE(YEAR($L$9),MONTH($L$9)+1,0)))))))),"")</f>
        <v/>
      </c>
      <c r="H591" s="52" t="str">
        <f>IFERROR(IF($A591&lt;&gt;"",VLOOKUP($A591,Matos,3,0),""),"")</f>
        <v/>
      </c>
      <c r="I591" s="52"/>
      <c r="J591" s="52"/>
      <c r="K591" s="68" t="str">
        <f ca="1">IFERROR(ROUND(IF(MID($B591,1,2)="OT","",IF(AND($B$8&lt;&gt;"",$D591="",MONTH($F591)=MONTH($L$9),($F591&gt;$B$8),($F591&gt;$E591)),-SUM($H591/DAY(DATE(YEAR($L$9),MONTH($L$9)+1,0)))*DATEDIF($B$8,$F591,"d")*$C591,IF(AND($B$8&lt;&gt;"",$D591&lt;&gt;"",MONTH($F591)=MONTH($L$9),($F591&gt;$B$8),($F591&gt;$E591)),-SUM($H591/DAY(DATE(YEAR($L$9),MONTH($L$9)+1,0)))*DATEDIF($B$8,$F591,"d")*$D591,""))),2),"")</f>
        <v/>
      </c>
      <c r="L591" s="68" t="str">
        <f ca="1">IFERROR(ROUND(IF(AND($J591="",$D591=""),SUM($H591/DAY(DATE(YEAR($L$9),MONTH($L$9)+1,0)))*$G591*$C591,IF(AND($J591="",$D591&lt;&gt;""),SUM($H591/DAY(DATE(YEAR($L$9),MONTH($L$9)+1,0)))*$G591*$D591,"")),2),"")</f>
        <v/>
      </c>
      <c r="M591" s="68" t="str">
        <f ca="1">IFERROR(ROUND(IF(SUM($I591+$L591)="","",SUM($I591+$L591)),2),"")</f>
        <v/>
      </c>
      <c r="N591" s="52"/>
      <c r="O591" s="54"/>
    </row>
    <row r="592" spans="1:15" s="14" customFormat="1" x14ac:dyDescent="0.25">
      <c r="A592" s="48"/>
      <c r="B592" s="49" t="str">
        <f>IFERROR(IF($A592&lt;&gt;"",VLOOKUP($A592,Matos,2,0),""),"")</f>
        <v/>
      </c>
      <c r="C592" s="50"/>
      <c r="D592" s="50"/>
      <c r="E592" s="51"/>
      <c r="F592" s="51"/>
      <c r="G592" s="67" t="str">
        <f>IFERROR(IF(OR($A592="",$B592="",$E592=""),"",IF(AND($F592&lt;&gt;"",MONTH($F592)&lt;MONTH($L$9)),"",IF(MID($B592,1,2)="OT",DATEDIF($E592,$F592,"d")+1,IF(AND($I592="",$F592=""),DATEDIF($E592,DATE(YEAR($L$9),MONTH($L$9)+1,0),"d"),IF(AND($E592&lt;&gt;"",$F592&lt;&gt;"",$I592=""),DATEDIF($E592,$F592,"d"),IF(AND($E592&lt;&gt;"",$F592&lt;&gt;"",$I592&lt;&gt;""),DAY(DATE(YEAR($F592),MONTH($F592)+1,0))-(DATE(YEAR($F592),MONTH($F592)+1,0)-$F592),DAY(DATE(YEAR($L$9),MONTH($L$9)+1,0)))))))),"")</f>
        <v/>
      </c>
      <c r="H592" s="52" t="str">
        <f>IFERROR(IF($A592&lt;&gt;"",VLOOKUP($A592,Matos,3,0),""),"")</f>
        <v/>
      </c>
      <c r="I592" s="52"/>
      <c r="J592" s="52"/>
      <c r="K592" s="68" t="str">
        <f ca="1">IFERROR(ROUND(IF(MID($B592,1,2)="OT","",IF(AND($B$8&lt;&gt;"",$D592="",MONTH($F592)=MONTH($L$9),($F592&gt;$B$8),($F592&gt;$E592)),-SUM($H592/DAY(DATE(YEAR($L$9),MONTH($L$9)+1,0)))*DATEDIF($B$8,$F592,"d")*$C592,IF(AND($B$8&lt;&gt;"",$D592&lt;&gt;"",MONTH($F592)=MONTH($L$9),($F592&gt;$B$8),($F592&gt;$E592)),-SUM($H592/DAY(DATE(YEAR($L$9),MONTH($L$9)+1,0)))*DATEDIF($B$8,$F592,"d")*$D592,""))),2),"")</f>
        <v/>
      </c>
      <c r="L592" s="68" t="str">
        <f ca="1">IFERROR(ROUND(IF(AND($J592="",$D592=""),SUM($H592/DAY(DATE(YEAR($L$9),MONTH($L$9)+1,0)))*$G592*$C592,IF(AND($J592="",$D592&lt;&gt;""),SUM($H592/DAY(DATE(YEAR($L$9),MONTH($L$9)+1,0)))*$G592*$D592,"")),2),"")</f>
        <v/>
      </c>
      <c r="M592" s="68" t="str">
        <f ca="1">IFERROR(ROUND(IF(SUM($I592+$L592)="","",SUM($I592+$L592)),2),"")</f>
        <v/>
      </c>
      <c r="N592" s="52"/>
      <c r="O592" s="54"/>
    </row>
    <row r="593" spans="1:15" s="14" customFormat="1" x14ac:dyDescent="0.25">
      <c r="A593" s="48"/>
      <c r="B593" s="49" t="str">
        <f>IFERROR(IF($A593&lt;&gt;"",VLOOKUP($A593,Matos,2,0),""),"")</f>
        <v/>
      </c>
      <c r="C593" s="50"/>
      <c r="D593" s="50"/>
      <c r="E593" s="51"/>
      <c r="F593" s="51"/>
      <c r="G593" s="67" t="str">
        <f>IFERROR(IF(OR($A593="",$B593="",$E593=""),"",IF(AND($F593&lt;&gt;"",MONTH($F593)&lt;MONTH($L$9)),"",IF(MID($B593,1,2)="OT",DATEDIF($E593,$F593,"d")+1,IF(AND($I593="",$F593=""),DATEDIF($E593,DATE(YEAR($L$9),MONTH($L$9)+1,0),"d"),IF(AND($E593&lt;&gt;"",$F593&lt;&gt;"",$I593=""),DATEDIF($E593,$F593,"d"),IF(AND($E593&lt;&gt;"",$F593&lt;&gt;"",$I593&lt;&gt;""),DAY(DATE(YEAR($F593),MONTH($F593)+1,0))-(DATE(YEAR($F593),MONTH($F593)+1,0)-$F593),DAY(DATE(YEAR($L$9),MONTH($L$9)+1,0)))))))),"")</f>
        <v/>
      </c>
      <c r="H593" s="52" t="str">
        <f>IFERROR(IF($A593&lt;&gt;"",VLOOKUP($A593,Matos,3,0),""),"")</f>
        <v/>
      </c>
      <c r="I593" s="52"/>
      <c r="J593" s="52"/>
      <c r="K593" s="68" t="str">
        <f ca="1">IFERROR(ROUND(IF(MID($B593,1,2)="OT","",IF(AND($B$8&lt;&gt;"",$D593="",MONTH($F593)=MONTH($L$9),($F593&gt;$B$8),($F593&gt;$E593)),-SUM($H593/DAY(DATE(YEAR($L$9),MONTH($L$9)+1,0)))*DATEDIF($B$8,$F593,"d")*$C593,IF(AND($B$8&lt;&gt;"",$D593&lt;&gt;"",MONTH($F593)=MONTH($L$9),($F593&gt;$B$8),($F593&gt;$E593)),-SUM($H593/DAY(DATE(YEAR($L$9),MONTH($L$9)+1,0)))*DATEDIF($B$8,$F593,"d")*$D593,""))),2),"")</f>
        <v/>
      </c>
      <c r="L593" s="68" t="str">
        <f ca="1">IFERROR(ROUND(IF(AND($J593="",$D593=""),SUM($H593/DAY(DATE(YEAR($L$9),MONTH($L$9)+1,0)))*$G593*$C593,IF(AND($J593="",$D593&lt;&gt;""),SUM($H593/DAY(DATE(YEAR($L$9),MONTH($L$9)+1,0)))*$G593*$D593,"")),2),"")</f>
        <v/>
      </c>
      <c r="M593" s="68" t="str">
        <f ca="1">IFERROR(ROUND(IF(SUM($I593+$L593)="","",SUM($I593+$L593)),2),"")</f>
        <v/>
      </c>
      <c r="N593" s="52"/>
      <c r="O593" s="54"/>
    </row>
    <row r="594" spans="1:15" s="14" customFormat="1" x14ac:dyDescent="0.25">
      <c r="A594" s="48"/>
      <c r="B594" s="49" t="str">
        <f>IFERROR(IF($A594&lt;&gt;"",VLOOKUP($A594,Matos,2,0),""),"")</f>
        <v/>
      </c>
      <c r="C594" s="50"/>
      <c r="D594" s="50"/>
      <c r="E594" s="51"/>
      <c r="F594" s="51"/>
      <c r="G594" s="67" t="str">
        <f>IFERROR(IF(OR($A594="",$B594="",$E594=""),"",IF(AND($F594&lt;&gt;"",MONTH($F594)&lt;MONTH($L$9)),"",IF(MID($B594,1,2)="OT",DATEDIF($E594,$F594,"d")+1,IF(AND($I594="",$F594=""),DATEDIF($E594,DATE(YEAR($L$9),MONTH($L$9)+1,0),"d"),IF(AND($E594&lt;&gt;"",$F594&lt;&gt;"",$I594=""),DATEDIF($E594,$F594,"d"),IF(AND($E594&lt;&gt;"",$F594&lt;&gt;"",$I594&lt;&gt;""),DAY(DATE(YEAR($F594),MONTH($F594)+1,0))-(DATE(YEAR($F594),MONTH($F594)+1,0)-$F594),DAY(DATE(YEAR($L$9),MONTH($L$9)+1,0)))))))),"")</f>
        <v/>
      </c>
      <c r="H594" s="52" t="str">
        <f>IFERROR(IF($A594&lt;&gt;"",VLOOKUP($A594,Matos,3,0),""),"")</f>
        <v/>
      </c>
      <c r="I594" s="52"/>
      <c r="J594" s="52"/>
      <c r="K594" s="68" t="str">
        <f ca="1">IFERROR(ROUND(IF(MID($B594,1,2)="OT","",IF(AND($B$8&lt;&gt;"",$D594="",MONTH($F594)=MONTH($L$9),($F594&gt;$B$8),($F594&gt;$E594)),-SUM($H594/DAY(DATE(YEAR($L$9),MONTH($L$9)+1,0)))*DATEDIF($B$8,$F594,"d")*$C594,IF(AND($B$8&lt;&gt;"",$D594&lt;&gt;"",MONTH($F594)=MONTH($L$9),($F594&gt;$B$8),($F594&gt;$E594)),-SUM($H594/DAY(DATE(YEAR($L$9),MONTH($L$9)+1,0)))*DATEDIF($B$8,$F594,"d")*$D594,""))),2),"")</f>
        <v/>
      </c>
      <c r="L594" s="68" t="str">
        <f ca="1">IFERROR(ROUND(IF(AND($J594="",$D594=""),SUM($H594/DAY(DATE(YEAR($L$9),MONTH($L$9)+1,0)))*$G594*$C594,IF(AND($J594="",$D594&lt;&gt;""),SUM($H594/DAY(DATE(YEAR($L$9),MONTH($L$9)+1,0)))*$G594*$D594,"")),2),"")</f>
        <v/>
      </c>
      <c r="M594" s="68" t="str">
        <f ca="1">IFERROR(ROUND(IF(SUM($I594+$L594)="","",SUM($I594+$L594)),2),"")</f>
        <v/>
      </c>
      <c r="N594" s="52"/>
      <c r="O594" s="54"/>
    </row>
    <row r="595" spans="1:15" s="14" customFormat="1" x14ac:dyDescent="0.25">
      <c r="A595" s="48"/>
      <c r="B595" s="49" t="str">
        <f>IFERROR(IF($A595&lt;&gt;"",VLOOKUP($A595,Matos,2,0),""),"")</f>
        <v/>
      </c>
      <c r="C595" s="50"/>
      <c r="D595" s="50"/>
      <c r="E595" s="51"/>
      <c r="F595" s="51"/>
      <c r="G595" s="67" t="str">
        <f>IFERROR(IF(OR($A595="",$B595="",$E595=""),"",IF(AND($F595&lt;&gt;"",MONTH($F595)&lt;MONTH($L$9)),"",IF(MID($B595,1,2)="OT",DATEDIF($E595,$F595,"d")+1,IF(AND($I595="",$F595=""),DATEDIF($E595,DATE(YEAR($L$9),MONTH($L$9)+1,0),"d"),IF(AND($E595&lt;&gt;"",$F595&lt;&gt;"",$I595=""),DATEDIF($E595,$F595,"d"),IF(AND($E595&lt;&gt;"",$F595&lt;&gt;"",$I595&lt;&gt;""),DAY(DATE(YEAR($F595),MONTH($F595)+1,0))-(DATE(YEAR($F595),MONTH($F595)+1,0)-$F595),DAY(DATE(YEAR($L$9),MONTH($L$9)+1,0)))))))),"")</f>
        <v/>
      </c>
      <c r="H595" s="52" t="str">
        <f>IFERROR(IF($A595&lt;&gt;"",VLOOKUP($A595,Matos,3,0),""),"")</f>
        <v/>
      </c>
      <c r="I595" s="52"/>
      <c r="J595" s="52"/>
      <c r="K595" s="68" t="str">
        <f ca="1">IFERROR(ROUND(IF(MID($B595,1,2)="OT","",IF(AND($B$8&lt;&gt;"",$D595="",MONTH($F595)=MONTH($L$9),($F595&gt;$B$8),($F595&gt;$E595)),-SUM($H595/DAY(DATE(YEAR($L$9),MONTH($L$9)+1,0)))*DATEDIF($B$8,$F595,"d")*$C595,IF(AND($B$8&lt;&gt;"",$D595&lt;&gt;"",MONTH($F595)=MONTH($L$9),($F595&gt;$B$8),($F595&gt;$E595)),-SUM($H595/DAY(DATE(YEAR($L$9),MONTH($L$9)+1,0)))*DATEDIF($B$8,$F595,"d")*$D595,""))),2),"")</f>
        <v/>
      </c>
      <c r="L595" s="68" t="str">
        <f ca="1">IFERROR(ROUND(IF(AND($J595="",$D595=""),SUM($H595/DAY(DATE(YEAR($L$9),MONTH($L$9)+1,0)))*$G595*$C595,IF(AND($J595="",$D595&lt;&gt;""),SUM($H595/DAY(DATE(YEAR($L$9),MONTH($L$9)+1,0)))*$G595*$D595,"")),2),"")</f>
        <v/>
      </c>
      <c r="M595" s="68" t="str">
        <f ca="1">IFERROR(ROUND(IF(SUM($I595+$L595)="","",SUM($I595+$L595)),2),"")</f>
        <v/>
      </c>
      <c r="N595" s="52"/>
      <c r="O595" s="54"/>
    </row>
    <row r="596" spans="1:15" s="14" customFormat="1" x14ac:dyDescent="0.25">
      <c r="A596" s="48"/>
      <c r="B596" s="49" t="str">
        <f>IFERROR(IF($A596&lt;&gt;"",VLOOKUP($A596,Matos,2,0),""),"")</f>
        <v/>
      </c>
      <c r="C596" s="50"/>
      <c r="D596" s="50"/>
      <c r="E596" s="51"/>
      <c r="F596" s="51"/>
      <c r="G596" s="67" t="str">
        <f>IFERROR(IF(OR($A596="",$B596="",$E596=""),"",IF(AND($F596&lt;&gt;"",MONTH($F596)&lt;MONTH($L$9)),"",IF(MID($B596,1,2)="OT",DATEDIF($E596,$F596,"d")+1,IF(AND($I596="",$F596=""),DATEDIF($E596,DATE(YEAR($L$9),MONTH($L$9)+1,0),"d"),IF(AND($E596&lt;&gt;"",$F596&lt;&gt;"",$I596=""),DATEDIF($E596,$F596,"d"),IF(AND($E596&lt;&gt;"",$F596&lt;&gt;"",$I596&lt;&gt;""),DAY(DATE(YEAR($F596),MONTH($F596)+1,0))-(DATE(YEAR($F596),MONTH($F596)+1,0)-$F596),DAY(DATE(YEAR($L$9),MONTH($L$9)+1,0)))))))),"")</f>
        <v/>
      </c>
      <c r="H596" s="52" t="str">
        <f>IFERROR(IF($A596&lt;&gt;"",VLOOKUP($A596,Matos,3,0),""),"")</f>
        <v/>
      </c>
      <c r="I596" s="52"/>
      <c r="J596" s="52"/>
      <c r="K596" s="68" t="str">
        <f ca="1">IFERROR(ROUND(IF(MID($B596,1,2)="OT","",IF(AND($B$8&lt;&gt;"",$D596="",MONTH($F596)=MONTH($L$9),($F596&gt;$B$8),($F596&gt;$E596)),-SUM($H596/DAY(DATE(YEAR($L$9),MONTH($L$9)+1,0)))*DATEDIF($B$8,$F596,"d")*$C596,IF(AND($B$8&lt;&gt;"",$D596&lt;&gt;"",MONTH($F596)=MONTH($L$9),($F596&gt;$B$8),($F596&gt;$E596)),-SUM($H596/DAY(DATE(YEAR($L$9),MONTH($L$9)+1,0)))*DATEDIF($B$8,$F596,"d")*$D596,""))),2),"")</f>
        <v/>
      </c>
      <c r="L596" s="68" t="str">
        <f ca="1">IFERROR(ROUND(IF(AND($J596="",$D596=""),SUM($H596/DAY(DATE(YEAR($L$9),MONTH($L$9)+1,0)))*$G596*$C596,IF(AND($J596="",$D596&lt;&gt;""),SUM($H596/DAY(DATE(YEAR($L$9),MONTH($L$9)+1,0)))*$G596*$D596,"")),2),"")</f>
        <v/>
      </c>
      <c r="M596" s="68" t="str">
        <f ca="1">IFERROR(ROUND(IF(SUM($I596+$L596)="","",SUM($I596+$L596)),2),"")</f>
        <v/>
      </c>
      <c r="N596" s="52"/>
      <c r="O596" s="54"/>
    </row>
    <row r="597" spans="1:15" s="14" customFormat="1" x14ac:dyDescent="0.25">
      <c r="A597" s="48"/>
      <c r="B597" s="49" t="str">
        <f>IFERROR(IF($A597&lt;&gt;"",VLOOKUP($A597,Matos,2,0),""),"")</f>
        <v/>
      </c>
      <c r="C597" s="50"/>
      <c r="D597" s="50"/>
      <c r="E597" s="51"/>
      <c r="F597" s="51"/>
      <c r="G597" s="67" t="str">
        <f>IFERROR(IF(OR($A597="",$B597="",$E597=""),"",IF(AND($F597&lt;&gt;"",MONTH($F597)&lt;MONTH($L$9)),"",IF(MID($B597,1,2)="OT",DATEDIF($E597,$F597,"d")+1,IF(AND($I597="",$F597=""),DATEDIF($E597,DATE(YEAR($L$9),MONTH($L$9)+1,0),"d"),IF(AND($E597&lt;&gt;"",$F597&lt;&gt;"",$I597=""),DATEDIF($E597,$F597,"d"),IF(AND($E597&lt;&gt;"",$F597&lt;&gt;"",$I597&lt;&gt;""),DAY(DATE(YEAR($F597),MONTH($F597)+1,0))-(DATE(YEAR($F597),MONTH($F597)+1,0)-$F597),DAY(DATE(YEAR($L$9),MONTH($L$9)+1,0)))))))),"")</f>
        <v/>
      </c>
      <c r="H597" s="52" t="str">
        <f>IFERROR(IF($A597&lt;&gt;"",VLOOKUP($A597,Matos,3,0),""),"")</f>
        <v/>
      </c>
      <c r="I597" s="52"/>
      <c r="J597" s="52"/>
      <c r="K597" s="68" t="str">
        <f ca="1">IFERROR(ROUND(IF(MID($B597,1,2)="OT","",IF(AND($B$8&lt;&gt;"",$D597="",MONTH($F597)=MONTH($L$9),($F597&gt;$B$8),($F597&gt;$E597)),-SUM($H597/DAY(DATE(YEAR($L$9),MONTH($L$9)+1,0)))*DATEDIF($B$8,$F597,"d")*$C597,IF(AND($B$8&lt;&gt;"",$D597&lt;&gt;"",MONTH($F597)=MONTH($L$9),($F597&gt;$B$8),($F597&gt;$E597)),-SUM($H597/DAY(DATE(YEAR($L$9),MONTH($L$9)+1,0)))*DATEDIF($B$8,$F597,"d")*$D597,""))),2),"")</f>
        <v/>
      </c>
      <c r="L597" s="68" t="str">
        <f ca="1">IFERROR(ROUND(IF(AND($J597="",$D597=""),SUM($H597/DAY(DATE(YEAR($L$9),MONTH($L$9)+1,0)))*$G597*$C597,IF(AND($J597="",$D597&lt;&gt;""),SUM($H597/DAY(DATE(YEAR($L$9),MONTH($L$9)+1,0)))*$G597*$D597,"")),2),"")</f>
        <v/>
      </c>
      <c r="M597" s="68" t="str">
        <f ca="1">IFERROR(ROUND(IF(SUM($I597+$L597)="","",SUM($I597+$L597)),2),"")</f>
        <v/>
      </c>
      <c r="N597" s="52"/>
      <c r="O597" s="54"/>
    </row>
    <row r="598" spans="1:15" s="14" customFormat="1" x14ac:dyDescent="0.25">
      <c r="A598" s="48"/>
      <c r="B598" s="49" t="str">
        <f>IFERROR(IF($A598&lt;&gt;"",VLOOKUP($A598,Matos,2,0),""),"")</f>
        <v/>
      </c>
      <c r="C598" s="50"/>
      <c r="D598" s="50"/>
      <c r="E598" s="51"/>
      <c r="F598" s="51"/>
      <c r="G598" s="67" t="str">
        <f>IFERROR(IF(OR($A598="",$B598="",$E598=""),"",IF(AND($F598&lt;&gt;"",MONTH($F598)&lt;MONTH($L$9)),"",IF(MID($B598,1,2)="OT",DATEDIF($E598,$F598,"d")+1,IF(AND($I598="",$F598=""),DATEDIF($E598,DATE(YEAR($L$9),MONTH($L$9)+1,0),"d"),IF(AND($E598&lt;&gt;"",$F598&lt;&gt;"",$I598=""),DATEDIF($E598,$F598,"d"),IF(AND($E598&lt;&gt;"",$F598&lt;&gt;"",$I598&lt;&gt;""),DAY(DATE(YEAR($F598),MONTH($F598)+1,0))-(DATE(YEAR($F598),MONTH($F598)+1,0)-$F598),DAY(DATE(YEAR($L$9),MONTH($L$9)+1,0)))))))),"")</f>
        <v/>
      </c>
      <c r="H598" s="52" t="str">
        <f>IFERROR(IF($A598&lt;&gt;"",VLOOKUP($A598,Matos,3,0),""),"")</f>
        <v/>
      </c>
      <c r="I598" s="52"/>
      <c r="J598" s="52"/>
      <c r="K598" s="68" t="str">
        <f ca="1">IFERROR(ROUND(IF(MID($B598,1,2)="OT","",IF(AND($B$8&lt;&gt;"",$D598="",MONTH($F598)=MONTH($L$9),($F598&gt;$B$8),($F598&gt;$E598)),-SUM($H598/DAY(DATE(YEAR($L$9),MONTH($L$9)+1,0)))*DATEDIF($B$8,$F598,"d")*$C598,IF(AND($B$8&lt;&gt;"",$D598&lt;&gt;"",MONTH($F598)=MONTH($L$9),($F598&gt;$B$8),($F598&gt;$E598)),-SUM($H598/DAY(DATE(YEAR($L$9),MONTH($L$9)+1,0)))*DATEDIF($B$8,$F598,"d")*$D598,""))),2),"")</f>
        <v/>
      </c>
      <c r="L598" s="68" t="str">
        <f ca="1">IFERROR(ROUND(IF(AND($J598="",$D598=""),SUM($H598/DAY(DATE(YEAR($L$9),MONTH($L$9)+1,0)))*$G598*$C598,IF(AND($J598="",$D598&lt;&gt;""),SUM($H598/DAY(DATE(YEAR($L$9),MONTH($L$9)+1,0)))*$G598*$D598,"")),2),"")</f>
        <v/>
      </c>
      <c r="M598" s="68" t="str">
        <f ca="1">IFERROR(ROUND(IF(SUM($I598+$L598)="","",SUM($I598+$L598)),2),"")</f>
        <v/>
      </c>
      <c r="N598" s="52"/>
      <c r="O598" s="54"/>
    </row>
    <row r="599" spans="1:15" s="14" customFormat="1" x14ac:dyDescent="0.25">
      <c r="A599" s="48"/>
      <c r="B599" s="49" t="str">
        <f>IFERROR(IF($A599&lt;&gt;"",VLOOKUP($A599,Matos,2,0),""),"")</f>
        <v/>
      </c>
      <c r="C599" s="50"/>
      <c r="D599" s="50"/>
      <c r="E599" s="51"/>
      <c r="F599" s="51"/>
      <c r="G599" s="67" t="str">
        <f>IFERROR(IF(OR($A599="",$B599="",$E599=""),"",IF(AND($F599&lt;&gt;"",MONTH($F599)&lt;MONTH($L$9)),"",IF(MID($B599,1,2)="OT",DATEDIF($E599,$F599,"d")+1,IF(AND($I599="",$F599=""),DATEDIF($E599,DATE(YEAR($L$9),MONTH($L$9)+1,0),"d"),IF(AND($E599&lt;&gt;"",$F599&lt;&gt;"",$I599=""),DATEDIF($E599,$F599,"d"),IF(AND($E599&lt;&gt;"",$F599&lt;&gt;"",$I599&lt;&gt;""),DAY(DATE(YEAR($F599),MONTH($F599)+1,0))-(DATE(YEAR($F599),MONTH($F599)+1,0)-$F599),DAY(DATE(YEAR($L$9),MONTH($L$9)+1,0)))))))),"")</f>
        <v/>
      </c>
      <c r="H599" s="52" t="str">
        <f>IFERROR(IF($A599&lt;&gt;"",VLOOKUP($A599,Matos,3,0),""),"")</f>
        <v/>
      </c>
      <c r="I599" s="52"/>
      <c r="J599" s="52"/>
      <c r="K599" s="68" t="str">
        <f ca="1">IFERROR(ROUND(IF(MID($B599,1,2)="OT","",IF(AND($B$8&lt;&gt;"",$D599="",MONTH($F599)=MONTH($L$9),($F599&gt;$B$8),($F599&gt;$E599)),-SUM($H599/DAY(DATE(YEAR($L$9),MONTH($L$9)+1,0)))*DATEDIF($B$8,$F599,"d")*$C599,IF(AND($B$8&lt;&gt;"",$D599&lt;&gt;"",MONTH($F599)=MONTH($L$9),($F599&gt;$B$8),($F599&gt;$E599)),-SUM($H599/DAY(DATE(YEAR($L$9),MONTH($L$9)+1,0)))*DATEDIF($B$8,$F599,"d")*$D599,""))),2),"")</f>
        <v/>
      </c>
      <c r="L599" s="68" t="str">
        <f ca="1">IFERROR(ROUND(IF(AND($J599="",$D599=""),SUM($H599/DAY(DATE(YEAR($L$9),MONTH($L$9)+1,0)))*$G599*$C599,IF(AND($J599="",$D599&lt;&gt;""),SUM($H599/DAY(DATE(YEAR($L$9),MONTH($L$9)+1,0)))*$G599*$D599,"")),2),"")</f>
        <v/>
      </c>
      <c r="M599" s="68" t="str">
        <f ca="1">IFERROR(ROUND(IF(SUM($I599+$L599)="","",SUM($I599+$L599)),2),"")</f>
        <v/>
      </c>
      <c r="N599" s="52"/>
      <c r="O599" s="54"/>
    </row>
    <row r="600" spans="1:15" s="14" customFormat="1" x14ac:dyDescent="0.25">
      <c r="A600" s="48"/>
      <c r="B600" s="49" t="str">
        <f>IFERROR(IF($A600&lt;&gt;"",VLOOKUP($A600,Matos,2,0),""),"")</f>
        <v/>
      </c>
      <c r="C600" s="50"/>
      <c r="D600" s="50"/>
      <c r="E600" s="51"/>
      <c r="F600" s="51"/>
      <c r="G600" s="67" t="str">
        <f>IFERROR(IF(OR($A600="",$B600="",$E600=""),"",IF(AND($F600&lt;&gt;"",MONTH($F600)&lt;MONTH($L$9)),"",IF(MID($B600,1,2)="OT",DATEDIF($E600,$F600,"d")+1,IF(AND($I600="",$F600=""),DATEDIF($E600,DATE(YEAR($L$9),MONTH($L$9)+1,0),"d"),IF(AND($E600&lt;&gt;"",$F600&lt;&gt;"",$I600=""),DATEDIF($E600,$F600,"d"),IF(AND($E600&lt;&gt;"",$F600&lt;&gt;"",$I600&lt;&gt;""),DAY(DATE(YEAR($F600),MONTH($F600)+1,0))-(DATE(YEAR($F600),MONTH($F600)+1,0)-$F600),DAY(DATE(YEAR($L$9),MONTH($L$9)+1,0)))))))),"")</f>
        <v/>
      </c>
      <c r="H600" s="52" t="str">
        <f>IFERROR(IF($A600&lt;&gt;"",VLOOKUP($A600,Matos,3,0),""),"")</f>
        <v/>
      </c>
      <c r="I600" s="52"/>
      <c r="J600" s="52"/>
      <c r="K600" s="68" t="str">
        <f ca="1">IFERROR(ROUND(IF(MID($B600,1,2)="OT","",IF(AND($B$8&lt;&gt;"",$D600="",MONTH($F600)=MONTH($L$9),($F600&gt;$B$8),($F600&gt;$E600)),-SUM($H600/DAY(DATE(YEAR($L$9),MONTH($L$9)+1,0)))*DATEDIF($B$8,$F600,"d")*$C600,IF(AND($B$8&lt;&gt;"",$D600&lt;&gt;"",MONTH($F600)=MONTH($L$9),($F600&gt;$B$8),($F600&gt;$E600)),-SUM($H600/DAY(DATE(YEAR($L$9),MONTH($L$9)+1,0)))*DATEDIF($B$8,$F600,"d")*$D600,""))),2),"")</f>
        <v/>
      </c>
      <c r="L600" s="68" t="str">
        <f ca="1">IFERROR(ROUND(IF(AND($J600="",$D600=""),SUM($H600/DAY(DATE(YEAR($L$9),MONTH($L$9)+1,0)))*$G600*$C600,IF(AND($J600="",$D600&lt;&gt;""),SUM($H600/DAY(DATE(YEAR($L$9),MONTH($L$9)+1,0)))*$G600*$D600,"")),2),"")</f>
        <v/>
      </c>
      <c r="M600" s="68" t="str">
        <f ca="1">IFERROR(ROUND(IF(SUM($I600+$L600)="","",SUM($I600+$L600)),2),"")</f>
        <v/>
      </c>
      <c r="N600" s="52"/>
      <c r="O600" s="54"/>
    </row>
    <row r="601" spans="1:15" s="14" customFormat="1" x14ac:dyDescent="0.25">
      <c r="A601" s="48"/>
      <c r="B601" s="49" t="str">
        <f>IFERROR(IF($A601&lt;&gt;"",VLOOKUP($A601,Matos,2,0),""),"")</f>
        <v/>
      </c>
      <c r="C601" s="50"/>
      <c r="D601" s="50"/>
      <c r="E601" s="51"/>
      <c r="F601" s="51"/>
      <c r="G601" s="67" t="str">
        <f>IFERROR(IF(OR($A601="",$B601="",$E601=""),"",IF(AND($F601&lt;&gt;"",MONTH($F601)&lt;MONTH($L$9)),"",IF(MID($B601,1,2)="OT",DATEDIF($E601,$F601,"d")+1,IF(AND($I601="",$F601=""),DATEDIF($E601,DATE(YEAR($L$9),MONTH($L$9)+1,0),"d"),IF(AND($E601&lt;&gt;"",$F601&lt;&gt;"",$I601=""),DATEDIF($E601,$F601,"d"),IF(AND($E601&lt;&gt;"",$F601&lt;&gt;"",$I601&lt;&gt;""),DAY(DATE(YEAR($F601),MONTH($F601)+1,0))-(DATE(YEAR($F601),MONTH($F601)+1,0)-$F601),DAY(DATE(YEAR($L$9),MONTH($L$9)+1,0)))))))),"")</f>
        <v/>
      </c>
      <c r="H601" s="52" t="str">
        <f>IFERROR(IF($A601&lt;&gt;"",VLOOKUP($A601,Matos,3,0),""),"")</f>
        <v/>
      </c>
      <c r="I601" s="52"/>
      <c r="J601" s="52"/>
      <c r="K601" s="68" t="str">
        <f ca="1">IFERROR(ROUND(IF(MID($B601,1,2)="OT","",IF(AND($B$8&lt;&gt;"",$D601="",MONTH($F601)=MONTH($L$9),($F601&gt;$B$8),($F601&gt;$E601)),-SUM($H601/DAY(DATE(YEAR($L$9),MONTH($L$9)+1,0)))*DATEDIF($B$8,$F601,"d")*$C601,IF(AND($B$8&lt;&gt;"",$D601&lt;&gt;"",MONTH($F601)=MONTH($L$9),($F601&gt;$B$8),($F601&gt;$E601)),-SUM($H601/DAY(DATE(YEAR($L$9),MONTH($L$9)+1,0)))*DATEDIF($B$8,$F601,"d")*$D601,""))),2),"")</f>
        <v/>
      </c>
      <c r="L601" s="68" t="str">
        <f ca="1">IFERROR(ROUND(IF(AND($J601="",$D601=""),SUM($H601/DAY(DATE(YEAR($L$9),MONTH($L$9)+1,0)))*$G601*$C601,IF(AND($J601="",$D601&lt;&gt;""),SUM($H601/DAY(DATE(YEAR($L$9),MONTH($L$9)+1,0)))*$G601*$D601,"")),2),"")</f>
        <v/>
      </c>
      <c r="M601" s="68" t="str">
        <f ca="1">IFERROR(ROUND(IF(SUM($I601+$L601)="","",SUM($I601+$L601)),2),"")</f>
        <v/>
      </c>
      <c r="N601" s="52"/>
      <c r="O601" s="54"/>
    </row>
    <row r="602" spans="1:15" s="14" customFormat="1" x14ac:dyDescent="0.25">
      <c r="A602" s="48"/>
      <c r="B602" s="49" t="str">
        <f>IFERROR(IF($A602&lt;&gt;"",VLOOKUP($A602,Matos,2,0),""),"")</f>
        <v/>
      </c>
      <c r="C602" s="50"/>
      <c r="D602" s="50"/>
      <c r="E602" s="51"/>
      <c r="F602" s="51"/>
      <c r="G602" s="67" t="str">
        <f>IFERROR(IF(OR($A602="",$B602="",$E602=""),"",IF(AND($F602&lt;&gt;"",MONTH($F602)&lt;MONTH($L$9)),"",IF(MID($B602,1,2)="OT",DATEDIF($E602,$F602,"d")+1,IF(AND($I602="",$F602=""),DATEDIF($E602,DATE(YEAR($L$9),MONTH($L$9)+1,0),"d"),IF(AND($E602&lt;&gt;"",$F602&lt;&gt;"",$I602=""),DATEDIF($E602,$F602,"d"),IF(AND($E602&lt;&gt;"",$F602&lt;&gt;"",$I602&lt;&gt;""),DAY(DATE(YEAR($F602),MONTH($F602)+1,0))-(DATE(YEAR($F602),MONTH($F602)+1,0)-$F602),DAY(DATE(YEAR($L$9),MONTH($L$9)+1,0)))))))),"")</f>
        <v/>
      </c>
      <c r="H602" s="52" t="str">
        <f>IFERROR(IF($A602&lt;&gt;"",VLOOKUP($A602,Matos,3,0),""),"")</f>
        <v/>
      </c>
      <c r="I602" s="52"/>
      <c r="J602" s="52"/>
      <c r="K602" s="68" t="str">
        <f ca="1">IFERROR(ROUND(IF(MID($B602,1,2)="OT","",IF(AND($B$8&lt;&gt;"",$D602="",MONTH($F602)=MONTH($L$9),($F602&gt;$B$8),($F602&gt;$E602)),-SUM($H602/DAY(DATE(YEAR($L$9),MONTH($L$9)+1,0)))*DATEDIF($B$8,$F602,"d")*$C602,IF(AND($B$8&lt;&gt;"",$D602&lt;&gt;"",MONTH($F602)=MONTH($L$9),($F602&gt;$B$8),($F602&gt;$E602)),-SUM($H602/DAY(DATE(YEAR($L$9),MONTH($L$9)+1,0)))*DATEDIF($B$8,$F602,"d")*$D602,""))),2),"")</f>
        <v/>
      </c>
      <c r="L602" s="68" t="str">
        <f ca="1">IFERROR(ROUND(IF(AND($J602="",$D602=""),SUM($H602/DAY(DATE(YEAR($L$9),MONTH($L$9)+1,0)))*$G602*$C602,IF(AND($J602="",$D602&lt;&gt;""),SUM($H602/DAY(DATE(YEAR($L$9),MONTH($L$9)+1,0)))*$G602*$D602,"")),2),"")</f>
        <v/>
      </c>
      <c r="M602" s="68" t="str">
        <f ca="1">IFERROR(ROUND(IF(SUM($I602+$L602)="","",SUM($I602+$L602)),2),"")</f>
        <v/>
      </c>
      <c r="N602" s="52"/>
      <c r="O602" s="54"/>
    </row>
    <row r="603" spans="1:15" s="14" customFormat="1" x14ac:dyDescent="0.25">
      <c r="A603" s="48"/>
      <c r="B603" s="49" t="str">
        <f>IFERROR(IF($A603&lt;&gt;"",VLOOKUP($A603,Matos,2,0),""),"")</f>
        <v/>
      </c>
      <c r="C603" s="50"/>
      <c r="D603" s="50"/>
      <c r="E603" s="51"/>
      <c r="F603" s="51"/>
      <c r="G603" s="67" t="str">
        <f>IFERROR(IF(OR($A603="",$B603="",$E603=""),"",IF(AND($F603&lt;&gt;"",MONTH($F603)&lt;MONTH($L$9)),"",IF(MID($B603,1,2)="OT",DATEDIF($E603,$F603,"d")+1,IF(AND($I603="",$F603=""),DATEDIF($E603,DATE(YEAR($L$9),MONTH($L$9)+1,0),"d"),IF(AND($E603&lt;&gt;"",$F603&lt;&gt;"",$I603=""),DATEDIF($E603,$F603,"d"),IF(AND($E603&lt;&gt;"",$F603&lt;&gt;"",$I603&lt;&gt;""),DAY(DATE(YEAR($F603),MONTH($F603)+1,0))-(DATE(YEAR($F603),MONTH($F603)+1,0)-$F603),DAY(DATE(YEAR($L$9),MONTH($L$9)+1,0)))))))),"")</f>
        <v/>
      </c>
      <c r="H603" s="52" t="str">
        <f>IFERROR(IF($A603&lt;&gt;"",VLOOKUP($A603,Matos,3,0),""),"")</f>
        <v/>
      </c>
      <c r="I603" s="52"/>
      <c r="J603" s="52"/>
      <c r="K603" s="68" t="str">
        <f ca="1">IFERROR(ROUND(IF(MID($B603,1,2)="OT","",IF(AND($B$8&lt;&gt;"",$D603="",MONTH($F603)=MONTH($L$9),($F603&gt;$B$8),($F603&gt;$E603)),-SUM($H603/DAY(DATE(YEAR($L$9),MONTH($L$9)+1,0)))*DATEDIF($B$8,$F603,"d")*$C603,IF(AND($B$8&lt;&gt;"",$D603&lt;&gt;"",MONTH($F603)=MONTH($L$9),($F603&gt;$B$8),($F603&gt;$E603)),-SUM($H603/DAY(DATE(YEAR($L$9),MONTH($L$9)+1,0)))*DATEDIF($B$8,$F603,"d")*$D603,""))),2),"")</f>
        <v/>
      </c>
      <c r="L603" s="68" t="str">
        <f ca="1">IFERROR(ROUND(IF(AND($J603="",$D603=""),SUM($H603/DAY(DATE(YEAR($L$9),MONTH($L$9)+1,0)))*$G603*$C603,IF(AND($J603="",$D603&lt;&gt;""),SUM($H603/DAY(DATE(YEAR($L$9),MONTH($L$9)+1,0)))*$G603*$D603,"")),2),"")</f>
        <v/>
      </c>
      <c r="M603" s="68" t="str">
        <f ca="1">IFERROR(ROUND(IF(SUM($I603+$L603)="","",SUM($I603+$L603)),2),"")</f>
        <v/>
      </c>
      <c r="N603" s="52"/>
      <c r="O603" s="54"/>
    </row>
    <row r="604" spans="1:15" s="14" customFormat="1" x14ac:dyDescent="0.25">
      <c r="A604" s="48"/>
      <c r="B604" s="49" t="str">
        <f>IFERROR(IF($A604&lt;&gt;"",VLOOKUP($A604,Matos,2,0),""),"")</f>
        <v/>
      </c>
      <c r="C604" s="50"/>
      <c r="D604" s="50"/>
      <c r="E604" s="51"/>
      <c r="F604" s="51"/>
      <c r="G604" s="67" t="str">
        <f>IFERROR(IF(OR($A604="",$B604="",$E604=""),"",IF(AND($F604&lt;&gt;"",MONTH($F604)&lt;MONTH($L$9)),"",IF(MID($B604,1,2)="OT",DATEDIF($E604,$F604,"d")+1,IF(AND($I604="",$F604=""),DATEDIF($E604,DATE(YEAR($L$9),MONTH($L$9)+1,0),"d"),IF(AND($E604&lt;&gt;"",$F604&lt;&gt;"",$I604=""),DATEDIF($E604,$F604,"d"),IF(AND($E604&lt;&gt;"",$F604&lt;&gt;"",$I604&lt;&gt;""),DAY(DATE(YEAR($F604),MONTH($F604)+1,0))-(DATE(YEAR($F604),MONTH($F604)+1,0)-$F604),DAY(DATE(YEAR($L$9),MONTH($L$9)+1,0)))))))),"")</f>
        <v/>
      </c>
      <c r="H604" s="52" t="str">
        <f>IFERROR(IF($A604&lt;&gt;"",VLOOKUP($A604,Matos,3,0),""),"")</f>
        <v/>
      </c>
      <c r="I604" s="52"/>
      <c r="J604" s="52"/>
      <c r="K604" s="68" t="str">
        <f ca="1">IFERROR(ROUND(IF(MID($B604,1,2)="OT","",IF(AND($B$8&lt;&gt;"",$D604="",MONTH($F604)=MONTH($L$9),($F604&gt;$B$8),($F604&gt;$E604)),-SUM($H604/DAY(DATE(YEAR($L$9),MONTH($L$9)+1,0)))*DATEDIF($B$8,$F604,"d")*$C604,IF(AND($B$8&lt;&gt;"",$D604&lt;&gt;"",MONTH($F604)=MONTH($L$9),($F604&gt;$B$8),($F604&gt;$E604)),-SUM($H604/DAY(DATE(YEAR($L$9),MONTH($L$9)+1,0)))*DATEDIF($B$8,$F604,"d")*$D604,""))),2),"")</f>
        <v/>
      </c>
      <c r="L604" s="68" t="str">
        <f ca="1">IFERROR(ROUND(IF(AND($J604="",$D604=""),SUM($H604/DAY(DATE(YEAR($L$9),MONTH($L$9)+1,0)))*$G604*$C604,IF(AND($J604="",$D604&lt;&gt;""),SUM($H604/DAY(DATE(YEAR($L$9),MONTH($L$9)+1,0)))*$G604*$D604,"")),2),"")</f>
        <v/>
      </c>
      <c r="M604" s="68" t="str">
        <f ca="1">IFERROR(ROUND(IF(SUM($I604+$L604)="","",SUM($I604+$L604)),2),"")</f>
        <v/>
      </c>
      <c r="N604" s="52"/>
      <c r="O604" s="54"/>
    </row>
    <row r="605" spans="1:15" s="14" customFormat="1" x14ac:dyDescent="0.25">
      <c r="A605" s="48"/>
      <c r="B605" s="49" t="str">
        <f>IFERROR(IF($A605&lt;&gt;"",VLOOKUP($A605,Matos,2,0),""),"")</f>
        <v/>
      </c>
      <c r="C605" s="50"/>
      <c r="D605" s="50"/>
      <c r="E605" s="51"/>
      <c r="F605" s="51"/>
      <c r="G605" s="67" t="str">
        <f>IFERROR(IF(OR($A605="",$B605="",$E605=""),"",IF(AND($F605&lt;&gt;"",MONTH($F605)&lt;MONTH($L$9)),"",IF(MID($B605,1,2)="OT",DATEDIF($E605,$F605,"d")+1,IF(AND($I605="",$F605=""),DATEDIF($E605,DATE(YEAR($L$9),MONTH($L$9)+1,0),"d"),IF(AND($E605&lt;&gt;"",$F605&lt;&gt;"",$I605=""),DATEDIF($E605,$F605,"d"),IF(AND($E605&lt;&gt;"",$F605&lt;&gt;"",$I605&lt;&gt;""),DAY(DATE(YEAR($F605),MONTH($F605)+1,0))-(DATE(YEAR($F605),MONTH($F605)+1,0)-$F605),DAY(DATE(YEAR($L$9),MONTH($L$9)+1,0)))))))),"")</f>
        <v/>
      </c>
      <c r="H605" s="52" t="str">
        <f>IFERROR(IF($A605&lt;&gt;"",VLOOKUP($A605,Matos,3,0),""),"")</f>
        <v/>
      </c>
      <c r="I605" s="52"/>
      <c r="J605" s="52"/>
      <c r="K605" s="68" t="str">
        <f ca="1">IFERROR(ROUND(IF(MID($B605,1,2)="OT","",IF(AND($B$8&lt;&gt;"",$D605="",MONTH($F605)=MONTH($L$9),($F605&gt;$B$8),($F605&gt;$E605)),-SUM($H605/DAY(DATE(YEAR($L$9),MONTH($L$9)+1,0)))*DATEDIF($B$8,$F605,"d")*$C605,IF(AND($B$8&lt;&gt;"",$D605&lt;&gt;"",MONTH($F605)=MONTH($L$9),($F605&gt;$B$8),($F605&gt;$E605)),-SUM($H605/DAY(DATE(YEAR($L$9),MONTH($L$9)+1,0)))*DATEDIF($B$8,$F605,"d")*$D605,""))),2),"")</f>
        <v/>
      </c>
      <c r="L605" s="68" t="str">
        <f ca="1">IFERROR(ROUND(IF(AND($J605="",$D605=""),SUM($H605/DAY(DATE(YEAR($L$9),MONTH($L$9)+1,0)))*$G605*$C605,IF(AND($J605="",$D605&lt;&gt;""),SUM($H605/DAY(DATE(YEAR($L$9),MONTH($L$9)+1,0)))*$G605*$D605,"")),2),"")</f>
        <v/>
      </c>
      <c r="M605" s="68" t="str">
        <f ca="1">IFERROR(ROUND(IF(SUM($I605+$L605)="","",SUM($I605+$L605)),2),"")</f>
        <v/>
      </c>
      <c r="N605" s="52"/>
      <c r="O605" s="54"/>
    </row>
    <row r="606" spans="1:15" s="14" customFormat="1" x14ac:dyDescent="0.25">
      <c r="A606" s="48"/>
      <c r="B606" s="49" t="str">
        <f>IFERROR(IF($A606&lt;&gt;"",VLOOKUP($A606,Matos,2,0),""),"")</f>
        <v/>
      </c>
      <c r="C606" s="50"/>
      <c r="D606" s="50"/>
      <c r="E606" s="51"/>
      <c r="F606" s="51"/>
      <c r="G606" s="67" t="str">
        <f>IFERROR(IF(OR($A606="",$B606="",$E606=""),"",IF(AND($F606&lt;&gt;"",MONTH($F606)&lt;MONTH($L$9)),"",IF(MID($B606,1,2)="OT",DATEDIF($E606,$F606,"d")+1,IF(AND($I606="",$F606=""),DATEDIF($E606,DATE(YEAR($L$9),MONTH($L$9)+1,0),"d"),IF(AND($E606&lt;&gt;"",$F606&lt;&gt;"",$I606=""),DATEDIF($E606,$F606,"d"),IF(AND($E606&lt;&gt;"",$F606&lt;&gt;"",$I606&lt;&gt;""),DAY(DATE(YEAR($F606),MONTH($F606)+1,0))-(DATE(YEAR($F606),MONTH($F606)+1,0)-$F606),DAY(DATE(YEAR($L$9),MONTH($L$9)+1,0)))))))),"")</f>
        <v/>
      </c>
      <c r="H606" s="52" t="str">
        <f>IFERROR(IF($A606&lt;&gt;"",VLOOKUP($A606,Matos,3,0),""),"")</f>
        <v/>
      </c>
      <c r="I606" s="52"/>
      <c r="J606" s="52"/>
      <c r="K606" s="68" t="str">
        <f ca="1">IFERROR(ROUND(IF(MID($B606,1,2)="OT","",IF(AND($B$8&lt;&gt;"",$D606="",MONTH($F606)=MONTH($L$9),($F606&gt;$B$8),($F606&gt;$E606)),-SUM($H606/DAY(DATE(YEAR($L$9),MONTH($L$9)+1,0)))*DATEDIF($B$8,$F606,"d")*$C606,IF(AND($B$8&lt;&gt;"",$D606&lt;&gt;"",MONTH($F606)=MONTH($L$9),($F606&gt;$B$8),($F606&gt;$E606)),-SUM($H606/DAY(DATE(YEAR($L$9),MONTH($L$9)+1,0)))*DATEDIF($B$8,$F606,"d")*$D606,""))),2),"")</f>
        <v/>
      </c>
      <c r="L606" s="68" t="str">
        <f ca="1">IFERROR(ROUND(IF(AND($J606="",$D606=""),SUM($H606/DAY(DATE(YEAR($L$9),MONTH($L$9)+1,0)))*$G606*$C606,IF(AND($J606="",$D606&lt;&gt;""),SUM($H606/DAY(DATE(YEAR($L$9),MONTH($L$9)+1,0)))*$G606*$D606,"")),2),"")</f>
        <v/>
      </c>
      <c r="M606" s="68" t="str">
        <f ca="1">IFERROR(ROUND(IF(SUM($I606+$L606)="","",SUM($I606+$L606)),2),"")</f>
        <v/>
      </c>
      <c r="N606" s="52"/>
      <c r="O606" s="54"/>
    </row>
    <row r="607" spans="1:15" s="14" customFormat="1" x14ac:dyDescent="0.25">
      <c r="A607" s="48"/>
      <c r="B607" s="49" t="str">
        <f>IFERROR(IF($A607&lt;&gt;"",VLOOKUP($A607,Matos,2,0),""),"")</f>
        <v/>
      </c>
      <c r="C607" s="50"/>
      <c r="D607" s="50"/>
      <c r="E607" s="51"/>
      <c r="F607" s="51"/>
      <c r="G607" s="67" t="str">
        <f>IFERROR(IF(OR($A607="",$B607="",$E607=""),"",IF(AND($F607&lt;&gt;"",MONTH($F607)&lt;MONTH($L$9)),"",IF(MID($B607,1,2)="OT",DATEDIF($E607,$F607,"d")+1,IF(AND($I607="",$F607=""),DATEDIF($E607,DATE(YEAR($L$9),MONTH($L$9)+1,0),"d"),IF(AND($E607&lt;&gt;"",$F607&lt;&gt;"",$I607=""),DATEDIF($E607,$F607,"d"),IF(AND($E607&lt;&gt;"",$F607&lt;&gt;"",$I607&lt;&gt;""),DAY(DATE(YEAR($F607),MONTH($F607)+1,0))-(DATE(YEAR($F607),MONTH($F607)+1,0)-$F607),DAY(DATE(YEAR($L$9),MONTH($L$9)+1,0)))))))),"")</f>
        <v/>
      </c>
      <c r="H607" s="52" t="str">
        <f>IFERROR(IF($A607&lt;&gt;"",VLOOKUP($A607,Matos,3,0),""),"")</f>
        <v/>
      </c>
      <c r="I607" s="52"/>
      <c r="J607" s="52"/>
      <c r="K607" s="68" t="str">
        <f ca="1">IFERROR(ROUND(IF(MID($B607,1,2)="OT","",IF(AND($B$8&lt;&gt;"",$D607="",MONTH($F607)=MONTH($L$9),($F607&gt;$B$8),($F607&gt;$E607)),-SUM($H607/DAY(DATE(YEAR($L$9),MONTH($L$9)+1,0)))*DATEDIF($B$8,$F607,"d")*$C607,IF(AND($B$8&lt;&gt;"",$D607&lt;&gt;"",MONTH($F607)=MONTH($L$9),($F607&gt;$B$8),($F607&gt;$E607)),-SUM($H607/DAY(DATE(YEAR($L$9),MONTH($L$9)+1,0)))*DATEDIF($B$8,$F607,"d")*$D607,""))),2),"")</f>
        <v/>
      </c>
      <c r="L607" s="68" t="str">
        <f ca="1">IFERROR(ROUND(IF(AND($J607="",$D607=""),SUM($H607/DAY(DATE(YEAR($L$9),MONTH($L$9)+1,0)))*$G607*$C607,IF(AND($J607="",$D607&lt;&gt;""),SUM($H607/DAY(DATE(YEAR($L$9),MONTH($L$9)+1,0)))*$G607*$D607,"")),2),"")</f>
        <v/>
      </c>
      <c r="M607" s="68" t="str">
        <f ca="1">IFERROR(ROUND(IF(SUM($I607+$L607)="","",SUM($I607+$L607)),2),"")</f>
        <v/>
      </c>
      <c r="N607" s="52"/>
      <c r="O607" s="54"/>
    </row>
    <row r="608" spans="1:15" s="14" customFormat="1" x14ac:dyDescent="0.25">
      <c r="A608" s="48"/>
      <c r="B608" s="49" t="str">
        <f>IFERROR(IF($A608&lt;&gt;"",VLOOKUP($A608,Matos,2,0),""),"")</f>
        <v/>
      </c>
      <c r="C608" s="50"/>
      <c r="D608" s="50"/>
      <c r="E608" s="51"/>
      <c r="F608" s="51"/>
      <c r="G608" s="67" t="str">
        <f>IFERROR(IF(OR($A608="",$B608="",$E608=""),"",IF(AND($F608&lt;&gt;"",MONTH($F608)&lt;MONTH($L$9)),"",IF(MID($B608,1,2)="OT",DATEDIF($E608,$F608,"d")+1,IF(AND($I608="",$F608=""),DATEDIF($E608,DATE(YEAR($L$9),MONTH($L$9)+1,0),"d"),IF(AND($E608&lt;&gt;"",$F608&lt;&gt;"",$I608=""),DATEDIF($E608,$F608,"d"),IF(AND($E608&lt;&gt;"",$F608&lt;&gt;"",$I608&lt;&gt;""),DAY(DATE(YEAR($F608),MONTH($F608)+1,0))-(DATE(YEAR($F608),MONTH($F608)+1,0)-$F608),DAY(DATE(YEAR($L$9),MONTH($L$9)+1,0)))))))),"")</f>
        <v/>
      </c>
      <c r="H608" s="52" t="str">
        <f>IFERROR(IF($A608&lt;&gt;"",VLOOKUP($A608,Matos,3,0),""),"")</f>
        <v/>
      </c>
      <c r="I608" s="52"/>
      <c r="J608" s="52"/>
      <c r="K608" s="68" t="str">
        <f ca="1">IFERROR(ROUND(IF(MID($B608,1,2)="OT","",IF(AND($B$8&lt;&gt;"",$D608="",MONTH($F608)=MONTH($L$9),($F608&gt;$B$8),($F608&gt;$E608)),-SUM($H608/DAY(DATE(YEAR($L$9),MONTH($L$9)+1,0)))*DATEDIF($B$8,$F608,"d")*$C608,IF(AND($B$8&lt;&gt;"",$D608&lt;&gt;"",MONTH($F608)=MONTH($L$9),($F608&gt;$B$8),($F608&gt;$E608)),-SUM($H608/DAY(DATE(YEAR($L$9),MONTH($L$9)+1,0)))*DATEDIF($B$8,$F608,"d")*$D608,""))),2),"")</f>
        <v/>
      </c>
      <c r="L608" s="68" t="str">
        <f ca="1">IFERROR(ROUND(IF(AND($J608="",$D608=""),SUM($H608/DAY(DATE(YEAR($L$9),MONTH($L$9)+1,0)))*$G608*$C608,IF(AND($J608="",$D608&lt;&gt;""),SUM($H608/DAY(DATE(YEAR($L$9),MONTH($L$9)+1,0)))*$G608*$D608,"")),2),"")</f>
        <v/>
      </c>
      <c r="M608" s="68" t="str">
        <f ca="1">IFERROR(ROUND(IF(SUM($I608+$L608)="","",SUM($I608+$L608)),2),"")</f>
        <v/>
      </c>
      <c r="N608" s="52"/>
      <c r="O608" s="54"/>
    </row>
    <row r="609" spans="1:15" s="14" customFormat="1" x14ac:dyDescent="0.25">
      <c r="A609" s="48"/>
      <c r="B609" s="49" t="str">
        <f>IFERROR(IF($A609&lt;&gt;"",VLOOKUP($A609,Matos,2,0),""),"")</f>
        <v/>
      </c>
      <c r="C609" s="50"/>
      <c r="D609" s="50"/>
      <c r="E609" s="51"/>
      <c r="F609" s="51"/>
      <c r="G609" s="67" t="str">
        <f>IFERROR(IF(OR($A609="",$B609="",$E609=""),"",IF(AND($F609&lt;&gt;"",MONTH($F609)&lt;MONTH($L$9)),"",IF(MID($B609,1,2)="OT",DATEDIF($E609,$F609,"d")+1,IF(AND($I609="",$F609=""),DATEDIF($E609,DATE(YEAR($L$9),MONTH($L$9)+1,0),"d"),IF(AND($E609&lt;&gt;"",$F609&lt;&gt;"",$I609=""),DATEDIF($E609,$F609,"d"),IF(AND($E609&lt;&gt;"",$F609&lt;&gt;"",$I609&lt;&gt;""),DAY(DATE(YEAR($F609),MONTH($F609)+1,0))-(DATE(YEAR($F609),MONTH($F609)+1,0)-$F609),DAY(DATE(YEAR($L$9),MONTH($L$9)+1,0)))))))),"")</f>
        <v/>
      </c>
      <c r="H609" s="52" t="str">
        <f>IFERROR(IF($A609&lt;&gt;"",VLOOKUP($A609,Matos,3,0),""),"")</f>
        <v/>
      </c>
      <c r="I609" s="52"/>
      <c r="J609" s="52"/>
      <c r="K609" s="68" t="str">
        <f ca="1">IFERROR(ROUND(IF(MID($B609,1,2)="OT","",IF(AND($B$8&lt;&gt;"",$D609="",MONTH($F609)=MONTH($L$9),($F609&gt;$B$8),($F609&gt;$E609)),-SUM($H609/DAY(DATE(YEAR($L$9),MONTH($L$9)+1,0)))*DATEDIF($B$8,$F609,"d")*$C609,IF(AND($B$8&lt;&gt;"",$D609&lt;&gt;"",MONTH($F609)=MONTH($L$9),($F609&gt;$B$8),($F609&gt;$E609)),-SUM($H609/DAY(DATE(YEAR($L$9),MONTH($L$9)+1,0)))*DATEDIF($B$8,$F609,"d")*$D609,""))),2),"")</f>
        <v/>
      </c>
      <c r="L609" s="68" t="str">
        <f ca="1">IFERROR(ROUND(IF(AND($J609="",$D609=""),SUM($H609/DAY(DATE(YEAR($L$9),MONTH($L$9)+1,0)))*$G609*$C609,IF(AND($J609="",$D609&lt;&gt;""),SUM($H609/DAY(DATE(YEAR($L$9),MONTH($L$9)+1,0)))*$G609*$D609,"")),2),"")</f>
        <v/>
      </c>
      <c r="M609" s="68" t="str">
        <f ca="1">IFERROR(ROUND(IF(SUM($I609+$L609)="","",SUM($I609+$L609)),2),"")</f>
        <v/>
      </c>
      <c r="N609" s="52"/>
      <c r="O609" s="54"/>
    </row>
    <row r="610" spans="1:15" s="14" customFormat="1" x14ac:dyDescent="0.25">
      <c r="A610" s="48"/>
      <c r="B610" s="49" t="str">
        <f>IFERROR(IF($A610&lt;&gt;"",VLOOKUP($A610,Matos,2,0),""),"")</f>
        <v/>
      </c>
      <c r="C610" s="50"/>
      <c r="D610" s="50"/>
      <c r="E610" s="51"/>
      <c r="F610" s="51"/>
      <c r="G610" s="67" t="str">
        <f>IFERROR(IF(OR($A610="",$B610="",$E610=""),"",IF(AND($F610&lt;&gt;"",MONTH($F610)&lt;MONTH($L$9)),"",IF(MID($B610,1,2)="OT",DATEDIF($E610,$F610,"d")+1,IF(AND($I610="",$F610=""),DATEDIF($E610,DATE(YEAR($L$9),MONTH($L$9)+1,0),"d"),IF(AND($E610&lt;&gt;"",$F610&lt;&gt;"",$I610=""),DATEDIF($E610,$F610,"d"),IF(AND($E610&lt;&gt;"",$F610&lt;&gt;"",$I610&lt;&gt;""),DAY(DATE(YEAR($F610),MONTH($F610)+1,0))-(DATE(YEAR($F610),MONTH($F610)+1,0)-$F610),DAY(DATE(YEAR($L$9),MONTH($L$9)+1,0)))))))),"")</f>
        <v/>
      </c>
      <c r="H610" s="52" t="str">
        <f>IFERROR(IF($A610&lt;&gt;"",VLOOKUP($A610,Matos,3,0),""),"")</f>
        <v/>
      </c>
      <c r="I610" s="52"/>
      <c r="J610" s="52"/>
      <c r="K610" s="68" t="str">
        <f ca="1">IFERROR(ROUND(IF(MID($B610,1,2)="OT","",IF(AND($B$8&lt;&gt;"",$D610="",MONTH($F610)=MONTH($L$9),($F610&gt;$B$8),($F610&gt;$E610)),-SUM($H610/DAY(DATE(YEAR($L$9),MONTH($L$9)+1,0)))*DATEDIF($B$8,$F610,"d")*$C610,IF(AND($B$8&lt;&gt;"",$D610&lt;&gt;"",MONTH($F610)=MONTH($L$9),($F610&gt;$B$8),($F610&gt;$E610)),-SUM($H610/DAY(DATE(YEAR($L$9),MONTH($L$9)+1,0)))*DATEDIF($B$8,$F610,"d")*$D610,""))),2),"")</f>
        <v/>
      </c>
      <c r="L610" s="68" t="str">
        <f ca="1">IFERROR(ROUND(IF(AND($J610="",$D610=""),SUM($H610/DAY(DATE(YEAR($L$9),MONTH($L$9)+1,0)))*$G610*$C610,IF(AND($J610="",$D610&lt;&gt;""),SUM($H610/DAY(DATE(YEAR($L$9),MONTH($L$9)+1,0)))*$G610*$D610,"")),2),"")</f>
        <v/>
      </c>
      <c r="M610" s="68" t="str">
        <f ca="1">IFERROR(ROUND(IF(SUM($I610+$L610)="","",SUM($I610+$L610)),2),"")</f>
        <v/>
      </c>
      <c r="N610" s="52"/>
      <c r="O610" s="54"/>
    </row>
    <row r="611" spans="1:15" s="14" customFormat="1" x14ac:dyDescent="0.25">
      <c r="A611" s="48"/>
      <c r="B611" s="49" t="str">
        <f>IFERROR(IF($A611&lt;&gt;"",VLOOKUP($A611,Matos,2,0),""),"")</f>
        <v/>
      </c>
      <c r="C611" s="50"/>
      <c r="D611" s="50"/>
      <c r="E611" s="51"/>
      <c r="F611" s="51"/>
      <c r="G611" s="67" t="str">
        <f>IFERROR(IF(OR($A611="",$B611="",$E611=""),"",IF(AND($F611&lt;&gt;"",MONTH($F611)&lt;MONTH($L$9)),"",IF(MID($B611,1,2)="OT",DATEDIF($E611,$F611,"d")+1,IF(AND($I611="",$F611=""),DATEDIF($E611,DATE(YEAR($L$9),MONTH($L$9)+1,0),"d"),IF(AND($E611&lt;&gt;"",$F611&lt;&gt;"",$I611=""),DATEDIF($E611,$F611,"d"),IF(AND($E611&lt;&gt;"",$F611&lt;&gt;"",$I611&lt;&gt;""),DAY(DATE(YEAR($F611),MONTH($F611)+1,0))-(DATE(YEAR($F611),MONTH($F611)+1,0)-$F611),DAY(DATE(YEAR($L$9),MONTH($L$9)+1,0)))))))),"")</f>
        <v/>
      </c>
      <c r="H611" s="52" t="str">
        <f>IFERROR(IF($A611&lt;&gt;"",VLOOKUP($A611,Matos,3,0),""),"")</f>
        <v/>
      </c>
      <c r="I611" s="52"/>
      <c r="J611" s="52"/>
      <c r="K611" s="68" t="str">
        <f ca="1">IFERROR(ROUND(IF(MID($B611,1,2)="OT","",IF(AND($B$8&lt;&gt;"",$D611="",MONTH($F611)=MONTH($L$9),($F611&gt;$B$8),($F611&gt;$E611)),-SUM($H611/DAY(DATE(YEAR($L$9),MONTH($L$9)+1,0)))*DATEDIF($B$8,$F611,"d")*$C611,IF(AND($B$8&lt;&gt;"",$D611&lt;&gt;"",MONTH($F611)=MONTH($L$9),($F611&gt;$B$8),($F611&gt;$E611)),-SUM($H611/DAY(DATE(YEAR($L$9),MONTH($L$9)+1,0)))*DATEDIF($B$8,$F611,"d")*$D611,""))),2),"")</f>
        <v/>
      </c>
      <c r="L611" s="68" t="str">
        <f ca="1">IFERROR(ROUND(IF(AND($J611="",$D611=""),SUM($H611/DAY(DATE(YEAR($L$9),MONTH($L$9)+1,0)))*$G611*$C611,IF(AND($J611="",$D611&lt;&gt;""),SUM($H611/DAY(DATE(YEAR($L$9),MONTH($L$9)+1,0)))*$G611*$D611,"")),2),"")</f>
        <v/>
      </c>
      <c r="M611" s="68" t="str">
        <f ca="1">IFERROR(ROUND(IF(SUM($I611+$L611)="","",SUM($I611+$L611)),2),"")</f>
        <v/>
      </c>
      <c r="N611" s="52"/>
      <c r="O611" s="54"/>
    </row>
    <row r="612" spans="1:15" s="14" customFormat="1" x14ac:dyDescent="0.25">
      <c r="A612" s="48"/>
      <c r="B612" s="49" t="str">
        <f>IFERROR(IF($A612&lt;&gt;"",VLOOKUP($A612,Matos,2,0),""),"")</f>
        <v/>
      </c>
      <c r="C612" s="50"/>
      <c r="D612" s="50"/>
      <c r="E612" s="51"/>
      <c r="F612" s="51"/>
      <c r="G612" s="67" t="str">
        <f>IFERROR(IF(OR($A612="",$B612="",$E612=""),"",IF(AND($F612&lt;&gt;"",MONTH($F612)&lt;MONTH($L$9)),"",IF(MID($B612,1,2)="OT",DATEDIF($E612,$F612,"d")+1,IF(AND($I612="",$F612=""),DATEDIF($E612,DATE(YEAR($L$9),MONTH($L$9)+1,0),"d"),IF(AND($E612&lt;&gt;"",$F612&lt;&gt;"",$I612=""),DATEDIF($E612,$F612,"d"),IF(AND($E612&lt;&gt;"",$F612&lt;&gt;"",$I612&lt;&gt;""),DAY(DATE(YEAR($F612),MONTH($F612)+1,0))-(DATE(YEAR($F612),MONTH($F612)+1,0)-$F612),DAY(DATE(YEAR($L$9),MONTH($L$9)+1,0)))))))),"")</f>
        <v/>
      </c>
      <c r="H612" s="52" t="str">
        <f>IFERROR(IF($A612&lt;&gt;"",VLOOKUP($A612,Matos,3,0),""),"")</f>
        <v/>
      </c>
      <c r="I612" s="52"/>
      <c r="J612" s="52"/>
      <c r="K612" s="68" t="str">
        <f ca="1">IFERROR(ROUND(IF(MID($B612,1,2)="OT","",IF(AND($B$8&lt;&gt;"",$D612="",MONTH($F612)=MONTH($L$9),($F612&gt;$B$8),($F612&gt;$E612)),-SUM($H612/DAY(DATE(YEAR($L$9),MONTH($L$9)+1,0)))*DATEDIF($B$8,$F612,"d")*$C612,IF(AND($B$8&lt;&gt;"",$D612&lt;&gt;"",MONTH($F612)=MONTH($L$9),($F612&gt;$B$8),($F612&gt;$E612)),-SUM($H612/DAY(DATE(YEAR($L$9),MONTH($L$9)+1,0)))*DATEDIF($B$8,$F612,"d")*$D612,""))),2),"")</f>
        <v/>
      </c>
      <c r="L612" s="68" t="str">
        <f ca="1">IFERROR(ROUND(IF(AND($J612="",$D612=""),SUM($H612/DAY(DATE(YEAR($L$9),MONTH($L$9)+1,0)))*$G612*$C612,IF(AND($J612="",$D612&lt;&gt;""),SUM($H612/DAY(DATE(YEAR($L$9),MONTH($L$9)+1,0)))*$G612*$D612,"")),2),"")</f>
        <v/>
      </c>
      <c r="M612" s="68" t="str">
        <f ca="1">IFERROR(ROUND(IF(SUM($I612+$L612)="","",SUM($I612+$L612)),2),"")</f>
        <v/>
      </c>
      <c r="N612" s="52"/>
      <c r="O612" s="54"/>
    </row>
    <row r="613" spans="1:15" s="14" customFormat="1" x14ac:dyDescent="0.25">
      <c r="A613" s="48"/>
      <c r="B613" s="49" t="str">
        <f>IFERROR(IF($A613&lt;&gt;"",VLOOKUP($A613,Matos,2,0),""),"")</f>
        <v/>
      </c>
      <c r="C613" s="50"/>
      <c r="D613" s="50"/>
      <c r="E613" s="51"/>
      <c r="F613" s="51"/>
      <c r="G613" s="67" t="str">
        <f>IFERROR(IF(OR($A613="",$B613="",$E613=""),"",IF(AND($F613&lt;&gt;"",MONTH($F613)&lt;MONTH($L$9)),"",IF(MID($B613,1,2)="OT",DATEDIF($E613,$F613,"d")+1,IF(AND($I613="",$F613=""),DATEDIF($E613,DATE(YEAR($L$9),MONTH($L$9)+1,0),"d"),IF(AND($E613&lt;&gt;"",$F613&lt;&gt;"",$I613=""),DATEDIF($E613,$F613,"d"),IF(AND($E613&lt;&gt;"",$F613&lt;&gt;"",$I613&lt;&gt;""),DAY(DATE(YEAR($F613),MONTH($F613)+1,0))-(DATE(YEAR($F613),MONTH($F613)+1,0)-$F613),DAY(DATE(YEAR($L$9),MONTH($L$9)+1,0)))))))),"")</f>
        <v/>
      </c>
      <c r="H613" s="52" t="str">
        <f>IFERROR(IF($A613&lt;&gt;"",VLOOKUP($A613,Matos,3,0),""),"")</f>
        <v/>
      </c>
      <c r="I613" s="52"/>
      <c r="J613" s="52"/>
      <c r="K613" s="68" t="str">
        <f ca="1">IFERROR(ROUND(IF(MID($B613,1,2)="OT","",IF(AND($B$8&lt;&gt;"",$D613="",MONTH($F613)=MONTH($L$9),($F613&gt;$B$8),($F613&gt;$E613)),-SUM($H613/DAY(DATE(YEAR($L$9),MONTH($L$9)+1,0)))*DATEDIF($B$8,$F613,"d")*$C613,IF(AND($B$8&lt;&gt;"",$D613&lt;&gt;"",MONTH($F613)=MONTH($L$9),($F613&gt;$B$8),($F613&gt;$E613)),-SUM($H613/DAY(DATE(YEAR($L$9),MONTH($L$9)+1,0)))*DATEDIF($B$8,$F613,"d")*$D613,""))),2),"")</f>
        <v/>
      </c>
      <c r="L613" s="68" t="str">
        <f ca="1">IFERROR(ROUND(IF(AND($J613="",$D613=""),SUM($H613/DAY(DATE(YEAR($L$9),MONTH($L$9)+1,0)))*$G613*$C613,IF(AND($J613="",$D613&lt;&gt;""),SUM($H613/DAY(DATE(YEAR($L$9),MONTH($L$9)+1,0)))*$G613*$D613,"")),2),"")</f>
        <v/>
      </c>
      <c r="M613" s="68" t="str">
        <f ca="1">IFERROR(ROUND(IF(SUM($I613+$L613)="","",SUM($I613+$L613)),2),"")</f>
        <v/>
      </c>
      <c r="N613" s="52"/>
      <c r="O613" s="54"/>
    </row>
    <row r="614" spans="1:15" s="14" customFormat="1" x14ac:dyDescent="0.25">
      <c r="A614" s="48"/>
      <c r="B614" s="49" t="str">
        <f>IFERROR(IF($A614&lt;&gt;"",VLOOKUP($A614,Matos,2,0),""),"")</f>
        <v/>
      </c>
      <c r="C614" s="50"/>
      <c r="D614" s="50"/>
      <c r="E614" s="51"/>
      <c r="F614" s="51"/>
      <c r="G614" s="67" t="str">
        <f>IFERROR(IF(OR($A614="",$B614="",$E614=""),"",IF(AND($F614&lt;&gt;"",MONTH($F614)&lt;MONTH($L$9)),"",IF(MID($B614,1,2)="OT",DATEDIF($E614,$F614,"d")+1,IF(AND($I614="",$F614=""),DATEDIF($E614,DATE(YEAR($L$9),MONTH($L$9)+1,0),"d"),IF(AND($E614&lt;&gt;"",$F614&lt;&gt;"",$I614=""),DATEDIF($E614,$F614,"d"),IF(AND($E614&lt;&gt;"",$F614&lt;&gt;"",$I614&lt;&gt;""),DAY(DATE(YEAR($F614),MONTH($F614)+1,0))-(DATE(YEAR($F614),MONTH($F614)+1,0)-$F614),DAY(DATE(YEAR($L$9),MONTH($L$9)+1,0)))))))),"")</f>
        <v/>
      </c>
      <c r="H614" s="52" t="str">
        <f>IFERROR(IF($A614&lt;&gt;"",VLOOKUP($A614,Matos,3,0),""),"")</f>
        <v/>
      </c>
      <c r="I614" s="52"/>
      <c r="J614" s="52"/>
      <c r="K614" s="68" t="str">
        <f ca="1">IFERROR(ROUND(IF(MID($B614,1,2)="OT","",IF(AND($B$8&lt;&gt;"",$D614="",MONTH($F614)=MONTH($L$9),($F614&gt;$B$8),($F614&gt;$E614)),-SUM($H614/DAY(DATE(YEAR($L$9),MONTH($L$9)+1,0)))*DATEDIF($B$8,$F614,"d")*$C614,IF(AND($B$8&lt;&gt;"",$D614&lt;&gt;"",MONTH($F614)=MONTH($L$9),($F614&gt;$B$8),($F614&gt;$E614)),-SUM($H614/DAY(DATE(YEAR($L$9),MONTH($L$9)+1,0)))*DATEDIF($B$8,$F614,"d")*$D614,""))),2),"")</f>
        <v/>
      </c>
      <c r="L614" s="68" t="str">
        <f ca="1">IFERROR(ROUND(IF(AND($J614="",$D614=""),SUM($H614/DAY(DATE(YEAR($L$9),MONTH($L$9)+1,0)))*$G614*$C614,IF(AND($J614="",$D614&lt;&gt;""),SUM($H614/DAY(DATE(YEAR($L$9),MONTH($L$9)+1,0)))*$G614*$D614,"")),2),"")</f>
        <v/>
      </c>
      <c r="M614" s="68" t="str">
        <f ca="1">IFERROR(ROUND(IF(SUM($I614+$L614)="","",SUM($I614+$L614)),2),"")</f>
        <v/>
      </c>
      <c r="N614" s="52"/>
      <c r="O614" s="54"/>
    </row>
    <row r="615" spans="1:15" s="14" customFormat="1" x14ac:dyDescent="0.25">
      <c r="A615" s="48"/>
      <c r="B615" s="49" t="str">
        <f>IFERROR(IF($A615&lt;&gt;"",VLOOKUP($A615,Matos,2,0),""),"")</f>
        <v/>
      </c>
      <c r="C615" s="50"/>
      <c r="D615" s="50"/>
      <c r="E615" s="51"/>
      <c r="F615" s="51"/>
      <c r="G615" s="67" t="str">
        <f>IFERROR(IF(OR($A615="",$B615="",$E615=""),"",IF(AND($F615&lt;&gt;"",MONTH($F615)&lt;MONTH($L$9)),"",IF(MID($B615,1,2)="OT",DATEDIF($E615,$F615,"d")+1,IF(AND($I615="",$F615=""),DATEDIF($E615,DATE(YEAR($L$9),MONTH($L$9)+1,0),"d"),IF(AND($E615&lt;&gt;"",$F615&lt;&gt;"",$I615=""),DATEDIF($E615,$F615,"d"),IF(AND($E615&lt;&gt;"",$F615&lt;&gt;"",$I615&lt;&gt;""),DAY(DATE(YEAR($F615),MONTH($F615)+1,0))-(DATE(YEAR($F615),MONTH($F615)+1,0)-$F615),DAY(DATE(YEAR($L$9),MONTH($L$9)+1,0)))))))),"")</f>
        <v/>
      </c>
      <c r="H615" s="52" t="str">
        <f>IFERROR(IF($A615&lt;&gt;"",VLOOKUP($A615,Matos,3,0),""),"")</f>
        <v/>
      </c>
      <c r="I615" s="52"/>
      <c r="J615" s="52"/>
      <c r="K615" s="68" t="str">
        <f ca="1">IFERROR(ROUND(IF(MID($B615,1,2)="OT","",IF(AND($B$8&lt;&gt;"",$D615="",MONTH($F615)=MONTH($L$9),($F615&gt;$B$8),($F615&gt;$E615)),-SUM($H615/DAY(DATE(YEAR($L$9),MONTH($L$9)+1,0)))*DATEDIF($B$8,$F615,"d")*$C615,IF(AND($B$8&lt;&gt;"",$D615&lt;&gt;"",MONTH($F615)=MONTH($L$9),($F615&gt;$B$8),($F615&gt;$E615)),-SUM($H615/DAY(DATE(YEAR($L$9),MONTH($L$9)+1,0)))*DATEDIF($B$8,$F615,"d")*$D615,""))),2),"")</f>
        <v/>
      </c>
      <c r="L615" s="68" t="str">
        <f ca="1">IFERROR(ROUND(IF(AND($J615="",$D615=""),SUM($H615/DAY(DATE(YEAR($L$9),MONTH($L$9)+1,0)))*$G615*$C615,IF(AND($J615="",$D615&lt;&gt;""),SUM($H615/DAY(DATE(YEAR($L$9),MONTH($L$9)+1,0)))*$G615*$D615,"")),2),"")</f>
        <v/>
      </c>
      <c r="M615" s="68" t="str">
        <f ca="1">IFERROR(ROUND(IF(SUM($I615+$L615)="","",SUM($I615+$L615)),2),"")</f>
        <v/>
      </c>
      <c r="N615" s="52"/>
      <c r="O615" s="54"/>
    </row>
    <row r="616" spans="1:15" s="14" customFormat="1" x14ac:dyDescent="0.25">
      <c r="A616" s="48"/>
      <c r="B616" s="49" t="str">
        <f>IFERROR(IF($A616&lt;&gt;"",VLOOKUP($A616,Matos,2,0),""),"")</f>
        <v/>
      </c>
      <c r="C616" s="50"/>
      <c r="D616" s="50"/>
      <c r="E616" s="51"/>
      <c r="F616" s="51"/>
      <c r="G616" s="67" t="str">
        <f>IFERROR(IF(OR($A616="",$B616="",$E616=""),"",IF(AND($F616&lt;&gt;"",MONTH($F616)&lt;MONTH($L$9)),"",IF(MID($B616,1,2)="OT",DATEDIF($E616,$F616,"d")+1,IF(AND($I616="",$F616=""),DATEDIF($E616,DATE(YEAR($L$9),MONTH($L$9)+1,0),"d"),IF(AND($E616&lt;&gt;"",$F616&lt;&gt;"",$I616=""),DATEDIF($E616,$F616,"d"),IF(AND($E616&lt;&gt;"",$F616&lt;&gt;"",$I616&lt;&gt;""),DAY(DATE(YEAR($F616),MONTH($F616)+1,0))-(DATE(YEAR($F616),MONTH($F616)+1,0)-$F616),DAY(DATE(YEAR($L$9),MONTH($L$9)+1,0)))))))),"")</f>
        <v/>
      </c>
      <c r="H616" s="52" t="str">
        <f>IFERROR(IF($A616&lt;&gt;"",VLOOKUP($A616,Matos,3,0),""),"")</f>
        <v/>
      </c>
      <c r="I616" s="52"/>
      <c r="J616" s="52"/>
      <c r="K616" s="68" t="str">
        <f ca="1">IFERROR(ROUND(IF(MID($B616,1,2)="OT","",IF(AND($B$8&lt;&gt;"",$D616="",MONTH($F616)=MONTH($L$9),($F616&gt;$B$8),($F616&gt;$E616)),-SUM($H616/DAY(DATE(YEAR($L$9),MONTH($L$9)+1,0)))*DATEDIF($B$8,$F616,"d")*$C616,IF(AND($B$8&lt;&gt;"",$D616&lt;&gt;"",MONTH($F616)=MONTH($L$9),($F616&gt;$B$8),($F616&gt;$E616)),-SUM($H616/DAY(DATE(YEAR($L$9),MONTH($L$9)+1,0)))*DATEDIF($B$8,$F616,"d")*$D616,""))),2),"")</f>
        <v/>
      </c>
      <c r="L616" s="68" t="str">
        <f ca="1">IFERROR(ROUND(IF(AND($J616="",$D616=""),SUM($H616/DAY(DATE(YEAR($L$9),MONTH($L$9)+1,0)))*$G616*$C616,IF(AND($J616="",$D616&lt;&gt;""),SUM($H616/DAY(DATE(YEAR($L$9),MONTH($L$9)+1,0)))*$G616*$D616,"")),2),"")</f>
        <v/>
      </c>
      <c r="M616" s="68" t="str">
        <f ca="1">IFERROR(ROUND(IF(SUM($I616+$L616)="","",SUM($I616+$L616)),2),"")</f>
        <v/>
      </c>
      <c r="N616" s="52"/>
      <c r="O616" s="54"/>
    </row>
    <row r="617" spans="1:15" s="14" customFormat="1" x14ac:dyDescent="0.25">
      <c r="A617" s="48"/>
      <c r="B617" s="49" t="str">
        <f>IFERROR(IF($A617&lt;&gt;"",VLOOKUP($A617,Matos,2,0),""),"")</f>
        <v/>
      </c>
      <c r="C617" s="50"/>
      <c r="D617" s="50"/>
      <c r="E617" s="51"/>
      <c r="F617" s="51"/>
      <c r="G617" s="67" t="str">
        <f>IFERROR(IF(OR($A617="",$B617="",$E617=""),"",IF(AND($F617&lt;&gt;"",MONTH($F617)&lt;MONTH($L$9)),"",IF(MID($B617,1,2)="OT",DATEDIF($E617,$F617,"d")+1,IF(AND($I617="",$F617=""),DATEDIF($E617,DATE(YEAR($L$9),MONTH($L$9)+1,0),"d"),IF(AND($E617&lt;&gt;"",$F617&lt;&gt;"",$I617=""),DATEDIF($E617,$F617,"d"),IF(AND($E617&lt;&gt;"",$F617&lt;&gt;"",$I617&lt;&gt;""),DAY(DATE(YEAR($F617),MONTH($F617)+1,0))-(DATE(YEAR($F617),MONTH($F617)+1,0)-$F617),DAY(DATE(YEAR($L$9),MONTH($L$9)+1,0)))))))),"")</f>
        <v/>
      </c>
      <c r="H617" s="52" t="str">
        <f>IFERROR(IF($A617&lt;&gt;"",VLOOKUP($A617,Matos,3,0),""),"")</f>
        <v/>
      </c>
      <c r="I617" s="52"/>
      <c r="J617" s="52"/>
      <c r="K617" s="68" t="str">
        <f ca="1">IFERROR(ROUND(IF(MID($B617,1,2)="OT","",IF(AND($B$8&lt;&gt;"",$D617="",MONTH($F617)=MONTH($L$9),($F617&gt;$B$8),($F617&gt;$E617)),-SUM($H617/DAY(DATE(YEAR($L$9),MONTH($L$9)+1,0)))*DATEDIF($B$8,$F617,"d")*$C617,IF(AND($B$8&lt;&gt;"",$D617&lt;&gt;"",MONTH($F617)=MONTH($L$9),($F617&gt;$B$8),($F617&gt;$E617)),-SUM($H617/DAY(DATE(YEAR($L$9),MONTH($L$9)+1,0)))*DATEDIF($B$8,$F617,"d")*$D617,""))),2),"")</f>
        <v/>
      </c>
      <c r="L617" s="68" t="str">
        <f ca="1">IFERROR(ROUND(IF(AND($J617="",$D617=""),SUM($H617/DAY(DATE(YEAR($L$9),MONTH($L$9)+1,0)))*$G617*$C617,IF(AND($J617="",$D617&lt;&gt;""),SUM($H617/DAY(DATE(YEAR($L$9),MONTH($L$9)+1,0)))*$G617*$D617,"")),2),"")</f>
        <v/>
      </c>
      <c r="M617" s="68" t="str">
        <f ca="1">IFERROR(ROUND(IF(SUM($I617+$L617)="","",SUM($I617+$L617)),2),"")</f>
        <v/>
      </c>
      <c r="N617" s="52"/>
      <c r="O617" s="54"/>
    </row>
    <row r="618" spans="1:15" s="14" customFormat="1" x14ac:dyDescent="0.25">
      <c r="A618" s="48"/>
      <c r="B618" s="49" t="str">
        <f>IFERROR(IF($A618&lt;&gt;"",VLOOKUP($A618,Matos,2,0),""),"")</f>
        <v/>
      </c>
      <c r="C618" s="50"/>
      <c r="D618" s="50"/>
      <c r="E618" s="51"/>
      <c r="F618" s="51"/>
      <c r="G618" s="67" t="str">
        <f>IFERROR(IF(OR($A618="",$B618="",$E618=""),"",IF(AND($F618&lt;&gt;"",MONTH($F618)&lt;MONTH($L$9)),"",IF(MID($B618,1,2)="OT",DATEDIF($E618,$F618,"d")+1,IF(AND($I618="",$F618=""),DATEDIF($E618,DATE(YEAR($L$9),MONTH($L$9)+1,0),"d"),IF(AND($E618&lt;&gt;"",$F618&lt;&gt;"",$I618=""),DATEDIF($E618,$F618,"d"),IF(AND($E618&lt;&gt;"",$F618&lt;&gt;"",$I618&lt;&gt;""),DAY(DATE(YEAR($F618),MONTH($F618)+1,0))-(DATE(YEAR($F618),MONTH($F618)+1,0)-$F618),DAY(DATE(YEAR($L$9),MONTH($L$9)+1,0)))))))),"")</f>
        <v/>
      </c>
      <c r="H618" s="52" t="str">
        <f>IFERROR(IF($A618&lt;&gt;"",VLOOKUP($A618,Matos,3,0),""),"")</f>
        <v/>
      </c>
      <c r="I618" s="52"/>
      <c r="J618" s="52"/>
      <c r="K618" s="68" t="str">
        <f ca="1">IFERROR(ROUND(IF(MID($B618,1,2)="OT","",IF(AND($B$8&lt;&gt;"",$D618="",MONTH($F618)=MONTH($L$9),($F618&gt;$B$8),($F618&gt;$E618)),-SUM($H618/DAY(DATE(YEAR($L$9),MONTH($L$9)+1,0)))*DATEDIF($B$8,$F618,"d")*$C618,IF(AND($B$8&lt;&gt;"",$D618&lt;&gt;"",MONTH($F618)=MONTH($L$9),($F618&gt;$B$8),($F618&gt;$E618)),-SUM($H618/DAY(DATE(YEAR($L$9),MONTH($L$9)+1,0)))*DATEDIF($B$8,$F618,"d")*$D618,""))),2),"")</f>
        <v/>
      </c>
      <c r="L618" s="68" t="str">
        <f ca="1">IFERROR(ROUND(IF(AND($J618="",$D618=""),SUM($H618/DAY(DATE(YEAR($L$9),MONTH($L$9)+1,0)))*$G618*$C618,IF(AND($J618="",$D618&lt;&gt;""),SUM($H618/DAY(DATE(YEAR($L$9),MONTH($L$9)+1,0)))*$G618*$D618,"")),2),"")</f>
        <v/>
      </c>
      <c r="M618" s="68" t="str">
        <f ca="1">IFERROR(ROUND(IF(SUM($I618+$L618)="","",SUM($I618+$L618)),2),"")</f>
        <v/>
      </c>
      <c r="N618" s="52"/>
      <c r="O618" s="54"/>
    </row>
    <row r="619" spans="1:15" s="14" customFormat="1" x14ac:dyDescent="0.25">
      <c r="A619" s="48"/>
      <c r="B619" s="49" t="str">
        <f>IFERROR(IF($A619&lt;&gt;"",VLOOKUP($A619,Matos,2,0),""),"")</f>
        <v/>
      </c>
      <c r="C619" s="50"/>
      <c r="D619" s="50"/>
      <c r="E619" s="51"/>
      <c r="F619" s="51"/>
      <c r="G619" s="67" t="str">
        <f>IFERROR(IF(OR($A619="",$B619="",$E619=""),"",IF(AND($F619&lt;&gt;"",MONTH($F619)&lt;MONTH($L$9)),"",IF(MID($B619,1,2)="OT",DATEDIF($E619,$F619,"d")+1,IF(AND($I619="",$F619=""),DATEDIF($E619,DATE(YEAR($L$9),MONTH($L$9)+1,0),"d"),IF(AND($E619&lt;&gt;"",$F619&lt;&gt;"",$I619=""),DATEDIF($E619,$F619,"d"),IF(AND($E619&lt;&gt;"",$F619&lt;&gt;"",$I619&lt;&gt;""),DAY(DATE(YEAR($F619),MONTH($F619)+1,0))-(DATE(YEAR($F619),MONTH($F619)+1,0)-$F619),DAY(DATE(YEAR($L$9),MONTH($L$9)+1,0)))))))),"")</f>
        <v/>
      </c>
      <c r="H619" s="52" t="str">
        <f>IFERROR(IF($A619&lt;&gt;"",VLOOKUP($A619,Matos,3,0),""),"")</f>
        <v/>
      </c>
      <c r="I619" s="52"/>
      <c r="J619" s="52"/>
      <c r="K619" s="68" t="str">
        <f ca="1">IFERROR(ROUND(IF(MID($B619,1,2)="OT","",IF(AND($B$8&lt;&gt;"",$D619="",MONTH($F619)=MONTH($L$9),($F619&gt;$B$8),($F619&gt;$E619)),-SUM($H619/DAY(DATE(YEAR($L$9),MONTH($L$9)+1,0)))*DATEDIF($B$8,$F619,"d")*$C619,IF(AND($B$8&lt;&gt;"",$D619&lt;&gt;"",MONTH($F619)=MONTH($L$9),($F619&gt;$B$8),($F619&gt;$E619)),-SUM($H619/DAY(DATE(YEAR($L$9),MONTH($L$9)+1,0)))*DATEDIF($B$8,$F619,"d")*$D619,""))),2),"")</f>
        <v/>
      </c>
      <c r="L619" s="68" t="str">
        <f ca="1">IFERROR(ROUND(IF(AND($J619="",$D619=""),SUM($H619/DAY(DATE(YEAR($L$9),MONTH($L$9)+1,0)))*$G619*$C619,IF(AND($J619="",$D619&lt;&gt;""),SUM($H619/DAY(DATE(YEAR($L$9),MONTH($L$9)+1,0)))*$G619*$D619,"")),2),"")</f>
        <v/>
      </c>
      <c r="M619" s="68" t="str">
        <f ca="1">IFERROR(ROUND(IF(SUM($I619+$L619)="","",SUM($I619+$L619)),2),"")</f>
        <v/>
      </c>
      <c r="N619" s="52"/>
      <c r="O619" s="54"/>
    </row>
    <row r="620" spans="1:15" s="14" customFormat="1" x14ac:dyDescent="0.25">
      <c r="A620" s="48"/>
      <c r="B620" s="49" t="str">
        <f>IFERROR(IF($A620&lt;&gt;"",VLOOKUP($A620,Matos,2,0),""),"")</f>
        <v/>
      </c>
      <c r="C620" s="50"/>
      <c r="D620" s="50"/>
      <c r="E620" s="51"/>
      <c r="F620" s="51"/>
      <c r="G620" s="67" t="str">
        <f>IFERROR(IF(OR($A620="",$B620="",$E620=""),"",IF(AND($F620&lt;&gt;"",MONTH($F620)&lt;MONTH($L$9)),"",IF(MID($B620,1,2)="OT",DATEDIF($E620,$F620,"d")+1,IF(AND($I620="",$F620=""),DATEDIF($E620,DATE(YEAR($L$9),MONTH($L$9)+1,0),"d"),IF(AND($E620&lt;&gt;"",$F620&lt;&gt;"",$I620=""),DATEDIF($E620,$F620,"d"),IF(AND($E620&lt;&gt;"",$F620&lt;&gt;"",$I620&lt;&gt;""),DAY(DATE(YEAR($F620),MONTH($F620)+1,0))-(DATE(YEAR($F620),MONTH($F620)+1,0)-$F620),DAY(DATE(YEAR($L$9),MONTH($L$9)+1,0)))))))),"")</f>
        <v/>
      </c>
      <c r="H620" s="52" t="str">
        <f>IFERROR(IF($A620&lt;&gt;"",VLOOKUP($A620,Matos,3,0),""),"")</f>
        <v/>
      </c>
      <c r="I620" s="52"/>
      <c r="J620" s="52"/>
      <c r="K620" s="68" t="str">
        <f ca="1">IFERROR(ROUND(IF(MID($B620,1,2)="OT","",IF(AND($B$8&lt;&gt;"",$D620="",MONTH($F620)=MONTH($L$9),($F620&gt;$B$8),($F620&gt;$E620)),-SUM($H620/DAY(DATE(YEAR($L$9),MONTH($L$9)+1,0)))*DATEDIF($B$8,$F620,"d")*$C620,IF(AND($B$8&lt;&gt;"",$D620&lt;&gt;"",MONTH($F620)=MONTH($L$9),($F620&gt;$B$8),($F620&gt;$E620)),-SUM($H620/DAY(DATE(YEAR($L$9),MONTH($L$9)+1,0)))*DATEDIF($B$8,$F620,"d")*$D620,""))),2),"")</f>
        <v/>
      </c>
      <c r="L620" s="68" t="str">
        <f ca="1">IFERROR(ROUND(IF(AND($J620="",$D620=""),SUM($H620/DAY(DATE(YEAR($L$9),MONTH($L$9)+1,0)))*$G620*$C620,IF(AND($J620="",$D620&lt;&gt;""),SUM($H620/DAY(DATE(YEAR($L$9),MONTH($L$9)+1,0)))*$G620*$D620,"")),2),"")</f>
        <v/>
      </c>
      <c r="M620" s="68" t="str">
        <f ca="1">IFERROR(ROUND(IF(SUM($I620+$L620)="","",SUM($I620+$L620)),2),"")</f>
        <v/>
      </c>
      <c r="N620" s="52"/>
      <c r="O620" s="54"/>
    </row>
    <row r="621" spans="1:15" s="14" customFormat="1" x14ac:dyDescent="0.25">
      <c r="A621" s="48"/>
      <c r="B621" s="49" t="str">
        <f>IFERROR(IF($A621&lt;&gt;"",VLOOKUP($A621,Matos,2,0),""),"")</f>
        <v/>
      </c>
      <c r="C621" s="50"/>
      <c r="D621" s="50"/>
      <c r="E621" s="51"/>
      <c r="F621" s="51"/>
      <c r="G621" s="67" t="str">
        <f>IFERROR(IF(OR($A621="",$B621="",$E621=""),"",IF(AND($F621&lt;&gt;"",MONTH($F621)&lt;MONTH($L$9)),"",IF(MID($B621,1,2)="OT",DATEDIF($E621,$F621,"d")+1,IF(AND($I621="",$F621=""),DATEDIF($E621,DATE(YEAR($L$9),MONTH($L$9)+1,0),"d"),IF(AND($E621&lt;&gt;"",$F621&lt;&gt;"",$I621=""),DATEDIF($E621,$F621,"d"),IF(AND($E621&lt;&gt;"",$F621&lt;&gt;"",$I621&lt;&gt;""),DAY(DATE(YEAR($F621),MONTH($F621)+1,0))-(DATE(YEAR($F621),MONTH($F621)+1,0)-$F621),DAY(DATE(YEAR($L$9),MONTH($L$9)+1,0)))))))),"")</f>
        <v/>
      </c>
      <c r="H621" s="52" t="str">
        <f>IFERROR(IF($A621&lt;&gt;"",VLOOKUP($A621,Matos,3,0),""),"")</f>
        <v/>
      </c>
      <c r="I621" s="52"/>
      <c r="J621" s="52"/>
      <c r="K621" s="68" t="str">
        <f ca="1">IFERROR(ROUND(IF(MID($B621,1,2)="OT","",IF(AND($B$8&lt;&gt;"",$D621="",MONTH($F621)=MONTH($L$9),($F621&gt;$B$8),($F621&gt;$E621)),-SUM($H621/DAY(DATE(YEAR($L$9),MONTH($L$9)+1,0)))*DATEDIF($B$8,$F621,"d")*$C621,IF(AND($B$8&lt;&gt;"",$D621&lt;&gt;"",MONTH($F621)=MONTH($L$9),($F621&gt;$B$8),($F621&gt;$E621)),-SUM($H621/DAY(DATE(YEAR($L$9),MONTH($L$9)+1,0)))*DATEDIF($B$8,$F621,"d")*$D621,""))),2),"")</f>
        <v/>
      </c>
      <c r="L621" s="68" t="str">
        <f ca="1">IFERROR(ROUND(IF(AND($J621="",$D621=""),SUM($H621/DAY(DATE(YEAR($L$9),MONTH($L$9)+1,0)))*$G621*$C621,IF(AND($J621="",$D621&lt;&gt;""),SUM($H621/DAY(DATE(YEAR($L$9),MONTH($L$9)+1,0)))*$G621*$D621,"")),2),"")</f>
        <v/>
      </c>
      <c r="M621" s="68" t="str">
        <f ca="1">IFERROR(ROUND(IF(SUM($I621+$L621)="","",SUM($I621+$L621)),2),"")</f>
        <v/>
      </c>
      <c r="N621" s="52"/>
      <c r="O621" s="54"/>
    </row>
    <row r="622" spans="1:15" s="14" customFormat="1" x14ac:dyDescent="0.25">
      <c r="A622" s="48"/>
      <c r="B622" s="49" t="str">
        <f>IFERROR(IF($A622&lt;&gt;"",VLOOKUP($A622,Matos,2,0),""),"")</f>
        <v/>
      </c>
      <c r="C622" s="50"/>
      <c r="D622" s="50"/>
      <c r="E622" s="51"/>
      <c r="F622" s="51"/>
      <c r="G622" s="67" t="str">
        <f>IFERROR(IF(OR($A622="",$B622="",$E622=""),"",IF(AND($F622&lt;&gt;"",MONTH($F622)&lt;MONTH($L$9)),"",IF(MID($B622,1,2)="OT",DATEDIF($E622,$F622,"d")+1,IF(AND($I622="",$F622=""),DATEDIF($E622,DATE(YEAR($L$9),MONTH($L$9)+1,0),"d"),IF(AND($E622&lt;&gt;"",$F622&lt;&gt;"",$I622=""),DATEDIF($E622,$F622,"d"),IF(AND($E622&lt;&gt;"",$F622&lt;&gt;"",$I622&lt;&gt;""),DAY(DATE(YEAR($F622),MONTH($F622)+1,0))-(DATE(YEAR($F622),MONTH($F622)+1,0)-$F622),DAY(DATE(YEAR($L$9),MONTH($L$9)+1,0)))))))),"")</f>
        <v/>
      </c>
      <c r="H622" s="52" t="str">
        <f>IFERROR(IF($A622&lt;&gt;"",VLOOKUP($A622,Matos,3,0),""),"")</f>
        <v/>
      </c>
      <c r="I622" s="52"/>
      <c r="J622" s="52"/>
      <c r="K622" s="68" t="str">
        <f ca="1">IFERROR(ROUND(IF(MID($B622,1,2)="OT","",IF(AND($B$8&lt;&gt;"",$D622="",MONTH($F622)=MONTH($L$9),($F622&gt;$B$8),($F622&gt;$E622)),-SUM($H622/DAY(DATE(YEAR($L$9),MONTH($L$9)+1,0)))*DATEDIF($B$8,$F622,"d")*$C622,IF(AND($B$8&lt;&gt;"",$D622&lt;&gt;"",MONTH($F622)=MONTH($L$9),($F622&gt;$B$8),($F622&gt;$E622)),-SUM($H622/DAY(DATE(YEAR($L$9),MONTH($L$9)+1,0)))*DATEDIF($B$8,$F622,"d")*$D622,""))),2),"")</f>
        <v/>
      </c>
      <c r="L622" s="68" t="str">
        <f ca="1">IFERROR(ROUND(IF(AND($J622="",$D622=""),SUM($H622/DAY(DATE(YEAR($L$9),MONTH($L$9)+1,0)))*$G622*$C622,IF(AND($J622="",$D622&lt;&gt;""),SUM($H622/DAY(DATE(YEAR($L$9),MONTH($L$9)+1,0)))*$G622*$D622,"")),2),"")</f>
        <v/>
      </c>
      <c r="M622" s="68" t="str">
        <f ca="1">IFERROR(ROUND(IF(SUM($I622+$L622)="","",SUM($I622+$L622)),2),"")</f>
        <v/>
      </c>
      <c r="N622" s="52"/>
      <c r="O622" s="54"/>
    </row>
    <row r="623" spans="1:15" s="14" customFormat="1" x14ac:dyDescent="0.25">
      <c r="A623" s="48"/>
      <c r="B623" s="49" t="str">
        <f>IFERROR(IF($A623&lt;&gt;"",VLOOKUP($A623,Matos,2,0),""),"")</f>
        <v/>
      </c>
      <c r="C623" s="50"/>
      <c r="D623" s="50"/>
      <c r="E623" s="51"/>
      <c r="F623" s="51"/>
      <c r="G623" s="67" t="str">
        <f>IFERROR(IF(OR($A623="",$B623="",$E623=""),"",IF(AND($F623&lt;&gt;"",MONTH($F623)&lt;MONTH($L$9)),"",IF(MID($B623,1,2)="OT",DATEDIF($E623,$F623,"d")+1,IF(AND($I623="",$F623=""),DATEDIF($E623,DATE(YEAR($L$9),MONTH($L$9)+1,0),"d"),IF(AND($E623&lt;&gt;"",$F623&lt;&gt;"",$I623=""),DATEDIF($E623,$F623,"d"),IF(AND($E623&lt;&gt;"",$F623&lt;&gt;"",$I623&lt;&gt;""),DAY(DATE(YEAR($F623),MONTH($F623)+1,0))-(DATE(YEAR($F623),MONTH($F623)+1,0)-$F623),DAY(DATE(YEAR($L$9),MONTH($L$9)+1,0)))))))),"")</f>
        <v/>
      </c>
      <c r="H623" s="52" t="str">
        <f>IFERROR(IF($A623&lt;&gt;"",VLOOKUP($A623,Matos,3,0),""),"")</f>
        <v/>
      </c>
      <c r="I623" s="52"/>
      <c r="J623" s="52"/>
      <c r="K623" s="68" t="str">
        <f ca="1">IFERROR(ROUND(IF(MID($B623,1,2)="OT","",IF(AND($B$8&lt;&gt;"",$D623="",MONTH($F623)=MONTH($L$9),($F623&gt;$B$8),($F623&gt;$E623)),-SUM($H623/DAY(DATE(YEAR($L$9),MONTH($L$9)+1,0)))*DATEDIF($B$8,$F623,"d")*$C623,IF(AND($B$8&lt;&gt;"",$D623&lt;&gt;"",MONTH($F623)=MONTH($L$9),($F623&gt;$B$8),($F623&gt;$E623)),-SUM($H623/DAY(DATE(YEAR($L$9),MONTH($L$9)+1,0)))*DATEDIF($B$8,$F623,"d")*$D623,""))),2),"")</f>
        <v/>
      </c>
      <c r="L623" s="68" t="str">
        <f ca="1">IFERROR(ROUND(IF(AND($J623="",$D623=""),SUM($H623/DAY(DATE(YEAR($L$9),MONTH($L$9)+1,0)))*$G623*$C623,IF(AND($J623="",$D623&lt;&gt;""),SUM($H623/DAY(DATE(YEAR($L$9),MONTH($L$9)+1,0)))*$G623*$D623,"")),2),"")</f>
        <v/>
      </c>
      <c r="M623" s="68" t="str">
        <f ca="1">IFERROR(ROUND(IF(SUM($I623+$L623)="","",SUM($I623+$L623)),2),"")</f>
        <v/>
      </c>
      <c r="N623" s="52"/>
      <c r="O623" s="54"/>
    </row>
    <row r="624" spans="1:15" s="14" customFormat="1" x14ac:dyDescent="0.25">
      <c r="A624" s="48"/>
      <c r="B624" s="49" t="str">
        <f>IFERROR(IF($A624&lt;&gt;"",VLOOKUP($A624,Matos,2,0),""),"")</f>
        <v/>
      </c>
      <c r="C624" s="50"/>
      <c r="D624" s="50"/>
      <c r="E624" s="51"/>
      <c r="F624" s="51"/>
      <c r="G624" s="67" t="str">
        <f>IFERROR(IF(OR($A624="",$B624="",$E624=""),"",IF(AND($F624&lt;&gt;"",MONTH($F624)&lt;MONTH($L$9)),"",IF(MID($B624,1,2)="OT",DATEDIF($E624,$F624,"d")+1,IF(AND($I624="",$F624=""),DATEDIF($E624,DATE(YEAR($L$9),MONTH($L$9)+1,0),"d"),IF(AND($E624&lt;&gt;"",$F624&lt;&gt;"",$I624=""),DATEDIF($E624,$F624,"d"),IF(AND($E624&lt;&gt;"",$F624&lt;&gt;"",$I624&lt;&gt;""),DAY(DATE(YEAR($F624),MONTH($F624)+1,0))-(DATE(YEAR($F624),MONTH($F624)+1,0)-$F624),DAY(DATE(YEAR($L$9),MONTH($L$9)+1,0)))))))),"")</f>
        <v/>
      </c>
      <c r="H624" s="52" t="str">
        <f>IFERROR(IF($A624&lt;&gt;"",VLOOKUP($A624,Matos,3,0),""),"")</f>
        <v/>
      </c>
      <c r="I624" s="52"/>
      <c r="J624" s="52"/>
      <c r="K624" s="68" t="str">
        <f ca="1">IFERROR(ROUND(IF(MID($B624,1,2)="OT","",IF(AND($B$8&lt;&gt;"",$D624="",MONTH($F624)=MONTH($L$9),($F624&gt;$B$8),($F624&gt;$E624)),-SUM($H624/DAY(DATE(YEAR($L$9),MONTH($L$9)+1,0)))*DATEDIF($B$8,$F624,"d")*$C624,IF(AND($B$8&lt;&gt;"",$D624&lt;&gt;"",MONTH($F624)=MONTH($L$9),($F624&gt;$B$8),($F624&gt;$E624)),-SUM($H624/DAY(DATE(YEAR($L$9),MONTH($L$9)+1,0)))*DATEDIF($B$8,$F624,"d")*$D624,""))),2),"")</f>
        <v/>
      </c>
      <c r="L624" s="68" t="str">
        <f ca="1">IFERROR(ROUND(IF(AND($J624="",$D624=""),SUM($H624/DAY(DATE(YEAR($L$9),MONTH($L$9)+1,0)))*$G624*$C624,IF(AND($J624="",$D624&lt;&gt;""),SUM($H624/DAY(DATE(YEAR($L$9),MONTH($L$9)+1,0)))*$G624*$D624,"")),2),"")</f>
        <v/>
      </c>
      <c r="M624" s="68" t="str">
        <f ca="1">IFERROR(ROUND(IF(SUM($I624+$L624)="","",SUM($I624+$L624)),2),"")</f>
        <v/>
      </c>
      <c r="N624" s="52"/>
      <c r="O624" s="54"/>
    </row>
    <row r="625" spans="1:15" s="14" customFormat="1" x14ac:dyDescent="0.25">
      <c r="A625" s="48"/>
      <c r="B625" s="49" t="str">
        <f>IFERROR(IF($A625&lt;&gt;"",VLOOKUP($A625,Matos,2,0),""),"")</f>
        <v/>
      </c>
      <c r="C625" s="50"/>
      <c r="D625" s="50"/>
      <c r="E625" s="51"/>
      <c r="F625" s="51"/>
      <c r="G625" s="67" t="str">
        <f>IFERROR(IF(OR($A625="",$B625="",$E625=""),"",IF(AND($F625&lt;&gt;"",MONTH($F625)&lt;MONTH($L$9)),"",IF(MID($B625,1,2)="OT",DATEDIF($E625,$F625,"d")+1,IF(AND($I625="",$F625=""),DATEDIF($E625,DATE(YEAR($L$9),MONTH($L$9)+1,0),"d"),IF(AND($E625&lt;&gt;"",$F625&lt;&gt;"",$I625=""),DATEDIF($E625,$F625,"d"),IF(AND($E625&lt;&gt;"",$F625&lt;&gt;"",$I625&lt;&gt;""),DAY(DATE(YEAR($F625),MONTH($F625)+1,0))-(DATE(YEAR($F625),MONTH($F625)+1,0)-$F625),DAY(DATE(YEAR($L$9),MONTH($L$9)+1,0)))))))),"")</f>
        <v/>
      </c>
      <c r="H625" s="52" t="str">
        <f>IFERROR(IF($A625&lt;&gt;"",VLOOKUP($A625,Matos,3,0),""),"")</f>
        <v/>
      </c>
      <c r="I625" s="52"/>
      <c r="J625" s="52"/>
      <c r="K625" s="68" t="str">
        <f ca="1">IFERROR(ROUND(IF(MID($B625,1,2)="OT","",IF(AND($B$8&lt;&gt;"",$D625="",MONTH($F625)=MONTH($L$9),($F625&gt;$B$8),($F625&gt;$E625)),-SUM($H625/DAY(DATE(YEAR($L$9),MONTH($L$9)+1,0)))*DATEDIF($B$8,$F625,"d")*$C625,IF(AND($B$8&lt;&gt;"",$D625&lt;&gt;"",MONTH($F625)=MONTH($L$9),($F625&gt;$B$8),($F625&gt;$E625)),-SUM($H625/DAY(DATE(YEAR($L$9),MONTH($L$9)+1,0)))*DATEDIF($B$8,$F625,"d")*$D625,""))),2),"")</f>
        <v/>
      </c>
      <c r="L625" s="68" t="str">
        <f ca="1">IFERROR(ROUND(IF(AND($J625="",$D625=""),SUM($H625/DAY(DATE(YEAR($L$9),MONTH($L$9)+1,0)))*$G625*$C625,IF(AND($J625="",$D625&lt;&gt;""),SUM($H625/DAY(DATE(YEAR($L$9),MONTH($L$9)+1,0)))*$G625*$D625,"")),2),"")</f>
        <v/>
      </c>
      <c r="M625" s="68" t="str">
        <f ca="1">IFERROR(ROUND(IF(SUM($I625+$L625)="","",SUM($I625+$L625)),2),"")</f>
        <v/>
      </c>
      <c r="N625" s="52"/>
      <c r="O625" s="54"/>
    </row>
    <row r="626" spans="1:15" s="14" customFormat="1" x14ac:dyDescent="0.25">
      <c r="A626" s="48"/>
      <c r="B626" s="49" t="str">
        <f>IFERROR(IF($A626&lt;&gt;"",VLOOKUP($A626,Matos,2,0),""),"")</f>
        <v/>
      </c>
      <c r="C626" s="50"/>
      <c r="D626" s="50"/>
      <c r="E626" s="51"/>
      <c r="F626" s="51"/>
      <c r="G626" s="67" t="str">
        <f>IFERROR(IF(OR($A626="",$B626="",$E626=""),"",IF(AND($F626&lt;&gt;"",MONTH($F626)&lt;MONTH($L$9)),"",IF(MID($B626,1,2)="OT",DATEDIF($E626,$F626,"d")+1,IF(AND($I626="",$F626=""),DATEDIF($E626,DATE(YEAR($L$9),MONTH($L$9)+1,0),"d"),IF(AND($E626&lt;&gt;"",$F626&lt;&gt;"",$I626=""),DATEDIF($E626,$F626,"d"),IF(AND($E626&lt;&gt;"",$F626&lt;&gt;"",$I626&lt;&gt;""),DAY(DATE(YEAR($F626),MONTH($F626)+1,0))-(DATE(YEAR($F626),MONTH($F626)+1,0)-$F626),DAY(DATE(YEAR($L$9),MONTH($L$9)+1,0)))))))),"")</f>
        <v/>
      </c>
      <c r="H626" s="52" t="str">
        <f>IFERROR(IF($A626&lt;&gt;"",VLOOKUP($A626,Matos,3,0),""),"")</f>
        <v/>
      </c>
      <c r="I626" s="52"/>
      <c r="J626" s="52"/>
      <c r="K626" s="68" t="str">
        <f ca="1">IFERROR(ROUND(IF(MID($B626,1,2)="OT","",IF(AND($B$8&lt;&gt;"",$D626="",MONTH($F626)=MONTH($L$9),($F626&gt;$B$8),($F626&gt;$E626)),-SUM($H626/DAY(DATE(YEAR($L$9),MONTH($L$9)+1,0)))*DATEDIF($B$8,$F626,"d")*$C626,IF(AND($B$8&lt;&gt;"",$D626&lt;&gt;"",MONTH($F626)=MONTH($L$9),($F626&gt;$B$8),($F626&gt;$E626)),-SUM($H626/DAY(DATE(YEAR($L$9),MONTH($L$9)+1,0)))*DATEDIF($B$8,$F626,"d")*$D626,""))),2),"")</f>
        <v/>
      </c>
      <c r="L626" s="68" t="str">
        <f ca="1">IFERROR(ROUND(IF(AND($J626="",$D626=""),SUM($H626/DAY(DATE(YEAR($L$9),MONTH($L$9)+1,0)))*$G626*$C626,IF(AND($J626="",$D626&lt;&gt;""),SUM($H626/DAY(DATE(YEAR($L$9),MONTH($L$9)+1,0)))*$G626*$D626,"")),2),"")</f>
        <v/>
      </c>
      <c r="M626" s="68" t="str">
        <f ca="1">IFERROR(ROUND(IF(SUM($I626+$L626)="","",SUM($I626+$L626)),2),"")</f>
        <v/>
      </c>
      <c r="N626" s="52"/>
      <c r="O626" s="54"/>
    </row>
    <row r="627" spans="1:15" s="14" customFormat="1" x14ac:dyDescent="0.25">
      <c r="A627" s="48"/>
      <c r="B627" s="49" t="str">
        <f>IFERROR(IF($A627&lt;&gt;"",VLOOKUP($A627,Matos,2,0),""),"")</f>
        <v/>
      </c>
      <c r="C627" s="50"/>
      <c r="D627" s="50"/>
      <c r="E627" s="51"/>
      <c r="F627" s="51"/>
      <c r="G627" s="67" t="str">
        <f>IFERROR(IF(OR($A627="",$B627="",$E627=""),"",IF(AND($F627&lt;&gt;"",MONTH($F627)&lt;MONTH($L$9)),"",IF(MID($B627,1,2)="OT",DATEDIF($E627,$F627,"d")+1,IF(AND($I627="",$F627=""),DATEDIF($E627,DATE(YEAR($L$9),MONTH($L$9)+1,0),"d"),IF(AND($E627&lt;&gt;"",$F627&lt;&gt;"",$I627=""),DATEDIF($E627,$F627,"d"),IF(AND($E627&lt;&gt;"",$F627&lt;&gt;"",$I627&lt;&gt;""),DAY(DATE(YEAR($F627),MONTH($F627)+1,0))-(DATE(YEAR($F627),MONTH($F627)+1,0)-$F627),DAY(DATE(YEAR($L$9),MONTH($L$9)+1,0)))))))),"")</f>
        <v/>
      </c>
      <c r="H627" s="52" t="str">
        <f>IFERROR(IF($A627&lt;&gt;"",VLOOKUP($A627,Matos,3,0),""),"")</f>
        <v/>
      </c>
      <c r="I627" s="52"/>
      <c r="J627" s="52"/>
      <c r="K627" s="68" t="str">
        <f ca="1">IFERROR(ROUND(IF(MID($B627,1,2)="OT","",IF(AND($B$8&lt;&gt;"",$D627="",MONTH($F627)=MONTH($L$9),($F627&gt;$B$8),($F627&gt;$E627)),-SUM($H627/DAY(DATE(YEAR($L$9),MONTH($L$9)+1,0)))*DATEDIF($B$8,$F627,"d")*$C627,IF(AND($B$8&lt;&gt;"",$D627&lt;&gt;"",MONTH($F627)=MONTH($L$9),($F627&gt;$B$8),($F627&gt;$E627)),-SUM($H627/DAY(DATE(YEAR($L$9),MONTH($L$9)+1,0)))*DATEDIF($B$8,$F627,"d")*$D627,""))),2),"")</f>
        <v/>
      </c>
      <c r="L627" s="68" t="str">
        <f ca="1">IFERROR(ROUND(IF(AND($J627="",$D627=""),SUM($H627/DAY(DATE(YEAR($L$9),MONTH($L$9)+1,0)))*$G627*$C627,IF(AND($J627="",$D627&lt;&gt;""),SUM($H627/DAY(DATE(YEAR($L$9),MONTH($L$9)+1,0)))*$G627*$D627,"")),2),"")</f>
        <v/>
      </c>
      <c r="M627" s="68" t="str">
        <f ca="1">IFERROR(ROUND(IF(SUM($I627+$L627)="","",SUM($I627+$L627)),2),"")</f>
        <v/>
      </c>
      <c r="N627" s="52"/>
      <c r="O627" s="54"/>
    </row>
    <row r="628" spans="1:15" s="14" customFormat="1" x14ac:dyDescent="0.25">
      <c r="A628" s="48"/>
      <c r="B628" s="49" t="str">
        <f>IFERROR(IF($A628&lt;&gt;"",VLOOKUP($A628,Matos,2,0),""),"")</f>
        <v/>
      </c>
      <c r="C628" s="50"/>
      <c r="D628" s="50"/>
      <c r="E628" s="51"/>
      <c r="F628" s="51"/>
      <c r="G628" s="67" t="str">
        <f>IFERROR(IF(OR($A628="",$B628="",$E628=""),"",IF(AND($F628&lt;&gt;"",MONTH($F628)&lt;MONTH($L$9)),"",IF(MID($B628,1,2)="OT",DATEDIF($E628,$F628,"d")+1,IF(AND($I628="",$F628=""),DATEDIF($E628,DATE(YEAR($L$9),MONTH($L$9)+1,0),"d"),IF(AND($E628&lt;&gt;"",$F628&lt;&gt;"",$I628=""),DATEDIF($E628,$F628,"d"),IF(AND($E628&lt;&gt;"",$F628&lt;&gt;"",$I628&lt;&gt;""),DAY(DATE(YEAR($F628),MONTH($F628)+1,0))-(DATE(YEAR($F628),MONTH($F628)+1,0)-$F628),DAY(DATE(YEAR($L$9),MONTH($L$9)+1,0)))))))),"")</f>
        <v/>
      </c>
      <c r="H628" s="52" t="str">
        <f>IFERROR(IF($A628&lt;&gt;"",VLOOKUP($A628,Matos,3,0),""),"")</f>
        <v/>
      </c>
      <c r="I628" s="52"/>
      <c r="J628" s="52"/>
      <c r="K628" s="68" t="str">
        <f ca="1">IFERROR(ROUND(IF(MID($B628,1,2)="OT","",IF(AND($B$8&lt;&gt;"",$D628="",MONTH($F628)=MONTH($L$9),($F628&gt;$B$8),($F628&gt;$E628)),-SUM($H628/DAY(DATE(YEAR($L$9),MONTH($L$9)+1,0)))*DATEDIF($B$8,$F628,"d")*$C628,IF(AND($B$8&lt;&gt;"",$D628&lt;&gt;"",MONTH($F628)=MONTH($L$9),($F628&gt;$B$8),($F628&gt;$E628)),-SUM($H628/DAY(DATE(YEAR($L$9),MONTH($L$9)+1,0)))*DATEDIF($B$8,$F628,"d")*$D628,""))),2),"")</f>
        <v/>
      </c>
      <c r="L628" s="68" t="str">
        <f ca="1">IFERROR(ROUND(IF(AND($J628="",$D628=""),SUM($H628/DAY(DATE(YEAR($L$9),MONTH($L$9)+1,0)))*$G628*$C628,IF(AND($J628="",$D628&lt;&gt;""),SUM($H628/DAY(DATE(YEAR($L$9),MONTH($L$9)+1,0)))*$G628*$D628,"")),2),"")</f>
        <v/>
      </c>
      <c r="M628" s="68" t="str">
        <f ca="1">IFERROR(ROUND(IF(SUM($I628+$L628)="","",SUM($I628+$L628)),2),"")</f>
        <v/>
      </c>
      <c r="N628" s="52"/>
      <c r="O628" s="54"/>
    </row>
    <row r="629" spans="1:15" s="14" customFormat="1" x14ac:dyDescent="0.25">
      <c r="A629" s="48"/>
      <c r="B629" s="49" t="str">
        <f>IFERROR(IF($A629&lt;&gt;"",VLOOKUP($A629,Matos,2,0),""),"")</f>
        <v/>
      </c>
      <c r="C629" s="50"/>
      <c r="D629" s="50"/>
      <c r="E629" s="51"/>
      <c r="F629" s="51"/>
      <c r="G629" s="67" t="str">
        <f>IFERROR(IF(OR($A629="",$B629="",$E629=""),"",IF(AND($F629&lt;&gt;"",MONTH($F629)&lt;MONTH($L$9)),"",IF(MID($B629,1,2)="OT",DATEDIF($E629,$F629,"d")+1,IF(AND($I629="",$F629=""),DATEDIF($E629,DATE(YEAR($L$9),MONTH($L$9)+1,0),"d"),IF(AND($E629&lt;&gt;"",$F629&lt;&gt;"",$I629=""),DATEDIF($E629,$F629,"d"),IF(AND($E629&lt;&gt;"",$F629&lt;&gt;"",$I629&lt;&gt;""),DAY(DATE(YEAR($F629),MONTH($F629)+1,0))-(DATE(YEAR($F629),MONTH($F629)+1,0)-$F629),DAY(DATE(YEAR($L$9),MONTH($L$9)+1,0)))))))),"")</f>
        <v/>
      </c>
      <c r="H629" s="52" t="str">
        <f>IFERROR(IF($A629&lt;&gt;"",VLOOKUP($A629,Matos,3,0),""),"")</f>
        <v/>
      </c>
      <c r="I629" s="52"/>
      <c r="J629" s="52"/>
      <c r="K629" s="68" t="str">
        <f ca="1">IFERROR(ROUND(IF(MID($B629,1,2)="OT","",IF(AND($B$8&lt;&gt;"",$D629="",MONTH($F629)=MONTH($L$9),($F629&gt;$B$8),($F629&gt;$E629)),-SUM($H629/DAY(DATE(YEAR($L$9),MONTH($L$9)+1,0)))*DATEDIF($B$8,$F629,"d")*$C629,IF(AND($B$8&lt;&gt;"",$D629&lt;&gt;"",MONTH($F629)=MONTH($L$9),($F629&gt;$B$8),($F629&gt;$E629)),-SUM($H629/DAY(DATE(YEAR($L$9),MONTH($L$9)+1,0)))*DATEDIF($B$8,$F629,"d")*$D629,""))),2),"")</f>
        <v/>
      </c>
      <c r="L629" s="68" t="str">
        <f ca="1">IFERROR(ROUND(IF(AND($J629="",$D629=""),SUM($H629/DAY(DATE(YEAR($L$9),MONTH($L$9)+1,0)))*$G629*$C629,IF(AND($J629="",$D629&lt;&gt;""),SUM($H629/DAY(DATE(YEAR($L$9),MONTH($L$9)+1,0)))*$G629*$D629,"")),2),"")</f>
        <v/>
      </c>
      <c r="M629" s="68" t="str">
        <f ca="1">IFERROR(ROUND(IF(SUM($I629+$L629)="","",SUM($I629+$L629)),2),"")</f>
        <v/>
      </c>
      <c r="N629" s="52"/>
      <c r="O629" s="54"/>
    </row>
    <row r="630" spans="1:15" s="14" customFormat="1" x14ac:dyDescent="0.25">
      <c r="A630" s="48"/>
      <c r="B630" s="49" t="str">
        <f>IFERROR(IF($A630&lt;&gt;"",VLOOKUP($A630,Matos,2,0),""),"")</f>
        <v/>
      </c>
      <c r="C630" s="50"/>
      <c r="D630" s="50"/>
      <c r="E630" s="51"/>
      <c r="F630" s="51"/>
      <c r="G630" s="67" t="str">
        <f>IFERROR(IF(OR($A630="",$B630="",$E630=""),"",IF(AND($F630&lt;&gt;"",MONTH($F630)&lt;MONTH($L$9)),"",IF(MID($B630,1,2)="OT",DATEDIF($E630,$F630,"d")+1,IF(AND($I630="",$F630=""),DATEDIF($E630,DATE(YEAR($L$9),MONTH($L$9)+1,0),"d"),IF(AND($E630&lt;&gt;"",$F630&lt;&gt;"",$I630=""),DATEDIF($E630,$F630,"d"),IF(AND($E630&lt;&gt;"",$F630&lt;&gt;"",$I630&lt;&gt;""),DAY(DATE(YEAR($F630),MONTH($F630)+1,0))-(DATE(YEAR($F630),MONTH($F630)+1,0)-$F630),DAY(DATE(YEAR($L$9),MONTH($L$9)+1,0)))))))),"")</f>
        <v/>
      </c>
      <c r="H630" s="52" t="str">
        <f>IFERROR(IF($A630&lt;&gt;"",VLOOKUP($A630,Matos,3,0),""),"")</f>
        <v/>
      </c>
      <c r="I630" s="52"/>
      <c r="J630" s="52"/>
      <c r="K630" s="68" t="str">
        <f ca="1">IFERROR(ROUND(IF(MID($B630,1,2)="OT","",IF(AND($B$8&lt;&gt;"",$D630="",MONTH($F630)=MONTH($L$9),($F630&gt;$B$8),($F630&gt;$E630)),-SUM($H630/DAY(DATE(YEAR($L$9),MONTH($L$9)+1,0)))*DATEDIF($B$8,$F630,"d")*$C630,IF(AND($B$8&lt;&gt;"",$D630&lt;&gt;"",MONTH($F630)=MONTH($L$9),($F630&gt;$B$8),($F630&gt;$E630)),-SUM($H630/DAY(DATE(YEAR($L$9),MONTH($L$9)+1,0)))*DATEDIF($B$8,$F630,"d")*$D630,""))),2),"")</f>
        <v/>
      </c>
      <c r="L630" s="68" t="str">
        <f ca="1">IFERROR(ROUND(IF(AND($J630="",$D630=""),SUM($H630/DAY(DATE(YEAR($L$9),MONTH($L$9)+1,0)))*$G630*$C630,IF(AND($J630="",$D630&lt;&gt;""),SUM($H630/DAY(DATE(YEAR($L$9),MONTH($L$9)+1,0)))*$G630*$D630,"")),2),"")</f>
        <v/>
      </c>
      <c r="M630" s="68" t="str">
        <f ca="1">IFERROR(ROUND(IF(SUM($I630+$L630)="","",SUM($I630+$L630)),2),"")</f>
        <v/>
      </c>
      <c r="N630" s="52"/>
      <c r="O630" s="54"/>
    </row>
    <row r="631" spans="1:15" s="14" customFormat="1" x14ac:dyDescent="0.25">
      <c r="A631" s="48"/>
      <c r="B631" s="49" t="str">
        <f>IFERROR(IF($A631&lt;&gt;"",VLOOKUP($A631,Matos,2,0),""),"")</f>
        <v/>
      </c>
      <c r="C631" s="50"/>
      <c r="D631" s="50"/>
      <c r="E631" s="51"/>
      <c r="F631" s="51"/>
      <c r="G631" s="67" t="str">
        <f>IFERROR(IF(OR($A631="",$B631="",$E631=""),"",IF(AND($F631&lt;&gt;"",MONTH($F631)&lt;MONTH($L$9)),"",IF(MID($B631,1,2)="OT",DATEDIF($E631,$F631,"d")+1,IF(AND($I631="",$F631=""),DATEDIF($E631,DATE(YEAR($L$9),MONTH($L$9)+1,0),"d"),IF(AND($E631&lt;&gt;"",$F631&lt;&gt;"",$I631=""),DATEDIF($E631,$F631,"d"),IF(AND($E631&lt;&gt;"",$F631&lt;&gt;"",$I631&lt;&gt;""),DAY(DATE(YEAR($F631),MONTH($F631)+1,0))-(DATE(YEAR($F631),MONTH($F631)+1,0)-$F631),DAY(DATE(YEAR($L$9),MONTH($L$9)+1,0)))))))),"")</f>
        <v/>
      </c>
      <c r="H631" s="52" t="str">
        <f>IFERROR(IF($A631&lt;&gt;"",VLOOKUP($A631,Matos,3,0),""),"")</f>
        <v/>
      </c>
      <c r="I631" s="52"/>
      <c r="J631" s="52"/>
      <c r="K631" s="68" t="str">
        <f ca="1">IFERROR(ROUND(IF(MID($B631,1,2)="OT","",IF(AND($B$8&lt;&gt;"",$D631="",MONTH($F631)=MONTH($L$9),($F631&gt;$B$8),($F631&gt;$E631)),-SUM($H631/DAY(DATE(YEAR($L$9),MONTH($L$9)+1,0)))*DATEDIF($B$8,$F631,"d")*$C631,IF(AND($B$8&lt;&gt;"",$D631&lt;&gt;"",MONTH($F631)=MONTH($L$9),($F631&gt;$B$8),($F631&gt;$E631)),-SUM($H631/DAY(DATE(YEAR($L$9),MONTH($L$9)+1,0)))*DATEDIF($B$8,$F631,"d")*$D631,""))),2),"")</f>
        <v/>
      </c>
      <c r="L631" s="68" t="str">
        <f ca="1">IFERROR(ROUND(IF(AND($J631="",$D631=""),SUM($H631/DAY(DATE(YEAR($L$9),MONTH($L$9)+1,0)))*$G631*$C631,IF(AND($J631="",$D631&lt;&gt;""),SUM($H631/DAY(DATE(YEAR($L$9),MONTH($L$9)+1,0)))*$G631*$D631,"")),2),"")</f>
        <v/>
      </c>
      <c r="M631" s="68" t="str">
        <f ca="1">IFERROR(ROUND(IF(SUM($I631+$L631)="","",SUM($I631+$L631)),2),"")</f>
        <v/>
      </c>
      <c r="N631" s="52"/>
      <c r="O631" s="54"/>
    </row>
    <row r="632" spans="1:15" s="14" customFormat="1" x14ac:dyDescent="0.25">
      <c r="A632" s="48"/>
      <c r="B632" s="49" t="str">
        <f>IFERROR(IF($A632&lt;&gt;"",VLOOKUP($A632,Matos,2,0),""),"")</f>
        <v/>
      </c>
      <c r="C632" s="50"/>
      <c r="D632" s="50"/>
      <c r="E632" s="51"/>
      <c r="F632" s="51"/>
      <c r="G632" s="67" t="str">
        <f>IFERROR(IF(OR($A632="",$B632="",$E632=""),"",IF(AND($F632&lt;&gt;"",MONTH($F632)&lt;MONTH($L$9)),"",IF(MID($B632,1,2)="OT",DATEDIF($E632,$F632,"d")+1,IF(AND($I632="",$F632=""),DATEDIF($E632,DATE(YEAR($L$9),MONTH($L$9)+1,0),"d"),IF(AND($E632&lt;&gt;"",$F632&lt;&gt;"",$I632=""),DATEDIF($E632,$F632,"d"),IF(AND($E632&lt;&gt;"",$F632&lt;&gt;"",$I632&lt;&gt;""),DAY(DATE(YEAR($F632),MONTH($F632)+1,0))-(DATE(YEAR($F632),MONTH($F632)+1,0)-$F632),DAY(DATE(YEAR($L$9),MONTH($L$9)+1,0)))))))),"")</f>
        <v/>
      </c>
      <c r="H632" s="52" t="str">
        <f>IFERROR(IF($A632&lt;&gt;"",VLOOKUP($A632,Matos,3,0),""),"")</f>
        <v/>
      </c>
      <c r="I632" s="52"/>
      <c r="J632" s="52"/>
      <c r="K632" s="68" t="str">
        <f ca="1">IFERROR(ROUND(IF(MID($B632,1,2)="OT","",IF(AND($B$8&lt;&gt;"",$D632="",MONTH($F632)=MONTH($L$9),($F632&gt;$B$8),($F632&gt;$E632)),-SUM($H632/DAY(DATE(YEAR($L$9),MONTH($L$9)+1,0)))*DATEDIF($B$8,$F632,"d")*$C632,IF(AND($B$8&lt;&gt;"",$D632&lt;&gt;"",MONTH($F632)=MONTH($L$9),($F632&gt;$B$8),($F632&gt;$E632)),-SUM($H632/DAY(DATE(YEAR($L$9),MONTH($L$9)+1,0)))*DATEDIF($B$8,$F632,"d")*$D632,""))),2),"")</f>
        <v/>
      </c>
      <c r="L632" s="68" t="str">
        <f ca="1">IFERROR(ROUND(IF(AND($J632="",$D632=""),SUM($H632/DAY(DATE(YEAR($L$9),MONTH($L$9)+1,0)))*$G632*$C632,IF(AND($J632="",$D632&lt;&gt;""),SUM($H632/DAY(DATE(YEAR($L$9),MONTH($L$9)+1,0)))*$G632*$D632,"")),2),"")</f>
        <v/>
      </c>
      <c r="M632" s="68" t="str">
        <f ca="1">IFERROR(ROUND(IF(SUM($I632+$L632)="","",SUM($I632+$L632)),2),"")</f>
        <v/>
      </c>
      <c r="N632" s="52"/>
      <c r="O632" s="54"/>
    </row>
    <row r="633" spans="1:15" s="14" customFormat="1" x14ac:dyDescent="0.25">
      <c r="A633" s="48"/>
      <c r="B633" s="49" t="str">
        <f>IFERROR(IF($A633&lt;&gt;"",VLOOKUP($A633,Matos,2,0),""),"")</f>
        <v/>
      </c>
      <c r="C633" s="50"/>
      <c r="D633" s="50"/>
      <c r="E633" s="51"/>
      <c r="F633" s="51"/>
      <c r="G633" s="67" t="str">
        <f>IFERROR(IF(OR($A633="",$B633="",$E633=""),"",IF(AND($F633&lt;&gt;"",MONTH($F633)&lt;MONTH($L$9)),"",IF(MID($B633,1,2)="OT",DATEDIF($E633,$F633,"d")+1,IF(AND($I633="",$F633=""),DATEDIF($E633,DATE(YEAR($L$9),MONTH($L$9)+1,0),"d"),IF(AND($E633&lt;&gt;"",$F633&lt;&gt;"",$I633=""),DATEDIF($E633,$F633,"d"),IF(AND($E633&lt;&gt;"",$F633&lt;&gt;"",$I633&lt;&gt;""),DAY(DATE(YEAR($F633),MONTH($F633)+1,0))-(DATE(YEAR($F633),MONTH($F633)+1,0)-$F633),DAY(DATE(YEAR($L$9),MONTH($L$9)+1,0)))))))),"")</f>
        <v/>
      </c>
      <c r="H633" s="52" t="str">
        <f>IFERROR(IF($A633&lt;&gt;"",VLOOKUP($A633,Matos,3,0),""),"")</f>
        <v/>
      </c>
      <c r="I633" s="52"/>
      <c r="J633" s="52"/>
      <c r="K633" s="68" t="str">
        <f ca="1">IFERROR(ROUND(IF(MID($B633,1,2)="OT","",IF(AND($B$8&lt;&gt;"",$D633="",MONTH($F633)=MONTH($L$9),($F633&gt;$B$8),($F633&gt;$E633)),-SUM($H633/DAY(DATE(YEAR($L$9),MONTH($L$9)+1,0)))*DATEDIF($B$8,$F633,"d")*$C633,IF(AND($B$8&lt;&gt;"",$D633&lt;&gt;"",MONTH($F633)=MONTH($L$9),($F633&gt;$B$8),($F633&gt;$E633)),-SUM($H633/DAY(DATE(YEAR($L$9),MONTH($L$9)+1,0)))*DATEDIF($B$8,$F633,"d")*$D633,""))),2),"")</f>
        <v/>
      </c>
      <c r="L633" s="68" t="str">
        <f ca="1">IFERROR(ROUND(IF(AND($J633="",$D633=""),SUM($H633/DAY(DATE(YEAR($L$9),MONTH($L$9)+1,0)))*$G633*$C633,IF(AND($J633="",$D633&lt;&gt;""),SUM($H633/DAY(DATE(YEAR($L$9),MONTH($L$9)+1,0)))*$G633*$D633,"")),2),"")</f>
        <v/>
      </c>
      <c r="M633" s="68" t="str">
        <f ca="1">IFERROR(ROUND(IF(SUM($I633+$L633)="","",SUM($I633+$L633)),2),"")</f>
        <v/>
      </c>
      <c r="N633" s="52"/>
      <c r="O633" s="54"/>
    </row>
    <row r="634" spans="1:15" s="14" customFormat="1" x14ac:dyDescent="0.25">
      <c r="A634" s="48"/>
      <c r="B634" s="49" t="str">
        <f>IFERROR(IF($A634&lt;&gt;"",VLOOKUP($A634,Matos,2,0),""),"")</f>
        <v/>
      </c>
      <c r="C634" s="50"/>
      <c r="D634" s="50"/>
      <c r="E634" s="51"/>
      <c r="F634" s="51"/>
      <c r="G634" s="67" t="str">
        <f>IFERROR(IF(OR($A634="",$B634="",$E634=""),"",IF(AND($F634&lt;&gt;"",MONTH($F634)&lt;MONTH($L$9)),"",IF(MID($B634,1,2)="OT",DATEDIF($E634,$F634,"d")+1,IF(AND($I634="",$F634=""),DATEDIF($E634,DATE(YEAR($L$9),MONTH($L$9)+1,0),"d"),IF(AND($E634&lt;&gt;"",$F634&lt;&gt;"",$I634=""),DATEDIF($E634,$F634,"d"),IF(AND($E634&lt;&gt;"",$F634&lt;&gt;"",$I634&lt;&gt;""),DAY(DATE(YEAR($F634),MONTH($F634)+1,0))-(DATE(YEAR($F634),MONTH($F634)+1,0)-$F634),DAY(DATE(YEAR($L$9),MONTH($L$9)+1,0)))))))),"")</f>
        <v/>
      </c>
      <c r="H634" s="52" t="str">
        <f>IFERROR(IF($A634&lt;&gt;"",VLOOKUP($A634,Matos,3,0),""),"")</f>
        <v/>
      </c>
      <c r="I634" s="52"/>
      <c r="J634" s="52"/>
      <c r="K634" s="68" t="str">
        <f ca="1">IFERROR(ROUND(IF(MID($B634,1,2)="OT","",IF(AND($B$8&lt;&gt;"",$D634="",MONTH($F634)=MONTH($L$9),($F634&gt;$B$8),($F634&gt;$E634)),-SUM($H634/DAY(DATE(YEAR($L$9),MONTH($L$9)+1,0)))*DATEDIF($B$8,$F634,"d")*$C634,IF(AND($B$8&lt;&gt;"",$D634&lt;&gt;"",MONTH($F634)=MONTH($L$9),($F634&gt;$B$8),($F634&gt;$E634)),-SUM($H634/DAY(DATE(YEAR($L$9),MONTH($L$9)+1,0)))*DATEDIF($B$8,$F634,"d")*$D634,""))),2),"")</f>
        <v/>
      </c>
      <c r="L634" s="68" t="str">
        <f ca="1">IFERROR(ROUND(IF(AND($J634="",$D634=""),SUM($H634/DAY(DATE(YEAR($L$9),MONTH($L$9)+1,0)))*$G634*$C634,IF(AND($J634="",$D634&lt;&gt;""),SUM($H634/DAY(DATE(YEAR($L$9),MONTH($L$9)+1,0)))*$G634*$D634,"")),2),"")</f>
        <v/>
      </c>
      <c r="M634" s="68" t="str">
        <f ca="1">IFERROR(ROUND(IF(SUM($I634+$L634)="","",SUM($I634+$L634)),2),"")</f>
        <v/>
      </c>
      <c r="N634" s="52"/>
      <c r="O634" s="54"/>
    </row>
    <row r="635" spans="1:15" s="14" customFormat="1" x14ac:dyDescent="0.25">
      <c r="A635" s="48"/>
      <c r="B635" s="49" t="str">
        <f>IFERROR(IF($A635&lt;&gt;"",VLOOKUP($A635,Matos,2,0),""),"")</f>
        <v/>
      </c>
      <c r="C635" s="50"/>
      <c r="D635" s="50"/>
      <c r="E635" s="51"/>
      <c r="F635" s="51"/>
      <c r="G635" s="67" t="str">
        <f>IFERROR(IF(OR($A635="",$B635="",$E635=""),"",IF(AND($F635&lt;&gt;"",MONTH($F635)&lt;MONTH($L$9)),"",IF(MID($B635,1,2)="OT",DATEDIF($E635,$F635,"d")+1,IF(AND($I635="",$F635=""),DATEDIF($E635,DATE(YEAR($L$9),MONTH($L$9)+1,0),"d"),IF(AND($E635&lt;&gt;"",$F635&lt;&gt;"",$I635=""),DATEDIF($E635,$F635,"d"),IF(AND($E635&lt;&gt;"",$F635&lt;&gt;"",$I635&lt;&gt;""),DAY(DATE(YEAR($F635),MONTH($F635)+1,0))-(DATE(YEAR($F635),MONTH($F635)+1,0)-$F635),DAY(DATE(YEAR($L$9),MONTH($L$9)+1,0)))))))),"")</f>
        <v/>
      </c>
      <c r="H635" s="52" t="str">
        <f>IFERROR(IF($A635&lt;&gt;"",VLOOKUP($A635,Matos,3,0),""),"")</f>
        <v/>
      </c>
      <c r="I635" s="52"/>
      <c r="J635" s="52"/>
      <c r="K635" s="68" t="str">
        <f ca="1">IFERROR(ROUND(IF(MID($B635,1,2)="OT","",IF(AND($B$8&lt;&gt;"",$D635="",MONTH($F635)=MONTH($L$9),($F635&gt;$B$8),($F635&gt;$E635)),-SUM($H635/DAY(DATE(YEAR($L$9),MONTH($L$9)+1,0)))*DATEDIF($B$8,$F635,"d")*$C635,IF(AND($B$8&lt;&gt;"",$D635&lt;&gt;"",MONTH($F635)=MONTH($L$9),($F635&gt;$B$8),($F635&gt;$E635)),-SUM($H635/DAY(DATE(YEAR($L$9),MONTH($L$9)+1,0)))*DATEDIF($B$8,$F635,"d")*$D635,""))),2),"")</f>
        <v/>
      </c>
      <c r="L635" s="68" t="str">
        <f ca="1">IFERROR(ROUND(IF(AND($J635="",$D635=""),SUM($H635/DAY(DATE(YEAR($L$9),MONTH($L$9)+1,0)))*$G635*$C635,IF(AND($J635="",$D635&lt;&gt;""),SUM($H635/DAY(DATE(YEAR($L$9),MONTH($L$9)+1,0)))*$G635*$D635,"")),2),"")</f>
        <v/>
      </c>
      <c r="M635" s="68" t="str">
        <f ca="1">IFERROR(ROUND(IF(SUM($I635+$L635)="","",SUM($I635+$L635)),2),"")</f>
        <v/>
      </c>
      <c r="N635" s="52"/>
      <c r="O635" s="54"/>
    </row>
    <row r="636" spans="1:15" s="14" customFormat="1" x14ac:dyDescent="0.25">
      <c r="A636" s="48"/>
      <c r="B636" s="49" t="str">
        <f>IFERROR(IF($A636&lt;&gt;"",VLOOKUP($A636,Matos,2,0),""),"")</f>
        <v/>
      </c>
      <c r="C636" s="50"/>
      <c r="D636" s="50"/>
      <c r="E636" s="51"/>
      <c r="F636" s="51"/>
      <c r="G636" s="67" t="str">
        <f>IFERROR(IF(OR($A636="",$B636="",$E636=""),"",IF(AND($F636&lt;&gt;"",MONTH($F636)&lt;MONTH($L$9)),"",IF(MID($B636,1,2)="OT",DATEDIF($E636,$F636,"d")+1,IF(AND($I636="",$F636=""),DATEDIF($E636,DATE(YEAR($L$9),MONTH($L$9)+1,0),"d"),IF(AND($E636&lt;&gt;"",$F636&lt;&gt;"",$I636=""),DATEDIF($E636,$F636,"d"),IF(AND($E636&lt;&gt;"",$F636&lt;&gt;"",$I636&lt;&gt;""),DAY(DATE(YEAR($F636),MONTH($F636)+1,0))-(DATE(YEAR($F636),MONTH($F636)+1,0)-$F636),DAY(DATE(YEAR($L$9),MONTH($L$9)+1,0)))))))),"")</f>
        <v/>
      </c>
      <c r="H636" s="52" t="str">
        <f>IFERROR(IF($A636&lt;&gt;"",VLOOKUP($A636,Matos,3,0),""),"")</f>
        <v/>
      </c>
      <c r="I636" s="52"/>
      <c r="J636" s="52"/>
      <c r="K636" s="68" t="str">
        <f ca="1">IFERROR(ROUND(IF(MID($B636,1,2)="OT","",IF(AND($B$8&lt;&gt;"",$D636="",MONTH($F636)=MONTH($L$9),($F636&gt;$B$8),($F636&gt;$E636)),-SUM($H636/DAY(DATE(YEAR($L$9),MONTH($L$9)+1,0)))*DATEDIF($B$8,$F636,"d")*$C636,IF(AND($B$8&lt;&gt;"",$D636&lt;&gt;"",MONTH($F636)=MONTH($L$9),($F636&gt;$B$8),($F636&gt;$E636)),-SUM($H636/DAY(DATE(YEAR($L$9),MONTH($L$9)+1,0)))*DATEDIF($B$8,$F636,"d")*$D636,""))),2),"")</f>
        <v/>
      </c>
      <c r="L636" s="68" t="str">
        <f ca="1">IFERROR(ROUND(IF(AND($J636="",$D636=""),SUM($H636/DAY(DATE(YEAR($L$9),MONTH($L$9)+1,0)))*$G636*$C636,IF(AND($J636="",$D636&lt;&gt;""),SUM($H636/DAY(DATE(YEAR($L$9),MONTH($L$9)+1,0)))*$G636*$D636,"")),2),"")</f>
        <v/>
      </c>
      <c r="M636" s="68" t="str">
        <f ca="1">IFERROR(ROUND(IF(SUM($I636+$L636)="","",SUM($I636+$L636)),2),"")</f>
        <v/>
      </c>
      <c r="N636" s="52"/>
      <c r="O636" s="54"/>
    </row>
    <row r="637" spans="1:15" s="14" customFormat="1" x14ac:dyDescent="0.25">
      <c r="A637" s="48"/>
      <c r="B637" s="49" t="str">
        <f>IFERROR(IF($A637&lt;&gt;"",VLOOKUP($A637,Matos,2,0),""),"")</f>
        <v/>
      </c>
      <c r="C637" s="50"/>
      <c r="D637" s="50"/>
      <c r="E637" s="51"/>
      <c r="F637" s="51"/>
      <c r="G637" s="67" t="str">
        <f>IFERROR(IF(OR($A637="",$B637="",$E637=""),"",IF(AND($F637&lt;&gt;"",MONTH($F637)&lt;MONTH($L$9)),"",IF(MID($B637,1,2)="OT",DATEDIF($E637,$F637,"d")+1,IF(AND($I637="",$F637=""),DATEDIF($E637,DATE(YEAR($L$9),MONTH($L$9)+1,0),"d"),IF(AND($E637&lt;&gt;"",$F637&lt;&gt;"",$I637=""),DATEDIF($E637,$F637,"d"),IF(AND($E637&lt;&gt;"",$F637&lt;&gt;"",$I637&lt;&gt;""),DAY(DATE(YEAR($F637),MONTH($F637)+1,0))-(DATE(YEAR($F637),MONTH($F637)+1,0)-$F637),DAY(DATE(YEAR($L$9),MONTH($L$9)+1,0)))))))),"")</f>
        <v/>
      </c>
      <c r="H637" s="52" t="str">
        <f>IFERROR(IF($A637&lt;&gt;"",VLOOKUP($A637,Matos,3,0),""),"")</f>
        <v/>
      </c>
      <c r="I637" s="52"/>
      <c r="J637" s="52"/>
      <c r="K637" s="68" t="str">
        <f ca="1">IFERROR(ROUND(IF(MID($B637,1,2)="OT","",IF(AND($B$8&lt;&gt;"",$D637="",MONTH($F637)=MONTH($L$9),($F637&gt;$B$8),($F637&gt;$E637)),-SUM($H637/DAY(DATE(YEAR($L$9),MONTH($L$9)+1,0)))*DATEDIF($B$8,$F637,"d")*$C637,IF(AND($B$8&lt;&gt;"",$D637&lt;&gt;"",MONTH($F637)=MONTH($L$9),($F637&gt;$B$8),($F637&gt;$E637)),-SUM($H637/DAY(DATE(YEAR($L$9),MONTH($L$9)+1,0)))*DATEDIF($B$8,$F637,"d")*$D637,""))),2),"")</f>
        <v/>
      </c>
      <c r="L637" s="68" t="str">
        <f ca="1">IFERROR(ROUND(IF(AND($J637="",$D637=""),SUM($H637/DAY(DATE(YEAR($L$9),MONTH($L$9)+1,0)))*$G637*$C637,IF(AND($J637="",$D637&lt;&gt;""),SUM($H637/DAY(DATE(YEAR($L$9),MONTH($L$9)+1,0)))*$G637*$D637,"")),2),"")</f>
        <v/>
      </c>
      <c r="M637" s="68" t="str">
        <f ca="1">IFERROR(ROUND(IF(SUM($I637+$L637)="","",SUM($I637+$L637)),2),"")</f>
        <v/>
      </c>
      <c r="N637" s="52"/>
      <c r="O637" s="54"/>
    </row>
    <row r="638" spans="1:15" s="14" customFormat="1" x14ac:dyDescent="0.25">
      <c r="A638" s="48"/>
      <c r="B638" s="49" t="str">
        <f>IFERROR(IF($A638&lt;&gt;"",VLOOKUP($A638,Matos,2,0),""),"")</f>
        <v/>
      </c>
      <c r="C638" s="50"/>
      <c r="D638" s="50"/>
      <c r="E638" s="51"/>
      <c r="F638" s="51"/>
      <c r="G638" s="67" t="str">
        <f>IFERROR(IF(OR($A638="",$B638="",$E638=""),"",IF(AND($F638&lt;&gt;"",MONTH($F638)&lt;MONTH($L$9)),"",IF(MID($B638,1,2)="OT",DATEDIF($E638,$F638,"d")+1,IF(AND($I638="",$F638=""),DATEDIF($E638,DATE(YEAR($L$9),MONTH($L$9)+1,0),"d"),IF(AND($E638&lt;&gt;"",$F638&lt;&gt;"",$I638=""),DATEDIF($E638,$F638,"d"),IF(AND($E638&lt;&gt;"",$F638&lt;&gt;"",$I638&lt;&gt;""),DAY(DATE(YEAR($F638),MONTH($F638)+1,0))-(DATE(YEAR($F638),MONTH($F638)+1,0)-$F638),DAY(DATE(YEAR($L$9),MONTH($L$9)+1,0)))))))),"")</f>
        <v/>
      </c>
      <c r="H638" s="52" t="str">
        <f>IFERROR(IF($A638&lt;&gt;"",VLOOKUP($A638,Matos,3,0),""),"")</f>
        <v/>
      </c>
      <c r="I638" s="52"/>
      <c r="J638" s="52"/>
      <c r="K638" s="68" t="str">
        <f ca="1">IFERROR(ROUND(IF(MID($B638,1,2)="OT","",IF(AND($B$8&lt;&gt;"",$D638="",MONTH($F638)=MONTH($L$9),($F638&gt;$B$8),($F638&gt;$E638)),-SUM($H638/DAY(DATE(YEAR($L$9),MONTH($L$9)+1,0)))*DATEDIF($B$8,$F638,"d")*$C638,IF(AND($B$8&lt;&gt;"",$D638&lt;&gt;"",MONTH($F638)=MONTH($L$9),($F638&gt;$B$8),($F638&gt;$E638)),-SUM($H638/DAY(DATE(YEAR($L$9),MONTH($L$9)+1,0)))*DATEDIF($B$8,$F638,"d")*$D638,""))),2),"")</f>
        <v/>
      </c>
      <c r="L638" s="68" t="str">
        <f ca="1">IFERROR(ROUND(IF(AND($J638="",$D638=""),SUM($H638/DAY(DATE(YEAR($L$9),MONTH($L$9)+1,0)))*$G638*$C638,IF(AND($J638="",$D638&lt;&gt;""),SUM($H638/DAY(DATE(YEAR($L$9),MONTH($L$9)+1,0)))*$G638*$D638,"")),2),"")</f>
        <v/>
      </c>
      <c r="M638" s="68" t="str">
        <f ca="1">IFERROR(ROUND(IF(SUM($I638+$L638)="","",SUM($I638+$L638)),2),"")</f>
        <v/>
      </c>
      <c r="N638" s="52"/>
      <c r="O638" s="54"/>
    </row>
    <row r="639" spans="1:15" s="14" customFormat="1" x14ac:dyDescent="0.25">
      <c r="A639" s="48"/>
      <c r="B639" s="49" t="str">
        <f>IFERROR(IF($A639&lt;&gt;"",VLOOKUP($A639,Matos,2,0),""),"")</f>
        <v/>
      </c>
      <c r="C639" s="50"/>
      <c r="D639" s="50"/>
      <c r="E639" s="51"/>
      <c r="F639" s="51"/>
      <c r="G639" s="67" t="str">
        <f>IFERROR(IF(OR($A639="",$B639="",$E639=""),"",IF(AND($F639&lt;&gt;"",MONTH($F639)&lt;MONTH($L$9)),"",IF(MID($B639,1,2)="OT",DATEDIF($E639,$F639,"d")+1,IF(AND($I639="",$F639=""),DATEDIF($E639,DATE(YEAR($L$9),MONTH($L$9)+1,0),"d"),IF(AND($E639&lt;&gt;"",$F639&lt;&gt;"",$I639=""),DATEDIF($E639,$F639,"d"),IF(AND($E639&lt;&gt;"",$F639&lt;&gt;"",$I639&lt;&gt;""),DAY(DATE(YEAR($F639),MONTH($F639)+1,0))-(DATE(YEAR($F639),MONTH($F639)+1,0)-$F639),DAY(DATE(YEAR($L$9),MONTH($L$9)+1,0)))))))),"")</f>
        <v/>
      </c>
      <c r="H639" s="52" t="str">
        <f>IFERROR(IF($A639&lt;&gt;"",VLOOKUP($A639,Matos,3,0),""),"")</f>
        <v/>
      </c>
      <c r="I639" s="52"/>
      <c r="J639" s="52"/>
      <c r="K639" s="68" t="str">
        <f ca="1">IFERROR(ROUND(IF(MID($B639,1,2)="OT","",IF(AND($B$8&lt;&gt;"",$D639="",MONTH($F639)=MONTH($L$9),($F639&gt;$B$8),($F639&gt;$E639)),-SUM($H639/DAY(DATE(YEAR($L$9),MONTH($L$9)+1,0)))*DATEDIF($B$8,$F639,"d")*$C639,IF(AND($B$8&lt;&gt;"",$D639&lt;&gt;"",MONTH($F639)=MONTH($L$9),($F639&gt;$B$8),($F639&gt;$E639)),-SUM($H639/DAY(DATE(YEAR($L$9),MONTH($L$9)+1,0)))*DATEDIF($B$8,$F639,"d")*$D639,""))),2),"")</f>
        <v/>
      </c>
      <c r="L639" s="68" t="str">
        <f ca="1">IFERROR(ROUND(IF(AND($J639="",$D639=""),SUM($H639/DAY(DATE(YEAR($L$9),MONTH($L$9)+1,0)))*$G639*$C639,IF(AND($J639="",$D639&lt;&gt;""),SUM($H639/DAY(DATE(YEAR($L$9),MONTH($L$9)+1,0)))*$G639*$D639,"")),2),"")</f>
        <v/>
      </c>
      <c r="M639" s="68" t="str">
        <f ca="1">IFERROR(ROUND(IF(SUM($I639+$L639)="","",SUM($I639+$L639)),2),"")</f>
        <v/>
      </c>
      <c r="N639" s="52"/>
      <c r="O639" s="54"/>
    </row>
    <row r="640" spans="1:15" s="14" customFormat="1" x14ac:dyDescent="0.25">
      <c r="A640" s="48"/>
      <c r="B640" s="49" t="str">
        <f>IFERROR(IF($A640&lt;&gt;"",VLOOKUP($A640,Matos,2,0),""),"")</f>
        <v/>
      </c>
      <c r="C640" s="50"/>
      <c r="D640" s="50"/>
      <c r="E640" s="51"/>
      <c r="F640" s="51"/>
      <c r="G640" s="67" t="str">
        <f>IFERROR(IF(OR($A640="",$B640="",$E640=""),"",IF(AND($F640&lt;&gt;"",MONTH($F640)&lt;MONTH($L$9)),"",IF(MID($B640,1,2)="OT",DATEDIF($E640,$F640,"d")+1,IF(AND($I640="",$F640=""),DATEDIF($E640,DATE(YEAR($L$9),MONTH($L$9)+1,0),"d"),IF(AND($E640&lt;&gt;"",$F640&lt;&gt;"",$I640=""),DATEDIF($E640,$F640,"d"),IF(AND($E640&lt;&gt;"",$F640&lt;&gt;"",$I640&lt;&gt;""),DAY(DATE(YEAR($F640),MONTH($F640)+1,0))-(DATE(YEAR($F640),MONTH($F640)+1,0)-$F640),DAY(DATE(YEAR($L$9),MONTH($L$9)+1,0)))))))),"")</f>
        <v/>
      </c>
      <c r="H640" s="52" t="str">
        <f>IFERROR(IF($A640&lt;&gt;"",VLOOKUP($A640,Matos,3,0),""),"")</f>
        <v/>
      </c>
      <c r="I640" s="52"/>
      <c r="J640" s="52"/>
      <c r="K640" s="68" t="str">
        <f ca="1">IFERROR(ROUND(IF(MID($B640,1,2)="OT","",IF(AND($B$8&lt;&gt;"",$D640="",MONTH($F640)=MONTH($L$9),($F640&gt;$B$8),($F640&gt;$E640)),-SUM($H640/DAY(DATE(YEAR($L$9),MONTH($L$9)+1,0)))*DATEDIF($B$8,$F640,"d")*$C640,IF(AND($B$8&lt;&gt;"",$D640&lt;&gt;"",MONTH($F640)=MONTH($L$9),($F640&gt;$B$8),($F640&gt;$E640)),-SUM($H640/DAY(DATE(YEAR($L$9),MONTH($L$9)+1,0)))*DATEDIF($B$8,$F640,"d")*$D640,""))),2),"")</f>
        <v/>
      </c>
      <c r="L640" s="68" t="str">
        <f ca="1">IFERROR(ROUND(IF(AND($J640="",$D640=""),SUM($H640/DAY(DATE(YEAR($L$9),MONTH($L$9)+1,0)))*$G640*$C640,IF(AND($J640="",$D640&lt;&gt;""),SUM($H640/DAY(DATE(YEAR($L$9),MONTH($L$9)+1,0)))*$G640*$D640,"")),2),"")</f>
        <v/>
      </c>
      <c r="M640" s="68" t="str">
        <f ca="1">IFERROR(ROUND(IF(SUM($I640+$L640)="","",SUM($I640+$L640)),2),"")</f>
        <v/>
      </c>
      <c r="N640" s="52"/>
      <c r="O640" s="54"/>
    </row>
    <row r="641" spans="1:15" s="14" customFormat="1" x14ac:dyDescent="0.25">
      <c r="A641" s="48"/>
      <c r="B641" s="49" t="str">
        <f>IFERROR(IF($A641&lt;&gt;"",VLOOKUP($A641,Matos,2,0),""),"")</f>
        <v/>
      </c>
      <c r="C641" s="50"/>
      <c r="D641" s="50"/>
      <c r="E641" s="51"/>
      <c r="F641" s="51"/>
      <c r="G641" s="67" t="str">
        <f>IFERROR(IF(OR($A641="",$B641="",$E641=""),"",IF(AND($F641&lt;&gt;"",MONTH($F641)&lt;MONTH($L$9)),"",IF(MID($B641,1,2)="OT",DATEDIF($E641,$F641,"d")+1,IF(AND($I641="",$F641=""),DATEDIF($E641,DATE(YEAR($L$9),MONTH($L$9)+1,0),"d"),IF(AND($E641&lt;&gt;"",$F641&lt;&gt;"",$I641=""),DATEDIF($E641,$F641,"d"),IF(AND($E641&lt;&gt;"",$F641&lt;&gt;"",$I641&lt;&gt;""),DAY(DATE(YEAR($F641),MONTH($F641)+1,0))-(DATE(YEAR($F641),MONTH($F641)+1,0)-$F641),DAY(DATE(YEAR($L$9),MONTH($L$9)+1,0)))))))),"")</f>
        <v/>
      </c>
      <c r="H641" s="52" t="str">
        <f>IFERROR(IF($A641&lt;&gt;"",VLOOKUP($A641,Matos,3,0),""),"")</f>
        <v/>
      </c>
      <c r="I641" s="52"/>
      <c r="J641" s="52"/>
      <c r="K641" s="68" t="str">
        <f ca="1">IFERROR(ROUND(IF(MID($B641,1,2)="OT","",IF(AND($B$8&lt;&gt;"",$D641="",MONTH($F641)=MONTH($L$9),($F641&gt;$B$8),($F641&gt;$E641)),-SUM($H641/DAY(DATE(YEAR($L$9),MONTH($L$9)+1,0)))*DATEDIF($B$8,$F641,"d")*$C641,IF(AND($B$8&lt;&gt;"",$D641&lt;&gt;"",MONTH($F641)=MONTH($L$9),($F641&gt;$B$8),($F641&gt;$E641)),-SUM($H641/DAY(DATE(YEAR($L$9),MONTH($L$9)+1,0)))*DATEDIF($B$8,$F641,"d")*$D641,""))),2),"")</f>
        <v/>
      </c>
      <c r="L641" s="68" t="str">
        <f ca="1">IFERROR(ROUND(IF(AND($J641="",$D641=""),SUM($H641/DAY(DATE(YEAR($L$9),MONTH($L$9)+1,0)))*$G641*$C641,IF(AND($J641="",$D641&lt;&gt;""),SUM($H641/DAY(DATE(YEAR($L$9),MONTH($L$9)+1,0)))*$G641*$D641,"")),2),"")</f>
        <v/>
      </c>
      <c r="M641" s="68" t="str">
        <f ca="1">IFERROR(ROUND(IF(SUM($I641+$L641)="","",SUM($I641+$L641)),2),"")</f>
        <v/>
      </c>
      <c r="N641" s="52"/>
      <c r="O641" s="54"/>
    </row>
    <row r="642" spans="1:15" s="14" customFormat="1" x14ac:dyDescent="0.25">
      <c r="A642" s="48"/>
      <c r="B642" s="49" t="str">
        <f>IFERROR(IF($A642&lt;&gt;"",VLOOKUP($A642,Matos,2,0),""),"")</f>
        <v/>
      </c>
      <c r="C642" s="50"/>
      <c r="D642" s="50"/>
      <c r="E642" s="51"/>
      <c r="F642" s="51"/>
      <c r="G642" s="67" t="str">
        <f>IFERROR(IF(OR($A642="",$B642="",$E642=""),"",IF(AND($F642&lt;&gt;"",MONTH($F642)&lt;MONTH($L$9)),"",IF(MID($B642,1,2)="OT",DATEDIF($E642,$F642,"d")+1,IF(AND($I642="",$F642=""),DATEDIF($E642,DATE(YEAR($L$9),MONTH($L$9)+1,0),"d"),IF(AND($E642&lt;&gt;"",$F642&lt;&gt;"",$I642=""),DATEDIF($E642,$F642,"d"),IF(AND($E642&lt;&gt;"",$F642&lt;&gt;"",$I642&lt;&gt;""),DAY(DATE(YEAR($F642),MONTH($F642)+1,0))-(DATE(YEAR($F642),MONTH($F642)+1,0)-$F642),DAY(DATE(YEAR($L$9),MONTH($L$9)+1,0)))))))),"")</f>
        <v/>
      </c>
      <c r="H642" s="52" t="str">
        <f>IFERROR(IF($A642&lt;&gt;"",VLOOKUP($A642,Matos,3,0),""),"")</f>
        <v/>
      </c>
      <c r="I642" s="52"/>
      <c r="J642" s="52"/>
      <c r="K642" s="68" t="str">
        <f ca="1">IFERROR(ROUND(IF(MID($B642,1,2)="OT","",IF(AND($B$8&lt;&gt;"",$D642="",MONTH($F642)=MONTH($L$9),($F642&gt;$B$8),($F642&gt;$E642)),-SUM($H642/DAY(DATE(YEAR($L$9),MONTH($L$9)+1,0)))*DATEDIF($B$8,$F642,"d")*$C642,IF(AND($B$8&lt;&gt;"",$D642&lt;&gt;"",MONTH($F642)=MONTH($L$9),($F642&gt;$B$8),($F642&gt;$E642)),-SUM($H642/DAY(DATE(YEAR($L$9),MONTH($L$9)+1,0)))*DATEDIF($B$8,$F642,"d")*$D642,""))),2),"")</f>
        <v/>
      </c>
      <c r="L642" s="68" t="str">
        <f ca="1">IFERROR(ROUND(IF(AND($J642="",$D642=""),SUM($H642/DAY(DATE(YEAR($L$9),MONTH($L$9)+1,0)))*$G642*$C642,IF(AND($J642="",$D642&lt;&gt;""),SUM($H642/DAY(DATE(YEAR($L$9),MONTH($L$9)+1,0)))*$G642*$D642,"")),2),"")</f>
        <v/>
      </c>
      <c r="M642" s="68" t="str">
        <f ca="1">IFERROR(ROUND(IF(SUM($I642+$L642)="","",SUM($I642+$L642)),2),"")</f>
        <v/>
      </c>
      <c r="N642" s="52"/>
      <c r="O642" s="54"/>
    </row>
    <row r="643" spans="1:15" s="14" customFormat="1" x14ac:dyDescent="0.25">
      <c r="A643" s="48"/>
      <c r="B643" s="49" t="str">
        <f>IFERROR(IF($A643&lt;&gt;"",VLOOKUP($A643,Matos,2,0),""),"")</f>
        <v/>
      </c>
      <c r="C643" s="50"/>
      <c r="D643" s="50"/>
      <c r="E643" s="51"/>
      <c r="F643" s="51"/>
      <c r="G643" s="67" t="str">
        <f>IFERROR(IF(OR($A643="",$B643="",$E643=""),"",IF(AND($F643&lt;&gt;"",MONTH($F643)&lt;MONTH($L$9)),"",IF(MID($B643,1,2)="OT",DATEDIF($E643,$F643,"d")+1,IF(AND($I643="",$F643=""),DATEDIF($E643,DATE(YEAR($L$9),MONTH($L$9)+1,0),"d"),IF(AND($E643&lt;&gt;"",$F643&lt;&gt;"",$I643=""),DATEDIF($E643,$F643,"d"),IF(AND($E643&lt;&gt;"",$F643&lt;&gt;"",$I643&lt;&gt;""),DAY(DATE(YEAR($F643),MONTH($F643)+1,0))-(DATE(YEAR($F643),MONTH($F643)+1,0)-$F643),DAY(DATE(YEAR($L$9),MONTH($L$9)+1,0)))))))),"")</f>
        <v/>
      </c>
      <c r="H643" s="52" t="str">
        <f>IFERROR(IF($A643&lt;&gt;"",VLOOKUP($A643,Matos,3,0),""),"")</f>
        <v/>
      </c>
      <c r="I643" s="52"/>
      <c r="J643" s="52"/>
      <c r="K643" s="68" t="str">
        <f ca="1">IFERROR(ROUND(IF(MID($B643,1,2)="OT","",IF(AND($B$8&lt;&gt;"",$D643="",MONTH($F643)=MONTH($L$9),($F643&gt;$B$8),($F643&gt;$E643)),-SUM($H643/DAY(DATE(YEAR($L$9),MONTH($L$9)+1,0)))*DATEDIF($B$8,$F643,"d")*$C643,IF(AND($B$8&lt;&gt;"",$D643&lt;&gt;"",MONTH($F643)=MONTH($L$9),($F643&gt;$B$8),($F643&gt;$E643)),-SUM($H643/DAY(DATE(YEAR($L$9),MONTH($L$9)+1,0)))*DATEDIF($B$8,$F643,"d")*$D643,""))),2),"")</f>
        <v/>
      </c>
      <c r="L643" s="68" t="str">
        <f ca="1">IFERROR(ROUND(IF(AND($J643="",$D643=""),SUM($H643/DAY(DATE(YEAR($L$9),MONTH($L$9)+1,0)))*$G643*$C643,IF(AND($J643="",$D643&lt;&gt;""),SUM($H643/DAY(DATE(YEAR($L$9),MONTH($L$9)+1,0)))*$G643*$D643,"")),2),"")</f>
        <v/>
      </c>
      <c r="M643" s="68" t="str">
        <f ca="1">IFERROR(ROUND(IF(SUM($I643+$L643)="","",SUM($I643+$L643)),2),"")</f>
        <v/>
      </c>
      <c r="N643" s="52"/>
      <c r="O643" s="54"/>
    </row>
    <row r="644" spans="1:15" s="14" customFormat="1" x14ac:dyDescent="0.25">
      <c r="A644" s="48"/>
      <c r="B644" s="49" t="str">
        <f>IFERROR(IF($A644&lt;&gt;"",VLOOKUP($A644,Matos,2,0),""),"")</f>
        <v/>
      </c>
      <c r="C644" s="50"/>
      <c r="D644" s="50"/>
      <c r="E644" s="51"/>
      <c r="F644" s="51"/>
      <c r="G644" s="67" t="str">
        <f>IFERROR(IF(OR($A644="",$B644="",$E644=""),"",IF(AND($F644&lt;&gt;"",MONTH($F644)&lt;MONTH($L$9)),"",IF(MID($B644,1,2)="OT",DATEDIF($E644,$F644,"d")+1,IF(AND($I644="",$F644=""),DATEDIF($E644,DATE(YEAR($L$9),MONTH($L$9)+1,0),"d"),IF(AND($E644&lt;&gt;"",$F644&lt;&gt;"",$I644=""),DATEDIF($E644,$F644,"d"),IF(AND($E644&lt;&gt;"",$F644&lt;&gt;"",$I644&lt;&gt;""),DAY(DATE(YEAR($F644),MONTH($F644)+1,0))-(DATE(YEAR($F644),MONTH($F644)+1,0)-$F644),DAY(DATE(YEAR($L$9),MONTH($L$9)+1,0)))))))),"")</f>
        <v/>
      </c>
      <c r="H644" s="52" t="str">
        <f>IFERROR(IF($A644&lt;&gt;"",VLOOKUP($A644,Matos,3,0),""),"")</f>
        <v/>
      </c>
      <c r="I644" s="52"/>
      <c r="J644" s="52"/>
      <c r="K644" s="68" t="str">
        <f ca="1">IFERROR(ROUND(IF(MID($B644,1,2)="OT","",IF(AND($B$8&lt;&gt;"",$D644="",MONTH($F644)=MONTH($L$9),($F644&gt;$B$8),($F644&gt;$E644)),-SUM($H644/DAY(DATE(YEAR($L$9),MONTH($L$9)+1,0)))*DATEDIF($B$8,$F644,"d")*$C644,IF(AND($B$8&lt;&gt;"",$D644&lt;&gt;"",MONTH($F644)=MONTH($L$9),($F644&gt;$B$8),($F644&gt;$E644)),-SUM($H644/DAY(DATE(YEAR($L$9),MONTH($L$9)+1,0)))*DATEDIF($B$8,$F644,"d")*$D644,""))),2),"")</f>
        <v/>
      </c>
      <c r="L644" s="68" t="str">
        <f ca="1">IFERROR(ROUND(IF(AND($J644="",$D644=""),SUM($H644/DAY(DATE(YEAR($L$9),MONTH($L$9)+1,0)))*$G644*$C644,IF(AND($J644="",$D644&lt;&gt;""),SUM($H644/DAY(DATE(YEAR($L$9),MONTH($L$9)+1,0)))*$G644*$D644,"")),2),"")</f>
        <v/>
      </c>
      <c r="M644" s="68" t="str">
        <f ca="1">IFERROR(ROUND(IF(SUM($I644+$L644)="","",SUM($I644+$L644)),2),"")</f>
        <v/>
      </c>
      <c r="N644" s="52"/>
      <c r="O644" s="54"/>
    </row>
    <row r="645" spans="1:15" s="14" customFormat="1" x14ac:dyDescent="0.25">
      <c r="A645" s="48"/>
      <c r="B645" s="49" t="str">
        <f>IFERROR(IF($A645&lt;&gt;"",VLOOKUP($A645,Matos,2,0),""),"")</f>
        <v/>
      </c>
      <c r="C645" s="50"/>
      <c r="D645" s="50"/>
      <c r="E645" s="51"/>
      <c r="F645" s="51"/>
      <c r="G645" s="67" t="str">
        <f>IFERROR(IF(OR($A645="",$B645="",$E645=""),"",IF(AND($F645&lt;&gt;"",MONTH($F645)&lt;MONTH($L$9)),"",IF(MID($B645,1,2)="OT",DATEDIF($E645,$F645,"d")+1,IF(AND($I645="",$F645=""),DATEDIF($E645,DATE(YEAR($L$9),MONTH($L$9)+1,0),"d"),IF(AND($E645&lt;&gt;"",$F645&lt;&gt;"",$I645=""),DATEDIF($E645,$F645,"d"),IF(AND($E645&lt;&gt;"",$F645&lt;&gt;"",$I645&lt;&gt;""),DAY(DATE(YEAR($F645),MONTH($F645)+1,0))-(DATE(YEAR($F645),MONTH($F645)+1,0)-$F645),DAY(DATE(YEAR($L$9),MONTH($L$9)+1,0)))))))),"")</f>
        <v/>
      </c>
      <c r="H645" s="52" t="str">
        <f>IFERROR(IF($A645&lt;&gt;"",VLOOKUP($A645,Matos,3,0),""),"")</f>
        <v/>
      </c>
      <c r="I645" s="52"/>
      <c r="J645" s="52"/>
      <c r="K645" s="68" t="str">
        <f ca="1">IFERROR(ROUND(IF(MID($B645,1,2)="OT","",IF(AND($B$8&lt;&gt;"",$D645="",MONTH($F645)=MONTH($L$9),($F645&gt;$B$8),($F645&gt;$E645)),-SUM($H645/DAY(DATE(YEAR($L$9),MONTH($L$9)+1,0)))*DATEDIF($B$8,$F645,"d")*$C645,IF(AND($B$8&lt;&gt;"",$D645&lt;&gt;"",MONTH($F645)=MONTH($L$9),($F645&gt;$B$8),($F645&gt;$E645)),-SUM($H645/DAY(DATE(YEAR($L$9),MONTH($L$9)+1,0)))*DATEDIF($B$8,$F645,"d")*$D645,""))),2),"")</f>
        <v/>
      </c>
      <c r="L645" s="68" t="str">
        <f ca="1">IFERROR(ROUND(IF(AND($J645="",$D645=""),SUM($H645/DAY(DATE(YEAR($L$9),MONTH($L$9)+1,0)))*$G645*$C645,IF(AND($J645="",$D645&lt;&gt;""),SUM($H645/DAY(DATE(YEAR($L$9),MONTH($L$9)+1,0)))*$G645*$D645,"")),2),"")</f>
        <v/>
      </c>
      <c r="M645" s="68" t="str">
        <f ca="1">IFERROR(ROUND(IF(SUM($I645+$L645)="","",SUM($I645+$L645)),2),"")</f>
        <v/>
      </c>
      <c r="N645" s="52"/>
      <c r="O645" s="54"/>
    </row>
    <row r="646" spans="1:15" s="14" customFormat="1" x14ac:dyDescent="0.25">
      <c r="A646" s="48"/>
      <c r="B646" s="49" t="str">
        <f>IFERROR(IF($A646&lt;&gt;"",VLOOKUP($A646,Matos,2,0),""),"")</f>
        <v/>
      </c>
      <c r="C646" s="50"/>
      <c r="D646" s="50"/>
      <c r="E646" s="51"/>
      <c r="F646" s="51"/>
      <c r="G646" s="67" t="str">
        <f>IFERROR(IF(OR($A646="",$B646="",$E646=""),"",IF(AND($F646&lt;&gt;"",MONTH($F646)&lt;MONTH($L$9)),"",IF(MID($B646,1,2)="OT",DATEDIF($E646,$F646,"d")+1,IF(AND($I646="",$F646=""),DATEDIF($E646,DATE(YEAR($L$9),MONTH($L$9)+1,0),"d"),IF(AND($E646&lt;&gt;"",$F646&lt;&gt;"",$I646=""),DATEDIF($E646,$F646,"d"),IF(AND($E646&lt;&gt;"",$F646&lt;&gt;"",$I646&lt;&gt;""),DAY(DATE(YEAR($F646),MONTH($F646)+1,0))-(DATE(YEAR($F646),MONTH($F646)+1,0)-$F646),DAY(DATE(YEAR($L$9),MONTH($L$9)+1,0)))))))),"")</f>
        <v/>
      </c>
      <c r="H646" s="52" t="str">
        <f>IFERROR(IF($A646&lt;&gt;"",VLOOKUP($A646,Matos,3,0),""),"")</f>
        <v/>
      </c>
      <c r="I646" s="52"/>
      <c r="J646" s="52"/>
      <c r="K646" s="68" t="str">
        <f ca="1">IFERROR(ROUND(IF(MID($B646,1,2)="OT","",IF(AND($B$8&lt;&gt;"",$D646="",MONTH($F646)=MONTH($L$9),($F646&gt;$B$8),($F646&gt;$E646)),-SUM($H646/DAY(DATE(YEAR($L$9),MONTH($L$9)+1,0)))*DATEDIF($B$8,$F646,"d")*$C646,IF(AND($B$8&lt;&gt;"",$D646&lt;&gt;"",MONTH($F646)=MONTH($L$9),($F646&gt;$B$8),($F646&gt;$E646)),-SUM($H646/DAY(DATE(YEAR($L$9),MONTH($L$9)+1,0)))*DATEDIF($B$8,$F646,"d")*$D646,""))),2),"")</f>
        <v/>
      </c>
      <c r="L646" s="68" t="str">
        <f ca="1">IFERROR(ROUND(IF(AND($J646="",$D646=""),SUM($H646/DAY(DATE(YEAR($L$9),MONTH($L$9)+1,0)))*$G646*$C646,IF(AND($J646="",$D646&lt;&gt;""),SUM($H646/DAY(DATE(YEAR($L$9),MONTH($L$9)+1,0)))*$G646*$D646,"")),2),"")</f>
        <v/>
      </c>
      <c r="M646" s="68" t="str">
        <f ca="1">IFERROR(ROUND(IF(SUM($I646+$L646)="","",SUM($I646+$L646)),2),"")</f>
        <v/>
      </c>
      <c r="N646" s="52"/>
      <c r="O646" s="54"/>
    </row>
    <row r="647" spans="1:15" s="14" customFormat="1" x14ac:dyDescent="0.25">
      <c r="A647" s="48"/>
      <c r="B647" s="49" t="str">
        <f>IFERROR(IF($A647&lt;&gt;"",VLOOKUP($A647,Matos,2,0),""),"")</f>
        <v/>
      </c>
      <c r="C647" s="50"/>
      <c r="D647" s="50"/>
      <c r="E647" s="51"/>
      <c r="F647" s="51"/>
      <c r="G647" s="67" t="str">
        <f>IFERROR(IF(OR($A647="",$B647="",$E647=""),"",IF(AND($F647&lt;&gt;"",MONTH($F647)&lt;MONTH($L$9)),"",IF(MID($B647,1,2)="OT",DATEDIF($E647,$F647,"d")+1,IF(AND($I647="",$F647=""),DATEDIF($E647,DATE(YEAR($L$9),MONTH($L$9)+1,0),"d"),IF(AND($E647&lt;&gt;"",$F647&lt;&gt;"",$I647=""),DATEDIF($E647,$F647,"d"),IF(AND($E647&lt;&gt;"",$F647&lt;&gt;"",$I647&lt;&gt;""),DAY(DATE(YEAR($F647),MONTH($F647)+1,0))-(DATE(YEAR($F647),MONTH($F647)+1,0)-$F647),DAY(DATE(YEAR($L$9),MONTH($L$9)+1,0)))))))),"")</f>
        <v/>
      </c>
      <c r="H647" s="52" t="str">
        <f>IFERROR(IF($A647&lt;&gt;"",VLOOKUP($A647,Matos,3,0),""),"")</f>
        <v/>
      </c>
      <c r="I647" s="52"/>
      <c r="J647" s="52"/>
      <c r="K647" s="68" t="str">
        <f ca="1">IFERROR(ROUND(IF(MID($B647,1,2)="OT","",IF(AND($B$8&lt;&gt;"",$D647="",MONTH($F647)=MONTH($L$9),($F647&gt;$B$8),($F647&gt;$E647)),-SUM($H647/DAY(DATE(YEAR($L$9),MONTH($L$9)+1,0)))*DATEDIF($B$8,$F647,"d")*$C647,IF(AND($B$8&lt;&gt;"",$D647&lt;&gt;"",MONTH($F647)=MONTH($L$9),($F647&gt;$B$8),($F647&gt;$E647)),-SUM($H647/DAY(DATE(YEAR($L$9),MONTH($L$9)+1,0)))*DATEDIF($B$8,$F647,"d")*$D647,""))),2),"")</f>
        <v/>
      </c>
      <c r="L647" s="68" t="str">
        <f ca="1">IFERROR(ROUND(IF(AND($J647="",$D647=""),SUM($H647/DAY(DATE(YEAR($L$9),MONTH($L$9)+1,0)))*$G647*$C647,IF(AND($J647="",$D647&lt;&gt;""),SUM($H647/DAY(DATE(YEAR($L$9),MONTH($L$9)+1,0)))*$G647*$D647,"")),2),"")</f>
        <v/>
      </c>
      <c r="M647" s="68" t="str">
        <f ca="1">IFERROR(ROUND(IF(SUM($I647+$L647)="","",SUM($I647+$L647)),2),"")</f>
        <v/>
      </c>
      <c r="N647" s="52"/>
      <c r="O647" s="54"/>
    </row>
    <row r="648" spans="1:15" s="14" customFormat="1" x14ac:dyDescent="0.25">
      <c r="A648" s="48"/>
      <c r="B648" s="49" t="str">
        <f>IFERROR(IF($A648&lt;&gt;"",VLOOKUP($A648,Matos,2,0),""),"")</f>
        <v/>
      </c>
      <c r="C648" s="50"/>
      <c r="D648" s="50"/>
      <c r="E648" s="51"/>
      <c r="F648" s="51"/>
      <c r="G648" s="67" t="str">
        <f>IFERROR(IF(OR($A648="",$B648="",$E648=""),"",IF(AND($F648&lt;&gt;"",MONTH($F648)&lt;MONTH($L$9)),"",IF(MID($B648,1,2)="OT",DATEDIF($E648,$F648,"d")+1,IF(AND($I648="",$F648=""),DATEDIF($E648,DATE(YEAR($L$9),MONTH($L$9)+1,0),"d"),IF(AND($E648&lt;&gt;"",$F648&lt;&gt;"",$I648=""),DATEDIF($E648,$F648,"d"),IF(AND($E648&lt;&gt;"",$F648&lt;&gt;"",$I648&lt;&gt;""),DAY(DATE(YEAR($F648),MONTH($F648)+1,0))-(DATE(YEAR($F648),MONTH($F648)+1,0)-$F648),DAY(DATE(YEAR($L$9),MONTH($L$9)+1,0)))))))),"")</f>
        <v/>
      </c>
      <c r="H648" s="52" t="str">
        <f>IFERROR(IF($A648&lt;&gt;"",VLOOKUP($A648,Matos,3,0),""),"")</f>
        <v/>
      </c>
      <c r="I648" s="52"/>
      <c r="J648" s="52"/>
      <c r="K648" s="68" t="str">
        <f ca="1">IFERROR(ROUND(IF(MID($B648,1,2)="OT","",IF(AND($B$8&lt;&gt;"",$D648="",MONTH($F648)=MONTH($L$9),($F648&gt;$B$8),($F648&gt;$E648)),-SUM($H648/DAY(DATE(YEAR($L$9),MONTH($L$9)+1,0)))*DATEDIF($B$8,$F648,"d")*$C648,IF(AND($B$8&lt;&gt;"",$D648&lt;&gt;"",MONTH($F648)=MONTH($L$9),($F648&gt;$B$8),($F648&gt;$E648)),-SUM($H648/DAY(DATE(YEAR($L$9),MONTH($L$9)+1,0)))*DATEDIF($B$8,$F648,"d")*$D648,""))),2),"")</f>
        <v/>
      </c>
      <c r="L648" s="68" t="str">
        <f ca="1">IFERROR(ROUND(IF(AND($J648="",$D648=""),SUM($H648/DAY(DATE(YEAR($L$9),MONTH($L$9)+1,0)))*$G648*$C648,IF(AND($J648="",$D648&lt;&gt;""),SUM($H648/DAY(DATE(YEAR($L$9),MONTH($L$9)+1,0)))*$G648*$D648,"")),2),"")</f>
        <v/>
      </c>
      <c r="M648" s="68" t="str">
        <f ca="1">IFERROR(ROUND(IF(SUM($I648+$L648)="","",SUM($I648+$L648)),2),"")</f>
        <v/>
      </c>
      <c r="N648" s="52"/>
      <c r="O648" s="54"/>
    </row>
    <row r="649" spans="1:15" s="14" customFormat="1" x14ac:dyDescent="0.25">
      <c r="A649" s="48"/>
      <c r="B649" s="49" t="str">
        <f>IFERROR(IF($A649&lt;&gt;"",VLOOKUP($A649,Matos,2,0),""),"")</f>
        <v/>
      </c>
      <c r="C649" s="50"/>
      <c r="D649" s="50"/>
      <c r="E649" s="51"/>
      <c r="F649" s="51"/>
      <c r="G649" s="67" t="str">
        <f>IFERROR(IF(OR($A649="",$B649="",$E649=""),"",IF(AND($F649&lt;&gt;"",MONTH($F649)&lt;MONTH($L$9)),"",IF(MID($B649,1,2)="OT",DATEDIF($E649,$F649,"d")+1,IF(AND($I649="",$F649=""),DATEDIF($E649,DATE(YEAR($L$9),MONTH($L$9)+1,0),"d"),IF(AND($E649&lt;&gt;"",$F649&lt;&gt;"",$I649=""),DATEDIF($E649,$F649,"d"),IF(AND($E649&lt;&gt;"",$F649&lt;&gt;"",$I649&lt;&gt;""),DAY(DATE(YEAR($F649),MONTH($F649)+1,0))-(DATE(YEAR($F649),MONTH($F649)+1,0)-$F649),DAY(DATE(YEAR($L$9),MONTH($L$9)+1,0)))))))),"")</f>
        <v/>
      </c>
      <c r="H649" s="52" t="str">
        <f>IFERROR(IF($A649&lt;&gt;"",VLOOKUP($A649,Matos,3,0),""),"")</f>
        <v/>
      </c>
      <c r="I649" s="52"/>
      <c r="J649" s="52"/>
      <c r="K649" s="68" t="str">
        <f ca="1">IFERROR(ROUND(IF(MID($B649,1,2)="OT","",IF(AND($B$8&lt;&gt;"",$D649="",MONTH($F649)=MONTH($L$9),($F649&gt;$B$8),($F649&gt;$E649)),-SUM($H649/DAY(DATE(YEAR($L$9),MONTH($L$9)+1,0)))*DATEDIF($B$8,$F649,"d")*$C649,IF(AND($B$8&lt;&gt;"",$D649&lt;&gt;"",MONTH($F649)=MONTH($L$9),($F649&gt;$B$8),($F649&gt;$E649)),-SUM($H649/DAY(DATE(YEAR($L$9),MONTH($L$9)+1,0)))*DATEDIF($B$8,$F649,"d")*$D649,""))),2),"")</f>
        <v/>
      </c>
      <c r="L649" s="68" t="str">
        <f ca="1">IFERROR(ROUND(IF(AND($J649="",$D649=""),SUM($H649/DAY(DATE(YEAR($L$9),MONTH($L$9)+1,0)))*$G649*$C649,IF(AND($J649="",$D649&lt;&gt;""),SUM($H649/DAY(DATE(YEAR($L$9),MONTH($L$9)+1,0)))*$G649*$D649,"")),2),"")</f>
        <v/>
      </c>
      <c r="M649" s="68" t="str">
        <f ca="1">IFERROR(ROUND(IF(SUM($I649+$L649)="","",SUM($I649+$L649)),2),"")</f>
        <v/>
      </c>
      <c r="N649" s="52"/>
      <c r="O649" s="54"/>
    </row>
    <row r="650" spans="1:15" s="14" customFormat="1" x14ac:dyDescent="0.25">
      <c r="A650" s="48"/>
      <c r="B650" s="49" t="str">
        <f>IFERROR(IF($A650&lt;&gt;"",VLOOKUP($A650,Matos,2,0),""),"")</f>
        <v/>
      </c>
      <c r="C650" s="50"/>
      <c r="D650" s="50"/>
      <c r="E650" s="51"/>
      <c r="F650" s="51"/>
      <c r="G650" s="67" t="str">
        <f>IFERROR(IF(OR($A650="",$B650="",$E650=""),"",IF(AND($F650&lt;&gt;"",MONTH($F650)&lt;MONTH($L$9)),"",IF(MID($B650,1,2)="OT",DATEDIF($E650,$F650,"d")+1,IF(AND($I650="",$F650=""),DATEDIF($E650,DATE(YEAR($L$9),MONTH($L$9)+1,0),"d"),IF(AND($E650&lt;&gt;"",$F650&lt;&gt;"",$I650=""),DATEDIF($E650,$F650,"d"),IF(AND($E650&lt;&gt;"",$F650&lt;&gt;"",$I650&lt;&gt;""),DAY(DATE(YEAR($F650),MONTH($F650)+1,0))-(DATE(YEAR($F650),MONTH($F650)+1,0)-$F650),DAY(DATE(YEAR($L$9),MONTH($L$9)+1,0)))))))),"")</f>
        <v/>
      </c>
      <c r="H650" s="52" t="str">
        <f>IFERROR(IF($A650&lt;&gt;"",VLOOKUP($A650,Matos,3,0),""),"")</f>
        <v/>
      </c>
      <c r="I650" s="52"/>
      <c r="J650" s="52"/>
      <c r="K650" s="68" t="str">
        <f ca="1">IFERROR(ROUND(IF(MID($B650,1,2)="OT","",IF(AND($B$8&lt;&gt;"",$D650="",MONTH($F650)=MONTH($L$9),($F650&gt;$B$8),($F650&gt;$E650)),-SUM($H650/DAY(DATE(YEAR($L$9),MONTH($L$9)+1,0)))*DATEDIF($B$8,$F650,"d")*$C650,IF(AND($B$8&lt;&gt;"",$D650&lt;&gt;"",MONTH($F650)=MONTH($L$9),($F650&gt;$B$8),($F650&gt;$E650)),-SUM($H650/DAY(DATE(YEAR($L$9),MONTH($L$9)+1,0)))*DATEDIF($B$8,$F650,"d")*$D650,""))),2),"")</f>
        <v/>
      </c>
      <c r="L650" s="68" t="str">
        <f ca="1">IFERROR(ROUND(IF(AND($J650="",$D650=""),SUM($H650/DAY(DATE(YEAR($L$9),MONTH($L$9)+1,0)))*$G650*$C650,IF(AND($J650="",$D650&lt;&gt;""),SUM($H650/DAY(DATE(YEAR($L$9),MONTH($L$9)+1,0)))*$G650*$D650,"")),2),"")</f>
        <v/>
      </c>
      <c r="M650" s="68" t="str">
        <f ca="1">IFERROR(ROUND(IF(SUM($I650+$L650)="","",SUM($I650+$L650)),2),"")</f>
        <v/>
      </c>
      <c r="N650" s="52"/>
      <c r="O650" s="54"/>
    </row>
    <row r="651" spans="1:15" s="14" customFormat="1" x14ac:dyDescent="0.25">
      <c r="A651" s="48"/>
      <c r="B651" s="49" t="str">
        <f>IFERROR(IF($A651&lt;&gt;"",VLOOKUP($A651,Matos,2,0),""),"")</f>
        <v/>
      </c>
      <c r="C651" s="50"/>
      <c r="D651" s="50"/>
      <c r="E651" s="51"/>
      <c r="F651" s="51"/>
      <c r="G651" s="67" t="str">
        <f>IFERROR(IF(OR($A651="",$B651="",$E651=""),"",IF(AND($F651&lt;&gt;"",MONTH($F651)&lt;MONTH($L$9)),"",IF(MID($B651,1,2)="OT",DATEDIF($E651,$F651,"d")+1,IF(AND($I651="",$F651=""),DATEDIF($E651,DATE(YEAR($L$9),MONTH($L$9)+1,0),"d"),IF(AND($E651&lt;&gt;"",$F651&lt;&gt;"",$I651=""),DATEDIF($E651,$F651,"d"),IF(AND($E651&lt;&gt;"",$F651&lt;&gt;"",$I651&lt;&gt;""),DAY(DATE(YEAR($F651),MONTH($F651)+1,0))-(DATE(YEAR($F651),MONTH($F651)+1,0)-$F651),DAY(DATE(YEAR($L$9),MONTH($L$9)+1,0)))))))),"")</f>
        <v/>
      </c>
      <c r="H651" s="52" t="str">
        <f>IFERROR(IF($A651&lt;&gt;"",VLOOKUP($A651,Matos,3,0),""),"")</f>
        <v/>
      </c>
      <c r="I651" s="52"/>
      <c r="J651" s="52"/>
      <c r="K651" s="68" t="str">
        <f ca="1">IFERROR(ROUND(IF(MID($B651,1,2)="OT","",IF(AND($B$8&lt;&gt;"",$D651="",MONTH($F651)=MONTH($L$9),($F651&gt;$B$8),($F651&gt;$E651)),-SUM($H651/DAY(DATE(YEAR($L$9),MONTH($L$9)+1,0)))*DATEDIF($B$8,$F651,"d")*$C651,IF(AND($B$8&lt;&gt;"",$D651&lt;&gt;"",MONTH($F651)=MONTH($L$9),($F651&gt;$B$8),($F651&gt;$E651)),-SUM($H651/DAY(DATE(YEAR($L$9),MONTH($L$9)+1,0)))*DATEDIF($B$8,$F651,"d")*$D651,""))),2),"")</f>
        <v/>
      </c>
      <c r="L651" s="68" t="str">
        <f ca="1">IFERROR(ROUND(IF(AND($J651="",$D651=""),SUM($H651/DAY(DATE(YEAR($L$9),MONTH($L$9)+1,0)))*$G651*$C651,IF(AND($J651="",$D651&lt;&gt;""),SUM($H651/DAY(DATE(YEAR($L$9),MONTH($L$9)+1,0)))*$G651*$D651,"")),2),"")</f>
        <v/>
      </c>
      <c r="M651" s="68" t="str">
        <f ca="1">IFERROR(ROUND(IF(SUM($I651+$L651)="","",SUM($I651+$L651)),2),"")</f>
        <v/>
      </c>
      <c r="N651" s="52"/>
      <c r="O651" s="54"/>
    </row>
    <row r="652" spans="1:15" s="14" customFormat="1" x14ac:dyDescent="0.25">
      <c r="A652" s="48"/>
      <c r="B652" s="49" t="str">
        <f>IFERROR(IF($A652&lt;&gt;"",VLOOKUP($A652,Matos,2,0),""),"")</f>
        <v/>
      </c>
      <c r="C652" s="50"/>
      <c r="D652" s="50"/>
      <c r="E652" s="51"/>
      <c r="F652" s="51"/>
      <c r="G652" s="67" t="str">
        <f>IFERROR(IF(OR($A652="",$B652="",$E652=""),"",IF(AND($F652&lt;&gt;"",MONTH($F652)&lt;MONTH($L$9)),"",IF(MID($B652,1,2)="OT",DATEDIF($E652,$F652,"d")+1,IF(AND($I652="",$F652=""),DATEDIF($E652,DATE(YEAR($L$9),MONTH($L$9)+1,0),"d"),IF(AND($E652&lt;&gt;"",$F652&lt;&gt;"",$I652=""),DATEDIF($E652,$F652,"d"),IF(AND($E652&lt;&gt;"",$F652&lt;&gt;"",$I652&lt;&gt;""),DAY(DATE(YEAR($F652),MONTH($F652)+1,0))-(DATE(YEAR($F652),MONTH($F652)+1,0)-$F652),DAY(DATE(YEAR($L$9),MONTH($L$9)+1,0)))))))),"")</f>
        <v/>
      </c>
      <c r="H652" s="52" t="str">
        <f>IFERROR(IF($A652&lt;&gt;"",VLOOKUP($A652,Matos,3,0),""),"")</f>
        <v/>
      </c>
      <c r="I652" s="52"/>
      <c r="J652" s="52"/>
      <c r="K652" s="68" t="str">
        <f ca="1">IFERROR(ROUND(IF(MID($B652,1,2)="OT","",IF(AND($B$8&lt;&gt;"",$D652="",MONTH($F652)=MONTH($L$9),($F652&gt;$B$8),($F652&gt;$E652)),-SUM($H652/DAY(DATE(YEAR($L$9),MONTH($L$9)+1,0)))*DATEDIF($B$8,$F652,"d")*$C652,IF(AND($B$8&lt;&gt;"",$D652&lt;&gt;"",MONTH($F652)=MONTH($L$9),($F652&gt;$B$8),($F652&gt;$E652)),-SUM($H652/DAY(DATE(YEAR($L$9),MONTH($L$9)+1,0)))*DATEDIF($B$8,$F652,"d")*$D652,""))),2),"")</f>
        <v/>
      </c>
      <c r="L652" s="68" t="str">
        <f ca="1">IFERROR(ROUND(IF(AND($J652="",$D652=""),SUM($H652/DAY(DATE(YEAR($L$9),MONTH($L$9)+1,0)))*$G652*$C652,IF(AND($J652="",$D652&lt;&gt;""),SUM($H652/DAY(DATE(YEAR($L$9),MONTH($L$9)+1,0)))*$G652*$D652,"")),2),"")</f>
        <v/>
      </c>
      <c r="M652" s="68" t="str">
        <f ca="1">IFERROR(ROUND(IF(SUM($I652+$L652)="","",SUM($I652+$L652)),2),"")</f>
        <v/>
      </c>
      <c r="N652" s="52"/>
      <c r="O652" s="54"/>
    </row>
    <row r="653" spans="1:15" s="14" customFormat="1" x14ac:dyDescent="0.25">
      <c r="A653" s="48"/>
      <c r="B653" s="49" t="str">
        <f>IFERROR(IF($A653&lt;&gt;"",VLOOKUP($A653,Matos,2,0),""),"")</f>
        <v/>
      </c>
      <c r="C653" s="50"/>
      <c r="D653" s="50"/>
      <c r="E653" s="51"/>
      <c r="F653" s="51"/>
      <c r="G653" s="67" t="str">
        <f>IFERROR(IF(OR($A653="",$B653="",$E653=""),"",IF(AND($F653&lt;&gt;"",MONTH($F653)&lt;MONTH($L$9)),"",IF(MID($B653,1,2)="OT",DATEDIF($E653,$F653,"d")+1,IF(AND($I653="",$F653=""),DATEDIF($E653,DATE(YEAR($L$9),MONTH($L$9)+1,0),"d"),IF(AND($E653&lt;&gt;"",$F653&lt;&gt;"",$I653=""),DATEDIF($E653,$F653,"d"),IF(AND($E653&lt;&gt;"",$F653&lt;&gt;"",$I653&lt;&gt;""),DAY(DATE(YEAR($F653),MONTH($F653)+1,0))-(DATE(YEAR($F653),MONTH($F653)+1,0)-$F653),DAY(DATE(YEAR($L$9),MONTH($L$9)+1,0)))))))),"")</f>
        <v/>
      </c>
      <c r="H653" s="52" t="str">
        <f>IFERROR(IF($A653&lt;&gt;"",VLOOKUP($A653,Matos,3,0),""),"")</f>
        <v/>
      </c>
      <c r="I653" s="52"/>
      <c r="J653" s="52"/>
      <c r="K653" s="68" t="str">
        <f ca="1">IFERROR(ROUND(IF(MID($B653,1,2)="OT","",IF(AND($B$8&lt;&gt;"",$D653="",MONTH($F653)=MONTH($L$9),($F653&gt;$B$8),($F653&gt;$E653)),-SUM($H653/DAY(DATE(YEAR($L$9),MONTH($L$9)+1,0)))*DATEDIF($B$8,$F653,"d")*$C653,IF(AND($B$8&lt;&gt;"",$D653&lt;&gt;"",MONTH($F653)=MONTH($L$9),($F653&gt;$B$8),($F653&gt;$E653)),-SUM($H653/DAY(DATE(YEAR($L$9),MONTH($L$9)+1,0)))*DATEDIF($B$8,$F653,"d")*$D653,""))),2),"")</f>
        <v/>
      </c>
      <c r="L653" s="68" t="str">
        <f ca="1">IFERROR(ROUND(IF(AND($J653="",$D653=""),SUM($H653/DAY(DATE(YEAR($L$9),MONTH($L$9)+1,0)))*$G653*$C653,IF(AND($J653="",$D653&lt;&gt;""),SUM($H653/DAY(DATE(YEAR($L$9),MONTH($L$9)+1,0)))*$G653*$D653,"")),2),"")</f>
        <v/>
      </c>
      <c r="M653" s="68" t="str">
        <f ca="1">IFERROR(ROUND(IF(SUM($I653+$L653)="","",SUM($I653+$L653)),2),"")</f>
        <v/>
      </c>
      <c r="N653" s="52"/>
      <c r="O653" s="54"/>
    </row>
    <row r="654" spans="1:15" s="14" customFormat="1" x14ac:dyDescent="0.25">
      <c r="A654" s="48"/>
      <c r="B654" s="49" t="str">
        <f>IFERROR(IF($A654&lt;&gt;"",VLOOKUP($A654,Matos,2,0),""),"")</f>
        <v/>
      </c>
      <c r="C654" s="50"/>
      <c r="D654" s="50"/>
      <c r="E654" s="51"/>
      <c r="F654" s="51"/>
      <c r="G654" s="67" t="str">
        <f>IFERROR(IF(OR($A654="",$B654="",$E654=""),"",IF(AND($F654&lt;&gt;"",MONTH($F654)&lt;MONTH($L$9)),"",IF(MID($B654,1,2)="OT",DATEDIF($E654,$F654,"d")+1,IF(AND($I654="",$F654=""),DATEDIF($E654,DATE(YEAR($L$9),MONTH($L$9)+1,0),"d"),IF(AND($E654&lt;&gt;"",$F654&lt;&gt;"",$I654=""),DATEDIF($E654,$F654,"d"),IF(AND($E654&lt;&gt;"",$F654&lt;&gt;"",$I654&lt;&gt;""),DAY(DATE(YEAR($F654),MONTH($F654)+1,0))-(DATE(YEAR($F654),MONTH($F654)+1,0)-$F654),DAY(DATE(YEAR($L$9),MONTH($L$9)+1,0)))))))),"")</f>
        <v/>
      </c>
      <c r="H654" s="52" t="str">
        <f>IFERROR(IF($A654&lt;&gt;"",VLOOKUP($A654,Matos,3,0),""),"")</f>
        <v/>
      </c>
      <c r="I654" s="52"/>
      <c r="J654" s="52"/>
      <c r="K654" s="68" t="str">
        <f ca="1">IFERROR(ROUND(IF(MID($B654,1,2)="OT","",IF(AND($B$8&lt;&gt;"",$D654="",MONTH($F654)=MONTH($L$9),($F654&gt;$B$8),($F654&gt;$E654)),-SUM($H654/DAY(DATE(YEAR($L$9),MONTH($L$9)+1,0)))*DATEDIF($B$8,$F654,"d")*$C654,IF(AND($B$8&lt;&gt;"",$D654&lt;&gt;"",MONTH($F654)=MONTH($L$9),($F654&gt;$B$8),($F654&gt;$E654)),-SUM($H654/DAY(DATE(YEAR($L$9),MONTH($L$9)+1,0)))*DATEDIF($B$8,$F654,"d")*$D654,""))),2),"")</f>
        <v/>
      </c>
      <c r="L654" s="68" t="str">
        <f ca="1">IFERROR(ROUND(IF(AND($J654="",$D654=""),SUM($H654/DAY(DATE(YEAR($L$9),MONTH($L$9)+1,0)))*$G654*$C654,IF(AND($J654="",$D654&lt;&gt;""),SUM($H654/DAY(DATE(YEAR($L$9),MONTH($L$9)+1,0)))*$G654*$D654,"")),2),"")</f>
        <v/>
      </c>
      <c r="M654" s="68" t="str">
        <f ca="1">IFERROR(ROUND(IF(SUM($I654+$L654)="","",SUM($I654+$L654)),2),"")</f>
        <v/>
      </c>
      <c r="N654" s="52"/>
      <c r="O654" s="54"/>
    </row>
    <row r="655" spans="1:15" s="14" customFormat="1" x14ac:dyDescent="0.25">
      <c r="A655" s="48"/>
      <c r="B655" s="49" t="str">
        <f>IFERROR(IF($A655&lt;&gt;"",VLOOKUP($A655,Matos,2,0),""),"")</f>
        <v/>
      </c>
      <c r="C655" s="50"/>
      <c r="D655" s="50"/>
      <c r="E655" s="51"/>
      <c r="F655" s="51"/>
      <c r="G655" s="67" t="str">
        <f>IFERROR(IF(OR($A655="",$B655="",$E655=""),"",IF(AND($F655&lt;&gt;"",MONTH($F655)&lt;MONTH($L$9)),"",IF(MID($B655,1,2)="OT",DATEDIF($E655,$F655,"d")+1,IF(AND($I655="",$F655=""),DATEDIF($E655,DATE(YEAR($L$9),MONTH($L$9)+1,0),"d"),IF(AND($E655&lt;&gt;"",$F655&lt;&gt;"",$I655=""),DATEDIF($E655,$F655,"d"),IF(AND($E655&lt;&gt;"",$F655&lt;&gt;"",$I655&lt;&gt;""),DAY(DATE(YEAR($F655),MONTH($F655)+1,0))-(DATE(YEAR($F655),MONTH($F655)+1,0)-$F655),DAY(DATE(YEAR($L$9),MONTH($L$9)+1,0)))))))),"")</f>
        <v/>
      </c>
      <c r="H655" s="52" t="str">
        <f>IFERROR(IF($A655&lt;&gt;"",VLOOKUP($A655,Matos,3,0),""),"")</f>
        <v/>
      </c>
      <c r="I655" s="52"/>
      <c r="J655" s="52"/>
      <c r="K655" s="68" t="str">
        <f ca="1">IFERROR(ROUND(IF(MID($B655,1,2)="OT","",IF(AND($B$8&lt;&gt;"",$D655="",MONTH($F655)=MONTH($L$9),($F655&gt;$B$8),($F655&gt;$E655)),-SUM($H655/DAY(DATE(YEAR($L$9),MONTH($L$9)+1,0)))*DATEDIF($B$8,$F655,"d")*$C655,IF(AND($B$8&lt;&gt;"",$D655&lt;&gt;"",MONTH($F655)=MONTH($L$9),($F655&gt;$B$8),($F655&gt;$E655)),-SUM($H655/DAY(DATE(YEAR($L$9),MONTH($L$9)+1,0)))*DATEDIF($B$8,$F655,"d")*$D655,""))),2),"")</f>
        <v/>
      </c>
      <c r="L655" s="68" t="str">
        <f ca="1">IFERROR(ROUND(IF(AND($J655="",$D655=""),SUM($H655/DAY(DATE(YEAR($L$9),MONTH($L$9)+1,0)))*$G655*$C655,IF(AND($J655="",$D655&lt;&gt;""),SUM($H655/DAY(DATE(YEAR($L$9),MONTH($L$9)+1,0)))*$G655*$D655,"")),2),"")</f>
        <v/>
      </c>
      <c r="M655" s="68" t="str">
        <f ca="1">IFERROR(ROUND(IF(SUM($I655+$L655)="","",SUM($I655+$L655)),2),"")</f>
        <v/>
      </c>
      <c r="N655" s="52"/>
      <c r="O655" s="54"/>
    </row>
    <row r="656" spans="1:15" s="14" customFormat="1" x14ac:dyDescent="0.25">
      <c r="A656" s="48"/>
      <c r="B656" s="49" t="str">
        <f>IFERROR(IF($A656&lt;&gt;"",VLOOKUP($A656,Matos,2,0),""),"")</f>
        <v/>
      </c>
      <c r="C656" s="50"/>
      <c r="D656" s="50"/>
      <c r="E656" s="51"/>
      <c r="F656" s="51"/>
      <c r="G656" s="67" t="str">
        <f>IFERROR(IF(OR($A656="",$B656="",$E656=""),"",IF(AND($F656&lt;&gt;"",MONTH($F656)&lt;MONTH($L$9)),"",IF(MID($B656,1,2)="OT",DATEDIF($E656,$F656,"d")+1,IF(AND($I656="",$F656=""),DATEDIF($E656,DATE(YEAR($L$9),MONTH($L$9)+1,0),"d"),IF(AND($E656&lt;&gt;"",$F656&lt;&gt;"",$I656=""),DATEDIF($E656,$F656,"d"),IF(AND($E656&lt;&gt;"",$F656&lt;&gt;"",$I656&lt;&gt;""),DAY(DATE(YEAR($F656),MONTH($F656)+1,0))-(DATE(YEAR($F656),MONTH($F656)+1,0)-$F656),DAY(DATE(YEAR($L$9),MONTH($L$9)+1,0)))))))),"")</f>
        <v/>
      </c>
      <c r="H656" s="52" t="str">
        <f>IFERROR(IF($A656&lt;&gt;"",VLOOKUP($A656,Matos,3,0),""),"")</f>
        <v/>
      </c>
      <c r="I656" s="52"/>
      <c r="J656" s="52"/>
      <c r="K656" s="68" t="str">
        <f ca="1">IFERROR(ROUND(IF(MID($B656,1,2)="OT","",IF(AND($B$8&lt;&gt;"",$D656="",MONTH($F656)=MONTH($L$9),($F656&gt;$B$8),($F656&gt;$E656)),-SUM($H656/DAY(DATE(YEAR($L$9),MONTH($L$9)+1,0)))*DATEDIF($B$8,$F656,"d")*$C656,IF(AND($B$8&lt;&gt;"",$D656&lt;&gt;"",MONTH($F656)=MONTH($L$9),($F656&gt;$B$8),($F656&gt;$E656)),-SUM($H656/DAY(DATE(YEAR($L$9),MONTH($L$9)+1,0)))*DATEDIF($B$8,$F656,"d")*$D656,""))),2),"")</f>
        <v/>
      </c>
      <c r="L656" s="68" t="str">
        <f ca="1">IFERROR(ROUND(IF(AND($J656="",$D656=""),SUM($H656/DAY(DATE(YEAR($L$9),MONTH($L$9)+1,0)))*$G656*$C656,IF(AND($J656="",$D656&lt;&gt;""),SUM($H656/DAY(DATE(YEAR($L$9),MONTH($L$9)+1,0)))*$G656*$D656,"")),2),"")</f>
        <v/>
      </c>
      <c r="M656" s="68" t="str">
        <f ca="1">IFERROR(ROUND(IF(SUM($I656+$L656)="","",SUM($I656+$L656)),2),"")</f>
        <v/>
      </c>
      <c r="N656" s="52"/>
      <c r="O656" s="54"/>
    </row>
    <row r="657" spans="1:15" s="14" customFormat="1" x14ac:dyDescent="0.25">
      <c r="A657" s="48"/>
      <c r="B657" s="49" t="str">
        <f>IFERROR(IF($A657&lt;&gt;"",VLOOKUP($A657,Matos,2,0),""),"")</f>
        <v/>
      </c>
      <c r="C657" s="50"/>
      <c r="D657" s="50"/>
      <c r="E657" s="51"/>
      <c r="F657" s="51"/>
      <c r="G657" s="67" t="str">
        <f>IFERROR(IF(OR($A657="",$B657="",$E657=""),"",IF(AND($F657&lt;&gt;"",MONTH($F657)&lt;MONTH($L$9)),"",IF(MID($B657,1,2)="OT",DATEDIF($E657,$F657,"d")+1,IF(AND($I657="",$F657=""),DATEDIF($E657,DATE(YEAR($L$9),MONTH($L$9)+1,0),"d"),IF(AND($E657&lt;&gt;"",$F657&lt;&gt;"",$I657=""),DATEDIF($E657,$F657,"d"),IF(AND($E657&lt;&gt;"",$F657&lt;&gt;"",$I657&lt;&gt;""),DAY(DATE(YEAR($F657),MONTH($F657)+1,0))-(DATE(YEAR($F657),MONTH($F657)+1,0)-$F657),DAY(DATE(YEAR($L$9),MONTH($L$9)+1,0)))))))),"")</f>
        <v/>
      </c>
      <c r="H657" s="52" t="str">
        <f>IFERROR(IF($A657&lt;&gt;"",VLOOKUP($A657,Matos,3,0),""),"")</f>
        <v/>
      </c>
      <c r="I657" s="52"/>
      <c r="J657" s="52"/>
      <c r="K657" s="68" t="str">
        <f ca="1">IFERROR(ROUND(IF(MID($B657,1,2)="OT","",IF(AND($B$8&lt;&gt;"",$D657="",MONTH($F657)=MONTH($L$9),($F657&gt;$B$8),($F657&gt;$E657)),-SUM($H657/DAY(DATE(YEAR($L$9),MONTH($L$9)+1,0)))*DATEDIF($B$8,$F657,"d")*$C657,IF(AND($B$8&lt;&gt;"",$D657&lt;&gt;"",MONTH($F657)=MONTH($L$9),($F657&gt;$B$8),($F657&gt;$E657)),-SUM($H657/DAY(DATE(YEAR($L$9),MONTH($L$9)+1,0)))*DATEDIF($B$8,$F657,"d")*$D657,""))),2),"")</f>
        <v/>
      </c>
      <c r="L657" s="68" t="str">
        <f ca="1">IFERROR(ROUND(IF(AND($J657="",$D657=""),SUM($H657/DAY(DATE(YEAR($L$9),MONTH($L$9)+1,0)))*$G657*$C657,IF(AND($J657="",$D657&lt;&gt;""),SUM($H657/DAY(DATE(YEAR($L$9),MONTH($L$9)+1,0)))*$G657*$D657,"")),2),"")</f>
        <v/>
      </c>
      <c r="M657" s="68" t="str">
        <f ca="1">IFERROR(ROUND(IF(SUM($I657+$L657)="","",SUM($I657+$L657)),2),"")</f>
        <v/>
      </c>
      <c r="N657" s="52"/>
      <c r="O657" s="54"/>
    </row>
    <row r="658" spans="1:15" s="14" customFormat="1" x14ac:dyDescent="0.25">
      <c r="A658" s="48"/>
      <c r="B658" s="49" t="str">
        <f>IFERROR(IF($A658&lt;&gt;"",VLOOKUP($A658,Matos,2,0),""),"")</f>
        <v/>
      </c>
      <c r="C658" s="50"/>
      <c r="D658" s="50"/>
      <c r="E658" s="51"/>
      <c r="F658" s="51"/>
      <c r="G658" s="67" t="str">
        <f>IFERROR(IF(OR($A658="",$B658="",$E658=""),"",IF(AND($F658&lt;&gt;"",MONTH($F658)&lt;MONTH($L$9)),"",IF(MID($B658,1,2)="OT",DATEDIF($E658,$F658,"d")+1,IF(AND($I658="",$F658=""),DATEDIF($E658,DATE(YEAR($L$9),MONTH($L$9)+1,0),"d"),IF(AND($E658&lt;&gt;"",$F658&lt;&gt;"",$I658=""),DATEDIF($E658,$F658,"d"),IF(AND($E658&lt;&gt;"",$F658&lt;&gt;"",$I658&lt;&gt;""),DAY(DATE(YEAR($F658),MONTH($F658)+1,0))-(DATE(YEAR($F658),MONTH($F658)+1,0)-$F658),DAY(DATE(YEAR($L$9),MONTH($L$9)+1,0)))))))),"")</f>
        <v/>
      </c>
      <c r="H658" s="52" t="str">
        <f>IFERROR(IF($A658&lt;&gt;"",VLOOKUP($A658,Matos,3,0),""),"")</f>
        <v/>
      </c>
      <c r="I658" s="52"/>
      <c r="J658" s="52"/>
      <c r="K658" s="68" t="str">
        <f ca="1">IFERROR(ROUND(IF(MID($B658,1,2)="OT","",IF(AND($B$8&lt;&gt;"",$D658="",MONTH($F658)=MONTH($L$9),($F658&gt;$B$8),($F658&gt;$E658)),-SUM($H658/DAY(DATE(YEAR($L$9),MONTH($L$9)+1,0)))*DATEDIF($B$8,$F658,"d")*$C658,IF(AND($B$8&lt;&gt;"",$D658&lt;&gt;"",MONTH($F658)=MONTH($L$9),($F658&gt;$B$8),($F658&gt;$E658)),-SUM($H658/DAY(DATE(YEAR($L$9),MONTH($L$9)+1,0)))*DATEDIF($B$8,$F658,"d")*$D658,""))),2),"")</f>
        <v/>
      </c>
      <c r="L658" s="68" t="str">
        <f ca="1">IFERROR(ROUND(IF(AND($J658="",$D658=""),SUM($H658/DAY(DATE(YEAR($L$9),MONTH($L$9)+1,0)))*$G658*$C658,IF(AND($J658="",$D658&lt;&gt;""),SUM($H658/DAY(DATE(YEAR($L$9),MONTH($L$9)+1,0)))*$G658*$D658,"")),2),"")</f>
        <v/>
      </c>
      <c r="M658" s="68" t="str">
        <f ca="1">IFERROR(ROUND(IF(SUM($I658+$L658)="","",SUM($I658+$L658)),2),"")</f>
        <v/>
      </c>
      <c r="N658" s="52"/>
      <c r="O658" s="54"/>
    </row>
    <row r="659" spans="1:15" s="14" customFormat="1" x14ac:dyDescent="0.25">
      <c r="A659" s="48"/>
      <c r="B659" s="49" t="str">
        <f>IFERROR(IF($A659&lt;&gt;"",VLOOKUP($A659,Matos,2,0),""),"")</f>
        <v/>
      </c>
      <c r="C659" s="50"/>
      <c r="D659" s="50"/>
      <c r="E659" s="51"/>
      <c r="F659" s="51"/>
      <c r="G659" s="67" t="str">
        <f>IFERROR(IF(OR($A659="",$B659="",$E659=""),"",IF(AND($F659&lt;&gt;"",MONTH($F659)&lt;MONTH($L$9)),"",IF(MID($B659,1,2)="OT",DATEDIF($E659,$F659,"d")+1,IF(AND($I659="",$F659=""),DATEDIF($E659,DATE(YEAR($L$9),MONTH($L$9)+1,0),"d"),IF(AND($E659&lt;&gt;"",$F659&lt;&gt;"",$I659=""),DATEDIF($E659,$F659,"d"),IF(AND($E659&lt;&gt;"",$F659&lt;&gt;"",$I659&lt;&gt;""),DAY(DATE(YEAR($F659),MONTH($F659)+1,0))-(DATE(YEAR($F659),MONTH($F659)+1,0)-$F659),DAY(DATE(YEAR($L$9),MONTH($L$9)+1,0)))))))),"")</f>
        <v/>
      </c>
      <c r="H659" s="52" t="str">
        <f>IFERROR(IF($A659&lt;&gt;"",VLOOKUP($A659,Matos,3,0),""),"")</f>
        <v/>
      </c>
      <c r="I659" s="52"/>
      <c r="J659" s="52"/>
      <c r="K659" s="68" t="str">
        <f ca="1">IFERROR(ROUND(IF(MID($B659,1,2)="OT","",IF(AND($B$8&lt;&gt;"",$D659="",MONTH($F659)=MONTH($L$9),($F659&gt;$B$8),($F659&gt;$E659)),-SUM($H659/DAY(DATE(YEAR($L$9),MONTH($L$9)+1,0)))*DATEDIF($B$8,$F659,"d")*$C659,IF(AND($B$8&lt;&gt;"",$D659&lt;&gt;"",MONTH($F659)=MONTH($L$9),($F659&gt;$B$8),($F659&gt;$E659)),-SUM($H659/DAY(DATE(YEAR($L$9),MONTH($L$9)+1,0)))*DATEDIF($B$8,$F659,"d")*$D659,""))),2),"")</f>
        <v/>
      </c>
      <c r="L659" s="68" t="str">
        <f ca="1">IFERROR(ROUND(IF(AND($J659="",$D659=""),SUM($H659/DAY(DATE(YEAR($L$9),MONTH($L$9)+1,0)))*$G659*$C659,IF(AND($J659="",$D659&lt;&gt;""),SUM($H659/DAY(DATE(YEAR($L$9),MONTH($L$9)+1,0)))*$G659*$D659,"")),2),"")</f>
        <v/>
      </c>
      <c r="M659" s="68" t="str">
        <f ca="1">IFERROR(ROUND(IF(SUM($I659+$L659)="","",SUM($I659+$L659)),2),"")</f>
        <v/>
      </c>
      <c r="N659" s="52"/>
      <c r="O659" s="54"/>
    </row>
    <row r="660" spans="1:15" s="14" customFormat="1" x14ac:dyDescent="0.25">
      <c r="A660" s="48"/>
      <c r="B660" s="49" t="str">
        <f>IFERROR(IF($A660&lt;&gt;"",VLOOKUP($A660,Matos,2,0),""),"")</f>
        <v/>
      </c>
      <c r="C660" s="50"/>
      <c r="D660" s="50"/>
      <c r="E660" s="51"/>
      <c r="F660" s="51"/>
      <c r="G660" s="67" t="str">
        <f>IFERROR(IF(OR($A660="",$B660="",$E660=""),"",IF(AND($F660&lt;&gt;"",MONTH($F660)&lt;MONTH($L$9)),"",IF(MID($B660,1,2)="OT",DATEDIF($E660,$F660,"d")+1,IF(AND($I660="",$F660=""),DATEDIF($E660,DATE(YEAR($L$9),MONTH($L$9)+1,0),"d"),IF(AND($E660&lt;&gt;"",$F660&lt;&gt;"",$I660=""),DATEDIF($E660,$F660,"d"),IF(AND($E660&lt;&gt;"",$F660&lt;&gt;"",$I660&lt;&gt;""),DAY(DATE(YEAR($F660),MONTH($F660)+1,0))-(DATE(YEAR($F660),MONTH($F660)+1,0)-$F660),DAY(DATE(YEAR($L$9),MONTH($L$9)+1,0)))))))),"")</f>
        <v/>
      </c>
      <c r="H660" s="52" t="str">
        <f>IFERROR(IF($A660&lt;&gt;"",VLOOKUP($A660,Matos,3,0),""),"")</f>
        <v/>
      </c>
      <c r="I660" s="52"/>
      <c r="J660" s="52"/>
      <c r="K660" s="68" t="str">
        <f ca="1">IFERROR(ROUND(IF(MID($B660,1,2)="OT","",IF(AND($B$8&lt;&gt;"",$D660="",MONTH($F660)=MONTH($L$9),($F660&gt;$B$8),($F660&gt;$E660)),-SUM($H660/DAY(DATE(YEAR($L$9),MONTH($L$9)+1,0)))*DATEDIF($B$8,$F660,"d")*$C660,IF(AND($B$8&lt;&gt;"",$D660&lt;&gt;"",MONTH($F660)=MONTH($L$9),($F660&gt;$B$8),($F660&gt;$E660)),-SUM($H660/DAY(DATE(YEAR($L$9),MONTH($L$9)+1,0)))*DATEDIF($B$8,$F660,"d")*$D660,""))),2),"")</f>
        <v/>
      </c>
      <c r="L660" s="68" t="str">
        <f ca="1">IFERROR(ROUND(IF(AND($J660="",$D660=""),SUM($H660/DAY(DATE(YEAR($L$9),MONTH($L$9)+1,0)))*$G660*$C660,IF(AND($J660="",$D660&lt;&gt;""),SUM($H660/DAY(DATE(YEAR($L$9),MONTH($L$9)+1,0)))*$G660*$D660,"")),2),"")</f>
        <v/>
      </c>
      <c r="M660" s="68" t="str">
        <f ca="1">IFERROR(ROUND(IF(SUM($I660+$L660)="","",SUM($I660+$L660)),2),"")</f>
        <v/>
      </c>
      <c r="N660" s="52"/>
      <c r="O660" s="54"/>
    </row>
    <row r="661" spans="1:15" s="14" customFormat="1" x14ac:dyDescent="0.25">
      <c r="A661" s="48"/>
      <c r="B661" s="49" t="str">
        <f>IFERROR(IF($A661&lt;&gt;"",VLOOKUP($A661,Matos,2,0),""),"")</f>
        <v/>
      </c>
      <c r="C661" s="50"/>
      <c r="D661" s="50"/>
      <c r="E661" s="51"/>
      <c r="F661" s="51"/>
      <c r="G661" s="67" t="str">
        <f>IFERROR(IF(OR($A661="",$B661="",$E661=""),"",IF(AND($F661&lt;&gt;"",MONTH($F661)&lt;MONTH($L$9)),"",IF(MID($B661,1,2)="OT",DATEDIF($E661,$F661,"d")+1,IF(AND($I661="",$F661=""),DATEDIF($E661,DATE(YEAR($L$9),MONTH($L$9)+1,0),"d"),IF(AND($E661&lt;&gt;"",$F661&lt;&gt;"",$I661=""),DATEDIF($E661,$F661,"d"),IF(AND($E661&lt;&gt;"",$F661&lt;&gt;"",$I661&lt;&gt;""),DAY(DATE(YEAR($F661),MONTH($F661)+1,0))-(DATE(YEAR($F661),MONTH($F661)+1,0)-$F661),DAY(DATE(YEAR($L$9),MONTH($L$9)+1,0)))))))),"")</f>
        <v/>
      </c>
      <c r="H661" s="52" t="str">
        <f>IFERROR(IF($A661&lt;&gt;"",VLOOKUP($A661,Matos,3,0),""),"")</f>
        <v/>
      </c>
      <c r="I661" s="52"/>
      <c r="J661" s="52"/>
      <c r="K661" s="68" t="str">
        <f ca="1">IFERROR(ROUND(IF(MID($B661,1,2)="OT","",IF(AND($B$8&lt;&gt;"",$D661="",MONTH($F661)=MONTH($L$9),($F661&gt;$B$8),($F661&gt;$E661)),-SUM($H661/DAY(DATE(YEAR($L$9),MONTH($L$9)+1,0)))*DATEDIF($B$8,$F661,"d")*$C661,IF(AND($B$8&lt;&gt;"",$D661&lt;&gt;"",MONTH($F661)=MONTH($L$9),($F661&gt;$B$8),($F661&gt;$E661)),-SUM($H661/DAY(DATE(YEAR($L$9),MONTH($L$9)+1,0)))*DATEDIF($B$8,$F661,"d")*$D661,""))),2),"")</f>
        <v/>
      </c>
      <c r="L661" s="68" t="str">
        <f ca="1">IFERROR(ROUND(IF(AND($J661="",$D661=""),SUM($H661/DAY(DATE(YEAR($L$9),MONTH($L$9)+1,0)))*$G661*$C661,IF(AND($J661="",$D661&lt;&gt;""),SUM($H661/DAY(DATE(YEAR($L$9),MONTH($L$9)+1,0)))*$G661*$D661,"")),2),"")</f>
        <v/>
      </c>
      <c r="M661" s="68" t="str">
        <f ca="1">IFERROR(ROUND(IF(SUM($I661+$L661)="","",SUM($I661+$L661)),2),"")</f>
        <v/>
      </c>
      <c r="N661" s="52"/>
      <c r="O661" s="54"/>
    </row>
    <row r="662" spans="1:15" s="14" customFormat="1" x14ac:dyDescent="0.25">
      <c r="A662" s="48"/>
      <c r="B662" s="49" t="str">
        <f>IFERROR(IF($A662&lt;&gt;"",VLOOKUP($A662,Matos,2,0),""),"")</f>
        <v/>
      </c>
      <c r="C662" s="50"/>
      <c r="D662" s="50"/>
      <c r="E662" s="51"/>
      <c r="F662" s="51"/>
      <c r="G662" s="67" t="str">
        <f>IFERROR(IF(OR($A662="",$B662="",$E662=""),"",IF(AND($F662&lt;&gt;"",MONTH($F662)&lt;MONTH($L$9)),"",IF(MID($B662,1,2)="OT",DATEDIF($E662,$F662,"d")+1,IF(AND($I662="",$F662=""),DATEDIF($E662,DATE(YEAR($L$9),MONTH($L$9)+1,0),"d"),IF(AND($E662&lt;&gt;"",$F662&lt;&gt;"",$I662=""),DATEDIF($E662,$F662,"d"),IF(AND($E662&lt;&gt;"",$F662&lt;&gt;"",$I662&lt;&gt;""),DAY(DATE(YEAR($F662),MONTH($F662)+1,0))-(DATE(YEAR($F662),MONTH($F662)+1,0)-$F662),DAY(DATE(YEAR($L$9),MONTH($L$9)+1,0)))))))),"")</f>
        <v/>
      </c>
      <c r="H662" s="52" t="str">
        <f>IFERROR(IF($A662&lt;&gt;"",VLOOKUP($A662,Matos,3,0),""),"")</f>
        <v/>
      </c>
      <c r="I662" s="52"/>
      <c r="J662" s="52"/>
      <c r="K662" s="68" t="str">
        <f ca="1">IFERROR(ROUND(IF(MID($B662,1,2)="OT","",IF(AND($B$8&lt;&gt;"",$D662="",MONTH($F662)=MONTH($L$9),($F662&gt;$B$8),($F662&gt;$E662)),-SUM($H662/DAY(DATE(YEAR($L$9),MONTH($L$9)+1,0)))*DATEDIF($B$8,$F662,"d")*$C662,IF(AND($B$8&lt;&gt;"",$D662&lt;&gt;"",MONTH($F662)=MONTH($L$9),($F662&gt;$B$8),($F662&gt;$E662)),-SUM($H662/DAY(DATE(YEAR($L$9),MONTH($L$9)+1,0)))*DATEDIF($B$8,$F662,"d")*$D662,""))),2),"")</f>
        <v/>
      </c>
      <c r="L662" s="68" t="str">
        <f ca="1">IFERROR(ROUND(IF(AND($J662="",$D662=""),SUM($H662/DAY(DATE(YEAR($L$9),MONTH($L$9)+1,0)))*$G662*$C662,IF(AND($J662="",$D662&lt;&gt;""),SUM($H662/DAY(DATE(YEAR($L$9),MONTH($L$9)+1,0)))*$G662*$D662,"")),2),"")</f>
        <v/>
      </c>
      <c r="M662" s="68" t="str">
        <f ca="1">IFERROR(ROUND(IF(SUM($I662+$L662)="","",SUM($I662+$L662)),2),"")</f>
        <v/>
      </c>
      <c r="N662" s="52"/>
      <c r="O662" s="54"/>
    </row>
    <row r="663" spans="1:15" s="14" customFormat="1" x14ac:dyDescent="0.25">
      <c r="A663" s="48"/>
      <c r="B663" s="49" t="str">
        <f>IFERROR(IF($A663&lt;&gt;"",VLOOKUP($A663,Matos,2,0),""),"")</f>
        <v/>
      </c>
      <c r="C663" s="50"/>
      <c r="D663" s="50"/>
      <c r="E663" s="51"/>
      <c r="F663" s="51"/>
      <c r="G663" s="67" t="str">
        <f>IFERROR(IF(OR($A663="",$B663="",$E663=""),"",IF(AND($F663&lt;&gt;"",MONTH($F663)&lt;MONTH($L$9)),"",IF(MID($B663,1,2)="OT",DATEDIF($E663,$F663,"d")+1,IF(AND($I663="",$F663=""),DATEDIF($E663,DATE(YEAR($L$9),MONTH($L$9)+1,0),"d"),IF(AND($E663&lt;&gt;"",$F663&lt;&gt;"",$I663=""),DATEDIF($E663,$F663,"d"),IF(AND($E663&lt;&gt;"",$F663&lt;&gt;"",$I663&lt;&gt;""),DAY(DATE(YEAR($F663),MONTH($F663)+1,0))-(DATE(YEAR($F663),MONTH($F663)+1,0)-$F663),DAY(DATE(YEAR($L$9),MONTH($L$9)+1,0)))))))),"")</f>
        <v/>
      </c>
      <c r="H663" s="52" t="str">
        <f>IFERROR(IF($A663&lt;&gt;"",VLOOKUP($A663,Matos,3,0),""),"")</f>
        <v/>
      </c>
      <c r="I663" s="52"/>
      <c r="J663" s="52"/>
      <c r="K663" s="68" t="str">
        <f ca="1">IFERROR(ROUND(IF(MID($B663,1,2)="OT","",IF(AND($B$8&lt;&gt;"",$D663="",MONTH($F663)=MONTH($L$9),($F663&gt;$B$8),($F663&gt;$E663)),-SUM($H663/DAY(DATE(YEAR($L$9),MONTH($L$9)+1,0)))*DATEDIF($B$8,$F663,"d")*$C663,IF(AND($B$8&lt;&gt;"",$D663&lt;&gt;"",MONTH($F663)=MONTH($L$9),($F663&gt;$B$8),($F663&gt;$E663)),-SUM($H663/DAY(DATE(YEAR($L$9),MONTH($L$9)+1,0)))*DATEDIF($B$8,$F663,"d")*$D663,""))),2),"")</f>
        <v/>
      </c>
      <c r="L663" s="68" t="str">
        <f ca="1">IFERROR(ROUND(IF(AND($J663="",$D663=""),SUM($H663/DAY(DATE(YEAR($L$9),MONTH($L$9)+1,0)))*$G663*$C663,IF(AND($J663="",$D663&lt;&gt;""),SUM($H663/DAY(DATE(YEAR($L$9),MONTH($L$9)+1,0)))*$G663*$D663,"")),2),"")</f>
        <v/>
      </c>
      <c r="M663" s="68" t="str">
        <f ca="1">IFERROR(ROUND(IF(SUM($I663+$L663)="","",SUM($I663+$L663)),2),"")</f>
        <v/>
      </c>
      <c r="N663" s="52"/>
      <c r="O663" s="54"/>
    </row>
    <row r="664" spans="1:15" s="14" customFormat="1" x14ac:dyDescent="0.25">
      <c r="A664" s="48"/>
      <c r="B664" s="49" t="str">
        <f>IFERROR(IF($A664&lt;&gt;"",VLOOKUP($A664,Matos,2,0),""),"")</f>
        <v/>
      </c>
      <c r="C664" s="50"/>
      <c r="D664" s="50"/>
      <c r="E664" s="51"/>
      <c r="F664" s="51"/>
      <c r="G664" s="67" t="str">
        <f>IFERROR(IF(OR($A664="",$B664="",$E664=""),"",IF(AND($F664&lt;&gt;"",MONTH($F664)&lt;MONTH($L$9)),"",IF(MID($B664,1,2)="OT",DATEDIF($E664,$F664,"d")+1,IF(AND($I664="",$F664=""),DATEDIF($E664,DATE(YEAR($L$9),MONTH($L$9)+1,0),"d"),IF(AND($E664&lt;&gt;"",$F664&lt;&gt;"",$I664=""),DATEDIF($E664,$F664,"d"),IF(AND($E664&lt;&gt;"",$F664&lt;&gt;"",$I664&lt;&gt;""),DAY(DATE(YEAR($F664),MONTH($F664)+1,0))-(DATE(YEAR($F664),MONTH($F664)+1,0)-$F664),DAY(DATE(YEAR($L$9),MONTH($L$9)+1,0)))))))),"")</f>
        <v/>
      </c>
      <c r="H664" s="52" t="str">
        <f>IFERROR(IF($A664&lt;&gt;"",VLOOKUP($A664,Matos,3,0),""),"")</f>
        <v/>
      </c>
      <c r="I664" s="52"/>
      <c r="J664" s="52"/>
      <c r="K664" s="68" t="str">
        <f ca="1">IFERROR(ROUND(IF(MID($B664,1,2)="OT","",IF(AND($B$8&lt;&gt;"",$D664="",MONTH($F664)=MONTH($L$9),($F664&gt;$B$8),($F664&gt;$E664)),-SUM($H664/DAY(DATE(YEAR($L$9),MONTH($L$9)+1,0)))*DATEDIF($B$8,$F664,"d")*$C664,IF(AND($B$8&lt;&gt;"",$D664&lt;&gt;"",MONTH($F664)=MONTH($L$9),($F664&gt;$B$8),($F664&gt;$E664)),-SUM($H664/DAY(DATE(YEAR($L$9),MONTH($L$9)+1,0)))*DATEDIF($B$8,$F664,"d")*$D664,""))),2),"")</f>
        <v/>
      </c>
      <c r="L664" s="68" t="str">
        <f ca="1">IFERROR(ROUND(IF(AND($J664="",$D664=""),SUM($H664/DAY(DATE(YEAR($L$9),MONTH($L$9)+1,0)))*$G664*$C664,IF(AND($J664="",$D664&lt;&gt;""),SUM($H664/DAY(DATE(YEAR($L$9),MONTH($L$9)+1,0)))*$G664*$D664,"")),2),"")</f>
        <v/>
      </c>
      <c r="M664" s="68" t="str">
        <f ca="1">IFERROR(ROUND(IF(SUM($I664+$L664)="","",SUM($I664+$L664)),2),"")</f>
        <v/>
      </c>
      <c r="N664" s="52"/>
      <c r="O664" s="54"/>
    </row>
    <row r="665" spans="1:15" s="14" customFormat="1" x14ac:dyDescent="0.25">
      <c r="A665" s="48"/>
      <c r="B665" s="49" t="str">
        <f>IFERROR(IF($A665&lt;&gt;"",VLOOKUP($A665,Matos,2,0),""),"")</f>
        <v/>
      </c>
      <c r="C665" s="50"/>
      <c r="D665" s="50"/>
      <c r="E665" s="51"/>
      <c r="F665" s="51"/>
      <c r="G665" s="67" t="str">
        <f>IFERROR(IF(OR($A665="",$B665="",$E665=""),"",IF(AND($F665&lt;&gt;"",MONTH($F665)&lt;MONTH($L$9)),"",IF(MID($B665,1,2)="OT",DATEDIF($E665,$F665,"d")+1,IF(AND($I665="",$F665=""),DATEDIF($E665,DATE(YEAR($L$9),MONTH($L$9)+1,0),"d"),IF(AND($E665&lt;&gt;"",$F665&lt;&gt;"",$I665=""),DATEDIF($E665,$F665,"d"),IF(AND($E665&lt;&gt;"",$F665&lt;&gt;"",$I665&lt;&gt;""),DAY(DATE(YEAR($F665),MONTH($F665)+1,0))-(DATE(YEAR($F665),MONTH($F665)+1,0)-$F665),DAY(DATE(YEAR($L$9),MONTH($L$9)+1,0)))))))),"")</f>
        <v/>
      </c>
      <c r="H665" s="52" t="str">
        <f>IFERROR(IF($A665&lt;&gt;"",VLOOKUP($A665,Matos,3,0),""),"")</f>
        <v/>
      </c>
      <c r="I665" s="52"/>
      <c r="J665" s="52"/>
      <c r="K665" s="68" t="str">
        <f ca="1">IFERROR(ROUND(IF(MID($B665,1,2)="OT","",IF(AND($B$8&lt;&gt;"",$D665="",MONTH($F665)=MONTH($L$9),($F665&gt;$B$8),($F665&gt;$E665)),-SUM($H665/DAY(DATE(YEAR($L$9),MONTH($L$9)+1,0)))*DATEDIF($B$8,$F665,"d")*$C665,IF(AND($B$8&lt;&gt;"",$D665&lt;&gt;"",MONTH($F665)=MONTH($L$9),($F665&gt;$B$8),($F665&gt;$E665)),-SUM($H665/DAY(DATE(YEAR($L$9),MONTH($L$9)+1,0)))*DATEDIF($B$8,$F665,"d")*$D665,""))),2),"")</f>
        <v/>
      </c>
      <c r="L665" s="68" t="str">
        <f ca="1">IFERROR(ROUND(IF(AND($J665="",$D665=""),SUM($H665/DAY(DATE(YEAR($L$9),MONTH($L$9)+1,0)))*$G665*$C665,IF(AND($J665="",$D665&lt;&gt;""),SUM($H665/DAY(DATE(YEAR($L$9),MONTH($L$9)+1,0)))*$G665*$D665,"")),2),"")</f>
        <v/>
      </c>
      <c r="M665" s="68" t="str">
        <f ca="1">IFERROR(ROUND(IF(SUM($I665+$L665)="","",SUM($I665+$L665)),2),"")</f>
        <v/>
      </c>
      <c r="N665" s="52"/>
      <c r="O665" s="54"/>
    </row>
    <row r="666" spans="1:15" s="14" customFormat="1" x14ac:dyDescent="0.25">
      <c r="A666" s="48"/>
      <c r="B666" s="49" t="str">
        <f>IFERROR(IF($A666&lt;&gt;"",VLOOKUP($A666,Matos,2,0),""),"")</f>
        <v/>
      </c>
      <c r="C666" s="50"/>
      <c r="D666" s="50"/>
      <c r="E666" s="51"/>
      <c r="F666" s="51"/>
      <c r="G666" s="67" t="str">
        <f>IFERROR(IF(OR($A666="",$B666="",$E666=""),"",IF(AND($F666&lt;&gt;"",MONTH($F666)&lt;MONTH($L$9)),"",IF(MID($B666,1,2)="OT",DATEDIF($E666,$F666,"d")+1,IF(AND($I666="",$F666=""),DATEDIF($E666,DATE(YEAR($L$9),MONTH($L$9)+1,0),"d"),IF(AND($E666&lt;&gt;"",$F666&lt;&gt;"",$I666=""),DATEDIF($E666,$F666,"d"),IF(AND($E666&lt;&gt;"",$F666&lt;&gt;"",$I666&lt;&gt;""),DAY(DATE(YEAR($F666),MONTH($F666)+1,0))-(DATE(YEAR($F666),MONTH($F666)+1,0)-$F666),DAY(DATE(YEAR($L$9),MONTH($L$9)+1,0)))))))),"")</f>
        <v/>
      </c>
      <c r="H666" s="52" t="str">
        <f>IFERROR(IF($A666&lt;&gt;"",VLOOKUP($A666,Matos,3,0),""),"")</f>
        <v/>
      </c>
      <c r="I666" s="52"/>
      <c r="J666" s="52"/>
      <c r="K666" s="68" t="str">
        <f ca="1">IFERROR(ROUND(IF(MID($B666,1,2)="OT","",IF(AND($B$8&lt;&gt;"",$D666="",MONTH($F666)=MONTH($L$9),($F666&gt;$B$8),($F666&gt;$E666)),-SUM($H666/DAY(DATE(YEAR($L$9),MONTH($L$9)+1,0)))*DATEDIF($B$8,$F666,"d")*$C666,IF(AND($B$8&lt;&gt;"",$D666&lt;&gt;"",MONTH($F666)=MONTH($L$9),($F666&gt;$B$8),($F666&gt;$E666)),-SUM($H666/DAY(DATE(YEAR($L$9),MONTH($L$9)+1,0)))*DATEDIF($B$8,$F666,"d")*$D666,""))),2),"")</f>
        <v/>
      </c>
      <c r="L666" s="68" t="str">
        <f ca="1">IFERROR(ROUND(IF(AND($J666="",$D666=""),SUM($H666/DAY(DATE(YEAR($L$9),MONTH($L$9)+1,0)))*$G666*$C666,IF(AND($J666="",$D666&lt;&gt;""),SUM($H666/DAY(DATE(YEAR($L$9),MONTH($L$9)+1,0)))*$G666*$D666,"")),2),"")</f>
        <v/>
      </c>
      <c r="M666" s="68" t="str">
        <f ca="1">IFERROR(ROUND(IF(SUM($I666+$L666)="","",SUM($I666+$L666)),2),"")</f>
        <v/>
      </c>
      <c r="N666" s="52"/>
      <c r="O666" s="54"/>
    </row>
    <row r="667" spans="1:15" s="14" customFormat="1" x14ac:dyDescent="0.25">
      <c r="A667" s="48"/>
      <c r="B667" s="49" t="str">
        <f>IFERROR(IF($A667&lt;&gt;"",VLOOKUP($A667,Matos,2,0),""),"")</f>
        <v/>
      </c>
      <c r="C667" s="50"/>
      <c r="D667" s="50"/>
      <c r="E667" s="51"/>
      <c r="F667" s="51"/>
      <c r="G667" s="67" t="str">
        <f>IFERROR(IF(OR($A667="",$B667="",$E667=""),"",IF(AND($F667&lt;&gt;"",MONTH($F667)&lt;MONTH($L$9)),"",IF(MID($B667,1,2)="OT",DATEDIF($E667,$F667,"d")+1,IF(AND($I667="",$F667=""),DATEDIF($E667,DATE(YEAR($L$9),MONTH($L$9)+1,0),"d"),IF(AND($E667&lt;&gt;"",$F667&lt;&gt;"",$I667=""),DATEDIF($E667,$F667,"d"),IF(AND($E667&lt;&gt;"",$F667&lt;&gt;"",$I667&lt;&gt;""),DAY(DATE(YEAR($F667),MONTH($F667)+1,0))-(DATE(YEAR($F667),MONTH($F667)+1,0)-$F667),DAY(DATE(YEAR($L$9),MONTH($L$9)+1,0)))))))),"")</f>
        <v/>
      </c>
      <c r="H667" s="52" t="str">
        <f>IFERROR(IF($A667&lt;&gt;"",VLOOKUP($A667,Matos,3,0),""),"")</f>
        <v/>
      </c>
      <c r="I667" s="52"/>
      <c r="J667" s="52"/>
      <c r="K667" s="68" t="str">
        <f ca="1">IFERROR(ROUND(IF(MID($B667,1,2)="OT","",IF(AND($B$8&lt;&gt;"",$D667="",MONTH($F667)=MONTH($L$9),($F667&gt;$B$8),($F667&gt;$E667)),-SUM($H667/DAY(DATE(YEAR($L$9),MONTH($L$9)+1,0)))*DATEDIF($B$8,$F667,"d")*$C667,IF(AND($B$8&lt;&gt;"",$D667&lt;&gt;"",MONTH($F667)=MONTH($L$9),($F667&gt;$B$8),($F667&gt;$E667)),-SUM($H667/DAY(DATE(YEAR($L$9),MONTH($L$9)+1,0)))*DATEDIF($B$8,$F667,"d")*$D667,""))),2),"")</f>
        <v/>
      </c>
      <c r="L667" s="68" t="str">
        <f ca="1">IFERROR(ROUND(IF(AND($J667="",$D667=""),SUM($H667/DAY(DATE(YEAR($L$9),MONTH($L$9)+1,0)))*$G667*$C667,IF(AND($J667="",$D667&lt;&gt;""),SUM($H667/DAY(DATE(YEAR($L$9),MONTH($L$9)+1,0)))*$G667*$D667,"")),2),"")</f>
        <v/>
      </c>
      <c r="M667" s="68" t="str">
        <f ca="1">IFERROR(ROUND(IF(SUM($I667+$L667)="","",SUM($I667+$L667)),2),"")</f>
        <v/>
      </c>
      <c r="N667" s="52"/>
      <c r="O667" s="54"/>
    </row>
    <row r="668" spans="1:15" s="14" customFormat="1" x14ac:dyDescent="0.25">
      <c r="A668" s="48"/>
      <c r="B668" s="49" t="str">
        <f>IFERROR(IF($A668&lt;&gt;"",VLOOKUP($A668,Matos,2,0),""),"")</f>
        <v/>
      </c>
      <c r="C668" s="50"/>
      <c r="D668" s="50"/>
      <c r="E668" s="51"/>
      <c r="F668" s="51"/>
      <c r="G668" s="67" t="str">
        <f>IFERROR(IF(OR($A668="",$B668="",$E668=""),"",IF(AND($F668&lt;&gt;"",MONTH($F668)&lt;MONTH($L$9)),"",IF(MID($B668,1,2)="OT",DATEDIF($E668,$F668,"d")+1,IF(AND($I668="",$F668=""),DATEDIF($E668,DATE(YEAR($L$9),MONTH($L$9)+1,0),"d"),IF(AND($E668&lt;&gt;"",$F668&lt;&gt;"",$I668=""),DATEDIF($E668,$F668,"d"),IF(AND($E668&lt;&gt;"",$F668&lt;&gt;"",$I668&lt;&gt;""),DAY(DATE(YEAR($F668),MONTH($F668)+1,0))-(DATE(YEAR($F668),MONTH($F668)+1,0)-$F668),DAY(DATE(YEAR($L$9),MONTH($L$9)+1,0)))))))),"")</f>
        <v/>
      </c>
      <c r="H668" s="52" t="str">
        <f>IFERROR(IF($A668&lt;&gt;"",VLOOKUP($A668,Matos,3,0),""),"")</f>
        <v/>
      </c>
      <c r="I668" s="52"/>
      <c r="J668" s="52"/>
      <c r="K668" s="68" t="str">
        <f ca="1">IFERROR(ROUND(IF(MID($B668,1,2)="OT","",IF(AND($B$8&lt;&gt;"",$D668="",MONTH($F668)=MONTH($L$9),($F668&gt;$B$8),($F668&gt;$E668)),-SUM($H668/DAY(DATE(YEAR($L$9),MONTH($L$9)+1,0)))*DATEDIF($B$8,$F668,"d")*$C668,IF(AND($B$8&lt;&gt;"",$D668&lt;&gt;"",MONTH($F668)=MONTH($L$9),($F668&gt;$B$8),($F668&gt;$E668)),-SUM($H668/DAY(DATE(YEAR($L$9),MONTH($L$9)+1,0)))*DATEDIF($B$8,$F668,"d")*$D668,""))),2),"")</f>
        <v/>
      </c>
      <c r="L668" s="68" t="str">
        <f ca="1">IFERROR(ROUND(IF(AND($J668="",$D668=""),SUM($H668/DAY(DATE(YEAR($L$9),MONTH($L$9)+1,0)))*$G668*$C668,IF(AND($J668="",$D668&lt;&gt;""),SUM($H668/DAY(DATE(YEAR($L$9),MONTH($L$9)+1,0)))*$G668*$D668,"")),2),"")</f>
        <v/>
      </c>
      <c r="M668" s="68" t="str">
        <f ca="1">IFERROR(ROUND(IF(SUM($I668+$L668)="","",SUM($I668+$L668)),2),"")</f>
        <v/>
      </c>
      <c r="N668" s="52"/>
      <c r="O668" s="54"/>
    </row>
    <row r="669" spans="1:15" s="14" customFormat="1" x14ac:dyDescent="0.25">
      <c r="A669" s="48"/>
      <c r="B669" s="49" t="str">
        <f>IFERROR(IF($A669&lt;&gt;"",VLOOKUP($A669,Matos,2,0),""),"")</f>
        <v/>
      </c>
      <c r="C669" s="50"/>
      <c r="D669" s="50"/>
      <c r="E669" s="51"/>
      <c r="F669" s="51"/>
      <c r="G669" s="67" t="str">
        <f>IFERROR(IF(OR($A669="",$B669="",$E669=""),"",IF(AND($F669&lt;&gt;"",MONTH($F669)&lt;MONTH($L$9)),"",IF(MID($B669,1,2)="OT",DATEDIF($E669,$F669,"d")+1,IF(AND($I669="",$F669=""),DATEDIF($E669,DATE(YEAR($L$9),MONTH($L$9)+1,0),"d"),IF(AND($E669&lt;&gt;"",$F669&lt;&gt;"",$I669=""),DATEDIF($E669,$F669,"d"),IF(AND($E669&lt;&gt;"",$F669&lt;&gt;"",$I669&lt;&gt;""),DAY(DATE(YEAR($F669),MONTH($F669)+1,0))-(DATE(YEAR($F669),MONTH($F669)+1,0)-$F669),DAY(DATE(YEAR($L$9),MONTH($L$9)+1,0)))))))),"")</f>
        <v/>
      </c>
      <c r="H669" s="52" t="str">
        <f>IFERROR(IF($A669&lt;&gt;"",VLOOKUP($A669,Matos,3,0),""),"")</f>
        <v/>
      </c>
      <c r="I669" s="52"/>
      <c r="J669" s="52"/>
      <c r="K669" s="68" t="str">
        <f ca="1">IFERROR(ROUND(IF(MID($B669,1,2)="OT","",IF(AND($B$8&lt;&gt;"",$D669="",MONTH($F669)=MONTH($L$9),($F669&gt;$B$8),($F669&gt;$E669)),-SUM($H669/DAY(DATE(YEAR($L$9),MONTH($L$9)+1,0)))*DATEDIF($B$8,$F669,"d")*$C669,IF(AND($B$8&lt;&gt;"",$D669&lt;&gt;"",MONTH($F669)=MONTH($L$9),($F669&gt;$B$8),($F669&gt;$E669)),-SUM($H669/DAY(DATE(YEAR($L$9),MONTH($L$9)+1,0)))*DATEDIF($B$8,$F669,"d")*$D669,""))),2),"")</f>
        <v/>
      </c>
      <c r="L669" s="68" t="str">
        <f ca="1">IFERROR(ROUND(IF(AND($J669="",$D669=""),SUM($H669/DAY(DATE(YEAR($L$9),MONTH($L$9)+1,0)))*$G669*$C669,IF(AND($J669="",$D669&lt;&gt;""),SUM($H669/DAY(DATE(YEAR($L$9),MONTH($L$9)+1,0)))*$G669*$D669,"")),2),"")</f>
        <v/>
      </c>
      <c r="M669" s="68" t="str">
        <f ca="1">IFERROR(ROUND(IF(SUM($I669+$L669)="","",SUM($I669+$L669)),2),"")</f>
        <v/>
      </c>
      <c r="N669" s="52"/>
      <c r="O669" s="54"/>
    </row>
    <row r="670" spans="1:15" s="14" customFormat="1" x14ac:dyDescent="0.25">
      <c r="A670" s="48"/>
      <c r="B670" s="49" t="str">
        <f>IFERROR(IF($A670&lt;&gt;"",VLOOKUP($A670,Matos,2,0),""),"")</f>
        <v/>
      </c>
      <c r="C670" s="50"/>
      <c r="D670" s="50"/>
      <c r="E670" s="51"/>
      <c r="F670" s="51"/>
      <c r="G670" s="67" t="str">
        <f>IFERROR(IF(OR($A670="",$B670="",$E670=""),"",IF(AND($F670&lt;&gt;"",MONTH($F670)&lt;MONTH($L$9)),"",IF(MID($B670,1,2)="OT",DATEDIF($E670,$F670,"d")+1,IF(AND($I670="",$F670=""),DATEDIF($E670,DATE(YEAR($L$9),MONTH($L$9)+1,0),"d"),IF(AND($E670&lt;&gt;"",$F670&lt;&gt;"",$I670=""),DATEDIF($E670,$F670,"d"),IF(AND($E670&lt;&gt;"",$F670&lt;&gt;"",$I670&lt;&gt;""),DAY(DATE(YEAR($F670),MONTH($F670)+1,0))-(DATE(YEAR($F670),MONTH($F670)+1,0)-$F670),DAY(DATE(YEAR($L$9),MONTH($L$9)+1,0)))))))),"")</f>
        <v/>
      </c>
      <c r="H670" s="52" t="str">
        <f>IFERROR(IF($A670&lt;&gt;"",VLOOKUP($A670,Matos,3,0),""),"")</f>
        <v/>
      </c>
      <c r="I670" s="52"/>
      <c r="J670" s="52"/>
      <c r="K670" s="68" t="str">
        <f ca="1">IFERROR(ROUND(IF(MID($B670,1,2)="OT","",IF(AND($B$8&lt;&gt;"",$D670="",MONTH($F670)=MONTH($L$9),($F670&gt;$B$8),($F670&gt;$E670)),-SUM($H670/DAY(DATE(YEAR($L$9),MONTH($L$9)+1,0)))*DATEDIF($B$8,$F670,"d")*$C670,IF(AND($B$8&lt;&gt;"",$D670&lt;&gt;"",MONTH($F670)=MONTH($L$9),($F670&gt;$B$8),($F670&gt;$E670)),-SUM($H670/DAY(DATE(YEAR($L$9),MONTH($L$9)+1,0)))*DATEDIF($B$8,$F670,"d")*$D670,""))),2),"")</f>
        <v/>
      </c>
      <c r="L670" s="68" t="str">
        <f ca="1">IFERROR(ROUND(IF(AND($J670="",$D670=""),SUM($H670/DAY(DATE(YEAR($L$9),MONTH($L$9)+1,0)))*$G670*$C670,IF(AND($J670="",$D670&lt;&gt;""),SUM($H670/DAY(DATE(YEAR($L$9),MONTH($L$9)+1,0)))*$G670*$D670,"")),2),"")</f>
        <v/>
      </c>
      <c r="M670" s="68" t="str">
        <f ca="1">IFERROR(ROUND(IF(SUM($I670+$L670)="","",SUM($I670+$L670)),2),"")</f>
        <v/>
      </c>
      <c r="N670" s="52"/>
      <c r="O670" s="54"/>
    </row>
    <row r="671" spans="1:15" s="14" customFormat="1" x14ac:dyDescent="0.25">
      <c r="A671" s="48"/>
      <c r="B671" s="49" t="str">
        <f>IFERROR(IF($A671&lt;&gt;"",VLOOKUP($A671,Matos,2,0),""),"")</f>
        <v/>
      </c>
      <c r="C671" s="50"/>
      <c r="D671" s="50"/>
      <c r="E671" s="51"/>
      <c r="F671" s="51"/>
      <c r="G671" s="67" t="str">
        <f>IFERROR(IF(OR($A671="",$B671="",$E671=""),"",IF(AND($F671&lt;&gt;"",MONTH($F671)&lt;MONTH($L$9)),"",IF(MID($B671,1,2)="OT",DATEDIF($E671,$F671,"d")+1,IF(AND($I671="",$F671=""),DATEDIF($E671,DATE(YEAR($L$9),MONTH($L$9)+1,0),"d"),IF(AND($E671&lt;&gt;"",$F671&lt;&gt;"",$I671=""),DATEDIF($E671,$F671,"d"),IF(AND($E671&lt;&gt;"",$F671&lt;&gt;"",$I671&lt;&gt;""),DAY(DATE(YEAR($F671),MONTH($F671)+1,0))-(DATE(YEAR($F671),MONTH($F671)+1,0)-$F671),DAY(DATE(YEAR($L$9),MONTH($L$9)+1,0)))))))),"")</f>
        <v/>
      </c>
      <c r="H671" s="52" t="str">
        <f>IFERROR(IF($A671&lt;&gt;"",VLOOKUP($A671,Matos,3,0),""),"")</f>
        <v/>
      </c>
      <c r="I671" s="52"/>
      <c r="J671" s="52"/>
      <c r="K671" s="68" t="str">
        <f ca="1">IFERROR(ROUND(IF(MID($B671,1,2)="OT","",IF(AND($B$8&lt;&gt;"",$D671="",MONTH($F671)=MONTH($L$9),($F671&gt;$B$8),($F671&gt;$E671)),-SUM($H671/DAY(DATE(YEAR($L$9),MONTH($L$9)+1,0)))*DATEDIF($B$8,$F671,"d")*$C671,IF(AND($B$8&lt;&gt;"",$D671&lt;&gt;"",MONTH($F671)=MONTH($L$9),($F671&gt;$B$8),($F671&gt;$E671)),-SUM($H671/DAY(DATE(YEAR($L$9),MONTH($L$9)+1,0)))*DATEDIF($B$8,$F671,"d")*$D671,""))),2),"")</f>
        <v/>
      </c>
      <c r="L671" s="68" t="str">
        <f ca="1">IFERROR(ROUND(IF(AND($J671="",$D671=""),SUM($H671/DAY(DATE(YEAR($L$9),MONTH($L$9)+1,0)))*$G671*$C671,IF(AND($J671="",$D671&lt;&gt;""),SUM($H671/DAY(DATE(YEAR($L$9),MONTH($L$9)+1,0)))*$G671*$D671,"")),2),"")</f>
        <v/>
      </c>
      <c r="M671" s="68" t="str">
        <f ca="1">IFERROR(ROUND(IF(SUM($I671+$L671)="","",SUM($I671+$L671)),2),"")</f>
        <v/>
      </c>
      <c r="N671" s="52"/>
      <c r="O671" s="54"/>
    </row>
    <row r="672" spans="1:15" s="14" customFormat="1" x14ac:dyDescent="0.25">
      <c r="A672" s="48"/>
      <c r="B672" s="49" t="str">
        <f>IFERROR(IF($A672&lt;&gt;"",VLOOKUP($A672,Matos,2,0),""),"")</f>
        <v/>
      </c>
      <c r="C672" s="50"/>
      <c r="D672" s="50"/>
      <c r="E672" s="51"/>
      <c r="F672" s="51"/>
      <c r="G672" s="67" t="str">
        <f>IFERROR(IF(OR($A672="",$B672="",$E672=""),"",IF(AND($F672&lt;&gt;"",MONTH($F672)&lt;MONTH($L$9)),"",IF(MID($B672,1,2)="OT",DATEDIF($E672,$F672,"d")+1,IF(AND($I672="",$F672=""),DATEDIF($E672,DATE(YEAR($L$9),MONTH($L$9)+1,0),"d"),IF(AND($E672&lt;&gt;"",$F672&lt;&gt;"",$I672=""),DATEDIF($E672,$F672,"d"),IF(AND($E672&lt;&gt;"",$F672&lt;&gt;"",$I672&lt;&gt;""),DAY(DATE(YEAR($F672),MONTH($F672)+1,0))-(DATE(YEAR($F672),MONTH($F672)+1,0)-$F672),DAY(DATE(YEAR($L$9),MONTH($L$9)+1,0)))))))),"")</f>
        <v/>
      </c>
      <c r="H672" s="52" t="str">
        <f>IFERROR(IF($A672&lt;&gt;"",VLOOKUP($A672,Matos,3,0),""),"")</f>
        <v/>
      </c>
      <c r="I672" s="52"/>
      <c r="J672" s="52"/>
      <c r="K672" s="68" t="str">
        <f ca="1">IFERROR(ROUND(IF(MID($B672,1,2)="OT","",IF(AND($B$8&lt;&gt;"",$D672="",MONTH($F672)=MONTH($L$9),($F672&gt;$B$8),($F672&gt;$E672)),-SUM($H672/DAY(DATE(YEAR($L$9),MONTH($L$9)+1,0)))*DATEDIF($B$8,$F672,"d")*$C672,IF(AND($B$8&lt;&gt;"",$D672&lt;&gt;"",MONTH($F672)=MONTH($L$9),($F672&gt;$B$8),($F672&gt;$E672)),-SUM($H672/DAY(DATE(YEAR($L$9),MONTH($L$9)+1,0)))*DATEDIF($B$8,$F672,"d")*$D672,""))),2),"")</f>
        <v/>
      </c>
      <c r="L672" s="68" t="str">
        <f ca="1">IFERROR(ROUND(IF(AND($J672="",$D672=""),SUM($H672/DAY(DATE(YEAR($L$9),MONTH($L$9)+1,0)))*$G672*$C672,IF(AND($J672="",$D672&lt;&gt;""),SUM($H672/DAY(DATE(YEAR($L$9),MONTH($L$9)+1,0)))*$G672*$D672,"")),2),"")</f>
        <v/>
      </c>
      <c r="M672" s="68" t="str">
        <f ca="1">IFERROR(ROUND(IF(SUM($I672+$L672)="","",SUM($I672+$L672)),2),"")</f>
        <v/>
      </c>
      <c r="N672" s="52"/>
      <c r="O672" s="54"/>
    </row>
    <row r="673" spans="1:15" s="14" customFormat="1" x14ac:dyDescent="0.25">
      <c r="A673" s="48"/>
      <c r="B673" s="49" t="str">
        <f>IFERROR(IF($A673&lt;&gt;"",VLOOKUP($A673,Matos,2,0),""),"")</f>
        <v/>
      </c>
      <c r="C673" s="50"/>
      <c r="D673" s="50"/>
      <c r="E673" s="51"/>
      <c r="F673" s="51"/>
      <c r="G673" s="67" t="str">
        <f>IFERROR(IF(OR($A673="",$B673="",$E673=""),"",IF(AND($F673&lt;&gt;"",MONTH($F673)&lt;MONTH($L$9)),"",IF(MID($B673,1,2)="OT",DATEDIF($E673,$F673,"d")+1,IF(AND($I673="",$F673=""),DATEDIF($E673,DATE(YEAR($L$9),MONTH($L$9)+1,0),"d"),IF(AND($E673&lt;&gt;"",$F673&lt;&gt;"",$I673=""),DATEDIF($E673,$F673,"d"),IF(AND($E673&lt;&gt;"",$F673&lt;&gt;"",$I673&lt;&gt;""),DAY(DATE(YEAR($F673),MONTH($F673)+1,0))-(DATE(YEAR($F673),MONTH($F673)+1,0)-$F673),DAY(DATE(YEAR($L$9),MONTH($L$9)+1,0)))))))),"")</f>
        <v/>
      </c>
      <c r="H673" s="52" t="str">
        <f>IFERROR(IF($A673&lt;&gt;"",VLOOKUP($A673,Matos,3,0),""),"")</f>
        <v/>
      </c>
      <c r="I673" s="52"/>
      <c r="J673" s="52"/>
      <c r="K673" s="68" t="str">
        <f ca="1">IFERROR(ROUND(IF(MID($B673,1,2)="OT","",IF(AND($B$8&lt;&gt;"",$D673="",MONTH($F673)=MONTH($L$9),($F673&gt;$B$8),($F673&gt;$E673)),-SUM($H673/DAY(DATE(YEAR($L$9),MONTH($L$9)+1,0)))*DATEDIF($B$8,$F673,"d")*$C673,IF(AND($B$8&lt;&gt;"",$D673&lt;&gt;"",MONTH($F673)=MONTH($L$9),($F673&gt;$B$8),($F673&gt;$E673)),-SUM($H673/DAY(DATE(YEAR($L$9),MONTH($L$9)+1,0)))*DATEDIF($B$8,$F673,"d")*$D673,""))),2),"")</f>
        <v/>
      </c>
      <c r="L673" s="68" t="str">
        <f ca="1">IFERROR(ROUND(IF(AND($J673="",$D673=""),SUM($H673/DAY(DATE(YEAR($L$9),MONTH($L$9)+1,0)))*$G673*$C673,IF(AND($J673="",$D673&lt;&gt;""),SUM($H673/DAY(DATE(YEAR($L$9),MONTH($L$9)+1,0)))*$G673*$D673,"")),2),"")</f>
        <v/>
      </c>
      <c r="M673" s="68" t="str">
        <f ca="1">IFERROR(ROUND(IF(SUM($I673+$L673)="","",SUM($I673+$L673)),2),"")</f>
        <v/>
      </c>
      <c r="N673" s="52"/>
      <c r="O673" s="54"/>
    </row>
    <row r="674" spans="1:15" s="14" customFormat="1" x14ac:dyDescent="0.25">
      <c r="A674" s="48"/>
      <c r="B674" s="49" t="str">
        <f>IFERROR(IF($A674&lt;&gt;"",VLOOKUP($A674,Matos,2,0),""),"")</f>
        <v/>
      </c>
      <c r="C674" s="50"/>
      <c r="D674" s="50"/>
      <c r="E674" s="51"/>
      <c r="F674" s="51"/>
      <c r="G674" s="67" t="str">
        <f>IFERROR(IF(OR($A674="",$B674="",$E674=""),"",IF(AND($F674&lt;&gt;"",MONTH($F674)&lt;MONTH($L$9)),"",IF(MID($B674,1,2)="OT",DATEDIF($E674,$F674,"d")+1,IF(AND($I674="",$F674=""),DATEDIF($E674,DATE(YEAR($L$9),MONTH($L$9)+1,0),"d"),IF(AND($E674&lt;&gt;"",$F674&lt;&gt;"",$I674=""),DATEDIF($E674,$F674,"d"),IF(AND($E674&lt;&gt;"",$F674&lt;&gt;"",$I674&lt;&gt;""),DAY(DATE(YEAR($F674),MONTH($F674)+1,0))-(DATE(YEAR($F674),MONTH($F674)+1,0)-$F674),DAY(DATE(YEAR($L$9),MONTH($L$9)+1,0)))))))),"")</f>
        <v/>
      </c>
      <c r="H674" s="52" t="str">
        <f>IFERROR(IF($A674&lt;&gt;"",VLOOKUP($A674,Matos,3,0),""),"")</f>
        <v/>
      </c>
      <c r="I674" s="52"/>
      <c r="J674" s="52"/>
      <c r="K674" s="68" t="str">
        <f ca="1">IFERROR(ROUND(IF(MID($B674,1,2)="OT","",IF(AND($B$8&lt;&gt;"",$D674="",MONTH($F674)=MONTH($L$9),($F674&gt;$B$8),($F674&gt;$E674)),-SUM($H674/DAY(DATE(YEAR($L$9),MONTH($L$9)+1,0)))*DATEDIF($B$8,$F674,"d")*$C674,IF(AND($B$8&lt;&gt;"",$D674&lt;&gt;"",MONTH($F674)=MONTH($L$9),($F674&gt;$B$8),($F674&gt;$E674)),-SUM($H674/DAY(DATE(YEAR($L$9),MONTH($L$9)+1,0)))*DATEDIF($B$8,$F674,"d")*$D674,""))),2),"")</f>
        <v/>
      </c>
      <c r="L674" s="68" t="str">
        <f ca="1">IFERROR(ROUND(IF(AND($J674="",$D674=""),SUM($H674/DAY(DATE(YEAR($L$9),MONTH($L$9)+1,0)))*$G674*$C674,IF(AND($J674="",$D674&lt;&gt;""),SUM($H674/DAY(DATE(YEAR($L$9),MONTH($L$9)+1,0)))*$G674*$D674,"")),2),"")</f>
        <v/>
      </c>
      <c r="M674" s="68" t="str">
        <f ca="1">IFERROR(ROUND(IF(SUM($I674+$L674)="","",SUM($I674+$L674)),2),"")</f>
        <v/>
      </c>
      <c r="N674" s="52"/>
      <c r="O674" s="54"/>
    </row>
    <row r="675" spans="1:15" s="14" customFormat="1" x14ac:dyDescent="0.25">
      <c r="A675" s="48"/>
      <c r="B675" s="49" t="str">
        <f>IFERROR(IF($A675&lt;&gt;"",VLOOKUP($A675,Matos,2,0),""),"")</f>
        <v/>
      </c>
      <c r="C675" s="50"/>
      <c r="D675" s="50"/>
      <c r="E675" s="51"/>
      <c r="F675" s="51"/>
      <c r="G675" s="67" t="str">
        <f>IFERROR(IF(OR($A675="",$B675="",$E675=""),"",IF(AND($F675&lt;&gt;"",MONTH($F675)&lt;MONTH($L$9)),"",IF(MID($B675,1,2)="OT",DATEDIF($E675,$F675,"d")+1,IF(AND($I675="",$F675=""),DATEDIF($E675,DATE(YEAR($L$9),MONTH($L$9)+1,0),"d"),IF(AND($E675&lt;&gt;"",$F675&lt;&gt;"",$I675=""),DATEDIF($E675,$F675,"d"),IF(AND($E675&lt;&gt;"",$F675&lt;&gt;"",$I675&lt;&gt;""),DAY(DATE(YEAR($F675),MONTH($F675)+1,0))-(DATE(YEAR($F675),MONTH($F675)+1,0)-$F675),DAY(DATE(YEAR($L$9),MONTH($L$9)+1,0)))))))),"")</f>
        <v/>
      </c>
      <c r="H675" s="52" t="str">
        <f>IFERROR(IF($A675&lt;&gt;"",VLOOKUP($A675,Matos,3,0),""),"")</f>
        <v/>
      </c>
      <c r="I675" s="52"/>
      <c r="J675" s="52"/>
      <c r="K675" s="68" t="str">
        <f ca="1">IFERROR(ROUND(IF(MID($B675,1,2)="OT","",IF(AND($B$8&lt;&gt;"",$D675="",MONTH($F675)=MONTH($L$9),($F675&gt;$B$8),($F675&gt;$E675)),-SUM($H675/DAY(DATE(YEAR($L$9),MONTH($L$9)+1,0)))*DATEDIF($B$8,$F675,"d")*$C675,IF(AND($B$8&lt;&gt;"",$D675&lt;&gt;"",MONTH($F675)=MONTH($L$9),($F675&gt;$B$8),($F675&gt;$E675)),-SUM($H675/DAY(DATE(YEAR($L$9),MONTH($L$9)+1,0)))*DATEDIF($B$8,$F675,"d")*$D675,""))),2),"")</f>
        <v/>
      </c>
      <c r="L675" s="68" t="str">
        <f ca="1">IFERROR(ROUND(IF(AND($J675="",$D675=""),SUM($H675/DAY(DATE(YEAR($L$9),MONTH($L$9)+1,0)))*$G675*$C675,IF(AND($J675="",$D675&lt;&gt;""),SUM($H675/DAY(DATE(YEAR($L$9),MONTH($L$9)+1,0)))*$G675*$D675,"")),2),"")</f>
        <v/>
      </c>
      <c r="M675" s="68" t="str">
        <f ca="1">IFERROR(ROUND(IF(SUM($I675+$L675)="","",SUM($I675+$L675)),2),"")</f>
        <v/>
      </c>
      <c r="N675" s="52"/>
      <c r="O675" s="54"/>
    </row>
    <row r="676" spans="1:15" s="14" customFormat="1" x14ac:dyDescent="0.25">
      <c r="A676" s="48"/>
      <c r="B676" s="49" t="str">
        <f>IFERROR(IF($A676&lt;&gt;"",VLOOKUP($A676,Matos,2,0),""),"")</f>
        <v/>
      </c>
      <c r="C676" s="50"/>
      <c r="D676" s="50"/>
      <c r="E676" s="51"/>
      <c r="F676" s="51"/>
      <c r="G676" s="67" t="str">
        <f>IFERROR(IF(OR($A676="",$B676="",$E676=""),"",IF(AND($F676&lt;&gt;"",MONTH($F676)&lt;MONTH($L$9)),"",IF(MID($B676,1,2)="OT",DATEDIF($E676,$F676,"d")+1,IF(AND($I676="",$F676=""),DATEDIF($E676,DATE(YEAR($L$9),MONTH($L$9)+1,0),"d"),IF(AND($E676&lt;&gt;"",$F676&lt;&gt;"",$I676=""),DATEDIF($E676,$F676,"d"),IF(AND($E676&lt;&gt;"",$F676&lt;&gt;"",$I676&lt;&gt;""),DAY(DATE(YEAR($F676),MONTH($F676)+1,0))-(DATE(YEAR($F676),MONTH($F676)+1,0)-$F676),DAY(DATE(YEAR($L$9),MONTH($L$9)+1,0)))))))),"")</f>
        <v/>
      </c>
      <c r="H676" s="52" t="str">
        <f>IFERROR(IF($A676&lt;&gt;"",VLOOKUP($A676,Matos,3,0),""),"")</f>
        <v/>
      </c>
      <c r="I676" s="52"/>
      <c r="J676" s="52"/>
      <c r="K676" s="68" t="str">
        <f ca="1">IFERROR(ROUND(IF(MID($B676,1,2)="OT","",IF(AND($B$8&lt;&gt;"",$D676="",MONTH($F676)=MONTH($L$9),($F676&gt;$B$8),($F676&gt;$E676)),-SUM($H676/DAY(DATE(YEAR($L$9),MONTH($L$9)+1,0)))*DATEDIF($B$8,$F676,"d")*$C676,IF(AND($B$8&lt;&gt;"",$D676&lt;&gt;"",MONTH($F676)=MONTH($L$9),($F676&gt;$B$8),($F676&gt;$E676)),-SUM($H676/DAY(DATE(YEAR($L$9),MONTH($L$9)+1,0)))*DATEDIF($B$8,$F676,"d")*$D676,""))),2),"")</f>
        <v/>
      </c>
      <c r="L676" s="68" t="str">
        <f ca="1">IFERROR(ROUND(IF(AND($J676="",$D676=""),SUM($H676/DAY(DATE(YEAR($L$9),MONTH($L$9)+1,0)))*$G676*$C676,IF(AND($J676="",$D676&lt;&gt;""),SUM($H676/DAY(DATE(YEAR($L$9),MONTH($L$9)+1,0)))*$G676*$D676,"")),2),"")</f>
        <v/>
      </c>
      <c r="M676" s="68" t="str">
        <f ca="1">IFERROR(ROUND(IF(SUM($I676+$L676)="","",SUM($I676+$L676)),2),"")</f>
        <v/>
      </c>
      <c r="N676" s="52"/>
      <c r="O676" s="54"/>
    </row>
    <row r="677" spans="1:15" s="14" customFormat="1" x14ac:dyDescent="0.25">
      <c r="A677" s="48"/>
      <c r="B677" s="49" t="str">
        <f>IFERROR(IF($A677&lt;&gt;"",VLOOKUP($A677,Matos,2,0),""),"")</f>
        <v/>
      </c>
      <c r="C677" s="50"/>
      <c r="D677" s="50"/>
      <c r="E677" s="51"/>
      <c r="F677" s="51"/>
      <c r="G677" s="67" t="str">
        <f>IFERROR(IF(OR($A677="",$B677="",$E677=""),"",IF(AND($F677&lt;&gt;"",MONTH($F677)&lt;MONTH($L$9)),"",IF(MID($B677,1,2)="OT",DATEDIF($E677,$F677,"d")+1,IF(AND($I677="",$F677=""),DATEDIF($E677,DATE(YEAR($L$9),MONTH($L$9)+1,0),"d"),IF(AND($E677&lt;&gt;"",$F677&lt;&gt;"",$I677=""),DATEDIF($E677,$F677,"d"),IF(AND($E677&lt;&gt;"",$F677&lt;&gt;"",$I677&lt;&gt;""),DAY(DATE(YEAR($F677),MONTH($F677)+1,0))-(DATE(YEAR($F677),MONTH($F677)+1,0)-$F677),DAY(DATE(YEAR($L$9),MONTH($L$9)+1,0)))))))),"")</f>
        <v/>
      </c>
      <c r="H677" s="52" t="str">
        <f>IFERROR(IF($A677&lt;&gt;"",VLOOKUP($A677,Matos,3,0),""),"")</f>
        <v/>
      </c>
      <c r="I677" s="52"/>
      <c r="J677" s="52"/>
      <c r="K677" s="68" t="str">
        <f ca="1">IFERROR(ROUND(IF(MID($B677,1,2)="OT","",IF(AND($B$8&lt;&gt;"",$D677="",MONTH($F677)=MONTH($L$9),($F677&gt;$B$8),($F677&gt;$E677)),-SUM($H677/DAY(DATE(YEAR($L$9),MONTH($L$9)+1,0)))*DATEDIF($B$8,$F677,"d")*$C677,IF(AND($B$8&lt;&gt;"",$D677&lt;&gt;"",MONTH($F677)=MONTH($L$9),($F677&gt;$B$8),($F677&gt;$E677)),-SUM($H677/DAY(DATE(YEAR($L$9),MONTH($L$9)+1,0)))*DATEDIF($B$8,$F677,"d")*$D677,""))),2),"")</f>
        <v/>
      </c>
      <c r="L677" s="68" t="str">
        <f ca="1">IFERROR(ROUND(IF(AND($J677="",$D677=""),SUM($H677/DAY(DATE(YEAR($L$9),MONTH($L$9)+1,0)))*$G677*$C677,IF(AND($J677="",$D677&lt;&gt;""),SUM($H677/DAY(DATE(YEAR($L$9),MONTH($L$9)+1,0)))*$G677*$D677,"")),2),"")</f>
        <v/>
      </c>
      <c r="M677" s="68" t="str">
        <f ca="1">IFERROR(ROUND(IF(SUM($I677+$L677)="","",SUM($I677+$L677)),2),"")</f>
        <v/>
      </c>
      <c r="N677" s="52"/>
      <c r="O677" s="54"/>
    </row>
    <row r="678" spans="1:15" s="14" customFormat="1" x14ac:dyDescent="0.25">
      <c r="A678" s="48"/>
      <c r="B678" s="49" t="str">
        <f>IFERROR(IF($A678&lt;&gt;"",VLOOKUP($A678,Matos,2,0),""),"")</f>
        <v/>
      </c>
      <c r="C678" s="50"/>
      <c r="D678" s="50"/>
      <c r="E678" s="51"/>
      <c r="F678" s="51"/>
      <c r="G678" s="67" t="str">
        <f>IFERROR(IF(OR($A678="",$B678="",$E678=""),"",IF(AND($F678&lt;&gt;"",MONTH($F678)&lt;MONTH($L$9)),"",IF(MID($B678,1,2)="OT",DATEDIF($E678,$F678,"d")+1,IF(AND($I678="",$F678=""),DATEDIF($E678,DATE(YEAR($L$9),MONTH($L$9)+1,0),"d"),IF(AND($E678&lt;&gt;"",$F678&lt;&gt;"",$I678=""),DATEDIF($E678,$F678,"d"),IF(AND($E678&lt;&gt;"",$F678&lt;&gt;"",$I678&lt;&gt;""),DAY(DATE(YEAR($F678),MONTH($F678)+1,0))-(DATE(YEAR($F678),MONTH($F678)+1,0)-$F678),DAY(DATE(YEAR($L$9),MONTH($L$9)+1,0)))))))),"")</f>
        <v/>
      </c>
      <c r="H678" s="52" t="str">
        <f>IFERROR(IF($A678&lt;&gt;"",VLOOKUP($A678,Matos,3,0),""),"")</f>
        <v/>
      </c>
      <c r="I678" s="52"/>
      <c r="J678" s="52"/>
      <c r="K678" s="68" t="str">
        <f ca="1">IFERROR(ROUND(IF(MID($B678,1,2)="OT","",IF(AND($B$8&lt;&gt;"",$D678="",MONTH($F678)=MONTH($L$9),($F678&gt;$B$8),($F678&gt;$E678)),-SUM($H678/DAY(DATE(YEAR($L$9),MONTH($L$9)+1,0)))*DATEDIF($B$8,$F678,"d")*$C678,IF(AND($B$8&lt;&gt;"",$D678&lt;&gt;"",MONTH($F678)=MONTH($L$9),($F678&gt;$B$8),($F678&gt;$E678)),-SUM($H678/DAY(DATE(YEAR($L$9),MONTH($L$9)+1,0)))*DATEDIF($B$8,$F678,"d")*$D678,""))),2),"")</f>
        <v/>
      </c>
      <c r="L678" s="68" t="str">
        <f ca="1">IFERROR(ROUND(IF(AND($J678="",$D678=""),SUM($H678/DAY(DATE(YEAR($L$9),MONTH($L$9)+1,0)))*$G678*$C678,IF(AND($J678="",$D678&lt;&gt;""),SUM($H678/DAY(DATE(YEAR($L$9),MONTH($L$9)+1,0)))*$G678*$D678,"")),2),"")</f>
        <v/>
      </c>
      <c r="M678" s="68" t="str">
        <f ca="1">IFERROR(ROUND(IF(SUM($I678+$L678)="","",SUM($I678+$L678)),2),"")</f>
        <v/>
      </c>
      <c r="N678" s="52"/>
      <c r="O678" s="54"/>
    </row>
    <row r="679" spans="1:15" s="14" customFormat="1" x14ac:dyDescent="0.25">
      <c r="A679" s="48"/>
      <c r="B679" s="49" t="str">
        <f>IFERROR(IF($A679&lt;&gt;"",VLOOKUP($A679,Matos,2,0),""),"")</f>
        <v/>
      </c>
      <c r="C679" s="50"/>
      <c r="D679" s="50"/>
      <c r="E679" s="51"/>
      <c r="F679" s="51"/>
      <c r="G679" s="67" t="str">
        <f>IFERROR(IF(OR($A679="",$B679="",$E679=""),"",IF(AND($F679&lt;&gt;"",MONTH($F679)&lt;MONTH($L$9)),"",IF(MID($B679,1,2)="OT",DATEDIF($E679,$F679,"d")+1,IF(AND($I679="",$F679=""),DATEDIF($E679,DATE(YEAR($L$9),MONTH($L$9)+1,0),"d"),IF(AND($E679&lt;&gt;"",$F679&lt;&gt;"",$I679=""),DATEDIF($E679,$F679,"d"),IF(AND($E679&lt;&gt;"",$F679&lt;&gt;"",$I679&lt;&gt;""),DAY(DATE(YEAR($F679),MONTH($F679)+1,0))-(DATE(YEAR($F679),MONTH($F679)+1,0)-$F679),DAY(DATE(YEAR($L$9),MONTH($L$9)+1,0)))))))),"")</f>
        <v/>
      </c>
      <c r="H679" s="52" t="str">
        <f>IFERROR(IF($A679&lt;&gt;"",VLOOKUP($A679,Matos,3,0),""),"")</f>
        <v/>
      </c>
      <c r="I679" s="52"/>
      <c r="J679" s="52"/>
      <c r="K679" s="68" t="str">
        <f ca="1">IFERROR(ROUND(IF(MID($B679,1,2)="OT","",IF(AND($B$8&lt;&gt;"",$D679="",MONTH($F679)=MONTH($L$9),($F679&gt;$B$8),($F679&gt;$E679)),-SUM($H679/DAY(DATE(YEAR($L$9),MONTH($L$9)+1,0)))*DATEDIF($B$8,$F679,"d")*$C679,IF(AND($B$8&lt;&gt;"",$D679&lt;&gt;"",MONTH($F679)=MONTH($L$9),($F679&gt;$B$8),($F679&gt;$E679)),-SUM($H679/DAY(DATE(YEAR($L$9),MONTH($L$9)+1,0)))*DATEDIF($B$8,$F679,"d")*$D679,""))),2),"")</f>
        <v/>
      </c>
      <c r="L679" s="68" t="str">
        <f ca="1">IFERROR(ROUND(IF(AND($J679="",$D679=""),SUM($H679/DAY(DATE(YEAR($L$9),MONTH($L$9)+1,0)))*$G679*$C679,IF(AND($J679="",$D679&lt;&gt;""),SUM($H679/DAY(DATE(YEAR($L$9),MONTH($L$9)+1,0)))*$G679*$D679,"")),2),"")</f>
        <v/>
      </c>
      <c r="M679" s="68" t="str">
        <f ca="1">IFERROR(ROUND(IF(SUM($I679+$L679)="","",SUM($I679+$L679)),2),"")</f>
        <v/>
      </c>
      <c r="N679" s="52"/>
      <c r="O679" s="54"/>
    </row>
    <row r="680" spans="1:15" s="14" customFormat="1" x14ac:dyDescent="0.25">
      <c r="A680" s="48"/>
      <c r="B680" s="49" t="str">
        <f>IFERROR(IF($A680&lt;&gt;"",VLOOKUP($A680,Matos,2,0),""),"")</f>
        <v/>
      </c>
      <c r="C680" s="50"/>
      <c r="D680" s="50"/>
      <c r="E680" s="51"/>
      <c r="F680" s="51"/>
      <c r="G680" s="67" t="str">
        <f>IFERROR(IF(OR($A680="",$B680="",$E680=""),"",IF(AND($F680&lt;&gt;"",MONTH($F680)&lt;MONTH($L$9)),"",IF(MID($B680,1,2)="OT",DATEDIF($E680,$F680,"d")+1,IF(AND($I680="",$F680=""),DATEDIF($E680,DATE(YEAR($L$9),MONTH($L$9)+1,0),"d"),IF(AND($E680&lt;&gt;"",$F680&lt;&gt;"",$I680=""),DATEDIF($E680,$F680,"d"),IF(AND($E680&lt;&gt;"",$F680&lt;&gt;"",$I680&lt;&gt;""),DAY(DATE(YEAR($F680),MONTH($F680)+1,0))-(DATE(YEAR($F680),MONTH($F680)+1,0)-$F680),DAY(DATE(YEAR($L$9),MONTH($L$9)+1,0)))))))),"")</f>
        <v/>
      </c>
      <c r="H680" s="52" t="str">
        <f>IFERROR(IF($A680&lt;&gt;"",VLOOKUP($A680,Matos,3,0),""),"")</f>
        <v/>
      </c>
      <c r="I680" s="52"/>
      <c r="J680" s="52"/>
      <c r="K680" s="68" t="str">
        <f ca="1">IFERROR(ROUND(IF(MID($B680,1,2)="OT","",IF(AND($B$8&lt;&gt;"",$D680="",MONTH($F680)=MONTH($L$9),($F680&gt;$B$8),($F680&gt;$E680)),-SUM($H680/DAY(DATE(YEAR($L$9),MONTH($L$9)+1,0)))*DATEDIF($B$8,$F680,"d")*$C680,IF(AND($B$8&lt;&gt;"",$D680&lt;&gt;"",MONTH($F680)=MONTH($L$9),($F680&gt;$B$8),($F680&gt;$E680)),-SUM($H680/DAY(DATE(YEAR($L$9),MONTH($L$9)+1,0)))*DATEDIF($B$8,$F680,"d")*$D680,""))),2),"")</f>
        <v/>
      </c>
      <c r="L680" s="68" t="str">
        <f ca="1">IFERROR(ROUND(IF(AND($J680="",$D680=""),SUM($H680/DAY(DATE(YEAR($L$9),MONTH($L$9)+1,0)))*$G680*$C680,IF(AND($J680="",$D680&lt;&gt;""),SUM($H680/DAY(DATE(YEAR($L$9),MONTH($L$9)+1,0)))*$G680*$D680,"")),2),"")</f>
        <v/>
      </c>
      <c r="M680" s="68" t="str">
        <f ca="1">IFERROR(ROUND(IF(SUM($I680+$L680)="","",SUM($I680+$L680)),2),"")</f>
        <v/>
      </c>
      <c r="N680" s="52"/>
      <c r="O680" s="54"/>
    </row>
    <row r="681" spans="1:15" s="14" customFormat="1" x14ac:dyDescent="0.25">
      <c r="A681" s="48"/>
      <c r="B681" s="49" t="str">
        <f>IFERROR(IF($A681&lt;&gt;"",VLOOKUP($A681,Matos,2,0),""),"")</f>
        <v/>
      </c>
      <c r="C681" s="50"/>
      <c r="D681" s="50"/>
      <c r="E681" s="51"/>
      <c r="F681" s="51"/>
      <c r="G681" s="67" t="str">
        <f>IFERROR(IF(OR($A681="",$B681="",$E681=""),"",IF(AND($F681&lt;&gt;"",MONTH($F681)&lt;MONTH($L$9)),"",IF(MID($B681,1,2)="OT",DATEDIF($E681,$F681,"d")+1,IF(AND($I681="",$F681=""),DATEDIF($E681,DATE(YEAR($L$9),MONTH($L$9)+1,0),"d"),IF(AND($E681&lt;&gt;"",$F681&lt;&gt;"",$I681=""),DATEDIF($E681,$F681,"d"),IF(AND($E681&lt;&gt;"",$F681&lt;&gt;"",$I681&lt;&gt;""),DAY(DATE(YEAR($F681),MONTH($F681)+1,0))-(DATE(YEAR($F681),MONTH($F681)+1,0)-$F681),DAY(DATE(YEAR($L$9),MONTH($L$9)+1,0)))))))),"")</f>
        <v/>
      </c>
      <c r="H681" s="52" t="str">
        <f>IFERROR(IF($A681&lt;&gt;"",VLOOKUP($A681,Matos,3,0),""),"")</f>
        <v/>
      </c>
      <c r="I681" s="52"/>
      <c r="J681" s="52"/>
      <c r="K681" s="68" t="str">
        <f ca="1">IFERROR(ROUND(IF(MID($B681,1,2)="OT","",IF(AND($B$8&lt;&gt;"",$D681="",MONTH($F681)=MONTH($L$9),($F681&gt;$B$8),($F681&gt;$E681)),-SUM($H681/DAY(DATE(YEAR($L$9),MONTH($L$9)+1,0)))*DATEDIF($B$8,$F681,"d")*$C681,IF(AND($B$8&lt;&gt;"",$D681&lt;&gt;"",MONTH($F681)=MONTH($L$9),($F681&gt;$B$8),($F681&gt;$E681)),-SUM($H681/DAY(DATE(YEAR($L$9),MONTH($L$9)+1,0)))*DATEDIF($B$8,$F681,"d")*$D681,""))),2),"")</f>
        <v/>
      </c>
      <c r="L681" s="68" t="str">
        <f ca="1">IFERROR(ROUND(IF(AND($J681="",$D681=""),SUM($H681/DAY(DATE(YEAR($L$9),MONTH($L$9)+1,0)))*$G681*$C681,IF(AND($J681="",$D681&lt;&gt;""),SUM($H681/DAY(DATE(YEAR($L$9),MONTH($L$9)+1,0)))*$G681*$D681,"")),2),"")</f>
        <v/>
      </c>
      <c r="M681" s="68" t="str">
        <f ca="1">IFERROR(ROUND(IF(SUM($I681+$L681)="","",SUM($I681+$L681)),2),"")</f>
        <v/>
      </c>
      <c r="N681" s="52"/>
      <c r="O681" s="54"/>
    </row>
    <row r="682" spans="1:15" s="14" customFormat="1" x14ac:dyDescent="0.25">
      <c r="A682" s="48"/>
      <c r="B682" s="49" t="str">
        <f>IFERROR(IF($A682&lt;&gt;"",VLOOKUP($A682,Matos,2,0),""),"")</f>
        <v/>
      </c>
      <c r="C682" s="50"/>
      <c r="D682" s="50"/>
      <c r="E682" s="51"/>
      <c r="F682" s="51"/>
      <c r="G682" s="67" t="str">
        <f>IFERROR(IF(OR($A682="",$B682="",$E682=""),"",IF(AND($F682&lt;&gt;"",MONTH($F682)&lt;MONTH($L$9)),"",IF(MID($B682,1,2)="OT",DATEDIF($E682,$F682,"d")+1,IF(AND($I682="",$F682=""),DATEDIF($E682,DATE(YEAR($L$9),MONTH($L$9)+1,0),"d"),IF(AND($E682&lt;&gt;"",$F682&lt;&gt;"",$I682=""),DATEDIF($E682,$F682,"d"),IF(AND($E682&lt;&gt;"",$F682&lt;&gt;"",$I682&lt;&gt;""),DAY(DATE(YEAR($F682),MONTH($F682)+1,0))-(DATE(YEAR($F682),MONTH($F682)+1,0)-$F682),DAY(DATE(YEAR($L$9),MONTH($L$9)+1,0)))))))),"")</f>
        <v/>
      </c>
      <c r="H682" s="52" t="str">
        <f>IFERROR(IF($A682&lt;&gt;"",VLOOKUP($A682,Matos,3,0),""),"")</f>
        <v/>
      </c>
      <c r="I682" s="52"/>
      <c r="J682" s="52"/>
      <c r="K682" s="68" t="str">
        <f ca="1">IFERROR(ROUND(IF(MID($B682,1,2)="OT","",IF(AND($B$8&lt;&gt;"",$D682="",MONTH($F682)=MONTH($L$9),($F682&gt;$B$8),($F682&gt;$E682)),-SUM($H682/DAY(DATE(YEAR($L$9),MONTH($L$9)+1,0)))*DATEDIF($B$8,$F682,"d")*$C682,IF(AND($B$8&lt;&gt;"",$D682&lt;&gt;"",MONTH($F682)=MONTH($L$9),($F682&gt;$B$8),($F682&gt;$E682)),-SUM($H682/DAY(DATE(YEAR($L$9),MONTH($L$9)+1,0)))*DATEDIF($B$8,$F682,"d")*$D682,""))),2),"")</f>
        <v/>
      </c>
      <c r="L682" s="68" t="str">
        <f ca="1">IFERROR(ROUND(IF(AND($J682="",$D682=""),SUM($H682/DAY(DATE(YEAR($L$9),MONTH($L$9)+1,0)))*$G682*$C682,IF(AND($J682="",$D682&lt;&gt;""),SUM($H682/DAY(DATE(YEAR($L$9),MONTH($L$9)+1,0)))*$G682*$D682,"")),2),"")</f>
        <v/>
      </c>
      <c r="M682" s="68" t="str">
        <f ca="1">IFERROR(ROUND(IF(SUM($I682+$L682)="","",SUM($I682+$L682)),2),"")</f>
        <v/>
      </c>
      <c r="N682" s="52"/>
      <c r="O682" s="54"/>
    </row>
    <row r="683" spans="1:15" s="14" customFormat="1" x14ac:dyDescent="0.25">
      <c r="A683" s="48"/>
      <c r="B683" s="49" t="str">
        <f>IFERROR(IF($A683&lt;&gt;"",VLOOKUP($A683,Matos,2,0),""),"")</f>
        <v/>
      </c>
      <c r="C683" s="50"/>
      <c r="D683" s="50"/>
      <c r="E683" s="51"/>
      <c r="F683" s="51"/>
      <c r="G683" s="67" t="str">
        <f>IFERROR(IF(OR($A683="",$B683="",$E683=""),"",IF(AND($F683&lt;&gt;"",MONTH($F683)&lt;MONTH($L$9)),"",IF(MID($B683,1,2)="OT",DATEDIF($E683,$F683,"d")+1,IF(AND($I683="",$F683=""),DATEDIF($E683,DATE(YEAR($L$9),MONTH($L$9)+1,0),"d"),IF(AND($E683&lt;&gt;"",$F683&lt;&gt;"",$I683=""),DATEDIF($E683,$F683,"d"),IF(AND($E683&lt;&gt;"",$F683&lt;&gt;"",$I683&lt;&gt;""),DAY(DATE(YEAR($F683),MONTH($F683)+1,0))-(DATE(YEAR($F683),MONTH($F683)+1,0)-$F683),DAY(DATE(YEAR($L$9),MONTH($L$9)+1,0)))))))),"")</f>
        <v/>
      </c>
      <c r="H683" s="52" t="str">
        <f>IFERROR(IF($A683&lt;&gt;"",VLOOKUP($A683,Matos,3,0),""),"")</f>
        <v/>
      </c>
      <c r="I683" s="52"/>
      <c r="J683" s="52"/>
      <c r="K683" s="68" t="str">
        <f ca="1">IFERROR(ROUND(IF(MID($B683,1,2)="OT","",IF(AND($B$8&lt;&gt;"",$D683="",MONTH($F683)=MONTH($L$9),($F683&gt;$B$8),($F683&gt;$E683)),-SUM($H683/DAY(DATE(YEAR($L$9),MONTH($L$9)+1,0)))*DATEDIF($B$8,$F683,"d")*$C683,IF(AND($B$8&lt;&gt;"",$D683&lt;&gt;"",MONTH($F683)=MONTH($L$9),($F683&gt;$B$8),($F683&gt;$E683)),-SUM($H683/DAY(DATE(YEAR($L$9),MONTH($L$9)+1,0)))*DATEDIF($B$8,$F683,"d")*$D683,""))),2),"")</f>
        <v/>
      </c>
      <c r="L683" s="68" t="str">
        <f ca="1">IFERROR(ROUND(IF(AND($J683="",$D683=""),SUM($H683/DAY(DATE(YEAR($L$9),MONTH($L$9)+1,0)))*$G683*$C683,IF(AND($J683="",$D683&lt;&gt;""),SUM($H683/DAY(DATE(YEAR($L$9),MONTH($L$9)+1,0)))*$G683*$D683,"")),2),"")</f>
        <v/>
      </c>
      <c r="M683" s="68" t="str">
        <f ca="1">IFERROR(ROUND(IF(SUM($I683+$L683)="","",SUM($I683+$L683)),2),"")</f>
        <v/>
      </c>
      <c r="N683" s="52"/>
      <c r="O683" s="54"/>
    </row>
    <row r="684" spans="1:15" s="14" customFormat="1" x14ac:dyDescent="0.25">
      <c r="A684" s="48"/>
      <c r="B684" s="49" t="str">
        <f>IFERROR(IF($A684&lt;&gt;"",VLOOKUP($A684,Matos,2,0),""),"")</f>
        <v/>
      </c>
      <c r="C684" s="50"/>
      <c r="D684" s="50"/>
      <c r="E684" s="51"/>
      <c r="F684" s="51"/>
      <c r="G684" s="67" t="str">
        <f>IFERROR(IF(OR($A684="",$B684="",$E684=""),"",IF(AND($F684&lt;&gt;"",MONTH($F684)&lt;MONTH($L$9)),"",IF(MID($B684,1,2)="OT",DATEDIF($E684,$F684,"d")+1,IF(AND($I684="",$F684=""),DATEDIF($E684,DATE(YEAR($L$9),MONTH($L$9)+1,0),"d"),IF(AND($E684&lt;&gt;"",$F684&lt;&gt;"",$I684=""),DATEDIF($E684,$F684,"d"),IF(AND($E684&lt;&gt;"",$F684&lt;&gt;"",$I684&lt;&gt;""),DAY(DATE(YEAR($F684),MONTH($F684)+1,0))-(DATE(YEAR($F684),MONTH($F684)+1,0)-$F684),DAY(DATE(YEAR($L$9),MONTH($L$9)+1,0)))))))),"")</f>
        <v/>
      </c>
      <c r="H684" s="52" t="str">
        <f>IFERROR(IF($A684&lt;&gt;"",VLOOKUP($A684,Matos,3,0),""),"")</f>
        <v/>
      </c>
      <c r="I684" s="52"/>
      <c r="J684" s="52"/>
      <c r="K684" s="68" t="str">
        <f ca="1">IFERROR(ROUND(IF(MID($B684,1,2)="OT","",IF(AND($B$8&lt;&gt;"",$D684="",MONTH($F684)=MONTH($L$9),($F684&gt;$B$8),($F684&gt;$E684)),-SUM($H684/DAY(DATE(YEAR($L$9),MONTH($L$9)+1,0)))*DATEDIF($B$8,$F684,"d")*$C684,IF(AND($B$8&lt;&gt;"",$D684&lt;&gt;"",MONTH($F684)=MONTH($L$9),($F684&gt;$B$8),($F684&gt;$E684)),-SUM($H684/DAY(DATE(YEAR($L$9),MONTH($L$9)+1,0)))*DATEDIF($B$8,$F684,"d")*$D684,""))),2),"")</f>
        <v/>
      </c>
      <c r="L684" s="68" t="str">
        <f ca="1">IFERROR(ROUND(IF(AND($J684="",$D684=""),SUM($H684/DAY(DATE(YEAR($L$9),MONTH($L$9)+1,0)))*$G684*$C684,IF(AND($J684="",$D684&lt;&gt;""),SUM($H684/DAY(DATE(YEAR($L$9),MONTH($L$9)+1,0)))*$G684*$D684,"")),2),"")</f>
        <v/>
      </c>
      <c r="M684" s="68" t="str">
        <f ca="1">IFERROR(ROUND(IF(SUM($I684+$L684)="","",SUM($I684+$L684)),2),"")</f>
        <v/>
      </c>
      <c r="N684" s="52"/>
      <c r="O684" s="54"/>
    </row>
    <row r="685" spans="1:15" s="14" customFormat="1" x14ac:dyDescent="0.25">
      <c r="A685" s="48"/>
      <c r="B685" s="49" t="str">
        <f>IFERROR(IF($A685&lt;&gt;"",VLOOKUP($A685,Matos,2,0),""),"")</f>
        <v/>
      </c>
      <c r="C685" s="50"/>
      <c r="D685" s="50"/>
      <c r="E685" s="51"/>
      <c r="F685" s="51"/>
      <c r="G685" s="67" t="str">
        <f>IFERROR(IF(OR($A685="",$B685="",$E685=""),"",IF(AND($F685&lt;&gt;"",MONTH($F685)&lt;MONTH($L$9)),"",IF(MID($B685,1,2)="OT",DATEDIF($E685,$F685,"d")+1,IF(AND($I685="",$F685=""),DATEDIF($E685,DATE(YEAR($L$9),MONTH($L$9)+1,0),"d"),IF(AND($E685&lt;&gt;"",$F685&lt;&gt;"",$I685=""),DATEDIF($E685,$F685,"d"),IF(AND($E685&lt;&gt;"",$F685&lt;&gt;"",$I685&lt;&gt;""),DAY(DATE(YEAR($F685),MONTH($F685)+1,0))-(DATE(YEAR($F685),MONTH($F685)+1,0)-$F685),DAY(DATE(YEAR($L$9),MONTH($L$9)+1,0)))))))),"")</f>
        <v/>
      </c>
      <c r="H685" s="52" t="str">
        <f>IFERROR(IF($A685&lt;&gt;"",VLOOKUP($A685,Matos,3,0),""),"")</f>
        <v/>
      </c>
      <c r="I685" s="52"/>
      <c r="J685" s="52"/>
      <c r="K685" s="68" t="str">
        <f ca="1">IFERROR(ROUND(IF(MID($B685,1,2)="OT","",IF(AND($B$8&lt;&gt;"",$D685="",MONTH($F685)=MONTH($L$9),($F685&gt;$B$8),($F685&gt;$E685)),-SUM($H685/DAY(DATE(YEAR($L$9),MONTH($L$9)+1,0)))*DATEDIF($B$8,$F685,"d")*$C685,IF(AND($B$8&lt;&gt;"",$D685&lt;&gt;"",MONTH($F685)=MONTH($L$9),($F685&gt;$B$8),($F685&gt;$E685)),-SUM($H685/DAY(DATE(YEAR($L$9),MONTH($L$9)+1,0)))*DATEDIF($B$8,$F685,"d")*$D685,""))),2),"")</f>
        <v/>
      </c>
      <c r="L685" s="68" t="str">
        <f ca="1">IFERROR(ROUND(IF(AND($J685="",$D685=""),SUM($H685/DAY(DATE(YEAR($L$9),MONTH($L$9)+1,0)))*$G685*$C685,IF(AND($J685="",$D685&lt;&gt;""),SUM($H685/DAY(DATE(YEAR($L$9),MONTH($L$9)+1,0)))*$G685*$D685,"")),2),"")</f>
        <v/>
      </c>
      <c r="M685" s="68" t="str">
        <f ca="1">IFERROR(ROUND(IF(SUM($I685+$L685)="","",SUM($I685+$L685)),2),"")</f>
        <v/>
      </c>
      <c r="N685" s="52"/>
      <c r="O685" s="54"/>
    </row>
    <row r="686" spans="1:15" s="14" customFormat="1" x14ac:dyDescent="0.25">
      <c r="A686" s="48"/>
      <c r="B686" s="49" t="str">
        <f>IFERROR(IF($A686&lt;&gt;"",VLOOKUP($A686,Matos,2,0),""),"")</f>
        <v/>
      </c>
      <c r="C686" s="50"/>
      <c r="D686" s="50"/>
      <c r="E686" s="51"/>
      <c r="F686" s="51"/>
      <c r="G686" s="67" t="str">
        <f>IFERROR(IF(OR($A686="",$B686="",$E686=""),"",IF(AND($F686&lt;&gt;"",MONTH($F686)&lt;MONTH($L$9)),"",IF(MID($B686,1,2)="OT",DATEDIF($E686,$F686,"d")+1,IF(AND($I686="",$F686=""),DATEDIF($E686,DATE(YEAR($L$9),MONTH($L$9)+1,0),"d"),IF(AND($E686&lt;&gt;"",$F686&lt;&gt;"",$I686=""),DATEDIF($E686,$F686,"d"),IF(AND($E686&lt;&gt;"",$F686&lt;&gt;"",$I686&lt;&gt;""),DAY(DATE(YEAR($F686),MONTH($F686)+1,0))-(DATE(YEAR($F686),MONTH($F686)+1,0)-$F686),DAY(DATE(YEAR($L$9),MONTH($L$9)+1,0)))))))),"")</f>
        <v/>
      </c>
      <c r="H686" s="52" t="str">
        <f>IFERROR(IF($A686&lt;&gt;"",VLOOKUP($A686,Matos,3,0),""),"")</f>
        <v/>
      </c>
      <c r="I686" s="52"/>
      <c r="J686" s="52"/>
      <c r="K686" s="68" t="str">
        <f ca="1">IFERROR(ROUND(IF(MID($B686,1,2)="OT","",IF(AND($B$8&lt;&gt;"",$D686="",MONTH($F686)=MONTH($L$9),($F686&gt;$B$8),($F686&gt;$E686)),-SUM($H686/DAY(DATE(YEAR($L$9),MONTH($L$9)+1,0)))*DATEDIF($B$8,$F686,"d")*$C686,IF(AND($B$8&lt;&gt;"",$D686&lt;&gt;"",MONTH($F686)=MONTH($L$9),($F686&gt;$B$8),($F686&gt;$E686)),-SUM($H686/DAY(DATE(YEAR($L$9),MONTH($L$9)+1,0)))*DATEDIF($B$8,$F686,"d")*$D686,""))),2),"")</f>
        <v/>
      </c>
      <c r="L686" s="68" t="str">
        <f ca="1">IFERROR(ROUND(IF(AND($J686="",$D686=""),SUM($H686/DAY(DATE(YEAR($L$9),MONTH($L$9)+1,0)))*$G686*$C686,IF(AND($J686="",$D686&lt;&gt;""),SUM($H686/DAY(DATE(YEAR($L$9),MONTH($L$9)+1,0)))*$G686*$D686,"")),2),"")</f>
        <v/>
      </c>
      <c r="M686" s="68" t="str">
        <f ca="1">IFERROR(ROUND(IF(SUM($I686+$L686)="","",SUM($I686+$L686)),2),"")</f>
        <v/>
      </c>
      <c r="N686" s="52"/>
      <c r="O686" s="54"/>
    </row>
    <row r="687" spans="1:15" s="14" customFormat="1" x14ac:dyDescent="0.25">
      <c r="A687" s="48"/>
      <c r="B687" s="49" t="str">
        <f>IFERROR(IF($A687&lt;&gt;"",VLOOKUP($A687,Matos,2,0),""),"")</f>
        <v/>
      </c>
      <c r="C687" s="50"/>
      <c r="D687" s="50"/>
      <c r="E687" s="51"/>
      <c r="F687" s="51"/>
      <c r="G687" s="67" t="str">
        <f>IFERROR(IF(OR($A687="",$B687="",$E687=""),"",IF(AND($F687&lt;&gt;"",MONTH($F687)&lt;MONTH($L$9)),"",IF(MID($B687,1,2)="OT",DATEDIF($E687,$F687,"d")+1,IF(AND($I687="",$F687=""),DATEDIF($E687,DATE(YEAR($L$9),MONTH($L$9)+1,0),"d"),IF(AND($E687&lt;&gt;"",$F687&lt;&gt;"",$I687=""),DATEDIF($E687,$F687,"d"),IF(AND($E687&lt;&gt;"",$F687&lt;&gt;"",$I687&lt;&gt;""),DAY(DATE(YEAR($F687),MONTH($F687)+1,0))-(DATE(YEAR($F687),MONTH($F687)+1,0)-$F687),DAY(DATE(YEAR($L$9),MONTH($L$9)+1,0)))))))),"")</f>
        <v/>
      </c>
      <c r="H687" s="52" t="str">
        <f>IFERROR(IF($A687&lt;&gt;"",VLOOKUP($A687,Matos,3,0),""),"")</f>
        <v/>
      </c>
      <c r="I687" s="52"/>
      <c r="J687" s="52"/>
      <c r="K687" s="68" t="str">
        <f ca="1">IFERROR(ROUND(IF(MID($B687,1,2)="OT","",IF(AND($B$8&lt;&gt;"",$D687="",MONTH($F687)=MONTH($L$9),($F687&gt;$B$8),($F687&gt;$E687)),-SUM($H687/DAY(DATE(YEAR($L$9),MONTH($L$9)+1,0)))*DATEDIF($B$8,$F687,"d")*$C687,IF(AND($B$8&lt;&gt;"",$D687&lt;&gt;"",MONTH($F687)=MONTH($L$9),($F687&gt;$B$8),($F687&gt;$E687)),-SUM($H687/DAY(DATE(YEAR($L$9),MONTH($L$9)+1,0)))*DATEDIF($B$8,$F687,"d")*$D687,""))),2),"")</f>
        <v/>
      </c>
      <c r="L687" s="68" t="str">
        <f ca="1">IFERROR(ROUND(IF(AND($J687="",$D687=""),SUM($H687/DAY(DATE(YEAR($L$9),MONTH($L$9)+1,0)))*$G687*$C687,IF(AND($J687="",$D687&lt;&gt;""),SUM($H687/DAY(DATE(YEAR($L$9),MONTH($L$9)+1,0)))*$G687*$D687,"")),2),"")</f>
        <v/>
      </c>
      <c r="M687" s="68" t="str">
        <f ca="1">IFERROR(ROUND(IF(SUM($I687+$L687)="","",SUM($I687+$L687)),2),"")</f>
        <v/>
      </c>
      <c r="N687" s="52"/>
      <c r="O687" s="54"/>
    </row>
    <row r="688" spans="1:15" s="14" customFormat="1" x14ac:dyDescent="0.25">
      <c r="A688" s="48"/>
      <c r="B688" s="49" t="str">
        <f>IFERROR(IF($A688&lt;&gt;"",VLOOKUP($A688,Matos,2,0),""),"")</f>
        <v/>
      </c>
      <c r="C688" s="50"/>
      <c r="D688" s="50"/>
      <c r="E688" s="51"/>
      <c r="F688" s="51"/>
      <c r="G688" s="67" t="str">
        <f>IFERROR(IF(OR($A688="",$B688="",$E688=""),"",IF(AND($F688&lt;&gt;"",MONTH($F688)&lt;MONTH($L$9)),"",IF(MID($B688,1,2)="OT",DATEDIF($E688,$F688,"d")+1,IF(AND($I688="",$F688=""),DATEDIF($E688,DATE(YEAR($L$9),MONTH($L$9)+1,0),"d"),IF(AND($E688&lt;&gt;"",$F688&lt;&gt;"",$I688=""),DATEDIF($E688,$F688,"d"),IF(AND($E688&lt;&gt;"",$F688&lt;&gt;"",$I688&lt;&gt;""),DAY(DATE(YEAR($F688),MONTH($F688)+1,0))-(DATE(YEAR($F688),MONTH($F688)+1,0)-$F688),DAY(DATE(YEAR($L$9),MONTH($L$9)+1,0)))))))),"")</f>
        <v/>
      </c>
      <c r="H688" s="52" t="str">
        <f>IFERROR(IF($A688&lt;&gt;"",VLOOKUP($A688,Matos,3,0),""),"")</f>
        <v/>
      </c>
      <c r="I688" s="52"/>
      <c r="J688" s="52"/>
      <c r="K688" s="68" t="str">
        <f ca="1">IFERROR(ROUND(IF(MID($B688,1,2)="OT","",IF(AND($B$8&lt;&gt;"",$D688="",MONTH($F688)=MONTH($L$9),($F688&gt;$B$8),($F688&gt;$E688)),-SUM($H688/DAY(DATE(YEAR($L$9),MONTH($L$9)+1,0)))*DATEDIF($B$8,$F688,"d")*$C688,IF(AND($B$8&lt;&gt;"",$D688&lt;&gt;"",MONTH($F688)=MONTH($L$9),($F688&gt;$B$8),($F688&gt;$E688)),-SUM($H688/DAY(DATE(YEAR($L$9),MONTH($L$9)+1,0)))*DATEDIF($B$8,$F688,"d")*$D688,""))),2),"")</f>
        <v/>
      </c>
      <c r="L688" s="68" t="str">
        <f ca="1">IFERROR(ROUND(IF(AND($J688="",$D688=""),SUM($H688/DAY(DATE(YEAR($L$9),MONTH($L$9)+1,0)))*$G688*$C688,IF(AND($J688="",$D688&lt;&gt;""),SUM($H688/DAY(DATE(YEAR($L$9),MONTH($L$9)+1,0)))*$G688*$D688,"")),2),"")</f>
        <v/>
      </c>
      <c r="M688" s="68" t="str">
        <f ca="1">IFERROR(ROUND(IF(SUM($I688+$L688)="","",SUM($I688+$L688)),2),"")</f>
        <v/>
      </c>
      <c r="N688" s="52"/>
      <c r="O688" s="54"/>
    </row>
    <row r="689" spans="1:15" s="14" customFormat="1" x14ac:dyDescent="0.25">
      <c r="A689" s="48"/>
      <c r="B689" s="49" t="str">
        <f>IFERROR(IF($A689&lt;&gt;"",VLOOKUP($A689,Matos,2,0),""),"")</f>
        <v/>
      </c>
      <c r="C689" s="50"/>
      <c r="D689" s="50"/>
      <c r="E689" s="51"/>
      <c r="F689" s="51"/>
      <c r="G689" s="67" t="str">
        <f>IFERROR(IF(OR($A689="",$B689="",$E689=""),"",IF(AND($F689&lt;&gt;"",MONTH($F689)&lt;MONTH($L$9)),"",IF(MID($B689,1,2)="OT",DATEDIF($E689,$F689,"d")+1,IF(AND($I689="",$F689=""),DATEDIF($E689,DATE(YEAR($L$9),MONTH($L$9)+1,0),"d"),IF(AND($E689&lt;&gt;"",$F689&lt;&gt;"",$I689=""),DATEDIF($E689,$F689,"d"),IF(AND($E689&lt;&gt;"",$F689&lt;&gt;"",$I689&lt;&gt;""),DAY(DATE(YEAR($F689),MONTH($F689)+1,0))-(DATE(YEAR($F689),MONTH($F689)+1,0)-$F689),DAY(DATE(YEAR($L$9),MONTH($L$9)+1,0)))))))),"")</f>
        <v/>
      </c>
      <c r="H689" s="52" t="str">
        <f>IFERROR(IF($A689&lt;&gt;"",VLOOKUP($A689,Matos,3,0),""),"")</f>
        <v/>
      </c>
      <c r="I689" s="52"/>
      <c r="J689" s="52"/>
      <c r="K689" s="68" t="str">
        <f ca="1">IFERROR(ROUND(IF(MID($B689,1,2)="OT","",IF(AND($B$8&lt;&gt;"",$D689="",MONTH($F689)=MONTH($L$9),($F689&gt;$B$8),($F689&gt;$E689)),-SUM($H689/DAY(DATE(YEAR($L$9),MONTH($L$9)+1,0)))*DATEDIF($B$8,$F689,"d")*$C689,IF(AND($B$8&lt;&gt;"",$D689&lt;&gt;"",MONTH($F689)=MONTH($L$9),($F689&gt;$B$8),($F689&gt;$E689)),-SUM($H689/DAY(DATE(YEAR($L$9),MONTH($L$9)+1,0)))*DATEDIF($B$8,$F689,"d")*$D689,""))),2),"")</f>
        <v/>
      </c>
      <c r="L689" s="68" t="str">
        <f ca="1">IFERROR(ROUND(IF(AND($J689="",$D689=""),SUM($H689/DAY(DATE(YEAR($L$9),MONTH($L$9)+1,0)))*$G689*$C689,IF(AND($J689="",$D689&lt;&gt;""),SUM($H689/DAY(DATE(YEAR($L$9),MONTH($L$9)+1,0)))*$G689*$D689,"")),2),"")</f>
        <v/>
      </c>
      <c r="M689" s="68" t="str">
        <f ca="1">IFERROR(ROUND(IF(SUM($I689+$L689)="","",SUM($I689+$L689)),2),"")</f>
        <v/>
      </c>
      <c r="N689" s="52"/>
      <c r="O689" s="54"/>
    </row>
    <row r="690" spans="1:15" s="14" customFormat="1" x14ac:dyDescent="0.25">
      <c r="A690" s="48"/>
      <c r="B690" s="49" t="str">
        <f>IFERROR(IF($A690&lt;&gt;"",VLOOKUP($A690,Matos,2,0),""),"")</f>
        <v/>
      </c>
      <c r="C690" s="50"/>
      <c r="D690" s="50"/>
      <c r="E690" s="51"/>
      <c r="F690" s="51"/>
      <c r="G690" s="67" t="str">
        <f>IFERROR(IF(OR($A690="",$B690="",$E690=""),"",IF(AND($F690&lt;&gt;"",MONTH($F690)&lt;MONTH($L$9)),"",IF(MID($B690,1,2)="OT",DATEDIF($E690,$F690,"d")+1,IF(AND($I690="",$F690=""),DATEDIF($E690,DATE(YEAR($L$9),MONTH($L$9)+1,0),"d"),IF(AND($E690&lt;&gt;"",$F690&lt;&gt;"",$I690=""),DATEDIF($E690,$F690,"d"),IF(AND($E690&lt;&gt;"",$F690&lt;&gt;"",$I690&lt;&gt;""),DAY(DATE(YEAR($F690),MONTH($F690)+1,0))-(DATE(YEAR($F690),MONTH($F690)+1,0)-$F690),DAY(DATE(YEAR($L$9),MONTH($L$9)+1,0)))))))),"")</f>
        <v/>
      </c>
      <c r="H690" s="52" t="str">
        <f>IFERROR(IF($A690&lt;&gt;"",VLOOKUP($A690,Matos,3,0),""),"")</f>
        <v/>
      </c>
      <c r="I690" s="52"/>
      <c r="J690" s="52"/>
      <c r="K690" s="68" t="str">
        <f ca="1">IFERROR(ROUND(IF(MID($B690,1,2)="OT","",IF(AND($B$8&lt;&gt;"",$D690="",MONTH($F690)=MONTH($L$9),($F690&gt;$B$8),($F690&gt;$E690)),-SUM($H690/DAY(DATE(YEAR($L$9),MONTH($L$9)+1,0)))*DATEDIF($B$8,$F690,"d")*$C690,IF(AND($B$8&lt;&gt;"",$D690&lt;&gt;"",MONTH($F690)=MONTH($L$9),($F690&gt;$B$8),($F690&gt;$E690)),-SUM($H690/DAY(DATE(YEAR($L$9),MONTH($L$9)+1,0)))*DATEDIF($B$8,$F690,"d")*$D690,""))),2),"")</f>
        <v/>
      </c>
      <c r="L690" s="68" t="str">
        <f ca="1">IFERROR(ROUND(IF(AND($J690="",$D690=""),SUM($H690/DAY(DATE(YEAR($L$9),MONTH($L$9)+1,0)))*$G690*$C690,IF(AND($J690="",$D690&lt;&gt;""),SUM($H690/DAY(DATE(YEAR($L$9),MONTH($L$9)+1,0)))*$G690*$D690,"")),2),"")</f>
        <v/>
      </c>
      <c r="M690" s="68" t="str">
        <f ca="1">IFERROR(ROUND(IF(SUM($I690+$L690)="","",SUM($I690+$L690)),2),"")</f>
        <v/>
      </c>
      <c r="N690" s="52"/>
      <c r="O690" s="54"/>
    </row>
    <row r="691" spans="1:15" s="14" customFormat="1" x14ac:dyDescent="0.25">
      <c r="A691" s="48"/>
      <c r="B691" s="49" t="str">
        <f>IFERROR(IF($A691&lt;&gt;"",VLOOKUP($A691,Matos,2,0),""),"")</f>
        <v/>
      </c>
      <c r="C691" s="50"/>
      <c r="D691" s="50"/>
      <c r="E691" s="51"/>
      <c r="F691" s="51"/>
      <c r="G691" s="67" t="str">
        <f>IFERROR(IF(OR($A691="",$B691="",$E691=""),"",IF(AND($F691&lt;&gt;"",MONTH($F691)&lt;MONTH($L$9)),"",IF(MID($B691,1,2)="OT",DATEDIF($E691,$F691,"d")+1,IF(AND($I691="",$F691=""),DATEDIF($E691,DATE(YEAR($L$9),MONTH($L$9)+1,0),"d"),IF(AND($E691&lt;&gt;"",$F691&lt;&gt;"",$I691=""),DATEDIF($E691,$F691,"d"),IF(AND($E691&lt;&gt;"",$F691&lt;&gt;"",$I691&lt;&gt;""),DAY(DATE(YEAR($F691),MONTH($F691)+1,0))-(DATE(YEAR($F691),MONTH($F691)+1,0)-$F691),DAY(DATE(YEAR($L$9),MONTH($L$9)+1,0)))))))),"")</f>
        <v/>
      </c>
      <c r="H691" s="52" t="str">
        <f>IFERROR(IF($A691&lt;&gt;"",VLOOKUP($A691,Matos,3,0),""),"")</f>
        <v/>
      </c>
      <c r="I691" s="52"/>
      <c r="J691" s="52"/>
      <c r="K691" s="68" t="str">
        <f ca="1">IFERROR(ROUND(IF(MID($B691,1,2)="OT","",IF(AND($B$8&lt;&gt;"",$D691="",MONTH($F691)=MONTH($L$9),($F691&gt;$B$8),($F691&gt;$E691)),-SUM($H691/DAY(DATE(YEAR($L$9),MONTH($L$9)+1,0)))*DATEDIF($B$8,$F691,"d")*$C691,IF(AND($B$8&lt;&gt;"",$D691&lt;&gt;"",MONTH($F691)=MONTH($L$9),($F691&gt;$B$8),($F691&gt;$E691)),-SUM($H691/DAY(DATE(YEAR($L$9),MONTH($L$9)+1,0)))*DATEDIF($B$8,$F691,"d")*$D691,""))),2),"")</f>
        <v/>
      </c>
      <c r="L691" s="68" t="str">
        <f ca="1">IFERROR(ROUND(IF(AND($J691="",$D691=""),SUM($H691/DAY(DATE(YEAR($L$9),MONTH($L$9)+1,0)))*$G691*$C691,IF(AND($J691="",$D691&lt;&gt;""),SUM($H691/DAY(DATE(YEAR($L$9),MONTH($L$9)+1,0)))*$G691*$D691,"")),2),"")</f>
        <v/>
      </c>
      <c r="M691" s="68" t="str">
        <f ca="1">IFERROR(ROUND(IF(SUM($I691+$L691)="","",SUM($I691+$L691)),2),"")</f>
        <v/>
      </c>
      <c r="N691" s="52"/>
      <c r="O691" s="54"/>
    </row>
    <row r="692" spans="1:15" s="14" customFormat="1" x14ac:dyDescent="0.25">
      <c r="A692" s="48"/>
      <c r="B692" s="49" t="str">
        <f>IFERROR(IF($A692&lt;&gt;"",VLOOKUP($A692,Matos,2,0),""),"")</f>
        <v/>
      </c>
      <c r="C692" s="50"/>
      <c r="D692" s="50"/>
      <c r="E692" s="51"/>
      <c r="F692" s="51"/>
      <c r="G692" s="67" t="str">
        <f>IFERROR(IF(OR($A692="",$B692="",$E692=""),"",IF(AND($F692&lt;&gt;"",MONTH($F692)&lt;MONTH($L$9)),"",IF(MID($B692,1,2)="OT",DATEDIF($E692,$F692,"d")+1,IF(AND($I692="",$F692=""),DATEDIF($E692,DATE(YEAR($L$9),MONTH($L$9)+1,0),"d"),IF(AND($E692&lt;&gt;"",$F692&lt;&gt;"",$I692=""),DATEDIF($E692,$F692,"d"),IF(AND($E692&lt;&gt;"",$F692&lt;&gt;"",$I692&lt;&gt;""),DAY(DATE(YEAR($F692),MONTH($F692)+1,0))-(DATE(YEAR($F692),MONTH($F692)+1,0)-$F692),DAY(DATE(YEAR($L$9),MONTH($L$9)+1,0)))))))),"")</f>
        <v/>
      </c>
      <c r="H692" s="52" t="str">
        <f>IFERROR(IF($A692&lt;&gt;"",VLOOKUP($A692,Matos,3,0),""),"")</f>
        <v/>
      </c>
      <c r="I692" s="52"/>
      <c r="J692" s="52"/>
      <c r="K692" s="68" t="str">
        <f ca="1">IFERROR(ROUND(IF(MID($B692,1,2)="OT","",IF(AND($B$8&lt;&gt;"",$D692="",MONTH($F692)=MONTH($L$9),($F692&gt;$B$8),($F692&gt;$E692)),-SUM($H692/DAY(DATE(YEAR($L$9),MONTH($L$9)+1,0)))*DATEDIF($B$8,$F692,"d")*$C692,IF(AND($B$8&lt;&gt;"",$D692&lt;&gt;"",MONTH($F692)=MONTH($L$9),($F692&gt;$B$8),($F692&gt;$E692)),-SUM($H692/DAY(DATE(YEAR($L$9),MONTH($L$9)+1,0)))*DATEDIF($B$8,$F692,"d")*$D692,""))),2),"")</f>
        <v/>
      </c>
      <c r="L692" s="68" t="str">
        <f ca="1">IFERROR(ROUND(IF(AND($J692="",$D692=""),SUM($H692/DAY(DATE(YEAR($L$9),MONTH($L$9)+1,0)))*$G692*$C692,IF(AND($J692="",$D692&lt;&gt;""),SUM($H692/DAY(DATE(YEAR($L$9),MONTH($L$9)+1,0)))*$G692*$D692,"")),2),"")</f>
        <v/>
      </c>
      <c r="M692" s="68" t="str">
        <f ca="1">IFERROR(ROUND(IF(SUM($I692+$L692)="","",SUM($I692+$L692)),2),"")</f>
        <v/>
      </c>
      <c r="N692" s="52"/>
      <c r="O692" s="54"/>
    </row>
    <row r="693" spans="1:15" s="14" customFormat="1" x14ac:dyDescent="0.25">
      <c r="A693" s="48"/>
      <c r="B693" s="49" t="str">
        <f>IFERROR(IF($A693&lt;&gt;"",VLOOKUP($A693,Matos,2,0),""),"")</f>
        <v/>
      </c>
      <c r="C693" s="50"/>
      <c r="D693" s="50"/>
      <c r="E693" s="51"/>
      <c r="F693" s="51"/>
      <c r="G693" s="67" t="str">
        <f>IFERROR(IF(OR($A693="",$B693="",$E693=""),"",IF(AND($F693&lt;&gt;"",MONTH($F693)&lt;MONTH($L$9)),"",IF(MID($B693,1,2)="OT",DATEDIF($E693,$F693,"d")+1,IF(AND($I693="",$F693=""),DATEDIF($E693,DATE(YEAR($L$9),MONTH($L$9)+1,0),"d"),IF(AND($E693&lt;&gt;"",$F693&lt;&gt;"",$I693=""),DATEDIF($E693,$F693,"d"),IF(AND($E693&lt;&gt;"",$F693&lt;&gt;"",$I693&lt;&gt;""),DAY(DATE(YEAR($F693),MONTH($F693)+1,0))-(DATE(YEAR($F693),MONTH($F693)+1,0)-$F693),DAY(DATE(YEAR($L$9),MONTH($L$9)+1,0)))))))),"")</f>
        <v/>
      </c>
      <c r="H693" s="52" t="str">
        <f>IFERROR(IF($A693&lt;&gt;"",VLOOKUP($A693,Matos,3,0),""),"")</f>
        <v/>
      </c>
      <c r="I693" s="52"/>
      <c r="J693" s="52"/>
      <c r="K693" s="68" t="str">
        <f ca="1">IFERROR(ROUND(IF(MID($B693,1,2)="OT","",IF(AND($B$8&lt;&gt;"",$D693="",MONTH($F693)=MONTH($L$9),($F693&gt;$B$8),($F693&gt;$E693)),-SUM($H693/DAY(DATE(YEAR($L$9),MONTH($L$9)+1,0)))*DATEDIF($B$8,$F693,"d")*$C693,IF(AND($B$8&lt;&gt;"",$D693&lt;&gt;"",MONTH($F693)=MONTH($L$9),($F693&gt;$B$8),($F693&gt;$E693)),-SUM($H693/DAY(DATE(YEAR($L$9),MONTH($L$9)+1,0)))*DATEDIF($B$8,$F693,"d")*$D693,""))),2),"")</f>
        <v/>
      </c>
      <c r="L693" s="68" t="str">
        <f ca="1">IFERROR(ROUND(IF(AND($J693="",$D693=""),SUM($H693/DAY(DATE(YEAR($L$9),MONTH($L$9)+1,0)))*$G693*$C693,IF(AND($J693="",$D693&lt;&gt;""),SUM($H693/DAY(DATE(YEAR($L$9),MONTH($L$9)+1,0)))*$G693*$D693,"")),2),"")</f>
        <v/>
      </c>
      <c r="M693" s="68" t="str">
        <f ca="1">IFERROR(ROUND(IF(SUM($I693+$L693)="","",SUM($I693+$L693)),2),"")</f>
        <v/>
      </c>
      <c r="N693" s="52"/>
      <c r="O693" s="54"/>
    </row>
    <row r="694" spans="1:15" s="14" customFormat="1" x14ac:dyDescent="0.25">
      <c r="A694" s="48"/>
      <c r="B694" s="49" t="str">
        <f>IFERROR(IF($A694&lt;&gt;"",VLOOKUP($A694,Matos,2,0),""),"")</f>
        <v/>
      </c>
      <c r="C694" s="50"/>
      <c r="D694" s="50"/>
      <c r="E694" s="51"/>
      <c r="F694" s="51"/>
      <c r="G694" s="67" t="str">
        <f>IFERROR(IF(OR($A694="",$B694="",$E694=""),"",IF(AND($F694&lt;&gt;"",MONTH($F694)&lt;MONTH($L$9)),"",IF(MID($B694,1,2)="OT",DATEDIF($E694,$F694,"d")+1,IF(AND($I694="",$F694=""),DATEDIF($E694,DATE(YEAR($L$9),MONTH($L$9)+1,0),"d"),IF(AND($E694&lt;&gt;"",$F694&lt;&gt;"",$I694=""),DATEDIF($E694,$F694,"d"),IF(AND($E694&lt;&gt;"",$F694&lt;&gt;"",$I694&lt;&gt;""),DAY(DATE(YEAR($F694),MONTH($F694)+1,0))-(DATE(YEAR($F694),MONTH($F694)+1,0)-$F694),DAY(DATE(YEAR($L$9),MONTH($L$9)+1,0)))))))),"")</f>
        <v/>
      </c>
      <c r="H694" s="52" t="str">
        <f>IFERROR(IF($A694&lt;&gt;"",VLOOKUP($A694,Matos,3,0),""),"")</f>
        <v/>
      </c>
      <c r="I694" s="52"/>
      <c r="J694" s="52"/>
      <c r="K694" s="68" t="str">
        <f ca="1">IFERROR(ROUND(IF(MID($B694,1,2)="OT","",IF(AND($B$8&lt;&gt;"",$D694="",MONTH($F694)=MONTH($L$9),($F694&gt;$B$8),($F694&gt;$E694)),-SUM($H694/DAY(DATE(YEAR($L$9),MONTH($L$9)+1,0)))*DATEDIF($B$8,$F694,"d")*$C694,IF(AND($B$8&lt;&gt;"",$D694&lt;&gt;"",MONTH($F694)=MONTH($L$9),($F694&gt;$B$8),($F694&gt;$E694)),-SUM($H694/DAY(DATE(YEAR($L$9),MONTH($L$9)+1,0)))*DATEDIF($B$8,$F694,"d")*$D694,""))),2),"")</f>
        <v/>
      </c>
      <c r="L694" s="68" t="str">
        <f ca="1">IFERROR(ROUND(IF(AND($J694="",$D694=""),SUM($H694/DAY(DATE(YEAR($L$9),MONTH($L$9)+1,0)))*$G694*$C694,IF(AND($J694="",$D694&lt;&gt;""),SUM($H694/DAY(DATE(YEAR($L$9),MONTH($L$9)+1,0)))*$G694*$D694,"")),2),"")</f>
        <v/>
      </c>
      <c r="M694" s="68" t="str">
        <f ca="1">IFERROR(ROUND(IF(SUM($I694+$L694)="","",SUM($I694+$L694)),2),"")</f>
        <v/>
      </c>
      <c r="N694" s="52"/>
      <c r="O694" s="54"/>
    </row>
    <row r="695" spans="1:15" s="14" customFormat="1" x14ac:dyDescent="0.25">
      <c r="A695" s="48"/>
      <c r="B695" s="49" t="str">
        <f>IFERROR(IF($A695&lt;&gt;"",VLOOKUP($A695,Matos,2,0),""),"")</f>
        <v/>
      </c>
      <c r="C695" s="50"/>
      <c r="D695" s="50"/>
      <c r="E695" s="51"/>
      <c r="F695" s="51"/>
      <c r="G695" s="67" t="str">
        <f>IFERROR(IF(OR($A695="",$B695="",$E695=""),"",IF(AND($F695&lt;&gt;"",MONTH($F695)&lt;MONTH($L$9)),"",IF(MID($B695,1,2)="OT",DATEDIF($E695,$F695,"d")+1,IF(AND($I695="",$F695=""),DATEDIF($E695,DATE(YEAR($L$9),MONTH($L$9)+1,0),"d"),IF(AND($E695&lt;&gt;"",$F695&lt;&gt;"",$I695=""),DATEDIF($E695,$F695,"d"),IF(AND($E695&lt;&gt;"",$F695&lt;&gt;"",$I695&lt;&gt;""),DAY(DATE(YEAR($F695),MONTH($F695)+1,0))-(DATE(YEAR($F695),MONTH($F695)+1,0)-$F695),DAY(DATE(YEAR($L$9),MONTH($L$9)+1,0)))))))),"")</f>
        <v/>
      </c>
      <c r="H695" s="52" t="str">
        <f>IFERROR(IF($A695&lt;&gt;"",VLOOKUP($A695,Matos,3,0),""),"")</f>
        <v/>
      </c>
      <c r="I695" s="52"/>
      <c r="J695" s="52"/>
      <c r="K695" s="68" t="str">
        <f ca="1">IFERROR(ROUND(IF(MID($B695,1,2)="OT","",IF(AND($B$8&lt;&gt;"",$D695="",MONTH($F695)=MONTH($L$9),($F695&gt;$B$8),($F695&gt;$E695)),-SUM($H695/DAY(DATE(YEAR($L$9),MONTH($L$9)+1,0)))*DATEDIF($B$8,$F695,"d")*$C695,IF(AND($B$8&lt;&gt;"",$D695&lt;&gt;"",MONTH($F695)=MONTH($L$9),($F695&gt;$B$8),($F695&gt;$E695)),-SUM($H695/DAY(DATE(YEAR($L$9),MONTH($L$9)+1,0)))*DATEDIF($B$8,$F695,"d")*$D695,""))),2),"")</f>
        <v/>
      </c>
      <c r="L695" s="68" t="str">
        <f ca="1">IFERROR(ROUND(IF(AND($J695="",$D695=""),SUM($H695/DAY(DATE(YEAR($L$9),MONTH($L$9)+1,0)))*$G695*$C695,IF(AND($J695="",$D695&lt;&gt;""),SUM($H695/DAY(DATE(YEAR($L$9),MONTH($L$9)+1,0)))*$G695*$D695,"")),2),"")</f>
        <v/>
      </c>
      <c r="M695" s="68" t="str">
        <f ca="1">IFERROR(ROUND(IF(SUM($I695+$L695)="","",SUM($I695+$L695)),2),"")</f>
        <v/>
      </c>
      <c r="N695" s="52"/>
      <c r="O695" s="54"/>
    </row>
    <row r="696" spans="1:15" s="14" customFormat="1" x14ac:dyDescent="0.25">
      <c r="A696" s="48"/>
      <c r="B696" s="49" t="str">
        <f>IFERROR(IF($A696&lt;&gt;"",VLOOKUP($A696,Matos,2,0),""),"")</f>
        <v/>
      </c>
      <c r="C696" s="50"/>
      <c r="D696" s="50"/>
      <c r="E696" s="51"/>
      <c r="F696" s="51"/>
      <c r="G696" s="67" t="str">
        <f>IFERROR(IF(OR($A696="",$B696="",$E696=""),"",IF(AND($F696&lt;&gt;"",MONTH($F696)&lt;MONTH($L$9)),"",IF(MID($B696,1,2)="OT",DATEDIF($E696,$F696,"d")+1,IF(AND($I696="",$F696=""),DATEDIF($E696,DATE(YEAR($L$9),MONTH($L$9)+1,0),"d"),IF(AND($E696&lt;&gt;"",$F696&lt;&gt;"",$I696=""),DATEDIF($E696,$F696,"d"),IF(AND($E696&lt;&gt;"",$F696&lt;&gt;"",$I696&lt;&gt;""),DAY(DATE(YEAR($F696),MONTH($F696)+1,0))-(DATE(YEAR($F696),MONTH($F696)+1,0)-$F696),DAY(DATE(YEAR($L$9),MONTH($L$9)+1,0)))))))),"")</f>
        <v/>
      </c>
      <c r="H696" s="52" t="str">
        <f>IFERROR(IF($A696&lt;&gt;"",VLOOKUP($A696,Matos,3,0),""),"")</f>
        <v/>
      </c>
      <c r="I696" s="52"/>
      <c r="J696" s="52"/>
      <c r="K696" s="68" t="str">
        <f ca="1">IFERROR(ROUND(IF(MID($B696,1,2)="OT","",IF(AND($B$8&lt;&gt;"",$D696="",MONTH($F696)=MONTH($L$9),($F696&gt;$B$8),($F696&gt;$E696)),-SUM($H696/DAY(DATE(YEAR($L$9),MONTH($L$9)+1,0)))*DATEDIF($B$8,$F696,"d")*$C696,IF(AND($B$8&lt;&gt;"",$D696&lt;&gt;"",MONTH($F696)=MONTH($L$9),($F696&gt;$B$8),($F696&gt;$E696)),-SUM($H696/DAY(DATE(YEAR($L$9),MONTH($L$9)+1,0)))*DATEDIF($B$8,$F696,"d")*$D696,""))),2),"")</f>
        <v/>
      </c>
      <c r="L696" s="68" t="str">
        <f ca="1">IFERROR(ROUND(IF(AND($J696="",$D696=""),SUM($H696/DAY(DATE(YEAR($L$9),MONTH($L$9)+1,0)))*$G696*$C696,IF(AND($J696="",$D696&lt;&gt;""),SUM($H696/DAY(DATE(YEAR($L$9),MONTH($L$9)+1,0)))*$G696*$D696,"")),2),"")</f>
        <v/>
      </c>
      <c r="M696" s="68" t="str">
        <f ca="1">IFERROR(ROUND(IF(SUM($I696+$L696)="","",SUM($I696+$L696)),2),"")</f>
        <v/>
      </c>
      <c r="N696" s="52"/>
      <c r="O696" s="54"/>
    </row>
    <row r="697" spans="1:15" s="14" customFormat="1" x14ac:dyDescent="0.25">
      <c r="A697" s="48"/>
      <c r="B697" s="49" t="str">
        <f>IFERROR(IF($A697&lt;&gt;"",VLOOKUP($A697,Matos,2,0),""),"")</f>
        <v/>
      </c>
      <c r="C697" s="50"/>
      <c r="D697" s="50"/>
      <c r="E697" s="51"/>
      <c r="F697" s="51"/>
      <c r="G697" s="67" t="str">
        <f>IFERROR(IF(OR($A697="",$B697="",$E697=""),"",IF(AND($F697&lt;&gt;"",MONTH($F697)&lt;MONTH($L$9)),"",IF(MID($B697,1,2)="OT",DATEDIF($E697,$F697,"d")+1,IF(AND($I697="",$F697=""),DATEDIF($E697,DATE(YEAR($L$9),MONTH($L$9)+1,0),"d"),IF(AND($E697&lt;&gt;"",$F697&lt;&gt;"",$I697=""),DATEDIF($E697,$F697,"d"),IF(AND($E697&lt;&gt;"",$F697&lt;&gt;"",$I697&lt;&gt;""),DAY(DATE(YEAR($F697),MONTH($F697)+1,0))-(DATE(YEAR($F697),MONTH($F697)+1,0)-$F697),DAY(DATE(YEAR($L$9),MONTH($L$9)+1,0)))))))),"")</f>
        <v/>
      </c>
      <c r="H697" s="52" t="str">
        <f>IFERROR(IF($A697&lt;&gt;"",VLOOKUP($A697,Matos,3,0),""),"")</f>
        <v/>
      </c>
      <c r="I697" s="52"/>
      <c r="J697" s="52"/>
      <c r="K697" s="68" t="str">
        <f ca="1">IFERROR(ROUND(IF(MID($B697,1,2)="OT","",IF(AND($B$8&lt;&gt;"",$D697="",MONTH($F697)=MONTH($L$9),($F697&gt;$B$8),($F697&gt;$E697)),-SUM($H697/DAY(DATE(YEAR($L$9),MONTH($L$9)+1,0)))*DATEDIF($B$8,$F697,"d")*$C697,IF(AND($B$8&lt;&gt;"",$D697&lt;&gt;"",MONTH($F697)=MONTH($L$9),($F697&gt;$B$8),($F697&gt;$E697)),-SUM($H697/DAY(DATE(YEAR($L$9),MONTH($L$9)+1,0)))*DATEDIF($B$8,$F697,"d")*$D697,""))),2),"")</f>
        <v/>
      </c>
      <c r="L697" s="68" t="str">
        <f ca="1">IFERROR(ROUND(IF(AND($J697="",$D697=""),SUM($H697/DAY(DATE(YEAR($L$9),MONTH($L$9)+1,0)))*$G697*$C697,IF(AND($J697="",$D697&lt;&gt;""),SUM($H697/DAY(DATE(YEAR($L$9),MONTH($L$9)+1,0)))*$G697*$D697,"")),2),"")</f>
        <v/>
      </c>
      <c r="M697" s="68" t="str">
        <f ca="1">IFERROR(ROUND(IF(SUM($I697+$L697)="","",SUM($I697+$L697)),2),"")</f>
        <v/>
      </c>
      <c r="N697" s="52"/>
      <c r="O697" s="54"/>
    </row>
    <row r="698" spans="1:15" s="14" customFormat="1" x14ac:dyDescent="0.25">
      <c r="A698" s="48"/>
      <c r="B698" s="49" t="str">
        <f>IFERROR(IF($A698&lt;&gt;"",VLOOKUP($A698,Matos,2,0),""),"")</f>
        <v/>
      </c>
      <c r="C698" s="50"/>
      <c r="D698" s="50"/>
      <c r="E698" s="51"/>
      <c r="F698" s="51"/>
      <c r="G698" s="67" t="str">
        <f>IFERROR(IF(OR($A698="",$B698="",$E698=""),"",IF(AND($F698&lt;&gt;"",MONTH($F698)&lt;MONTH($L$9)),"",IF(MID($B698,1,2)="OT",DATEDIF($E698,$F698,"d")+1,IF(AND($I698="",$F698=""),DATEDIF($E698,DATE(YEAR($L$9),MONTH($L$9)+1,0),"d"),IF(AND($E698&lt;&gt;"",$F698&lt;&gt;"",$I698=""),DATEDIF($E698,$F698,"d"),IF(AND($E698&lt;&gt;"",$F698&lt;&gt;"",$I698&lt;&gt;""),DAY(DATE(YEAR($F698),MONTH($F698)+1,0))-(DATE(YEAR($F698),MONTH($F698)+1,0)-$F698),DAY(DATE(YEAR($L$9),MONTH($L$9)+1,0)))))))),"")</f>
        <v/>
      </c>
      <c r="H698" s="52" t="str">
        <f>IFERROR(IF($A698&lt;&gt;"",VLOOKUP($A698,Matos,3,0),""),"")</f>
        <v/>
      </c>
      <c r="I698" s="52"/>
      <c r="J698" s="52"/>
      <c r="K698" s="68" t="str">
        <f ca="1">IFERROR(ROUND(IF(MID($B698,1,2)="OT","",IF(AND($B$8&lt;&gt;"",$D698="",MONTH($F698)=MONTH($L$9),($F698&gt;$B$8),($F698&gt;$E698)),-SUM($H698/DAY(DATE(YEAR($L$9),MONTH($L$9)+1,0)))*DATEDIF($B$8,$F698,"d")*$C698,IF(AND($B$8&lt;&gt;"",$D698&lt;&gt;"",MONTH($F698)=MONTH($L$9),($F698&gt;$B$8),($F698&gt;$E698)),-SUM($H698/DAY(DATE(YEAR($L$9),MONTH($L$9)+1,0)))*DATEDIF($B$8,$F698,"d")*$D698,""))),2),"")</f>
        <v/>
      </c>
      <c r="L698" s="68" t="str">
        <f ca="1">IFERROR(ROUND(IF(AND($J698="",$D698=""),SUM($H698/DAY(DATE(YEAR($L$9),MONTH($L$9)+1,0)))*$G698*$C698,IF(AND($J698="",$D698&lt;&gt;""),SUM($H698/DAY(DATE(YEAR($L$9),MONTH($L$9)+1,0)))*$G698*$D698,"")),2),"")</f>
        <v/>
      </c>
      <c r="M698" s="68" t="str">
        <f ca="1">IFERROR(ROUND(IF(SUM($I698+$L698)="","",SUM($I698+$L698)),2),"")</f>
        <v/>
      </c>
      <c r="N698" s="52"/>
      <c r="O698" s="54"/>
    </row>
    <row r="699" spans="1:15" s="14" customFormat="1" x14ac:dyDescent="0.25">
      <c r="A699" s="48"/>
      <c r="B699" s="49" t="str">
        <f>IFERROR(IF($A699&lt;&gt;"",VLOOKUP($A699,Matos,2,0),""),"")</f>
        <v/>
      </c>
      <c r="C699" s="50"/>
      <c r="D699" s="50"/>
      <c r="E699" s="51"/>
      <c r="F699" s="51"/>
      <c r="G699" s="67" t="str">
        <f>IFERROR(IF(OR($A699="",$B699="",$E699=""),"",IF(AND($F699&lt;&gt;"",MONTH($F699)&lt;MONTH($L$9)),"",IF(MID($B699,1,2)="OT",DATEDIF($E699,$F699,"d")+1,IF(AND($I699="",$F699=""),DATEDIF($E699,DATE(YEAR($L$9),MONTH($L$9)+1,0),"d"),IF(AND($E699&lt;&gt;"",$F699&lt;&gt;"",$I699=""),DATEDIF($E699,$F699,"d"),IF(AND($E699&lt;&gt;"",$F699&lt;&gt;"",$I699&lt;&gt;""),DAY(DATE(YEAR($F699),MONTH($F699)+1,0))-(DATE(YEAR($F699),MONTH($F699)+1,0)-$F699),DAY(DATE(YEAR($L$9),MONTH($L$9)+1,0)))))))),"")</f>
        <v/>
      </c>
      <c r="H699" s="52" t="str">
        <f>IFERROR(IF($A699&lt;&gt;"",VLOOKUP($A699,Matos,3,0),""),"")</f>
        <v/>
      </c>
      <c r="I699" s="52"/>
      <c r="J699" s="52"/>
      <c r="K699" s="68" t="str">
        <f ca="1">IFERROR(ROUND(IF(MID($B699,1,2)="OT","",IF(AND($B$8&lt;&gt;"",$D699="",MONTH($F699)=MONTH($L$9),($F699&gt;$B$8),($F699&gt;$E699)),-SUM($H699/DAY(DATE(YEAR($L$9),MONTH($L$9)+1,0)))*DATEDIF($B$8,$F699,"d")*$C699,IF(AND($B$8&lt;&gt;"",$D699&lt;&gt;"",MONTH($F699)=MONTH($L$9),($F699&gt;$B$8),($F699&gt;$E699)),-SUM($H699/DAY(DATE(YEAR($L$9),MONTH($L$9)+1,0)))*DATEDIF($B$8,$F699,"d")*$D699,""))),2),"")</f>
        <v/>
      </c>
      <c r="L699" s="68" t="str">
        <f ca="1">IFERROR(ROUND(IF(AND($J699="",$D699=""),SUM($H699/DAY(DATE(YEAR($L$9),MONTH($L$9)+1,0)))*$G699*$C699,IF(AND($J699="",$D699&lt;&gt;""),SUM($H699/DAY(DATE(YEAR($L$9),MONTH($L$9)+1,0)))*$G699*$D699,"")),2),"")</f>
        <v/>
      </c>
      <c r="M699" s="68" t="str">
        <f ca="1">IFERROR(ROUND(IF(SUM($I699+$L699)="","",SUM($I699+$L699)),2),"")</f>
        <v/>
      </c>
      <c r="N699" s="52"/>
      <c r="O699" s="54"/>
    </row>
    <row r="700" spans="1:15" s="14" customFormat="1" x14ac:dyDescent="0.25">
      <c r="A700" s="48"/>
      <c r="B700" s="49" t="str">
        <f>IFERROR(IF($A700&lt;&gt;"",VLOOKUP($A700,Matos,2,0),""),"")</f>
        <v/>
      </c>
      <c r="C700" s="50"/>
      <c r="D700" s="50"/>
      <c r="E700" s="51"/>
      <c r="F700" s="51"/>
      <c r="G700" s="67" t="str">
        <f>IFERROR(IF(OR($A700="",$B700="",$E700=""),"",IF(AND($F700&lt;&gt;"",MONTH($F700)&lt;MONTH($L$9)),"",IF(MID($B700,1,2)="OT",DATEDIF($E700,$F700,"d")+1,IF(AND($I700="",$F700=""),DATEDIF($E700,DATE(YEAR($L$9),MONTH($L$9)+1,0),"d"),IF(AND($E700&lt;&gt;"",$F700&lt;&gt;"",$I700=""),DATEDIF($E700,$F700,"d"),IF(AND($E700&lt;&gt;"",$F700&lt;&gt;"",$I700&lt;&gt;""),DAY(DATE(YEAR($F700),MONTH($F700)+1,0))-(DATE(YEAR($F700),MONTH($F700)+1,0)-$F700),DAY(DATE(YEAR($L$9),MONTH($L$9)+1,0)))))))),"")</f>
        <v/>
      </c>
      <c r="H700" s="52" t="str">
        <f>IFERROR(IF($A700&lt;&gt;"",VLOOKUP($A700,Matos,3,0),""),"")</f>
        <v/>
      </c>
      <c r="I700" s="52"/>
      <c r="J700" s="52"/>
      <c r="K700" s="68" t="str">
        <f ca="1">IFERROR(ROUND(IF(MID($B700,1,2)="OT","",IF(AND($B$8&lt;&gt;"",$D700="",MONTH($F700)=MONTH($L$9),($F700&gt;$B$8),($F700&gt;$E700)),-SUM($H700/DAY(DATE(YEAR($L$9),MONTH($L$9)+1,0)))*DATEDIF($B$8,$F700,"d")*$C700,IF(AND($B$8&lt;&gt;"",$D700&lt;&gt;"",MONTH($F700)=MONTH($L$9),($F700&gt;$B$8),($F700&gt;$E700)),-SUM($H700/DAY(DATE(YEAR($L$9),MONTH($L$9)+1,0)))*DATEDIF($B$8,$F700,"d")*$D700,""))),2),"")</f>
        <v/>
      </c>
      <c r="L700" s="68" t="str">
        <f ca="1">IFERROR(ROUND(IF(AND($J700="",$D700=""),SUM($H700/DAY(DATE(YEAR($L$9),MONTH($L$9)+1,0)))*$G700*$C700,IF(AND($J700="",$D700&lt;&gt;""),SUM($H700/DAY(DATE(YEAR($L$9),MONTH($L$9)+1,0)))*$G700*$D700,"")),2),"")</f>
        <v/>
      </c>
      <c r="M700" s="68" t="str">
        <f ca="1">IFERROR(ROUND(IF(SUM($I700+$L700)="","",SUM($I700+$L700)),2),"")</f>
        <v/>
      </c>
      <c r="N700" s="52"/>
      <c r="O700" s="54"/>
    </row>
    <row r="701" spans="1:15" s="14" customFormat="1" x14ac:dyDescent="0.25">
      <c r="A701" s="48"/>
      <c r="B701" s="49" t="str">
        <f>IFERROR(IF($A701&lt;&gt;"",VLOOKUP($A701,Matos,2,0),""),"")</f>
        <v/>
      </c>
      <c r="C701" s="50"/>
      <c r="D701" s="50"/>
      <c r="E701" s="51"/>
      <c r="F701" s="51"/>
      <c r="G701" s="67" t="str">
        <f>IFERROR(IF(OR($A701="",$B701="",$E701=""),"",IF(AND($F701&lt;&gt;"",MONTH($F701)&lt;MONTH($L$9)),"",IF(MID($B701,1,2)="OT",DATEDIF($E701,$F701,"d")+1,IF(AND($I701="",$F701=""),DATEDIF($E701,DATE(YEAR($L$9),MONTH($L$9)+1,0),"d"),IF(AND($E701&lt;&gt;"",$F701&lt;&gt;"",$I701=""),DATEDIF($E701,$F701,"d"),IF(AND($E701&lt;&gt;"",$F701&lt;&gt;"",$I701&lt;&gt;""),DAY(DATE(YEAR($F701),MONTH($F701)+1,0))-(DATE(YEAR($F701),MONTH($F701)+1,0)-$F701),DAY(DATE(YEAR($L$9),MONTH($L$9)+1,0)))))))),"")</f>
        <v/>
      </c>
      <c r="H701" s="52" t="str">
        <f>IFERROR(IF($A701&lt;&gt;"",VLOOKUP($A701,Matos,3,0),""),"")</f>
        <v/>
      </c>
      <c r="I701" s="52"/>
      <c r="J701" s="52"/>
      <c r="K701" s="68" t="str">
        <f ca="1">IFERROR(ROUND(IF(MID($B701,1,2)="OT","",IF(AND($B$8&lt;&gt;"",$D701="",MONTH($F701)=MONTH($L$9),($F701&gt;$B$8),($F701&gt;$E701)),-SUM($H701/DAY(DATE(YEAR($L$9),MONTH($L$9)+1,0)))*DATEDIF($B$8,$F701,"d")*$C701,IF(AND($B$8&lt;&gt;"",$D701&lt;&gt;"",MONTH($F701)=MONTH($L$9),($F701&gt;$B$8),($F701&gt;$E701)),-SUM($H701/DAY(DATE(YEAR($L$9),MONTH($L$9)+1,0)))*DATEDIF($B$8,$F701,"d")*$D701,""))),2),"")</f>
        <v/>
      </c>
      <c r="L701" s="68" t="str">
        <f ca="1">IFERROR(ROUND(IF(AND($J701="",$D701=""),SUM($H701/DAY(DATE(YEAR($L$9),MONTH($L$9)+1,0)))*$G701*$C701,IF(AND($J701="",$D701&lt;&gt;""),SUM($H701/DAY(DATE(YEAR($L$9),MONTH($L$9)+1,0)))*$G701*$D701,"")),2),"")</f>
        <v/>
      </c>
      <c r="M701" s="68" t="str">
        <f ca="1">IFERROR(ROUND(IF(SUM($I701+$L701)="","",SUM($I701+$L701)),2),"")</f>
        <v/>
      </c>
      <c r="N701" s="52"/>
      <c r="O701" s="54"/>
    </row>
    <row r="702" spans="1:15" s="14" customFormat="1" x14ac:dyDescent="0.25">
      <c r="A702" s="48"/>
      <c r="B702" s="49" t="str">
        <f>IFERROR(IF($A702&lt;&gt;"",VLOOKUP($A702,Matos,2,0),""),"")</f>
        <v/>
      </c>
      <c r="C702" s="50"/>
      <c r="D702" s="50"/>
      <c r="E702" s="51"/>
      <c r="F702" s="51"/>
      <c r="G702" s="67" t="str">
        <f>IFERROR(IF(OR($A702="",$B702="",$E702=""),"",IF(AND($F702&lt;&gt;"",MONTH($F702)&lt;MONTH($L$9)),"",IF(MID($B702,1,2)="OT",DATEDIF($E702,$F702,"d")+1,IF(AND($I702="",$F702=""),DATEDIF($E702,DATE(YEAR($L$9),MONTH($L$9)+1,0),"d"),IF(AND($E702&lt;&gt;"",$F702&lt;&gt;"",$I702=""),DATEDIF($E702,$F702,"d"),IF(AND($E702&lt;&gt;"",$F702&lt;&gt;"",$I702&lt;&gt;""),DAY(DATE(YEAR($F702),MONTH($F702)+1,0))-(DATE(YEAR($F702),MONTH($F702)+1,0)-$F702),DAY(DATE(YEAR($L$9),MONTH($L$9)+1,0)))))))),"")</f>
        <v/>
      </c>
      <c r="H702" s="52" t="str">
        <f>IFERROR(IF($A702&lt;&gt;"",VLOOKUP($A702,Matos,3,0),""),"")</f>
        <v/>
      </c>
      <c r="I702" s="52"/>
      <c r="J702" s="52"/>
      <c r="K702" s="68" t="str">
        <f ca="1">IFERROR(ROUND(IF(MID($B702,1,2)="OT","",IF(AND($B$8&lt;&gt;"",$D702="",MONTH($F702)=MONTH($L$9),($F702&gt;$B$8),($F702&gt;$E702)),-SUM($H702/DAY(DATE(YEAR($L$9),MONTH($L$9)+1,0)))*DATEDIF($B$8,$F702,"d")*$C702,IF(AND($B$8&lt;&gt;"",$D702&lt;&gt;"",MONTH($F702)=MONTH($L$9),($F702&gt;$B$8),($F702&gt;$E702)),-SUM($H702/DAY(DATE(YEAR($L$9),MONTH($L$9)+1,0)))*DATEDIF($B$8,$F702,"d")*$D702,""))),2),"")</f>
        <v/>
      </c>
      <c r="L702" s="68" t="str">
        <f ca="1">IFERROR(ROUND(IF(AND($J702="",$D702=""),SUM($H702/DAY(DATE(YEAR($L$9),MONTH($L$9)+1,0)))*$G702*$C702,IF(AND($J702="",$D702&lt;&gt;""),SUM($H702/DAY(DATE(YEAR($L$9),MONTH($L$9)+1,0)))*$G702*$D702,"")),2),"")</f>
        <v/>
      </c>
      <c r="M702" s="68" t="str">
        <f ca="1">IFERROR(ROUND(IF(SUM($I702+$L702)="","",SUM($I702+$L702)),2),"")</f>
        <v/>
      </c>
      <c r="N702" s="52"/>
      <c r="O702" s="54"/>
    </row>
    <row r="703" spans="1:15" s="14" customFormat="1" x14ac:dyDescent="0.25">
      <c r="A703" s="48"/>
      <c r="B703" s="49" t="str">
        <f>IFERROR(IF($A703&lt;&gt;"",VLOOKUP($A703,Matos,2,0),""),"")</f>
        <v/>
      </c>
      <c r="C703" s="50"/>
      <c r="D703" s="50"/>
      <c r="E703" s="51"/>
      <c r="F703" s="51"/>
      <c r="G703" s="67" t="str">
        <f>IFERROR(IF(OR($A703="",$B703="",$E703=""),"",IF(AND($F703&lt;&gt;"",MONTH($F703)&lt;MONTH($L$9)),"",IF(MID($B703,1,2)="OT",DATEDIF($E703,$F703,"d")+1,IF(AND($I703="",$F703=""),DATEDIF($E703,DATE(YEAR($L$9),MONTH($L$9)+1,0),"d"),IF(AND($E703&lt;&gt;"",$F703&lt;&gt;"",$I703=""),DATEDIF($E703,$F703,"d"),IF(AND($E703&lt;&gt;"",$F703&lt;&gt;"",$I703&lt;&gt;""),DAY(DATE(YEAR($F703),MONTH($F703)+1,0))-(DATE(YEAR($F703),MONTH($F703)+1,0)-$F703),DAY(DATE(YEAR($L$9),MONTH($L$9)+1,0)))))))),"")</f>
        <v/>
      </c>
      <c r="H703" s="52" t="str">
        <f>IFERROR(IF($A703&lt;&gt;"",VLOOKUP($A703,Matos,3,0),""),"")</f>
        <v/>
      </c>
      <c r="I703" s="52"/>
      <c r="J703" s="52"/>
      <c r="K703" s="68" t="str">
        <f ca="1">IFERROR(ROUND(IF(MID($B703,1,2)="OT","",IF(AND($B$8&lt;&gt;"",$D703="",MONTH($F703)=MONTH($L$9),($F703&gt;$B$8),($F703&gt;$E703)),-SUM($H703/DAY(DATE(YEAR($L$9),MONTH($L$9)+1,0)))*DATEDIF($B$8,$F703,"d")*$C703,IF(AND($B$8&lt;&gt;"",$D703&lt;&gt;"",MONTH($F703)=MONTH($L$9),($F703&gt;$B$8),($F703&gt;$E703)),-SUM($H703/DAY(DATE(YEAR($L$9),MONTH($L$9)+1,0)))*DATEDIF($B$8,$F703,"d")*$D703,""))),2),"")</f>
        <v/>
      </c>
      <c r="L703" s="68" t="str">
        <f ca="1">IFERROR(ROUND(IF(AND($J703="",$D703=""),SUM($H703/DAY(DATE(YEAR($L$9),MONTH($L$9)+1,0)))*$G703*$C703,IF(AND($J703="",$D703&lt;&gt;""),SUM($H703/DAY(DATE(YEAR($L$9),MONTH($L$9)+1,0)))*$G703*$D703,"")),2),"")</f>
        <v/>
      </c>
      <c r="M703" s="68" t="str">
        <f ca="1">IFERROR(ROUND(IF(SUM($I703+$L703)="","",SUM($I703+$L703)),2),"")</f>
        <v/>
      </c>
      <c r="N703" s="52"/>
      <c r="O703" s="54"/>
    </row>
    <row r="704" spans="1:15" s="14" customFormat="1" x14ac:dyDescent="0.25">
      <c r="A704" s="48"/>
      <c r="B704" s="49" t="str">
        <f>IFERROR(IF($A704&lt;&gt;"",VLOOKUP($A704,Matos,2,0),""),"")</f>
        <v/>
      </c>
      <c r="C704" s="50"/>
      <c r="D704" s="50"/>
      <c r="E704" s="51"/>
      <c r="F704" s="51"/>
      <c r="G704" s="67" t="str">
        <f>IFERROR(IF(OR($A704="",$B704="",$E704=""),"",IF(AND($F704&lt;&gt;"",MONTH($F704)&lt;MONTH($L$9)),"",IF(MID($B704,1,2)="OT",DATEDIF($E704,$F704,"d")+1,IF(AND($I704="",$F704=""),DATEDIF($E704,DATE(YEAR($L$9),MONTH($L$9)+1,0),"d"),IF(AND($E704&lt;&gt;"",$F704&lt;&gt;"",$I704=""),DATEDIF($E704,$F704,"d"),IF(AND($E704&lt;&gt;"",$F704&lt;&gt;"",$I704&lt;&gt;""),DAY(DATE(YEAR($F704),MONTH($F704)+1,0))-(DATE(YEAR($F704),MONTH($F704)+1,0)-$F704),DAY(DATE(YEAR($L$9),MONTH($L$9)+1,0)))))))),"")</f>
        <v/>
      </c>
      <c r="H704" s="52" t="str">
        <f>IFERROR(IF($A704&lt;&gt;"",VLOOKUP($A704,Matos,3,0),""),"")</f>
        <v/>
      </c>
      <c r="I704" s="52"/>
      <c r="J704" s="52"/>
      <c r="K704" s="68" t="str">
        <f ca="1">IFERROR(ROUND(IF(MID($B704,1,2)="OT","",IF(AND($B$8&lt;&gt;"",$D704="",MONTH($F704)=MONTH($L$9),($F704&gt;$B$8),($F704&gt;$E704)),-SUM($H704/DAY(DATE(YEAR($L$9),MONTH($L$9)+1,0)))*DATEDIF($B$8,$F704,"d")*$C704,IF(AND($B$8&lt;&gt;"",$D704&lt;&gt;"",MONTH($F704)=MONTH($L$9),($F704&gt;$B$8),($F704&gt;$E704)),-SUM($H704/DAY(DATE(YEAR($L$9),MONTH($L$9)+1,0)))*DATEDIF($B$8,$F704,"d")*$D704,""))),2),"")</f>
        <v/>
      </c>
      <c r="L704" s="68" t="str">
        <f ca="1">IFERROR(ROUND(IF(AND($J704="",$D704=""),SUM($H704/DAY(DATE(YEAR($L$9),MONTH($L$9)+1,0)))*$G704*$C704,IF(AND($J704="",$D704&lt;&gt;""),SUM($H704/DAY(DATE(YEAR($L$9),MONTH($L$9)+1,0)))*$G704*$D704,"")),2),"")</f>
        <v/>
      </c>
      <c r="M704" s="68" t="str">
        <f ca="1">IFERROR(ROUND(IF(SUM($I704+$L704)="","",SUM($I704+$L704)),2),"")</f>
        <v/>
      </c>
      <c r="N704" s="52"/>
      <c r="O704" s="54"/>
    </row>
    <row r="705" spans="1:15" s="14" customFormat="1" x14ac:dyDescent="0.25">
      <c r="A705" s="48"/>
      <c r="B705" s="49" t="str">
        <f>IFERROR(IF($A705&lt;&gt;"",VLOOKUP($A705,Matos,2,0),""),"")</f>
        <v/>
      </c>
      <c r="C705" s="50"/>
      <c r="D705" s="50"/>
      <c r="E705" s="51"/>
      <c r="F705" s="51"/>
      <c r="G705" s="67" t="str">
        <f>IFERROR(IF(OR($A705="",$B705="",$E705=""),"",IF(AND($F705&lt;&gt;"",MONTH($F705)&lt;MONTH($L$9)),"",IF(MID($B705,1,2)="OT",DATEDIF($E705,$F705,"d")+1,IF(AND($I705="",$F705=""),DATEDIF($E705,DATE(YEAR($L$9),MONTH($L$9)+1,0),"d"),IF(AND($E705&lt;&gt;"",$F705&lt;&gt;"",$I705=""),DATEDIF($E705,$F705,"d"),IF(AND($E705&lt;&gt;"",$F705&lt;&gt;"",$I705&lt;&gt;""),DAY(DATE(YEAR($F705),MONTH($F705)+1,0))-(DATE(YEAR($F705),MONTH($F705)+1,0)-$F705),DAY(DATE(YEAR($L$9),MONTH($L$9)+1,0)))))))),"")</f>
        <v/>
      </c>
      <c r="H705" s="52" t="str">
        <f>IFERROR(IF($A705&lt;&gt;"",VLOOKUP($A705,Matos,3,0),""),"")</f>
        <v/>
      </c>
      <c r="I705" s="52"/>
      <c r="J705" s="52"/>
      <c r="K705" s="68" t="str">
        <f ca="1">IFERROR(ROUND(IF(MID($B705,1,2)="OT","",IF(AND($B$8&lt;&gt;"",$D705="",MONTH($F705)=MONTH($L$9),($F705&gt;$B$8),($F705&gt;$E705)),-SUM($H705/DAY(DATE(YEAR($L$9),MONTH($L$9)+1,0)))*DATEDIF($B$8,$F705,"d")*$C705,IF(AND($B$8&lt;&gt;"",$D705&lt;&gt;"",MONTH($F705)=MONTH($L$9),($F705&gt;$B$8),($F705&gt;$E705)),-SUM($H705/DAY(DATE(YEAR($L$9),MONTH($L$9)+1,0)))*DATEDIF($B$8,$F705,"d")*$D705,""))),2),"")</f>
        <v/>
      </c>
      <c r="L705" s="68" t="str">
        <f ca="1">IFERROR(ROUND(IF(AND($J705="",$D705=""),SUM($H705/DAY(DATE(YEAR($L$9),MONTH($L$9)+1,0)))*$G705*$C705,IF(AND($J705="",$D705&lt;&gt;""),SUM($H705/DAY(DATE(YEAR($L$9),MONTH($L$9)+1,0)))*$G705*$D705,"")),2),"")</f>
        <v/>
      </c>
      <c r="M705" s="68" t="str">
        <f ca="1">IFERROR(ROUND(IF(SUM($I705+$L705)="","",SUM($I705+$L705)),2),"")</f>
        <v/>
      </c>
      <c r="N705" s="52"/>
      <c r="O705" s="54"/>
    </row>
    <row r="706" spans="1:15" s="14" customFormat="1" x14ac:dyDescent="0.25">
      <c r="A706" s="48"/>
      <c r="B706" s="49" t="str">
        <f>IFERROR(IF($A706&lt;&gt;"",VLOOKUP($A706,Matos,2,0),""),"")</f>
        <v/>
      </c>
      <c r="C706" s="50"/>
      <c r="D706" s="50"/>
      <c r="E706" s="51"/>
      <c r="F706" s="51"/>
      <c r="G706" s="67" t="str">
        <f>IFERROR(IF(OR($A706="",$B706="",$E706=""),"",IF(AND($F706&lt;&gt;"",MONTH($F706)&lt;MONTH($L$9)),"",IF(MID($B706,1,2)="OT",DATEDIF($E706,$F706,"d")+1,IF(AND($I706="",$F706=""),DATEDIF($E706,DATE(YEAR($L$9),MONTH($L$9)+1,0),"d"),IF(AND($E706&lt;&gt;"",$F706&lt;&gt;"",$I706=""),DATEDIF($E706,$F706,"d"),IF(AND($E706&lt;&gt;"",$F706&lt;&gt;"",$I706&lt;&gt;""),DAY(DATE(YEAR($F706),MONTH($F706)+1,0))-(DATE(YEAR($F706),MONTH($F706)+1,0)-$F706),DAY(DATE(YEAR($L$9),MONTH($L$9)+1,0)))))))),"")</f>
        <v/>
      </c>
      <c r="H706" s="52" t="str">
        <f>IFERROR(IF($A706&lt;&gt;"",VLOOKUP($A706,Matos,3,0),""),"")</f>
        <v/>
      </c>
      <c r="I706" s="52"/>
      <c r="J706" s="52"/>
      <c r="K706" s="68" t="str">
        <f ca="1">IFERROR(ROUND(IF(MID($B706,1,2)="OT","",IF(AND($B$8&lt;&gt;"",$D706="",MONTH($F706)=MONTH($L$9),($F706&gt;$B$8),($F706&gt;$E706)),-SUM($H706/DAY(DATE(YEAR($L$9),MONTH($L$9)+1,0)))*DATEDIF($B$8,$F706,"d")*$C706,IF(AND($B$8&lt;&gt;"",$D706&lt;&gt;"",MONTH($F706)=MONTH($L$9),($F706&gt;$B$8),($F706&gt;$E706)),-SUM($H706/DAY(DATE(YEAR($L$9),MONTH($L$9)+1,0)))*DATEDIF($B$8,$F706,"d")*$D706,""))),2),"")</f>
        <v/>
      </c>
      <c r="L706" s="68" t="str">
        <f ca="1">IFERROR(ROUND(IF(AND($J706="",$D706=""),SUM($H706/DAY(DATE(YEAR($L$9),MONTH($L$9)+1,0)))*$G706*$C706,IF(AND($J706="",$D706&lt;&gt;""),SUM($H706/DAY(DATE(YEAR($L$9),MONTH($L$9)+1,0)))*$G706*$D706,"")),2),"")</f>
        <v/>
      </c>
      <c r="M706" s="68" t="str">
        <f ca="1">IFERROR(ROUND(IF(SUM($I706+$L706)="","",SUM($I706+$L706)),2),"")</f>
        <v/>
      </c>
      <c r="N706" s="52"/>
      <c r="O706" s="54"/>
    </row>
    <row r="707" spans="1:15" s="14" customFormat="1" x14ac:dyDescent="0.25">
      <c r="A707" s="48"/>
      <c r="B707" s="49" t="str">
        <f>IFERROR(IF($A707&lt;&gt;"",VLOOKUP($A707,Matos,2,0),""),"")</f>
        <v/>
      </c>
      <c r="C707" s="50"/>
      <c r="D707" s="50"/>
      <c r="E707" s="51"/>
      <c r="F707" s="51"/>
      <c r="G707" s="67" t="str">
        <f>IFERROR(IF(OR($A707="",$B707="",$E707=""),"",IF(AND($F707&lt;&gt;"",MONTH($F707)&lt;MONTH($L$9)),"",IF(MID($B707,1,2)="OT",DATEDIF($E707,$F707,"d")+1,IF(AND($I707="",$F707=""),DATEDIF($E707,DATE(YEAR($L$9),MONTH($L$9)+1,0),"d"),IF(AND($E707&lt;&gt;"",$F707&lt;&gt;"",$I707=""),DATEDIF($E707,$F707,"d"),IF(AND($E707&lt;&gt;"",$F707&lt;&gt;"",$I707&lt;&gt;""),DAY(DATE(YEAR($F707),MONTH($F707)+1,0))-(DATE(YEAR($F707),MONTH($F707)+1,0)-$F707),DAY(DATE(YEAR($L$9),MONTH($L$9)+1,0)))))))),"")</f>
        <v/>
      </c>
      <c r="H707" s="52" t="str">
        <f>IFERROR(IF($A707&lt;&gt;"",VLOOKUP($A707,Matos,3,0),""),"")</f>
        <v/>
      </c>
      <c r="I707" s="52"/>
      <c r="J707" s="52"/>
      <c r="K707" s="68" t="str">
        <f ca="1">IFERROR(ROUND(IF(MID($B707,1,2)="OT","",IF(AND($B$8&lt;&gt;"",$D707="",MONTH($F707)=MONTH($L$9),($F707&gt;$B$8),($F707&gt;$E707)),-SUM($H707/DAY(DATE(YEAR($L$9),MONTH($L$9)+1,0)))*DATEDIF($B$8,$F707,"d")*$C707,IF(AND($B$8&lt;&gt;"",$D707&lt;&gt;"",MONTH($F707)=MONTH($L$9),($F707&gt;$B$8),($F707&gt;$E707)),-SUM($H707/DAY(DATE(YEAR($L$9),MONTH($L$9)+1,0)))*DATEDIF($B$8,$F707,"d")*$D707,""))),2),"")</f>
        <v/>
      </c>
      <c r="L707" s="68" t="str">
        <f ca="1">IFERROR(ROUND(IF(AND($J707="",$D707=""),SUM($H707/DAY(DATE(YEAR($L$9),MONTH($L$9)+1,0)))*$G707*$C707,IF(AND($J707="",$D707&lt;&gt;""),SUM($H707/DAY(DATE(YEAR($L$9),MONTH($L$9)+1,0)))*$G707*$D707,"")),2),"")</f>
        <v/>
      </c>
      <c r="M707" s="68" t="str">
        <f ca="1">IFERROR(ROUND(IF(SUM($I707+$L707)="","",SUM($I707+$L707)),2),"")</f>
        <v/>
      </c>
      <c r="N707" s="52"/>
      <c r="O707" s="54"/>
    </row>
    <row r="708" spans="1:15" s="14" customFormat="1" x14ac:dyDescent="0.25">
      <c r="A708" s="48"/>
      <c r="B708" s="49" t="str">
        <f>IFERROR(IF($A708&lt;&gt;"",VLOOKUP($A708,Matos,2,0),""),"")</f>
        <v/>
      </c>
      <c r="C708" s="50"/>
      <c r="D708" s="50"/>
      <c r="E708" s="51"/>
      <c r="F708" s="51"/>
      <c r="G708" s="67" t="str">
        <f>IFERROR(IF(OR($A708="",$B708="",$E708=""),"",IF(AND($F708&lt;&gt;"",MONTH($F708)&lt;MONTH($L$9)),"",IF(MID($B708,1,2)="OT",DATEDIF($E708,$F708,"d")+1,IF(AND($I708="",$F708=""),DATEDIF($E708,DATE(YEAR($L$9),MONTH($L$9)+1,0),"d"),IF(AND($E708&lt;&gt;"",$F708&lt;&gt;"",$I708=""),DATEDIF($E708,$F708,"d"),IF(AND($E708&lt;&gt;"",$F708&lt;&gt;"",$I708&lt;&gt;""),DAY(DATE(YEAR($F708),MONTH($F708)+1,0))-(DATE(YEAR($F708),MONTH($F708)+1,0)-$F708),DAY(DATE(YEAR($L$9),MONTH($L$9)+1,0)))))))),"")</f>
        <v/>
      </c>
      <c r="H708" s="52" t="str">
        <f>IFERROR(IF($A708&lt;&gt;"",VLOOKUP($A708,Matos,3,0),""),"")</f>
        <v/>
      </c>
      <c r="I708" s="52"/>
      <c r="J708" s="52"/>
      <c r="K708" s="68" t="str">
        <f ca="1">IFERROR(ROUND(IF(MID($B708,1,2)="OT","",IF(AND($B$8&lt;&gt;"",$D708="",MONTH($F708)=MONTH($L$9),($F708&gt;$B$8),($F708&gt;$E708)),-SUM($H708/DAY(DATE(YEAR($L$9),MONTH($L$9)+1,0)))*DATEDIF($B$8,$F708,"d")*$C708,IF(AND($B$8&lt;&gt;"",$D708&lt;&gt;"",MONTH($F708)=MONTH($L$9),($F708&gt;$B$8),($F708&gt;$E708)),-SUM($H708/DAY(DATE(YEAR($L$9),MONTH($L$9)+1,0)))*DATEDIF($B$8,$F708,"d")*$D708,""))),2),"")</f>
        <v/>
      </c>
      <c r="L708" s="68" t="str">
        <f ca="1">IFERROR(ROUND(IF(AND($J708="",$D708=""),SUM($H708/DAY(DATE(YEAR($L$9),MONTH($L$9)+1,0)))*$G708*$C708,IF(AND($J708="",$D708&lt;&gt;""),SUM($H708/DAY(DATE(YEAR($L$9),MONTH($L$9)+1,0)))*$G708*$D708,"")),2),"")</f>
        <v/>
      </c>
      <c r="M708" s="68" t="str">
        <f ca="1">IFERROR(ROUND(IF(SUM($I708+$L708)="","",SUM($I708+$L708)),2),"")</f>
        <v/>
      </c>
      <c r="N708" s="52"/>
      <c r="O708" s="54"/>
    </row>
    <row r="709" spans="1:15" s="14" customFormat="1" x14ac:dyDescent="0.25">
      <c r="A709" s="48"/>
      <c r="B709" s="49" t="str">
        <f>IFERROR(IF($A709&lt;&gt;"",VLOOKUP($A709,Matos,2,0),""),"")</f>
        <v/>
      </c>
      <c r="C709" s="50"/>
      <c r="D709" s="50"/>
      <c r="E709" s="51"/>
      <c r="F709" s="51"/>
      <c r="G709" s="67" t="str">
        <f>IFERROR(IF(OR($A709="",$B709="",$E709=""),"",IF(AND($F709&lt;&gt;"",MONTH($F709)&lt;MONTH($L$9)),"",IF(MID($B709,1,2)="OT",DATEDIF($E709,$F709,"d")+1,IF(AND($I709="",$F709=""),DATEDIF($E709,DATE(YEAR($L$9),MONTH($L$9)+1,0),"d"),IF(AND($E709&lt;&gt;"",$F709&lt;&gt;"",$I709=""),DATEDIF($E709,$F709,"d"),IF(AND($E709&lt;&gt;"",$F709&lt;&gt;"",$I709&lt;&gt;""),DAY(DATE(YEAR($F709),MONTH($F709)+1,0))-(DATE(YEAR($F709),MONTH($F709)+1,0)-$F709),DAY(DATE(YEAR($L$9),MONTH($L$9)+1,0)))))))),"")</f>
        <v/>
      </c>
      <c r="H709" s="52" t="str">
        <f>IFERROR(IF($A709&lt;&gt;"",VLOOKUP($A709,Matos,3,0),""),"")</f>
        <v/>
      </c>
      <c r="I709" s="52"/>
      <c r="J709" s="52"/>
      <c r="K709" s="68" t="str">
        <f ca="1">IFERROR(ROUND(IF(MID($B709,1,2)="OT","",IF(AND($B$8&lt;&gt;"",$D709="",MONTH($F709)=MONTH($L$9),($F709&gt;$B$8),($F709&gt;$E709)),-SUM($H709/DAY(DATE(YEAR($L$9),MONTH($L$9)+1,0)))*DATEDIF($B$8,$F709,"d")*$C709,IF(AND($B$8&lt;&gt;"",$D709&lt;&gt;"",MONTH($F709)=MONTH($L$9),($F709&gt;$B$8),($F709&gt;$E709)),-SUM($H709/DAY(DATE(YEAR($L$9),MONTH($L$9)+1,0)))*DATEDIF($B$8,$F709,"d")*$D709,""))),2),"")</f>
        <v/>
      </c>
      <c r="L709" s="68" t="str">
        <f ca="1">IFERROR(ROUND(IF(AND($J709="",$D709=""),SUM($H709/DAY(DATE(YEAR($L$9),MONTH($L$9)+1,0)))*$G709*$C709,IF(AND($J709="",$D709&lt;&gt;""),SUM($H709/DAY(DATE(YEAR($L$9),MONTH($L$9)+1,0)))*$G709*$D709,"")),2),"")</f>
        <v/>
      </c>
      <c r="M709" s="68" t="str">
        <f ca="1">IFERROR(ROUND(IF(SUM($I709+$L709)="","",SUM($I709+$L709)),2),"")</f>
        <v/>
      </c>
      <c r="N709" s="52"/>
      <c r="O709" s="54"/>
    </row>
    <row r="710" spans="1:15" s="14" customFormat="1" x14ac:dyDescent="0.25">
      <c r="A710" s="48"/>
      <c r="B710" s="49" t="str">
        <f>IFERROR(IF($A710&lt;&gt;"",VLOOKUP($A710,Matos,2,0),""),"")</f>
        <v/>
      </c>
      <c r="C710" s="50"/>
      <c r="D710" s="50"/>
      <c r="E710" s="51"/>
      <c r="F710" s="51"/>
      <c r="G710" s="67" t="str">
        <f>IFERROR(IF(OR($A710="",$B710="",$E710=""),"",IF(AND($F710&lt;&gt;"",MONTH($F710)&lt;MONTH($L$9)),"",IF(MID($B710,1,2)="OT",DATEDIF($E710,$F710,"d")+1,IF(AND($I710="",$F710=""),DATEDIF($E710,DATE(YEAR($L$9),MONTH($L$9)+1,0),"d"),IF(AND($E710&lt;&gt;"",$F710&lt;&gt;"",$I710=""),DATEDIF($E710,$F710,"d"),IF(AND($E710&lt;&gt;"",$F710&lt;&gt;"",$I710&lt;&gt;""),DAY(DATE(YEAR($F710),MONTH($F710)+1,0))-(DATE(YEAR($F710),MONTH($F710)+1,0)-$F710),DAY(DATE(YEAR($L$9),MONTH($L$9)+1,0)))))))),"")</f>
        <v/>
      </c>
      <c r="H710" s="52" t="str">
        <f>IFERROR(IF($A710&lt;&gt;"",VLOOKUP($A710,Matos,3,0),""),"")</f>
        <v/>
      </c>
      <c r="I710" s="52"/>
      <c r="J710" s="52"/>
      <c r="K710" s="68" t="str">
        <f ca="1">IFERROR(ROUND(IF(MID($B710,1,2)="OT","",IF(AND($B$8&lt;&gt;"",$D710="",MONTH($F710)=MONTH($L$9),($F710&gt;$B$8),($F710&gt;$E710)),-SUM($H710/DAY(DATE(YEAR($L$9),MONTH($L$9)+1,0)))*DATEDIF($B$8,$F710,"d")*$C710,IF(AND($B$8&lt;&gt;"",$D710&lt;&gt;"",MONTH($F710)=MONTH($L$9),($F710&gt;$B$8),($F710&gt;$E710)),-SUM($H710/DAY(DATE(YEAR($L$9),MONTH($L$9)+1,0)))*DATEDIF($B$8,$F710,"d")*$D710,""))),2),"")</f>
        <v/>
      </c>
      <c r="L710" s="68" t="str">
        <f ca="1">IFERROR(ROUND(IF(AND($J710="",$D710=""),SUM($H710/DAY(DATE(YEAR($L$9),MONTH($L$9)+1,0)))*$G710*$C710,IF(AND($J710="",$D710&lt;&gt;""),SUM($H710/DAY(DATE(YEAR($L$9),MONTH($L$9)+1,0)))*$G710*$D710,"")),2),"")</f>
        <v/>
      </c>
      <c r="M710" s="68" t="str">
        <f ca="1">IFERROR(ROUND(IF(SUM($I710+$L710)="","",SUM($I710+$L710)),2),"")</f>
        <v/>
      </c>
      <c r="N710" s="52"/>
      <c r="O710" s="54"/>
    </row>
    <row r="711" spans="1:15" s="14" customFormat="1" x14ac:dyDescent="0.25">
      <c r="A711" s="48"/>
      <c r="B711" s="49" t="str">
        <f>IFERROR(IF($A711&lt;&gt;"",VLOOKUP($A711,Matos,2,0),""),"")</f>
        <v/>
      </c>
      <c r="C711" s="50"/>
      <c r="D711" s="50"/>
      <c r="E711" s="51"/>
      <c r="F711" s="51"/>
      <c r="G711" s="67" t="str">
        <f>IFERROR(IF(OR($A711="",$B711="",$E711=""),"",IF(AND($F711&lt;&gt;"",MONTH($F711)&lt;MONTH($L$9)),"",IF(MID($B711,1,2)="OT",DATEDIF($E711,$F711,"d")+1,IF(AND($I711="",$F711=""),DATEDIF($E711,DATE(YEAR($L$9),MONTH($L$9)+1,0),"d"),IF(AND($E711&lt;&gt;"",$F711&lt;&gt;"",$I711=""),DATEDIF($E711,$F711,"d"),IF(AND($E711&lt;&gt;"",$F711&lt;&gt;"",$I711&lt;&gt;""),DAY(DATE(YEAR($F711),MONTH($F711)+1,0))-(DATE(YEAR($F711),MONTH($F711)+1,0)-$F711),DAY(DATE(YEAR($L$9),MONTH($L$9)+1,0)))))))),"")</f>
        <v/>
      </c>
      <c r="H711" s="52" t="str">
        <f>IFERROR(IF($A711&lt;&gt;"",VLOOKUP($A711,Matos,3,0),""),"")</f>
        <v/>
      </c>
      <c r="I711" s="52"/>
      <c r="J711" s="52"/>
      <c r="K711" s="68" t="str">
        <f ca="1">IFERROR(ROUND(IF(MID($B711,1,2)="OT","",IF(AND($B$8&lt;&gt;"",$D711="",MONTH($F711)=MONTH($L$9),($F711&gt;$B$8),($F711&gt;$E711)),-SUM($H711/DAY(DATE(YEAR($L$9),MONTH($L$9)+1,0)))*DATEDIF($B$8,$F711,"d")*$C711,IF(AND($B$8&lt;&gt;"",$D711&lt;&gt;"",MONTH($F711)=MONTH($L$9),($F711&gt;$B$8),($F711&gt;$E711)),-SUM($H711/DAY(DATE(YEAR($L$9),MONTH($L$9)+1,0)))*DATEDIF($B$8,$F711,"d")*$D711,""))),2),"")</f>
        <v/>
      </c>
      <c r="L711" s="68" t="str">
        <f ca="1">IFERROR(ROUND(IF(AND($J711="",$D711=""),SUM($H711/DAY(DATE(YEAR($L$9),MONTH($L$9)+1,0)))*$G711*$C711,IF(AND($J711="",$D711&lt;&gt;""),SUM($H711/DAY(DATE(YEAR($L$9),MONTH($L$9)+1,0)))*$G711*$D711,"")),2),"")</f>
        <v/>
      </c>
      <c r="M711" s="68" t="str">
        <f ca="1">IFERROR(ROUND(IF(SUM($I711+$L711)="","",SUM($I711+$L711)),2),"")</f>
        <v/>
      </c>
      <c r="N711" s="52"/>
      <c r="O711" s="54"/>
    </row>
    <row r="712" spans="1:15" s="14" customFormat="1" x14ac:dyDescent="0.25">
      <c r="A712" s="48"/>
      <c r="B712" s="49" t="str">
        <f>IFERROR(IF($A712&lt;&gt;"",VLOOKUP($A712,Matos,2,0),""),"")</f>
        <v/>
      </c>
      <c r="C712" s="50"/>
      <c r="D712" s="50"/>
      <c r="E712" s="51"/>
      <c r="F712" s="51"/>
      <c r="G712" s="67" t="str">
        <f>IFERROR(IF(OR($A712="",$B712="",$E712=""),"",IF(AND($F712&lt;&gt;"",MONTH($F712)&lt;MONTH($L$9)),"",IF(MID($B712,1,2)="OT",DATEDIF($E712,$F712,"d")+1,IF(AND($I712="",$F712=""),DATEDIF($E712,DATE(YEAR($L$9),MONTH($L$9)+1,0),"d"),IF(AND($E712&lt;&gt;"",$F712&lt;&gt;"",$I712=""),DATEDIF($E712,$F712,"d"),IF(AND($E712&lt;&gt;"",$F712&lt;&gt;"",$I712&lt;&gt;""),DAY(DATE(YEAR($F712),MONTH($F712)+1,0))-(DATE(YEAR($F712),MONTH($F712)+1,0)-$F712),DAY(DATE(YEAR($L$9),MONTH($L$9)+1,0)))))))),"")</f>
        <v/>
      </c>
      <c r="H712" s="52" t="str">
        <f>IFERROR(IF($A712&lt;&gt;"",VLOOKUP($A712,Matos,3,0),""),"")</f>
        <v/>
      </c>
      <c r="I712" s="52"/>
      <c r="J712" s="52"/>
      <c r="K712" s="68" t="str">
        <f ca="1">IFERROR(ROUND(IF(MID($B712,1,2)="OT","",IF(AND($B$8&lt;&gt;"",$D712="",MONTH($F712)=MONTH($L$9),($F712&gt;$B$8),($F712&gt;$E712)),-SUM($H712/DAY(DATE(YEAR($L$9),MONTH($L$9)+1,0)))*DATEDIF($B$8,$F712,"d")*$C712,IF(AND($B$8&lt;&gt;"",$D712&lt;&gt;"",MONTH($F712)=MONTH($L$9),($F712&gt;$B$8),($F712&gt;$E712)),-SUM($H712/DAY(DATE(YEAR($L$9),MONTH($L$9)+1,0)))*DATEDIF($B$8,$F712,"d")*$D712,""))),2),"")</f>
        <v/>
      </c>
      <c r="L712" s="68" t="str">
        <f ca="1">IFERROR(ROUND(IF(AND($J712="",$D712=""),SUM($H712/DAY(DATE(YEAR($L$9),MONTH($L$9)+1,0)))*$G712*$C712,IF(AND($J712="",$D712&lt;&gt;""),SUM($H712/DAY(DATE(YEAR($L$9),MONTH($L$9)+1,0)))*$G712*$D712,"")),2),"")</f>
        <v/>
      </c>
      <c r="M712" s="68" t="str">
        <f ca="1">IFERROR(ROUND(IF(SUM($I712+$L712)="","",SUM($I712+$L712)),2),"")</f>
        <v/>
      </c>
      <c r="N712" s="52"/>
      <c r="O712" s="54"/>
    </row>
    <row r="713" spans="1:15" s="14" customFormat="1" x14ac:dyDescent="0.25">
      <c r="A713" s="48"/>
      <c r="B713" s="49" t="str">
        <f>IFERROR(IF($A713&lt;&gt;"",VLOOKUP($A713,Matos,2,0),""),"")</f>
        <v/>
      </c>
      <c r="C713" s="50"/>
      <c r="D713" s="50"/>
      <c r="E713" s="51"/>
      <c r="F713" s="51"/>
      <c r="G713" s="67" t="str">
        <f>IFERROR(IF(OR($A713="",$B713="",$E713=""),"",IF(AND($F713&lt;&gt;"",MONTH($F713)&lt;MONTH($L$9)),"",IF(MID($B713,1,2)="OT",DATEDIF($E713,$F713,"d")+1,IF(AND($I713="",$F713=""),DATEDIF($E713,DATE(YEAR($L$9),MONTH($L$9)+1,0),"d"),IF(AND($E713&lt;&gt;"",$F713&lt;&gt;"",$I713=""),DATEDIF($E713,$F713,"d"),IF(AND($E713&lt;&gt;"",$F713&lt;&gt;"",$I713&lt;&gt;""),DAY(DATE(YEAR($F713),MONTH($F713)+1,0))-(DATE(YEAR($F713),MONTH($F713)+1,0)-$F713),DAY(DATE(YEAR($L$9),MONTH($L$9)+1,0)))))))),"")</f>
        <v/>
      </c>
      <c r="H713" s="52" t="str">
        <f>IFERROR(IF($A713&lt;&gt;"",VLOOKUP($A713,Matos,3,0),""),"")</f>
        <v/>
      </c>
      <c r="I713" s="52"/>
      <c r="J713" s="52"/>
      <c r="K713" s="68" t="str">
        <f ca="1">IFERROR(ROUND(IF(MID($B713,1,2)="OT","",IF(AND($B$8&lt;&gt;"",$D713="",MONTH($F713)=MONTH($L$9),($F713&gt;$B$8),($F713&gt;$E713)),-SUM($H713/DAY(DATE(YEAR($L$9),MONTH($L$9)+1,0)))*DATEDIF($B$8,$F713,"d")*$C713,IF(AND($B$8&lt;&gt;"",$D713&lt;&gt;"",MONTH($F713)=MONTH($L$9),($F713&gt;$B$8),($F713&gt;$E713)),-SUM($H713/DAY(DATE(YEAR($L$9),MONTH($L$9)+1,0)))*DATEDIF($B$8,$F713,"d")*$D713,""))),2),"")</f>
        <v/>
      </c>
      <c r="L713" s="68" t="str">
        <f ca="1">IFERROR(ROUND(IF(AND($J713="",$D713=""),SUM($H713/DAY(DATE(YEAR($L$9),MONTH($L$9)+1,0)))*$G713*$C713,IF(AND($J713="",$D713&lt;&gt;""),SUM($H713/DAY(DATE(YEAR($L$9),MONTH($L$9)+1,0)))*$G713*$D713,"")),2),"")</f>
        <v/>
      </c>
      <c r="M713" s="68" t="str">
        <f ca="1">IFERROR(ROUND(IF(SUM($I713+$L713)="","",SUM($I713+$L713)),2),"")</f>
        <v/>
      </c>
      <c r="N713" s="52"/>
      <c r="O713" s="54"/>
    </row>
    <row r="714" spans="1:15" s="14" customFormat="1" x14ac:dyDescent="0.25">
      <c r="A714" s="48"/>
      <c r="B714" s="49" t="str">
        <f>IFERROR(IF($A714&lt;&gt;"",VLOOKUP($A714,Matos,2,0),""),"")</f>
        <v/>
      </c>
      <c r="C714" s="50"/>
      <c r="D714" s="50"/>
      <c r="E714" s="51"/>
      <c r="F714" s="51"/>
      <c r="G714" s="67" t="str">
        <f>IFERROR(IF(OR($A714="",$B714="",$E714=""),"",IF(AND($F714&lt;&gt;"",MONTH($F714)&lt;MONTH($L$9)),"",IF(MID($B714,1,2)="OT",DATEDIF($E714,$F714,"d")+1,IF(AND($I714="",$F714=""),DATEDIF($E714,DATE(YEAR($L$9),MONTH($L$9)+1,0),"d"),IF(AND($E714&lt;&gt;"",$F714&lt;&gt;"",$I714=""),DATEDIF($E714,$F714,"d"),IF(AND($E714&lt;&gt;"",$F714&lt;&gt;"",$I714&lt;&gt;""),DAY(DATE(YEAR($F714),MONTH($F714)+1,0))-(DATE(YEAR($F714),MONTH($F714)+1,0)-$F714),DAY(DATE(YEAR($L$9),MONTH($L$9)+1,0)))))))),"")</f>
        <v/>
      </c>
      <c r="H714" s="52" t="str">
        <f>IFERROR(IF($A714&lt;&gt;"",VLOOKUP($A714,Matos,3,0),""),"")</f>
        <v/>
      </c>
      <c r="I714" s="52"/>
      <c r="J714" s="52"/>
      <c r="K714" s="68" t="str">
        <f ca="1">IFERROR(ROUND(IF(MID($B714,1,2)="OT","",IF(AND($B$8&lt;&gt;"",$D714="",MONTH($F714)=MONTH($L$9),($F714&gt;$B$8),($F714&gt;$E714)),-SUM($H714/DAY(DATE(YEAR($L$9),MONTH($L$9)+1,0)))*DATEDIF($B$8,$F714,"d")*$C714,IF(AND($B$8&lt;&gt;"",$D714&lt;&gt;"",MONTH($F714)=MONTH($L$9),($F714&gt;$B$8),($F714&gt;$E714)),-SUM($H714/DAY(DATE(YEAR($L$9),MONTH($L$9)+1,0)))*DATEDIF($B$8,$F714,"d")*$D714,""))),2),"")</f>
        <v/>
      </c>
      <c r="L714" s="68" t="str">
        <f ca="1">IFERROR(ROUND(IF(AND($J714="",$D714=""),SUM($H714/DAY(DATE(YEAR($L$9),MONTH($L$9)+1,0)))*$G714*$C714,IF(AND($J714="",$D714&lt;&gt;""),SUM($H714/DAY(DATE(YEAR($L$9),MONTH($L$9)+1,0)))*$G714*$D714,"")),2),"")</f>
        <v/>
      </c>
      <c r="M714" s="68" t="str">
        <f ca="1">IFERROR(ROUND(IF(SUM($I714+$L714)="","",SUM($I714+$L714)),2),"")</f>
        <v/>
      </c>
      <c r="N714" s="52"/>
      <c r="O714" s="54"/>
    </row>
    <row r="715" spans="1:15" s="14" customFormat="1" x14ac:dyDescent="0.25">
      <c r="A715" s="48"/>
      <c r="B715" s="49" t="str">
        <f>IFERROR(IF($A715&lt;&gt;"",VLOOKUP($A715,Matos,2,0),""),"")</f>
        <v/>
      </c>
      <c r="C715" s="50"/>
      <c r="D715" s="50"/>
      <c r="E715" s="51"/>
      <c r="F715" s="51"/>
      <c r="G715" s="67" t="str">
        <f>IFERROR(IF(OR($A715="",$B715="",$E715=""),"",IF(AND($F715&lt;&gt;"",MONTH($F715)&lt;MONTH($L$9)),"",IF(MID($B715,1,2)="OT",DATEDIF($E715,$F715,"d")+1,IF(AND($I715="",$F715=""),DATEDIF($E715,DATE(YEAR($L$9),MONTH($L$9)+1,0),"d"),IF(AND($E715&lt;&gt;"",$F715&lt;&gt;"",$I715=""),DATEDIF($E715,$F715,"d"),IF(AND($E715&lt;&gt;"",$F715&lt;&gt;"",$I715&lt;&gt;""),DAY(DATE(YEAR($F715),MONTH($F715)+1,0))-(DATE(YEAR($F715),MONTH($F715)+1,0)-$F715),DAY(DATE(YEAR($L$9),MONTH($L$9)+1,0)))))))),"")</f>
        <v/>
      </c>
      <c r="H715" s="52" t="str">
        <f>IFERROR(IF($A715&lt;&gt;"",VLOOKUP($A715,Matos,3,0),""),"")</f>
        <v/>
      </c>
      <c r="I715" s="52"/>
      <c r="J715" s="52"/>
      <c r="K715" s="68" t="str">
        <f ca="1">IFERROR(ROUND(IF(MID($B715,1,2)="OT","",IF(AND($B$8&lt;&gt;"",$D715="",MONTH($F715)=MONTH($L$9),($F715&gt;$B$8),($F715&gt;$E715)),-SUM($H715/DAY(DATE(YEAR($L$9),MONTH($L$9)+1,0)))*DATEDIF($B$8,$F715,"d")*$C715,IF(AND($B$8&lt;&gt;"",$D715&lt;&gt;"",MONTH($F715)=MONTH($L$9),($F715&gt;$B$8),($F715&gt;$E715)),-SUM($H715/DAY(DATE(YEAR($L$9),MONTH($L$9)+1,0)))*DATEDIF($B$8,$F715,"d")*$D715,""))),2),"")</f>
        <v/>
      </c>
      <c r="L715" s="68" t="str">
        <f ca="1">IFERROR(ROUND(IF(AND($J715="",$D715=""),SUM($H715/DAY(DATE(YEAR($L$9),MONTH($L$9)+1,0)))*$G715*$C715,IF(AND($J715="",$D715&lt;&gt;""),SUM($H715/DAY(DATE(YEAR($L$9),MONTH($L$9)+1,0)))*$G715*$D715,"")),2),"")</f>
        <v/>
      </c>
      <c r="M715" s="68" t="str">
        <f ca="1">IFERROR(ROUND(IF(SUM($I715+$L715)="","",SUM($I715+$L715)),2),"")</f>
        <v/>
      </c>
      <c r="N715" s="52"/>
      <c r="O715" s="54"/>
    </row>
    <row r="716" spans="1:15" s="14" customFormat="1" x14ac:dyDescent="0.25">
      <c r="A716" s="48"/>
      <c r="B716" s="49" t="str">
        <f>IFERROR(IF($A716&lt;&gt;"",VLOOKUP($A716,Matos,2,0),""),"")</f>
        <v/>
      </c>
      <c r="C716" s="50"/>
      <c r="D716" s="50"/>
      <c r="E716" s="51"/>
      <c r="F716" s="51"/>
      <c r="G716" s="67" t="str">
        <f>IFERROR(IF(OR($A716="",$B716="",$E716=""),"",IF(AND($F716&lt;&gt;"",MONTH($F716)&lt;MONTH($L$9)),"",IF(MID($B716,1,2)="OT",DATEDIF($E716,$F716,"d")+1,IF(AND($I716="",$F716=""),DATEDIF($E716,DATE(YEAR($L$9),MONTH($L$9)+1,0),"d"),IF(AND($E716&lt;&gt;"",$F716&lt;&gt;"",$I716=""),DATEDIF($E716,$F716,"d"),IF(AND($E716&lt;&gt;"",$F716&lt;&gt;"",$I716&lt;&gt;""),DAY(DATE(YEAR($F716),MONTH($F716)+1,0))-(DATE(YEAR($F716),MONTH($F716)+1,0)-$F716),DAY(DATE(YEAR($L$9),MONTH($L$9)+1,0)))))))),"")</f>
        <v/>
      </c>
      <c r="H716" s="52" t="str">
        <f>IFERROR(IF($A716&lt;&gt;"",VLOOKUP($A716,Matos,3,0),""),"")</f>
        <v/>
      </c>
      <c r="I716" s="52"/>
      <c r="J716" s="52"/>
      <c r="K716" s="68" t="str">
        <f ca="1">IFERROR(ROUND(IF(MID($B716,1,2)="OT","",IF(AND($B$8&lt;&gt;"",$D716="",MONTH($F716)=MONTH($L$9),($F716&gt;$B$8),($F716&gt;$E716)),-SUM($H716/DAY(DATE(YEAR($L$9),MONTH($L$9)+1,0)))*DATEDIF($B$8,$F716,"d")*$C716,IF(AND($B$8&lt;&gt;"",$D716&lt;&gt;"",MONTH($F716)=MONTH($L$9),($F716&gt;$B$8),($F716&gt;$E716)),-SUM($H716/DAY(DATE(YEAR($L$9),MONTH($L$9)+1,0)))*DATEDIF($B$8,$F716,"d")*$D716,""))),2),"")</f>
        <v/>
      </c>
      <c r="L716" s="68" t="str">
        <f ca="1">IFERROR(ROUND(IF(AND($J716="",$D716=""),SUM($H716/DAY(DATE(YEAR($L$9),MONTH($L$9)+1,0)))*$G716*$C716,IF(AND($J716="",$D716&lt;&gt;""),SUM($H716/DAY(DATE(YEAR($L$9),MONTH($L$9)+1,0)))*$G716*$D716,"")),2),"")</f>
        <v/>
      </c>
      <c r="M716" s="68" t="str">
        <f ca="1">IFERROR(ROUND(IF(SUM($I716+$L716)="","",SUM($I716+$L716)),2),"")</f>
        <v/>
      </c>
      <c r="N716" s="52"/>
      <c r="O716" s="54"/>
    </row>
    <row r="717" spans="1:15" s="14" customFormat="1" x14ac:dyDescent="0.25">
      <c r="A717" s="48"/>
      <c r="B717" s="49" t="str">
        <f>IFERROR(IF($A717&lt;&gt;"",VLOOKUP($A717,Matos,2,0),""),"")</f>
        <v/>
      </c>
      <c r="C717" s="50"/>
      <c r="D717" s="50"/>
      <c r="E717" s="51"/>
      <c r="F717" s="51"/>
      <c r="G717" s="67" t="str">
        <f>IFERROR(IF(OR($A717="",$B717="",$E717=""),"",IF(AND($F717&lt;&gt;"",MONTH($F717)&lt;MONTH($L$9)),"",IF(MID($B717,1,2)="OT",DATEDIF($E717,$F717,"d")+1,IF(AND($I717="",$F717=""),DATEDIF($E717,DATE(YEAR($L$9),MONTH($L$9)+1,0),"d"),IF(AND($E717&lt;&gt;"",$F717&lt;&gt;"",$I717=""),DATEDIF($E717,$F717,"d"),IF(AND($E717&lt;&gt;"",$F717&lt;&gt;"",$I717&lt;&gt;""),DAY(DATE(YEAR($F717),MONTH($F717)+1,0))-(DATE(YEAR($F717),MONTH($F717)+1,0)-$F717),DAY(DATE(YEAR($L$9),MONTH($L$9)+1,0)))))))),"")</f>
        <v/>
      </c>
      <c r="H717" s="52" t="str">
        <f>IFERROR(IF($A717&lt;&gt;"",VLOOKUP($A717,Matos,3,0),""),"")</f>
        <v/>
      </c>
      <c r="I717" s="52"/>
      <c r="J717" s="52"/>
      <c r="K717" s="68" t="str">
        <f ca="1">IFERROR(ROUND(IF(MID($B717,1,2)="OT","",IF(AND($B$8&lt;&gt;"",$D717="",MONTH($F717)=MONTH($L$9),($F717&gt;$B$8),($F717&gt;$E717)),-SUM($H717/DAY(DATE(YEAR($L$9),MONTH($L$9)+1,0)))*DATEDIF($B$8,$F717,"d")*$C717,IF(AND($B$8&lt;&gt;"",$D717&lt;&gt;"",MONTH($F717)=MONTH($L$9),($F717&gt;$B$8),($F717&gt;$E717)),-SUM($H717/DAY(DATE(YEAR($L$9),MONTH($L$9)+1,0)))*DATEDIF($B$8,$F717,"d")*$D717,""))),2),"")</f>
        <v/>
      </c>
      <c r="L717" s="68" t="str">
        <f ca="1">IFERROR(ROUND(IF(AND($J717="",$D717=""),SUM($H717/DAY(DATE(YEAR($L$9),MONTH($L$9)+1,0)))*$G717*$C717,IF(AND($J717="",$D717&lt;&gt;""),SUM($H717/DAY(DATE(YEAR($L$9),MONTH($L$9)+1,0)))*$G717*$D717,"")),2),"")</f>
        <v/>
      </c>
      <c r="M717" s="68" t="str">
        <f ca="1">IFERROR(ROUND(IF(SUM($I717+$L717)="","",SUM($I717+$L717)),2),"")</f>
        <v/>
      </c>
      <c r="N717" s="52"/>
      <c r="O717" s="54"/>
    </row>
    <row r="718" spans="1:15" s="14" customFormat="1" x14ac:dyDescent="0.25">
      <c r="A718" s="48"/>
      <c r="B718" s="49" t="str">
        <f>IFERROR(IF($A718&lt;&gt;"",VLOOKUP($A718,Matos,2,0),""),"")</f>
        <v/>
      </c>
      <c r="C718" s="50"/>
      <c r="D718" s="50"/>
      <c r="E718" s="51"/>
      <c r="F718" s="51"/>
      <c r="G718" s="67" t="str">
        <f>IFERROR(IF(OR($A718="",$B718="",$E718=""),"",IF(AND($F718&lt;&gt;"",MONTH($F718)&lt;MONTH($L$9)),"",IF(MID($B718,1,2)="OT",DATEDIF($E718,$F718,"d")+1,IF(AND($I718="",$F718=""),DATEDIF($E718,DATE(YEAR($L$9),MONTH($L$9)+1,0),"d"),IF(AND($E718&lt;&gt;"",$F718&lt;&gt;"",$I718=""),DATEDIF($E718,$F718,"d"),IF(AND($E718&lt;&gt;"",$F718&lt;&gt;"",$I718&lt;&gt;""),DAY(DATE(YEAR($F718),MONTH($F718)+1,0))-(DATE(YEAR($F718),MONTH($F718)+1,0)-$F718),DAY(DATE(YEAR($L$9),MONTH($L$9)+1,0)))))))),"")</f>
        <v/>
      </c>
      <c r="H718" s="52" t="str">
        <f>IFERROR(IF($A718&lt;&gt;"",VLOOKUP($A718,Matos,3,0),""),"")</f>
        <v/>
      </c>
      <c r="I718" s="52"/>
      <c r="J718" s="52"/>
      <c r="K718" s="68" t="str">
        <f ca="1">IFERROR(ROUND(IF(MID($B718,1,2)="OT","",IF(AND($B$8&lt;&gt;"",$D718="",MONTH($F718)=MONTH($L$9),($F718&gt;$B$8),($F718&gt;$E718)),-SUM($H718/DAY(DATE(YEAR($L$9),MONTH($L$9)+1,0)))*DATEDIF($B$8,$F718,"d")*$C718,IF(AND($B$8&lt;&gt;"",$D718&lt;&gt;"",MONTH($F718)=MONTH($L$9),($F718&gt;$B$8),($F718&gt;$E718)),-SUM($H718/DAY(DATE(YEAR($L$9),MONTH($L$9)+1,0)))*DATEDIF($B$8,$F718,"d")*$D718,""))),2),"")</f>
        <v/>
      </c>
      <c r="L718" s="68" t="str">
        <f ca="1">IFERROR(ROUND(IF(AND($J718="",$D718=""),SUM($H718/DAY(DATE(YEAR($L$9),MONTH($L$9)+1,0)))*$G718*$C718,IF(AND($J718="",$D718&lt;&gt;""),SUM($H718/DAY(DATE(YEAR($L$9),MONTH($L$9)+1,0)))*$G718*$D718,"")),2),"")</f>
        <v/>
      </c>
      <c r="M718" s="68" t="str">
        <f ca="1">IFERROR(ROUND(IF(SUM($I718+$L718)="","",SUM($I718+$L718)),2),"")</f>
        <v/>
      </c>
      <c r="N718" s="52"/>
      <c r="O718" s="54"/>
    </row>
    <row r="719" spans="1:15" s="14" customFormat="1" x14ac:dyDescent="0.25">
      <c r="A719" s="48"/>
      <c r="B719" s="49" t="str">
        <f>IFERROR(IF($A719&lt;&gt;"",VLOOKUP($A719,Matos,2,0),""),"")</f>
        <v/>
      </c>
      <c r="C719" s="50"/>
      <c r="D719" s="50"/>
      <c r="E719" s="51"/>
      <c r="F719" s="51"/>
      <c r="G719" s="67" t="str">
        <f>IFERROR(IF(OR($A719="",$B719="",$E719=""),"",IF(AND($F719&lt;&gt;"",MONTH($F719)&lt;MONTH($L$9)),"",IF(MID($B719,1,2)="OT",DATEDIF($E719,$F719,"d")+1,IF(AND($I719="",$F719=""),DATEDIF($E719,DATE(YEAR($L$9),MONTH($L$9)+1,0),"d"),IF(AND($E719&lt;&gt;"",$F719&lt;&gt;"",$I719=""),DATEDIF($E719,$F719,"d"),IF(AND($E719&lt;&gt;"",$F719&lt;&gt;"",$I719&lt;&gt;""),DAY(DATE(YEAR($F719),MONTH($F719)+1,0))-(DATE(YEAR($F719),MONTH($F719)+1,0)-$F719),DAY(DATE(YEAR($L$9),MONTH($L$9)+1,0)))))))),"")</f>
        <v/>
      </c>
      <c r="H719" s="52" t="str">
        <f>IFERROR(IF($A719&lt;&gt;"",VLOOKUP($A719,Matos,3,0),""),"")</f>
        <v/>
      </c>
      <c r="I719" s="52"/>
      <c r="J719" s="52"/>
      <c r="K719" s="68" t="str">
        <f ca="1">IFERROR(ROUND(IF(MID($B719,1,2)="OT","",IF(AND($B$8&lt;&gt;"",$D719="",MONTH($F719)=MONTH($L$9),($F719&gt;$B$8),($F719&gt;$E719)),-SUM($H719/DAY(DATE(YEAR($L$9),MONTH($L$9)+1,0)))*DATEDIF($B$8,$F719,"d")*$C719,IF(AND($B$8&lt;&gt;"",$D719&lt;&gt;"",MONTH($F719)=MONTH($L$9),($F719&gt;$B$8),($F719&gt;$E719)),-SUM($H719/DAY(DATE(YEAR($L$9),MONTH($L$9)+1,0)))*DATEDIF($B$8,$F719,"d")*$D719,""))),2),"")</f>
        <v/>
      </c>
      <c r="L719" s="68" t="str">
        <f ca="1">IFERROR(ROUND(IF(AND($J719="",$D719=""),SUM($H719/DAY(DATE(YEAR($L$9),MONTH($L$9)+1,0)))*$G719*$C719,IF(AND($J719="",$D719&lt;&gt;""),SUM($H719/DAY(DATE(YEAR($L$9),MONTH($L$9)+1,0)))*$G719*$D719,"")),2),"")</f>
        <v/>
      </c>
      <c r="M719" s="68" t="str">
        <f ca="1">IFERROR(ROUND(IF(SUM($I719+$L719)="","",SUM($I719+$L719)),2),"")</f>
        <v/>
      </c>
      <c r="N719" s="52"/>
      <c r="O719" s="54"/>
    </row>
    <row r="720" spans="1:15" s="14" customFormat="1" x14ac:dyDescent="0.25">
      <c r="A720" s="48"/>
      <c r="B720" s="49" t="str">
        <f>IFERROR(IF($A720&lt;&gt;"",VLOOKUP($A720,Matos,2,0),""),"")</f>
        <v/>
      </c>
      <c r="C720" s="50"/>
      <c r="D720" s="50"/>
      <c r="E720" s="51"/>
      <c r="F720" s="51"/>
      <c r="G720" s="67" t="str">
        <f>IFERROR(IF(OR($A720="",$B720="",$E720=""),"",IF(AND($F720&lt;&gt;"",MONTH($F720)&lt;MONTH($L$9)),"",IF(MID($B720,1,2)="OT",DATEDIF($E720,$F720,"d")+1,IF(AND($I720="",$F720=""),DATEDIF($E720,DATE(YEAR($L$9),MONTH($L$9)+1,0),"d"),IF(AND($E720&lt;&gt;"",$F720&lt;&gt;"",$I720=""),DATEDIF($E720,$F720,"d"),IF(AND($E720&lt;&gt;"",$F720&lt;&gt;"",$I720&lt;&gt;""),DAY(DATE(YEAR($F720),MONTH($F720)+1,0))-(DATE(YEAR($F720),MONTH($F720)+1,0)-$F720),DAY(DATE(YEAR($L$9),MONTH($L$9)+1,0)))))))),"")</f>
        <v/>
      </c>
      <c r="H720" s="52" t="str">
        <f>IFERROR(IF($A720&lt;&gt;"",VLOOKUP($A720,Matos,3,0),""),"")</f>
        <v/>
      </c>
      <c r="I720" s="52"/>
      <c r="J720" s="52"/>
      <c r="K720" s="68" t="str">
        <f ca="1">IFERROR(ROUND(IF(MID($B720,1,2)="OT","",IF(AND($B$8&lt;&gt;"",$D720="",MONTH($F720)=MONTH($L$9),($F720&gt;$B$8),($F720&gt;$E720)),-SUM($H720/DAY(DATE(YEAR($L$9),MONTH($L$9)+1,0)))*DATEDIF($B$8,$F720,"d")*$C720,IF(AND($B$8&lt;&gt;"",$D720&lt;&gt;"",MONTH($F720)=MONTH($L$9),($F720&gt;$B$8),($F720&gt;$E720)),-SUM($H720/DAY(DATE(YEAR($L$9),MONTH($L$9)+1,0)))*DATEDIF($B$8,$F720,"d")*$D720,""))),2),"")</f>
        <v/>
      </c>
      <c r="L720" s="68" t="str">
        <f ca="1">IFERROR(ROUND(IF(AND($J720="",$D720=""),SUM($H720/DAY(DATE(YEAR($L$9),MONTH($L$9)+1,0)))*$G720*$C720,IF(AND($J720="",$D720&lt;&gt;""),SUM($H720/DAY(DATE(YEAR($L$9),MONTH($L$9)+1,0)))*$G720*$D720,"")),2),"")</f>
        <v/>
      </c>
      <c r="M720" s="68" t="str">
        <f ca="1">IFERROR(ROUND(IF(SUM($I720+$L720)="","",SUM($I720+$L720)),2),"")</f>
        <v/>
      </c>
      <c r="N720" s="52"/>
      <c r="O720" s="54"/>
    </row>
    <row r="721" spans="1:15" s="14" customFormat="1" x14ac:dyDescent="0.25">
      <c r="A721" s="48"/>
      <c r="B721" s="49" t="str">
        <f>IFERROR(IF($A721&lt;&gt;"",VLOOKUP($A721,Matos,2,0),""),"")</f>
        <v/>
      </c>
      <c r="C721" s="50"/>
      <c r="D721" s="50"/>
      <c r="E721" s="51"/>
      <c r="F721" s="51"/>
      <c r="G721" s="67" t="str">
        <f>IFERROR(IF(OR($A721="",$B721="",$E721=""),"",IF(AND($F721&lt;&gt;"",MONTH($F721)&lt;MONTH($L$9)),"",IF(MID($B721,1,2)="OT",DATEDIF($E721,$F721,"d")+1,IF(AND($I721="",$F721=""),DATEDIF($E721,DATE(YEAR($L$9),MONTH($L$9)+1,0),"d"),IF(AND($E721&lt;&gt;"",$F721&lt;&gt;"",$I721=""),DATEDIF($E721,$F721,"d"),IF(AND($E721&lt;&gt;"",$F721&lt;&gt;"",$I721&lt;&gt;""),DAY(DATE(YEAR($F721),MONTH($F721)+1,0))-(DATE(YEAR($F721),MONTH($F721)+1,0)-$F721),DAY(DATE(YEAR($L$9),MONTH($L$9)+1,0)))))))),"")</f>
        <v/>
      </c>
      <c r="H721" s="52" t="str">
        <f>IFERROR(IF($A721&lt;&gt;"",VLOOKUP($A721,Matos,3,0),""),"")</f>
        <v/>
      </c>
      <c r="I721" s="52"/>
      <c r="J721" s="52"/>
      <c r="K721" s="68" t="str">
        <f ca="1">IFERROR(ROUND(IF(MID($B721,1,2)="OT","",IF(AND($B$8&lt;&gt;"",$D721="",MONTH($F721)=MONTH($L$9),($F721&gt;$B$8),($F721&gt;$E721)),-SUM($H721/DAY(DATE(YEAR($L$9),MONTH($L$9)+1,0)))*DATEDIF($B$8,$F721,"d")*$C721,IF(AND($B$8&lt;&gt;"",$D721&lt;&gt;"",MONTH($F721)=MONTH($L$9),($F721&gt;$B$8),($F721&gt;$E721)),-SUM($H721/DAY(DATE(YEAR($L$9),MONTH($L$9)+1,0)))*DATEDIF($B$8,$F721,"d")*$D721,""))),2),"")</f>
        <v/>
      </c>
      <c r="L721" s="68" t="str">
        <f ca="1">IFERROR(ROUND(IF(AND($J721="",$D721=""),SUM($H721/DAY(DATE(YEAR($L$9),MONTH($L$9)+1,0)))*$G721*$C721,IF(AND($J721="",$D721&lt;&gt;""),SUM($H721/DAY(DATE(YEAR($L$9),MONTH($L$9)+1,0)))*$G721*$D721,"")),2),"")</f>
        <v/>
      </c>
      <c r="M721" s="68" t="str">
        <f ca="1">IFERROR(ROUND(IF(SUM($I721+$L721)="","",SUM($I721+$L721)),2),"")</f>
        <v/>
      </c>
      <c r="N721" s="52"/>
      <c r="O721" s="54"/>
    </row>
    <row r="722" spans="1:15" s="14" customFormat="1" x14ac:dyDescent="0.25">
      <c r="A722" s="48"/>
      <c r="B722" s="49" t="str">
        <f>IFERROR(IF($A722&lt;&gt;"",VLOOKUP($A722,Matos,2,0),""),"")</f>
        <v/>
      </c>
      <c r="C722" s="50"/>
      <c r="D722" s="50"/>
      <c r="E722" s="51"/>
      <c r="F722" s="51"/>
      <c r="G722" s="67" t="str">
        <f>IFERROR(IF(OR($A722="",$B722="",$E722=""),"",IF(AND($F722&lt;&gt;"",MONTH($F722)&lt;MONTH($L$9)),"",IF(MID($B722,1,2)="OT",DATEDIF($E722,$F722,"d")+1,IF(AND($I722="",$F722=""),DATEDIF($E722,DATE(YEAR($L$9),MONTH($L$9)+1,0),"d"),IF(AND($E722&lt;&gt;"",$F722&lt;&gt;"",$I722=""),DATEDIF($E722,$F722,"d"),IF(AND($E722&lt;&gt;"",$F722&lt;&gt;"",$I722&lt;&gt;""),DAY(DATE(YEAR($F722),MONTH($F722)+1,0))-(DATE(YEAR($F722),MONTH($F722)+1,0)-$F722),DAY(DATE(YEAR($L$9),MONTH($L$9)+1,0)))))))),"")</f>
        <v/>
      </c>
      <c r="H722" s="52" t="str">
        <f>IFERROR(IF($A722&lt;&gt;"",VLOOKUP($A722,Matos,3,0),""),"")</f>
        <v/>
      </c>
      <c r="I722" s="52"/>
      <c r="J722" s="52"/>
      <c r="K722" s="68" t="str">
        <f ca="1">IFERROR(ROUND(IF(MID($B722,1,2)="OT","",IF(AND($B$8&lt;&gt;"",$D722="",MONTH($F722)=MONTH($L$9),($F722&gt;$B$8),($F722&gt;$E722)),-SUM($H722/DAY(DATE(YEAR($L$9),MONTH($L$9)+1,0)))*DATEDIF($B$8,$F722,"d")*$C722,IF(AND($B$8&lt;&gt;"",$D722&lt;&gt;"",MONTH($F722)=MONTH($L$9),($F722&gt;$B$8),($F722&gt;$E722)),-SUM($H722/DAY(DATE(YEAR($L$9),MONTH($L$9)+1,0)))*DATEDIF($B$8,$F722,"d")*$D722,""))),2),"")</f>
        <v/>
      </c>
      <c r="L722" s="68" t="str">
        <f ca="1">IFERROR(ROUND(IF(AND($J722="",$D722=""),SUM($H722/DAY(DATE(YEAR($L$9),MONTH($L$9)+1,0)))*$G722*$C722,IF(AND($J722="",$D722&lt;&gt;""),SUM($H722/DAY(DATE(YEAR($L$9),MONTH($L$9)+1,0)))*$G722*$D722,"")),2),"")</f>
        <v/>
      </c>
      <c r="M722" s="68" t="str">
        <f ca="1">IFERROR(ROUND(IF(SUM($I722+$L722)="","",SUM($I722+$L722)),2),"")</f>
        <v/>
      </c>
      <c r="N722" s="52"/>
      <c r="O722" s="54"/>
    </row>
    <row r="723" spans="1:15" s="14" customFormat="1" x14ac:dyDescent="0.25">
      <c r="A723" s="48"/>
      <c r="B723" s="49" t="str">
        <f>IFERROR(IF($A723&lt;&gt;"",VLOOKUP($A723,Matos,2,0),""),"")</f>
        <v/>
      </c>
      <c r="C723" s="50"/>
      <c r="D723" s="50"/>
      <c r="E723" s="51"/>
      <c r="F723" s="51"/>
      <c r="G723" s="67" t="str">
        <f>IFERROR(IF(OR($A723="",$B723="",$E723=""),"",IF(AND($F723&lt;&gt;"",MONTH($F723)&lt;MONTH($L$9)),"",IF(MID($B723,1,2)="OT",DATEDIF($E723,$F723,"d")+1,IF(AND($I723="",$F723=""),DATEDIF($E723,DATE(YEAR($L$9),MONTH($L$9)+1,0),"d"),IF(AND($E723&lt;&gt;"",$F723&lt;&gt;"",$I723=""),DATEDIF($E723,$F723,"d"),IF(AND($E723&lt;&gt;"",$F723&lt;&gt;"",$I723&lt;&gt;""),DAY(DATE(YEAR($F723),MONTH($F723)+1,0))-(DATE(YEAR($F723),MONTH($F723)+1,0)-$F723),DAY(DATE(YEAR($L$9),MONTH($L$9)+1,0)))))))),"")</f>
        <v/>
      </c>
      <c r="H723" s="52" t="str">
        <f>IFERROR(IF($A723&lt;&gt;"",VLOOKUP($A723,Matos,3,0),""),"")</f>
        <v/>
      </c>
      <c r="I723" s="52"/>
      <c r="J723" s="52"/>
      <c r="K723" s="68" t="str">
        <f ca="1">IFERROR(ROUND(IF(MID($B723,1,2)="OT","",IF(AND($B$8&lt;&gt;"",$D723="",MONTH($F723)=MONTH($L$9),($F723&gt;$B$8),($F723&gt;$E723)),-SUM($H723/DAY(DATE(YEAR($L$9),MONTH($L$9)+1,0)))*DATEDIF($B$8,$F723,"d")*$C723,IF(AND($B$8&lt;&gt;"",$D723&lt;&gt;"",MONTH($F723)=MONTH($L$9),($F723&gt;$B$8),($F723&gt;$E723)),-SUM($H723/DAY(DATE(YEAR($L$9),MONTH($L$9)+1,0)))*DATEDIF($B$8,$F723,"d")*$D723,""))),2),"")</f>
        <v/>
      </c>
      <c r="L723" s="68" t="str">
        <f ca="1">IFERROR(ROUND(IF(AND($J723="",$D723=""),SUM($H723/DAY(DATE(YEAR($L$9),MONTH($L$9)+1,0)))*$G723*$C723,IF(AND($J723="",$D723&lt;&gt;""),SUM($H723/DAY(DATE(YEAR($L$9),MONTH($L$9)+1,0)))*$G723*$D723,"")),2),"")</f>
        <v/>
      </c>
      <c r="M723" s="68" t="str">
        <f ca="1">IFERROR(ROUND(IF(SUM($I723+$L723)="","",SUM($I723+$L723)),2),"")</f>
        <v/>
      </c>
      <c r="N723" s="52"/>
      <c r="O723" s="54"/>
    </row>
    <row r="724" spans="1:15" s="14" customFormat="1" x14ac:dyDescent="0.25">
      <c r="A724" s="48"/>
      <c r="B724" s="49" t="str">
        <f>IFERROR(IF($A724&lt;&gt;"",VLOOKUP($A724,Matos,2,0),""),"")</f>
        <v/>
      </c>
      <c r="C724" s="50"/>
      <c r="D724" s="50"/>
      <c r="E724" s="51"/>
      <c r="F724" s="51"/>
      <c r="G724" s="67" t="str">
        <f>IFERROR(IF(OR($A724="",$B724="",$E724=""),"",IF(AND($F724&lt;&gt;"",MONTH($F724)&lt;MONTH($L$9)),"",IF(MID($B724,1,2)="OT",DATEDIF($E724,$F724,"d")+1,IF(AND($I724="",$F724=""),DATEDIF($E724,DATE(YEAR($L$9),MONTH($L$9)+1,0),"d"),IF(AND($E724&lt;&gt;"",$F724&lt;&gt;"",$I724=""),DATEDIF($E724,$F724,"d"),IF(AND($E724&lt;&gt;"",$F724&lt;&gt;"",$I724&lt;&gt;""),DAY(DATE(YEAR($F724),MONTH($F724)+1,0))-(DATE(YEAR($F724),MONTH($F724)+1,0)-$F724),DAY(DATE(YEAR($L$9),MONTH($L$9)+1,0)))))))),"")</f>
        <v/>
      </c>
      <c r="H724" s="52" t="str">
        <f>IFERROR(IF($A724&lt;&gt;"",VLOOKUP($A724,Matos,3,0),""),"")</f>
        <v/>
      </c>
      <c r="I724" s="52"/>
      <c r="J724" s="52"/>
      <c r="K724" s="68" t="str">
        <f ca="1">IFERROR(ROUND(IF(MID($B724,1,2)="OT","",IF(AND($B$8&lt;&gt;"",$D724="",MONTH($F724)=MONTH($L$9),($F724&gt;$B$8),($F724&gt;$E724)),-SUM($H724/DAY(DATE(YEAR($L$9),MONTH($L$9)+1,0)))*DATEDIF($B$8,$F724,"d")*$C724,IF(AND($B$8&lt;&gt;"",$D724&lt;&gt;"",MONTH($F724)=MONTH($L$9),($F724&gt;$B$8),($F724&gt;$E724)),-SUM($H724/DAY(DATE(YEAR($L$9),MONTH($L$9)+1,0)))*DATEDIF($B$8,$F724,"d")*$D724,""))),2),"")</f>
        <v/>
      </c>
      <c r="L724" s="68" t="str">
        <f ca="1">IFERROR(ROUND(IF(AND($J724="",$D724=""),SUM($H724/DAY(DATE(YEAR($L$9),MONTH($L$9)+1,0)))*$G724*$C724,IF(AND($J724="",$D724&lt;&gt;""),SUM($H724/DAY(DATE(YEAR($L$9),MONTH($L$9)+1,0)))*$G724*$D724,"")),2),"")</f>
        <v/>
      </c>
      <c r="M724" s="68" t="str">
        <f ca="1">IFERROR(ROUND(IF(SUM($I724+$L724)="","",SUM($I724+$L724)),2),"")</f>
        <v/>
      </c>
      <c r="N724" s="52"/>
      <c r="O724" s="54"/>
    </row>
    <row r="725" spans="1:15" s="14" customFormat="1" x14ac:dyDescent="0.25">
      <c r="A725" s="48"/>
      <c r="B725" s="49" t="str">
        <f>IFERROR(IF($A725&lt;&gt;"",VLOOKUP($A725,Matos,2,0),""),"")</f>
        <v/>
      </c>
      <c r="C725" s="50"/>
      <c r="D725" s="50"/>
      <c r="E725" s="51"/>
      <c r="F725" s="51"/>
      <c r="G725" s="67" t="str">
        <f>IFERROR(IF(OR($A725="",$B725="",$E725=""),"",IF(AND($F725&lt;&gt;"",MONTH($F725)&lt;MONTH($L$9)),"",IF(MID($B725,1,2)="OT",DATEDIF($E725,$F725,"d")+1,IF(AND($I725="",$F725=""),DATEDIF($E725,DATE(YEAR($L$9),MONTH($L$9)+1,0),"d"),IF(AND($E725&lt;&gt;"",$F725&lt;&gt;"",$I725=""),DATEDIF($E725,$F725,"d"),IF(AND($E725&lt;&gt;"",$F725&lt;&gt;"",$I725&lt;&gt;""),DAY(DATE(YEAR($F725),MONTH($F725)+1,0))-(DATE(YEAR($F725),MONTH($F725)+1,0)-$F725),DAY(DATE(YEAR($L$9),MONTH($L$9)+1,0)))))))),"")</f>
        <v/>
      </c>
      <c r="H725" s="52" t="str">
        <f>IFERROR(IF($A725&lt;&gt;"",VLOOKUP($A725,Matos,3,0),""),"")</f>
        <v/>
      </c>
      <c r="I725" s="52"/>
      <c r="J725" s="52"/>
      <c r="K725" s="68" t="str">
        <f ca="1">IFERROR(ROUND(IF(MID($B725,1,2)="OT","",IF(AND($B$8&lt;&gt;"",$D725="",MONTH($F725)=MONTH($L$9),($F725&gt;$B$8),($F725&gt;$E725)),-SUM($H725/DAY(DATE(YEAR($L$9),MONTH($L$9)+1,0)))*DATEDIF($B$8,$F725,"d")*$C725,IF(AND($B$8&lt;&gt;"",$D725&lt;&gt;"",MONTH($F725)=MONTH($L$9),($F725&gt;$B$8),($F725&gt;$E725)),-SUM($H725/DAY(DATE(YEAR($L$9),MONTH($L$9)+1,0)))*DATEDIF($B$8,$F725,"d")*$D725,""))),2),"")</f>
        <v/>
      </c>
      <c r="L725" s="68" t="str">
        <f ca="1">IFERROR(ROUND(IF(AND($J725="",$D725=""),SUM($H725/DAY(DATE(YEAR($L$9),MONTH($L$9)+1,0)))*$G725*$C725,IF(AND($J725="",$D725&lt;&gt;""),SUM($H725/DAY(DATE(YEAR($L$9),MONTH($L$9)+1,0)))*$G725*$D725,"")),2),"")</f>
        <v/>
      </c>
      <c r="M725" s="68" t="str">
        <f ca="1">IFERROR(ROUND(IF(SUM($I725+$L725)="","",SUM($I725+$L725)),2),"")</f>
        <v/>
      </c>
      <c r="N725" s="52"/>
      <c r="O725" s="54"/>
    </row>
    <row r="726" spans="1:15" s="14" customFormat="1" x14ac:dyDescent="0.25">
      <c r="A726" s="48"/>
      <c r="B726" s="49" t="str">
        <f>IFERROR(IF($A726&lt;&gt;"",VLOOKUP($A726,Matos,2,0),""),"")</f>
        <v/>
      </c>
      <c r="C726" s="50"/>
      <c r="D726" s="50"/>
      <c r="E726" s="51"/>
      <c r="F726" s="51"/>
      <c r="G726" s="67" t="str">
        <f>IFERROR(IF(OR($A726="",$B726="",$E726=""),"",IF(AND($F726&lt;&gt;"",MONTH($F726)&lt;MONTH($L$9)),"",IF(MID($B726,1,2)="OT",DATEDIF($E726,$F726,"d")+1,IF(AND($I726="",$F726=""),DATEDIF($E726,DATE(YEAR($L$9),MONTH($L$9)+1,0),"d"),IF(AND($E726&lt;&gt;"",$F726&lt;&gt;"",$I726=""),DATEDIF($E726,$F726,"d"),IF(AND($E726&lt;&gt;"",$F726&lt;&gt;"",$I726&lt;&gt;""),DAY(DATE(YEAR($F726),MONTH($F726)+1,0))-(DATE(YEAR($F726),MONTH($F726)+1,0)-$F726),DAY(DATE(YEAR($L$9),MONTH($L$9)+1,0)))))))),"")</f>
        <v/>
      </c>
      <c r="H726" s="52" t="str">
        <f>IFERROR(IF($A726&lt;&gt;"",VLOOKUP($A726,Matos,3,0),""),"")</f>
        <v/>
      </c>
      <c r="I726" s="52"/>
      <c r="J726" s="52"/>
      <c r="K726" s="68" t="str">
        <f ca="1">IFERROR(ROUND(IF(MID($B726,1,2)="OT","",IF(AND($B$8&lt;&gt;"",$D726="",MONTH($F726)=MONTH($L$9),($F726&gt;$B$8),($F726&gt;$E726)),-SUM($H726/DAY(DATE(YEAR($L$9),MONTH($L$9)+1,0)))*DATEDIF($B$8,$F726,"d")*$C726,IF(AND($B$8&lt;&gt;"",$D726&lt;&gt;"",MONTH($F726)=MONTH($L$9),($F726&gt;$B$8),($F726&gt;$E726)),-SUM($H726/DAY(DATE(YEAR($L$9),MONTH($L$9)+1,0)))*DATEDIF($B$8,$F726,"d")*$D726,""))),2),"")</f>
        <v/>
      </c>
      <c r="L726" s="68" t="str">
        <f ca="1">IFERROR(ROUND(IF(AND($J726="",$D726=""),SUM($H726/DAY(DATE(YEAR($L$9),MONTH($L$9)+1,0)))*$G726*$C726,IF(AND($J726="",$D726&lt;&gt;""),SUM($H726/DAY(DATE(YEAR($L$9),MONTH($L$9)+1,0)))*$G726*$D726,"")),2),"")</f>
        <v/>
      </c>
      <c r="M726" s="68" t="str">
        <f ca="1">IFERROR(ROUND(IF(SUM($I726+$L726)="","",SUM($I726+$L726)),2),"")</f>
        <v/>
      </c>
      <c r="N726" s="52"/>
      <c r="O726" s="54"/>
    </row>
    <row r="727" spans="1:15" s="14" customFormat="1" x14ac:dyDescent="0.25">
      <c r="A727" s="48"/>
      <c r="B727" s="49" t="str">
        <f>IFERROR(IF($A727&lt;&gt;"",VLOOKUP($A727,Matos,2,0),""),"")</f>
        <v/>
      </c>
      <c r="C727" s="50"/>
      <c r="D727" s="50"/>
      <c r="E727" s="51"/>
      <c r="F727" s="51"/>
      <c r="G727" s="67" t="str">
        <f>IFERROR(IF(OR($A727="",$B727="",$E727=""),"",IF(AND($F727&lt;&gt;"",MONTH($F727)&lt;MONTH($L$9)),"",IF(MID($B727,1,2)="OT",DATEDIF($E727,$F727,"d")+1,IF(AND($I727="",$F727=""),DATEDIF($E727,DATE(YEAR($L$9),MONTH($L$9)+1,0),"d"),IF(AND($E727&lt;&gt;"",$F727&lt;&gt;"",$I727=""),DATEDIF($E727,$F727,"d"),IF(AND($E727&lt;&gt;"",$F727&lt;&gt;"",$I727&lt;&gt;""),DAY(DATE(YEAR($F727),MONTH($F727)+1,0))-(DATE(YEAR($F727),MONTH($F727)+1,0)-$F727),DAY(DATE(YEAR($L$9),MONTH($L$9)+1,0)))))))),"")</f>
        <v/>
      </c>
      <c r="H727" s="52" t="str">
        <f>IFERROR(IF($A727&lt;&gt;"",VLOOKUP($A727,Matos,3,0),""),"")</f>
        <v/>
      </c>
      <c r="I727" s="52"/>
      <c r="J727" s="52"/>
      <c r="K727" s="68" t="str">
        <f ca="1">IFERROR(ROUND(IF(MID($B727,1,2)="OT","",IF(AND($B$8&lt;&gt;"",$D727="",MONTH($F727)=MONTH($L$9),($F727&gt;$B$8),($F727&gt;$E727)),-SUM($H727/DAY(DATE(YEAR($L$9),MONTH($L$9)+1,0)))*DATEDIF($B$8,$F727,"d")*$C727,IF(AND($B$8&lt;&gt;"",$D727&lt;&gt;"",MONTH($F727)=MONTH($L$9),($F727&gt;$B$8),($F727&gt;$E727)),-SUM($H727/DAY(DATE(YEAR($L$9),MONTH($L$9)+1,0)))*DATEDIF($B$8,$F727,"d")*$D727,""))),2),"")</f>
        <v/>
      </c>
      <c r="L727" s="68" t="str">
        <f ca="1">IFERROR(ROUND(IF(AND($J727="",$D727=""),SUM($H727/DAY(DATE(YEAR($L$9),MONTH($L$9)+1,0)))*$G727*$C727,IF(AND($J727="",$D727&lt;&gt;""),SUM($H727/DAY(DATE(YEAR($L$9),MONTH($L$9)+1,0)))*$G727*$D727,"")),2),"")</f>
        <v/>
      </c>
      <c r="M727" s="68" t="str">
        <f ca="1">IFERROR(ROUND(IF(SUM($I727+$L727)="","",SUM($I727+$L727)),2),"")</f>
        <v/>
      </c>
      <c r="N727" s="52"/>
      <c r="O727" s="54"/>
    </row>
    <row r="728" spans="1:15" s="14" customFormat="1" x14ac:dyDescent="0.25">
      <c r="A728" s="48"/>
      <c r="B728" s="49" t="str">
        <f>IFERROR(IF($A728&lt;&gt;"",VLOOKUP($A728,Matos,2,0),""),"")</f>
        <v/>
      </c>
      <c r="C728" s="50"/>
      <c r="D728" s="50"/>
      <c r="E728" s="51"/>
      <c r="F728" s="51"/>
      <c r="G728" s="67" t="str">
        <f>IFERROR(IF(OR($A728="",$B728="",$E728=""),"",IF(AND($F728&lt;&gt;"",MONTH($F728)&lt;MONTH($L$9)),"",IF(MID($B728,1,2)="OT",DATEDIF($E728,$F728,"d")+1,IF(AND($I728="",$F728=""),DATEDIF($E728,DATE(YEAR($L$9),MONTH($L$9)+1,0),"d"),IF(AND($E728&lt;&gt;"",$F728&lt;&gt;"",$I728=""),DATEDIF($E728,$F728,"d"),IF(AND($E728&lt;&gt;"",$F728&lt;&gt;"",$I728&lt;&gt;""),DAY(DATE(YEAR($F728),MONTH($F728)+1,0))-(DATE(YEAR($F728),MONTH($F728)+1,0)-$F728),DAY(DATE(YEAR($L$9),MONTH($L$9)+1,0)))))))),"")</f>
        <v/>
      </c>
      <c r="H728" s="52" t="str">
        <f>IFERROR(IF($A728&lt;&gt;"",VLOOKUP($A728,Matos,3,0),""),"")</f>
        <v/>
      </c>
      <c r="I728" s="52"/>
      <c r="J728" s="52"/>
      <c r="K728" s="68" t="str">
        <f ca="1">IFERROR(ROUND(IF(MID($B728,1,2)="OT","",IF(AND($B$8&lt;&gt;"",$D728="",MONTH($F728)=MONTH($L$9),($F728&gt;$B$8),($F728&gt;$E728)),-SUM($H728/DAY(DATE(YEAR($L$9),MONTH($L$9)+1,0)))*DATEDIF($B$8,$F728,"d")*$C728,IF(AND($B$8&lt;&gt;"",$D728&lt;&gt;"",MONTH($F728)=MONTH($L$9),($F728&gt;$B$8),($F728&gt;$E728)),-SUM($H728/DAY(DATE(YEAR($L$9),MONTH($L$9)+1,0)))*DATEDIF($B$8,$F728,"d")*$D728,""))),2),"")</f>
        <v/>
      </c>
      <c r="L728" s="68" t="str">
        <f ca="1">IFERROR(ROUND(IF(AND($J728="",$D728=""),SUM($H728/DAY(DATE(YEAR($L$9),MONTH($L$9)+1,0)))*$G728*$C728,IF(AND($J728="",$D728&lt;&gt;""),SUM($H728/DAY(DATE(YEAR($L$9),MONTH($L$9)+1,0)))*$G728*$D728,"")),2),"")</f>
        <v/>
      </c>
      <c r="M728" s="68" t="str">
        <f ca="1">IFERROR(ROUND(IF(SUM($I728+$L728)="","",SUM($I728+$L728)),2),"")</f>
        <v/>
      </c>
      <c r="N728" s="52"/>
      <c r="O728" s="54"/>
    </row>
    <row r="729" spans="1:15" s="14" customFormat="1" x14ac:dyDescent="0.25">
      <c r="A729" s="48"/>
      <c r="B729" s="49" t="str">
        <f>IFERROR(IF($A729&lt;&gt;"",VLOOKUP($A729,Matos,2,0),""),"")</f>
        <v/>
      </c>
      <c r="C729" s="50"/>
      <c r="D729" s="50"/>
      <c r="E729" s="51"/>
      <c r="F729" s="51"/>
      <c r="G729" s="67" t="str">
        <f>IFERROR(IF(OR($A729="",$B729="",$E729=""),"",IF(AND($F729&lt;&gt;"",MONTH($F729)&lt;MONTH($L$9)),"",IF(MID($B729,1,2)="OT",DATEDIF($E729,$F729,"d")+1,IF(AND($I729="",$F729=""),DATEDIF($E729,DATE(YEAR($L$9),MONTH($L$9)+1,0),"d"),IF(AND($E729&lt;&gt;"",$F729&lt;&gt;"",$I729=""),DATEDIF($E729,$F729,"d"),IF(AND($E729&lt;&gt;"",$F729&lt;&gt;"",$I729&lt;&gt;""),DAY(DATE(YEAR($F729),MONTH($F729)+1,0))-(DATE(YEAR($F729),MONTH($F729)+1,0)-$F729),DAY(DATE(YEAR($L$9),MONTH($L$9)+1,0)))))))),"")</f>
        <v/>
      </c>
      <c r="H729" s="52" t="str">
        <f>IFERROR(IF($A729&lt;&gt;"",VLOOKUP($A729,Matos,3,0),""),"")</f>
        <v/>
      </c>
      <c r="I729" s="52"/>
      <c r="J729" s="52"/>
      <c r="K729" s="68" t="str">
        <f ca="1">IFERROR(ROUND(IF(MID($B729,1,2)="OT","",IF(AND($B$8&lt;&gt;"",$D729="",MONTH($F729)=MONTH($L$9),($F729&gt;$B$8),($F729&gt;$E729)),-SUM($H729/DAY(DATE(YEAR($L$9),MONTH($L$9)+1,0)))*DATEDIF($B$8,$F729,"d")*$C729,IF(AND($B$8&lt;&gt;"",$D729&lt;&gt;"",MONTH($F729)=MONTH($L$9),($F729&gt;$B$8),($F729&gt;$E729)),-SUM($H729/DAY(DATE(YEAR($L$9),MONTH($L$9)+1,0)))*DATEDIF($B$8,$F729,"d")*$D729,""))),2),"")</f>
        <v/>
      </c>
      <c r="L729" s="68" t="str">
        <f ca="1">IFERROR(ROUND(IF(AND($J729="",$D729=""),SUM($H729/DAY(DATE(YEAR($L$9),MONTH($L$9)+1,0)))*$G729*$C729,IF(AND($J729="",$D729&lt;&gt;""),SUM($H729/DAY(DATE(YEAR($L$9),MONTH($L$9)+1,0)))*$G729*$D729,"")),2),"")</f>
        <v/>
      </c>
      <c r="M729" s="68" t="str">
        <f ca="1">IFERROR(ROUND(IF(SUM($I729+$L729)="","",SUM($I729+$L729)),2),"")</f>
        <v/>
      </c>
      <c r="N729" s="52"/>
      <c r="O729" s="54"/>
    </row>
    <row r="730" spans="1:15" s="14" customFormat="1" x14ac:dyDescent="0.25">
      <c r="A730" s="48"/>
      <c r="B730" s="49" t="str">
        <f>IFERROR(IF($A730&lt;&gt;"",VLOOKUP($A730,Matos,2,0),""),"")</f>
        <v/>
      </c>
      <c r="C730" s="50"/>
      <c r="D730" s="50"/>
      <c r="E730" s="51"/>
      <c r="F730" s="51"/>
      <c r="G730" s="67" t="str">
        <f>IFERROR(IF(OR($A730="",$B730="",$E730=""),"",IF(AND($F730&lt;&gt;"",MONTH($F730)&lt;MONTH($L$9)),"",IF(MID($B730,1,2)="OT",DATEDIF($E730,$F730,"d")+1,IF(AND($I730="",$F730=""),DATEDIF($E730,DATE(YEAR($L$9),MONTH($L$9)+1,0),"d"),IF(AND($E730&lt;&gt;"",$F730&lt;&gt;"",$I730=""),DATEDIF($E730,$F730,"d"),IF(AND($E730&lt;&gt;"",$F730&lt;&gt;"",$I730&lt;&gt;""),DAY(DATE(YEAR($F730),MONTH($F730)+1,0))-(DATE(YEAR($F730),MONTH($F730)+1,0)-$F730),DAY(DATE(YEAR($L$9),MONTH($L$9)+1,0)))))))),"")</f>
        <v/>
      </c>
      <c r="H730" s="52" t="str">
        <f>IFERROR(IF($A730&lt;&gt;"",VLOOKUP($A730,Matos,3,0),""),"")</f>
        <v/>
      </c>
      <c r="I730" s="52"/>
      <c r="J730" s="52"/>
      <c r="K730" s="68" t="str">
        <f ca="1">IFERROR(ROUND(IF(MID($B730,1,2)="OT","",IF(AND($B$8&lt;&gt;"",$D730="",MONTH($F730)=MONTH($L$9),($F730&gt;$B$8),($F730&gt;$E730)),-SUM($H730/DAY(DATE(YEAR($L$9),MONTH($L$9)+1,0)))*DATEDIF($B$8,$F730,"d")*$C730,IF(AND($B$8&lt;&gt;"",$D730&lt;&gt;"",MONTH($F730)=MONTH($L$9),($F730&gt;$B$8),($F730&gt;$E730)),-SUM($H730/DAY(DATE(YEAR($L$9),MONTH($L$9)+1,0)))*DATEDIF($B$8,$F730,"d")*$D730,""))),2),"")</f>
        <v/>
      </c>
      <c r="L730" s="68" t="str">
        <f ca="1">IFERROR(ROUND(IF(AND($J730="",$D730=""),SUM($H730/DAY(DATE(YEAR($L$9),MONTH($L$9)+1,0)))*$G730*$C730,IF(AND($J730="",$D730&lt;&gt;""),SUM($H730/DAY(DATE(YEAR($L$9),MONTH($L$9)+1,0)))*$G730*$D730,"")),2),"")</f>
        <v/>
      </c>
      <c r="M730" s="68" t="str">
        <f ca="1">IFERROR(ROUND(IF(SUM($I730+$L730)="","",SUM($I730+$L730)),2),"")</f>
        <v/>
      </c>
      <c r="N730" s="52"/>
      <c r="O730" s="54"/>
    </row>
    <row r="731" spans="1:15" s="14" customFormat="1" x14ac:dyDescent="0.25">
      <c r="A731" s="48"/>
      <c r="B731" s="49" t="str">
        <f>IFERROR(IF($A731&lt;&gt;"",VLOOKUP($A731,Matos,2,0),""),"")</f>
        <v/>
      </c>
      <c r="C731" s="50"/>
      <c r="D731" s="50"/>
      <c r="E731" s="51"/>
      <c r="F731" s="51"/>
      <c r="G731" s="67" t="str">
        <f>IFERROR(IF(OR($A731="",$B731="",$E731=""),"",IF(AND($F731&lt;&gt;"",MONTH($F731)&lt;MONTH($L$9)),"",IF(MID($B731,1,2)="OT",DATEDIF($E731,$F731,"d")+1,IF(AND($I731="",$F731=""),DATEDIF($E731,DATE(YEAR($L$9),MONTH($L$9)+1,0),"d"),IF(AND($E731&lt;&gt;"",$F731&lt;&gt;"",$I731=""),DATEDIF($E731,$F731,"d"),IF(AND($E731&lt;&gt;"",$F731&lt;&gt;"",$I731&lt;&gt;""),DAY(DATE(YEAR($F731),MONTH($F731)+1,0))-(DATE(YEAR($F731),MONTH($F731)+1,0)-$F731),DAY(DATE(YEAR($L$9),MONTH($L$9)+1,0)))))))),"")</f>
        <v/>
      </c>
      <c r="H731" s="52" t="str">
        <f>IFERROR(IF($A731&lt;&gt;"",VLOOKUP($A731,Matos,3,0),""),"")</f>
        <v/>
      </c>
      <c r="I731" s="52"/>
      <c r="J731" s="52"/>
      <c r="K731" s="68" t="str">
        <f ca="1">IFERROR(ROUND(IF(MID($B731,1,2)="OT","",IF(AND($B$8&lt;&gt;"",$D731="",MONTH($F731)=MONTH($L$9),($F731&gt;$B$8),($F731&gt;$E731)),-SUM($H731/DAY(DATE(YEAR($L$9),MONTH($L$9)+1,0)))*DATEDIF($B$8,$F731,"d")*$C731,IF(AND($B$8&lt;&gt;"",$D731&lt;&gt;"",MONTH($F731)=MONTH($L$9),($F731&gt;$B$8),($F731&gt;$E731)),-SUM($H731/DAY(DATE(YEAR($L$9),MONTH($L$9)+1,0)))*DATEDIF($B$8,$F731,"d")*$D731,""))),2),"")</f>
        <v/>
      </c>
      <c r="L731" s="68" t="str">
        <f ca="1">IFERROR(ROUND(IF(AND($J731="",$D731=""),SUM($H731/DAY(DATE(YEAR($L$9),MONTH($L$9)+1,0)))*$G731*$C731,IF(AND($J731="",$D731&lt;&gt;""),SUM($H731/DAY(DATE(YEAR($L$9),MONTH($L$9)+1,0)))*$G731*$D731,"")),2),"")</f>
        <v/>
      </c>
      <c r="M731" s="68" t="str">
        <f ca="1">IFERROR(ROUND(IF(SUM($I731+$L731)="","",SUM($I731+$L731)),2),"")</f>
        <v/>
      </c>
      <c r="N731" s="52"/>
      <c r="O731" s="54"/>
    </row>
    <row r="732" spans="1:15" s="14" customFormat="1" x14ac:dyDescent="0.25">
      <c r="A732" s="48"/>
      <c r="B732" s="49" t="str">
        <f>IFERROR(IF($A732&lt;&gt;"",VLOOKUP($A732,Matos,2,0),""),"")</f>
        <v/>
      </c>
      <c r="C732" s="50"/>
      <c r="D732" s="50"/>
      <c r="E732" s="51"/>
      <c r="F732" s="51"/>
      <c r="G732" s="67" t="str">
        <f>IFERROR(IF(OR($A732="",$B732="",$E732=""),"",IF(AND($F732&lt;&gt;"",MONTH($F732)&lt;MONTH($L$9)),"",IF(MID($B732,1,2)="OT",DATEDIF($E732,$F732,"d")+1,IF(AND($I732="",$F732=""),DATEDIF($E732,DATE(YEAR($L$9),MONTH($L$9)+1,0),"d"),IF(AND($E732&lt;&gt;"",$F732&lt;&gt;"",$I732=""),DATEDIF($E732,$F732,"d"),IF(AND($E732&lt;&gt;"",$F732&lt;&gt;"",$I732&lt;&gt;""),DAY(DATE(YEAR($F732),MONTH($F732)+1,0))-(DATE(YEAR($F732),MONTH($F732)+1,0)-$F732),DAY(DATE(YEAR($L$9),MONTH($L$9)+1,0)))))))),"")</f>
        <v/>
      </c>
      <c r="H732" s="52" t="str">
        <f>IFERROR(IF($A732&lt;&gt;"",VLOOKUP($A732,Matos,3,0),""),"")</f>
        <v/>
      </c>
      <c r="I732" s="52"/>
      <c r="J732" s="52"/>
      <c r="K732" s="68" t="str">
        <f ca="1">IFERROR(ROUND(IF(MID($B732,1,2)="OT","",IF(AND($B$8&lt;&gt;"",$D732="",MONTH($F732)=MONTH($L$9),($F732&gt;$B$8),($F732&gt;$E732)),-SUM($H732/DAY(DATE(YEAR($L$9),MONTH($L$9)+1,0)))*DATEDIF($B$8,$F732,"d")*$C732,IF(AND($B$8&lt;&gt;"",$D732&lt;&gt;"",MONTH($F732)=MONTH($L$9),($F732&gt;$B$8),($F732&gt;$E732)),-SUM($H732/DAY(DATE(YEAR($L$9),MONTH($L$9)+1,0)))*DATEDIF($B$8,$F732,"d")*$D732,""))),2),"")</f>
        <v/>
      </c>
      <c r="L732" s="68" t="str">
        <f ca="1">IFERROR(ROUND(IF(AND($J732="",$D732=""),SUM($H732/DAY(DATE(YEAR($L$9),MONTH($L$9)+1,0)))*$G732*$C732,IF(AND($J732="",$D732&lt;&gt;""),SUM($H732/DAY(DATE(YEAR($L$9),MONTH($L$9)+1,0)))*$G732*$D732,"")),2),"")</f>
        <v/>
      </c>
      <c r="M732" s="68" t="str">
        <f ca="1">IFERROR(ROUND(IF(SUM($I732+$L732)="","",SUM($I732+$L732)),2),"")</f>
        <v/>
      </c>
      <c r="N732" s="52"/>
      <c r="O732" s="54"/>
    </row>
    <row r="733" spans="1:15" s="14" customFormat="1" x14ac:dyDescent="0.25">
      <c r="A733" s="48"/>
      <c r="B733" s="49" t="str">
        <f>IFERROR(IF($A733&lt;&gt;"",VLOOKUP($A733,Matos,2,0),""),"")</f>
        <v/>
      </c>
      <c r="C733" s="50"/>
      <c r="D733" s="50"/>
      <c r="E733" s="51"/>
      <c r="F733" s="51"/>
      <c r="G733" s="67" t="str">
        <f>IFERROR(IF(OR($A733="",$B733="",$E733=""),"",IF(AND($F733&lt;&gt;"",MONTH($F733)&lt;MONTH($L$9)),"",IF(MID($B733,1,2)="OT",DATEDIF($E733,$F733,"d")+1,IF(AND($I733="",$F733=""),DATEDIF($E733,DATE(YEAR($L$9),MONTH($L$9)+1,0),"d"),IF(AND($E733&lt;&gt;"",$F733&lt;&gt;"",$I733=""),DATEDIF($E733,$F733,"d"),IF(AND($E733&lt;&gt;"",$F733&lt;&gt;"",$I733&lt;&gt;""),DAY(DATE(YEAR($F733),MONTH($F733)+1,0))-(DATE(YEAR($F733),MONTH($F733)+1,0)-$F733),DAY(DATE(YEAR($L$9),MONTH($L$9)+1,0)))))))),"")</f>
        <v/>
      </c>
      <c r="H733" s="52" t="str">
        <f>IFERROR(IF($A733&lt;&gt;"",VLOOKUP($A733,Matos,3,0),""),"")</f>
        <v/>
      </c>
      <c r="I733" s="52"/>
      <c r="J733" s="52"/>
      <c r="K733" s="68" t="str">
        <f ca="1">IFERROR(ROUND(IF(MID($B733,1,2)="OT","",IF(AND($B$8&lt;&gt;"",$D733="",MONTH($F733)=MONTH($L$9),($F733&gt;$B$8),($F733&gt;$E733)),-SUM($H733/DAY(DATE(YEAR($L$9),MONTH($L$9)+1,0)))*DATEDIF($B$8,$F733,"d")*$C733,IF(AND($B$8&lt;&gt;"",$D733&lt;&gt;"",MONTH($F733)=MONTH($L$9),($F733&gt;$B$8),($F733&gt;$E733)),-SUM($H733/DAY(DATE(YEAR($L$9),MONTH($L$9)+1,0)))*DATEDIF($B$8,$F733,"d")*$D733,""))),2),"")</f>
        <v/>
      </c>
      <c r="L733" s="68" t="str">
        <f ca="1">IFERROR(ROUND(IF(AND($J733="",$D733=""),SUM($H733/DAY(DATE(YEAR($L$9),MONTH($L$9)+1,0)))*$G733*$C733,IF(AND($J733="",$D733&lt;&gt;""),SUM($H733/DAY(DATE(YEAR($L$9),MONTH($L$9)+1,0)))*$G733*$D733,"")),2),"")</f>
        <v/>
      </c>
      <c r="M733" s="68" t="str">
        <f ca="1">IFERROR(ROUND(IF(SUM($I733+$L733)="","",SUM($I733+$L733)),2),"")</f>
        <v/>
      </c>
      <c r="N733" s="52"/>
      <c r="O733" s="54"/>
    </row>
    <row r="734" spans="1:15" s="14" customFormat="1" x14ac:dyDescent="0.25">
      <c r="A734" s="48"/>
      <c r="B734" s="49" t="str">
        <f>IFERROR(IF($A734&lt;&gt;"",VLOOKUP($A734,Matos,2,0),""),"")</f>
        <v/>
      </c>
      <c r="C734" s="50"/>
      <c r="D734" s="50"/>
      <c r="E734" s="51"/>
      <c r="F734" s="51"/>
      <c r="G734" s="67" t="str">
        <f>IFERROR(IF(OR($A734="",$B734="",$E734=""),"",IF(AND($F734&lt;&gt;"",MONTH($F734)&lt;MONTH($L$9)),"",IF(MID($B734,1,2)="OT",DATEDIF($E734,$F734,"d")+1,IF(AND($I734="",$F734=""),DATEDIF($E734,DATE(YEAR($L$9),MONTH($L$9)+1,0),"d"),IF(AND($E734&lt;&gt;"",$F734&lt;&gt;"",$I734=""),DATEDIF($E734,$F734,"d"),IF(AND($E734&lt;&gt;"",$F734&lt;&gt;"",$I734&lt;&gt;""),DAY(DATE(YEAR($F734),MONTH($F734)+1,0))-(DATE(YEAR($F734),MONTH($F734)+1,0)-$F734),DAY(DATE(YEAR($L$9),MONTH($L$9)+1,0)))))))),"")</f>
        <v/>
      </c>
      <c r="H734" s="52" t="str">
        <f>IFERROR(IF($A734&lt;&gt;"",VLOOKUP($A734,Matos,3,0),""),"")</f>
        <v/>
      </c>
      <c r="I734" s="52"/>
      <c r="J734" s="52"/>
      <c r="K734" s="68" t="str">
        <f ca="1">IFERROR(ROUND(IF(MID($B734,1,2)="OT","",IF(AND($B$8&lt;&gt;"",$D734="",MONTH($F734)=MONTH($L$9),($F734&gt;$B$8),($F734&gt;$E734)),-SUM($H734/DAY(DATE(YEAR($L$9),MONTH($L$9)+1,0)))*DATEDIF($B$8,$F734,"d")*$C734,IF(AND($B$8&lt;&gt;"",$D734&lt;&gt;"",MONTH($F734)=MONTH($L$9),($F734&gt;$B$8),($F734&gt;$E734)),-SUM($H734/DAY(DATE(YEAR($L$9),MONTH($L$9)+1,0)))*DATEDIF($B$8,$F734,"d")*$D734,""))),2),"")</f>
        <v/>
      </c>
      <c r="L734" s="68" t="str">
        <f ca="1">IFERROR(ROUND(IF(AND($J734="",$D734=""),SUM($H734/DAY(DATE(YEAR($L$9),MONTH($L$9)+1,0)))*$G734*$C734,IF(AND($J734="",$D734&lt;&gt;""),SUM($H734/DAY(DATE(YEAR($L$9),MONTH($L$9)+1,0)))*$G734*$D734,"")),2),"")</f>
        <v/>
      </c>
      <c r="M734" s="68" t="str">
        <f ca="1">IFERROR(ROUND(IF(SUM($I734+$L734)="","",SUM($I734+$L734)),2),"")</f>
        <v/>
      </c>
      <c r="N734" s="52"/>
      <c r="O734" s="54"/>
    </row>
    <row r="735" spans="1:15" s="14" customFormat="1" x14ac:dyDescent="0.25">
      <c r="A735" s="48"/>
      <c r="B735" s="49" t="str">
        <f>IFERROR(IF($A735&lt;&gt;"",VLOOKUP($A735,Matos,2,0),""),"")</f>
        <v/>
      </c>
      <c r="C735" s="50"/>
      <c r="D735" s="50"/>
      <c r="E735" s="51"/>
      <c r="F735" s="51"/>
      <c r="G735" s="67" t="str">
        <f>IFERROR(IF(OR($A735="",$B735="",$E735=""),"",IF(AND($F735&lt;&gt;"",MONTH($F735)&lt;MONTH($L$9)),"",IF(MID($B735,1,2)="OT",DATEDIF($E735,$F735,"d")+1,IF(AND($I735="",$F735=""),DATEDIF($E735,DATE(YEAR($L$9),MONTH($L$9)+1,0),"d"),IF(AND($E735&lt;&gt;"",$F735&lt;&gt;"",$I735=""),DATEDIF($E735,$F735,"d"),IF(AND($E735&lt;&gt;"",$F735&lt;&gt;"",$I735&lt;&gt;""),DAY(DATE(YEAR($F735),MONTH($F735)+1,0))-(DATE(YEAR($F735),MONTH($F735)+1,0)-$F735),DAY(DATE(YEAR($L$9),MONTH($L$9)+1,0)))))))),"")</f>
        <v/>
      </c>
      <c r="H735" s="52" t="str">
        <f>IFERROR(IF($A735&lt;&gt;"",VLOOKUP($A735,Matos,3,0),""),"")</f>
        <v/>
      </c>
      <c r="I735" s="52"/>
      <c r="J735" s="52"/>
      <c r="K735" s="68" t="str">
        <f ca="1">IFERROR(ROUND(IF(MID($B735,1,2)="OT","",IF(AND($B$8&lt;&gt;"",$D735="",MONTH($F735)=MONTH($L$9),($F735&gt;$B$8),($F735&gt;$E735)),-SUM($H735/DAY(DATE(YEAR($L$9),MONTH($L$9)+1,0)))*DATEDIF($B$8,$F735,"d")*$C735,IF(AND($B$8&lt;&gt;"",$D735&lt;&gt;"",MONTH($F735)=MONTH($L$9),($F735&gt;$B$8),($F735&gt;$E735)),-SUM($H735/DAY(DATE(YEAR($L$9),MONTH($L$9)+1,0)))*DATEDIF($B$8,$F735,"d")*$D735,""))),2),"")</f>
        <v/>
      </c>
      <c r="L735" s="68" t="str">
        <f ca="1">IFERROR(ROUND(IF(AND($J735="",$D735=""),SUM($H735/DAY(DATE(YEAR($L$9),MONTH($L$9)+1,0)))*$G735*$C735,IF(AND($J735="",$D735&lt;&gt;""),SUM($H735/DAY(DATE(YEAR($L$9),MONTH($L$9)+1,0)))*$G735*$D735,"")),2),"")</f>
        <v/>
      </c>
      <c r="M735" s="68" t="str">
        <f ca="1">IFERROR(ROUND(IF(SUM($I735+$L735)="","",SUM($I735+$L735)),2),"")</f>
        <v/>
      </c>
      <c r="N735" s="52"/>
      <c r="O735" s="54"/>
    </row>
    <row r="736" spans="1:15" s="14" customFormat="1" x14ac:dyDescent="0.25">
      <c r="A736" s="48"/>
      <c r="B736" s="49" t="str">
        <f>IFERROR(IF($A736&lt;&gt;"",VLOOKUP($A736,Matos,2,0),""),"")</f>
        <v/>
      </c>
      <c r="C736" s="50"/>
      <c r="D736" s="50"/>
      <c r="E736" s="51"/>
      <c r="F736" s="51"/>
      <c r="G736" s="67" t="str">
        <f>IFERROR(IF(OR($A736="",$B736="",$E736=""),"",IF(AND($F736&lt;&gt;"",MONTH($F736)&lt;MONTH($L$9)),"",IF(MID($B736,1,2)="OT",DATEDIF($E736,$F736,"d")+1,IF(AND($I736="",$F736=""),DATEDIF($E736,DATE(YEAR($L$9),MONTH($L$9)+1,0),"d"),IF(AND($E736&lt;&gt;"",$F736&lt;&gt;"",$I736=""),DATEDIF($E736,$F736,"d"),IF(AND($E736&lt;&gt;"",$F736&lt;&gt;"",$I736&lt;&gt;""),DAY(DATE(YEAR($F736),MONTH($F736)+1,0))-(DATE(YEAR($F736),MONTH($F736)+1,0)-$F736),DAY(DATE(YEAR($L$9),MONTH($L$9)+1,0)))))))),"")</f>
        <v/>
      </c>
      <c r="H736" s="52" t="str">
        <f>IFERROR(IF($A736&lt;&gt;"",VLOOKUP($A736,Matos,3,0),""),"")</f>
        <v/>
      </c>
      <c r="I736" s="52"/>
      <c r="J736" s="52"/>
      <c r="K736" s="68" t="str">
        <f ca="1">IFERROR(ROUND(IF(MID($B736,1,2)="OT","",IF(AND($B$8&lt;&gt;"",$D736="",MONTH($F736)=MONTH($L$9),($F736&gt;$B$8),($F736&gt;$E736)),-SUM($H736/DAY(DATE(YEAR($L$9),MONTH($L$9)+1,0)))*DATEDIF($B$8,$F736,"d")*$C736,IF(AND($B$8&lt;&gt;"",$D736&lt;&gt;"",MONTH($F736)=MONTH($L$9),($F736&gt;$B$8),($F736&gt;$E736)),-SUM($H736/DAY(DATE(YEAR($L$9),MONTH($L$9)+1,0)))*DATEDIF($B$8,$F736,"d")*$D736,""))),2),"")</f>
        <v/>
      </c>
      <c r="L736" s="68" t="str">
        <f ca="1">IFERROR(ROUND(IF(AND($J736="",$D736=""),SUM($H736/DAY(DATE(YEAR($L$9),MONTH($L$9)+1,0)))*$G736*$C736,IF(AND($J736="",$D736&lt;&gt;""),SUM($H736/DAY(DATE(YEAR($L$9),MONTH($L$9)+1,0)))*$G736*$D736,"")),2),"")</f>
        <v/>
      </c>
      <c r="M736" s="68" t="str">
        <f ca="1">IFERROR(ROUND(IF(SUM($I736+$L736)="","",SUM($I736+$L736)),2),"")</f>
        <v/>
      </c>
      <c r="N736" s="52"/>
      <c r="O736" s="54"/>
    </row>
    <row r="737" spans="1:15" s="14" customFormat="1" x14ac:dyDescent="0.25">
      <c r="A737" s="48"/>
      <c r="B737" s="49" t="str">
        <f>IFERROR(IF($A737&lt;&gt;"",VLOOKUP($A737,Matos,2,0),""),"")</f>
        <v/>
      </c>
      <c r="C737" s="50"/>
      <c r="D737" s="50"/>
      <c r="E737" s="51"/>
      <c r="F737" s="51"/>
      <c r="G737" s="67" t="str">
        <f>IFERROR(IF(OR($A737="",$B737="",$E737=""),"",IF(AND($F737&lt;&gt;"",MONTH($F737)&lt;MONTH($L$9)),"",IF(MID($B737,1,2)="OT",DATEDIF($E737,$F737,"d")+1,IF(AND($I737="",$F737=""),DATEDIF($E737,DATE(YEAR($L$9),MONTH($L$9)+1,0),"d"),IF(AND($E737&lt;&gt;"",$F737&lt;&gt;"",$I737=""),DATEDIF($E737,$F737,"d"),IF(AND($E737&lt;&gt;"",$F737&lt;&gt;"",$I737&lt;&gt;""),DAY(DATE(YEAR($F737),MONTH($F737)+1,0))-(DATE(YEAR($F737),MONTH($F737)+1,0)-$F737),DAY(DATE(YEAR($L$9),MONTH($L$9)+1,0)))))))),"")</f>
        <v/>
      </c>
      <c r="H737" s="52" t="str">
        <f>IFERROR(IF($A737&lt;&gt;"",VLOOKUP($A737,Matos,3,0),""),"")</f>
        <v/>
      </c>
      <c r="I737" s="52"/>
      <c r="J737" s="52"/>
      <c r="K737" s="68" t="str">
        <f ca="1">IFERROR(ROUND(IF(MID($B737,1,2)="OT","",IF(AND($B$8&lt;&gt;"",$D737="",MONTH($F737)=MONTH($L$9),($F737&gt;$B$8),($F737&gt;$E737)),-SUM($H737/DAY(DATE(YEAR($L$9),MONTH($L$9)+1,0)))*DATEDIF($B$8,$F737,"d")*$C737,IF(AND($B$8&lt;&gt;"",$D737&lt;&gt;"",MONTH($F737)=MONTH($L$9),($F737&gt;$B$8),($F737&gt;$E737)),-SUM($H737/DAY(DATE(YEAR($L$9),MONTH($L$9)+1,0)))*DATEDIF($B$8,$F737,"d")*$D737,""))),2),"")</f>
        <v/>
      </c>
      <c r="L737" s="68" t="str">
        <f ca="1">IFERROR(ROUND(IF(AND($J737="",$D737=""),SUM($H737/DAY(DATE(YEAR($L$9),MONTH($L$9)+1,0)))*$G737*$C737,IF(AND($J737="",$D737&lt;&gt;""),SUM($H737/DAY(DATE(YEAR($L$9),MONTH($L$9)+1,0)))*$G737*$D737,"")),2),"")</f>
        <v/>
      </c>
      <c r="M737" s="68" t="str">
        <f ca="1">IFERROR(ROUND(IF(SUM($I737+$L737)="","",SUM($I737+$L737)),2),"")</f>
        <v/>
      </c>
      <c r="N737" s="52"/>
      <c r="O737" s="54"/>
    </row>
    <row r="738" spans="1:15" s="14" customFormat="1" x14ac:dyDescent="0.25">
      <c r="A738" s="48"/>
      <c r="B738" s="49" t="str">
        <f>IFERROR(IF($A738&lt;&gt;"",VLOOKUP($A738,Matos,2,0),""),"")</f>
        <v/>
      </c>
      <c r="C738" s="50"/>
      <c r="D738" s="50"/>
      <c r="E738" s="51"/>
      <c r="F738" s="51"/>
      <c r="G738" s="67" t="str">
        <f>IFERROR(IF(OR($A738="",$B738="",$E738=""),"",IF(AND($F738&lt;&gt;"",MONTH($F738)&lt;MONTH($L$9)),"",IF(MID($B738,1,2)="OT",DATEDIF($E738,$F738,"d")+1,IF(AND($I738="",$F738=""),DATEDIF($E738,DATE(YEAR($L$9),MONTH($L$9)+1,0),"d"),IF(AND($E738&lt;&gt;"",$F738&lt;&gt;"",$I738=""),DATEDIF($E738,$F738,"d"),IF(AND($E738&lt;&gt;"",$F738&lt;&gt;"",$I738&lt;&gt;""),DAY(DATE(YEAR($F738),MONTH($F738)+1,0))-(DATE(YEAR($F738),MONTH($F738)+1,0)-$F738),DAY(DATE(YEAR($L$9),MONTH($L$9)+1,0)))))))),"")</f>
        <v/>
      </c>
      <c r="H738" s="52" t="str">
        <f>IFERROR(IF($A738&lt;&gt;"",VLOOKUP($A738,Matos,3,0),""),"")</f>
        <v/>
      </c>
      <c r="I738" s="52"/>
      <c r="J738" s="52"/>
      <c r="K738" s="68" t="str">
        <f ca="1">IFERROR(ROUND(IF(MID($B738,1,2)="OT","",IF(AND($B$8&lt;&gt;"",$D738="",MONTH($F738)=MONTH($L$9),($F738&gt;$B$8),($F738&gt;$E738)),-SUM($H738/DAY(DATE(YEAR($L$9),MONTH($L$9)+1,0)))*DATEDIF($B$8,$F738,"d")*$C738,IF(AND($B$8&lt;&gt;"",$D738&lt;&gt;"",MONTH($F738)=MONTH($L$9),($F738&gt;$B$8),($F738&gt;$E738)),-SUM($H738/DAY(DATE(YEAR($L$9),MONTH($L$9)+1,0)))*DATEDIF($B$8,$F738,"d")*$D738,""))),2),"")</f>
        <v/>
      </c>
      <c r="L738" s="68" t="str">
        <f ca="1">IFERROR(ROUND(IF(AND($J738="",$D738=""),SUM($H738/DAY(DATE(YEAR($L$9),MONTH($L$9)+1,0)))*$G738*$C738,IF(AND($J738="",$D738&lt;&gt;""),SUM($H738/DAY(DATE(YEAR($L$9),MONTH($L$9)+1,0)))*$G738*$D738,"")),2),"")</f>
        <v/>
      </c>
      <c r="M738" s="68" t="str">
        <f ca="1">IFERROR(ROUND(IF(SUM($I738+$L738)="","",SUM($I738+$L738)),2),"")</f>
        <v/>
      </c>
      <c r="N738" s="52"/>
      <c r="O738" s="54"/>
    </row>
    <row r="739" spans="1:15" s="14" customFormat="1" x14ac:dyDescent="0.25">
      <c r="A739" s="48"/>
      <c r="B739" s="49" t="str">
        <f>IFERROR(IF($A739&lt;&gt;"",VLOOKUP($A739,Matos,2,0),""),"")</f>
        <v/>
      </c>
      <c r="C739" s="50"/>
      <c r="D739" s="50"/>
      <c r="E739" s="51"/>
      <c r="F739" s="51"/>
      <c r="G739" s="67" t="str">
        <f>IFERROR(IF(OR($A739="",$B739="",$E739=""),"",IF(AND($F739&lt;&gt;"",MONTH($F739)&lt;MONTH($L$9)),"",IF(MID($B739,1,2)="OT",DATEDIF($E739,$F739,"d")+1,IF(AND($I739="",$F739=""),DATEDIF($E739,DATE(YEAR($L$9),MONTH($L$9)+1,0),"d"),IF(AND($E739&lt;&gt;"",$F739&lt;&gt;"",$I739=""),DATEDIF($E739,$F739,"d"),IF(AND($E739&lt;&gt;"",$F739&lt;&gt;"",$I739&lt;&gt;""),DAY(DATE(YEAR($F739),MONTH($F739)+1,0))-(DATE(YEAR($F739),MONTH($F739)+1,0)-$F739),DAY(DATE(YEAR($L$9),MONTH($L$9)+1,0)))))))),"")</f>
        <v/>
      </c>
      <c r="H739" s="52" t="str">
        <f>IFERROR(IF($A739&lt;&gt;"",VLOOKUP($A739,Matos,3,0),""),"")</f>
        <v/>
      </c>
      <c r="I739" s="52"/>
      <c r="J739" s="52"/>
      <c r="K739" s="68" t="str">
        <f ca="1">IFERROR(ROUND(IF(MID($B739,1,2)="OT","",IF(AND($B$8&lt;&gt;"",$D739="",MONTH($F739)=MONTH($L$9),($F739&gt;$B$8),($F739&gt;$E739)),-SUM($H739/DAY(DATE(YEAR($L$9),MONTH($L$9)+1,0)))*DATEDIF($B$8,$F739,"d")*$C739,IF(AND($B$8&lt;&gt;"",$D739&lt;&gt;"",MONTH($F739)=MONTH($L$9),($F739&gt;$B$8),($F739&gt;$E739)),-SUM($H739/DAY(DATE(YEAR($L$9),MONTH($L$9)+1,0)))*DATEDIF($B$8,$F739,"d")*$D739,""))),2),"")</f>
        <v/>
      </c>
      <c r="L739" s="68" t="str">
        <f ca="1">IFERROR(ROUND(IF(AND($J739="",$D739=""),SUM($H739/DAY(DATE(YEAR($L$9),MONTH($L$9)+1,0)))*$G739*$C739,IF(AND($J739="",$D739&lt;&gt;""),SUM($H739/DAY(DATE(YEAR($L$9),MONTH($L$9)+1,0)))*$G739*$D739,"")),2),"")</f>
        <v/>
      </c>
      <c r="M739" s="68" t="str">
        <f ca="1">IFERROR(ROUND(IF(SUM($I739+$L739)="","",SUM($I739+$L739)),2),"")</f>
        <v/>
      </c>
      <c r="N739" s="52"/>
      <c r="O739" s="54"/>
    </row>
    <row r="740" spans="1:15" s="14" customFormat="1" x14ac:dyDescent="0.25">
      <c r="A740" s="48"/>
      <c r="B740" s="49" t="str">
        <f>IFERROR(IF($A740&lt;&gt;"",VLOOKUP($A740,Matos,2,0),""),"")</f>
        <v/>
      </c>
      <c r="C740" s="50"/>
      <c r="D740" s="50"/>
      <c r="E740" s="51"/>
      <c r="F740" s="51"/>
      <c r="G740" s="67" t="str">
        <f>IFERROR(IF(OR($A740="",$B740="",$E740=""),"",IF(AND($F740&lt;&gt;"",MONTH($F740)&lt;MONTH($L$9)),"",IF(MID($B740,1,2)="OT",DATEDIF($E740,$F740,"d")+1,IF(AND($I740="",$F740=""),DATEDIF($E740,DATE(YEAR($L$9),MONTH($L$9)+1,0),"d"),IF(AND($E740&lt;&gt;"",$F740&lt;&gt;"",$I740=""),DATEDIF($E740,$F740,"d"),IF(AND($E740&lt;&gt;"",$F740&lt;&gt;"",$I740&lt;&gt;""),DAY(DATE(YEAR($F740),MONTH($F740)+1,0))-(DATE(YEAR($F740),MONTH($F740)+1,0)-$F740),DAY(DATE(YEAR($L$9),MONTH($L$9)+1,0)))))))),"")</f>
        <v/>
      </c>
      <c r="H740" s="52" t="str">
        <f>IFERROR(IF($A740&lt;&gt;"",VLOOKUP($A740,Matos,3,0),""),"")</f>
        <v/>
      </c>
      <c r="I740" s="52"/>
      <c r="J740" s="52"/>
      <c r="K740" s="68" t="str">
        <f ca="1">IFERROR(ROUND(IF(MID($B740,1,2)="OT","",IF(AND($B$8&lt;&gt;"",$D740="",MONTH($F740)=MONTH($L$9),($F740&gt;$B$8),($F740&gt;$E740)),-SUM($H740/DAY(DATE(YEAR($L$9),MONTH($L$9)+1,0)))*DATEDIF($B$8,$F740,"d")*$C740,IF(AND($B$8&lt;&gt;"",$D740&lt;&gt;"",MONTH($F740)=MONTH($L$9),($F740&gt;$B$8),($F740&gt;$E740)),-SUM($H740/DAY(DATE(YEAR($L$9),MONTH($L$9)+1,0)))*DATEDIF($B$8,$F740,"d")*$D740,""))),2),"")</f>
        <v/>
      </c>
      <c r="L740" s="68" t="str">
        <f ca="1">IFERROR(ROUND(IF(AND($J740="",$D740=""),SUM($H740/DAY(DATE(YEAR($L$9),MONTH($L$9)+1,0)))*$G740*$C740,IF(AND($J740="",$D740&lt;&gt;""),SUM($H740/DAY(DATE(YEAR($L$9),MONTH($L$9)+1,0)))*$G740*$D740,"")),2),"")</f>
        <v/>
      </c>
      <c r="M740" s="68" t="str">
        <f ca="1">IFERROR(ROUND(IF(SUM($I740+$L740)="","",SUM($I740+$L740)),2),"")</f>
        <v/>
      </c>
      <c r="N740" s="52"/>
      <c r="O740" s="54"/>
    </row>
    <row r="741" spans="1:15" s="14" customFormat="1" x14ac:dyDescent="0.25">
      <c r="A741" s="48"/>
      <c r="B741" s="49" t="str">
        <f>IFERROR(IF($A741&lt;&gt;"",VLOOKUP($A741,Matos,2,0),""),"")</f>
        <v/>
      </c>
      <c r="C741" s="50"/>
      <c r="D741" s="50"/>
      <c r="E741" s="51"/>
      <c r="F741" s="51"/>
      <c r="G741" s="67" t="str">
        <f>IFERROR(IF(OR($A741="",$B741="",$E741=""),"",IF(AND($F741&lt;&gt;"",MONTH($F741)&lt;MONTH($L$9)),"",IF(MID($B741,1,2)="OT",DATEDIF($E741,$F741,"d")+1,IF(AND($I741="",$F741=""),DATEDIF($E741,DATE(YEAR($L$9),MONTH($L$9)+1,0),"d"),IF(AND($E741&lt;&gt;"",$F741&lt;&gt;"",$I741=""),DATEDIF($E741,$F741,"d"),IF(AND($E741&lt;&gt;"",$F741&lt;&gt;"",$I741&lt;&gt;""),DAY(DATE(YEAR($F741),MONTH($F741)+1,0))-(DATE(YEAR($F741),MONTH($F741)+1,0)-$F741),DAY(DATE(YEAR($L$9),MONTH($L$9)+1,0)))))))),"")</f>
        <v/>
      </c>
      <c r="H741" s="52" t="str">
        <f>IFERROR(IF($A741&lt;&gt;"",VLOOKUP($A741,Matos,3,0),""),"")</f>
        <v/>
      </c>
      <c r="I741" s="52"/>
      <c r="J741" s="52"/>
      <c r="K741" s="68" t="str">
        <f ca="1">IFERROR(ROUND(IF(MID($B741,1,2)="OT","",IF(AND($B$8&lt;&gt;"",$D741="",MONTH($F741)=MONTH($L$9),($F741&gt;$B$8),($F741&gt;$E741)),-SUM($H741/DAY(DATE(YEAR($L$9),MONTH($L$9)+1,0)))*DATEDIF($B$8,$F741,"d")*$C741,IF(AND($B$8&lt;&gt;"",$D741&lt;&gt;"",MONTH($F741)=MONTH($L$9),($F741&gt;$B$8),($F741&gt;$E741)),-SUM($H741/DAY(DATE(YEAR($L$9),MONTH($L$9)+1,0)))*DATEDIF($B$8,$F741,"d")*$D741,""))),2),"")</f>
        <v/>
      </c>
      <c r="L741" s="68" t="str">
        <f ca="1">IFERROR(ROUND(IF(AND($J741="",$D741=""),SUM($H741/DAY(DATE(YEAR($L$9),MONTH($L$9)+1,0)))*$G741*$C741,IF(AND($J741="",$D741&lt;&gt;""),SUM($H741/DAY(DATE(YEAR($L$9),MONTH($L$9)+1,0)))*$G741*$D741,"")),2),"")</f>
        <v/>
      </c>
      <c r="M741" s="68" t="str">
        <f ca="1">IFERROR(ROUND(IF(SUM($I741+$L741)="","",SUM($I741+$L741)),2),"")</f>
        <v/>
      </c>
      <c r="N741" s="52"/>
      <c r="O741" s="54"/>
    </row>
    <row r="742" spans="1:15" s="14" customFormat="1" x14ac:dyDescent="0.25">
      <c r="A742" s="48"/>
      <c r="B742" s="49" t="str">
        <f>IFERROR(IF($A742&lt;&gt;"",VLOOKUP($A742,Matos,2,0),""),"")</f>
        <v/>
      </c>
      <c r="C742" s="50"/>
      <c r="D742" s="50"/>
      <c r="E742" s="51"/>
      <c r="F742" s="51"/>
      <c r="G742" s="67" t="str">
        <f>IFERROR(IF(OR($A742="",$B742="",$E742=""),"",IF(AND($F742&lt;&gt;"",MONTH($F742)&lt;MONTH($L$9)),"",IF(MID($B742,1,2)="OT",DATEDIF($E742,$F742,"d")+1,IF(AND($I742="",$F742=""),DATEDIF($E742,DATE(YEAR($L$9),MONTH($L$9)+1,0),"d"),IF(AND($E742&lt;&gt;"",$F742&lt;&gt;"",$I742=""),DATEDIF($E742,$F742,"d"),IF(AND($E742&lt;&gt;"",$F742&lt;&gt;"",$I742&lt;&gt;""),DAY(DATE(YEAR($F742),MONTH($F742)+1,0))-(DATE(YEAR($F742),MONTH($F742)+1,0)-$F742),DAY(DATE(YEAR($L$9),MONTH($L$9)+1,0)))))))),"")</f>
        <v/>
      </c>
      <c r="H742" s="52" t="str">
        <f>IFERROR(IF($A742&lt;&gt;"",VLOOKUP($A742,Matos,3,0),""),"")</f>
        <v/>
      </c>
      <c r="I742" s="52"/>
      <c r="J742" s="52"/>
      <c r="K742" s="68" t="str">
        <f ca="1">IFERROR(ROUND(IF(MID($B742,1,2)="OT","",IF(AND($B$8&lt;&gt;"",$D742="",MONTH($F742)=MONTH($L$9),($F742&gt;$B$8),($F742&gt;$E742)),-SUM($H742/DAY(DATE(YEAR($L$9),MONTH($L$9)+1,0)))*DATEDIF($B$8,$F742,"d")*$C742,IF(AND($B$8&lt;&gt;"",$D742&lt;&gt;"",MONTH($F742)=MONTH($L$9),($F742&gt;$B$8),($F742&gt;$E742)),-SUM($H742/DAY(DATE(YEAR($L$9),MONTH($L$9)+1,0)))*DATEDIF($B$8,$F742,"d")*$D742,""))),2),"")</f>
        <v/>
      </c>
      <c r="L742" s="68" t="str">
        <f ca="1">IFERROR(ROUND(IF(AND($J742="",$D742=""),SUM($H742/DAY(DATE(YEAR($L$9),MONTH($L$9)+1,0)))*$G742*$C742,IF(AND($J742="",$D742&lt;&gt;""),SUM($H742/DAY(DATE(YEAR($L$9),MONTH($L$9)+1,0)))*$G742*$D742,"")),2),"")</f>
        <v/>
      </c>
      <c r="M742" s="68" t="str">
        <f ca="1">IFERROR(ROUND(IF(SUM($I742+$L742)="","",SUM($I742+$L742)),2),"")</f>
        <v/>
      </c>
      <c r="N742" s="52"/>
      <c r="O742" s="54"/>
    </row>
    <row r="743" spans="1:15" s="14" customFormat="1" x14ac:dyDescent="0.25">
      <c r="A743" s="48"/>
      <c r="B743" s="49" t="str">
        <f>IFERROR(IF($A743&lt;&gt;"",VLOOKUP($A743,Matos,2,0),""),"")</f>
        <v/>
      </c>
      <c r="C743" s="50"/>
      <c r="D743" s="50"/>
      <c r="E743" s="51"/>
      <c r="F743" s="51"/>
      <c r="G743" s="67" t="str">
        <f>IFERROR(IF(OR($A743="",$B743="",$E743=""),"",IF(AND($F743&lt;&gt;"",MONTH($F743)&lt;MONTH($L$9)),"",IF(MID($B743,1,2)="OT",DATEDIF($E743,$F743,"d")+1,IF(AND($I743="",$F743=""),DATEDIF($E743,DATE(YEAR($L$9),MONTH($L$9)+1,0),"d"),IF(AND($E743&lt;&gt;"",$F743&lt;&gt;"",$I743=""),DATEDIF($E743,$F743,"d"),IF(AND($E743&lt;&gt;"",$F743&lt;&gt;"",$I743&lt;&gt;""),DAY(DATE(YEAR($F743),MONTH($F743)+1,0))-(DATE(YEAR($F743),MONTH($F743)+1,0)-$F743),DAY(DATE(YEAR($L$9),MONTH($L$9)+1,0)))))))),"")</f>
        <v/>
      </c>
      <c r="H743" s="52" t="str">
        <f>IFERROR(IF($A743&lt;&gt;"",VLOOKUP($A743,Matos,3,0),""),"")</f>
        <v/>
      </c>
      <c r="I743" s="52"/>
      <c r="J743" s="52"/>
      <c r="K743" s="68" t="str">
        <f ca="1">IFERROR(ROUND(IF(MID($B743,1,2)="OT","",IF(AND($B$8&lt;&gt;"",$D743="",MONTH($F743)=MONTH($L$9),($F743&gt;$B$8),($F743&gt;$E743)),-SUM($H743/DAY(DATE(YEAR($L$9),MONTH($L$9)+1,0)))*DATEDIF($B$8,$F743,"d")*$C743,IF(AND($B$8&lt;&gt;"",$D743&lt;&gt;"",MONTH($F743)=MONTH($L$9),($F743&gt;$B$8),($F743&gt;$E743)),-SUM($H743/DAY(DATE(YEAR($L$9),MONTH($L$9)+1,0)))*DATEDIF($B$8,$F743,"d")*$D743,""))),2),"")</f>
        <v/>
      </c>
      <c r="L743" s="68" t="str">
        <f ca="1">IFERROR(ROUND(IF(AND($J743="",$D743=""),SUM($H743/DAY(DATE(YEAR($L$9),MONTH($L$9)+1,0)))*$G743*$C743,IF(AND($J743="",$D743&lt;&gt;""),SUM($H743/DAY(DATE(YEAR($L$9),MONTH($L$9)+1,0)))*$G743*$D743,"")),2),"")</f>
        <v/>
      </c>
      <c r="M743" s="68" t="str">
        <f ca="1">IFERROR(ROUND(IF(SUM($I743+$L743)="","",SUM($I743+$L743)),2),"")</f>
        <v/>
      </c>
      <c r="N743" s="52"/>
      <c r="O743" s="54"/>
    </row>
    <row r="744" spans="1:15" s="14" customFormat="1" x14ac:dyDescent="0.25">
      <c r="A744" s="48"/>
      <c r="B744" s="49" t="str">
        <f>IFERROR(IF($A744&lt;&gt;"",VLOOKUP($A744,Matos,2,0),""),"")</f>
        <v/>
      </c>
      <c r="C744" s="50"/>
      <c r="D744" s="50"/>
      <c r="E744" s="51"/>
      <c r="F744" s="51"/>
      <c r="G744" s="67" t="str">
        <f>IFERROR(IF(OR($A744="",$B744="",$E744=""),"",IF(AND($F744&lt;&gt;"",MONTH($F744)&lt;MONTH($L$9)),"",IF(MID($B744,1,2)="OT",DATEDIF($E744,$F744,"d")+1,IF(AND($I744="",$F744=""),DATEDIF($E744,DATE(YEAR($L$9),MONTH($L$9)+1,0),"d"),IF(AND($E744&lt;&gt;"",$F744&lt;&gt;"",$I744=""),DATEDIF($E744,$F744,"d"),IF(AND($E744&lt;&gt;"",$F744&lt;&gt;"",$I744&lt;&gt;""),DAY(DATE(YEAR($F744),MONTH($F744)+1,0))-(DATE(YEAR($F744),MONTH($F744)+1,0)-$F744),DAY(DATE(YEAR($L$9),MONTH($L$9)+1,0)))))))),"")</f>
        <v/>
      </c>
      <c r="H744" s="52" t="str">
        <f>IFERROR(IF($A744&lt;&gt;"",VLOOKUP($A744,Matos,3,0),""),"")</f>
        <v/>
      </c>
      <c r="I744" s="52"/>
      <c r="J744" s="52"/>
      <c r="K744" s="68" t="str">
        <f ca="1">IFERROR(ROUND(IF(MID($B744,1,2)="OT","",IF(AND($B$8&lt;&gt;"",$D744="",MONTH($F744)=MONTH($L$9),($F744&gt;$B$8),($F744&gt;$E744)),-SUM($H744/DAY(DATE(YEAR($L$9),MONTH($L$9)+1,0)))*DATEDIF($B$8,$F744,"d")*$C744,IF(AND($B$8&lt;&gt;"",$D744&lt;&gt;"",MONTH($F744)=MONTH($L$9),($F744&gt;$B$8),($F744&gt;$E744)),-SUM($H744/DAY(DATE(YEAR($L$9),MONTH($L$9)+1,0)))*DATEDIF($B$8,$F744,"d")*$D744,""))),2),"")</f>
        <v/>
      </c>
      <c r="L744" s="68" t="str">
        <f ca="1">IFERROR(ROUND(IF(AND($J744="",$D744=""),SUM($H744/DAY(DATE(YEAR($L$9),MONTH($L$9)+1,0)))*$G744*$C744,IF(AND($J744="",$D744&lt;&gt;""),SUM($H744/DAY(DATE(YEAR($L$9),MONTH($L$9)+1,0)))*$G744*$D744,"")),2),"")</f>
        <v/>
      </c>
      <c r="M744" s="68" t="str">
        <f ca="1">IFERROR(ROUND(IF(SUM($I744+$L744)="","",SUM($I744+$L744)),2),"")</f>
        <v/>
      </c>
      <c r="N744" s="52"/>
      <c r="O744" s="54"/>
    </row>
    <row r="745" spans="1:15" s="14" customFormat="1" x14ac:dyDescent="0.25">
      <c r="A745" s="48"/>
      <c r="B745" s="49" t="str">
        <f>IFERROR(IF($A745&lt;&gt;"",VLOOKUP($A745,Matos,2,0),""),"")</f>
        <v/>
      </c>
      <c r="C745" s="50"/>
      <c r="D745" s="50"/>
      <c r="E745" s="51"/>
      <c r="F745" s="51"/>
      <c r="G745" s="67" t="str">
        <f>IFERROR(IF(OR($A745="",$B745="",$E745=""),"",IF(AND($F745&lt;&gt;"",MONTH($F745)&lt;MONTH($L$9)),"",IF(MID($B745,1,2)="OT",DATEDIF($E745,$F745,"d")+1,IF(AND($I745="",$F745=""),DATEDIF($E745,DATE(YEAR($L$9),MONTH($L$9)+1,0),"d"),IF(AND($E745&lt;&gt;"",$F745&lt;&gt;"",$I745=""),DATEDIF($E745,$F745,"d"),IF(AND($E745&lt;&gt;"",$F745&lt;&gt;"",$I745&lt;&gt;""),DAY(DATE(YEAR($F745),MONTH($F745)+1,0))-(DATE(YEAR($F745),MONTH($F745)+1,0)-$F745),DAY(DATE(YEAR($L$9),MONTH($L$9)+1,0)))))))),"")</f>
        <v/>
      </c>
      <c r="H745" s="52" t="str">
        <f>IFERROR(IF($A745&lt;&gt;"",VLOOKUP($A745,Matos,3,0),""),"")</f>
        <v/>
      </c>
      <c r="I745" s="52"/>
      <c r="J745" s="52"/>
      <c r="K745" s="68" t="str">
        <f ca="1">IFERROR(ROUND(IF(MID($B745,1,2)="OT","",IF(AND($B$8&lt;&gt;"",$D745="",MONTH($F745)=MONTH($L$9),($F745&gt;$B$8),($F745&gt;$E745)),-SUM($H745/DAY(DATE(YEAR($L$9),MONTH($L$9)+1,0)))*DATEDIF($B$8,$F745,"d")*$C745,IF(AND($B$8&lt;&gt;"",$D745&lt;&gt;"",MONTH($F745)=MONTH($L$9),($F745&gt;$B$8),($F745&gt;$E745)),-SUM($H745/DAY(DATE(YEAR($L$9),MONTH($L$9)+1,0)))*DATEDIF($B$8,$F745,"d")*$D745,""))),2),"")</f>
        <v/>
      </c>
      <c r="L745" s="68" t="str">
        <f ca="1">IFERROR(ROUND(IF(AND($J745="",$D745=""),SUM($H745/DAY(DATE(YEAR($L$9),MONTH($L$9)+1,0)))*$G745*$C745,IF(AND($J745="",$D745&lt;&gt;""),SUM($H745/DAY(DATE(YEAR($L$9),MONTH($L$9)+1,0)))*$G745*$D745,"")),2),"")</f>
        <v/>
      </c>
      <c r="M745" s="68" t="str">
        <f ca="1">IFERROR(ROUND(IF(SUM($I745+$L745)="","",SUM($I745+$L745)),2),"")</f>
        <v/>
      </c>
      <c r="N745" s="52"/>
      <c r="O745" s="54"/>
    </row>
    <row r="746" spans="1:15" s="14" customFormat="1" x14ac:dyDescent="0.25">
      <c r="A746" s="48"/>
      <c r="B746" s="49" t="str">
        <f>IFERROR(IF($A746&lt;&gt;"",VLOOKUP($A746,Matos,2,0),""),"")</f>
        <v/>
      </c>
      <c r="C746" s="50"/>
      <c r="D746" s="50"/>
      <c r="E746" s="51"/>
      <c r="F746" s="51"/>
      <c r="G746" s="67" t="str">
        <f>IFERROR(IF(OR($A746="",$B746="",$E746=""),"",IF(AND($F746&lt;&gt;"",MONTH($F746)&lt;MONTH($L$9)),"",IF(MID($B746,1,2)="OT",DATEDIF($E746,$F746,"d")+1,IF(AND($I746="",$F746=""),DATEDIF($E746,DATE(YEAR($L$9),MONTH($L$9)+1,0),"d"),IF(AND($E746&lt;&gt;"",$F746&lt;&gt;"",$I746=""),DATEDIF($E746,$F746,"d"),IF(AND($E746&lt;&gt;"",$F746&lt;&gt;"",$I746&lt;&gt;""),DAY(DATE(YEAR($F746),MONTH($F746)+1,0))-(DATE(YEAR($F746),MONTH($F746)+1,0)-$F746),DAY(DATE(YEAR($L$9),MONTH($L$9)+1,0)))))))),"")</f>
        <v/>
      </c>
      <c r="H746" s="52" t="str">
        <f>IFERROR(IF($A746&lt;&gt;"",VLOOKUP($A746,Matos,3,0),""),"")</f>
        <v/>
      </c>
      <c r="I746" s="52"/>
      <c r="J746" s="52"/>
      <c r="K746" s="68" t="str">
        <f ca="1">IFERROR(ROUND(IF(MID($B746,1,2)="OT","",IF(AND($B$8&lt;&gt;"",$D746="",MONTH($F746)=MONTH($L$9),($F746&gt;$B$8),($F746&gt;$E746)),-SUM($H746/DAY(DATE(YEAR($L$9),MONTH($L$9)+1,0)))*DATEDIF($B$8,$F746,"d")*$C746,IF(AND($B$8&lt;&gt;"",$D746&lt;&gt;"",MONTH($F746)=MONTH($L$9),($F746&gt;$B$8),($F746&gt;$E746)),-SUM($H746/DAY(DATE(YEAR($L$9),MONTH($L$9)+1,0)))*DATEDIF($B$8,$F746,"d")*$D746,""))),2),"")</f>
        <v/>
      </c>
      <c r="L746" s="68" t="str">
        <f ca="1">IFERROR(ROUND(IF(AND($J746="",$D746=""),SUM($H746/DAY(DATE(YEAR($L$9),MONTH($L$9)+1,0)))*$G746*$C746,IF(AND($J746="",$D746&lt;&gt;""),SUM($H746/DAY(DATE(YEAR($L$9),MONTH($L$9)+1,0)))*$G746*$D746,"")),2),"")</f>
        <v/>
      </c>
      <c r="M746" s="68" t="str">
        <f ca="1">IFERROR(ROUND(IF(SUM($I746+$L746)="","",SUM($I746+$L746)),2),"")</f>
        <v/>
      </c>
      <c r="N746" s="52"/>
      <c r="O746" s="54"/>
    </row>
    <row r="747" spans="1:15" s="14" customFormat="1" x14ac:dyDescent="0.25">
      <c r="A747" s="48"/>
      <c r="B747" s="49" t="str">
        <f>IFERROR(IF($A747&lt;&gt;"",VLOOKUP($A747,Matos,2,0),""),"")</f>
        <v/>
      </c>
      <c r="C747" s="50"/>
      <c r="D747" s="50"/>
      <c r="E747" s="51"/>
      <c r="F747" s="51"/>
      <c r="G747" s="67" t="str">
        <f>IFERROR(IF(OR($A747="",$B747="",$E747=""),"",IF(AND($F747&lt;&gt;"",MONTH($F747)&lt;MONTH($L$9)),"",IF(MID($B747,1,2)="OT",DATEDIF($E747,$F747,"d")+1,IF(AND($I747="",$F747=""),DATEDIF($E747,DATE(YEAR($L$9),MONTH($L$9)+1,0),"d"),IF(AND($E747&lt;&gt;"",$F747&lt;&gt;"",$I747=""),DATEDIF($E747,$F747,"d"),IF(AND($E747&lt;&gt;"",$F747&lt;&gt;"",$I747&lt;&gt;""),DAY(DATE(YEAR($F747),MONTH($F747)+1,0))-(DATE(YEAR($F747),MONTH($F747)+1,0)-$F747),DAY(DATE(YEAR($L$9),MONTH($L$9)+1,0)))))))),"")</f>
        <v/>
      </c>
      <c r="H747" s="52" t="str">
        <f>IFERROR(IF($A747&lt;&gt;"",VLOOKUP($A747,Matos,3,0),""),"")</f>
        <v/>
      </c>
      <c r="I747" s="52"/>
      <c r="J747" s="52"/>
      <c r="K747" s="68" t="str">
        <f ca="1">IFERROR(ROUND(IF(MID($B747,1,2)="OT","",IF(AND($B$8&lt;&gt;"",$D747="",MONTH($F747)=MONTH($L$9),($F747&gt;$B$8),($F747&gt;$E747)),-SUM($H747/DAY(DATE(YEAR($L$9),MONTH($L$9)+1,0)))*DATEDIF($B$8,$F747,"d")*$C747,IF(AND($B$8&lt;&gt;"",$D747&lt;&gt;"",MONTH($F747)=MONTH($L$9),($F747&gt;$B$8),($F747&gt;$E747)),-SUM($H747/DAY(DATE(YEAR($L$9),MONTH($L$9)+1,0)))*DATEDIF($B$8,$F747,"d")*$D747,""))),2),"")</f>
        <v/>
      </c>
      <c r="L747" s="68" t="str">
        <f ca="1">IFERROR(ROUND(IF(AND($J747="",$D747=""),SUM($H747/DAY(DATE(YEAR($L$9),MONTH($L$9)+1,0)))*$G747*$C747,IF(AND($J747="",$D747&lt;&gt;""),SUM($H747/DAY(DATE(YEAR($L$9),MONTH($L$9)+1,0)))*$G747*$D747,"")),2),"")</f>
        <v/>
      </c>
      <c r="M747" s="68" t="str">
        <f ca="1">IFERROR(ROUND(IF(SUM($I747+$L747)="","",SUM($I747+$L747)),2),"")</f>
        <v/>
      </c>
      <c r="N747" s="52"/>
      <c r="O747" s="54"/>
    </row>
    <row r="748" spans="1:15" s="14" customFormat="1" x14ac:dyDescent="0.25">
      <c r="A748" s="48"/>
      <c r="B748" s="49" t="str">
        <f>IFERROR(IF($A748&lt;&gt;"",VLOOKUP($A748,Matos,2,0),""),"")</f>
        <v/>
      </c>
      <c r="C748" s="50"/>
      <c r="D748" s="50"/>
      <c r="E748" s="51"/>
      <c r="F748" s="51"/>
      <c r="G748" s="67" t="str">
        <f>IFERROR(IF(OR($A748="",$B748="",$E748=""),"",IF(AND($F748&lt;&gt;"",MONTH($F748)&lt;MONTH($L$9)),"",IF(MID($B748,1,2)="OT",DATEDIF($E748,$F748,"d")+1,IF(AND($I748="",$F748=""),DATEDIF($E748,DATE(YEAR($L$9),MONTH($L$9)+1,0),"d"),IF(AND($E748&lt;&gt;"",$F748&lt;&gt;"",$I748=""),DATEDIF($E748,$F748,"d"),IF(AND($E748&lt;&gt;"",$F748&lt;&gt;"",$I748&lt;&gt;""),DAY(DATE(YEAR($F748),MONTH($F748)+1,0))-(DATE(YEAR($F748),MONTH($F748)+1,0)-$F748),DAY(DATE(YEAR($L$9),MONTH($L$9)+1,0)))))))),"")</f>
        <v/>
      </c>
      <c r="H748" s="52" t="str">
        <f>IFERROR(IF($A748&lt;&gt;"",VLOOKUP($A748,Matos,3,0),""),"")</f>
        <v/>
      </c>
      <c r="I748" s="52"/>
      <c r="J748" s="52"/>
      <c r="K748" s="68" t="str">
        <f ca="1">IFERROR(ROUND(IF(MID($B748,1,2)="OT","",IF(AND($B$8&lt;&gt;"",$D748="",MONTH($F748)=MONTH($L$9),($F748&gt;$B$8),($F748&gt;$E748)),-SUM($H748/DAY(DATE(YEAR($L$9),MONTH($L$9)+1,0)))*DATEDIF($B$8,$F748,"d")*$C748,IF(AND($B$8&lt;&gt;"",$D748&lt;&gt;"",MONTH($F748)=MONTH($L$9),($F748&gt;$B$8),($F748&gt;$E748)),-SUM($H748/DAY(DATE(YEAR($L$9),MONTH($L$9)+1,0)))*DATEDIF($B$8,$F748,"d")*$D748,""))),2),"")</f>
        <v/>
      </c>
      <c r="L748" s="68" t="str">
        <f ca="1">IFERROR(ROUND(IF(AND($J748="",$D748=""),SUM($H748/DAY(DATE(YEAR($L$9),MONTH($L$9)+1,0)))*$G748*$C748,IF(AND($J748="",$D748&lt;&gt;""),SUM($H748/DAY(DATE(YEAR($L$9),MONTH($L$9)+1,0)))*$G748*$D748,"")),2),"")</f>
        <v/>
      </c>
      <c r="M748" s="68" t="str">
        <f ca="1">IFERROR(ROUND(IF(SUM($I748+$L748)="","",SUM($I748+$L748)),2),"")</f>
        <v/>
      </c>
      <c r="N748" s="52"/>
      <c r="O748" s="54"/>
    </row>
    <row r="749" spans="1:15" s="14" customFormat="1" x14ac:dyDescent="0.25">
      <c r="A749" s="48"/>
      <c r="B749" s="49" t="str">
        <f>IFERROR(IF($A749&lt;&gt;"",VLOOKUP($A749,Matos,2,0),""),"")</f>
        <v/>
      </c>
      <c r="C749" s="50"/>
      <c r="D749" s="50"/>
      <c r="E749" s="51"/>
      <c r="F749" s="51"/>
      <c r="G749" s="67" t="str">
        <f>IFERROR(IF(OR($A749="",$B749="",$E749=""),"",IF(AND($F749&lt;&gt;"",MONTH($F749)&lt;MONTH($L$9)),"",IF(MID($B749,1,2)="OT",DATEDIF($E749,$F749,"d")+1,IF(AND($I749="",$F749=""),DATEDIF($E749,DATE(YEAR($L$9),MONTH($L$9)+1,0),"d"),IF(AND($E749&lt;&gt;"",$F749&lt;&gt;"",$I749=""),DATEDIF($E749,$F749,"d"),IF(AND($E749&lt;&gt;"",$F749&lt;&gt;"",$I749&lt;&gt;""),DAY(DATE(YEAR($F749),MONTH($F749)+1,0))-(DATE(YEAR($F749),MONTH($F749)+1,0)-$F749),DAY(DATE(YEAR($L$9),MONTH($L$9)+1,0)))))))),"")</f>
        <v/>
      </c>
      <c r="H749" s="52" t="str">
        <f>IFERROR(IF($A749&lt;&gt;"",VLOOKUP($A749,Matos,3,0),""),"")</f>
        <v/>
      </c>
      <c r="I749" s="52"/>
      <c r="J749" s="52"/>
      <c r="K749" s="68" t="str">
        <f ca="1">IFERROR(ROUND(IF(MID($B749,1,2)="OT","",IF(AND($B$8&lt;&gt;"",$D749="",MONTH($F749)=MONTH($L$9),($F749&gt;$B$8),($F749&gt;$E749)),-SUM($H749/DAY(DATE(YEAR($L$9),MONTH($L$9)+1,0)))*DATEDIF($B$8,$F749,"d")*$C749,IF(AND($B$8&lt;&gt;"",$D749&lt;&gt;"",MONTH($F749)=MONTH($L$9),($F749&gt;$B$8),($F749&gt;$E749)),-SUM($H749/DAY(DATE(YEAR($L$9),MONTH($L$9)+1,0)))*DATEDIF($B$8,$F749,"d")*$D749,""))),2),"")</f>
        <v/>
      </c>
      <c r="L749" s="68" t="str">
        <f ca="1">IFERROR(ROUND(IF(AND($J749="",$D749=""),SUM($H749/DAY(DATE(YEAR($L$9),MONTH($L$9)+1,0)))*$G749*$C749,IF(AND($J749="",$D749&lt;&gt;""),SUM($H749/DAY(DATE(YEAR($L$9),MONTH($L$9)+1,0)))*$G749*$D749,"")),2),"")</f>
        <v/>
      </c>
      <c r="M749" s="68" t="str">
        <f ca="1">IFERROR(ROUND(IF(SUM($I749+$L749)="","",SUM($I749+$L749)),2),"")</f>
        <v/>
      </c>
      <c r="N749" s="52"/>
      <c r="O749" s="54"/>
    </row>
    <row r="750" spans="1:15" s="14" customFormat="1" x14ac:dyDescent="0.25">
      <c r="A750" s="48"/>
      <c r="B750" s="49" t="str">
        <f>IFERROR(IF($A750&lt;&gt;"",VLOOKUP($A750,Matos,2,0),""),"")</f>
        <v/>
      </c>
      <c r="C750" s="50"/>
      <c r="D750" s="50"/>
      <c r="E750" s="51"/>
      <c r="F750" s="51"/>
      <c r="G750" s="67" t="str">
        <f>IFERROR(IF(OR($A750="",$B750="",$E750=""),"",IF(AND($F750&lt;&gt;"",MONTH($F750)&lt;MONTH($L$9)),"",IF(MID($B750,1,2)="OT",DATEDIF($E750,$F750,"d")+1,IF(AND($I750="",$F750=""),DATEDIF($E750,DATE(YEAR($L$9),MONTH($L$9)+1,0),"d"),IF(AND($E750&lt;&gt;"",$F750&lt;&gt;"",$I750=""),DATEDIF($E750,$F750,"d"),IF(AND($E750&lt;&gt;"",$F750&lt;&gt;"",$I750&lt;&gt;""),DAY(DATE(YEAR($F750),MONTH($F750)+1,0))-(DATE(YEAR($F750),MONTH($F750)+1,0)-$F750),DAY(DATE(YEAR($L$9),MONTH($L$9)+1,0)))))))),"")</f>
        <v/>
      </c>
      <c r="H750" s="52" t="str">
        <f>IFERROR(IF($A750&lt;&gt;"",VLOOKUP($A750,Matos,3,0),""),"")</f>
        <v/>
      </c>
      <c r="I750" s="52"/>
      <c r="J750" s="52"/>
      <c r="K750" s="68" t="str">
        <f ca="1">IFERROR(ROUND(IF(MID($B750,1,2)="OT","",IF(AND($B$8&lt;&gt;"",$D750="",MONTH($F750)=MONTH($L$9),($F750&gt;$B$8),($F750&gt;$E750)),-SUM($H750/DAY(DATE(YEAR($L$9),MONTH($L$9)+1,0)))*DATEDIF($B$8,$F750,"d")*$C750,IF(AND($B$8&lt;&gt;"",$D750&lt;&gt;"",MONTH($F750)=MONTH($L$9),($F750&gt;$B$8),($F750&gt;$E750)),-SUM($H750/DAY(DATE(YEAR($L$9),MONTH($L$9)+1,0)))*DATEDIF($B$8,$F750,"d")*$D750,""))),2),"")</f>
        <v/>
      </c>
      <c r="L750" s="68" t="str">
        <f ca="1">IFERROR(ROUND(IF(AND($J750="",$D750=""),SUM($H750/DAY(DATE(YEAR($L$9),MONTH($L$9)+1,0)))*$G750*$C750,IF(AND($J750="",$D750&lt;&gt;""),SUM($H750/DAY(DATE(YEAR($L$9),MONTH($L$9)+1,0)))*$G750*$D750,"")),2),"")</f>
        <v/>
      </c>
      <c r="M750" s="68" t="str">
        <f ca="1">IFERROR(ROUND(IF(SUM($I750+$L750)="","",SUM($I750+$L750)),2),"")</f>
        <v/>
      </c>
      <c r="N750" s="52"/>
      <c r="O750" s="54"/>
    </row>
    <row r="751" spans="1:15" s="14" customFormat="1" x14ac:dyDescent="0.25">
      <c r="A751" s="48"/>
      <c r="B751" s="49" t="str">
        <f>IFERROR(IF($A751&lt;&gt;"",VLOOKUP($A751,Matos,2,0),""),"")</f>
        <v/>
      </c>
      <c r="C751" s="50"/>
      <c r="D751" s="50"/>
      <c r="E751" s="51"/>
      <c r="F751" s="51"/>
      <c r="G751" s="67" t="str">
        <f>IFERROR(IF(OR($A751="",$B751="",$E751=""),"",IF(AND($F751&lt;&gt;"",MONTH($F751)&lt;MONTH($L$9)),"",IF(MID($B751,1,2)="OT",DATEDIF($E751,$F751,"d")+1,IF(AND($I751="",$F751=""),DATEDIF($E751,DATE(YEAR($L$9),MONTH($L$9)+1,0),"d"),IF(AND($E751&lt;&gt;"",$F751&lt;&gt;"",$I751=""),DATEDIF($E751,$F751,"d"),IF(AND($E751&lt;&gt;"",$F751&lt;&gt;"",$I751&lt;&gt;""),DAY(DATE(YEAR($F751),MONTH($F751)+1,0))-(DATE(YEAR($F751),MONTH($F751)+1,0)-$F751),DAY(DATE(YEAR($L$9),MONTH($L$9)+1,0)))))))),"")</f>
        <v/>
      </c>
      <c r="H751" s="52" t="str">
        <f>IFERROR(IF($A751&lt;&gt;"",VLOOKUP($A751,Matos,3,0),""),"")</f>
        <v/>
      </c>
      <c r="I751" s="52"/>
      <c r="J751" s="52"/>
      <c r="K751" s="68" t="str">
        <f ca="1">IFERROR(ROUND(IF(MID($B751,1,2)="OT","",IF(AND($B$8&lt;&gt;"",$D751="",MONTH($F751)=MONTH($L$9),($F751&gt;$B$8),($F751&gt;$E751)),-SUM($H751/DAY(DATE(YEAR($L$9),MONTH($L$9)+1,0)))*DATEDIF($B$8,$F751,"d")*$C751,IF(AND($B$8&lt;&gt;"",$D751&lt;&gt;"",MONTH($F751)=MONTH($L$9),($F751&gt;$B$8),($F751&gt;$E751)),-SUM($H751/DAY(DATE(YEAR($L$9),MONTH($L$9)+1,0)))*DATEDIF($B$8,$F751,"d")*$D751,""))),2),"")</f>
        <v/>
      </c>
      <c r="L751" s="68" t="str">
        <f ca="1">IFERROR(ROUND(IF(AND($J751="",$D751=""),SUM($H751/DAY(DATE(YEAR($L$9),MONTH($L$9)+1,0)))*$G751*$C751,IF(AND($J751="",$D751&lt;&gt;""),SUM($H751/DAY(DATE(YEAR($L$9),MONTH($L$9)+1,0)))*$G751*$D751,"")),2),"")</f>
        <v/>
      </c>
      <c r="M751" s="68" t="str">
        <f ca="1">IFERROR(ROUND(IF(SUM($I751+$L751)="","",SUM($I751+$L751)),2),"")</f>
        <v/>
      </c>
      <c r="N751" s="52"/>
      <c r="O751" s="54"/>
    </row>
    <row r="752" spans="1:15" s="14" customFormat="1" x14ac:dyDescent="0.25">
      <c r="A752" s="48"/>
      <c r="B752" s="49" t="str">
        <f>IFERROR(IF($A752&lt;&gt;"",VLOOKUP($A752,Matos,2,0),""),"")</f>
        <v/>
      </c>
      <c r="C752" s="50"/>
      <c r="D752" s="50"/>
      <c r="E752" s="51"/>
      <c r="F752" s="51"/>
      <c r="G752" s="67" t="str">
        <f>IFERROR(IF(OR($A752="",$B752="",$E752=""),"",IF(AND($F752&lt;&gt;"",MONTH($F752)&lt;MONTH($L$9)),"",IF(MID($B752,1,2)="OT",DATEDIF($E752,$F752,"d")+1,IF(AND($I752="",$F752=""),DATEDIF($E752,DATE(YEAR($L$9),MONTH($L$9)+1,0),"d"),IF(AND($E752&lt;&gt;"",$F752&lt;&gt;"",$I752=""),DATEDIF($E752,$F752,"d"),IF(AND($E752&lt;&gt;"",$F752&lt;&gt;"",$I752&lt;&gt;""),DAY(DATE(YEAR($F752),MONTH($F752)+1,0))-(DATE(YEAR($F752),MONTH($F752)+1,0)-$F752),DAY(DATE(YEAR($L$9),MONTH($L$9)+1,0)))))))),"")</f>
        <v/>
      </c>
      <c r="H752" s="52" t="str">
        <f>IFERROR(IF($A752&lt;&gt;"",VLOOKUP($A752,Matos,3,0),""),"")</f>
        <v/>
      </c>
      <c r="I752" s="52"/>
      <c r="J752" s="52"/>
      <c r="K752" s="68" t="str">
        <f ca="1">IFERROR(ROUND(IF(MID($B752,1,2)="OT","",IF(AND($B$8&lt;&gt;"",$D752="",MONTH($F752)=MONTH($L$9),($F752&gt;$B$8),($F752&gt;$E752)),-SUM($H752/DAY(DATE(YEAR($L$9),MONTH($L$9)+1,0)))*DATEDIF($B$8,$F752,"d")*$C752,IF(AND($B$8&lt;&gt;"",$D752&lt;&gt;"",MONTH($F752)=MONTH($L$9),($F752&gt;$B$8),($F752&gt;$E752)),-SUM($H752/DAY(DATE(YEAR($L$9),MONTH($L$9)+1,0)))*DATEDIF($B$8,$F752,"d")*$D752,""))),2),"")</f>
        <v/>
      </c>
      <c r="L752" s="68" t="str">
        <f ca="1">IFERROR(ROUND(IF(AND($J752="",$D752=""),SUM($H752/DAY(DATE(YEAR($L$9),MONTH($L$9)+1,0)))*$G752*$C752,IF(AND($J752="",$D752&lt;&gt;""),SUM($H752/DAY(DATE(YEAR($L$9),MONTH($L$9)+1,0)))*$G752*$D752,"")),2),"")</f>
        <v/>
      </c>
      <c r="M752" s="68" t="str">
        <f ca="1">IFERROR(ROUND(IF(SUM($I752+$L752)="","",SUM($I752+$L752)),2),"")</f>
        <v/>
      </c>
      <c r="N752" s="52"/>
      <c r="O752" s="54"/>
    </row>
    <row r="753" spans="1:15" s="14" customFormat="1" x14ac:dyDescent="0.25">
      <c r="A753" s="48"/>
      <c r="B753" s="49" t="str">
        <f>IFERROR(IF($A753&lt;&gt;"",VLOOKUP($A753,Matos,2,0),""),"")</f>
        <v/>
      </c>
      <c r="C753" s="50"/>
      <c r="D753" s="50"/>
      <c r="E753" s="51"/>
      <c r="F753" s="51"/>
      <c r="G753" s="67" t="str">
        <f>IFERROR(IF(OR($A753="",$B753="",$E753=""),"",IF(AND($F753&lt;&gt;"",MONTH($F753)&lt;MONTH($L$9)),"",IF(MID($B753,1,2)="OT",DATEDIF($E753,$F753,"d")+1,IF(AND($I753="",$F753=""),DATEDIF($E753,DATE(YEAR($L$9),MONTH($L$9)+1,0),"d"),IF(AND($E753&lt;&gt;"",$F753&lt;&gt;"",$I753=""),DATEDIF($E753,$F753,"d"),IF(AND($E753&lt;&gt;"",$F753&lt;&gt;"",$I753&lt;&gt;""),DAY(DATE(YEAR($F753),MONTH($F753)+1,0))-(DATE(YEAR($F753),MONTH($F753)+1,0)-$F753),DAY(DATE(YEAR($L$9),MONTH($L$9)+1,0)))))))),"")</f>
        <v/>
      </c>
      <c r="H753" s="52" t="str">
        <f>IFERROR(IF($A753&lt;&gt;"",VLOOKUP($A753,Matos,3,0),""),"")</f>
        <v/>
      </c>
      <c r="I753" s="52"/>
      <c r="J753" s="52"/>
      <c r="K753" s="68" t="str">
        <f ca="1">IFERROR(ROUND(IF(MID($B753,1,2)="OT","",IF(AND($B$8&lt;&gt;"",$D753="",MONTH($F753)=MONTH($L$9),($F753&gt;$B$8),($F753&gt;$E753)),-SUM($H753/DAY(DATE(YEAR($L$9),MONTH($L$9)+1,0)))*DATEDIF($B$8,$F753,"d")*$C753,IF(AND($B$8&lt;&gt;"",$D753&lt;&gt;"",MONTH($F753)=MONTH($L$9),($F753&gt;$B$8),($F753&gt;$E753)),-SUM($H753/DAY(DATE(YEAR($L$9),MONTH($L$9)+1,0)))*DATEDIF($B$8,$F753,"d")*$D753,""))),2),"")</f>
        <v/>
      </c>
      <c r="L753" s="68" t="str">
        <f ca="1">IFERROR(ROUND(IF(AND($J753="",$D753=""),SUM($H753/DAY(DATE(YEAR($L$9),MONTH($L$9)+1,0)))*$G753*$C753,IF(AND($J753="",$D753&lt;&gt;""),SUM($H753/DAY(DATE(YEAR($L$9),MONTH($L$9)+1,0)))*$G753*$D753,"")),2),"")</f>
        <v/>
      </c>
      <c r="M753" s="68" t="str">
        <f ca="1">IFERROR(ROUND(IF(SUM($I753+$L753)="","",SUM($I753+$L753)),2),"")</f>
        <v/>
      </c>
      <c r="N753" s="52"/>
      <c r="O753" s="54"/>
    </row>
    <row r="754" spans="1:15" s="14" customFormat="1" x14ac:dyDescent="0.25">
      <c r="A754" s="48"/>
      <c r="B754" s="49" t="str">
        <f>IFERROR(IF($A754&lt;&gt;"",VLOOKUP($A754,Matos,2,0),""),"")</f>
        <v/>
      </c>
      <c r="C754" s="50"/>
      <c r="D754" s="50"/>
      <c r="E754" s="51"/>
      <c r="F754" s="51"/>
      <c r="G754" s="67" t="str">
        <f>IFERROR(IF(OR($A754="",$B754="",$E754=""),"",IF(AND($F754&lt;&gt;"",MONTH($F754)&lt;MONTH($L$9)),"",IF(MID($B754,1,2)="OT",DATEDIF($E754,$F754,"d")+1,IF(AND($I754="",$F754=""),DATEDIF($E754,DATE(YEAR($L$9),MONTH($L$9)+1,0),"d"),IF(AND($E754&lt;&gt;"",$F754&lt;&gt;"",$I754=""),DATEDIF($E754,$F754,"d"),IF(AND($E754&lt;&gt;"",$F754&lt;&gt;"",$I754&lt;&gt;""),DAY(DATE(YEAR($F754),MONTH($F754)+1,0))-(DATE(YEAR($F754),MONTH($F754)+1,0)-$F754),DAY(DATE(YEAR($L$9),MONTH($L$9)+1,0)))))))),"")</f>
        <v/>
      </c>
      <c r="H754" s="52" t="str">
        <f>IFERROR(IF($A754&lt;&gt;"",VLOOKUP($A754,Matos,3,0),""),"")</f>
        <v/>
      </c>
      <c r="I754" s="52"/>
      <c r="J754" s="52"/>
      <c r="K754" s="68" t="str">
        <f ca="1">IFERROR(ROUND(IF(MID($B754,1,2)="OT","",IF(AND($B$8&lt;&gt;"",$D754="",MONTH($F754)=MONTH($L$9),($F754&gt;$B$8),($F754&gt;$E754)),-SUM($H754/DAY(DATE(YEAR($L$9),MONTH($L$9)+1,0)))*DATEDIF($B$8,$F754,"d")*$C754,IF(AND($B$8&lt;&gt;"",$D754&lt;&gt;"",MONTH($F754)=MONTH($L$9),($F754&gt;$B$8),($F754&gt;$E754)),-SUM($H754/DAY(DATE(YEAR($L$9),MONTH($L$9)+1,0)))*DATEDIF($B$8,$F754,"d")*$D754,""))),2),"")</f>
        <v/>
      </c>
      <c r="L754" s="68" t="str">
        <f ca="1">IFERROR(ROUND(IF(AND($J754="",$D754=""),SUM($H754/DAY(DATE(YEAR($L$9),MONTH($L$9)+1,0)))*$G754*$C754,IF(AND($J754="",$D754&lt;&gt;""),SUM($H754/DAY(DATE(YEAR($L$9),MONTH($L$9)+1,0)))*$G754*$D754,"")),2),"")</f>
        <v/>
      </c>
      <c r="M754" s="68" t="str">
        <f ca="1">IFERROR(ROUND(IF(SUM($I754+$L754)="","",SUM($I754+$L754)),2),"")</f>
        <v/>
      </c>
      <c r="N754" s="52"/>
      <c r="O754" s="54"/>
    </row>
    <row r="755" spans="1:15" x14ac:dyDescent="0.25">
      <c r="A755" s="48"/>
      <c r="B755" s="49" t="str">
        <f>IFERROR(IF($A755&lt;&gt;"",VLOOKUP($A755,Matos,2,0),""),"")</f>
        <v/>
      </c>
      <c r="C755" s="50"/>
      <c r="D755" s="50"/>
      <c r="E755" s="51"/>
      <c r="F755" s="51"/>
      <c r="G755" s="67" t="str">
        <f>IFERROR(IF(OR($A755="",$B755="",$E755=""),"",IF(AND($F755&lt;&gt;"",MONTH($F755)&lt;MONTH($L$9)),"",IF(MID($B755,1,2)="OT",DATEDIF($E755,$F755,"d")+1,IF(AND($I755="",$F755=""),DATEDIF($E755,DATE(YEAR($L$9),MONTH($L$9)+1,0),"d"),IF(AND($E755&lt;&gt;"",$F755&lt;&gt;"",$I755=""),DATEDIF($E755,$F755,"d"),IF(AND($E755&lt;&gt;"",$F755&lt;&gt;"",$I755&lt;&gt;""),DAY(DATE(YEAR($F755),MONTH($F755)+1,0))-(DATE(YEAR($F755),MONTH($F755)+1,0)-$F755),DAY(DATE(YEAR($L$9),MONTH($L$9)+1,0)))))))),"")</f>
        <v/>
      </c>
      <c r="H755" s="52" t="str">
        <f>IFERROR(IF($A755&lt;&gt;"",VLOOKUP($A755,Matos,3,0),""),"")</f>
        <v/>
      </c>
      <c r="I755" s="52"/>
      <c r="J755" s="52"/>
      <c r="K755" s="68" t="str">
        <f ca="1">IFERROR(ROUND(IF(MID($B755,1,2)="OT","",IF(AND($B$8&lt;&gt;"",$D755="",MONTH($F755)=MONTH($L$9),($F755&gt;$B$8),($F755&gt;$E755)),-SUM($H755/DAY(DATE(YEAR($L$9),MONTH($L$9)+1,0)))*DATEDIF($B$8,$F755,"d")*$C755,IF(AND($B$8&lt;&gt;"",$D755&lt;&gt;"",MONTH($F755)=MONTH($L$9),($F755&gt;$B$8),($F755&gt;$E755)),-SUM($H755/DAY(DATE(YEAR($L$9),MONTH($L$9)+1,0)))*DATEDIF($B$8,$F755,"d")*$D755,""))),2),"")</f>
        <v/>
      </c>
      <c r="L755" s="68" t="str">
        <f ca="1">IFERROR(ROUND(IF(AND($J755="",$D755=""),SUM($H755/DAY(DATE(YEAR($L$9),MONTH($L$9)+1,0)))*$G755*$C755,IF(AND($J755="",$D755&lt;&gt;""),SUM($H755/DAY(DATE(YEAR($L$9),MONTH($L$9)+1,0)))*$G755*$D755,"")),2),"")</f>
        <v/>
      </c>
      <c r="M755" s="68" t="str">
        <f ca="1">IFERROR(ROUND(IF(SUM($I755+$L755)="","",SUM($I755+$L755)),2),"")</f>
        <v/>
      </c>
      <c r="N755" s="52"/>
      <c r="O755" s="54"/>
    </row>
    <row r="756" spans="1:15" x14ac:dyDescent="0.25">
      <c r="A756" s="48"/>
      <c r="B756" s="49" t="str">
        <f>IFERROR(IF($A756&lt;&gt;"",VLOOKUP($A756,Matos,2,0),""),"")</f>
        <v/>
      </c>
      <c r="C756" s="50"/>
      <c r="D756" s="50"/>
      <c r="E756" s="51"/>
      <c r="F756" s="51"/>
      <c r="G756" s="67" t="str">
        <f>IFERROR(IF(OR($A756="",$B756="",$E756=""),"",IF(AND($F756&lt;&gt;"",MONTH($F756)&lt;MONTH($L$9)),"",IF(MID($B756,1,2)="OT",DATEDIF($E756,$F756,"d")+1,IF(AND($I756="",$F756=""),DATEDIF($E756,DATE(YEAR($L$9),MONTH($L$9)+1,0),"d"),IF(AND($E756&lt;&gt;"",$F756&lt;&gt;"",$I756=""),DATEDIF($E756,$F756,"d"),IF(AND($E756&lt;&gt;"",$F756&lt;&gt;"",$I756&lt;&gt;""),DAY(DATE(YEAR($F756),MONTH($F756)+1,0))-(DATE(YEAR($F756),MONTH($F756)+1,0)-$F756),DAY(DATE(YEAR($L$9),MONTH($L$9)+1,0)))))))),"")</f>
        <v/>
      </c>
      <c r="H756" s="52" t="str">
        <f>IFERROR(IF($A756&lt;&gt;"",VLOOKUP($A756,Matos,3,0),""),"")</f>
        <v/>
      </c>
      <c r="I756" s="52"/>
      <c r="J756" s="52"/>
      <c r="K756" s="68" t="str">
        <f ca="1">IFERROR(ROUND(IF(MID($B756,1,2)="OT","",IF(AND($B$8&lt;&gt;"",$D756="",MONTH($F756)=MONTH($L$9),($F756&gt;$B$8),($F756&gt;$E756)),-SUM($H756/DAY(DATE(YEAR($L$9),MONTH($L$9)+1,0)))*DATEDIF($B$8,$F756,"d")*$C756,IF(AND($B$8&lt;&gt;"",$D756&lt;&gt;"",MONTH($F756)=MONTH($L$9),($F756&gt;$B$8),($F756&gt;$E756)),-SUM($H756/DAY(DATE(YEAR($L$9),MONTH($L$9)+1,0)))*DATEDIF($B$8,$F756,"d")*$D756,""))),2),"")</f>
        <v/>
      </c>
      <c r="L756" s="68" t="str">
        <f ca="1">IFERROR(ROUND(IF(AND($J756="",$D756=""),SUM($H756/DAY(DATE(YEAR($L$9),MONTH($L$9)+1,0)))*$G756*$C756,IF(AND($J756="",$D756&lt;&gt;""),SUM($H756/DAY(DATE(YEAR($L$9),MONTH($L$9)+1,0)))*$G756*$D756,"")),2),"")</f>
        <v/>
      </c>
      <c r="M756" s="68" t="str">
        <f ca="1">IFERROR(ROUND(IF(SUM($I756+$L756)="","",SUM($I756+$L756)),2),"")</f>
        <v/>
      </c>
      <c r="N756" s="52"/>
      <c r="O756" s="54"/>
    </row>
    <row r="757" spans="1:15" x14ac:dyDescent="0.25">
      <c r="A757" s="48"/>
      <c r="B757" s="49" t="str">
        <f>IFERROR(IF($A757&lt;&gt;"",VLOOKUP($A757,Matos,2,0),""),"")</f>
        <v/>
      </c>
      <c r="C757" s="50"/>
      <c r="D757" s="50"/>
      <c r="E757" s="51"/>
      <c r="F757" s="51"/>
      <c r="G757" s="67" t="str">
        <f>IFERROR(IF(OR($A757="",$B757="",$E757=""),"",IF(AND($F757&lt;&gt;"",MONTH($F757)&lt;MONTH($L$9)),"",IF(MID($B757,1,2)="OT",DATEDIF($E757,$F757,"d")+1,IF(AND($I757="",$F757=""),DATEDIF($E757,DATE(YEAR($L$9),MONTH($L$9)+1,0),"d"),IF(AND($E757&lt;&gt;"",$F757&lt;&gt;"",$I757=""),DATEDIF($E757,$F757,"d"),IF(AND($E757&lt;&gt;"",$F757&lt;&gt;"",$I757&lt;&gt;""),DAY(DATE(YEAR($F757),MONTH($F757)+1,0))-(DATE(YEAR($F757),MONTH($F757)+1,0)-$F757),DAY(DATE(YEAR($L$9),MONTH($L$9)+1,0)))))))),"")</f>
        <v/>
      </c>
      <c r="H757" s="52" t="str">
        <f>IFERROR(IF($A757&lt;&gt;"",VLOOKUP($A757,Matos,3,0),""),"")</f>
        <v/>
      </c>
      <c r="I757" s="52"/>
      <c r="J757" s="52"/>
      <c r="K757" s="68" t="str">
        <f ca="1">IFERROR(ROUND(IF(MID($B757,1,2)="OT","",IF(AND($B$8&lt;&gt;"",$D757="",MONTH($F757)=MONTH($L$9),($F757&gt;$B$8),($F757&gt;$E757)),-SUM($H757/DAY(DATE(YEAR($L$9),MONTH($L$9)+1,0)))*DATEDIF($B$8,$F757,"d")*$C757,IF(AND($B$8&lt;&gt;"",$D757&lt;&gt;"",MONTH($F757)=MONTH($L$9),($F757&gt;$B$8),($F757&gt;$E757)),-SUM($H757/DAY(DATE(YEAR($L$9),MONTH($L$9)+1,0)))*DATEDIF($B$8,$F757,"d")*$D757,""))),2),"")</f>
        <v/>
      </c>
      <c r="L757" s="68" t="str">
        <f ca="1">IFERROR(ROUND(IF(AND($J757="",$D757=""),SUM($H757/DAY(DATE(YEAR($L$9),MONTH($L$9)+1,0)))*$G757*$C757,IF(AND($J757="",$D757&lt;&gt;""),SUM($H757/DAY(DATE(YEAR($L$9),MONTH($L$9)+1,0)))*$G757*$D757,"")),2),"")</f>
        <v/>
      </c>
      <c r="M757" s="68" t="str">
        <f ca="1">IFERROR(ROUND(IF(SUM($I757+$L757)="","",SUM($I757+$L757)),2),"")</f>
        <v/>
      </c>
      <c r="N757" s="52"/>
      <c r="O757" s="54"/>
    </row>
    <row r="758" spans="1:15" x14ac:dyDescent="0.25">
      <c r="A758" s="48"/>
      <c r="B758" s="49" t="str">
        <f>IFERROR(IF($A758&lt;&gt;"",VLOOKUP($A758,Matos,2,0),""),"")</f>
        <v/>
      </c>
      <c r="C758" s="50"/>
      <c r="D758" s="50"/>
      <c r="E758" s="51"/>
      <c r="F758" s="51"/>
      <c r="G758" s="67" t="str">
        <f>IFERROR(IF(OR($A758="",$B758="",$E758=""),"",IF(AND($F758&lt;&gt;"",MONTH($F758)&lt;MONTH($L$9)),"",IF(MID($B758,1,2)="OT",DATEDIF($E758,$F758,"d")+1,IF(AND($I758="",$F758=""),DATEDIF($E758,DATE(YEAR($L$9),MONTH($L$9)+1,0),"d"),IF(AND($E758&lt;&gt;"",$F758&lt;&gt;"",$I758=""),DATEDIF($E758,$F758,"d"),IF(AND($E758&lt;&gt;"",$F758&lt;&gt;"",$I758&lt;&gt;""),DAY(DATE(YEAR($F758),MONTH($F758)+1,0))-(DATE(YEAR($F758),MONTH($F758)+1,0)-$F758),DAY(DATE(YEAR($L$9),MONTH($L$9)+1,0)))))))),"")</f>
        <v/>
      </c>
      <c r="H758" s="52" t="str">
        <f>IFERROR(IF($A758&lt;&gt;"",VLOOKUP($A758,Matos,3,0),""),"")</f>
        <v/>
      </c>
      <c r="I758" s="52"/>
      <c r="J758" s="52"/>
      <c r="K758" s="68" t="str">
        <f ca="1">IFERROR(ROUND(IF(MID($B758,1,2)="OT","",IF(AND($B$8&lt;&gt;"",$D758="",MONTH($F758)=MONTH($L$9),($F758&gt;$B$8),($F758&gt;$E758)),-SUM($H758/DAY(DATE(YEAR($L$9),MONTH($L$9)+1,0)))*DATEDIF($B$8,$F758,"d")*$C758,IF(AND($B$8&lt;&gt;"",$D758&lt;&gt;"",MONTH($F758)=MONTH($L$9),($F758&gt;$B$8),($F758&gt;$E758)),-SUM($H758/DAY(DATE(YEAR($L$9),MONTH($L$9)+1,0)))*DATEDIF($B$8,$F758,"d")*$D758,""))),2),"")</f>
        <v/>
      </c>
      <c r="L758" s="68" t="str">
        <f ca="1">IFERROR(ROUND(IF(AND($J758="",$D758=""),SUM($H758/DAY(DATE(YEAR($L$9),MONTH($L$9)+1,0)))*$G758*$C758,IF(AND($J758="",$D758&lt;&gt;""),SUM($H758/DAY(DATE(YEAR($L$9),MONTH($L$9)+1,0)))*$G758*$D758,"")),2),"")</f>
        <v/>
      </c>
      <c r="M758" s="68" t="str">
        <f ca="1">IFERROR(ROUND(IF(SUM($I758+$L758)="","",SUM($I758+$L758)),2),"")</f>
        <v/>
      </c>
      <c r="N758" s="52"/>
      <c r="O758" s="54"/>
    </row>
    <row r="759" spans="1:15" x14ac:dyDescent="0.25">
      <c r="A759" s="48"/>
      <c r="B759" s="49" t="str">
        <f>IFERROR(IF($A759&lt;&gt;"",VLOOKUP($A759,Matos,2,0),""),"")</f>
        <v/>
      </c>
      <c r="C759" s="50"/>
      <c r="D759" s="50"/>
      <c r="E759" s="51"/>
      <c r="F759" s="51"/>
      <c r="G759" s="67" t="str">
        <f>IFERROR(IF(OR($A759="",$B759="",$E759=""),"",IF(AND($F759&lt;&gt;"",MONTH($F759)&lt;MONTH($L$9)),"",IF(MID($B759,1,2)="OT",DATEDIF($E759,$F759,"d")+1,IF(AND($I759="",$F759=""),DATEDIF($E759,DATE(YEAR($L$9),MONTH($L$9)+1,0),"d"),IF(AND($E759&lt;&gt;"",$F759&lt;&gt;"",$I759=""),DATEDIF($E759,$F759,"d"),IF(AND($E759&lt;&gt;"",$F759&lt;&gt;"",$I759&lt;&gt;""),DAY(DATE(YEAR($F759),MONTH($F759)+1,0))-(DATE(YEAR($F759),MONTH($F759)+1,0)-$F759),DAY(DATE(YEAR($L$9),MONTH($L$9)+1,0)))))))),"")</f>
        <v/>
      </c>
      <c r="H759" s="52" t="str">
        <f>IFERROR(IF($A759&lt;&gt;"",VLOOKUP($A759,Matos,3,0),""),"")</f>
        <v/>
      </c>
      <c r="I759" s="52"/>
      <c r="J759" s="52"/>
      <c r="K759" s="68" t="str">
        <f ca="1">IFERROR(ROUND(IF(MID($B759,1,2)="OT","",IF(AND($B$8&lt;&gt;"",$D759="",MONTH($F759)=MONTH($L$9),($F759&gt;$B$8),($F759&gt;$E759)),-SUM($H759/DAY(DATE(YEAR($L$9),MONTH($L$9)+1,0)))*DATEDIF($B$8,$F759,"d")*$C759,IF(AND($B$8&lt;&gt;"",$D759&lt;&gt;"",MONTH($F759)=MONTH($L$9),($F759&gt;$B$8),($F759&gt;$E759)),-SUM($H759/DAY(DATE(YEAR($L$9),MONTH($L$9)+1,0)))*DATEDIF($B$8,$F759,"d")*$D759,""))),2),"")</f>
        <v/>
      </c>
      <c r="L759" s="68" t="str">
        <f ca="1">IFERROR(ROUND(IF(AND($J759="",$D759=""),SUM($H759/DAY(DATE(YEAR($L$9),MONTH($L$9)+1,0)))*$G759*$C759,IF(AND($J759="",$D759&lt;&gt;""),SUM($H759/DAY(DATE(YEAR($L$9),MONTH($L$9)+1,0)))*$G759*$D759,"")),2),"")</f>
        <v/>
      </c>
      <c r="M759" s="68" t="str">
        <f ca="1">IFERROR(ROUND(IF(SUM($I759+$L759)="","",SUM($I759+$L759)),2),"")</f>
        <v/>
      </c>
      <c r="N759" s="52"/>
      <c r="O759" s="54"/>
    </row>
    <row r="760" spans="1:15" x14ac:dyDescent="0.25">
      <c r="A760" s="48"/>
      <c r="B760" s="49" t="str">
        <f>IFERROR(IF($A760&lt;&gt;"",VLOOKUP($A760,Matos,2,0),""),"")</f>
        <v/>
      </c>
      <c r="C760" s="50"/>
      <c r="D760" s="50"/>
      <c r="E760" s="51"/>
      <c r="F760" s="51"/>
      <c r="G760" s="67" t="str">
        <f>IFERROR(IF(OR($A760="",$B760="",$E760=""),"",IF(AND($F760&lt;&gt;"",MONTH($F760)&lt;MONTH($L$9)),"",IF(MID($B760,1,2)="OT",DATEDIF($E760,$F760,"d")+1,IF(AND($I760="",$F760=""),DATEDIF($E760,DATE(YEAR($L$9),MONTH($L$9)+1,0),"d"),IF(AND($E760&lt;&gt;"",$F760&lt;&gt;"",$I760=""),DATEDIF($E760,$F760,"d"),IF(AND($E760&lt;&gt;"",$F760&lt;&gt;"",$I760&lt;&gt;""),DAY(DATE(YEAR($F760),MONTH($F760)+1,0))-(DATE(YEAR($F760),MONTH($F760)+1,0)-$F760),DAY(DATE(YEAR($L$9),MONTH($L$9)+1,0)))))))),"")</f>
        <v/>
      </c>
      <c r="H760" s="52" t="str">
        <f>IFERROR(IF($A760&lt;&gt;"",VLOOKUP($A760,Matos,3,0),""),"")</f>
        <v/>
      </c>
      <c r="I760" s="52"/>
      <c r="J760" s="52"/>
      <c r="K760" s="68" t="str">
        <f ca="1">IFERROR(ROUND(IF(MID($B760,1,2)="OT","",IF(AND($B$8&lt;&gt;"",$D760="",MONTH($F760)=MONTH($L$9),($F760&gt;$B$8),($F760&gt;$E760)),-SUM($H760/DAY(DATE(YEAR($L$9),MONTH($L$9)+1,0)))*DATEDIF($B$8,$F760,"d")*$C760,IF(AND($B$8&lt;&gt;"",$D760&lt;&gt;"",MONTH($F760)=MONTH($L$9),($F760&gt;$B$8),($F760&gt;$E760)),-SUM($H760/DAY(DATE(YEAR($L$9),MONTH($L$9)+1,0)))*DATEDIF($B$8,$F760,"d")*$D760,""))),2),"")</f>
        <v/>
      </c>
      <c r="L760" s="68" t="str">
        <f ca="1">IFERROR(ROUND(IF(AND($J760="",$D760=""),SUM($H760/DAY(DATE(YEAR($L$9),MONTH($L$9)+1,0)))*$G760*$C760,IF(AND($J760="",$D760&lt;&gt;""),SUM($H760/DAY(DATE(YEAR($L$9),MONTH($L$9)+1,0)))*$G760*$D760,"")),2),"")</f>
        <v/>
      </c>
      <c r="M760" s="68" t="str">
        <f ca="1">IFERROR(ROUND(IF(SUM($I760+$L760)="","",SUM($I760+$L760)),2),"")</f>
        <v/>
      </c>
      <c r="N760" s="52"/>
      <c r="O760" s="54"/>
    </row>
    <row r="761" spans="1:15" x14ac:dyDescent="0.25">
      <c r="A761" s="48"/>
      <c r="B761" s="49" t="str">
        <f>IFERROR(IF($A761&lt;&gt;"",VLOOKUP($A761,Matos,2,0),""),"")</f>
        <v/>
      </c>
      <c r="C761" s="50"/>
      <c r="D761" s="50"/>
      <c r="E761" s="51"/>
      <c r="F761" s="51"/>
      <c r="G761" s="67" t="str">
        <f>IFERROR(IF(OR($A761="",$B761="",$E761=""),"",IF(AND($F761&lt;&gt;"",MONTH($F761)&lt;MONTH($L$9)),"",IF(MID($B761,1,2)="OT",DATEDIF($E761,$F761,"d")+1,IF(AND($I761="",$F761=""),DATEDIF($E761,DATE(YEAR($L$9),MONTH($L$9)+1,0),"d"),IF(AND($E761&lt;&gt;"",$F761&lt;&gt;"",$I761=""),DATEDIF($E761,$F761,"d"),IF(AND($E761&lt;&gt;"",$F761&lt;&gt;"",$I761&lt;&gt;""),DAY(DATE(YEAR($F761),MONTH($F761)+1,0))-(DATE(YEAR($F761),MONTH($F761)+1,0)-$F761),DAY(DATE(YEAR($L$9),MONTH($L$9)+1,0)))))))),"")</f>
        <v/>
      </c>
      <c r="H761" s="52" t="str">
        <f>IFERROR(IF($A761&lt;&gt;"",VLOOKUP($A761,Matos,3,0),""),"")</f>
        <v/>
      </c>
      <c r="I761" s="52"/>
      <c r="J761" s="52"/>
      <c r="K761" s="68" t="str">
        <f ca="1">IFERROR(ROUND(IF(MID($B761,1,2)="OT","",IF(AND($B$8&lt;&gt;"",$D761="",MONTH($F761)=MONTH($L$9),($F761&gt;$B$8),($F761&gt;$E761)),-SUM($H761/DAY(DATE(YEAR($L$9),MONTH($L$9)+1,0)))*DATEDIF($B$8,$F761,"d")*$C761,IF(AND($B$8&lt;&gt;"",$D761&lt;&gt;"",MONTH($F761)=MONTH($L$9),($F761&gt;$B$8),($F761&gt;$E761)),-SUM($H761/DAY(DATE(YEAR($L$9),MONTH($L$9)+1,0)))*DATEDIF($B$8,$F761,"d")*$D761,""))),2),"")</f>
        <v/>
      </c>
      <c r="L761" s="68" t="str">
        <f ca="1">IFERROR(ROUND(IF(AND($J761="",$D761=""),SUM($H761/DAY(DATE(YEAR($L$9),MONTH($L$9)+1,0)))*$G761*$C761,IF(AND($J761="",$D761&lt;&gt;""),SUM($H761/DAY(DATE(YEAR($L$9),MONTH($L$9)+1,0)))*$G761*$D761,"")),2),"")</f>
        <v/>
      </c>
      <c r="M761" s="68" t="str">
        <f ca="1">IFERROR(ROUND(IF(SUM($I761+$L761)="","",SUM($I761+$L761)),2),"")</f>
        <v/>
      </c>
      <c r="N761" s="52"/>
      <c r="O761" s="54"/>
    </row>
    <row r="762" spans="1:15" s="14" customFormat="1" x14ac:dyDescent="0.25">
      <c r="A762" s="48"/>
      <c r="B762" s="49" t="str">
        <f>IFERROR(IF($A762&lt;&gt;"",VLOOKUP($A762,Matos,2,0),""),"")</f>
        <v/>
      </c>
      <c r="C762" s="50"/>
      <c r="D762" s="50"/>
      <c r="E762" s="51"/>
      <c r="F762" s="51"/>
      <c r="G762" s="67" t="str">
        <f>IFERROR(IF(OR($A762="",$B762="",$E762=""),"",IF(AND($F762&lt;&gt;"",MONTH($F762)&lt;MONTH($L$9)),"",IF(MID($B762,1,2)="OT",DATEDIF($E762,$F762,"d")+1,IF(AND($I762="",$F762=""),DATEDIF($E762,DATE(YEAR($L$9),MONTH($L$9)+1,0),"d"),IF(AND($E762&lt;&gt;"",$F762&lt;&gt;"",$I762=""),DATEDIF($E762,$F762,"d"),IF(AND($E762&lt;&gt;"",$F762&lt;&gt;"",$I762&lt;&gt;""),DAY(DATE(YEAR($F762),MONTH($F762)+1,0))-(DATE(YEAR($F762),MONTH($F762)+1,0)-$F762),DAY(DATE(YEAR($L$9),MONTH($L$9)+1,0)))))))),"")</f>
        <v/>
      </c>
      <c r="H762" s="52" t="str">
        <f>IFERROR(IF($A762&lt;&gt;"",VLOOKUP($A762,Matos,3,0),""),"")</f>
        <v/>
      </c>
      <c r="I762" s="52"/>
      <c r="J762" s="52"/>
      <c r="K762" s="68" t="str">
        <f ca="1">IFERROR(ROUND(IF(MID($B762,1,2)="OT","",IF(AND($B$8&lt;&gt;"",$D762="",MONTH($F762)=MONTH($L$9),($F762&gt;$B$8),($F762&gt;$E762)),-SUM($H762/DAY(DATE(YEAR($L$9),MONTH($L$9)+1,0)))*DATEDIF($B$8,$F762,"d")*$C762,IF(AND($B$8&lt;&gt;"",$D762&lt;&gt;"",MONTH($F762)=MONTH($L$9),($F762&gt;$B$8),($F762&gt;$E762)),-SUM($H762/DAY(DATE(YEAR($L$9),MONTH($L$9)+1,0)))*DATEDIF($B$8,$F762,"d")*$D762,""))),2),"")</f>
        <v/>
      </c>
      <c r="L762" s="68" t="str">
        <f ca="1">IFERROR(ROUND(IF(AND($J762="",$D762=""),SUM($H762/DAY(DATE(YEAR($L$9),MONTH($L$9)+1,0)))*$G762*$C762,IF(AND($J762="",$D762&lt;&gt;""),SUM($H762/DAY(DATE(YEAR($L$9),MONTH($L$9)+1,0)))*$G762*$D762,"")),2),"")</f>
        <v/>
      </c>
      <c r="M762" s="68" t="str">
        <f ca="1">IFERROR(ROUND(IF(SUM($I762+$L762)="","",SUM($I762+$L762)),2),"")</f>
        <v/>
      </c>
      <c r="N762" s="52"/>
      <c r="O762" s="54"/>
    </row>
    <row r="763" spans="1:15" s="14" customFormat="1" x14ac:dyDescent="0.25">
      <c r="A763" s="48"/>
      <c r="B763" s="49" t="str">
        <f>IFERROR(IF($A763&lt;&gt;"",VLOOKUP($A763,Matos,2,0),""),"")</f>
        <v/>
      </c>
      <c r="C763" s="50"/>
      <c r="D763" s="50"/>
      <c r="E763" s="51"/>
      <c r="F763" s="51"/>
      <c r="G763" s="67" t="str">
        <f>IFERROR(IF(OR($A763="",$B763="",$E763=""),"",IF(AND($F763&lt;&gt;"",MONTH($F763)&lt;MONTH($L$9)),"",IF(MID($B763,1,2)="OT",DATEDIF($E763,$F763,"d")+1,IF(AND($I763="",$F763=""),DATEDIF($E763,DATE(YEAR($L$9),MONTH($L$9)+1,0),"d"),IF(AND($E763&lt;&gt;"",$F763&lt;&gt;"",$I763=""),DATEDIF($E763,$F763,"d"),IF(AND($E763&lt;&gt;"",$F763&lt;&gt;"",$I763&lt;&gt;""),DAY(DATE(YEAR($F763),MONTH($F763)+1,0))-(DATE(YEAR($F763),MONTH($F763)+1,0)-$F763),DAY(DATE(YEAR($L$9),MONTH($L$9)+1,0)))))))),"")</f>
        <v/>
      </c>
      <c r="H763" s="52" t="str">
        <f>IFERROR(IF($A763&lt;&gt;"",VLOOKUP($A763,Matos,3,0),""),"")</f>
        <v/>
      </c>
      <c r="I763" s="52"/>
      <c r="J763" s="52"/>
      <c r="K763" s="68" t="str">
        <f ca="1">IFERROR(ROUND(IF(MID($B763,1,2)="OT","",IF(AND($B$8&lt;&gt;"",$D763="",MONTH($F763)=MONTH($L$9),($F763&gt;$B$8),($F763&gt;$E763)),-SUM($H763/DAY(DATE(YEAR($L$9),MONTH($L$9)+1,0)))*DATEDIF($B$8,$F763,"d")*$C763,IF(AND($B$8&lt;&gt;"",$D763&lt;&gt;"",MONTH($F763)=MONTH($L$9),($F763&gt;$B$8),($F763&gt;$E763)),-SUM($H763/DAY(DATE(YEAR($L$9),MONTH($L$9)+1,0)))*DATEDIF($B$8,$F763,"d")*$D763,""))),2),"")</f>
        <v/>
      </c>
      <c r="L763" s="68" t="str">
        <f ca="1">IFERROR(ROUND(IF(AND($J763="",$D763=""),SUM($H763/DAY(DATE(YEAR($L$9),MONTH($L$9)+1,0)))*$G763*$C763,IF(AND($J763="",$D763&lt;&gt;""),SUM($H763/DAY(DATE(YEAR($L$9),MONTH($L$9)+1,0)))*$G763*$D763,"")),2),"")</f>
        <v/>
      </c>
      <c r="M763" s="68" t="str">
        <f ca="1">IFERROR(ROUND(IF(SUM($I763+$L763)="","",SUM($I763+$L763)),2),"")</f>
        <v/>
      </c>
      <c r="N763" s="52"/>
      <c r="O763" s="54"/>
    </row>
    <row r="764" spans="1:15" s="14" customFormat="1" x14ac:dyDescent="0.25">
      <c r="A764" s="48"/>
      <c r="B764" s="49" t="str">
        <f>IFERROR(IF($A764&lt;&gt;"",VLOOKUP($A764,Matos,2,0),""),"")</f>
        <v/>
      </c>
      <c r="C764" s="50"/>
      <c r="D764" s="50"/>
      <c r="E764" s="51"/>
      <c r="F764" s="51"/>
      <c r="G764" s="67" t="str">
        <f>IFERROR(IF(OR($A764="",$B764="",$E764=""),"",IF(AND($F764&lt;&gt;"",MONTH($F764)&lt;MONTH($L$9)),"",IF(MID($B764,1,2)="OT",DATEDIF($E764,$F764,"d")+1,IF(AND($I764="",$F764=""),DATEDIF($E764,DATE(YEAR($L$9),MONTH($L$9)+1,0),"d"),IF(AND($E764&lt;&gt;"",$F764&lt;&gt;"",$I764=""),DATEDIF($E764,$F764,"d"),IF(AND($E764&lt;&gt;"",$F764&lt;&gt;"",$I764&lt;&gt;""),DAY(DATE(YEAR($F764),MONTH($F764)+1,0))-(DATE(YEAR($F764),MONTH($F764)+1,0)-$F764),DAY(DATE(YEAR($L$9),MONTH($L$9)+1,0)))))))),"")</f>
        <v/>
      </c>
      <c r="H764" s="52" t="str">
        <f>IFERROR(IF($A764&lt;&gt;"",VLOOKUP($A764,Matos,3,0),""),"")</f>
        <v/>
      </c>
      <c r="I764" s="52"/>
      <c r="J764" s="52"/>
      <c r="K764" s="68" t="str">
        <f ca="1">IFERROR(ROUND(IF(MID($B764,1,2)="OT","",IF(AND($B$8&lt;&gt;"",$D764="",MONTH($F764)=MONTH($L$9),($F764&gt;$B$8),($F764&gt;$E764)),-SUM($H764/DAY(DATE(YEAR($L$9),MONTH($L$9)+1,0)))*DATEDIF($B$8,$F764,"d")*$C764,IF(AND($B$8&lt;&gt;"",$D764&lt;&gt;"",MONTH($F764)=MONTH($L$9),($F764&gt;$B$8),($F764&gt;$E764)),-SUM($H764/DAY(DATE(YEAR($L$9),MONTH($L$9)+1,0)))*DATEDIF($B$8,$F764,"d")*$D764,""))),2),"")</f>
        <v/>
      </c>
      <c r="L764" s="68" t="str">
        <f ca="1">IFERROR(ROUND(IF(AND($J764="",$D764=""),SUM($H764/DAY(DATE(YEAR($L$9),MONTH($L$9)+1,0)))*$G764*$C764,IF(AND($J764="",$D764&lt;&gt;""),SUM($H764/DAY(DATE(YEAR($L$9),MONTH($L$9)+1,0)))*$G764*$D764,"")),2),"")</f>
        <v/>
      </c>
      <c r="M764" s="68" t="str">
        <f ca="1">IFERROR(ROUND(IF(SUM($I764+$L764)="","",SUM($I764+$L764)),2),"")</f>
        <v/>
      </c>
      <c r="N764" s="52"/>
      <c r="O764" s="54"/>
    </row>
    <row r="765" spans="1:15" s="14" customFormat="1" x14ac:dyDescent="0.25">
      <c r="A765" s="48"/>
      <c r="B765" s="49" t="str">
        <f>IFERROR(IF($A765&lt;&gt;"",VLOOKUP($A765,Matos,2,0),""),"")</f>
        <v/>
      </c>
      <c r="C765" s="50"/>
      <c r="D765" s="50"/>
      <c r="E765" s="51"/>
      <c r="F765" s="51"/>
      <c r="G765" s="67" t="str">
        <f>IFERROR(IF(OR($A765="",$B765="",$E765=""),"",IF(AND($F765&lt;&gt;"",MONTH($F765)&lt;MONTH($L$9)),"",IF(MID($B765,1,2)="OT",DATEDIF($E765,$F765,"d")+1,IF(AND($I765="",$F765=""),DATEDIF($E765,DATE(YEAR($L$9),MONTH($L$9)+1,0),"d"),IF(AND($E765&lt;&gt;"",$F765&lt;&gt;"",$I765=""),DATEDIF($E765,$F765,"d"),IF(AND($E765&lt;&gt;"",$F765&lt;&gt;"",$I765&lt;&gt;""),DAY(DATE(YEAR($F765),MONTH($F765)+1,0))-(DATE(YEAR($F765),MONTH($F765)+1,0)-$F765),DAY(DATE(YEAR($L$9),MONTH($L$9)+1,0)))))))),"")</f>
        <v/>
      </c>
      <c r="H765" s="52" t="str">
        <f>IFERROR(IF($A765&lt;&gt;"",VLOOKUP($A765,Matos,3,0),""),"")</f>
        <v/>
      </c>
      <c r="I765" s="52"/>
      <c r="J765" s="52"/>
      <c r="K765" s="68" t="str">
        <f ca="1">IFERROR(ROUND(IF(MID($B765,1,2)="OT","",IF(AND($B$8&lt;&gt;"",$D765="",MONTH($F765)=MONTH($L$9),($F765&gt;$B$8),($F765&gt;$E765)),-SUM($H765/DAY(DATE(YEAR($L$9),MONTH($L$9)+1,0)))*DATEDIF($B$8,$F765,"d")*$C765,IF(AND($B$8&lt;&gt;"",$D765&lt;&gt;"",MONTH($F765)=MONTH($L$9),($F765&gt;$B$8),($F765&gt;$E765)),-SUM($H765/DAY(DATE(YEAR($L$9),MONTH($L$9)+1,0)))*DATEDIF($B$8,$F765,"d")*$D765,""))),2),"")</f>
        <v/>
      </c>
      <c r="L765" s="68" t="str">
        <f ca="1">IFERROR(ROUND(IF(AND($J765="",$D765=""),SUM($H765/DAY(DATE(YEAR($L$9),MONTH($L$9)+1,0)))*$G765*$C765,IF(AND($J765="",$D765&lt;&gt;""),SUM($H765/DAY(DATE(YEAR($L$9),MONTH($L$9)+1,0)))*$G765*$D765,"")),2),"")</f>
        <v/>
      </c>
      <c r="M765" s="68" t="str">
        <f ca="1">IFERROR(ROUND(IF(SUM($I765+$L765)="","",SUM($I765+$L765)),2),"")</f>
        <v/>
      </c>
      <c r="N765" s="52"/>
      <c r="O765" s="54"/>
    </row>
    <row r="766" spans="1:15" s="14" customFormat="1" x14ac:dyDescent="0.25">
      <c r="A766" s="48"/>
      <c r="B766" s="49" t="str">
        <f>IFERROR(IF($A766&lt;&gt;"",VLOOKUP($A766,Matos,2,0),""),"")</f>
        <v/>
      </c>
      <c r="C766" s="50"/>
      <c r="D766" s="50"/>
      <c r="E766" s="51"/>
      <c r="F766" s="51"/>
      <c r="G766" s="67" t="str">
        <f>IFERROR(IF(OR($A766="",$B766="",$E766=""),"",IF(AND($F766&lt;&gt;"",MONTH($F766)&lt;MONTH($L$9)),"",IF(MID($B766,1,2)="OT",DATEDIF($E766,$F766,"d")+1,IF(AND($I766="",$F766=""),DATEDIF($E766,DATE(YEAR($L$9),MONTH($L$9)+1,0),"d"),IF(AND($E766&lt;&gt;"",$F766&lt;&gt;"",$I766=""),DATEDIF($E766,$F766,"d"),IF(AND($E766&lt;&gt;"",$F766&lt;&gt;"",$I766&lt;&gt;""),DAY(DATE(YEAR($F766),MONTH($F766)+1,0))-(DATE(YEAR($F766),MONTH($F766)+1,0)-$F766),DAY(DATE(YEAR($L$9),MONTH($L$9)+1,0)))))))),"")</f>
        <v/>
      </c>
      <c r="H766" s="52" t="str">
        <f>IFERROR(IF($A766&lt;&gt;"",VLOOKUP($A766,Matos,3,0),""),"")</f>
        <v/>
      </c>
      <c r="I766" s="52"/>
      <c r="J766" s="52"/>
      <c r="K766" s="68" t="str">
        <f ca="1">IFERROR(ROUND(IF(MID($B766,1,2)="OT","",IF(AND($B$8&lt;&gt;"",$D766="",MONTH($F766)=MONTH($L$9),($F766&gt;$B$8),($F766&gt;$E766)),-SUM($H766/DAY(DATE(YEAR($L$9),MONTH($L$9)+1,0)))*DATEDIF($B$8,$F766,"d")*$C766,IF(AND($B$8&lt;&gt;"",$D766&lt;&gt;"",MONTH($F766)=MONTH($L$9),($F766&gt;$B$8),($F766&gt;$E766)),-SUM($H766/DAY(DATE(YEAR($L$9),MONTH($L$9)+1,0)))*DATEDIF($B$8,$F766,"d")*$D766,""))),2),"")</f>
        <v/>
      </c>
      <c r="L766" s="68" t="str">
        <f ca="1">IFERROR(ROUND(IF(AND($J766="",$D766=""),SUM($H766/DAY(DATE(YEAR($L$9),MONTH($L$9)+1,0)))*$G766*$C766,IF(AND($J766="",$D766&lt;&gt;""),SUM($H766/DAY(DATE(YEAR($L$9),MONTH($L$9)+1,0)))*$G766*$D766,"")),2),"")</f>
        <v/>
      </c>
      <c r="M766" s="68" t="str">
        <f ca="1">IFERROR(ROUND(IF(SUM($I766+$L766)="","",SUM($I766+$L766)),2),"")</f>
        <v/>
      </c>
      <c r="N766" s="52"/>
      <c r="O766" s="54"/>
    </row>
    <row r="767" spans="1:15" s="14" customFormat="1" x14ac:dyDescent="0.25">
      <c r="A767" s="48"/>
      <c r="B767" s="49" t="str">
        <f>IFERROR(IF($A767&lt;&gt;"",VLOOKUP($A767,Matos,2,0),""),"")</f>
        <v/>
      </c>
      <c r="C767" s="50"/>
      <c r="D767" s="50"/>
      <c r="E767" s="51"/>
      <c r="F767" s="51"/>
      <c r="G767" s="67" t="str">
        <f>IFERROR(IF(OR($A767="",$B767="",$E767=""),"",IF(AND($F767&lt;&gt;"",MONTH($F767)&lt;MONTH($L$9)),"",IF(MID($B767,1,2)="OT",DATEDIF($E767,$F767,"d")+1,IF(AND($I767="",$F767=""),DATEDIF($E767,DATE(YEAR($L$9),MONTH($L$9)+1,0),"d"),IF(AND($E767&lt;&gt;"",$F767&lt;&gt;"",$I767=""),DATEDIF($E767,$F767,"d"),IF(AND($E767&lt;&gt;"",$F767&lt;&gt;"",$I767&lt;&gt;""),DAY(DATE(YEAR($F767),MONTH($F767)+1,0))-(DATE(YEAR($F767),MONTH($F767)+1,0)-$F767),DAY(DATE(YEAR($L$9),MONTH($L$9)+1,0)))))))),"")</f>
        <v/>
      </c>
      <c r="H767" s="52" t="str">
        <f>IFERROR(IF($A767&lt;&gt;"",VLOOKUP($A767,Matos,3,0),""),"")</f>
        <v/>
      </c>
      <c r="I767" s="52"/>
      <c r="J767" s="52"/>
      <c r="K767" s="68" t="str">
        <f ca="1">IFERROR(ROUND(IF(MID($B767,1,2)="OT","",IF(AND($B$8&lt;&gt;"",$D767="",MONTH($F767)=MONTH($L$9),($F767&gt;$B$8),($F767&gt;$E767)),-SUM($H767/DAY(DATE(YEAR($L$9),MONTH($L$9)+1,0)))*DATEDIF($B$8,$F767,"d")*$C767,IF(AND($B$8&lt;&gt;"",$D767&lt;&gt;"",MONTH($F767)=MONTH($L$9),($F767&gt;$B$8),($F767&gt;$E767)),-SUM($H767/DAY(DATE(YEAR($L$9),MONTH($L$9)+1,0)))*DATEDIF($B$8,$F767,"d")*$D767,""))),2),"")</f>
        <v/>
      </c>
      <c r="L767" s="68" t="str">
        <f ca="1">IFERROR(ROUND(IF(AND($J767="",$D767=""),SUM($H767/DAY(DATE(YEAR($L$9),MONTH($L$9)+1,0)))*$G767*$C767,IF(AND($J767="",$D767&lt;&gt;""),SUM($H767/DAY(DATE(YEAR($L$9),MONTH($L$9)+1,0)))*$G767*$D767,"")),2),"")</f>
        <v/>
      </c>
      <c r="M767" s="68" t="str">
        <f ca="1">IFERROR(ROUND(IF(SUM($I767+$L767)="","",SUM($I767+$L767)),2),"")</f>
        <v/>
      </c>
      <c r="N767" s="52"/>
      <c r="O767" s="54"/>
    </row>
    <row r="768" spans="1:15" s="14" customFormat="1" x14ac:dyDescent="0.25">
      <c r="A768" s="48"/>
      <c r="B768" s="49" t="str">
        <f>IFERROR(IF($A768&lt;&gt;"",VLOOKUP($A768,Matos,2,0),""),"")</f>
        <v/>
      </c>
      <c r="C768" s="50"/>
      <c r="D768" s="50"/>
      <c r="E768" s="51"/>
      <c r="F768" s="51"/>
      <c r="G768" s="67" t="str">
        <f>IFERROR(IF(OR($A768="",$B768="",$E768=""),"",IF(AND($F768&lt;&gt;"",MONTH($F768)&lt;MONTH($L$9)),"",IF(MID($B768,1,2)="OT",DATEDIF($E768,$F768,"d")+1,IF(AND($I768="",$F768=""),DATEDIF($E768,DATE(YEAR($L$9),MONTH($L$9)+1,0),"d"),IF(AND($E768&lt;&gt;"",$F768&lt;&gt;"",$I768=""),DATEDIF($E768,$F768,"d"),IF(AND($E768&lt;&gt;"",$F768&lt;&gt;"",$I768&lt;&gt;""),DAY(DATE(YEAR($F768),MONTH($F768)+1,0))-(DATE(YEAR($F768),MONTH($F768)+1,0)-$F768),DAY(DATE(YEAR($L$9),MONTH($L$9)+1,0)))))))),"")</f>
        <v/>
      </c>
      <c r="H768" s="52" t="str">
        <f>IFERROR(IF($A768&lt;&gt;"",VLOOKUP($A768,Matos,3,0),""),"")</f>
        <v/>
      </c>
      <c r="I768" s="52"/>
      <c r="J768" s="52"/>
      <c r="K768" s="68" t="str">
        <f ca="1">IFERROR(ROUND(IF(MID($B768,1,2)="OT","",IF(AND($B$8&lt;&gt;"",$D768="",MONTH($F768)=MONTH($L$9),($F768&gt;$B$8),($F768&gt;$E768)),-SUM($H768/DAY(DATE(YEAR($L$9),MONTH($L$9)+1,0)))*DATEDIF($B$8,$F768,"d")*$C768,IF(AND($B$8&lt;&gt;"",$D768&lt;&gt;"",MONTH($F768)=MONTH($L$9),($F768&gt;$B$8),($F768&gt;$E768)),-SUM($H768/DAY(DATE(YEAR($L$9),MONTH($L$9)+1,0)))*DATEDIF($B$8,$F768,"d")*$D768,""))),2),"")</f>
        <v/>
      </c>
      <c r="L768" s="68" t="str">
        <f ca="1">IFERROR(ROUND(IF(AND($J768="",$D768=""),SUM($H768/DAY(DATE(YEAR($L$9),MONTH($L$9)+1,0)))*$G768*$C768,IF(AND($J768="",$D768&lt;&gt;""),SUM($H768/DAY(DATE(YEAR($L$9),MONTH($L$9)+1,0)))*$G768*$D768,"")),2),"")</f>
        <v/>
      </c>
      <c r="M768" s="68" t="str">
        <f ca="1">IFERROR(ROUND(IF(SUM($I768+$L768)="","",SUM($I768+$L768)),2),"")</f>
        <v/>
      </c>
      <c r="N768" s="52"/>
      <c r="O768" s="54"/>
    </row>
    <row r="769" spans="1:15" s="14" customFormat="1" x14ac:dyDescent="0.25">
      <c r="A769" s="48"/>
      <c r="B769" s="49" t="str">
        <f>IFERROR(IF($A769&lt;&gt;"",VLOOKUP($A769,Matos,2,0),""),"")</f>
        <v/>
      </c>
      <c r="C769" s="50"/>
      <c r="D769" s="50"/>
      <c r="E769" s="51"/>
      <c r="F769" s="51"/>
      <c r="G769" s="67" t="str">
        <f>IFERROR(IF(OR($A769="",$B769="",$E769=""),"",IF(AND($F769&lt;&gt;"",MONTH($F769)&lt;MONTH($L$9)),"",IF(MID($B769,1,2)="OT",DATEDIF($E769,$F769,"d")+1,IF(AND($I769="",$F769=""),DATEDIF($E769,DATE(YEAR($L$9),MONTH($L$9)+1,0),"d"),IF(AND($E769&lt;&gt;"",$F769&lt;&gt;"",$I769=""),DATEDIF($E769,$F769,"d"),IF(AND($E769&lt;&gt;"",$F769&lt;&gt;"",$I769&lt;&gt;""),DAY(DATE(YEAR($F769),MONTH($F769)+1,0))-(DATE(YEAR($F769),MONTH($F769)+1,0)-$F769),DAY(DATE(YEAR($L$9),MONTH($L$9)+1,0)))))))),"")</f>
        <v/>
      </c>
      <c r="H769" s="52" t="str">
        <f>IFERROR(IF($A769&lt;&gt;"",VLOOKUP($A769,Matos,3,0),""),"")</f>
        <v/>
      </c>
      <c r="I769" s="52"/>
      <c r="J769" s="52"/>
      <c r="K769" s="68" t="str">
        <f ca="1">IFERROR(ROUND(IF(MID($B769,1,2)="OT","",IF(AND($B$8&lt;&gt;"",$D769="",MONTH($F769)=MONTH($L$9),($F769&gt;$B$8),($F769&gt;$E769)),-SUM($H769/DAY(DATE(YEAR($L$9),MONTH($L$9)+1,0)))*DATEDIF($B$8,$F769,"d")*$C769,IF(AND($B$8&lt;&gt;"",$D769&lt;&gt;"",MONTH($F769)=MONTH($L$9),($F769&gt;$B$8),($F769&gt;$E769)),-SUM($H769/DAY(DATE(YEAR($L$9),MONTH($L$9)+1,0)))*DATEDIF($B$8,$F769,"d")*$D769,""))),2),"")</f>
        <v/>
      </c>
      <c r="L769" s="68" t="str">
        <f ca="1">IFERROR(ROUND(IF(AND($J769="",$D769=""),SUM($H769/DAY(DATE(YEAR($L$9),MONTH($L$9)+1,0)))*$G769*$C769,IF(AND($J769="",$D769&lt;&gt;""),SUM($H769/DAY(DATE(YEAR($L$9),MONTH($L$9)+1,0)))*$G769*$D769,"")),2),"")</f>
        <v/>
      </c>
      <c r="M769" s="68" t="str">
        <f ca="1">IFERROR(ROUND(IF(SUM($I769+$L769)="","",SUM($I769+$L769)),2),"")</f>
        <v/>
      </c>
      <c r="N769" s="52"/>
      <c r="O769" s="54"/>
    </row>
    <row r="770" spans="1:15" s="14" customFormat="1" x14ac:dyDescent="0.25">
      <c r="A770" s="48"/>
      <c r="B770" s="49" t="str">
        <f>IFERROR(IF($A770&lt;&gt;"",VLOOKUP($A770,Matos,2,0),""),"")</f>
        <v/>
      </c>
      <c r="C770" s="50"/>
      <c r="D770" s="50"/>
      <c r="E770" s="51"/>
      <c r="F770" s="51"/>
      <c r="G770" s="67" t="str">
        <f>IFERROR(IF(OR($A770="",$B770="",$E770=""),"",IF(AND($F770&lt;&gt;"",MONTH($F770)&lt;MONTH($L$9)),"",IF(MID($B770,1,2)="OT",DATEDIF($E770,$F770,"d")+1,IF(AND($I770="",$F770=""),DATEDIF($E770,DATE(YEAR($L$9),MONTH($L$9)+1,0),"d"),IF(AND($E770&lt;&gt;"",$F770&lt;&gt;"",$I770=""),DATEDIF($E770,$F770,"d"),IF(AND($E770&lt;&gt;"",$F770&lt;&gt;"",$I770&lt;&gt;""),DAY(DATE(YEAR($F770),MONTH($F770)+1,0))-(DATE(YEAR($F770),MONTH($F770)+1,0)-$F770),DAY(DATE(YEAR($L$9),MONTH($L$9)+1,0)))))))),"")</f>
        <v/>
      </c>
      <c r="H770" s="52" t="str">
        <f>IFERROR(IF($A770&lt;&gt;"",VLOOKUP($A770,Matos,3,0),""),"")</f>
        <v/>
      </c>
      <c r="I770" s="52"/>
      <c r="J770" s="52"/>
      <c r="K770" s="68" t="str">
        <f ca="1">IFERROR(ROUND(IF(MID($B770,1,2)="OT","",IF(AND($B$8&lt;&gt;"",$D770="",MONTH($F770)=MONTH($L$9),($F770&gt;$B$8),($F770&gt;$E770)),-SUM($H770/DAY(DATE(YEAR($L$9),MONTH($L$9)+1,0)))*DATEDIF($B$8,$F770,"d")*$C770,IF(AND($B$8&lt;&gt;"",$D770&lt;&gt;"",MONTH($F770)=MONTH($L$9),($F770&gt;$B$8),($F770&gt;$E770)),-SUM($H770/DAY(DATE(YEAR($L$9),MONTH($L$9)+1,0)))*DATEDIF($B$8,$F770,"d")*$D770,""))),2),"")</f>
        <v/>
      </c>
      <c r="L770" s="68" t="str">
        <f ca="1">IFERROR(ROUND(IF(AND($J770="",$D770=""),SUM($H770/DAY(DATE(YEAR($L$9),MONTH($L$9)+1,0)))*$G770*$C770,IF(AND($J770="",$D770&lt;&gt;""),SUM($H770/DAY(DATE(YEAR($L$9),MONTH($L$9)+1,0)))*$G770*$D770,"")),2),"")</f>
        <v/>
      </c>
      <c r="M770" s="68" t="str">
        <f ca="1">IFERROR(ROUND(IF(SUM($I770+$L770)="","",SUM($I770+$L770)),2),"")</f>
        <v/>
      </c>
      <c r="N770" s="52"/>
      <c r="O770" s="54"/>
    </row>
    <row r="771" spans="1:15" s="14" customFormat="1" x14ac:dyDescent="0.25">
      <c r="A771" s="48"/>
      <c r="B771" s="49" t="str">
        <f>IFERROR(IF($A771&lt;&gt;"",VLOOKUP($A771,Matos,2,0),""),"")</f>
        <v/>
      </c>
      <c r="C771" s="50"/>
      <c r="D771" s="50"/>
      <c r="E771" s="51"/>
      <c r="F771" s="51"/>
      <c r="G771" s="67" t="str">
        <f>IFERROR(IF(OR($A771="",$B771="",$E771=""),"",IF(AND($F771&lt;&gt;"",MONTH($F771)&lt;MONTH($L$9)),"",IF(MID($B771,1,2)="OT",DATEDIF($E771,$F771,"d")+1,IF(AND($I771="",$F771=""),DATEDIF($E771,DATE(YEAR($L$9),MONTH($L$9)+1,0),"d"),IF(AND($E771&lt;&gt;"",$F771&lt;&gt;"",$I771=""),DATEDIF($E771,$F771,"d"),IF(AND($E771&lt;&gt;"",$F771&lt;&gt;"",$I771&lt;&gt;""),DAY(DATE(YEAR($F771),MONTH($F771)+1,0))-(DATE(YEAR($F771),MONTH($F771)+1,0)-$F771),DAY(DATE(YEAR($L$9),MONTH($L$9)+1,0)))))))),"")</f>
        <v/>
      </c>
      <c r="H771" s="52" t="str">
        <f>IFERROR(IF($A771&lt;&gt;"",VLOOKUP($A771,Matos,3,0),""),"")</f>
        <v/>
      </c>
      <c r="I771" s="52"/>
      <c r="J771" s="52"/>
      <c r="K771" s="68" t="str">
        <f ca="1">IFERROR(ROUND(IF(MID($B771,1,2)="OT","",IF(AND($B$8&lt;&gt;"",$D771="",MONTH($F771)=MONTH($L$9),($F771&gt;$B$8),($F771&gt;$E771)),-SUM($H771/DAY(DATE(YEAR($L$9),MONTH($L$9)+1,0)))*DATEDIF($B$8,$F771,"d")*$C771,IF(AND($B$8&lt;&gt;"",$D771&lt;&gt;"",MONTH($F771)=MONTH($L$9),($F771&gt;$B$8),($F771&gt;$E771)),-SUM($H771/DAY(DATE(YEAR($L$9),MONTH($L$9)+1,0)))*DATEDIF($B$8,$F771,"d")*$D771,""))),2),"")</f>
        <v/>
      </c>
      <c r="L771" s="68" t="str">
        <f ca="1">IFERROR(ROUND(IF(AND($J771="",$D771=""),SUM($H771/DAY(DATE(YEAR($L$9),MONTH($L$9)+1,0)))*$G771*$C771,IF(AND($J771="",$D771&lt;&gt;""),SUM($H771/DAY(DATE(YEAR($L$9),MONTH($L$9)+1,0)))*$G771*$D771,"")),2),"")</f>
        <v/>
      </c>
      <c r="M771" s="68" t="str">
        <f ca="1">IFERROR(ROUND(IF(SUM($I771+$L771)="","",SUM($I771+$L771)),2),"")</f>
        <v/>
      </c>
      <c r="N771" s="52"/>
      <c r="O771" s="54"/>
    </row>
    <row r="772" spans="1:15" s="14" customFormat="1" x14ac:dyDescent="0.25">
      <c r="A772" s="48"/>
      <c r="B772" s="49" t="str">
        <f>IFERROR(IF($A772&lt;&gt;"",VLOOKUP($A772,Matos,2,0),""),"")</f>
        <v/>
      </c>
      <c r="C772" s="50"/>
      <c r="D772" s="50"/>
      <c r="E772" s="51"/>
      <c r="F772" s="51"/>
      <c r="G772" s="67" t="str">
        <f>IFERROR(IF(OR($A772="",$B772="",$E772=""),"",IF(AND($F772&lt;&gt;"",MONTH($F772)&lt;MONTH($L$9)),"",IF(MID($B772,1,2)="OT",DATEDIF($E772,$F772,"d")+1,IF(AND($I772="",$F772=""),DATEDIF($E772,DATE(YEAR($L$9),MONTH($L$9)+1,0),"d"),IF(AND($E772&lt;&gt;"",$F772&lt;&gt;"",$I772=""),DATEDIF($E772,$F772,"d"),IF(AND($E772&lt;&gt;"",$F772&lt;&gt;"",$I772&lt;&gt;""),DAY(DATE(YEAR($F772),MONTH($F772)+1,0))-(DATE(YEAR($F772),MONTH($F772)+1,0)-$F772),DAY(DATE(YEAR($L$9),MONTH($L$9)+1,0)))))))),"")</f>
        <v/>
      </c>
      <c r="H772" s="52" t="str">
        <f>IFERROR(IF($A772&lt;&gt;"",VLOOKUP($A772,Matos,3,0),""),"")</f>
        <v/>
      </c>
      <c r="I772" s="52"/>
      <c r="J772" s="52"/>
      <c r="K772" s="68" t="str">
        <f ca="1">IFERROR(ROUND(IF(MID($B772,1,2)="OT","",IF(AND($B$8&lt;&gt;"",$D772="",MONTH($F772)=MONTH($L$9),($F772&gt;$B$8),($F772&gt;$E772)),-SUM($H772/DAY(DATE(YEAR($L$9),MONTH($L$9)+1,0)))*DATEDIF($B$8,$F772,"d")*$C772,IF(AND($B$8&lt;&gt;"",$D772&lt;&gt;"",MONTH($F772)=MONTH($L$9),($F772&gt;$B$8),($F772&gt;$E772)),-SUM($H772/DAY(DATE(YEAR($L$9),MONTH($L$9)+1,0)))*DATEDIF($B$8,$F772,"d")*$D772,""))),2),"")</f>
        <v/>
      </c>
      <c r="L772" s="68" t="str">
        <f ca="1">IFERROR(ROUND(IF(AND($J772="",$D772=""),SUM($H772/DAY(DATE(YEAR($L$9),MONTH($L$9)+1,0)))*$G772*$C772,IF(AND($J772="",$D772&lt;&gt;""),SUM($H772/DAY(DATE(YEAR($L$9),MONTH($L$9)+1,0)))*$G772*$D772,"")),2),"")</f>
        <v/>
      </c>
      <c r="M772" s="68" t="str">
        <f ca="1">IFERROR(ROUND(IF(SUM($I772+$L772)="","",SUM($I772+$L772)),2),"")</f>
        <v/>
      </c>
      <c r="N772" s="52"/>
      <c r="O772" s="54"/>
    </row>
    <row r="773" spans="1:15" s="14" customFormat="1" x14ac:dyDescent="0.25">
      <c r="A773" s="48"/>
      <c r="B773" s="49" t="str">
        <f>IFERROR(IF($A773&lt;&gt;"",VLOOKUP($A773,Matos,2,0),""),"")</f>
        <v/>
      </c>
      <c r="C773" s="50"/>
      <c r="D773" s="50"/>
      <c r="E773" s="51"/>
      <c r="F773" s="51"/>
      <c r="G773" s="67" t="str">
        <f>IFERROR(IF(OR($A773="",$B773="",$E773=""),"",IF(AND($F773&lt;&gt;"",MONTH($F773)&lt;MONTH($L$9)),"",IF(MID($B773,1,2)="OT",DATEDIF($E773,$F773,"d")+1,IF(AND($I773="",$F773=""),DATEDIF($E773,DATE(YEAR($L$9),MONTH($L$9)+1,0),"d"),IF(AND($E773&lt;&gt;"",$F773&lt;&gt;"",$I773=""),DATEDIF($E773,$F773,"d"),IF(AND($E773&lt;&gt;"",$F773&lt;&gt;"",$I773&lt;&gt;""),DAY(DATE(YEAR($F773),MONTH($F773)+1,0))-(DATE(YEAR($F773),MONTH($F773)+1,0)-$F773),DAY(DATE(YEAR($L$9),MONTH($L$9)+1,0)))))))),"")</f>
        <v/>
      </c>
      <c r="H773" s="52" t="str">
        <f>IFERROR(IF($A773&lt;&gt;"",VLOOKUP($A773,Matos,3,0),""),"")</f>
        <v/>
      </c>
      <c r="I773" s="52"/>
      <c r="J773" s="52"/>
      <c r="K773" s="68" t="str">
        <f ca="1">IFERROR(ROUND(IF(MID($B773,1,2)="OT","",IF(AND($B$8&lt;&gt;"",$D773="",MONTH($F773)=MONTH($L$9),($F773&gt;$B$8),($F773&gt;$E773)),-SUM($H773/DAY(DATE(YEAR($L$9),MONTH($L$9)+1,0)))*DATEDIF($B$8,$F773,"d")*$C773,IF(AND($B$8&lt;&gt;"",$D773&lt;&gt;"",MONTH($F773)=MONTH($L$9),($F773&gt;$B$8),($F773&gt;$E773)),-SUM($H773/DAY(DATE(YEAR($L$9),MONTH($L$9)+1,0)))*DATEDIF($B$8,$F773,"d")*$D773,""))),2),"")</f>
        <v/>
      </c>
      <c r="L773" s="68" t="str">
        <f ca="1">IFERROR(ROUND(IF(AND($J773="",$D773=""),SUM($H773/DAY(DATE(YEAR($L$9),MONTH($L$9)+1,0)))*$G773*$C773,IF(AND($J773="",$D773&lt;&gt;""),SUM($H773/DAY(DATE(YEAR($L$9),MONTH($L$9)+1,0)))*$G773*$D773,"")),2),"")</f>
        <v/>
      </c>
      <c r="M773" s="68" t="str">
        <f ca="1">IFERROR(ROUND(IF(SUM($I773+$L773)="","",SUM($I773+$L773)),2),"")</f>
        <v/>
      </c>
      <c r="N773" s="52"/>
      <c r="O773" s="54"/>
    </row>
    <row r="774" spans="1:15" s="14" customFormat="1" x14ac:dyDescent="0.25">
      <c r="A774" s="48"/>
      <c r="B774" s="49" t="str">
        <f>IFERROR(IF($A774&lt;&gt;"",VLOOKUP($A774,Matos,2,0),""),"")</f>
        <v/>
      </c>
      <c r="C774" s="50"/>
      <c r="D774" s="50"/>
      <c r="E774" s="51"/>
      <c r="F774" s="51"/>
      <c r="G774" s="67" t="str">
        <f>IFERROR(IF(OR($A774="",$B774="",$E774=""),"",IF(AND($F774&lt;&gt;"",MONTH($F774)&lt;MONTH($L$9)),"",IF(MID($B774,1,2)="OT",DATEDIF($E774,$F774,"d")+1,IF(AND($I774="",$F774=""),DATEDIF($E774,DATE(YEAR($L$9),MONTH($L$9)+1,0),"d"),IF(AND($E774&lt;&gt;"",$F774&lt;&gt;"",$I774=""),DATEDIF($E774,$F774,"d"),IF(AND($E774&lt;&gt;"",$F774&lt;&gt;"",$I774&lt;&gt;""),DAY(DATE(YEAR($F774),MONTH($F774)+1,0))-(DATE(YEAR($F774),MONTH($F774)+1,0)-$F774),DAY(DATE(YEAR($L$9),MONTH($L$9)+1,0)))))))),"")</f>
        <v/>
      </c>
      <c r="H774" s="52" t="str">
        <f>IFERROR(IF($A774&lt;&gt;"",VLOOKUP($A774,Matos,3,0),""),"")</f>
        <v/>
      </c>
      <c r="I774" s="52"/>
      <c r="J774" s="52"/>
      <c r="K774" s="68" t="str">
        <f ca="1">IFERROR(ROUND(IF(MID($B774,1,2)="OT","",IF(AND($B$8&lt;&gt;"",$D774="",MONTH($F774)=MONTH($L$9),($F774&gt;$B$8),($F774&gt;$E774)),-SUM($H774/DAY(DATE(YEAR($L$9),MONTH($L$9)+1,0)))*DATEDIF($B$8,$F774,"d")*$C774,IF(AND($B$8&lt;&gt;"",$D774&lt;&gt;"",MONTH($F774)=MONTH($L$9),($F774&gt;$B$8),($F774&gt;$E774)),-SUM($H774/DAY(DATE(YEAR($L$9),MONTH($L$9)+1,0)))*DATEDIF($B$8,$F774,"d")*$D774,""))),2),"")</f>
        <v/>
      </c>
      <c r="L774" s="68" t="str">
        <f ca="1">IFERROR(ROUND(IF(AND($J774="",$D774=""),SUM($H774/DAY(DATE(YEAR($L$9),MONTH($L$9)+1,0)))*$G774*$C774,IF(AND($J774="",$D774&lt;&gt;""),SUM($H774/DAY(DATE(YEAR($L$9),MONTH($L$9)+1,0)))*$G774*$D774,"")),2),"")</f>
        <v/>
      </c>
      <c r="M774" s="68" t="str">
        <f ca="1">IFERROR(ROUND(IF(SUM($I774+$L774)="","",SUM($I774+$L774)),2),"")</f>
        <v/>
      </c>
      <c r="N774" s="52"/>
      <c r="O774" s="54"/>
    </row>
    <row r="775" spans="1:15" s="14" customFormat="1" x14ac:dyDescent="0.25">
      <c r="A775" s="48"/>
      <c r="B775" s="49" t="str">
        <f>IFERROR(IF($A775&lt;&gt;"",VLOOKUP($A775,Matos,2,0),""),"")</f>
        <v/>
      </c>
      <c r="C775" s="50"/>
      <c r="D775" s="50"/>
      <c r="E775" s="51"/>
      <c r="F775" s="51"/>
      <c r="G775" s="67" t="str">
        <f>IFERROR(IF(OR($A775="",$B775="",$E775=""),"",IF(AND($F775&lt;&gt;"",MONTH($F775)&lt;MONTH($L$9)),"",IF(MID($B775,1,2)="OT",DATEDIF($E775,$F775,"d")+1,IF(AND($I775="",$F775=""),DATEDIF($E775,DATE(YEAR($L$9),MONTH($L$9)+1,0),"d"),IF(AND($E775&lt;&gt;"",$F775&lt;&gt;"",$I775=""),DATEDIF($E775,$F775,"d"),IF(AND($E775&lt;&gt;"",$F775&lt;&gt;"",$I775&lt;&gt;""),DAY(DATE(YEAR($F775),MONTH($F775)+1,0))-(DATE(YEAR($F775),MONTH($F775)+1,0)-$F775),DAY(DATE(YEAR($L$9),MONTH($L$9)+1,0)))))))),"")</f>
        <v/>
      </c>
      <c r="H775" s="52" t="str">
        <f>IFERROR(IF($A775&lt;&gt;"",VLOOKUP($A775,Matos,3,0),""),"")</f>
        <v/>
      </c>
      <c r="I775" s="52"/>
      <c r="J775" s="52"/>
      <c r="K775" s="68" t="str">
        <f ca="1">IFERROR(ROUND(IF(MID($B775,1,2)="OT","",IF(AND($B$8&lt;&gt;"",$D775="",MONTH($F775)=MONTH($L$9),($F775&gt;$B$8),($F775&gt;$E775)),-SUM($H775/DAY(DATE(YEAR($L$9),MONTH($L$9)+1,0)))*DATEDIF($B$8,$F775,"d")*$C775,IF(AND($B$8&lt;&gt;"",$D775&lt;&gt;"",MONTH($F775)=MONTH($L$9),($F775&gt;$B$8),($F775&gt;$E775)),-SUM($H775/DAY(DATE(YEAR($L$9),MONTH($L$9)+1,0)))*DATEDIF($B$8,$F775,"d")*$D775,""))),2),"")</f>
        <v/>
      </c>
      <c r="L775" s="68" t="str">
        <f ca="1">IFERROR(ROUND(IF(AND($J775="",$D775=""),SUM($H775/DAY(DATE(YEAR($L$9),MONTH($L$9)+1,0)))*$G775*$C775,IF(AND($J775="",$D775&lt;&gt;""),SUM($H775/DAY(DATE(YEAR($L$9),MONTH($L$9)+1,0)))*$G775*$D775,"")),2),"")</f>
        <v/>
      </c>
      <c r="M775" s="68" t="str">
        <f ca="1">IFERROR(ROUND(IF(SUM($I775+$L775)="","",SUM($I775+$L775)),2),"")</f>
        <v/>
      </c>
      <c r="N775" s="52"/>
      <c r="O775" s="54"/>
    </row>
    <row r="776" spans="1:15" s="14" customFormat="1" x14ac:dyDescent="0.25">
      <c r="A776" s="48"/>
      <c r="B776" s="49" t="str">
        <f>IFERROR(IF($A776&lt;&gt;"",VLOOKUP($A776,Matos,2,0),""),"")</f>
        <v/>
      </c>
      <c r="C776" s="50"/>
      <c r="D776" s="50"/>
      <c r="E776" s="51"/>
      <c r="F776" s="51"/>
      <c r="G776" s="67" t="str">
        <f>IFERROR(IF(OR($A776="",$B776="",$E776=""),"",IF(AND($F776&lt;&gt;"",MONTH($F776)&lt;MONTH($L$9)),"",IF(MID($B776,1,2)="OT",DATEDIF($E776,$F776,"d")+1,IF(AND($I776="",$F776=""),DATEDIF($E776,DATE(YEAR($L$9),MONTH($L$9)+1,0),"d"),IF(AND($E776&lt;&gt;"",$F776&lt;&gt;"",$I776=""),DATEDIF($E776,$F776,"d"),IF(AND($E776&lt;&gt;"",$F776&lt;&gt;"",$I776&lt;&gt;""),DAY(DATE(YEAR($F776),MONTH($F776)+1,0))-(DATE(YEAR($F776),MONTH($F776)+1,0)-$F776),DAY(DATE(YEAR($L$9),MONTH($L$9)+1,0)))))))),"")</f>
        <v/>
      </c>
      <c r="H776" s="52" t="str">
        <f>IFERROR(IF($A776&lt;&gt;"",VLOOKUP($A776,Matos,3,0),""),"")</f>
        <v/>
      </c>
      <c r="I776" s="52"/>
      <c r="J776" s="52"/>
      <c r="K776" s="68" t="str">
        <f ca="1">IFERROR(ROUND(IF(MID($B776,1,2)="OT","",IF(AND($B$8&lt;&gt;"",$D776="",MONTH($F776)=MONTH($L$9),($F776&gt;$B$8),($F776&gt;$E776)),-SUM($H776/DAY(DATE(YEAR($L$9),MONTH($L$9)+1,0)))*DATEDIF($B$8,$F776,"d")*$C776,IF(AND($B$8&lt;&gt;"",$D776&lt;&gt;"",MONTH($F776)=MONTH($L$9),($F776&gt;$B$8),($F776&gt;$E776)),-SUM($H776/DAY(DATE(YEAR($L$9),MONTH($L$9)+1,0)))*DATEDIF($B$8,$F776,"d")*$D776,""))),2),"")</f>
        <v/>
      </c>
      <c r="L776" s="68" t="str">
        <f ca="1">IFERROR(ROUND(IF(AND($J776="",$D776=""),SUM($H776/DAY(DATE(YEAR($L$9),MONTH($L$9)+1,0)))*$G776*$C776,IF(AND($J776="",$D776&lt;&gt;""),SUM($H776/DAY(DATE(YEAR($L$9),MONTH($L$9)+1,0)))*$G776*$D776,"")),2),"")</f>
        <v/>
      </c>
      <c r="M776" s="68" t="str">
        <f ca="1">IFERROR(ROUND(IF(SUM($I776+$L776)="","",SUM($I776+$L776)),2),"")</f>
        <v/>
      </c>
      <c r="N776" s="52"/>
      <c r="O776" s="54"/>
    </row>
    <row r="777" spans="1:15" s="14" customFormat="1" x14ac:dyDescent="0.25">
      <c r="A777" s="48"/>
      <c r="B777" s="49" t="str">
        <f>IFERROR(IF($A777&lt;&gt;"",VLOOKUP($A777,Matos,2,0),""),"")</f>
        <v/>
      </c>
      <c r="C777" s="50"/>
      <c r="D777" s="50"/>
      <c r="E777" s="51"/>
      <c r="F777" s="51"/>
      <c r="G777" s="67" t="str">
        <f>IFERROR(IF(OR($A777="",$B777="",$E777=""),"",IF(AND($F777&lt;&gt;"",MONTH($F777)&lt;MONTH($L$9)),"",IF(MID($B777,1,2)="OT",DATEDIF($E777,$F777,"d")+1,IF(AND($I777="",$F777=""),DATEDIF($E777,DATE(YEAR($L$9),MONTH($L$9)+1,0),"d"),IF(AND($E777&lt;&gt;"",$F777&lt;&gt;"",$I777=""),DATEDIF($E777,$F777,"d"),IF(AND($E777&lt;&gt;"",$F777&lt;&gt;"",$I777&lt;&gt;""),DAY(DATE(YEAR($F777),MONTH($F777)+1,0))-(DATE(YEAR($F777),MONTH($F777)+1,0)-$F777),DAY(DATE(YEAR($L$9),MONTH($L$9)+1,0)))))))),"")</f>
        <v/>
      </c>
      <c r="H777" s="52" t="str">
        <f>IFERROR(IF($A777&lt;&gt;"",VLOOKUP($A777,Matos,3,0),""),"")</f>
        <v/>
      </c>
      <c r="I777" s="52"/>
      <c r="J777" s="52"/>
      <c r="K777" s="68" t="str">
        <f ca="1">IFERROR(ROUND(IF(MID($B777,1,2)="OT","",IF(AND($B$8&lt;&gt;"",$D777="",MONTH($F777)=MONTH($L$9),($F777&gt;$B$8),($F777&gt;$E777)),-SUM($H777/DAY(DATE(YEAR($L$9),MONTH($L$9)+1,0)))*DATEDIF($B$8,$F777,"d")*$C777,IF(AND($B$8&lt;&gt;"",$D777&lt;&gt;"",MONTH($F777)=MONTH($L$9),($F777&gt;$B$8),($F777&gt;$E777)),-SUM($H777/DAY(DATE(YEAR($L$9),MONTH($L$9)+1,0)))*DATEDIF($B$8,$F777,"d")*$D777,""))),2),"")</f>
        <v/>
      </c>
      <c r="L777" s="68" t="str">
        <f ca="1">IFERROR(ROUND(IF(AND($J777="",$D777=""),SUM($H777/DAY(DATE(YEAR($L$9),MONTH($L$9)+1,0)))*$G777*$C777,IF(AND($J777="",$D777&lt;&gt;""),SUM($H777/DAY(DATE(YEAR($L$9),MONTH($L$9)+1,0)))*$G777*$D777,"")),2),"")</f>
        <v/>
      </c>
      <c r="M777" s="68" t="str">
        <f ca="1">IFERROR(ROUND(IF(SUM($I777+$L777)="","",SUM($I777+$L777)),2),"")</f>
        <v/>
      </c>
      <c r="N777" s="52"/>
      <c r="O777" s="54"/>
    </row>
    <row r="778" spans="1:15" s="14" customFormat="1" x14ac:dyDescent="0.25">
      <c r="A778" s="48"/>
      <c r="B778" s="49" t="str">
        <f>IFERROR(IF($A778&lt;&gt;"",VLOOKUP($A778,Matos,2,0),""),"")</f>
        <v/>
      </c>
      <c r="C778" s="50"/>
      <c r="D778" s="50"/>
      <c r="E778" s="51"/>
      <c r="F778" s="51"/>
      <c r="G778" s="67" t="str">
        <f>IFERROR(IF(OR($A778="",$B778="",$E778=""),"",IF(AND($F778&lt;&gt;"",MONTH($F778)&lt;MONTH($L$9)),"",IF(MID($B778,1,2)="OT",DATEDIF($E778,$F778,"d")+1,IF(AND($I778="",$F778=""),DATEDIF($E778,DATE(YEAR($L$9),MONTH($L$9)+1,0),"d"),IF(AND($E778&lt;&gt;"",$F778&lt;&gt;"",$I778=""),DATEDIF($E778,$F778,"d"),IF(AND($E778&lt;&gt;"",$F778&lt;&gt;"",$I778&lt;&gt;""),DAY(DATE(YEAR($F778),MONTH($F778)+1,0))-(DATE(YEAR($F778),MONTH($F778)+1,0)-$F778),DAY(DATE(YEAR($L$9),MONTH($L$9)+1,0)))))))),"")</f>
        <v/>
      </c>
      <c r="H778" s="52" t="str">
        <f>IFERROR(IF($A778&lt;&gt;"",VLOOKUP($A778,Matos,3,0),""),"")</f>
        <v/>
      </c>
      <c r="I778" s="52"/>
      <c r="J778" s="52"/>
      <c r="K778" s="68" t="str">
        <f ca="1">IFERROR(ROUND(IF(MID($B778,1,2)="OT","",IF(AND($B$8&lt;&gt;"",$D778="",MONTH($F778)=MONTH($L$9),($F778&gt;$B$8),($F778&gt;$E778)),-SUM($H778/DAY(DATE(YEAR($L$9),MONTH($L$9)+1,0)))*DATEDIF($B$8,$F778,"d")*$C778,IF(AND($B$8&lt;&gt;"",$D778&lt;&gt;"",MONTH($F778)=MONTH($L$9),($F778&gt;$B$8),($F778&gt;$E778)),-SUM($H778/DAY(DATE(YEAR($L$9),MONTH($L$9)+1,0)))*DATEDIF($B$8,$F778,"d")*$D778,""))),2),"")</f>
        <v/>
      </c>
      <c r="L778" s="68" t="str">
        <f ca="1">IFERROR(ROUND(IF(AND($J778="",$D778=""),SUM($H778/DAY(DATE(YEAR($L$9),MONTH($L$9)+1,0)))*$G778*$C778,IF(AND($J778="",$D778&lt;&gt;""),SUM($H778/DAY(DATE(YEAR($L$9),MONTH($L$9)+1,0)))*$G778*$D778,"")),2),"")</f>
        <v/>
      </c>
      <c r="M778" s="68" t="str">
        <f ca="1">IFERROR(ROUND(IF(SUM($I778+$L778)="","",SUM($I778+$L778)),2),"")</f>
        <v/>
      </c>
      <c r="N778" s="52"/>
      <c r="O778" s="54"/>
    </row>
    <row r="779" spans="1:15" s="14" customFormat="1" x14ac:dyDescent="0.25">
      <c r="A779" s="48"/>
      <c r="B779" s="49" t="str">
        <f>IFERROR(IF($A779&lt;&gt;"",VLOOKUP($A779,Matos,2,0),""),"")</f>
        <v/>
      </c>
      <c r="C779" s="50"/>
      <c r="D779" s="50"/>
      <c r="E779" s="51"/>
      <c r="F779" s="51"/>
      <c r="G779" s="67" t="str">
        <f>IFERROR(IF(OR($A779="",$B779="",$E779=""),"",IF(AND($F779&lt;&gt;"",MONTH($F779)&lt;MONTH($L$9)),"",IF(MID($B779,1,2)="OT",DATEDIF($E779,$F779,"d")+1,IF(AND($I779="",$F779=""),DATEDIF($E779,DATE(YEAR($L$9),MONTH($L$9)+1,0),"d"),IF(AND($E779&lt;&gt;"",$F779&lt;&gt;"",$I779=""),DATEDIF($E779,$F779,"d"),IF(AND($E779&lt;&gt;"",$F779&lt;&gt;"",$I779&lt;&gt;""),DAY(DATE(YEAR($F779),MONTH($F779)+1,0))-(DATE(YEAR($F779),MONTH($F779)+1,0)-$F779),DAY(DATE(YEAR($L$9),MONTH($L$9)+1,0)))))))),"")</f>
        <v/>
      </c>
      <c r="H779" s="52" t="str">
        <f>IFERROR(IF($A779&lt;&gt;"",VLOOKUP($A779,Matos,3,0),""),"")</f>
        <v/>
      </c>
      <c r="I779" s="52"/>
      <c r="J779" s="52"/>
      <c r="K779" s="68" t="str">
        <f ca="1">IFERROR(ROUND(IF(MID($B779,1,2)="OT","",IF(AND($B$8&lt;&gt;"",$D779="",MONTH($F779)=MONTH($L$9),($F779&gt;$B$8),($F779&gt;$E779)),-SUM($H779/DAY(DATE(YEAR($L$9),MONTH($L$9)+1,0)))*DATEDIF($B$8,$F779,"d")*$C779,IF(AND($B$8&lt;&gt;"",$D779&lt;&gt;"",MONTH($F779)=MONTH($L$9),($F779&gt;$B$8),($F779&gt;$E779)),-SUM($H779/DAY(DATE(YEAR($L$9),MONTH($L$9)+1,0)))*DATEDIF($B$8,$F779,"d")*$D779,""))),2),"")</f>
        <v/>
      </c>
      <c r="L779" s="68" t="str">
        <f ca="1">IFERROR(ROUND(IF(AND($J779="",$D779=""),SUM($H779/DAY(DATE(YEAR($L$9),MONTH($L$9)+1,0)))*$G779*$C779,IF(AND($J779="",$D779&lt;&gt;""),SUM($H779/DAY(DATE(YEAR($L$9),MONTH($L$9)+1,0)))*$G779*$D779,"")),2),"")</f>
        <v/>
      </c>
      <c r="M779" s="68" t="str">
        <f ca="1">IFERROR(ROUND(IF(SUM($I779+$L779)="","",SUM($I779+$L779)),2),"")</f>
        <v/>
      </c>
      <c r="N779" s="52"/>
      <c r="O779" s="54"/>
    </row>
    <row r="780" spans="1:15" s="14" customFormat="1" x14ac:dyDescent="0.25">
      <c r="A780" s="48"/>
      <c r="B780" s="49" t="str">
        <f>IFERROR(IF($A780&lt;&gt;"",VLOOKUP($A780,Matos,2,0),""),"")</f>
        <v/>
      </c>
      <c r="C780" s="50"/>
      <c r="D780" s="50"/>
      <c r="E780" s="51"/>
      <c r="F780" s="51"/>
      <c r="G780" s="67" t="str">
        <f>IFERROR(IF(OR($A780="",$B780="",$E780=""),"",IF(AND($F780&lt;&gt;"",MONTH($F780)&lt;MONTH($L$9)),"",IF(MID($B780,1,2)="OT",DATEDIF($E780,$F780,"d")+1,IF(AND($I780="",$F780=""),DATEDIF($E780,DATE(YEAR($L$9),MONTH($L$9)+1,0),"d"),IF(AND($E780&lt;&gt;"",$F780&lt;&gt;"",$I780=""),DATEDIF($E780,$F780,"d"),IF(AND($E780&lt;&gt;"",$F780&lt;&gt;"",$I780&lt;&gt;""),DAY(DATE(YEAR($F780),MONTH($F780)+1,0))-(DATE(YEAR($F780),MONTH($F780)+1,0)-$F780),DAY(DATE(YEAR($L$9),MONTH($L$9)+1,0)))))))),"")</f>
        <v/>
      </c>
      <c r="H780" s="52" t="str">
        <f>IFERROR(IF($A780&lt;&gt;"",VLOOKUP($A780,Matos,3,0),""),"")</f>
        <v/>
      </c>
      <c r="I780" s="52"/>
      <c r="J780" s="52"/>
      <c r="K780" s="68" t="str">
        <f ca="1">IFERROR(ROUND(IF(MID($B780,1,2)="OT","",IF(AND($B$8&lt;&gt;"",$D780="",MONTH($F780)=MONTH($L$9),($F780&gt;$B$8),($F780&gt;$E780)),-SUM($H780/DAY(DATE(YEAR($L$9),MONTH($L$9)+1,0)))*DATEDIF($B$8,$F780,"d")*$C780,IF(AND($B$8&lt;&gt;"",$D780&lt;&gt;"",MONTH($F780)=MONTH($L$9),($F780&gt;$B$8),($F780&gt;$E780)),-SUM($H780/DAY(DATE(YEAR($L$9),MONTH($L$9)+1,0)))*DATEDIF($B$8,$F780,"d")*$D780,""))),2),"")</f>
        <v/>
      </c>
      <c r="L780" s="68" t="str">
        <f ca="1">IFERROR(ROUND(IF(AND($J780="",$D780=""),SUM($H780/DAY(DATE(YEAR($L$9),MONTH($L$9)+1,0)))*$G780*$C780,IF(AND($J780="",$D780&lt;&gt;""),SUM($H780/DAY(DATE(YEAR($L$9),MONTH($L$9)+1,0)))*$G780*$D780,"")),2),"")</f>
        <v/>
      </c>
      <c r="M780" s="68" t="str">
        <f ca="1">IFERROR(ROUND(IF(SUM($I780+$L780)="","",SUM($I780+$L780)),2),"")</f>
        <v/>
      </c>
      <c r="N780" s="52"/>
      <c r="O780" s="54"/>
    </row>
    <row r="781" spans="1:15" s="14" customFormat="1" x14ac:dyDescent="0.25">
      <c r="A781" s="48"/>
      <c r="B781" s="49" t="str">
        <f>IFERROR(IF($A781&lt;&gt;"",VLOOKUP($A781,Matos,2,0),""),"")</f>
        <v/>
      </c>
      <c r="C781" s="50"/>
      <c r="D781" s="50"/>
      <c r="E781" s="51"/>
      <c r="F781" s="51"/>
      <c r="G781" s="67" t="str">
        <f>IFERROR(IF(OR($A781="",$B781="",$E781=""),"",IF(AND($F781&lt;&gt;"",MONTH($F781)&lt;MONTH($L$9)),"",IF(MID($B781,1,2)="OT",DATEDIF($E781,$F781,"d")+1,IF(AND($I781="",$F781=""),DATEDIF($E781,DATE(YEAR($L$9),MONTH($L$9)+1,0),"d"),IF(AND($E781&lt;&gt;"",$F781&lt;&gt;"",$I781=""),DATEDIF($E781,$F781,"d"),IF(AND($E781&lt;&gt;"",$F781&lt;&gt;"",$I781&lt;&gt;""),DAY(DATE(YEAR($F781),MONTH($F781)+1,0))-(DATE(YEAR($F781),MONTH($F781)+1,0)-$F781),DAY(DATE(YEAR($L$9),MONTH($L$9)+1,0)))))))),"")</f>
        <v/>
      </c>
      <c r="H781" s="52" t="str">
        <f>IFERROR(IF($A781&lt;&gt;"",VLOOKUP($A781,Matos,3,0),""),"")</f>
        <v/>
      </c>
      <c r="I781" s="52"/>
      <c r="J781" s="52"/>
      <c r="K781" s="68" t="str">
        <f ca="1">IFERROR(ROUND(IF(MID($B781,1,2)="OT","",IF(AND($B$8&lt;&gt;"",$D781="",MONTH($F781)=MONTH($L$9),($F781&gt;$B$8),($F781&gt;$E781)),-SUM($H781/DAY(DATE(YEAR($L$9),MONTH($L$9)+1,0)))*DATEDIF($B$8,$F781,"d")*$C781,IF(AND($B$8&lt;&gt;"",$D781&lt;&gt;"",MONTH($F781)=MONTH($L$9),($F781&gt;$B$8),($F781&gt;$E781)),-SUM($H781/DAY(DATE(YEAR($L$9),MONTH($L$9)+1,0)))*DATEDIF($B$8,$F781,"d")*$D781,""))),2),"")</f>
        <v/>
      </c>
      <c r="L781" s="68" t="str">
        <f ca="1">IFERROR(ROUND(IF(AND($J781="",$D781=""),SUM($H781/DAY(DATE(YEAR($L$9),MONTH($L$9)+1,0)))*$G781*$C781,IF(AND($J781="",$D781&lt;&gt;""),SUM($H781/DAY(DATE(YEAR($L$9),MONTH($L$9)+1,0)))*$G781*$D781,"")),2),"")</f>
        <v/>
      </c>
      <c r="M781" s="68" t="str">
        <f ca="1">IFERROR(ROUND(IF(SUM($I781+$L781)="","",SUM($I781+$L781)),2),"")</f>
        <v/>
      </c>
      <c r="N781" s="52"/>
      <c r="O781" s="54"/>
    </row>
    <row r="782" spans="1:15" s="14" customFormat="1" x14ac:dyDescent="0.25">
      <c r="A782" s="48"/>
      <c r="B782" s="49" t="str">
        <f>IFERROR(IF($A782&lt;&gt;"",VLOOKUP($A782,Matos,2,0),""),"")</f>
        <v/>
      </c>
      <c r="C782" s="50"/>
      <c r="D782" s="50"/>
      <c r="E782" s="51"/>
      <c r="F782" s="51"/>
      <c r="G782" s="67" t="str">
        <f>IFERROR(IF(OR($A782="",$B782="",$E782=""),"",IF(AND($F782&lt;&gt;"",MONTH($F782)&lt;MONTH($L$9)),"",IF(MID($B782,1,2)="OT",DATEDIF($E782,$F782,"d")+1,IF(AND($I782="",$F782=""),DATEDIF($E782,DATE(YEAR($L$9),MONTH($L$9)+1,0),"d"),IF(AND($E782&lt;&gt;"",$F782&lt;&gt;"",$I782=""),DATEDIF($E782,$F782,"d"),IF(AND($E782&lt;&gt;"",$F782&lt;&gt;"",$I782&lt;&gt;""),DAY(DATE(YEAR($F782),MONTH($F782)+1,0))-(DATE(YEAR($F782),MONTH($F782)+1,0)-$F782),DAY(DATE(YEAR($L$9),MONTH($L$9)+1,0)))))))),"")</f>
        <v/>
      </c>
      <c r="H782" s="52" t="str">
        <f>IFERROR(IF($A782&lt;&gt;"",VLOOKUP($A782,Matos,3,0),""),"")</f>
        <v/>
      </c>
      <c r="I782" s="52"/>
      <c r="J782" s="52"/>
      <c r="K782" s="68" t="str">
        <f ca="1">IFERROR(ROUND(IF(MID($B782,1,2)="OT","",IF(AND($B$8&lt;&gt;"",$D782="",MONTH($F782)=MONTH($L$9),($F782&gt;$B$8),($F782&gt;$E782)),-SUM($H782/DAY(DATE(YEAR($L$9),MONTH($L$9)+1,0)))*DATEDIF($B$8,$F782,"d")*$C782,IF(AND($B$8&lt;&gt;"",$D782&lt;&gt;"",MONTH($F782)=MONTH($L$9),($F782&gt;$B$8),($F782&gt;$E782)),-SUM($H782/DAY(DATE(YEAR($L$9),MONTH($L$9)+1,0)))*DATEDIF($B$8,$F782,"d")*$D782,""))),2),"")</f>
        <v/>
      </c>
      <c r="L782" s="68" t="str">
        <f ca="1">IFERROR(ROUND(IF(AND($J782="",$D782=""),SUM($H782/DAY(DATE(YEAR($L$9),MONTH($L$9)+1,0)))*$G782*$C782,IF(AND($J782="",$D782&lt;&gt;""),SUM($H782/DAY(DATE(YEAR($L$9),MONTH($L$9)+1,0)))*$G782*$D782,"")),2),"")</f>
        <v/>
      </c>
      <c r="M782" s="68" t="str">
        <f ca="1">IFERROR(ROUND(IF(SUM($I782+$L782)="","",SUM($I782+$L782)),2),"")</f>
        <v/>
      </c>
      <c r="N782" s="52"/>
      <c r="O782" s="54"/>
    </row>
    <row r="783" spans="1:15" s="14" customFormat="1" x14ac:dyDescent="0.25">
      <c r="A783" s="48"/>
      <c r="B783" s="49" t="str">
        <f>IFERROR(IF($A783&lt;&gt;"",VLOOKUP($A783,Matos,2,0),""),"")</f>
        <v/>
      </c>
      <c r="C783" s="50"/>
      <c r="D783" s="50"/>
      <c r="E783" s="51"/>
      <c r="F783" s="51"/>
      <c r="G783" s="67" t="str">
        <f>IFERROR(IF(OR($A783="",$B783="",$E783=""),"",IF(AND($F783&lt;&gt;"",MONTH($F783)&lt;MONTH($L$9)),"",IF(MID($B783,1,2)="OT",DATEDIF($E783,$F783,"d")+1,IF(AND($I783="",$F783=""),DATEDIF($E783,DATE(YEAR($L$9),MONTH($L$9)+1,0),"d"),IF(AND($E783&lt;&gt;"",$F783&lt;&gt;"",$I783=""),DATEDIF($E783,$F783,"d"),IF(AND($E783&lt;&gt;"",$F783&lt;&gt;"",$I783&lt;&gt;""),DAY(DATE(YEAR($F783),MONTH($F783)+1,0))-(DATE(YEAR($F783),MONTH($F783)+1,0)-$F783),DAY(DATE(YEAR($L$9),MONTH($L$9)+1,0)))))))),"")</f>
        <v/>
      </c>
      <c r="H783" s="52" t="str">
        <f>IFERROR(IF($A783&lt;&gt;"",VLOOKUP($A783,Matos,3,0),""),"")</f>
        <v/>
      </c>
      <c r="I783" s="52"/>
      <c r="J783" s="52"/>
      <c r="K783" s="68" t="str">
        <f ca="1">IFERROR(ROUND(IF(MID($B783,1,2)="OT","",IF(AND($B$8&lt;&gt;"",$D783="",MONTH($F783)=MONTH($L$9),($F783&gt;$B$8),($F783&gt;$E783)),-SUM($H783/DAY(DATE(YEAR($L$9),MONTH($L$9)+1,0)))*DATEDIF($B$8,$F783,"d")*$C783,IF(AND($B$8&lt;&gt;"",$D783&lt;&gt;"",MONTH($F783)=MONTH($L$9),($F783&gt;$B$8),($F783&gt;$E783)),-SUM($H783/DAY(DATE(YEAR($L$9),MONTH($L$9)+1,0)))*DATEDIF($B$8,$F783,"d")*$D783,""))),2),"")</f>
        <v/>
      </c>
      <c r="L783" s="68" t="str">
        <f ca="1">IFERROR(ROUND(IF(AND($J783="",$D783=""),SUM($H783/DAY(DATE(YEAR($L$9),MONTH($L$9)+1,0)))*$G783*$C783,IF(AND($J783="",$D783&lt;&gt;""),SUM($H783/DAY(DATE(YEAR($L$9),MONTH($L$9)+1,0)))*$G783*$D783,"")),2),"")</f>
        <v/>
      </c>
      <c r="M783" s="68" t="str">
        <f ca="1">IFERROR(ROUND(IF(SUM($I783+$L783)="","",SUM($I783+$L783)),2),"")</f>
        <v/>
      </c>
      <c r="N783" s="52"/>
      <c r="O783" s="54"/>
    </row>
    <row r="784" spans="1:15" s="14" customFormat="1" x14ac:dyDescent="0.25">
      <c r="A784" s="48"/>
      <c r="B784" s="49" t="str">
        <f>IFERROR(IF($A784&lt;&gt;"",VLOOKUP($A784,Matos,2,0),""),"")</f>
        <v/>
      </c>
      <c r="C784" s="50"/>
      <c r="D784" s="50"/>
      <c r="E784" s="51"/>
      <c r="F784" s="51"/>
      <c r="G784" s="67" t="str">
        <f>IFERROR(IF(OR($A784="",$B784="",$E784=""),"",IF(AND($F784&lt;&gt;"",MONTH($F784)&lt;MONTH($L$9)),"",IF(MID($B784,1,2)="OT",DATEDIF($E784,$F784,"d")+1,IF(AND($I784="",$F784=""),DATEDIF($E784,DATE(YEAR($L$9),MONTH($L$9)+1,0),"d"),IF(AND($E784&lt;&gt;"",$F784&lt;&gt;"",$I784=""),DATEDIF($E784,$F784,"d"),IF(AND($E784&lt;&gt;"",$F784&lt;&gt;"",$I784&lt;&gt;""),DAY(DATE(YEAR($F784),MONTH($F784)+1,0))-(DATE(YEAR($F784),MONTH($F784)+1,0)-$F784),DAY(DATE(YEAR($L$9),MONTH($L$9)+1,0)))))))),"")</f>
        <v/>
      </c>
      <c r="H784" s="52" t="str">
        <f>IFERROR(IF($A784&lt;&gt;"",VLOOKUP($A784,Matos,3,0),""),"")</f>
        <v/>
      </c>
      <c r="I784" s="52"/>
      <c r="J784" s="52"/>
      <c r="K784" s="68" t="str">
        <f ca="1">IFERROR(ROUND(IF(MID($B784,1,2)="OT","",IF(AND($B$8&lt;&gt;"",$D784="",MONTH($F784)=MONTH($L$9),($F784&gt;$B$8),($F784&gt;$E784)),-SUM($H784/DAY(DATE(YEAR($L$9),MONTH($L$9)+1,0)))*DATEDIF($B$8,$F784,"d")*$C784,IF(AND($B$8&lt;&gt;"",$D784&lt;&gt;"",MONTH($F784)=MONTH($L$9),($F784&gt;$B$8),($F784&gt;$E784)),-SUM($H784/DAY(DATE(YEAR($L$9),MONTH($L$9)+1,0)))*DATEDIF($B$8,$F784,"d")*$D784,""))),2),"")</f>
        <v/>
      </c>
      <c r="L784" s="68" t="str">
        <f ca="1">IFERROR(ROUND(IF(AND($J784="",$D784=""),SUM($H784/DAY(DATE(YEAR($L$9),MONTH($L$9)+1,0)))*$G784*$C784,IF(AND($J784="",$D784&lt;&gt;""),SUM($H784/DAY(DATE(YEAR($L$9),MONTH($L$9)+1,0)))*$G784*$D784,"")),2),"")</f>
        <v/>
      </c>
      <c r="M784" s="68" t="str">
        <f ca="1">IFERROR(ROUND(IF(SUM($I784+$L784)="","",SUM($I784+$L784)),2),"")</f>
        <v/>
      </c>
      <c r="N784" s="52"/>
      <c r="O784" s="54"/>
    </row>
    <row r="785" spans="1:15" s="14" customFormat="1" x14ac:dyDescent="0.25">
      <c r="A785" s="48"/>
      <c r="B785" s="49" t="str">
        <f>IFERROR(IF($A785&lt;&gt;"",VLOOKUP($A785,Matos,2,0),""),"")</f>
        <v/>
      </c>
      <c r="C785" s="50"/>
      <c r="D785" s="50"/>
      <c r="E785" s="51"/>
      <c r="F785" s="51"/>
      <c r="G785" s="67" t="str">
        <f>IFERROR(IF(OR($A785="",$B785="",$E785=""),"",IF(AND($F785&lt;&gt;"",MONTH($F785)&lt;MONTH($L$9)),"",IF(MID($B785,1,2)="OT",DATEDIF($E785,$F785,"d")+1,IF(AND($I785="",$F785=""),DATEDIF($E785,DATE(YEAR($L$9),MONTH($L$9)+1,0),"d"),IF(AND($E785&lt;&gt;"",$F785&lt;&gt;"",$I785=""),DATEDIF($E785,$F785,"d"),IF(AND($E785&lt;&gt;"",$F785&lt;&gt;"",$I785&lt;&gt;""),DAY(DATE(YEAR($F785),MONTH($F785)+1,0))-(DATE(YEAR($F785),MONTH($F785)+1,0)-$F785),DAY(DATE(YEAR($L$9),MONTH($L$9)+1,0)))))))),"")</f>
        <v/>
      </c>
      <c r="H785" s="52" t="str">
        <f>IFERROR(IF($A785&lt;&gt;"",VLOOKUP($A785,Matos,3,0),""),"")</f>
        <v/>
      </c>
      <c r="I785" s="52"/>
      <c r="J785" s="52"/>
      <c r="K785" s="68" t="str">
        <f ca="1">IFERROR(ROUND(IF(MID($B785,1,2)="OT","",IF(AND($B$8&lt;&gt;"",$D785="",MONTH($F785)=MONTH($L$9),($F785&gt;$B$8),($F785&gt;$E785)),-SUM($H785/DAY(DATE(YEAR($L$9),MONTH($L$9)+1,0)))*DATEDIF($B$8,$F785,"d")*$C785,IF(AND($B$8&lt;&gt;"",$D785&lt;&gt;"",MONTH($F785)=MONTH($L$9),($F785&gt;$B$8),($F785&gt;$E785)),-SUM($H785/DAY(DATE(YEAR($L$9),MONTH($L$9)+1,0)))*DATEDIF($B$8,$F785,"d")*$D785,""))),2),"")</f>
        <v/>
      </c>
      <c r="L785" s="68" t="str">
        <f ca="1">IFERROR(ROUND(IF(AND($J785="",$D785=""),SUM($H785/DAY(DATE(YEAR($L$9),MONTH($L$9)+1,0)))*$G785*$C785,IF(AND($J785="",$D785&lt;&gt;""),SUM($H785/DAY(DATE(YEAR($L$9),MONTH($L$9)+1,0)))*$G785*$D785,"")),2),"")</f>
        <v/>
      </c>
      <c r="M785" s="68" t="str">
        <f ca="1">IFERROR(ROUND(IF(SUM($I785+$L785)="","",SUM($I785+$L785)),2),"")</f>
        <v/>
      </c>
      <c r="N785" s="52"/>
      <c r="O785" s="54"/>
    </row>
    <row r="786" spans="1:15" s="14" customFormat="1" x14ac:dyDescent="0.25">
      <c r="A786" s="48"/>
      <c r="B786" s="49" t="str">
        <f>IFERROR(IF($A786&lt;&gt;"",VLOOKUP($A786,Matos,2,0),""),"")</f>
        <v/>
      </c>
      <c r="C786" s="50"/>
      <c r="D786" s="50"/>
      <c r="E786" s="51"/>
      <c r="F786" s="51"/>
      <c r="G786" s="67" t="str">
        <f>IFERROR(IF(OR($A786="",$B786="",$E786=""),"",IF(AND($F786&lt;&gt;"",MONTH($F786)&lt;MONTH($L$9)),"",IF(MID($B786,1,2)="OT",DATEDIF($E786,$F786,"d")+1,IF(AND($I786="",$F786=""),DATEDIF($E786,DATE(YEAR($L$9),MONTH($L$9)+1,0),"d"),IF(AND($E786&lt;&gt;"",$F786&lt;&gt;"",$I786=""),DATEDIF($E786,$F786,"d"),IF(AND($E786&lt;&gt;"",$F786&lt;&gt;"",$I786&lt;&gt;""),DAY(DATE(YEAR($F786),MONTH($F786)+1,0))-(DATE(YEAR($F786),MONTH($F786)+1,0)-$F786),DAY(DATE(YEAR($L$9),MONTH($L$9)+1,0)))))))),"")</f>
        <v/>
      </c>
      <c r="H786" s="52" t="str">
        <f>IFERROR(IF($A786&lt;&gt;"",VLOOKUP($A786,Matos,3,0),""),"")</f>
        <v/>
      </c>
      <c r="I786" s="52"/>
      <c r="J786" s="52"/>
      <c r="K786" s="68" t="str">
        <f ca="1">IFERROR(ROUND(IF(MID($B786,1,2)="OT","",IF(AND($B$8&lt;&gt;"",$D786="",MONTH($F786)=MONTH($L$9),($F786&gt;$B$8),($F786&gt;$E786)),-SUM($H786/DAY(DATE(YEAR($L$9),MONTH($L$9)+1,0)))*DATEDIF($B$8,$F786,"d")*$C786,IF(AND($B$8&lt;&gt;"",$D786&lt;&gt;"",MONTH($F786)=MONTH($L$9),($F786&gt;$B$8),($F786&gt;$E786)),-SUM($H786/DAY(DATE(YEAR($L$9),MONTH($L$9)+1,0)))*DATEDIF($B$8,$F786,"d")*$D786,""))),2),"")</f>
        <v/>
      </c>
      <c r="L786" s="68" t="str">
        <f ca="1">IFERROR(ROUND(IF(AND($J786="",$D786=""),SUM($H786/DAY(DATE(YEAR($L$9),MONTH($L$9)+1,0)))*$G786*$C786,IF(AND($J786="",$D786&lt;&gt;""),SUM($H786/DAY(DATE(YEAR($L$9),MONTH($L$9)+1,0)))*$G786*$D786,"")),2),"")</f>
        <v/>
      </c>
      <c r="M786" s="68" t="str">
        <f ca="1">IFERROR(ROUND(IF(SUM($I786+$L786)="","",SUM($I786+$L786)),2),"")</f>
        <v/>
      </c>
      <c r="N786" s="52"/>
      <c r="O786" s="54"/>
    </row>
    <row r="787" spans="1:15" s="14" customFormat="1" x14ac:dyDescent="0.25">
      <c r="A787" s="48"/>
      <c r="B787" s="49" t="str">
        <f>IFERROR(IF($A787&lt;&gt;"",VLOOKUP($A787,Matos,2,0),""),"")</f>
        <v/>
      </c>
      <c r="C787" s="50"/>
      <c r="D787" s="50"/>
      <c r="E787" s="51"/>
      <c r="F787" s="51"/>
      <c r="G787" s="67" t="str">
        <f>IFERROR(IF(OR($A787="",$B787="",$E787=""),"",IF(AND($F787&lt;&gt;"",MONTH($F787)&lt;MONTH($L$9)),"",IF(MID($B787,1,2)="OT",DATEDIF($E787,$F787,"d")+1,IF(AND($I787="",$F787=""),DATEDIF($E787,DATE(YEAR($L$9),MONTH($L$9)+1,0),"d"),IF(AND($E787&lt;&gt;"",$F787&lt;&gt;"",$I787=""),DATEDIF($E787,$F787,"d"),IF(AND($E787&lt;&gt;"",$F787&lt;&gt;"",$I787&lt;&gt;""),DAY(DATE(YEAR($F787),MONTH($F787)+1,0))-(DATE(YEAR($F787),MONTH($F787)+1,0)-$F787),DAY(DATE(YEAR($L$9),MONTH($L$9)+1,0)))))))),"")</f>
        <v/>
      </c>
      <c r="H787" s="52" t="str">
        <f>IFERROR(IF($A787&lt;&gt;"",VLOOKUP($A787,Matos,3,0),""),"")</f>
        <v/>
      </c>
      <c r="I787" s="52"/>
      <c r="J787" s="52"/>
      <c r="K787" s="68" t="str">
        <f ca="1">IFERROR(ROUND(IF(MID($B787,1,2)="OT","",IF(AND($B$8&lt;&gt;"",$D787="",MONTH($F787)=MONTH($L$9),($F787&gt;$B$8),($F787&gt;$E787)),-SUM($H787/DAY(DATE(YEAR($L$9),MONTH($L$9)+1,0)))*DATEDIF($B$8,$F787,"d")*$C787,IF(AND($B$8&lt;&gt;"",$D787&lt;&gt;"",MONTH($F787)=MONTH($L$9),($F787&gt;$B$8),($F787&gt;$E787)),-SUM($H787/DAY(DATE(YEAR($L$9),MONTH($L$9)+1,0)))*DATEDIF($B$8,$F787,"d")*$D787,""))),2),"")</f>
        <v/>
      </c>
      <c r="L787" s="68" t="str">
        <f ca="1">IFERROR(ROUND(IF(AND($J787="",$D787=""),SUM($H787/DAY(DATE(YEAR($L$9),MONTH($L$9)+1,0)))*$G787*$C787,IF(AND($J787="",$D787&lt;&gt;""),SUM($H787/DAY(DATE(YEAR($L$9),MONTH($L$9)+1,0)))*$G787*$D787,"")),2),"")</f>
        <v/>
      </c>
      <c r="M787" s="68" t="str">
        <f ca="1">IFERROR(ROUND(IF(SUM($I787+$L787)="","",SUM($I787+$L787)),2),"")</f>
        <v/>
      </c>
      <c r="N787" s="52"/>
      <c r="O787" s="54"/>
    </row>
    <row r="788" spans="1:15" s="14" customFormat="1" x14ac:dyDescent="0.25">
      <c r="A788" s="48"/>
      <c r="B788" s="49" t="str">
        <f>IFERROR(IF($A788&lt;&gt;"",VLOOKUP($A788,Matos,2,0),""),"")</f>
        <v/>
      </c>
      <c r="C788" s="50"/>
      <c r="D788" s="50"/>
      <c r="E788" s="51"/>
      <c r="F788" s="51"/>
      <c r="G788" s="67" t="str">
        <f>IFERROR(IF(OR($A788="",$B788="",$E788=""),"",IF(AND($F788&lt;&gt;"",MONTH($F788)&lt;MONTH($L$9)),"",IF(MID($B788,1,2)="OT",DATEDIF($E788,$F788,"d")+1,IF(AND($I788="",$F788=""),DATEDIF($E788,DATE(YEAR($L$9),MONTH($L$9)+1,0),"d"),IF(AND($E788&lt;&gt;"",$F788&lt;&gt;"",$I788=""),DATEDIF($E788,$F788,"d"),IF(AND($E788&lt;&gt;"",$F788&lt;&gt;"",$I788&lt;&gt;""),DAY(DATE(YEAR($F788),MONTH($F788)+1,0))-(DATE(YEAR($F788),MONTH($F788)+1,0)-$F788),DAY(DATE(YEAR($L$9),MONTH($L$9)+1,0)))))))),"")</f>
        <v/>
      </c>
      <c r="H788" s="52" t="str">
        <f>IFERROR(IF($A788&lt;&gt;"",VLOOKUP($A788,Matos,3,0),""),"")</f>
        <v/>
      </c>
      <c r="I788" s="52"/>
      <c r="J788" s="52"/>
      <c r="K788" s="68" t="str">
        <f ca="1">IFERROR(ROUND(IF(MID($B788,1,2)="OT","",IF(AND($B$8&lt;&gt;"",$D788="",MONTH($F788)=MONTH($L$9),($F788&gt;$B$8),($F788&gt;$E788)),-SUM($H788/DAY(DATE(YEAR($L$9),MONTH($L$9)+1,0)))*DATEDIF($B$8,$F788,"d")*$C788,IF(AND($B$8&lt;&gt;"",$D788&lt;&gt;"",MONTH($F788)=MONTH($L$9),($F788&gt;$B$8),($F788&gt;$E788)),-SUM($H788/DAY(DATE(YEAR($L$9),MONTH($L$9)+1,0)))*DATEDIF($B$8,$F788,"d")*$D788,""))),2),"")</f>
        <v/>
      </c>
      <c r="L788" s="68" t="str">
        <f ca="1">IFERROR(ROUND(IF(AND($J788="",$D788=""),SUM($H788/DAY(DATE(YEAR($L$9),MONTH($L$9)+1,0)))*$G788*$C788,IF(AND($J788="",$D788&lt;&gt;""),SUM($H788/DAY(DATE(YEAR($L$9),MONTH($L$9)+1,0)))*$G788*$D788,"")),2),"")</f>
        <v/>
      </c>
      <c r="M788" s="68" t="str">
        <f ca="1">IFERROR(ROUND(IF(SUM($I788+$L788)="","",SUM($I788+$L788)),2),"")</f>
        <v/>
      </c>
      <c r="N788" s="52"/>
      <c r="O788" s="54"/>
    </row>
    <row r="789" spans="1:15" s="14" customFormat="1" x14ac:dyDescent="0.25">
      <c r="A789" s="48"/>
      <c r="B789" s="49" t="str">
        <f>IFERROR(IF($A789&lt;&gt;"",VLOOKUP($A789,Matos,2,0),""),"")</f>
        <v/>
      </c>
      <c r="C789" s="50"/>
      <c r="D789" s="50"/>
      <c r="E789" s="51"/>
      <c r="F789" s="51"/>
      <c r="G789" s="67" t="str">
        <f>IFERROR(IF(OR($A789="",$B789="",$E789=""),"",IF(AND($F789&lt;&gt;"",MONTH($F789)&lt;MONTH($L$9)),"",IF(MID($B789,1,2)="OT",DATEDIF($E789,$F789,"d")+1,IF(AND($I789="",$F789=""),DATEDIF($E789,DATE(YEAR($L$9),MONTH($L$9)+1,0),"d"),IF(AND($E789&lt;&gt;"",$F789&lt;&gt;"",$I789=""),DATEDIF($E789,$F789,"d"),IF(AND($E789&lt;&gt;"",$F789&lt;&gt;"",$I789&lt;&gt;""),DAY(DATE(YEAR($F789),MONTH($F789)+1,0))-(DATE(YEAR($F789),MONTH($F789)+1,0)-$F789),DAY(DATE(YEAR($L$9),MONTH($L$9)+1,0)))))))),"")</f>
        <v/>
      </c>
      <c r="H789" s="52" t="str">
        <f>IFERROR(IF($A789&lt;&gt;"",VLOOKUP($A789,Matos,3,0),""),"")</f>
        <v/>
      </c>
      <c r="I789" s="52"/>
      <c r="J789" s="52"/>
      <c r="K789" s="68" t="str">
        <f ca="1">IFERROR(ROUND(IF(MID($B789,1,2)="OT","",IF(AND($B$8&lt;&gt;"",$D789="",MONTH($F789)=MONTH($L$9),($F789&gt;$B$8),($F789&gt;$E789)),-SUM($H789/DAY(DATE(YEAR($L$9),MONTH($L$9)+1,0)))*DATEDIF($B$8,$F789,"d")*$C789,IF(AND($B$8&lt;&gt;"",$D789&lt;&gt;"",MONTH($F789)=MONTH($L$9),($F789&gt;$B$8),($F789&gt;$E789)),-SUM($H789/DAY(DATE(YEAR($L$9),MONTH($L$9)+1,0)))*DATEDIF($B$8,$F789,"d")*$D789,""))),2),"")</f>
        <v/>
      </c>
      <c r="L789" s="68" t="str">
        <f ca="1">IFERROR(ROUND(IF(AND($J789="",$D789=""),SUM($H789/DAY(DATE(YEAR($L$9),MONTH($L$9)+1,0)))*$G789*$C789,IF(AND($J789="",$D789&lt;&gt;""),SUM($H789/DAY(DATE(YEAR($L$9),MONTH($L$9)+1,0)))*$G789*$D789,"")),2),"")</f>
        <v/>
      </c>
      <c r="M789" s="68" t="str">
        <f ca="1">IFERROR(ROUND(IF(SUM($I789+$L789)="","",SUM($I789+$L789)),2),"")</f>
        <v/>
      </c>
      <c r="N789" s="52"/>
      <c r="O789" s="54"/>
    </row>
    <row r="790" spans="1:15" s="14" customFormat="1" x14ac:dyDescent="0.25">
      <c r="A790" s="48"/>
      <c r="B790" s="49" t="str">
        <f>IFERROR(IF($A790&lt;&gt;"",VLOOKUP($A790,Matos,2,0),""),"")</f>
        <v/>
      </c>
      <c r="C790" s="50"/>
      <c r="D790" s="50"/>
      <c r="E790" s="51"/>
      <c r="F790" s="51"/>
      <c r="G790" s="67" t="str">
        <f>IFERROR(IF(OR($A790="",$B790="",$E790=""),"",IF(AND($F790&lt;&gt;"",MONTH($F790)&lt;MONTH($L$9)),"",IF(MID($B790,1,2)="OT",DATEDIF($E790,$F790,"d")+1,IF(AND($I790="",$F790=""),DATEDIF($E790,DATE(YEAR($L$9),MONTH($L$9)+1,0),"d"),IF(AND($E790&lt;&gt;"",$F790&lt;&gt;"",$I790=""),DATEDIF($E790,$F790,"d"),IF(AND($E790&lt;&gt;"",$F790&lt;&gt;"",$I790&lt;&gt;""),DAY(DATE(YEAR($F790),MONTH($F790)+1,0))-(DATE(YEAR($F790),MONTH($F790)+1,0)-$F790),DAY(DATE(YEAR($L$9),MONTH($L$9)+1,0)))))))),"")</f>
        <v/>
      </c>
      <c r="H790" s="52" t="str">
        <f>IFERROR(IF($A790&lt;&gt;"",VLOOKUP($A790,Matos,3,0),""),"")</f>
        <v/>
      </c>
      <c r="I790" s="52"/>
      <c r="J790" s="52"/>
      <c r="K790" s="68" t="str">
        <f ca="1">IFERROR(ROUND(IF(MID($B790,1,2)="OT","",IF(AND($B$8&lt;&gt;"",$D790="",MONTH($F790)=MONTH($L$9),($F790&gt;$B$8),($F790&gt;$E790)),-SUM($H790/DAY(DATE(YEAR($L$9),MONTH($L$9)+1,0)))*DATEDIF($B$8,$F790,"d")*$C790,IF(AND($B$8&lt;&gt;"",$D790&lt;&gt;"",MONTH($F790)=MONTH($L$9),($F790&gt;$B$8),($F790&gt;$E790)),-SUM($H790/DAY(DATE(YEAR($L$9),MONTH($L$9)+1,0)))*DATEDIF($B$8,$F790,"d")*$D790,""))),2),"")</f>
        <v/>
      </c>
      <c r="L790" s="68" t="str">
        <f ca="1">IFERROR(ROUND(IF(AND($J790="",$D790=""),SUM($H790/DAY(DATE(YEAR($L$9),MONTH($L$9)+1,0)))*$G790*$C790,IF(AND($J790="",$D790&lt;&gt;""),SUM($H790/DAY(DATE(YEAR($L$9),MONTH($L$9)+1,0)))*$G790*$D790,"")),2),"")</f>
        <v/>
      </c>
      <c r="M790" s="68" t="str">
        <f ca="1">IFERROR(ROUND(IF(SUM($I790+$L790)="","",SUM($I790+$L790)),2),"")</f>
        <v/>
      </c>
      <c r="N790" s="52"/>
      <c r="O790" s="54"/>
    </row>
    <row r="791" spans="1:15" s="14" customFormat="1" x14ac:dyDescent="0.25">
      <c r="A791" s="48"/>
      <c r="B791" s="49" t="str">
        <f>IFERROR(IF($A791&lt;&gt;"",VLOOKUP($A791,Matos,2,0),""),"")</f>
        <v/>
      </c>
      <c r="C791" s="50"/>
      <c r="D791" s="50"/>
      <c r="E791" s="51"/>
      <c r="F791" s="51"/>
      <c r="G791" s="67" t="str">
        <f>IFERROR(IF(OR($A791="",$B791="",$E791=""),"",IF(AND($F791&lt;&gt;"",MONTH($F791)&lt;MONTH($L$9)),"",IF(MID($B791,1,2)="OT",DATEDIF($E791,$F791,"d")+1,IF(AND($I791="",$F791=""),DATEDIF($E791,DATE(YEAR($L$9),MONTH($L$9)+1,0),"d"),IF(AND($E791&lt;&gt;"",$F791&lt;&gt;"",$I791=""),DATEDIF($E791,$F791,"d"),IF(AND($E791&lt;&gt;"",$F791&lt;&gt;"",$I791&lt;&gt;""),DAY(DATE(YEAR($F791),MONTH($F791)+1,0))-(DATE(YEAR($F791),MONTH($F791)+1,0)-$F791),DAY(DATE(YEAR($L$9),MONTH($L$9)+1,0)))))))),"")</f>
        <v/>
      </c>
      <c r="H791" s="52" t="str">
        <f>IFERROR(IF($A791&lt;&gt;"",VLOOKUP($A791,Matos,3,0),""),"")</f>
        <v/>
      </c>
      <c r="I791" s="52"/>
      <c r="J791" s="52"/>
      <c r="K791" s="68" t="str">
        <f ca="1">IFERROR(ROUND(IF(MID($B791,1,2)="OT","",IF(AND($B$8&lt;&gt;"",$D791="",MONTH($F791)=MONTH($L$9),($F791&gt;$B$8),($F791&gt;$E791)),-SUM($H791/DAY(DATE(YEAR($L$9),MONTH($L$9)+1,0)))*DATEDIF($B$8,$F791,"d")*$C791,IF(AND($B$8&lt;&gt;"",$D791&lt;&gt;"",MONTH($F791)=MONTH($L$9),($F791&gt;$B$8),($F791&gt;$E791)),-SUM($H791/DAY(DATE(YEAR($L$9),MONTH($L$9)+1,0)))*DATEDIF($B$8,$F791,"d")*$D791,""))),2),"")</f>
        <v/>
      </c>
      <c r="L791" s="68" t="str">
        <f ca="1">IFERROR(ROUND(IF(AND($J791="",$D791=""),SUM($H791/DAY(DATE(YEAR($L$9),MONTH($L$9)+1,0)))*$G791*$C791,IF(AND($J791="",$D791&lt;&gt;""),SUM($H791/DAY(DATE(YEAR($L$9),MONTH($L$9)+1,0)))*$G791*$D791,"")),2),"")</f>
        <v/>
      </c>
      <c r="M791" s="68" t="str">
        <f ca="1">IFERROR(ROUND(IF(SUM($I791+$L791)="","",SUM($I791+$L791)),2),"")</f>
        <v/>
      </c>
      <c r="N791" s="52"/>
      <c r="O791" s="54"/>
    </row>
    <row r="792" spans="1:15" s="14" customFormat="1" x14ac:dyDescent="0.25">
      <c r="A792" s="48"/>
      <c r="B792" s="49" t="str">
        <f>IFERROR(IF($A792&lt;&gt;"",VLOOKUP($A792,Matos,2,0),""),"")</f>
        <v/>
      </c>
      <c r="C792" s="50"/>
      <c r="D792" s="50"/>
      <c r="E792" s="51"/>
      <c r="F792" s="51"/>
      <c r="G792" s="67" t="str">
        <f>IFERROR(IF(OR($A792="",$B792="",$E792=""),"",IF(AND($F792&lt;&gt;"",MONTH($F792)&lt;MONTH($L$9)),"",IF(MID($B792,1,2)="OT",DATEDIF($E792,$F792,"d")+1,IF(AND($I792="",$F792=""),DATEDIF($E792,DATE(YEAR($L$9),MONTH($L$9)+1,0),"d"),IF(AND($E792&lt;&gt;"",$F792&lt;&gt;"",$I792=""),DATEDIF($E792,$F792,"d"),IF(AND($E792&lt;&gt;"",$F792&lt;&gt;"",$I792&lt;&gt;""),DAY(DATE(YEAR($F792),MONTH($F792)+1,0))-(DATE(YEAR($F792),MONTH($F792)+1,0)-$F792),DAY(DATE(YEAR($L$9),MONTH($L$9)+1,0)))))))),"")</f>
        <v/>
      </c>
      <c r="H792" s="52" t="str">
        <f>IFERROR(IF($A792&lt;&gt;"",VLOOKUP($A792,Matos,3,0),""),"")</f>
        <v/>
      </c>
      <c r="I792" s="52"/>
      <c r="J792" s="52"/>
      <c r="K792" s="68" t="str">
        <f ca="1">IFERROR(ROUND(IF(MID($B792,1,2)="OT","",IF(AND($B$8&lt;&gt;"",$D792="",MONTH($F792)=MONTH($L$9),($F792&gt;$B$8),($F792&gt;$E792)),-SUM($H792/DAY(DATE(YEAR($L$9),MONTH($L$9)+1,0)))*DATEDIF($B$8,$F792,"d")*$C792,IF(AND($B$8&lt;&gt;"",$D792&lt;&gt;"",MONTH($F792)=MONTH($L$9),($F792&gt;$B$8),($F792&gt;$E792)),-SUM($H792/DAY(DATE(YEAR($L$9),MONTH($L$9)+1,0)))*DATEDIF($B$8,$F792,"d")*$D792,""))),2),"")</f>
        <v/>
      </c>
      <c r="L792" s="68" t="str">
        <f ca="1">IFERROR(ROUND(IF(AND($J792="",$D792=""),SUM($H792/DAY(DATE(YEAR($L$9),MONTH($L$9)+1,0)))*$G792*$C792,IF(AND($J792="",$D792&lt;&gt;""),SUM($H792/DAY(DATE(YEAR($L$9),MONTH($L$9)+1,0)))*$G792*$D792,"")),2),"")</f>
        <v/>
      </c>
      <c r="M792" s="68" t="str">
        <f ca="1">IFERROR(ROUND(IF(SUM($I792+$L792)="","",SUM($I792+$L792)),2),"")</f>
        <v/>
      </c>
      <c r="N792" s="52"/>
      <c r="O792" s="54"/>
    </row>
    <row r="793" spans="1:15" s="14" customFormat="1" x14ac:dyDescent="0.25">
      <c r="A793" s="48"/>
      <c r="B793" s="49" t="str">
        <f>IFERROR(IF($A793&lt;&gt;"",VLOOKUP($A793,Matos,2,0),""),"")</f>
        <v/>
      </c>
      <c r="C793" s="50"/>
      <c r="D793" s="50"/>
      <c r="E793" s="51"/>
      <c r="F793" s="51"/>
      <c r="G793" s="67" t="str">
        <f>IFERROR(IF(OR($A793="",$B793="",$E793=""),"",IF(AND($F793&lt;&gt;"",MONTH($F793)&lt;MONTH($L$9)),"",IF(MID($B793,1,2)="OT",DATEDIF($E793,$F793,"d")+1,IF(AND($I793="",$F793=""),DATEDIF($E793,DATE(YEAR($L$9),MONTH($L$9)+1,0),"d"),IF(AND($E793&lt;&gt;"",$F793&lt;&gt;"",$I793=""),DATEDIF($E793,$F793,"d"),IF(AND($E793&lt;&gt;"",$F793&lt;&gt;"",$I793&lt;&gt;""),DAY(DATE(YEAR($F793),MONTH($F793)+1,0))-(DATE(YEAR($F793),MONTH($F793)+1,0)-$F793),DAY(DATE(YEAR($L$9),MONTH($L$9)+1,0)))))))),"")</f>
        <v/>
      </c>
      <c r="H793" s="52" t="str">
        <f>IFERROR(IF($A793&lt;&gt;"",VLOOKUP($A793,Matos,3,0),""),"")</f>
        <v/>
      </c>
      <c r="I793" s="52"/>
      <c r="J793" s="52"/>
      <c r="K793" s="68" t="str">
        <f ca="1">IFERROR(ROUND(IF(MID($B793,1,2)="OT","",IF(AND($B$8&lt;&gt;"",$D793="",MONTH($F793)=MONTH($L$9),($F793&gt;$B$8),($F793&gt;$E793)),-SUM($H793/DAY(DATE(YEAR($L$9),MONTH($L$9)+1,0)))*DATEDIF($B$8,$F793,"d")*$C793,IF(AND($B$8&lt;&gt;"",$D793&lt;&gt;"",MONTH($F793)=MONTH($L$9),($F793&gt;$B$8),($F793&gt;$E793)),-SUM($H793/DAY(DATE(YEAR($L$9),MONTH($L$9)+1,0)))*DATEDIF($B$8,$F793,"d")*$D793,""))),2),"")</f>
        <v/>
      </c>
      <c r="L793" s="68" t="str">
        <f ca="1">IFERROR(ROUND(IF(AND($J793="",$D793=""),SUM($H793/DAY(DATE(YEAR($L$9),MONTH($L$9)+1,0)))*$G793*$C793,IF(AND($J793="",$D793&lt;&gt;""),SUM($H793/DAY(DATE(YEAR($L$9),MONTH($L$9)+1,0)))*$G793*$D793,"")),2),"")</f>
        <v/>
      </c>
      <c r="M793" s="68" t="str">
        <f ca="1">IFERROR(ROUND(IF(SUM($I793+$L793)="","",SUM($I793+$L793)),2),"")</f>
        <v/>
      </c>
      <c r="N793" s="52"/>
      <c r="O793" s="54"/>
    </row>
    <row r="794" spans="1:15" s="14" customFormat="1" x14ac:dyDescent="0.25">
      <c r="A794" s="48"/>
      <c r="B794" s="49" t="str">
        <f>IFERROR(IF($A794&lt;&gt;"",VLOOKUP($A794,Matos,2,0),""),"")</f>
        <v/>
      </c>
      <c r="C794" s="50"/>
      <c r="D794" s="50"/>
      <c r="E794" s="51"/>
      <c r="F794" s="51"/>
      <c r="G794" s="67" t="str">
        <f>IFERROR(IF(OR($A794="",$B794="",$E794=""),"",IF(AND($F794&lt;&gt;"",MONTH($F794)&lt;MONTH($L$9)),"",IF(MID($B794,1,2)="OT",DATEDIF($E794,$F794,"d")+1,IF(AND($I794="",$F794=""),DATEDIF($E794,DATE(YEAR($L$9),MONTH($L$9)+1,0),"d"),IF(AND($E794&lt;&gt;"",$F794&lt;&gt;"",$I794=""),DATEDIF($E794,$F794,"d"),IF(AND($E794&lt;&gt;"",$F794&lt;&gt;"",$I794&lt;&gt;""),DAY(DATE(YEAR($F794),MONTH($F794)+1,0))-(DATE(YEAR($F794),MONTH($F794)+1,0)-$F794),DAY(DATE(YEAR($L$9),MONTH($L$9)+1,0)))))))),"")</f>
        <v/>
      </c>
      <c r="H794" s="52" t="str">
        <f>IFERROR(IF($A794&lt;&gt;"",VLOOKUP($A794,Matos,3,0),""),"")</f>
        <v/>
      </c>
      <c r="I794" s="52"/>
      <c r="J794" s="52"/>
      <c r="K794" s="68" t="str">
        <f ca="1">IFERROR(ROUND(IF(MID($B794,1,2)="OT","",IF(AND($B$8&lt;&gt;"",$D794="",MONTH($F794)=MONTH($L$9),($F794&gt;$B$8),($F794&gt;$E794)),-SUM($H794/DAY(DATE(YEAR($L$9),MONTH($L$9)+1,0)))*DATEDIF($B$8,$F794,"d")*$C794,IF(AND($B$8&lt;&gt;"",$D794&lt;&gt;"",MONTH($F794)=MONTH($L$9),($F794&gt;$B$8),($F794&gt;$E794)),-SUM($H794/DAY(DATE(YEAR($L$9),MONTH($L$9)+1,0)))*DATEDIF($B$8,$F794,"d")*$D794,""))),2),"")</f>
        <v/>
      </c>
      <c r="L794" s="68" t="str">
        <f ca="1">IFERROR(ROUND(IF(AND($J794="",$D794=""),SUM($H794/DAY(DATE(YEAR($L$9),MONTH($L$9)+1,0)))*$G794*$C794,IF(AND($J794="",$D794&lt;&gt;""),SUM($H794/DAY(DATE(YEAR($L$9),MONTH($L$9)+1,0)))*$G794*$D794,"")),2),"")</f>
        <v/>
      </c>
      <c r="M794" s="68" t="str">
        <f ca="1">IFERROR(ROUND(IF(SUM($I794+$L794)="","",SUM($I794+$L794)),2),"")</f>
        <v/>
      </c>
      <c r="N794" s="52"/>
      <c r="O794" s="54"/>
    </row>
    <row r="795" spans="1:15" s="14" customFormat="1" x14ac:dyDescent="0.25">
      <c r="A795" s="48"/>
      <c r="B795" s="49" t="str">
        <f>IFERROR(IF($A795&lt;&gt;"",VLOOKUP($A795,Matos,2,0),""),"")</f>
        <v/>
      </c>
      <c r="C795" s="50"/>
      <c r="D795" s="50"/>
      <c r="E795" s="51"/>
      <c r="F795" s="51"/>
      <c r="G795" s="67" t="str">
        <f>IFERROR(IF(OR($A795="",$B795="",$E795=""),"",IF(AND($F795&lt;&gt;"",MONTH($F795)&lt;MONTH($L$9)),"",IF(MID($B795,1,2)="OT",DATEDIF($E795,$F795,"d")+1,IF(AND($I795="",$F795=""),DATEDIF($E795,DATE(YEAR($L$9),MONTH($L$9)+1,0),"d"),IF(AND($E795&lt;&gt;"",$F795&lt;&gt;"",$I795=""),DATEDIF($E795,$F795,"d"),IF(AND($E795&lt;&gt;"",$F795&lt;&gt;"",$I795&lt;&gt;""),DAY(DATE(YEAR($F795),MONTH($F795)+1,0))-(DATE(YEAR($F795),MONTH($F795)+1,0)-$F795),DAY(DATE(YEAR($L$9),MONTH($L$9)+1,0)))))))),"")</f>
        <v/>
      </c>
      <c r="H795" s="52" t="str">
        <f>IFERROR(IF($A795&lt;&gt;"",VLOOKUP($A795,Matos,3,0),""),"")</f>
        <v/>
      </c>
      <c r="I795" s="52"/>
      <c r="J795" s="52"/>
      <c r="K795" s="68" t="str">
        <f ca="1">IFERROR(ROUND(IF(MID($B795,1,2)="OT","",IF(AND($B$8&lt;&gt;"",$D795="",MONTH($F795)=MONTH($L$9),($F795&gt;$B$8),($F795&gt;$E795)),-SUM($H795/DAY(DATE(YEAR($L$9),MONTH($L$9)+1,0)))*DATEDIF($B$8,$F795,"d")*$C795,IF(AND($B$8&lt;&gt;"",$D795&lt;&gt;"",MONTH($F795)=MONTH($L$9),($F795&gt;$B$8),($F795&gt;$E795)),-SUM($H795/DAY(DATE(YEAR($L$9),MONTH($L$9)+1,0)))*DATEDIF($B$8,$F795,"d")*$D795,""))),2),"")</f>
        <v/>
      </c>
      <c r="L795" s="68" t="str">
        <f ca="1">IFERROR(ROUND(IF(AND($J795="",$D795=""),SUM($H795/DAY(DATE(YEAR($L$9),MONTH($L$9)+1,0)))*$G795*$C795,IF(AND($J795="",$D795&lt;&gt;""),SUM($H795/DAY(DATE(YEAR($L$9),MONTH($L$9)+1,0)))*$G795*$D795,"")),2),"")</f>
        <v/>
      </c>
      <c r="M795" s="68" t="str">
        <f ca="1">IFERROR(ROUND(IF(SUM($I795+$L795)="","",SUM($I795+$L795)),2),"")</f>
        <v/>
      </c>
      <c r="N795" s="52"/>
      <c r="O795" s="54"/>
    </row>
    <row r="796" spans="1:15" s="14" customFormat="1" x14ac:dyDescent="0.25">
      <c r="A796" s="48"/>
      <c r="B796" s="49" t="str">
        <f>IFERROR(IF($A796&lt;&gt;"",VLOOKUP($A796,Matos,2,0),""),"")</f>
        <v/>
      </c>
      <c r="C796" s="50"/>
      <c r="D796" s="50"/>
      <c r="E796" s="51"/>
      <c r="F796" s="51"/>
      <c r="G796" s="67" t="str">
        <f>IFERROR(IF(OR($A796="",$B796="",$E796=""),"",IF(AND($F796&lt;&gt;"",MONTH($F796)&lt;MONTH($L$9)),"",IF(MID($B796,1,2)="OT",DATEDIF($E796,$F796,"d")+1,IF(AND($I796="",$F796=""),DATEDIF($E796,DATE(YEAR($L$9),MONTH($L$9)+1,0),"d"),IF(AND($E796&lt;&gt;"",$F796&lt;&gt;"",$I796=""),DATEDIF($E796,$F796,"d"),IF(AND($E796&lt;&gt;"",$F796&lt;&gt;"",$I796&lt;&gt;""),DAY(DATE(YEAR($F796),MONTH($F796)+1,0))-(DATE(YEAR($F796),MONTH($F796)+1,0)-$F796),DAY(DATE(YEAR($L$9),MONTH($L$9)+1,0)))))))),"")</f>
        <v/>
      </c>
      <c r="H796" s="52" t="str">
        <f>IFERROR(IF($A796&lt;&gt;"",VLOOKUP($A796,Matos,3,0),""),"")</f>
        <v/>
      </c>
      <c r="I796" s="52"/>
      <c r="J796" s="52"/>
      <c r="K796" s="68" t="str">
        <f ca="1">IFERROR(ROUND(IF(MID($B796,1,2)="OT","",IF(AND($B$8&lt;&gt;"",$D796="",MONTH($F796)=MONTH($L$9),($F796&gt;$B$8),($F796&gt;$E796)),-SUM($H796/DAY(DATE(YEAR($L$9),MONTH($L$9)+1,0)))*DATEDIF($B$8,$F796,"d")*$C796,IF(AND($B$8&lt;&gt;"",$D796&lt;&gt;"",MONTH($F796)=MONTH($L$9),($F796&gt;$B$8),($F796&gt;$E796)),-SUM($H796/DAY(DATE(YEAR($L$9),MONTH($L$9)+1,0)))*DATEDIF($B$8,$F796,"d")*$D796,""))),2),"")</f>
        <v/>
      </c>
      <c r="L796" s="68" t="str">
        <f ca="1">IFERROR(ROUND(IF(AND($J796="",$D796=""),SUM($H796/DAY(DATE(YEAR($L$9),MONTH($L$9)+1,0)))*$G796*$C796,IF(AND($J796="",$D796&lt;&gt;""),SUM($H796/DAY(DATE(YEAR($L$9),MONTH($L$9)+1,0)))*$G796*$D796,"")),2),"")</f>
        <v/>
      </c>
      <c r="M796" s="68" t="str">
        <f ca="1">IFERROR(ROUND(IF(SUM($I796+$L796)="","",SUM($I796+$L796)),2),"")</f>
        <v/>
      </c>
      <c r="N796" s="52"/>
      <c r="O796" s="54"/>
    </row>
    <row r="797" spans="1:15" s="14" customFormat="1" x14ac:dyDescent="0.25">
      <c r="A797" s="48"/>
      <c r="B797" s="49" t="str">
        <f>IFERROR(IF($A797&lt;&gt;"",VLOOKUP($A797,Matos,2,0),""),"")</f>
        <v/>
      </c>
      <c r="C797" s="50"/>
      <c r="D797" s="50"/>
      <c r="E797" s="51"/>
      <c r="F797" s="51"/>
      <c r="G797" s="67" t="str">
        <f>IFERROR(IF(OR($A797="",$B797="",$E797=""),"",IF(AND($F797&lt;&gt;"",MONTH($F797)&lt;MONTH($L$9)),"",IF(MID($B797,1,2)="OT",DATEDIF($E797,$F797,"d")+1,IF(AND($I797="",$F797=""),DATEDIF($E797,DATE(YEAR($L$9),MONTH($L$9)+1,0),"d"),IF(AND($E797&lt;&gt;"",$F797&lt;&gt;"",$I797=""),DATEDIF($E797,$F797,"d"),IF(AND($E797&lt;&gt;"",$F797&lt;&gt;"",$I797&lt;&gt;""),DAY(DATE(YEAR($F797),MONTH($F797)+1,0))-(DATE(YEAR($F797),MONTH($F797)+1,0)-$F797),DAY(DATE(YEAR($L$9),MONTH($L$9)+1,0)))))))),"")</f>
        <v/>
      </c>
      <c r="H797" s="52" t="str">
        <f>IFERROR(IF($A797&lt;&gt;"",VLOOKUP($A797,Matos,3,0),""),"")</f>
        <v/>
      </c>
      <c r="I797" s="52"/>
      <c r="J797" s="52"/>
      <c r="K797" s="68" t="str">
        <f ca="1">IFERROR(ROUND(IF(MID($B797,1,2)="OT","",IF(AND($B$8&lt;&gt;"",$D797="",MONTH($F797)=MONTH($L$9),($F797&gt;$B$8),($F797&gt;$E797)),-SUM($H797/DAY(DATE(YEAR($L$9),MONTH($L$9)+1,0)))*DATEDIF($B$8,$F797,"d")*$C797,IF(AND($B$8&lt;&gt;"",$D797&lt;&gt;"",MONTH($F797)=MONTH($L$9),($F797&gt;$B$8),($F797&gt;$E797)),-SUM($H797/DAY(DATE(YEAR($L$9),MONTH($L$9)+1,0)))*DATEDIF($B$8,$F797,"d")*$D797,""))),2),"")</f>
        <v/>
      </c>
      <c r="L797" s="68" t="str">
        <f ca="1">IFERROR(ROUND(IF(AND($J797="",$D797=""),SUM($H797/DAY(DATE(YEAR($L$9),MONTH($L$9)+1,0)))*$G797*$C797,IF(AND($J797="",$D797&lt;&gt;""),SUM($H797/DAY(DATE(YEAR($L$9),MONTH($L$9)+1,0)))*$G797*$D797,"")),2),"")</f>
        <v/>
      </c>
      <c r="M797" s="68" t="str">
        <f ca="1">IFERROR(ROUND(IF(SUM($I797+$L797)="","",SUM($I797+$L797)),2),"")</f>
        <v/>
      </c>
      <c r="N797" s="52"/>
      <c r="O797" s="54"/>
    </row>
    <row r="798" spans="1:15" s="14" customFormat="1" x14ac:dyDescent="0.25">
      <c r="A798" s="48"/>
      <c r="B798" s="49" t="str">
        <f>IFERROR(IF($A798&lt;&gt;"",VLOOKUP($A798,Matos,2,0),""),"")</f>
        <v/>
      </c>
      <c r="C798" s="50"/>
      <c r="D798" s="50"/>
      <c r="E798" s="51"/>
      <c r="F798" s="51"/>
      <c r="G798" s="67" t="str">
        <f>IFERROR(IF(OR($A798="",$B798="",$E798=""),"",IF(AND($F798&lt;&gt;"",MONTH($F798)&lt;MONTH($L$9)),"",IF(MID($B798,1,2)="OT",DATEDIF($E798,$F798,"d")+1,IF(AND($I798="",$F798=""),DATEDIF($E798,DATE(YEAR($L$9),MONTH($L$9)+1,0),"d"),IF(AND($E798&lt;&gt;"",$F798&lt;&gt;"",$I798=""),DATEDIF($E798,$F798,"d"),IF(AND($E798&lt;&gt;"",$F798&lt;&gt;"",$I798&lt;&gt;""),DAY(DATE(YEAR($F798),MONTH($F798)+1,0))-(DATE(YEAR($F798),MONTH($F798)+1,0)-$F798),DAY(DATE(YEAR($L$9),MONTH($L$9)+1,0)))))))),"")</f>
        <v/>
      </c>
      <c r="H798" s="52" t="str">
        <f>IFERROR(IF($A798&lt;&gt;"",VLOOKUP($A798,Matos,3,0),""),"")</f>
        <v/>
      </c>
      <c r="I798" s="52"/>
      <c r="J798" s="52"/>
      <c r="K798" s="68" t="str">
        <f ca="1">IFERROR(ROUND(IF(MID($B798,1,2)="OT","",IF(AND($B$8&lt;&gt;"",$D798="",MONTH($F798)=MONTH($L$9),($F798&gt;$B$8),($F798&gt;$E798)),-SUM($H798/DAY(DATE(YEAR($L$9),MONTH($L$9)+1,0)))*DATEDIF($B$8,$F798,"d")*$C798,IF(AND($B$8&lt;&gt;"",$D798&lt;&gt;"",MONTH($F798)=MONTH($L$9),($F798&gt;$B$8),($F798&gt;$E798)),-SUM($H798/DAY(DATE(YEAR($L$9),MONTH($L$9)+1,0)))*DATEDIF($B$8,$F798,"d")*$D798,""))),2),"")</f>
        <v/>
      </c>
      <c r="L798" s="68" t="str">
        <f ca="1">IFERROR(ROUND(IF(AND($J798="",$D798=""),SUM($H798/DAY(DATE(YEAR($L$9),MONTH($L$9)+1,0)))*$G798*$C798,IF(AND($J798="",$D798&lt;&gt;""),SUM($H798/DAY(DATE(YEAR($L$9),MONTH($L$9)+1,0)))*$G798*$D798,"")),2),"")</f>
        <v/>
      </c>
      <c r="M798" s="68" t="str">
        <f ca="1">IFERROR(ROUND(IF(SUM($I798+$L798)="","",SUM($I798+$L798)),2),"")</f>
        <v/>
      </c>
      <c r="N798" s="52"/>
      <c r="O798" s="54"/>
    </row>
    <row r="799" spans="1:15" s="14" customFormat="1" x14ac:dyDescent="0.25">
      <c r="A799" s="48"/>
      <c r="B799" s="49" t="str">
        <f>IFERROR(IF($A799&lt;&gt;"",VLOOKUP($A799,Matos,2,0),""),"")</f>
        <v/>
      </c>
      <c r="C799" s="50"/>
      <c r="D799" s="50"/>
      <c r="E799" s="51"/>
      <c r="F799" s="51"/>
      <c r="G799" s="67" t="str">
        <f>IFERROR(IF(OR($A799="",$B799="",$E799=""),"",IF(AND($F799&lt;&gt;"",MONTH($F799)&lt;MONTH($L$9)),"",IF(MID($B799,1,2)="OT",DATEDIF($E799,$F799,"d")+1,IF(AND($I799="",$F799=""),DATEDIF($E799,DATE(YEAR($L$9),MONTH($L$9)+1,0),"d"),IF(AND($E799&lt;&gt;"",$F799&lt;&gt;"",$I799=""),DATEDIF($E799,$F799,"d"),IF(AND($E799&lt;&gt;"",$F799&lt;&gt;"",$I799&lt;&gt;""),DAY(DATE(YEAR($F799),MONTH($F799)+1,0))-(DATE(YEAR($F799),MONTH($F799)+1,0)-$F799),DAY(DATE(YEAR($L$9),MONTH($L$9)+1,0)))))))),"")</f>
        <v/>
      </c>
      <c r="H799" s="52" t="str">
        <f>IFERROR(IF($A799&lt;&gt;"",VLOOKUP($A799,Matos,3,0),""),"")</f>
        <v/>
      </c>
      <c r="I799" s="52"/>
      <c r="J799" s="52"/>
      <c r="K799" s="68" t="str">
        <f ca="1">IFERROR(ROUND(IF(MID($B799,1,2)="OT","",IF(AND($B$8&lt;&gt;"",$D799="",MONTH($F799)=MONTH($L$9),($F799&gt;$B$8),($F799&gt;$E799)),-SUM($H799/DAY(DATE(YEAR($L$9),MONTH($L$9)+1,0)))*DATEDIF($B$8,$F799,"d")*$C799,IF(AND($B$8&lt;&gt;"",$D799&lt;&gt;"",MONTH($F799)=MONTH($L$9),($F799&gt;$B$8),($F799&gt;$E799)),-SUM($H799/DAY(DATE(YEAR($L$9),MONTH($L$9)+1,0)))*DATEDIF($B$8,$F799,"d")*$D799,""))),2),"")</f>
        <v/>
      </c>
      <c r="L799" s="68" t="str">
        <f ca="1">IFERROR(ROUND(IF(AND($J799="",$D799=""),SUM($H799/DAY(DATE(YEAR($L$9),MONTH($L$9)+1,0)))*$G799*$C799,IF(AND($J799="",$D799&lt;&gt;""),SUM($H799/DAY(DATE(YEAR($L$9),MONTH($L$9)+1,0)))*$G799*$D799,"")),2),"")</f>
        <v/>
      </c>
      <c r="M799" s="68" t="str">
        <f ca="1">IFERROR(ROUND(IF(SUM($I799+$L799)="","",SUM($I799+$L799)),2),"")</f>
        <v/>
      </c>
      <c r="N799" s="52"/>
      <c r="O799" s="54"/>
    </row>
    <row r="800" spans="1:15" s="14" customFormat="1" x14ac:dyDescent="0.25">
      <c r="A800" s="48"/>
      <c r="B800" s="49" t="str">
        <f>IFERROR(IF($A800&lt;&gt;"",VLOOKUP($A800,Matos,2,0),""),"")</f>
        <v/>
      </c>
      <c r="C800" s="50"/>
      <c r="D800" s="50"/>
      <c r="E800" s="51"/>
      <c r="F800" s="51"/>
      <c r="G800" s="67" t="str">
        <f>IFERROR(IF(OR($A800="",$B800="",$E800=""),"",IF(AND($F800&lt;&gt;"",MONTH($F800)&lt;MONTH($L$9)),"",IF(MID($B800,1,2)="OT",DATEDIF($E800,$F800,"d")+1,IF(AND($I800="",$F800=""),DATEDIF($E800,DATE(YEAR($L$9),MONTH($L$9)+1,0),"d"),IF(AND($E800&lt;&gt;"",$F800&lt;&gt;"",$I800=""),DATEDIF($E800,$F800,"d"),IF(AND($E800&lt;&gt;"",$F800&lt;&gt;"",$I800&lt;&gt;""),DAY(DATE(YEAR($F800),MONTH($F800)+1,0))-(DATE(YEAR($F800),MONTH($F800)+1,0)-$F800),DAY(DATE(YEAR($L$9),MONTH($L$9)+1,0)))))))),"")</f>
        <v/>
      </c>
      <c r="H800" s="52" t="str">
        <f>IFERROR(IF($A800&lt;&gt;"",VLOOKUP($A800,Matos,3,0),""),"")</f>
        <v/>
      </c>
      <c r="I800" s="52"/>
      <c r="J800" s="52"/>
      <c r="K800" s="68" t="str">
        <f ca="1">IFERROR(ROUND(IF(MID($B800,1,2)="OT","",IF(AND($B$8&lt;&gt;"",$D800="",MONTH($F800)=MONTH($L$9),($F800&gt;$B$8),($F800&gt;$E800)),-SUM($H800/DAY(DATE(YEAR($L$9),MONTH($L$9)+1,0)))*DATEDIF($B$8,$F800,"d")*$C800,IF(AND($B$8&lt;&gt;"",$D800&lt;&gt;"",MONTH($F800)=MONTH($L$9),($F800&gt;$B$8),($F800&gt;$E800)),-SUM($H800/DAY(DATE(YEAR($L$9),MONTH($L$9)+1,0)))*DATEDIF($B$8,$F800,"d")*$D800,""))),2),"")</f>
        <v/>
      </c>
      <c r="L800" s="68" t="str">
        <f ca="1">IFERROR(ROUND(IF(AND($J800="",$D800=""),SUM($H800/DAY(DATE(YEAR($L$9),MONTH($L$9)+1,0)))*$G800*$C800,IF(AND($J800="",$D800&lt;&gt;""),SUM($H800/DAY(DATE(YEAR($L$9),MONTH($L$9)+1,0)))*$G800*$D800,"")),2),"")</f>
        <v/>
      </c>
      <c r="M800" s="68" t="str">
        <f ca="1">IFERROR(ROUND(IF(SUM($I800+$L800)="","",SUM($I800+$L800)),2),"")</f>
        <v/>
      </c>
      <c r="N800" s="52"/>
      <c r="O800" s="54"/>
    </row>
    <row r="801" spans="1:15" s="14" customFormat="1" x14ac:dyDescent="0.25">
      <c r="A801" s="48"/>
      <c r="B801" s="49" t="str">
        <f>IFERROR(IF($A801&lt;&gt;"",VLOOKUP($A801,Matos,2,0),""),"")</f>
        <v/>
      </c>
      <c r="C801" s="50"/>
      <c r="D801" s="50"/>
      <c r="E801" s="51"/>
      <c r="F801" s="51"/>
      <c r="G801" s="67" t="str">
        <f>IFERROR(IF(OR($A801="",$B801="",$E801=""),"",IF(AND($F801&lt;&gt;"",MONTH($F801)&lt;MONTH($L$9)),"",IF(MID($B801,1,2)="OT",DATEDIF($E801,$F801,"d")+1,IF(AND($I801="",$F801=""),DATEDIF($E801,DATE(YEAR($L$9),MONTH($L$9)+1,0),"d"),IF(AND($E801&lt;&gt;"",$F801&lt;&gt;"",$I801=""),DATEDIF($E801,$F801,"d"),IF(AND($E801&lt;&gt;"",$F801&lt;&gt;"",$I801&lt;&gt;""),DAY(DATE(YEAR($F801),MONTH($F801)+1,0))-(DATE(YEAR($F801),MONTH($F801)+1,0)-$F801),DAY(DATE(YEAR($L$9),MONTH($L$9)+1,0)))))))),"")</f>
        <v/>
      </c>
      <c r="H801" s="52" t="str">
        <f>IFERROR(IF($A801&lt;&gt;"",VLOOKUP($A801,Matos,3,0),""),"")</f>
        <v/>
      </c>
      <c r="I801" s="52"/>
      <c r="J801" s="52"/>
      <c r="K801" s="68" t="str">
        <f ca="1">IFERROR(ROUND(IF(MID($B801,1,2)="OT","",IF(AND($B$8&lt;&gt;"",$D801="",MONTH($F801)=MONTH($L$9),($F801&gt;$B$8),($F801&gt;$E801)),-SUM($H801/DAY(DATE(YEAR($L$9),MONTH($L$9)+1,0)))*DATEDIF($B$8,$F801,"d")*$C801,IF(AND($B$8&lt;&gt;"",$D801&lt;&gt;"",MONTH($F801)=MONTH($L$9),($F801&gt;$B$8),($F801&gt;$E801)),-SUM($H801/DAY(DATE(YEAR($L$9),MONTH($L$9)+1,0)))*DATEDIF($B$8,$F801,"d")*$D801,""))),2),"")</f>
        <v/>
      </c>
      <c r="L801" s="68" t="str">
        <f ca="1">IFERROR(ROUND(IF(AND($J801="",$D801=""),SUM($H801/DAY(DATE(YEAR($L$9),MONTH($L$9)+1,0)))*$G801*$C801,IF(AND($J801="",$D801&lt;&gt;""),SUM($H801/DAY(DATE(YEAR($L$9),MONTH($L$9)+1,0)))*$G801*$D801,"")),2),"")</f>
        <v/>
      </c>
      <c r="M801" s="68" t="str">
        <f ca="1">IFERROR(ROUND(IF(SUM($I801+$L801)="","",SUM($I801+$L801)),2),"")</f>
        <v/>
      </c>
      <c r="N801" s="52"/>
      <c r="O801" s="54"/>
    </row>
    <row r="802" spans="1:15" s="14" customFormat="1" x14ac:dyDescent="0.25">
      <c r="A802" s="48"/>
      <c r="B802" s="49" t="str">
        <f>IFERROR(IF($A802&lt;&gt;"",VLOOKUP($A802,Matos,2,0),""),"")</f>
        <v/>
      </c>
      <c r="C802" s="50"/>
      <c r="D802" s="50"/>
      <c r="E802" s="51"/>
      <c r="F802" s="51"/>
      <c r="G802" s="67" t="str">
        <f>IFERROR(IF(OR($A802="",$B802="",$E802=""),"",IF(AND($F802&lt;&gt;"",MONTH($F802)&lt;MONTH($L$9)),"",IF(MID($B802,1,2)="OT",DATEDIF($E802,$F802,"d")+1,IF(AND($I802="",$F802=""),DATEDIF($E802,DATE(YEAR($L$9),MONTH($L$9)+1,0),"d"),IF(AND($E802&lt;&gt;"",$F802&lt;&gt;"",$I802=""),DATEDIF($E802,$F802,"d"),IF(AND($E802&lt;&gt;"",$F802&lt;&gt;"",$I802&lt;&gt;""),DAY(DATE(YEAR($F802),MONTH($F802)+1,0))-(DATE(YEAR($F802),MONTH($F802)+1,0)-$F802),DAY(DATE(YEAR($L$9),MONTH($L$9)+1,0)))))))),"")</f>
        <v/>
      </c>
      <c r="H802" s="52" t="str">
        <f>IFERROR(IF($A802&lt;&gt;"",VLOOKUP($A802,Matos,3,0),""),"")</f>
        <v/>
      </c>
      <c r="I802" s="52"/>
      <c r="J802" s="52"/>
      <c r="K802" s="68" t="str">
        <f ca="1">IFERROR(ROUND(IF(MID($B802,1,2)="OT","",IF(AND($B$8&lt;&gt;"",$D802="",MONTH($F802)=MONTH($L$9),($F802&gt;$B$8),($F802&gt;$E802)),-SUM($H802/DAY(DATE(YEAR($L$9),MONTH($L$9)+1,0)))*DATEDIF($B$8,$F802,"d")*$C802,IF(AND($B$8&lt;&gt;"",$D802&lt;&gt;"",MONTH($F802)=MONTH($L$9),($F802&gt;$B$8),($F802&gt;$E802)),-SUM($H802/DAY(DATE(YEAR($L$9),MONTH($L$9)+1,0)))*DATEDIF($B$8,$F802,"d")*$D802,""))),2),"")</f>
        <v/>
      </c>
      <c r="L802" s="68" t="str">
        <f ca="1">IFERROR(ROUND(IF(AND($J802="",$D802=""),SUM($H802/DAY(DATE(YEAR($L$9),MONTH($L$9)+1,0)))*$G802*$C802,IF(AND($J802="",$D802&lt;&gt;""),SUM($H802/DAY(DATE(YEAR($L$9),MONTH($L$9)+1,0)))*$G802*$D802,"")),2),"")</f>
        <v/>
      </c>
      <c r="M802" s="68" t="str">
        <f ca="1">IFERROR(ROUND(IF(SUM($I802+$L802)="","",SUM($I802+$L802)),2),"")</f>
        <v/>
      </c>
      <c r="N802" s="52"/>
      <c r="O802" s="54"/>
    </row>
    <row r="803" spans="1:15" s="14" customFormat="1" x14ac:dyDescent="0.25">
      <c r="A803" s="48"/>
      <c r="B803" s="49" t="str">
        <f>IFERROR(IF($A803&lt;&gt;"",VLOOKUP($A803,Matos,2,0),""),"")</f>
        <v/>
      </c>
      <c r="C803" s="50"/>
      <c r="D803" s="50"/>
      <c r="E803" s="51"/>
      <c r="F803" s="51"/>
      <c r="G803" s="67" t="str">
        <f>IFERROR(IF(OR($A803="",$B803="",$E803=""),"",IF(AND($F803&lt;&gt;"",MONTH($F803)&lt;MONTH($L$9)),"",IF(MID($B803,1,2)="OT",DATEDIF($E803,$F803,"d")+1,IF(AND($I803="",$F803=""),DATEDIF($E803,DATE(YEAR($L$9),MONTH($L$9)+1,0),"d"),IF(AND($E803&lt;&gt;"",$F803&lt;&gt;"",$I803=""),DATEDIF($E803,$F803,"d"),IF(AND($E803&lt;&gt;"",$F803&lt;&gt;"",$I803&lt;&gt;""),DAY(DATE(YEAR($F803),MONTH($F803)+1,0))-(DATE(YEAR($F803),MONTH($F803)+1,0)-$F803),DAY(DATE(YEAR($L$9),MONTH($L$9)+1,0)))))))),"")</f>
        <v/>
      </c>
      <c r="H803" s="52" t="str">
        <f>IFERROR(IF($A803&lt;&gt;"",VLOOKUP($A803,Matos,3,0),""),"")</f>
        <v/>
      </c>
      <c r="I803" s="52"/>
      <c r="J803" s="52"/>
      <c r="K803" s="68" t="str">
        <f ca="1">IFERROR(ROUND(IF(MID($B803,1,2)="OT","",IF(AND($B$8&lt;&gt;"",$D803="",MONTH($F803)=MONTH($L$9),($F803&gt;$B$8),($F803&gt;$E803)),-SUM($H803/DAY(DATE(YEAR($L$9),MONTH($L$9)+1,0)))*DATEDIF($B$8,$F803,"d")*$C803,IF(AND($B$8&lt;&gt;"",$D803&lt;&gt;"",MONTH($F803)=MONTH($L$9),($F803&gt;$B$8),($F803&gt;$E803)),-SUM($H803/DAY(DATE(YEAR($L$9),MONTH($L$9)+1,0)))*DATEDIF($B$8,$F803,"d")*$D803,""))),2),"")</f>
        <v/>
      </c>
      <c r="L803" s="68" t="str">
        <f ca="1">IFERROR(ROUND(IF(AND($J803="",$D803=""),SUM($H803/DAY(DATE(YEAR($L$9),MONTH($L$9)+1,0)))*$G803*$C803,IF(AND($J803="",$D803&lt;&gt;""),SUM($H803/DAY(DATE(YEAR($L$9),MONTH($L$9)+1,0)))*$G803*$D803,"")),2),"")</f>
        <v/>
      </c>
      <c r="M803" s="68" t="str">
        <f ca="1">IFERROR(ROUND(IF(SUM($I803+$L803)="","",SUM($I803+$L803)),2),"")</f>
        <v/>
      </c>
      <c r="N803" s="52"/>
      <c r="O803" s="54"/>
    </row>
    <row r="804" spans="1:15" s="14" customFormat="1" x14ac:dyDescent="0.25">
      <c r="A804" s="48"/>
      <c r="B804" s="49" t="str">
        <f>IFERROR(IF($A804&lt;&gt;"",VLOOKUP($A804,Matos,2,0),""),"")</f>
        <v/>
      </c>
      <c r="C804" s="50"/>
      <c r="D804" s="50"/>
      <c r="E804" s="51"/>
      <c r="F804" s="51"/>
      <c r="G804" s="67" t="str">
        <f>IFERROR(IF(OR($A804="",$B804="",$E804=""),"",IF(AND($F804&lt;&gt;"",MONTH($F804)&lt;MONTH($L$9)),"",IF(MID($B804,1,2)="OT",DATEDIF($E804,$F804,"d")+1,IF(AND($I804="",$F804=""),DATEDIF($E804,DATE(YEAR($L$9),MONTH($L$9)+1,0),"d"),IF(AND($E804&lt;&gt;"",$F804&lt;&gt;"",$I804=""),DATEDIF($E804,$F804,"d"),IF(AND($E804&lt;&gt;"",$F804&lt;&gt;"",$I804&lt;&gt;""),DAY(DATE(YEAR($F804),MONTH($F804)+1,0))-(DATE(YEAR($F804),MONTH($F804)+1,0)-$F804),DAY(DATE(YEAR($L$9),MONTH($L$9)+1,0)))))))),"")</f>
        <v/>
      </c>
      <c r="H804" s="52" t="str">
        <f>IFERROR(IF($A804&lt;&gt;"",VLOOKUP($A804,Matos,3,0),""),"")</f>
        <v/>
      </c>
      <c r="I804" s="52"/>
      <c r="J804" s="52"/>
      <c r="K804" s="68" t="str">
        <f ca="1">IFERROR(ROUND(IF(MID($B804,1,2)="OT","",IF(AND($B$8&lt;&gt;"",$D804="",MONTH($F804)=MONTH($L$9),($F804&gt;$B$8),($F804&gt;$E804)),-SUM($H804/DAY(DATE(YEAR($L$9),MONTH($L$9)+1,0)))*DATEDIF($B$8,$F804,"d")*$C804,IF(AND($B$8&lt;&gt;"",$D804&lt;&gt;"",MONTH($F804)=MONTH($L$9),($F804&gt;$B$8),($F804&gt;$E804)),-SUM($H804/DAY(DATE(YEAR($L$9),MONTH($L$9)+1,0)))*DATEDIF($B$8,$F804,"d")*$D804,""))),2),"")</f>
        <v/>
      </c>
      <c r="L804" s="68" t="str">
        <f ca="1">IFERROR(ROUND(IF(AND($J804="",$D804=""),SUM($H804/DAY(DATE(YEAR($L$9),MONTH($L$9)+1,0)))*$G804*$C804,IF(AND($J804="",$D804&lt;&gt;""),SUM($H804/DAY(DATE(YEAR($L$9),MONTH($L$9)+1,0)))*$G804*$D804,"")),2),"")</f>
        <v/>
      </c>
      <c r="M804" s="68" t="str">
        <f ca="1">IFERROR(ROUND(IF(SUM($I804+$L804)="","",SUM($I804+$L804)),2),"")</f>
        <v/>
      </c>
      <c r="N804" s="52"/>
      <c r="O804" s="54"/>
    </row>
    <row r="805" spans="1:15" s="14" customFormat="1" x14ac:dyDescent="0.25">
      <c r="A805" s="48"/>
      <c r="B805" s="49" t="str">
        <f>IFERROR(IF($A805&lt;&gt;"",VLOOKUP($A805,Matos,2,0),""),"")</f>
        <v/>
      </c>
      <c r="C805" s="50"/>
      <c r="D805" s="50"/>
      <c r="E805" s="51"/>
      <c r="F805" s="51"/>
      <c r="G805" s="67" t="str">
        <f>IFERROR(IF(OR($A805="",$B805="",$E805=""),"",IF(AND($F805&lt;&gt;"",MONTH($F805)&lt;MONTH($L$9)),"",IF(MID($B805,1,2)="OT",DATEDIF($E805,$F805,"d")+1,IF(AND($I805="",$F805=""),DATEDIF($E805,DATE(YEAR($L$9),MONTH($L$9)+1,0),"d"),IF(AND($E805&lt;&gt;"",$F805&lt;&gt;"",$I805=""),DATEDIF($E805,$F805,"d"),IF(AND($E805&lt;&gt;"",$F805&lt;&gt;"",$I805&lt;&gt;""),DAY(DATE(YEAR($F805),MONTH($F805)+1,0))-(DATE(YEAR($F805),MONTH($F805)+1,0)-$F805),DAY(DATE(YEAR($L$9),MONTH($L$9)+1,0)))))))),"")</f>
        <v/>
      </c>
      <c r="H805" s="52" t="str">
        <f>IFERROR(IF($A805&lt;&gt;"",VLOOKUP($A805,Matos,3,0),""),"")</f>
        <v/>
      </c>
      <c r="I805" s="52"/>
      <c r="J805" s="52"/>
      <c r="K805" s="68" t="str">
        <f ca="1">IFERROR(ROUND(IF(MID($B805,1,2)="OT","",IF(AND($B$8&lt;&gt;"",$D805="",MONTH($F805)=MONTH($L$9),($F805&gt;$B$8),($F805&gt;$E805)),-SUM($H805/DAY(DATE(YEAR($L$9),MONTH($L$9)+1,0)))*DATEDIF($B$8,$F805,"d")*$C805,IF(AND($B$8&lt;&gt;"",$D805&lt;&gt;"",MONTH($F805)=MONTH($L$9),($F805&gt;$B$8),($F805&gt;$E805)),-SUM($H805/DAY(DATE(YEAR($L$9),MONTH($L$9)+1,0)))*DATEDIF($B$8,$F805,"d")*$D805,""))),2),"")</f>
        <v/>
      </c>
      <c r="L805" s="68" t="str">
        <f ca="1">IFERROR(ROUND(IF(AND($J805="",$D805=""),SUM($H805/DAY(DATE(YEAR($L$9),MONTH($L$9)+1,0)))*$G805*$C805,IF(AND($J805="",$D805&lt;&gt;""),SUM($H805/DAY(DATE(YEAR($L$9),MONTH($L$9)+1,0)))*$G805*$D805,"")),2),"")</f>
        <v/>
      </c>
      <c r="M805" s="68" t="str">
        <f ca="1">IFERROR(ROUND(IF(SUM($I805+$L805)="","",SUM($I805+$L805)),2),"")</f>
        <v/>
      </c>
      <c r="N805" s="52"/>
      <c r="O805" s="54"/>
    </row>
    <row r="806" spans="1:15" x14ac:dyDescent="0.25">
      <c r="A806" s="48"/>
      <c r="B806" s="49" t="str">
        <f>IFERROR(IF($A806&lt;&gt;"",VLOOKUP($A806,Matos,2,0),""),"")</f>
        <v/>
      </c>
      <c r="C806" s="50"/>
      <c r="D806" s="50"/>
      <c r="E806" s="51"/>
      <c r="F806" s="51"/>
      <c r="G806" s="67" t="str">
        <f>IFERROR(IF(OR($A806="",$B806="",$E806=""),"",IF(AND($F806&lt;&gt;"",MONTH($F806)&lt;MONTH($L$9)),"",IF(MID($B806,1,2)="OT",DATEDIF($E806,$F806,"d")+1,IF(AND($I806="",$F806=""),DATEDIF($E806,DATE(YEAR($L$9),MONTH($L$9)+1,0),"d"),IF(AND($E806&lt;&gt;"",$F806&lt;&gt;"",$I806=""),DATEDIF($E806,$F806,"d"),IF(AND($E806&lt;&gt;"",$F806&lt;&gt;"",$I806&lt;&gt;""),DAY(DATE(YEAR($F806),MONTH($F806)+1,0))-(DATE(YEAR($F806),MONTH($F806)+1,0)-$F806),DAY(DATE(YEAR($L$9),MONTH($L$9)+1,0)))))))),"")</f>
        <v/>
      </c>
      <c r="H806" s="52" t="str">
        <f>IFERROR(IF($A806&lt;&gt;"",VLOOKUP($A806,Matos,3,0),""),"")</f>
        <v/>
      </c>
      <c r="I806" s="52"/>
      <c r="J806" s="52"/>
      <c r="K806" s="68" t="str">
        <f ca="1">IFERROR(ROUND(IF(MID($B806,1,2)="OT","",IF(AND($B$8&lt;&gt;"",$D806="",MONTH($F806)=MONTH($L$9),($F806&gt;$B$8),($F806&gt;$E806)),-SUM($H806/DAY(DATE(YEAR($L$9),MONTH($L$9)+1,0)))*DATEDIF($B$8,$F806,"d")*$C806,IF(AND($B$8&lt;&gt;"",$D806&lt;&gt;"",MONTH($F806)=MONTH($L$9),($F806&gt;$B$8),($F806&gt;$E806)),-SUM($H806/DAY(DATE(YEAR($L$9),MONTH($L$9)+1,0)))*DATEDIF($B$8,$F806,"d")*$D806,""))),2),"")</f>
        <v/>
      </c>
      <c r="L806" s="68" t="str">
        <f ca="1">IFERROR(ROUND(IF(AND($J806="",$D806=""),SUM($H806/DAY(DATE(YEAR($L$9),MONTH($L$9)+1,0)))*$G806*$C806,IF(AND($J806="",$D806&lt;&gt;""),SUM($H806/DAY(DATE(YEAR($L$9),MONTH($L$9)+1,0)))*$G806*$D806,"")),2),"")</f>
        <v/>
      </c>
      <c r="M806" s="68" t="str">
        <f ca="1">IFERROR(ROUND(IF(SUM($I806+$L806)="","",SUM($I806+$L806)),2),"")</f>
        <v/>
      </c>
      <c r="N806" s="52"/>
      <c r="O806" s="54"/>
    </row>
    <row r="807" spans="1:15" x14ac:dyDescent="0.25">
      <c r="A807" s="48"/>
      <c r="B807" s="49" t="str">
        <f>IFERROR(IF($A807&lt;&gt;"",VLOOKUP($A807,Matos,2,0),""),"")</f>
        <v/>
      </c>
      <c r="C807" s="50"/>
      <c r="D807" s="50"/>
      <c r="E807" s="51"/>
      <c r="F807" s="51"/>
      <c r="G807" s="67" t="str">
        <f>IFERROR(IF(OR($A807="",$B807="",$E807=""),"",IF(AND($F807&lt;&gt;"",MONTH($F807)&lt;MONTH($L$9)),"",IF(MID($B807,1,2)="OT",DATEDIF($E807,$F807,"d")+1,IF(AND($I807="",$F807=""),DATEDIF($E807,DATE(YEAR($L$9),MONTH($L$9)+1,0),"d"),IF(AND($E807&lt;&gt;"",$F807&lt;&gt;"",$I807=""),DATEDIF($E807,$F807,"d"),IF(AND($E807&lt;&gt;"",$F807&lt;&gt;"",$I807&lt;&gt;""),DAY(DATE(YEAR($F807),MONTH($F807)+1,0))-(DATE(YEAR($F807),MONTH($F807)+1,0)-$F807),DAY(DATE(YEAR($L$9),MONTH($L$9)+1,0)))))))),"")</f>
        <v/>
      </c>
      <c r="H807" s="52" t="str">
        <f>IFERROR(IF($A807&lt;&gt;"",VLOOKUP($A807,Matos,3,0),""),"")</f>
        <v/>
      </c>
      <c r="I807" s="52"/>
      <c r="J807" s="52"/>
      <c r="K807" s="68" t="str">
        <f ca="1">IFERROR(ROUND(IF(MID($B807,1,2)="OT","",IF(AND($B$8&lt;&gt;"",$D807="",MONTH($F807)=MONTH($L$9),($F807&gt;$B$8),($F807&gt;$E807)),-SUM($H807/DAY(DATE(YEAR($L$9),MONTH($L$9)+1,0)))*DATEDIF($B$8,$F807,"d")*$C807,IF(AND($B$8&lt;&gt;"",$D807&lt;&gt;"",MONTH($F807)=MONTH($L$9),($F807&gt;$B$8),($F807&gt;$E807)),-SUM($H807/DAY(DATE(YEAR($L$9),MONTH($L$9)+1,0)))*DATEDIF($B$8,$F807,"d")*$D807,""))),2),"")</f>
        <v/>
      </c>
      <c r="L807" s="68" t="str">
        <f ca="1">IFERROR(ROUND(IF(AND($J807="",$D807=""),SUM($H807/DAY(DATE(YEAR($L$9),MONTH($L$9)+1,0)))*$G807*$C807,IF(AND($J807="",$D807&lt;&gt;""),SUM($H807/DAY(DATE(YEAR($L$9),MONTH($L$9)+1,0)))*$G807*$D807,"")),2),"")</f>
        <v/>
      </c>
      <c r="M807" s="68" t="str">
        <f ca="1">IFERROR(ROUND(IF(SUM($I807+$L807)="","",SUM($I807+$L807)),2),"")</f>
        <v/>
      </c>
      <c r="N807" s="52"/>
      <c r="O807" s="54"/>
    </row>
    <row r="808" spans="1:15" s="14" customFormat="1" x14ac:dyDescent="0.25">
      <c r="A808" s="48"/>
      <c r="B808" s="49" t="str">
        <f>IFERROR(IF($A808&lt;&gt;"",VLOOKUP($A808,Matos,2,0),""),"")</f>
        <v/>
      </c>
      <c r="C808" s="50"/>
      <c r="D808" s="50"/>
      <c r="E808" s="51"/>
      <c r="F808" s="51"/>
      <c r="G808" s="67" t="str">
        <f>IFERROR(IF(OR($A808="",$B808="",$E808=""),"",IF(AND($F808&lt;&gt;"",MONTH($F808)&lt;MONTH($L$9)),"",IF(MID($B808,1,2)="OT",DATEDIF($E808,$F808,"d")+1,IF(AND($I808="",$F808=""),DATEDIF($E808,DATE(YEAR($L$9),MONTH($L$9)+1,0),"d"),IF(AND($E808&lt;&gt;"",$F808&lt;&gt;"",$I808=""),DATEDIF($E808,$F808,"d"),IF(AND($E808&lt;&gt;"",$F808&lt;&gt;"",$I808&lt;&gt;""),DAY(DATE(YEAR($F808),MONTH($F808)+1,0))-(DATE(YEAR($F808),MONTH($F808)+1,0)-$F808),DAY(DATE(YEAR($L$9),MONTH($L$9)+1,0)))))))),"")</f>
        <v/>
      </c>
      <c r="H808" s="52" t="str">
        <f>IFERROR(IF($A808&lt;&gt;"",VLOOKUP($A808,Matos,3,0),""),"")</f>
        <v/>
      </c>
      <c r="I808" s="52"/>
      <c r="J808" s="52"/>
      <c r="K808" s="68" t="str">
        <f ca="1">IFERROR(ROUND(IF(MID($B808,1,2)="OT","",IF(AND($B$8&lt;&gt;"",$D808="",MONTH($F808)=MONTH($L$9),($F808&gt;$B$8),($F808&gt;$E808)),-SUM($H808/DAY(DATE(YEAR($L$9),MONTH($L$9)+1,0)))*DATEDIF($B$8,$F808,"d")*$C808,IF(AND($B$8&lt;&gt;"",$D808&lt;&gt;"",MONTH($F808)=MONTH($L$9),($F808&gt;$B$8),($F808&gt;$E808)),-SUM($H808/DAY(DATE(YEAR($L$9),MONTH($L$9)+1,0)))*DATEDIF($B$8,$F808,"d")*$D808,""))),2),"")</f>
        <v/>
      </c>
      <c r="L808" s="68" t="str">
        <f ca="1">IFERROR(ROUND(IF(AND($J808="",$D808=""),SUM($H808/DAY(DATE(YEAR($L$9),MONTH($L$9)+1,0)))*$G808*$C808,IF(AND($J808="",$D808&lt;&gt;""),SUM($H808/DAY(DATE(YEAR($L$9),MONTH($L$9)+1,0)))*$G808*$D808,"")),2),"")</f>
        <v/>
      </c>
      <c r="M808" s="68" t="str">
        <f ca="1">IFERROR(ROUND(IF(SUM($I808+$L808)="","",SUM($I808+$L808)),2),"")</f>
        <v/>
      </c>
      <c r="N808" s="52"/>
      <c r="O808" s="54"/>
    </row>
    <row r="809" spans="1:15" s="14" customFormat="1" x14ac:dyDescent="0.25">
      <c r="A809" s="48"/>
      <c r="B809" s="49" t="str">
        <f>IFERROR(IF($A809&lt;&gt;"",VLOOKUP($A809,Matos,2,0),""),"")</f>
        <v/>
      </c>
      <c r="C809" s="50"/>
      <c r="D809" s="50"/>
      <c r="E809" s="51"/>
      <c r="F809" s="51"/>
      <c r="G809" s="67" t="str">
        <f>IFERROR(IF(OR($A809="",$B809="",$E809=""),"",IF(AND($F809&lt;&gt;"",MONTH($F809)&lt;MONTH($L$9)),"",IF(MID($B809,1,2)="OT",DATEDIF($E809,$F809,"d")+1,IF(AND($I809="",$F809=""),DATEDIF($E809,DATE(YEAR($L$9),MONTH($L$9)+1,0),"d"),IF(AND($E809&lt;&gt;"",$F809&lt;&gt;"",$I809=""),DATEDIF($E809,$F809,"d"),IF(AND($E809&lt;&gt;"",$F809&lt;&gt;"",$I809&lt;&gt;""),DAY(DATE(YEAR($F809),MONTH($F809)+1,0))-(DATE(YEAR($F809),MONTH($F809)+1,0)-$F809),DAY(DATE(YEAR($L$9),MONTH($L$9)+1,0)))))))),"")</f>
        <v/>
      </c>
      <c r="H809" s="52" t="str">
        <f>IFERROR(IF($A809&lt;&gt;"",VLOOKUP($A809,Matos,3,0),""),"")</f>
        <v/>
      </c>
      <c r="I809" s="52"/>
      <c r="J809" s="52"/>
      <c r="K809" s="68" t="str">
        <f ca="1">IFERROR(ROUND(IF(MID($B809,1,2)="OT","",IF(AND($B$8&lt;&gt;"",$D809="",MONTH($F809)=MONTH($L$9),($F809&gt;$B$8),($F809&gt;$E809)),-SUM($H809/DAY(DATE(YEAR($L$9),MONTH($L$9)+1,0)))*DATEDIF($B$8,$F809,"d")*$C809,IF(AND($B$8&lt;&gt;"",$D809&lt;&gt;"",MONTH($F809)=MONTH($L$9),($F809&gt;$B$8),($F809&gt;$E809)),-SUM($H809/DAY(DATE(YEAR($L$9),MONTH($L$9)+1,0)))*DATEDIF($B$8,$F809,"d")*$D809,""))),2),"")</f>
        <v/>
      </c>
      <c r="L809" s="68" t="str">
        <f ca="1">IFERROR(ROUND(IF(AND($J809="",$D809=""),SUM($H809/DAY(DATE(YEAR($L$9),MONTH($L$9)+1,0)))*$G809*$C809,IF(AND($J809="",$D809&lt;&gt;""),SUM($H809/DAY(DATE(YEAR($L$9),MONTH($L$9)+1,0)))*$G809*$D809,"")),2),"")</f>
        <v/>
      </c>
      <c r="M809" s="68" t="str">
        <f ca="1">IFERROR(ROUND(IF(SUM($I809+$L809)="","",SUM($I809+$L809)),2),"")</f>
        <v/>
      </c>
      <c r="N809" s="52"/>
      <c r="O809" s="54"/>
    </row>
    <row r="810" spans="1:15" s="14" customFormat="1" x14ac:dyDescent="0.25">
      <c r="A810" s="48"/>
      <c r="B810" s="49" t="str">
        <f>IFERROR(IF($A810&lt;&gt;"",VLOOKUP($A810,Matos,2,0),""),"")</f>
        <v/>
      </c>
      <c r="C810" s="50"/>
      <c r="D810" s="50"/>
      <c r="E810" s="51"/>
      <c r="F810" s="51"/>
      <c r="G810" s="67" t="str">
        <f>IFERROR(IF(OR($A810="",$B810="",$E810=""),"",IF(AND($F810&lt;&gt;"",MONTH($F810)&lt;MONTH($L$9)),"",IF(MID($B810,1,2)="OT",DATEDIF($E810,$F810,"d")+1,IF(AND($I810="",$F810=""),DATEDIF($E810,DATE(YEAR($L$9),MONTH($L$9)+1,0),"d"),IF(AND($E810&lt;&gt;"",$F810&lt;&gt;"",$I810=""),DATEDIF($E810,$F810,"d"),IF(AND($E810&lt;&gt;"",$F810&lt;&gt;"",$I810&lt;&gt;""),DAY(DATE(YEAR($F810),MONTH($F810)+1,0))-(DATE(YEAR($F810),MONTH($F810)+1,0)-$F810),DAY(DATE(YEAR($L$9),MONTH($L$9)+1,0)))))))),"")</f>
        <v/>
      </c>
      <c r="H810" s="52" t="str">
        <f>IFERROR(IF($A810&lt;&gt;"",VLOOKUP($A810,Matos,3,0),""),"")</f>
        <v/>
      </c>
      <c r="I810" s="52"/>
      <c r="J810" s="52"/>
      <c r="K810" s="68" t="str">
        <f ca="1">IFERROR(ROUND(IF(MID($B810,1,2)="OT","",IF(AND($B$8&lt;&gt;"",$D810="",MONTH($F810)=MONTH($L$9),($F810&gt;$B$8),($F810&gt;$E810)),-SUM($H810/DAY(DATE(YEAR($L$9),MONTH($L$9)+1,0)))*DATEDIF($B$8,$F810,"d")*$C810,IF(AND($B$8&lt;&gt;"",$D810&lt;&gt;"",MONTH($F810)=MONTH($L$9),($F810&gt;$B$8),($F810&gt;$E810)),-SUM($H810/DAY(DATE(YEAR($L$9),MONTH($L$9)+1,0)))*DATEDIF($B$8,$F810,"d")*$D810,""))),2),"")</f>
        <v/>
      </c>
      <c r="L810" s="68" t="str">
        <f ca="1">IFERROR(ROUND(IF(AND($J810="",$D810=""),SUM($H810/DAY(DATE(YEAR($L$9),MONTH($L$9)+1,0)))*$G810*$C810,IF(AND($J810="",$D810&lt;&gt;""),SUM($H810/DAY(DATE(YEAR($L$9),MONTH($L$9)+1,0)))*$G810*$D810,"")),2),"")</f>
        <v/>
      </c>
      <c r="M810" s="68" t="str">
        <f ca="1">IFERROR(ROUND(IF(SUM($I810+$L810)="","",SUM($I810+$L810)),2),"")</f>
        <v/>
      </c>
      <c r="N810" s="52"/>
      <c r="O810" s="54"/>
    </row>
    <row r="811" spans="1:15" s="14" customFormat="1" x14ac:dyDescent="0.25">
      <c r="A811" s="48"/>
      <c r="B811" s="49" t="str">
        <f>IFERROR(IF($A811&lt;&gt;"",VLOOKUP($A811,Matos,2,0),""),"")</f>
        <v/>
      </c>
      <c r="C811" s="50"/>
      <c r="D811" s="50"/>
      <c r="E811" s="51"/>
      <c r="F811" s="51"/>
      <c r="G811" s="67" t="str">
        <f>IFERROR(IF(OR($A811="",$B811="",$E811=""),"",IF(AND($F811&lt;&gt;"",MONTH($F811)&lt;MONTH($L$9)),"",IF(MID($B811,1,2)="OT",DATEDIF($E811,$F811,"d")+1,IF(AND($I811="",$F811=""),DATEDIF($E811,DATE(YEAR($L$9),MONTH($L$9)+1,0),"d"),IF(AND($E811&lt;&gt;"",$F811&lt;&gt;"",$I811=""),DATEDIF($E811,$F811,"d"),IF(AND($E811&lt;&gt;"",$F811&lt;&gt;"",$I811&lt;&gt;""),DAY(DATE(YEAR($F811),MONTH($F811)+1,0))-(DATE(YEAR($F811),MONTH($F811)+1,0)-$F811),DAY(DATE(YEAR($L$9),MONTH($L$9)+1,0)))))))),"")</f>
        <v/>
      </c>
      <c r="H811" s="52" t="str">
        <f>IFERROR(IF($A811&lt;&gt;"",VLOOKUP($A811,Matos,3,0),""),"")</f>
        <v/>
      </c>
      <c r="I811" s="52"/>
      <c r="J811" s="52"/>
      <c r="K811" s="68" t="str">
        <f ca="1">IFERROR(ROUND(IF(MID($B811,1,2)="OT","",IF(AND($B$8&lt;&gt;"",$D811="",MONTH($F811)=MONTH($L$9),($F811&gt;$B$8),($F811&gt;$E811)),-SUM($H811/DAY(DATE(YEAR($L$9),MONTH($L$9)+1,0)))*DATEDIF($B$8,$F811,"d")*$C811,IF(AND($B$8&lt;&gt;"",$D811&lt;&gt;"",MONTH($F811)=MONTH($L$9),($F811&gt;$B$8),($F811&gt;$E811)),-SUM($H811/DAY(DATE(YEAR($L$9),MONTH($L$9)+1,0)))*DATEDIF($B$8,$F811,"d")*$D811,""))),2),"")</f>
        <v/>
      </c>
      <c r="L811" s="68" t="str">
        <f ca="1">IFERROR(ROUND(IF(AND($J811="",$D811=""),SUM($H811/DAY(DATE(YEAR($L$9),MONTH($L$9)+1,0)))*$G811*$C811,IF(AND($J811="",$D811&lt;&gt;""),SUM($H811/DAY(DATE(YEAR($L$9),MONTH($L$9)+1,0)))*$G811*$D811,"")),2),"")</f>
        <v/>
      </c>
      <c r="M811" s="68" t="str">
        <f ca="1">IFERROR(ROUND(IF(SUM($I811+$L811)="","",SUM($I811+$L811)),2),"")</f>
        <v/>
      </c>
      <c r="N811" s="52"/>
      <c r="O811" s="54"/>
    </row>
    <row r="812" spans="1:15" s="14" customFormat="1" x14ac:dyDescent="0.25">
      <c r="A812" s="48"/>
      <c r="B812" s="49" t="str">
        <f>IFERROR(IF($A812&lt;&gt;"",VLOOKUP($A812,Matos,2,0),""),"")</f>
        <v/>
      </c>
      <c r="C812" s="50"/>
      <c r="D812" s="50"/>
      <c r="E812" s="51"/>
      <c r="F812" s="51"/>
      <c r="G812" s="67" t="str">
        <f>IFERROR(IF(OR($A812="",$B812="",$E812=""),"",IF(AND($F812&lt;&gt;"",MONTH($F812)&lt;MONTH($L$9)),"",IF(MID($B812,1,2)="OT",DATEDIF($E812,$F812,"d")+1,IF(AND($I812="",$F812=""),DATEDIF($E812,DATE(YEAR($L$9),MONTH($L$9)+1,0),"d"),IF(AND($E812&lt;&gt;"",$F812&lt;&gt;"",$I812=""),DATEDIF($E812,$F812,"d"),IF(AND($E812&lt;&gt;"",$F812&lt;&gt;"",$I812&lt;&gt;""),DAY(DATE(YEAR($F812),MONTH($F812)+1,0))-(DATE(YEAR($F812),MONTH($F812)+1,0)-$F812),DAY(DATE(YEAR($L$9),MONTH($L$9)+1,0)))))))),"")</f>
        <v/>
      </c>
      <c r="H812" s="52" t="str">
        <f>IFERROR(IF($A812&lt;&gt;"",VLOOKUP($A812,Matos,3,0),""),"")</f>
        <v/>
      </c>
      <c r="I812" s="52"/>
      <c r="J812" s="52"/>
      <c r="K812" s="68" t="str">
        <f ca="1">IFERROR(ROUND(IF(MID($B812,1,2)="OT","",IF(AND($B$8&lt;&gt;"",$D812="",MONTH($F812)=MONTH($L$9),($F812&gt;$B$8),($F812&gt;$E812)),-SUM($H812/DAY(DATE(YEAR($L$9),MONTH($L$9)+1,0)))*DATEDIF($B$8,$F812,"d")*$C812,IF(AND($B$8&lt;&gt;"",$D812&lt;&gt;"",MONTH($F812)=MONTH($L$9),($F812&gt;$B$8),($F812&gt;$E812)),-SUM($H812/DAY(DATE(YEAR($L$9),MONTH($L$9)+1,0)))*DATEDIF($B$8,$F812,"d")*$D812,""))),2),"")</f>
        <v/>
      </c>
      <c r="L812" s="68" t="str">
        <f ca="1">IFERROR(ROUND(IF(AND($J812="",$D812=""),SUM($H812/DAY(DATE(YEAR($L$9),MONTH($L$9)+1,0)))*$G812*$C812,IF(AND($J812="",$D812&lt;&gt;""),SUM($H812/DAY(DATE(YEAR($L$9),MONTH($L$9)+1,0)))*$G812*$D812,"")),2),"")</f>
        <v/>
      </c>
      <c r="M812" s="68" t="str">
        <f ca="1">IFERROR(ROUND(IF(SUM($I812+$L812)="","",SUM($I812+$L812)),2),"")</f>
        <v/>
      </c>
      <c r="N812" s="52"/>
      <c r="O812" s="54"/>
    </row>
    <row r="813" spans="1:15" s="14" customFormat="1" x14ac:dyDescent="0.25">
      <c r="A813" s="48"/>
      <c r="B813" s="49" t="str">
        <f>IFERROR(IF($A813&lt;&gt;"",VLOOKUP($A813,Matos,2,0),""),"")</f>
        <v/>
      </c>
      <c r="C813" s="50"/>
      <c r="D813" s="50"/>
      <c r="E813" s="51"/>
      <c r="F813" s="51"/>
      <c r="G813" s="67" t="str">
        <f>IFERROR(IF(OR($A813="",$B813="",$E813=""),"",IF(AND($F813&lt;&gt;"",MONTH($F813)&lt;MONTH($L$9)),"",IF(MID($B813,1,2)="OT",DATEDIF($E813,$F813,"d")+1,IF(AND($I813="",$F813=""),DATEDIF($E813,DATE(YEAR($L$9),MONTH($L$9)+1,0),"d"),IF(AND($E813&lt;&gt;"",$F813&lt;&gt;"",$I813=""),DATEDIF($E813,$F813,"d"),IF(AND($E813&lt;&gt;"",$F813&lt;&gt;"",$I813&lt;&gt;""),DAY(DATE(YEAR($F813),MONTH($F813)+1,0))-(DATE(YEAR($F813),MONTH($F813)+1,0)-$F813),DAY(DATE(YEAR($L$9),MONTH($L$9)+1,0)))))))),"")</f>
        <v/>
      </c>
      <c r="H813" s="52" t="str">
        <f>IFERROR(IF($A813&lt;&gt;"",VLOOKUP($A813,Matos,3,0),""),"")</f>
        <v/>
      </c>
      <c r="I813" s="52"/>
      <c r="J813" s="52"/>
      <c r="K813" s="68" t="str">
        <f ca="1">IFERROR(ROUND(IF(MID($B813,1,2)="OT","",IF(AND($B$8&lt;&gt;"",$D813="",MONTH($F813)=MONTH($L$9),($F813&gt;$B$8),($F813&gt;$E813)),-SUM($H813/DAY(DATE(YEAR($L$9),MONTH($L$9)+1,0)))*DATEDIF($B$8,$F813,"d")*$C813,IF(AND($B$8&lt;&gt;"",$D813&lt;&gt;"",MONTH($F813)=MONTH($L$9),($F813&gt;$B$8),($F813&gt;$E813)),-SUM($H813/DAY(DATE(YEAR($L$9),MONTH($L$9)+1,0)))*DATEDIF($B$8,$F813,"d")*$D813,""))),2),"")</f>
        <v/>
      </c>
      <c r="L813" s="68" t="str">
        <f ca="1">IFERROR(ROUND(IF(AND($J813="",$D813=""),SUM($H813/DAY(DATE(YEAR($L$9),MONTH($L$9)+1,0)))*$G813*$C813,IF(AND($J813="",$D813&lt;&gt;""),SUM($H813/DAY(DATE(YEAR($L$9),MONTH($L$9)+1,0)))*$G813*$D813,"")),2),"")</f>
        <v/>
      </c>
      <c r="M813" s="68" t="str">
        <f ca="1">IFERROR(ROUND(IF(SUM($I813+$L813)="","",SUM($I813+$L813)),2),"")</f>
        <v/>
      </c>
      <c r="N813" s="52"/>
      <c r="O813" s="54"/>
    </row>
    <row r="814" spans="1:15" s="14" customFormat="1" x14ac:dyDescent="0.25">
      <c r="A814" s="48"/>
      <c r="B814" s="49" t="str">
        <f>IFERROR(IF($A814&lt;&gt;"",VLOOKUP($A814,Matos,2,0),""),"")</f>
        <v/>
      </c>
      <c r="C814" s="50"/>
      <c r="D814" s="50"/>
      <c r="E814" s="51"/>
      <c r="F814" s="51"/>
      <c r="G814" s="67" t="str">
        <f>IFERROR(IF(OR($A814="",$B814="",$E814=""),"",IF(AND($F814&lt;&gt;"",MONTH($F814)&lt;MONTH($L$9)),"",IF(MID($B814,1,2)="OT",DATEDIF($E814,$F814,"d")+1,IF(AND($I814="",$F814=""),DATEDIF($E814,DATE(YEAR($L$9),MONTH($L$9)+1,0),"d"),IF(AND($E814&lt;&gt;"",$F814&lt;&gt;"",$I814=""),DATEDIF($E814,$F814,"d"),IF(AND($E814&lt;&gt;"",$F814&lt;&gt;"",$I814&lt;&gt;""),DAY(DATE(YEAR($F814),MONTH($F814)+1,0))-(DATE(YEAR($F814),MONTH($F814)+1,0)-$F814),DAY(DATE(YEAR($L$9),MONTH($L$9)+1,0)))))))),"")</f>
        <v/>
      </c>
      <c r="H814" s="52" t="str">
        <f>IFERROR(IF($A814&lt;&gt;"",VLOOKUP($A814,Matos,3,0),""),"")</f>
        <v/>
      </c>
      <c r="I814" s="52"/>
      <c r="J814" s="52"/>
      <c r="K814" s="68" t="str">
        <f ca="1">IFERROR(ROUND(IF(MID($B814,1,2)="OT","",IF(AND($B$8&lt;&gt;"",$D814="",MONTH($F814)=MONTH($L$9),($F814&gt;$B$8),($F814&gt;$E814)),-SUM($H814/DAY(DATE(YEAR($L$9),MONTH($L$9)+1,0)))*DATEDIF($B$8,$F814,"d")*$C814,IF(AND($B$8&lt;&gt;"",$D814&lt;&gt;"",MONTH($F814)=MONTH($L$9),($F814&gt;$B$8),($F814&gt;$E814)),-SUM($H814/DAY(DATE(YEAR($L$9),MONTH($L$9)+1,0)))*DATEDIF($B$8,$F814,"d")*$D814,""))),2),"")</f>
        <v/>
      </c>
      <c r="L814" s="68" t="str">
        <f ca="1">IFERROR(ROUND(IF(AND($J814="",$D814=""),SUM($H814/DAY(DATE(YEAR($L$9),MONTH($L$9)+1,0)))*$G814*$C814,IF(AND($J814="",$D814&lt;&gt;""),SUM($H814/DAY(DATE(YEAR($L$9),MONTH($L$9)+1,0)))*$G814*$D814,"")),2),"")</f>
        <v/>
      </c>
      <c r="M814" s="68" t="str">
        <f ca="1">IFERROR(ROUND(IF(SUM($I814+$L814)="","",SUM($I814+$L814)),2),"")</f>
        <v/>
      </c>
      <c r="N814" s="52"/>
      <c r="O814" s="54"/>
    </row>
    <row r="815" spans="1:15" s="14" customFormat="1" x14ac:dyDescent="0.25">
      <c r="A815" s="48"/>
      <c r="B815" s="49" t="str">
        <f>IFERROR(IF($A815&lt;&gt;"",VLOOKUP($A815,Matos,2,0),""),"")</f>
        <v/>
      </c>
      <c r="C815" s="50"/>
      <c r="D815" s="50"/>
      <c r="E815" s="51"/>
      <c r="F815" s="51"/>
      <c r="G815" s="67" t="str">
        <f>IFERROR(IF(OR($A815="",$B815="",$E815=""),"",IF(AND($F815&lt;&gt;"",MONTH($F815)&lt;MONTH($L$9)),"",IF(MID($B815,1,2)="OT",DATEDIF($E815,$F815,"d")+1,IF(AND($I815="",$F815=""),DATEDIF($E815,DATE(YEAR($L$9),MONTH($L$9)+1,0),"d"),IF(AND($E815&lt;&gt;"",$F815&lt;&gt;"",$I815=""),DATEDIF($E815,$F815,"d"),IF(AND($E815&lt;&gt;"",$F815&lt;&gt;"",$I815&lt;&gt;""),DAY(DATE(YEAR($F815),MONTH($F815)+1,0))-(DATE(YEAR($F815),MONTH($F815)+1,0)-$F815),DAY(DATE(YEAR($L$9),MONTH($L$9)+1,0)))))))),"")</f>
        <v/>
      </c>
      <c r="H815" s="52" t="str">
        <f>IFERROR(IF($A815&lt;&gt;"",VLOOKUP($A815,Matos,3,0),""),"")</f>
        <v/>
      </c>
      <c r="I815" s="52"/>
      <c r="J815" s="52"/>
      <c r="K815" s="68" t="str">
        <f ca="1">IFERROR(ROUND(IF(MID($B815,1,2)="OT","",IF(AND($B$8&lt;&gt;"",$D815="",MONTH($F815)=MONTH($L$9),($F815&gt;$B$8),($F815&gt;$E815)),-SUM($H815/DAY(DATE(YEAR($L$9),MONTH($L$9)+1,0)))*DATEDIF($B$8,$F815,"d")*$C815,IF(AND($B$8&lt;&gt;"",$D815&lt;&gt;"",MONTH($F815)=MONTH($L$9),($F815&gt;$B$8),($F815&gt;$E815)),-SUM($H815/DAY(DATE(YEAR($L$9),MONTH($L$9)+1,0)))*DATEDIF($B$8,$F815,"d")*$D815,""))),2),"")</f>
        <v/>
      </c>
      <c r="L815" s="68" t="str">
        <f ca="1">IFERROR(ROUND(IF(AND($J815="",$D815=""),SUM($H815/DAY(DATE(YEAR($L$9),MONTH($L$9)+1,0)))*$G815*$C815,IF(AND($J815="",$D815&lt;&gt;""),SUM($H815/DAY(DATE(YEAR($L$9),MONTH($L$9)+1,0)))*$G815*$D815,"")),2),"")</f>
        <v/>
      </c>
      <c r="M815" s="68" t="str">
        <f ca="1">IFERROR(ROUND(IF(SUM($I815+$L815)="","",SUM($I815+$L815)),2),"")</f>
        <v/>
      </c>
      <c r="N815" s="52"/>
      <c r="O815" s="54"/>
    </row>
    <row r="816" spans="1:15" s="14" customFormat="1" x14ac:dyDescent="0.25">
      <c r="A816" s="48"/>
      <c r="B816" s="49" t="str">
        <f>IFERROR(IF($A816&lt;&gt;"",VLOOKUP($A816,Matos,2,0),""),"")</f>
        <v/>
      </c>
      <c r="C816" s="50"/>
      <c r="D816" s="50"/>
      <c r="E816" s="51"/>
      <c r="F816" s="51"/>
      <c r="G816" s="67" t="str">
        <f>IFERROR(IF(OR($A816="",$B816="",$E816=""),"",IF(AND($F816&lt;&gt;"",MONTH($F816)&lt;MONTH($L$9)),"",IF(MID($B816,1,2)="OT",DATEDIF($E816,$F816,"d")+1,IF(AND($I816="",$F816=""),DATEDIF($E816,DATE(YEAR($L$9),MONTH($L$9)+1,0),"d"),IF(AND($E816&lt;&gt;"",$F816&lt;&gt;"",$I816=""),DATEDIF($E816,$F816,"d"),IF(AND($E816&lt;&gt;"",$F816&lt;&gt;"",$I816&lt;&gt;""),DAY(DATE(YEAR($F816),MONTH($F816)+1,0))-(DATE(YEAR($F816),MONTH($F816)+1,0)-$F816),DAY(DATE(YEAR($L$9),MONTH($L$9)+1,0)))))))),"")</f>
        <v/>
      </c>
      <c r="H816" s="52" t="str">
        <f>IFERROR(IF($A816&lt;&gt;"",VLOOKUP($A816,Matos,3,0),""),"")</f>
        <v/>
      </c>
      <c r="I816" s="52"/>
      <c r="J816" s="52"/>
      <c r="K816" s="68" t="str">
        <f ca="1">IFERROR(ROUND(IF(MID($B816,1,2)="OT","",IF(AND($B$8&lt;&gt;"",$D816="",MONTH($F816)=MONTH($L$9),($F816&gt;$B$8),($F816&gt;$E816)),-SUM($H816/DAY(DATE(YEAR($L$9),MONTH($L$9)+1,0)))*DATEDIF($B$8,$F816,"d")*$C816,IF(AND($B$8&lt;&gt;"",$D816&lt;&gt;"",MONTH($F816)=MONTH($L$9),($F816&gt;$B$8),($F816&gt;$E816)),-SUM($H816/DAY(DATE(YEAR($L$9),MONTH($L$9)+1,0)))*DATEDIF($B$8,$F816,"d")*$D816,""))),2),"")</f>
        <v/>
      </c>
      <c r="L816" s="68" t="str">
        <f ca="1">IFERROR(ROUND(IF(AND($J816="",$D816=""),SUM($H816/DAY(DATE(YEAR($L$9),MONTH($L$9)+1,0)))*$G816*$C816,IF(AND($J816="",$D816&lt;&gt;""),SUM($H816/DAY(DATE(YEAR($L$9),MONTH($L$9)+1,0)))*$G816*$D816,"")),2),"")</f>
        <v/>
      </c>
      <c r="M816" s="68" t="str">
        <f ca="1">IFERROR(ROUND(IF(SUM($I816+$L816)="","",SUM($I816+$L816)),2),"")</f>
        <v/>
      </c>
      <c r="N816" s="52"/>
      <c r="O816" s="54"/>
    </row>
    <row r="817" spans="1:15" s="14" customFormat="1" x14ac:dyDescent="0.25">
      <c r="A817" s="48"/>
      <c r="B817" s="49" t="str">
        <f>IFERROR(IF($A817&lt;&gt;"",VLOOKUP($A817,Matos,2,0),""),"")</f>
        <v/>
      </c>
      <c r="C817" s="50"/>
      <c r="D817" s="50"/>
      <c r="E817" s="51"/>
      <c r="F817" s="51"/>
      <c r="G817" s="67" t="str">
        <f>IFERROR(IF(OR($A817="",$B817="",$E817=""),"",IF(AND($F817&lt;&gt;"",MONTH($F817)&lt;MONTH($L$9)),"",IF(MID($B817,1,2)="OT",DATEDIF($E817,$F817,"d")+1,IF(AND($I817="",$F817=""),DATEDIF($E817,DATE(YEAR($L$9),MONTH($L$9)+1,0),"d"),IF(AND($E817&lt;&gt;"",$F817&lt;&gt;"",$I817=""),DATEDIF($E817,$F817,"d"),IF(AND($E817&lt;&gt;"",$F817&lt;&gt;"",$I817&lt;&gt;""),DAY(DATE(YEAR($F817),MONTH($F817)+1,0))-(DATE(YEAR($F817),MONTH($F817)+1,0)-$F817),DAY(DATE(YEAR($L$9),MONTH($L$9)+1,0)))))))),"")</f>
        <v/>
      </c>
      <c r="H817" s="52" t="str">
        <f>IFERROR(IF($A817&lt;&gt;"",VLOOKUP($A817,Matos,3,0),""),"")</f>
        <v/>
      </c>
      <c r="I817" s="52"/>
      <c r="J817" s="52"/>
      <c r="K817" s="68" t="str">
        <f ca="1">IFERROR(ROUND(IF(MID($B817,1,2)="OT","",IF(AND($B$8&lt;&gt;"",$D817="",MONTH($F817)=MONTH($L$9),($F817&gt;$B$8),($F817&gt;$E817)),-SUM($H817/DAY(DATE(YEAR($L$9),MONTH($L$9)+1,0)))*DATEDIF($B$8,$F817,"d")*$C817,IF(AND($B$8&lt;&gt;"",$D817&lt;&gt;"",MONTH($F817)=MONTH($L$9),($F817&gt;$B$8),($F817&gt;$E817)),-SUM($H817/DAY(DATE(YEAR($L$9),MONTH($L$9)+1,0)))*DATEDIF($B$8,$F817,"d")*$D817,""))),2),"")</f>
        <v/>
      </c>
      <c r="L817" s="68" t="str">
        <f ca="1">IFERROR(ROUND(IF(AND($J817="",$D817=""),SUM($H817/DAY(DATE(YEAR($L$9),MONTH($L$9)+1,0)))*$G817*$C817,IF(AND($J817="",$D817&lt;&gt;""),SUM($H817/DAY(DATE(YEAR($L$9),MONTH($L$9)+1,0)))*$G817*$D817,"")),2),"")</f>
        <v/>
      </c>
      <c r="M817" s="68" t="str">
        <f ca="1">IFERROR(ROUND(IF(SUM($I817+$L817)="","",SUM($I817+$L817)),2),"")</f>
        <v/>
      </c>
      <c r="N817" s="52"/>
      <c r="O817" s="54"/>
    </row>
    <row r="818" spans="1:15" s="14" customFormat="1" x14ac:dyDescent="0.25">
      <c r="A818" s="48"/>
      <c r="B818" s="49" t="str">
        <f>IFERROR(IF($A818&lt;&gt;"",VLOOKUP($A818,Matos,2,0),""),"")</f>
        <v/>
      </c>
      <c r="C818" s="50"/>
      <c r="D818" s="50"/>
      <c r="E818" s="51"/>
      <c r="F818" s="51"/>
      <c r="G818" s="67" t="str">
        <f>IFERROR(IF(OR($A818="",$B818="",$E818=""),"",IF(AND($F818&lt;&gt;"",MONTH($F818)&lt;MONTH($L$9)),"",IF(MID($B818,1,2)="OT",DATEDIF($E818,$F818,"d")+1,IF(AND($I818="",$F818=""),DATEDIF($E818,DATE(YEAR($L$9),MONTH($L$9)+1,0),"d"),IF(AND($E818&lt;&gt;"",$F818&lt;&gt;"",$I818=""),DATEDIF($E818,$F818,"d"),IF(AND($E818&lt;&gt;"",$F818&lt;&gt;"",$I818&lt;&gt;""),DAY(DATE(YEAR($F818),MONTH($F818)+1,0))-(DATE(YEAR($F818),MONTH($F818)+1,0)-$F818),DAY(DATE(YEAR($L$9),MONTH($L$9)+1,0)))))))),"")</f>
        <v/>
      </c>
      <c r="H818" s="52" t="str">
        <f>IFERROR(IF($A818&lt;&gt;"",VLOOKUP($A818,Matos,3,0),""),"")</f>
        <v/>
      </c>
      <c r="I818" s="52"/>
      <c r="J818" s="52"/>
      <c r="K818" s="68" t="str">
        <f ca="1">IFERROR(ROUND(IF(MID($B818,1,2)="OT","",IF(AND($B$8&lt;&gt;"",$D818="",MONTH($F818)=MONTH($L$9),($F818&gt;$B$8),($F818&gt;$E818)),-SUM($H818/DAY(DATE(YEAR($L$9),MONTH($L$9)+1,0)))*DATEDIF($B$8,$F818,"d")*$C818,IF(AND($B$8&lt;&gt;"",$D818&lt;&gt;"",MONTH($F818)=MONTH($L$9),($F818&gt;$B$8),($F818&gt;$E818)),-SUM($H818/DAY(DATE(YEAR($L$9),MONTH($L$9)+1,0)))*DATEDIF($B$8,$F818,"d")*$D818,""))),2),"")</f>
        <v/>
      </c>
      <c r="L818" s="68" t="str">
        <f ca="1">IFERROR(ROUND(IF(AND($J818="",$D818=""),SUM($H818/DAY(DATE(YEAR($L$9),MONTH($L$9)+1,0)))*$G818*$C818,IF(AND($J818="",$D818&lt;&gt;""),SUM($H818/DAY(DATE(YEAR($L$9),MONTH($L$9)+1,0)))*$G818*$D818,"")),2),"")</f>
        <v/>
      </c>
      <c r="M818" s="68" t="str">
        <f ca="1">IFERROR(ROUND(IF(SUM($I818+$L818)="","",SUM($I818+$L818)),2),"")</f>
        <v/>
      </c>
      <c r="N818" s="52"/>
      <c r="O818" s="54"/>
    </row>
    <row r="819" spans="1:15" s="14" customFormat="1" x14ac:dyDescent="0.25">
      <c r="A819" s="48"/>
      <c r="B819" s="49" t="str">
        <f>IFERROR(IF($A819&lt;&gt;"",VLOOKUP($A819,Matos,2,0),""),"")</f>
        <v/>
      </c>
      <c r="C819" s="50"/>
      <c r="D819" s="50"/>
      <c r="E819" s="51"/>
      <c r="F819" s="51"/>
      <c r="G819" s="67" t="str">
        <f>IFERROR(IF(OR($A819="",$B819="",$E819=""),"",IF(AND($F819&lt;&gt;"",MONTH($F819)&lt;MONTH($L$9)),"",IF(MID($B819,1,2)="OT",DATEDIF($E819,$F819,"d")+1,IF(AND($I819="",$F819=""),DATEDIF($E819,DATE(YEAR($L$9),MONTH($L$9)+1,0),"d"),IF(AND($E819&lt;&gt;"",$F819&lt;&gt;"",$I819=""),DATEDIF($E819,$F819,"d"),IF(AND($E819&lt;&gt;"",$F819&lt;&gt;"",$I819&lt;&gt;""),DAY(DATE(YEAR($F819),MONTH($F819)+1,0))-(DATE(YEAR($F819),MONTH($F819)+1,0)-$F819),DAY(DATE(YEAR($L$9),MONTH($L$9)+1,0)))))))),"")</f>
        <v/>
      </c>
      <c r="H819" s="52" t="str">
        <f>IFERROR(IF($A819&lt;&gt;"",VLOOKUP($A819,Matos,3,0),""),"")</f>
        <v/>
      </c>
      <c r="I819" s="52"/>
      <c r="J819" s="52"/>
      <c r="K819" s="68" t="str">
        <f ca="1">IFERROR(ROUND(IF(MID($B819,1,2)="OT","",IF(AND($B$8&lt;&gt;"",$D819="",MONTH($F819)=MONTH($L$9),($F819&gt;$B$8),($F819&gt;$E819)),-SUM($H819/DAY(DATE(YEAR($L$9),MONTH($L$9)+1,0)))*DATEDIF($B$8,$F819,"d")*$C819,IF(AND($B$8&lt;&gt;"",$D819&lt;&gt;"",MONTH($F819)=MONTH($L$9),($F819&gt;$B$8),($F819&gt;$E819)),-SUM($H819/DAY(DATE(YEAR($L$9),MONTH($L$9)+1,0)))*DATEDIF($B$8,$F819,"d")*$D819,""))),2),"")</f>
        <v/>
      </c>
      <c r="L819" s="68" t="str">
        <f ca="1">IFERROR(ROUND(IF(AND($J819="",$D819=""),SUM($H819/DAY(DATE(YEAR($L$9),MONTH($L$9)+1,0)))*$G819*$C819,IF(AND($J819="",$D819&lt;&gt;""),SUM($H819/DAY(DATE(YEAR($L$9),MONTH($L$9)+1,0)))*$G819*$D819,"")),2),"")</f>
        <v/>
      </c>
      <c r="M819" s="68" t="str">
        <f ca="1">IFERROR(ROUND(IF(SUM($I819+$L819)="","",SUM($I819+$L819)),2),"")</f>
        <v/>
      </c>
      <c r="N819" s="52"/>
      <c r="O819" s="54"/>
    </row>
    <row r="820" spans="1:15" s="14" customFormat="1" x14ac:dyDescent="0.25">
      <c r="A820" s="48"/>
      <c r="B820" s="49" t="str">
        <f>IFERROR(IF($A820&lt;&gt;"",VLOOKUP($A820,Matos,2,0),""),"")</f>
        <v/>
      </c>
      <c r="C820" s="50"/>
      <c r="D820" s="50"/>
      <c r="E820" s="51"/>
      <c r="F820" s="51"/>
      <c r="G820" s="67" t="str">
        <f>IFERROR(IF(OR($A820="",$B820="",$E820=""),"",IF(AND($F820&lt;&gt;"",MONTH($F820)&lt;MONTH($L$9)),"",IF(MID($B820,1,2)="OT",DATEDIF($E820,$F820,"d")+1,IF(AND($I820="",$F820=""),DATEDIF($E820,DATE(YEAR($L$9),MONTH($L$9)+1,0),"d"),IF(AND($E820&lt;&gt;"",$F820&lt;&gt;"",$I820=""),DATEDIF($E820,$F820,"d"),IF(AND($E820&lt;&gt;"",$F820&lt;&gt;"",$I820&lt;&gt;""),DAY(DATE(YEAR($F820),MONTH($F820)+1,0))-(DATE(YEAR($F820),MONTH($F820)+1,0)-$F820),DAY(DATE(YEAR($L$9),MONTH($L$9)+1,0)))))))),"")</f>
        <v/>
      </c>
      <c r="H820" s="52" t="str">
        <f>IFERROR(IF($A820&lt;&gt;"",VLOOKUP($A820,Matos,3,0),""),"")</f>
        <v/>
      </c>
      <c r="I820" s="52"/>
      <c r="J820" s="52"/>
      <c r="K820" s="68" t="str">
        <f ca="1">IFERROR(ROUND(IF(MID($B820,1,2)="OT","",IF(AND($B$8&lt;&gt;"",$D820="",MONTH($F820)=MONTH($L$9),($F820&gt;$B$8),($F820&gt;$E820)),-SUM($H820/DAY(DATE(YEAR($L$9),MONTH($L$9)+1,0)))*DATEDIF($B$8,$F820,"d")*$C820,IF(AND($B$8&lt;&gt;"",$D820&lt;&gt;"",MONTH($F820)=MONTH($L$9),($F820&gt;$B$8),($F820&gt;$E820)),-SUM($H820/DAY(DATE(YEAR($L$9),MONTH($L$9)+1,0)))*DATEDIF($B$8,$F820,"d")*$D820,""))),2),"")</f>
        <v/>
      </c>
      <c r="L820" s="68" t="str">
        <f ca="1">IFERROR(ROUND(IF(AND($J820="",$D820=""),SUM($H820/DAY(DATE(YEAR($L$9),MONTH($L$9)+1,0)))*$G820*$C820,IF(AND($J820="",$D820&lt;&gt;""),SUM($H820/DAY(DATE(YEAR($L$9),MONTH($L$9)+1,0)))*$G820*$D820,"")),2),"")</f>
        <v/>
      </c>
      <c r="M820" s="68" t="str">
        <f ca="1">IFERROR(ROUND(IF(SUM($I820+$L820)="","",SUM($I820+$L820)),2),"")</f>
        <v/>
      </c>
      <c r="N820" s="52"/>
      <c r="O820" s="54"/>
    </row>
    <row r="821" spans="1:15" s="14" customFormat="1" x14ac:dyDescent="0.25">
      <c r="A821" s="48"/>
      <c r="B821" s="49" t="str">
        <f>IFERROR(IF($A821&lt;&gt;"",VLOOKUP($A821,Matos,2,0),""),"")</f>
        <v/>
      </c>
      <c r="C821" s="50"/>
      <c r="D821" s="50"/>
      <c r="E821" s="51"/>
      <c r="F821" s="51"/>
      <c r="G821" s="67" t="str">
        <f>IFERROR(IF(OR($A821="",$B821="",$E821=""),"",IF(AND($F821&lt;&gt;"",MONTH($F821)&lt;MONTH($L$9)),"",IF(MID($B821,1,2)="OT",DATEDIF($E821,$F821,"d")+1,IF(AND($I821="",$F821=""),DATEDIF($E821,DATE(YEAR($L$9),MONTH($L$9)+1,0),"d"),IF(AND($E821&lt;&gt;"",$F821&lt;&gt;"",$I821=""),DATEDIF($E821,$F821,"d"),IF(AND($E821&lt;&gt;"",$F821&lt;&gt;"",$I821&lt;&gt;""),DAY(DATE(YEAR($F821),MONTH($F821)+1,0))-(DATE(YEAR($F821),MONTH($F821)+1,0)-$F821),DAY(DATE(YEAR($L$9),MONTH($L$9)+1,0)))))))),"")</f>
        <v/>
      </c>
      <c r="H821" s="52" t="str">
        <f>IFERROR(IF($A821&lt;&gt;"",VLOOKUP($A821,Matos,3,0),""),"")</f>
        <v/>
      </c>
      <c r="I821" s="52"/>
      <c r="J821" s="52"/>
      <c r="K821" s="68" t="str">
        <f ca="1">IFERROR(ROUND(IF(MID($B821,1,2)="OT","",IF(AND($B$8&lt;&gt;"",$D821="",MONTH($F821)=MONTH($L$9),($F821&gt;$B$8),($F821&gt;$E821)),-SUM($H821/DAY(DATE(YEAR($L$9),MONTH($L$9)+1,0)))*DATEDIF($B$8,$F821,"d")*$C821,IF(AND($B$8&lt;&gt;"",$D821&lt;&gt;"",MONTH($F821)=MONTH($L$9),($F821&gt;$B$8),($F821&gt;$E821)),-SUM($H821/DAY(DATE(YEAR($L$9),MONTH($L$9)+1,0)))*DATEDIF($B$8,$F821,"d")*$D821,""))),2),"")</f>
        <v/>
      </c>
      <c r="L821" s="68" t="str">
        <f ca="1">IFERROR(ROUND(IF(AND($J821="",$D821=""),SUM($H821/DAY(DATE(YEAR($L$9),MONTH($L$9)+1,0)))*$G821*$C821,IF(AND($J821="",$D821&lt;&gt;""),SUM($H821/DAY(DATE(YEAR($L$9),MONTH($L$9)+1,0)))*$G821*$D821,"")),2),"")</f>
        <v/>
      </c>
      <c r="M821" s="68" t="str">
        <f ca="1">IFERROR(ROUND(IF(SUM($I821+$L821)="","",SUM($I821+$L821)),2),"")</f>
        <v/>
      </c>
      <c r="N821" s="52"/>
      <c r="O821" s="54"/>
    </row>
    <row r="822" spans="1:15" s="14" customFormat="1" x14ac:dyDescent="0.25">
      <c r="A822" s="48"/>
      <c r="B822" s="49" t="str">
        <f>IFERROR(IF($A822&lt;&gt;"",VLOOKUP($A822,Matos,2,0),""),"")</f>
        <v/>
      </c>
      <c r="C822" s="50"/>
      <c r="D822" s="50"/>
      <c r="E822" s="51"/>
      <c r="F822" s="51"/>
      <c r="G822" s="67" t="str">
        <f>IFERROR(IF(OR($A822="",$B822="",$E822=""),"",IF(AND($F822&lt;&gt;"",MONTH($F822)&lt;MONTH($L$9)),"",IF(MID($B822,1,2)="OT",DATEDIF($E822,$F822,"d")+1,IF(AND($I822="",$F822=""),DATEDIF($E822,DATE(YEAR($L$9),MONTH($L$9)+1,0),"d"),IF(AND($E822&lt;&gt;"",$F822&lt;&gt;"",$I822=""),DATEDIF($E822,$F822,"d"),IF(AND($E822&lt;&gt;"",$F822&lt;&gt;"",$I822&lt;&gt;""),DAY(DATE(YEAR($F822),MONTH($F822)+1,0))-(DATE(YEAR($F822),MONTH($F822)+1,0)-$F822),DAY(DATE(YEAR($L$9),MONTH($L$9)+1,0)))))))),"")</f>
        <v/>
      </c>
      <c r="H822" s="52" t="str">
        <f>IFERROR(IF($A822&lt;&gt;"",VLOOKUP($A822,Matos,3,0),""),"")</f>
        <v/>
      </c>
      <c r="I822" s="52"/>
      <c r="J822" s="52"/>
      <c r="K822" s="68" t="str">
        <f ca="1">IFERROR(ROUND(IF(MID($B822,1,2)="OT","",IF(AND($B$8&lt;&gt;"",$D822="",MONTH($F822)=MONTH($L$9),($F822&gt;$B$8),($F822&gt;$E822)),-SUM($H822/DAY(DATE(YEAR($L$9),MONTH($L$9)+1,0)))*DATEDIF($B$8,$F822,"d")*$C822,IF(AND($B$8&lt;&gt;"",$D822&lt;&gt;"",MONTH($F822)=MONTH($L$9),($F822&gt;$B$8),($F822&gt;$E822)),-SUM($H822/DAY(DATE(YEAR($L$9),MONTH($L$9)+1,0)))*DATEDIF($B$8,$F822,"d")*$D822,""))),2),"")</f>
        <v/>
      </c>
      <c r="L822" s="68" t="str">
        <f ca="1">IFERROR(ROUND(IF(AND($J822="",$D822=""),SUM($H822/DAY(DATE(YEAR($L$9),MONTH($L$9)+1,0)))*$G822*$C822,IF(AND($J822="",$D822&lt;&gt;""),SUM($H822/DAY(DATE(YEAR($L$9),MONTH($L$9)+1,0)))*$G822*$D822,"")),2),"")</f>
        <v/>
      </c>
      <c r="M822" s="68" t="str">
        <f ca="1">IFERROR(ROUND(IF(SUM($I822+$L822)="","",SUM($I822+$L822)),2),"")</f>
        <v/>
      </c>
      <c r="N822" s="52"/>
      <c r="O822" s="54"/>
    </row>
    <row r="823" spans="1:15" s="14" customFormat="1" x14ac:dyDescent="0.25">
      <c r="A823" s="48"/>
      <c r="B823" s="49" t="str">
        <f>IFERROR(IF($A823&lt;&gt;"",VLOOKUP($A823,Matos,2,0),""),"")</f>
        <v/>
      </c>
      <c r="C823" s="50"/>
      <c r="D823" s="50"/>
      <c r="E823" s="51"/>
      <c r="F823" s="51"/>
      <c r="G823" s="67" t="str">
        <f>IFERROR(IF(OR($A823="",$B823="",$E823=""),"",IF(AND($F823&lt;&gt;"",MONTH($F823)&lt;MONTH($L$9)),"",IF(MID($B823,1,2)="OT",DATEDIF($E823,$F823,"d")+1,IF(AND($I823="",$F823=""),DATEDIF($E823,DATE(YEAR($L$9),MONTH($L$9)+1,0),"d"),IF(AND($E823&lt;&gt;"",$F823&lt;&gt;"",$I823=""),DATEDIF($E823,$F823,"d"),IF(AND($E823&lt;&gt;"",$F823&lt;&gt;"",$I823&lt;&gt;""),DAY(DATE(YEAR($F823),MONTH($F823)+1,0))-(DATE(YEAR($F823),MONTH($F823)+1,0)-$F823),DAY(DATE(YEAR($L$9),MONTH($L$9)+1,0)))))))),"")</f>
        <v/>
      </c>
      <c r="H823" s="52" t="str">
        <f>IFERROR(IF($A823&lt;&gt;"",VLOOKUP($A823,Matos,3,0),""),"")</f>
        <v/>
      </c>
      <c r="I823" s="52"/>
      <c r="J823" s="52"/>
      <c r="K823" s="68" t="str">
        <f ca="1">IFERROR(ROUND(IF(MID($B823,1,2)="OT","",IF(AND($B$8&lt;&gt;"",$D823="",MONTH($F823)=MONTH($L$9),($F823&gt;$B$8),($F823&gt;$E823)),-SUM($H823/DAY(DATE(YEAR($L$9),MONTH($L$9)+1,0)))*DATEDIF($B$8,$F823,"d")*$C823,IF(AND($B$8&lt;&gt;"",$D823&lt;&gt;"",MONTH($F823)=MONTH($L$9),($F823&gt;$B$8),($F823&gt;$E823)),-SUM($H823/DAY(DATE(YEAR($L$9),MONTH($L$9)+1,0)))*DATEDIF($B$8,$F823,"d")*$D823,""))),2),"")</f>
        <v/>
      </c>
      <c r="L823" s="68" t="str">
        <f ca="1">IFERROR(ROUND(IF(AND($J823="",$D823=""),SUM($H823/DAY(DATE(YEAR($L$9),MONTH($L$9)+1,0)))*$G823*$C823,IF(AND($J823="",$D823&lt;&gt;""),SUM($H823/DAY(DATE(YEAR($L$9),MONTH($L$9)+1,0)))*$G823*$D823,"")),2),"")</f>
        <v/>
      </c>
      <c r="M823" s="68" t="str">
        <f ca="1">IFERROR(ROUND(IF(SUM($I823+$L823)="","",SUM($I823+$L823)),2),"")</f>
        <v/>
      </c>
      <c r="N823" s="52"/>
      <c r="O823" s="54"/>
    </row>
    <row r="824" spans="1:15" s="14" customFormat="1" x14ac:dyDescent="0.25">
      <c r="A824" s="48"/>
      <c r="B824" s="49" t="str">
        <f>IFERROR(IF($A824&lt;&gt;"",VLOOKUP($A824,Matos,2,0),""),"")</f>
        <v/>
      </c>
      <c r="C824" s="50"/>
      <c r="D824" s="50"/>
      <c r="E824" s="51"/>
      <c r="F824" s="51"/>
      <c r="G824" s="67" t="str">
        <f>IFERROR(IF(OR($A824="",$B824="",$E824=""),"",IF(AND($F824&lt;&gt;"",MONTH($F824)&lt;MONTH($L$9)),"",IF(MID($B824,1,2)="OT",DATEDIF($E824,$F824,"d")+1,IF(AND($I824="",$F824=""),DATEDIF($E824,DATE(YEAR($L$9),MONTH($L$9)+1,0),"d"),IF(AND($E824&lt;&gt;"",$F824&lt;&gt;"",$I824=""),DATEDIF($E824,$F824,"d"),IF(AND($E824&lt;&gt;"",$F824&lt;&gt;"",$I824&lt;&gt;""),DAY(DATE(YEAR($F824),MONTH($F824)+1,0))-(DATE(YEAR($F824),MONTH($F824)+1,0)-$F824),DAY(DATE(YEAR($L$9),MONTH($L$9)+1,0)))))))),"")</f>
        <v/>
      </c>
      <c r="H824" s="52" t="str">
        <f>IFERROR(IF($A824&lt;&gt;"",VLOOKUP($A824,Matos,3,0),""),"")</f>
        <v/>
      </c>
      <c r="I824" s="52"/>
      <c r="J824" s="52"/>
      <c r="K824" s="68" t="str">
        <f ca="1">IFERROR(ROUND(IF(MID($B824,1,2)="OT","",IF(AND($B$8&lt;&gt;"",$D824="",MONTH($F824)=MONTH($L$9),($F824&gt;$B$8),($F824&gt;$E824)),-SUM($H824/DAY(DATE(YEAR($L$9),MONTH($L$9)+1,0)))*DATEDIF($B$8,$F824,"d")*$C824,IF(AND($B$8&lt;&gt;"",$D824&lt;&gt;"",MONTH($F824)=MONTH($L$9),($F824&gt;$B$8),($F824&gt;$E824)),-SUM($H824/DAY(DATE(YEAR($L$9),MONTH($L$9)+1,0)))*DATEDIF($B$8,$F824,"d")*$D824,""))),2),"")</f>
        <v/>
      </c>
      <c r="L824" s="68" t="str">
        <f ca="1">IFERROR(ROUND(IF(AND($J824="",$D824=""),SUM($H824/DAY(DATE(YEAR($L$9),MONTH($L$9)+1,0)))*$G824*$C824,IF(AND($J824="",$D824&lt;&gt;""),SUM($H824/DAY(DATE(YEAR($L$9),MONTH($L$9)+1,0)))*$G824*$D824,"")),2),"")</f>
        <v/>
      </c>
      <c r="M824" s="68" t="str">
        <f ca="1">IFERROR(ROUND(IF(SUM($I824+$L824)="","",SUM($I824+$L824)),2),"")</f>
        <v/>
      </c>
      <c r="N824" s="52"/>
      <c r="O824" s="54"/>
    </row>
    <row r="825" spans="1:15" s="14" customFormat="1" x14ac:dyDescent="0.25">
      <c r="A825" s="48"/>
      <c r="B825" s="49" t="str">
        <f>IFERROR(IF($A825&lt;&gt;"",VLOOKUP($A825,Matos,2,0),""),"")</f>
        <v/>
      </c>
      <c r="C825" s="50"/>
      <c r="D825" s="50"/>
      <c r="E825" s="51"/>
      <c r="F825" s="51"/>
      <c r="G825" s="67" t="str">
        <f>IFERROR(IF(OR($A825="",$B825="",$E825=""),"",IF(AND($F825&lt;&gt;"",MONTH($F825)&lt;MONTH($L$9)),"",IF(MID($B825,1,2)="OT",DATEDIF($E825,$F825,"d")+1,IF(AND($I825="",$F825=""),DATEDIF($E825,DATE(YEAR($L$9),MONTH($L$9)+1,0),"d"),IF(AND($E825&lt;&gt;"",$F825&lt;&gt;"",$I825=""),DATEDIF($E825,$F825,"d"),IF(AND($E825&lt;&gt;"",$F825&lt;&gt;"",$I825&lt;&gt;""),DAY(DATE(YEAR($F825),MONTH($F825)+1,0))-(DATE(YEAR($F825),MONTH($F825)+1,0)-$F825),DAY(DATE(YEAR($L$9),MONTH($L$9)+1,0)))))))),"")</f>
        <v/>
      </c>
      <c r="H825" s="52" t="str">
        <f>IFERROR(IF($A825&lt;&gt;"",VLOOKUP($A825,Matos,3,0),""),"")</f>
        <v/>
      </c>
      <c r="I825" s="52"/>
      <c r="J825" s="52"/>
      <c r="K825" s="68" t="str">
        <f ca="1">IFERROR(ROUND(IF(MID($B825,1,2)="OT","",IF(AND($B$8&lt;&gt;"",$D825="",MONTH($F825)=MONTH($L$9),($F825&gt;$B$8),($F825&gt;$E825)),-SUM($H825/DAY(DATE(YEAR($L$9),MONTH($L$9)+1,0)))*DATEDIF($B$8,$F825,"d")*$C825,IF(AND($B$8&lt;&gt;"",$D825&lt;&gt;"",MONTH($F825)=MONTH($L$9),($F825&gt;$B$8),($F825&gt;$E825)),-SUM($H825/DAY(DATE(YEAR($L$9),MONTH($L$9)+1,0)))*DATEDIF($B$8,$F825,"d")*$D825,""))),2),"")</f>
        <v/>
      </c>
      <c r="L825" s="68" t="str">
        <f ca="1">IFERROR(ROUND(IF(AND($J825="",$D825=""),SUM($H825/DAY(DATE(YEAR($L$9),MONTH($L$9)+1,0)))*$G825*$C825,IF(AND($J825="",$D825&lt;&gt;""),SUM($H825/DAY(DATE(YEAR($L$9),MONTH($L$9)+1,0)))*$G825*$D825,"")),2),"")</f>
        <v/>
      </c>
      <c r="M825" s="68" t="str">
        <f ca="1">IFERROR(ROUND(IF(SUM($I825+$L825)="","",SUM($I825+$L825)),2),"")</f>
        <v/>
      </c>
      <c r="N825" s="52"/>
      <c r="O825" s="54"/>
    </row>
    <row r="826" spans="1:15" s="14" customFormat="1" x14ac:dyDescent="0.25">
      <c r="A826" s="48"/>
      <c r="B826" s="49" t="str">
        <f>IFERROR(IF($A826&lt;&gt;"",VLOOKUP($A826,Matos,2,0),""),"")</f>
        <v/>
      </c>
      <c r="C826" s="50"/>
      <c r="D826" s="50"/>
      <c r="E826" s="51"/>
      <c r="F826" s="51"/>
      <c r="G826" s="67" t="str">
        <f>IFERROR(IF(OR($A826="",$B826="",$E826=""),"",IF(AND($F826&lt;&gt;"",MONTH($F826)&lt;MONTH($L$9)),"",IF(MID($B826,1,2)="OT",DATEDIF($E826,$F826,"d")+1,IF(AND($I826="",$F826=""),DATEDIF($E826,DATE(YEAR($L$9),MONTH($L$9)+1,0),"d"),IF(AND($E826&lt;&gt;"",$F826&lt;&gt;"",$I826=""),DATEDIF($E826,$F826,"d"),IF(AND($E826&lt;&gt;"",$F826&lt;&gt;"",$I826&lt;&gt;""),DAY(DATE(YEAR($F826),MONTH($F826)+1,0))-(DATE(YEAR($F826),MONTH($F826)+1,0)-$F826),DAY(DATE(YEAR($L$9),MONTH($L$9)+1,0)))))))),"")</f>
        <v/>
      </c>
      <c r="H826" s="52" t="str">
        <f>IFERROR(IF($A826&lt;&gt;"",VLOOKUP($A826,Matos,3,0),""),"")</f>
        <v/>
      </c>
      <c r="I826" s="52"/>
      <c r="J826" s="52"/>
      <c r="K826" s="68" t="str">
        <f ca="1">IFERROR(ROUND(IF(MID($B826,1,2)="OT","",IF(AND($B$8&lt;&gt;"",$D826="",MONTH($F826)=MONTH($L$9),($F826&gt;$B$8),($F826&gt;$E826)),-SUM($H826/DAY(DATE(YEAR($L$9),MONTH($L$9)+1,0)))*DATEDIF($B$8,$F826,"d")*$C826,IF(AND($B$8&lt;&gt;"",$D826&lt;&gt;"",MONTH($F826)=MONTH($L$9),($F826&gt;$B$8),($F826&gt;$E826)),-SUM($H826/DAY(DATE(YEAR($L$9),MONTH($L$9)+1,0)))*DATEDIF($B$8,$F826,"d")*$D826,""))),2),"")</f>
        <v/>
      </c>
      <c r="L826" s="68" t="str">
        <f ca="1">IFERROR(ROUND(IF(AND($J826="",$D826=""),SUM($H826/DAY(DATE(YEAR($L$9),MONTH($L$9)+1,0)))*$G826*$C826,IF(AND($J826="",$D826&lt;&gt;""),SUM($H826/DAY(DATE(YEAR($L$9),MONTH($L$9)+1,0)))*$G826*$D826,"")),2),"")</f>
        <v/>
      </c>
      <c r="M826" s="68" t="str">
        <f ca="1">IFERROR(ROUND(IF(SUM($I826+$L826)="","",SUM($I826+$L826)),2),"")</f>
        <v/>
      </c>
      <c r="N826" s="52"/>
      <c r="O826" s="54"/>
    </row>
    <row r="827" spans="1:15" s="14" customFormat="1" x14ac:dyDescent="0.25">
      <c r="A827" s="48"/>
      <c r="B827" s="49" t="str">
        <f>IFERROR(IF($A827&lt;&gt;"",VLOOKUP($A827,Matos,2,0),""),"")</f>
        <v/>
      </c>
      <c r="C827" s="50"/>
      <c r="D827" s="50"/>
      <c r="E827" s="51"/>
      <c r="F827" s="51"/>
      <c r="G827" s="67" t="str">
        <f>IFERROR(IF(OR($A827="",$B827="",$E827=""),"",IF(AND($F827&lt;&gt;"",MONTH($F827)&lt;MONTH($L$9)),"",IF(MID($B827,1,2)="OT",DATEDIF($E827,$F827,"d")+1,IF(AND($I827="",$F827=""),DATEDIF($E827,DATE(YEAR($L$9),MONTH($L$9)+1,0),"d"),IF(AND($E827&lt;&gt;"",$F827&lt;&gt;"",$I827=""),DATEDIF($E827,$F827,"d"),IF(AND($E827&lt;&gt;"",$F827&lt;&gt;"",$I827&lt;&gt;""),DAY(DATE(YEAR($F827),MONTH($F827)+1,0))-(DATE(YEAR($F827),MONTH($F827)+1,0)-$F827),DAY(DATE(YEAR($L$9),MONTH($L$9)+1,0)))))))),"")</f>
        <v/>
      </c>
      <c r="H827" s="52" t="str">
        <f>IFERROR(IF($A827&lt;&gt;"",VLOOKUP($A827,Matos,3,0),""),"")</f>
        <v/>
      </c>
      <c r="I827" s="52"/>
      <c r="J827" s="52"/>
      <c r="K827" s="68" t="str">
        <f ca="1">IFERROR(ROUND(IF(MID($B827,1,2)="OT","",IF(AND($B$8&lt;&gt;"",$D827="",MONTH($F827)=MONTH($L$9),($F827&gt;$B$8),($F827&gt;$E827)),-SUM($H827/DAY(DATE(YEAR($L$9),MONTH($L$9)+1,0)))*DATEDIF($B$8,$F827,"d")*$C827,IF(AND($B$8&lt;&gt;"",$D827&lt;&gt;"",MONTH($F827)=MONTH($L$9),($F827&gt;$B$8),($F827&gt;$E827)),-SUM($H827/DAY(DATE(YEAR($L$9),MONTH($L$9)+1,0)))*DATEDIF($B$8,$F827,"d")*$D827,""))),2),"")</f>
        <v/>
      </c>
      <c r="L827" s="68" t="str">
        <f ca="1">IFERROR(ROUND(IF(AND($J827="",$D827=""),SUM($H827/DAY(DATE(YEAR($L$9),MONTH($L$9)+1,0)))*$G827*$C827,IF(AND($J827="",$D827&lt;&gt;""),SUM($H827/DAY(DATE(YEAR($L$9),MONTH($L$9)+1,0)))*$G827*$D827,"")),2),"")</f>
        <v/>
      </c>
      <c r="M827" s="68" t="str">
        <f ca="1">IFERROR(ROUND(IF(SUM($I827+$L827)="","",SUM($I827+$L827)),2),"")</f>
        <v/>
      </c>
      <c r="N827" s="52"/>
      <c r="O827" s="54"/>
    </row>
    <row r="828" spans="1:15" s="14" customFormat="1" x14ac:dyDescent="0.25">
      <c r="A828" s="48"/>
      <c r="B828" s="49" t="str">
        <f>IFERROR(IF($A828&lt;&gt;"",VLOOKUP($A828,Matos,2,0),""),"")</f>
        <v/>
      </c>
      <c r="C828" s="50"/>
      <c r="D828" s="50"/>
      <c r="E828" s="51"/>
      <c r="F828" s="51"/>
      <c r="G828" s="67" t="str">
        <f>IFERROR(IF(OR($A828="",$B828="",$E828=""),"",IF(AND($F828&lt;&gt;"",MONTH($F828)&lt;MONTH($L$9)),"",IF(MID($B828,1,2)="OT",DATEDIF($E828,$F828,"d")+1,IF(AND($I828="",$F828=""),DATEDIF($E828,DATE(YEAR($L$9),MONTH($L$9)+1,0),"d"),IF(AND($E828&lt;&gt;"",$F828&lt;&gt;"",$I828=""),DATEDIF($E828,$F828,"d"),IF(AND($E828&lt;&gt;"",$F828&lt;&gt;"",$I828&lt;&gt;""),DAY(DATE(YEAR($F828),MONTH($F828)+1,0))-(DATE(YEAR($F828),MONTH($F828)+1,0)-$F828),DAY(DATE(YEAR($L$9),MONTH($L$9)+1,0)))))))),"")</f>
        <v/>
      </c>
      <c r="H828" s="52" t="str">
        <f>IFERROR(IF($A828&lt;&gt;"",VLOOKUP($A828,Matos,3,0),""),"")</f>
        <v/>
      </c>
      <c r="I828" s="52"/>
      <c r="J828" s="52"/>
      <c r="K828" s="68" t="str">
        <f ca="1">IFERROR(ROUND(IF(MID($B828,1,2)="OT","",IF(AND($B$8&lt;&gt;"",$D828="",MONTH($F828)=MONTH($L$9),($F828&gt;$B$8),($F828&gt;$E828)),-SUM($H828/DAY(DATE(YEAR($L$9),MONTH($L$9)+1,0)))*DATEDIF($B$8,$F828,"d")*$C828,IF(AND($B$8&lt;&gt;"",$D828&lt;&gt;"",MONTH($F828)=MONTH($L$9),($F828&gt;$B$8),($F828&gt;$E828)),-SUM($H828/DAY(DATE(YEAR($L$9),MONTH($L$9)+1,0)))*DATEDIF($B$8,$F828,"d")*$D828,""))),2),"")</f>
        <v/>
      </c>
      <c r="L828" s="68" t="str">
        <f ca="1">IFERROR(ROUND(IF(AND($J828="",$D828=""),SUM($H828/DAY(DATE(YEAR($L$9),MONTH($L$9)+1,0)))*$G828*$C828,IF(AND($J828="",$D828&lt;&gt;""),SUM($H828/DAY(DATE(YEAR($L$9),MONTH($L$9)+1,0)))*$G828*$D828,"")),2),"")</f>
        <v/>
      </c>
      <c r="M828" s="68" t="str">
        <f ca="1">IFERROR(ROUND(IF(SUM($I828+$L828)="","",SUM($I828+$L828)),2),"")</f>
        <v/>
      </c>
      <c r="N828" s="52"/>
      <c r="O828" s="54"/>
    </row>
    <row r="829" spans="1:15" s="14" customFormat="1" x14ac:dyDescent="0.25">
      <c r="A829" s="48"/>
      <c r="B829" s="49" t="str">
        <f>IFERROR(IF($A829&lt;&gt;"",VLOOKUP($A829,Matos,2,0),""),"")</f>
        <v/>
      </c>
      <c r="C829" s="50"/>
      <c r="D829" s="50"/>
      <c r="E829" s="51"/>
      <c r="F829" s="51"/>
      <c r="G829" s="67" t="str">
        <f>IFERROR(IF(OR($A829="",$B829="",$E829=""),"",IF(AND($F829&lt;&gt;"",MONTH($F829)&lt;MONTH($L$9)),"",IF(MID($B829,1,2)="OT",DATEDIF($E829,$F829,"d")+1,IF(AND($I829="",$F829=""),DATEDIF($E829,DATE(YEAR($L$9),MONTH($L$9)+1,0),"d"),IF(AND($E829&lt;&gt;"",$F829&lt;&gt;"",$I829=""),DATEDIF($E829,$F829,"d"),IF(AND($E829&lt;&gt;"",$F829&lt;&gt;"",$I829&lt;&gt;""),DAY(DATE(YEAR($F829),MONTH($F829)+1,0))-(DATE(YEAR($F829),MONTH($F829)+1,0)-$F829),DAY(DATE(YEAR($L$9),MONTH($L$9)+1,0)))))))),"")</f>
        <v/>
      </c>
      <c r="H829" s="52" t="str">
        <f>IFERROR(IF($A829&lt;&gt;"",VLOOKUP($A829,Matos,3,0),""),"")</f>
        <v/>
      </c>
      <c r="I829" s="52"/>
      <c r="J829" s="52"/>
      <c r="K829" s="68" t="str">
        <f ca="1">IFERROR(ROUND(IF(MID($B829,1,2)="OT","",IF(AND($B$8&lt;&gt;"",$D829="",MONTH($F829)=MONTH($L$9),($F829&gt;$B$8),($F829&gt;$E829)),-SUM($H829/DAY(DATE(YEAR($L$9),MONTH($L$9)+1,0)))*DATEDIF($B$8,$F829,"d")*$C829,IF(AND($B$8&lt;&gt;"",$D829&lt;&gt;"",MONTH($F829)=MONTH($L$9),($F829&gt;$B$8),($F829&gt;$E829)),-SUM($H829/DAY(DATE(YEAR($L$9),MONTH($L$9)+1,0)))*DATEDIF($B$8,$F829,"d")*$D829,""))),2),"")</f>
        <v/>
      </c>
      <c r="L829" s="68" t="str">
        <f ca="1">IFERROR(ROUND(IF(AND($J829="",$D829=""),SUM($H829/DAY(DATE(YEAR($L$9),MONTH($L$9)+1,0)))*$G829*$C829,IF(AND($J829="",$D829&lt;&gt;""),SUM($H829/DAY(DATE(YEAR($L$9),MONTH($L$9)+1,0)))*$G829*$D829,"")),2),"")</f>
        <v/>
      </c>
      <c r="M829" s="68" t="str">
        <f ca="1">IFERROR(ROUND(IF(SUM($I829+$L829)="","",SUM($I829+$L829)),2),"")</f>
        <v/>
      </c>
      <c r="N829" s="52"/>
      <c r="O829" s="54"/>
    </row>
    <row r="830" spans="1:15" s="14" customFormat="1" x14ac:dyDescent="0.25">
      <c r="A830" s="48"/>
      <c r="B830" s="49" t="str">
        <f>IFERROR(IF($A830&lt;&gt;"",VLOOKUP($A830,Matos,2,0),""),"")</f>
        <v/>
      </c>
      <c r="C830" s="50"/>
      <c r="D830" s="50"/>
      <c r="E830" s="51"/>
      <c r="F830" s="51"/>
      <c r="G830" s="67" t="str">
        <f>IFERROR(IF(OR($A830="",$B830="",$E830=""),"",IF(AND($F830&lt;&gt;"",MONTH($F830)&lt;MONTH($L$9)),"",IF(MID($B830,1,2)="OT",DATEDIF($E830,$F830,"d")+1,IF(AND($I830="",$F830=""),DATEDIF($E830,DATE(YEAR($L$9),MONTH($L$9)+1,0),"d"),IF(AND($E830&lt;&gt;"",$F830&lt;&gt;"",$I830=""),DATEDIF($E830,$F830,"d"),IF(AND($E830&lt;&gt;"",$F830&lt;&gt;"",$I830&lt;&gt;""),DAY(DATE(YEAR($F830),MONTH($F830)+1,0))-(DATE(YEAR($F830),MONTH($F830)+1,0)-$F830),DAY(DATE(YEAR($L$9),MONTH($L$9)+1,0)))))))),"")</f>
        <v/>
      </c>
      <c r="H830" s="52" t="str">
        <f>IFERROR(IF($A830&lt;&gt;"",VLOOKUP($A830,Matos,3,0),""),"")</f>
        <v/>
      </c>
      <c r="I830" s="52"/>
      <c r="J830" s="52"/>
      <c r="K830" s="68" t="str">
        <f ca="1">IFERROR(ROUND(IF(MID($B830,1,2)="OT","",IF(AND($B$8&lt;&gt;"",$D830="",MONTH($F830)=MONTH($L$9),($F830&gt;$B$8),($F830&gt;$E830)),-SUM($H830/DAY(DATE(YEAR($L$9),MONTH($L$9)+1,0)))*DATEDIF($B$8,$F830,"d")*$C830,IF(AND($B$8&lt;&gt;"",$D830&lt;&gt;"",MONTH($F830)=MONTH($L$9),($F830&gt;$B$8),($F830&gt;$E830)),-SUM($H830/DAY(DATE(YEAR($L$9),MONTH($L$9)+1,0)))*DATEDIF($B$8,$F830,"d")*$D830,""))),2),"")</f>
        <v/>
      </c>
      <c r="L830" s="68" t="str">
        <f ca="1">IFERROR(ROUND(IF(AND($J830="",$D830=""),SUM($H830/DAY(DATE(YEAR($L$9),MONTH($L$9)+1,0)))*$G830*$C830,IF(AND($J830="",$D830&lt;&gt;""),SUM($H830/DAY(DATE(YEAR($L$9),MONTH($L$9)+1,0)))*$G830*$D830,"")),2),"")</f>
        <v/>
      </c>
      <c r="M830" s="68" t="str">
        <f ca="1">IFERROR(ROUND(IF(SUM($I830+$L830)="","",SUM($I830+$L830)),2),"")</f>
        <v/>
      </c>
      <c r="N830" s="52"/>
      <c r="O830" s="54"/>
    </row>
    <row r="831" spans="1:15" s="14" customFormat="1" x14ac:dyDescent="0.25">
      <c r="A831" s="48"/>
      <c r="B831" s="49" t="str">
        <f>IFERROR(IF($A831&lt;&gt;"",VLOOKUP($A831,Matos,2,0),""),"")</f>
        <v/>
      </c>
      <c r="C831" s="50"/>
      <c r="D831" s="50"/>
      <c r="E831" s="51"/>
      <c r="F831" s="51"/>
      <c r="G831" s="67" t="str">
        <f>IFERROR(IF(OR($A831="",$B831="",$E831=""),"",IF(AND($F831&lt;&gt;"",MONTH($F831)&lt;MONTH($L$9)),"",IF(MID($B831,1,2)="OT",DATEDIF($E831,$F831,"d")+1,IF(AND($I831="",$F831=""),DATEDIF($E831,DATE(YEAR($L$9),MONTH($L$9)+1,0),"d"),IF(AND($E831&lt;&gt;"",$F831&lt;&gt;"",$I831=""),DATEDIF($E831,$F831,"d"),IF(AND($E831&lt;&gt;"",$F831&lt;&gt;"",$I831&lt;&gt;""),DAY(DATE(YEAR($F831),MONTH($F831)+1,0))-(DATE(YEAR($F831),MONTH($F831)+1,0)-$F831),DAY(DATE(YEAR($L$9),MONTH($L$9)+1,0)))))))),"")</f>
        <v/>
      </c>
      <c r="H831" s="52" t="str">
        <f>IFERROR(IF($A831&lt;&gt;"",VLOOKUP($A831,Matos,3,0),""),"")</f>
        <v/>
      </c>
      <c r="I831" s="52"/>
      <c r="J831" s="52"/>
      <c r="K831" s="68" t="str">
        <f ca="1">IFERROR(ROUND(IF(MID($B831,1,2)="OT","",IF(AND($B$8&lt;&gt;"",$D831="",MONTH($F831)=MONTH($L$9),($F831&gt;$B$8),($F831&gt;$E831)),-SUM($H831/DAY(DATE(YEAR($L$9),MONTH($L$9)+1,0)))*DATEDIF($B$8,$F831,"d")*$C831,IF(AND($B$8&lt;&gt;"",$D831&lt;&gt;"",MONTH($F831)=MONTH($L$9),($F831&gt;$B$8),($F831&gt;$E831)),-SUM($H831/DAY(DATE(YEAR($L$9),MONTH($L$9)+1,0)))*DATEDIF($B$8,$F831,"d")*$D831,""))),2),"")</f>
        <v/>
      </c>
      <c r="L831" s="68" t="str">
        <f ca="1">IFERROR(ROUND(IF(AND($J831="",$D831=""),SUM($H831/DAY(DATE(YEAR($L$9),MONTH($L$9)+1,0)))*$G831*$C831,IF(AND($J831="",$D831&lt;&gt;""),SUM($H831/DAY(DATE(YEAR($L$9),MONTH($L$9)+1,0)))*$G831*$D831,"")),2),"")</f>
        <v/>
      </c>
      <c r="M831" s="68" t="str">
        <f ca="1">IFERROR(ROUND(IF(SUM($I831+$L831)="","",SUM($I831+$L831)),2),"")</f>
        <v/>
      </c>
      <c r="N831" s="52"/>
      <c r="O831" s="54"/>
    </row>
    <row r="832" spans="1:15" s="14" customFormat="1" x14ac:dyDescent="0.25">
      <c r="A832" s="48"/>
      <c r="B832" s="49" t="str">
        <f>IFERROR(IF($A832&lt;&gt;"",VLOOKUP($A832,Matos,2,0),""),"")</f>
        <v/>
      </c>
      <c r="C832" s="50"/>
      <c r="D832" s="50"/>
      <c r="E832" s="51"/>
      <c r="F832" s="51"/>
      <c r="G832" s="67" t="str">
        <f>IFERROR(IF(OR($A832="",$B832="",$E832=""),"",IF(AND($F832&lt;&gt;"",MONTH($F832)&lt;MONTH($L$9)),"",IF(MID($B832,1,2)="OT",DATEDIF($E832,$F832,"d")+1,IF(AND($I832="",$F832=""),DATEDIF($E832,DATE(YEAR($L$9),MONTH($L$9)+1,0),"d"),IF(AND($E832&lt;&gt;"",$F832&lt;&gt;"",$I832=""),DATEDIF($E832,$F832,"d"),IF(AND($E832&lt;&gt;"",$F832&lt;&gt;"",$I832&lt;&gt;""),DAY(DATE(YEAR($F832),MONTH($F832)+1,0))-(DATE(YEAR($F832),MONTH($F832)+1,0)-$F832),DAY(DATE(YEAR($L$9),MONTH($L$9)+1,0)))))))),"")</f>
        <v/>
      </c>
      <c r="H832" s="52" t="str">
        <f>IFERROR(IF($A832&lt;&gt;"",VLOOKUP($A832,Matos,3,0),""),"")</f>
        <v/>
      </c>
      <c r="I832" s="52"/>
      <c r="J832" s="52"/>
      <c r="K832" s="68" t="str">
        <f ca="1">IFERROR(ROUND(IF(MID($B832,1,2)="OT","",IF(AND($B$8&lt;&gt;"",$D832="",MONTH($F832)=MONTH($L$9),($F832&gt;$B$8),($F832&gt;$E832)),-SUM($H832/DAY(DATE(YEAR($L$9),MONTH($L$9)+1,0)))*DATEDIF($B$8,$F832,"d")*$C832,IF(AND($B$8&lt;&gt;"",$D832&lt;&gt;"",MONTH($F832)=MONTH($L$9),($F832&gt;$B$8),($F832&gt;$E832)),-SUM($H832/DAY(DATE(YEAR($L$9),MONTH($L$9)+1,0)))*DATEDIF($B$8,$F832,"d")*$D832,""))),2),"")</f>
        <v/>
      </c>
      <c r="L832" s="68" t="str">
        <f ca="1">IFERROR(ROUND(IF(AND($J832="",$D832=""),SUM($H832/DAY(DATE(YEAR($L$9),MONTH($L$9)+1,0)))*$G832*$C832,IF(AND($J832="",$D832&lt;&gt;""),SUM($H832/DAY(DATE(YEAR($L$9),MONTH($L$9)+1,0)))*$G832*$D832,"")),2),"")</f>
        <v/>
      </c>
      <c r="M832" s="68" t="str">
        <f ca="1">IFERROR(ROUND(IF(SUM($I832+$L832)="","",SUM($I832+$L832)),2),"")</f>
        <v/>
      </c>
      <c r="N832" s="52"/>
      <c r="O832" s="54"/>
    </row>
    <row r="833" spans="1:15" s="14" customFormat="1" x14ac:dyDescent="0.25">
      <c r="A833" s="48"/>
      <c r="B833" s="49" t="str">
        <f>IFERROR(IF($A833&lt;&gt;"",VLOOKUP($A833,Matos,2,0),""),"")</f>
        <v/>
      </c>
      <c r="C833" s="50"/>
      <c r="D833" s="50"/>
      <c r="E833" s="51"/>
      <c r="F833" s="51"/>
      <c r="G833" s="67" t="str">
        <f>IFERROR(IF(OR($A833="",$B833="",$E833=""),"",IF(AND($F833&lt;&gt;"",MONTH($F833)&lt;MONTH($L$9)),"",IF(MID($B833,1,2)="OT",DATEDIF($E833,$F833,"d")+1,IF(AND($I833="",$F833=""),DATEDIF($E833,DATE(YEAR($L$9),MONTH($L$9)+1,0),"d"),IF(AND($E833&lt;&gt;"",$F833&lt;&gt;"",$I833=""),DATEDIF($E833,$F833,"d"),IF(AND($E833&lt;&gt;"",$F833&lt;&gt;"",$I833&lt;&gt;""),DAY(DATE(YEAR($F833),MONTH($F833)+1,0))-(DATE(YEAR($F833),MONTH($F833)+1,0)-$F833),DAY(DATE(YEAR($L$9),MONTH($L$9)+1,0)))))))),"")</f>
        <v/>
      </c>
      <c r="H833" s="52" t="str">
        <f>IFERROR(IF($A833&lt;&gt;"",VLOOKUP($A833,Matos,3,0),""),"")</f>
        <v/>
      </c>
      <c r="I833" s="52"/>
      <c r="J833" s="52"/>
      <c r="K833" s="68" t="str">
        <f ca="1">IFERROR(ROUND(IF(MID($B833,1,2)="OT","",IF(AND($B$8&lt;&gt;"",$D833="",MONTH($F833)=MONTH($L$9),($F833&gt;$B$8),($F833&gt;$E833)),-SUM($H833/DAY(DATE(YEAR($L$9),MONTH($L$9)+1,0)))*DATEDIF($B$8,$F833,"d")*$C833,IF(AND($B$8&lt;&gt;"",$D833&lt;&gt;"",MONTH($F833)=MONTH($L$9),($F833&gt;$B$8),($F833&gt;$E833)),-SUM($H833/DAY(DATE(YEAR($L$9),MONTH($L$9)+1,0)))*DATEDIF($B$8,$F833,"d")*$D833,""))),2),"")</f>
        <v/>
      </c>
      <c r="L833" s="68" t="str">
        <f ca="1">IFERROR(ROUND(IF(AND($J833="",$D833=""),SUM($H833/DAY(DATE(YEAR($L$9),MONTH($L$9)+1,0)))*$G833*$C833,IF(AND($J833="",$D833&lt;&gt;""),SUM($H833/DAY(DATE(YEAR($L$9),MONTH($L$9)+1,0)))*$G833*$D833,"")),2),"")</f>
        <v/>
      </c>
      <c r="M833" s="68" t="str">
        <f ca="1">IFERROR(ROUND(IF(SUM($I833+$L833)="","",SUM($I833+$L833)),2),"")</f>
        <v/>
      </c>
      <c r="N833" s="52"/>
      <c r="O833" s="54"/>
    </row>
    <row r="834" spans="1:15" s="14" customFormat="1" x14ac:dyDescent="0.25">
      <c r="A834" s="48"/>
      <c r="B834" s="49" t="str">
        <f>IFERROR(IF($A834&lt;&gt;"",VLOOKUP($A834,Matos,2,0),""),"")</f>
        <v/>
      </c>
      <c r="C834" s="50"/>
      <c r="D834" s="50"/>
      <c r="E834" s="51"/>
      <c r="F834" s="51"/>
      <c r="G834" s="67" t="str">
        <f>IFERROR(IF(OR($A834="",$B834="",$E834=""),"",IF(AND($F834&lt;&gt;"",MONTH($F834)&lt;MONTH($L$9)),"",IF(MID($B834,1,2)="OT",DATEDIF($E834,$F834,"d")+1,IF(AND($I834="",$F834=""),DATEDIF($E834,DATE(YEAR($L$9),MONTH($L$9)+1,0),"d"),IF(AND($E834&lt;&gt;"",$F834&lt;&gt;"",$I834=""),DATEDIF($E834,$F834,"d"),IF(AND($E834&lt;&gt;"",$F834&lt;&gt;"",$I834&lt;&gt;""),DAY(DATE(YEAR($F834),MONTH($F834)+1,0))-(DATE(YEAR($F834),MONTH($F834)+1,0)-$F834),DAY(DATE(YEAR($L$9),MONTH($L$9)+1,0)))))))),"")</f>
        <v/>
      </c>
      <c r="H834" s="52" t="str">
        <f>IFERROR(IF($A834&lt;&gt;"",VLOOKUP($A834,Matos,3,0),""),"")</f>
        <v/>
      </c>
      <c r="I834" s="52"/>
      <c r="J834" s="52"/>
      <c r="K834" s="68" t="str">
        <f ca="1">IFERROR(ROUND(IF(MID($B834,1,2)="OT","",IF(AND($B$8&lt;&gt;"",$D834="",MONTH($F834)=MONTH($L$9),($F834&gt;$B$8),($F834&gt;$E834)),-SUM($H834/DAY(DATE(YEAR($L$9),MONTH($L$9)+1,0)))*DATEDIF($B$8,$F834,"d")*$C834,IF(AND($B$8&lt;&gt;"",$D834&lt;&gt;"",MONTH($F834)=MONTH($L$9),($F834&gt;$B$8),($F834&gt;$E834)),-SUM($H834/DAY(DATE(YEAR($L$9),MONTH($L$9)+1,0)))*DATEDIF($B$8,$F834,"d")*$D834,""))),2),"")</f>
        <v/>
      </c>
      <c r="L834" s="68" t="str">
        <f ca="1">IFERROR(ROUND(IF(AND($J834="",$D834=""),SUM($H834/DAY(DATE(YEAR($L$9),MONTH($L$9)+1,0)))*$G834*$C834,IF(AND($J834="",$D834&lt;&gt;""),SUM($H834/DAY(DATE(YEAR($L$9),MONTH($L$9)+1,0)))*$G834*$D834,"")),2),"")</f>
        <v/>
      </c>
      <c r="M834" s="68" t="str">
        <f ca="1">IFERROR(ROUND(IF(SUM($I834+$L834)="","",SUM($I834+$L834)),2),"")</f>
        <v/>
      </c>
      <c r="N834" s="52"/>
      <c r="O834" s="54"/>
    </row>
    <row r="835" spans="1:15" s="14" customFormat="1" x14ac:dyDescent="0.25">
      <c r="A835" s="48"/>
      <c r="B835" s="49" t="str">
        <f>IFERROR(IF($A835&lt;&gt;"",VLOOKUP($A835,Matos,2,0),""),"")</f>
        <v/>
      </c>
      <c r="C835" s="50"/>
      <c r="D835" s="50"/>
      <c r="E835" s="51"/>
      <c r="F835" s="51"/>
      <c r="G835" s="67" t="str">
        <f>IFERROR(IF(OR($A835="",$B835="",$E835=""),"",IF(AND($F835&lt;&gt;"",MONTH($F835)&lt;MONTH($L$9)),"",IF(MID($B835,1,2)="OT",DATEDIF($E835,$F835,"d")+1,IF(AND($I835="",$F835=""),DATEDIF($E835,DATE(YEAR($L$9),MONTH($L$9)+1,0),"d"),IF(AND($E835&lt;&gt;"",$F835&lt;&gt;"",$I835=""),DATEDIF($E835,$F835,"d"),IF(AND($E835&lt;&gt;"",$F835&lt;&gt;"",$I835&lt;&gt;""),DAY(DATE(YEAR($F835),MONTH($F835)+1,0))-(DATE(YEAR($F835),MONTH($F835)+1,0)-$F835),DAY(DATE(YEAR($L$9),MONTH($L$9)+1,0)))))))),"")</f>
        <v/>
      </c>
      <c r="H835" s="52" t="str">
        <f>IFERROR(IF($A835&lt;&gt;"",VLOOKUP($A835,Matos,3,0),""),"")</f>
        <v/>
      </c>
      <c r="I835" s="52"/>
      <c r="J835" s="52"/>
      <c r="K835" s="68" t="str">
        <f ca="1">IFERROR(ROUND(IF(MID($B835,1,2)="OT","",IF(AND($B$8&lt;&gt;"",$D835="",MONTH($F835)=MONTH($L$9),($F835&gt;$B$8),($F835&gt;$E835)),-SUM($H835/DAY(DATE(YEAR($L$9),MONTH($L$9)+1,0)))*DATEDIF($B$8,$F835,"d")*$C835,IF(AND($B$8&lt;&gt;"",$D835&lt;&gt;"",MONTH($F835)=MONTH($L$9),($F835&gt;$B$8),($F835&gt;$E835)),-SUM($H835/DAY(DATE(YEAR($L$9),MONTH($L$9)+1,0)))*DATEDIF($B$8,$F835,"d")*$D835,""))),2),"")</f>
        <v/>
      </c>
      <c r="L835" s="68" t="str">
        <f ca="1">IFERROR(ROUND(IF(AND($J835="",$D835=""),SUM($H835/DAY(DATE(YEAR($L$9),MONTH($L$9)+1,0)))*$G835*$C835,IF(AND($J835="",$D835&lt;&gt;""),SUM($H835/DAY(DATE(YEAR($L$9),MONTH($L$9)+1,0)))*$G835*$D835,"")),2),"")</f>
        <v/>
      </c>
      <c r="M835" s="68" t="str">
        <f ca="1">IFERROR(ROUND(IF(SUM($I835+$L835)="","",SUM($I835+$L835)),2),"")</f>
        <v/>
      </c>
      <c r="N835" s="52"/>
      <c r="O835" s="54"/>
    </row>
    <row r="836" spans="1:15" s="14" customFormat="1" x14ac:dyDescent="0.25">
      <c r="A836" s="48"/>
      <c r="B836" s="49" t="str">
        <f>IFERROR(IF($A836&lt;&gt;"",VLOOKUP($A836,Matos,2,0),""),"")</f>
        <v/>
      </c>
      <c r="C836" s="50"/>
      <c r="D836" s="50"/>
      <c r="E836" s="51"/>
      <c r="F836" s="51"/>
      <c r="G836" s="67" t="str">
        <f>IFERROR(IF(OR($A836="",$B836="",$E836=""),"",IF(AND($F836&lt;&gt;"",MONTH($F836)&lt;MONTH($L$9)),"",IF(MID($B836,1,2)="OT",DATEDIF($E836,$F836,"d")+1,IF(AND($I836="",$F836=""),DATEDIF($E836,DATE(YEAR($L$9),MONTH($L$9)+1,0),"d"),IF(AND($E836&lt;&gt;"",$F836&lt;&gt;"",$I836=""),DATEDIF($E836,$F836,"d"),IF(AND($E836&lt;&gt;"",$F836&lt;&gt;"",$I836&lt;&gt;""),DAY(DATE(YEAR($F836),MONTH($F836)+1,0))-(DATE(YEAR($F836),MONTH($F836)+1,0)-$F836),DAY(DATE(YEAR($L$9),MONTH($L$9)+1,0)))))))),"")</f>
        <v/>
      </c>
      <c r="H836" s="52" t="str">
        <f>IFERROR(IF($A836&lt;&gt;"",VLOOKUP($A836,Matos,3,0),""),"")</f>
        <v/>
      </c>
      <c r="I836" s="52"/>
      <c r="J836" s="52"/>
      <c r="K836" s="68" t="str">
        <f ca="1">IFERROR(ROUND(IF(MID($B836,1,2)="OT","",IF(AND($B$8&lt;&gt;"",$D836="",MONTH($F836)=MONTH($L$9),($F836&gt;$B$8),($F836&gt;$E836)),-SUM($H836/DAY(DATE(YEAR($L$9),MONTH($L$9)+1,0)))*DATEDIF($B$8,$F836,"d")*$C836,IF(AND($B$8&lt;&gt;"",$D836&lt;&gt;"",MONTH($F836)=MONTH($L$9),($F836&gt;$B$8),($F836&gt;$E836)),-SUM($H836/DAY(DATE(YEAR($L$9),MONTH($L$9)+1,0)))*DATEDIF($B$8,$F836,"d")*$D836,""))),2),"")</f>
        <v/>
      </c>
      <c r="L836" s="68" t="str">
        <f ca="1">IFERROR(ROUND(IF(AND($J836="",$D836=""),SUM($H836/DAY(DATE(YEAR($L$9),MONTH($L$9)+1,0)))*$G836*$C836,IF(AND($J836="",$D836&lt;&gt;""),SUM($H836/DAY(DATE(YEAR($L$9),MONTH($L$9)+1,0)))*$G836*$D836,"")),2),"")</f>
        <v/>
      </c>
      <c r="M836" s="68" t="str">
        <f ca="1">IFERROR(ROUND(IF(SUM($I836+$L836)="","",SUM($I836+$L836)),2),"")</f>
        <v/>
      </c>
      <c r="N836" s="52"/>
      <c r="O836" s="54"/>
    </row>
    <row r="837" spans="1:15" s="14" customFormat="1" x14ac:dyDescent="0.25">
      <c r="A837" s="48"/>
      <c r="B837" s="49" t="str">
        <f>IFERROR(IF($A837&lt;&gt;"",VLOOKUP($A837,Matos,2,0),""),"")</f>
        <v/>
      </c>
      <c r="C837" s="50"/>
      <c r="D837" s="50"/>
      <c r="E837" s="51"/>
      <c r="F837" s="51"/>
      <c r="G837" s="67" t="str">
        <f>IFERROR(IF(OR($A837="",$B837="",$E837=""),"",IF(AND($F837&lt;&gt;"",MONTH($F837)&lt;MONTH($L$9)),"",IF(MID($B837,1,2)="OT",DATEDIF($E837,$F837,"d")+1,IF(AND($I837="",$F837=""),DATEDIF($E837,DATE(YEAR($L$9),MONTH($L$9)+1,0),"d"),IF(AND($E837&lt;&gt;"",$F837&lt;&gt;"",$I837=""),DATEDIF($E837,$F837,"d"),IF(AND($E837&lt;&gt;"",$F837&lt;&gt;"",$I837&lt;&gt;""),DAY(DATE(YEAR($F837),MONTH($F837)+1,0))-(DATE(YEAR($F837),MONTH($F837)+1,0)-$F837),DAY(DATE(YEAR($L$9),MONTH($L$9)+1,0)))))))),"")</f>
        <v/>
      </c>
      <c r="H837" s="52" t="str">
        <f>IFERROR(IF($A837&lt;&gt;"",VLOOKUP($A837,Matos,3,0),""),"")</f>
        <v/>
      </c>
      <c r="I837" s="52"/>
      <c r="J837" s="52"/>
      <c r="K837" s="68" t="str">
        <f ca="1">IFERROR(ROUND(IF(MID($B837,1,2)="OT","",IF(AND($B$8&lt;&gt;"",$D837="",MONTH($F837)=MONTH($L$9),($F837&gt;$B$8),($F837&gt;$E837)),-SUM($H837/DAY(DATE(YEAR($L$9),MONTH($L$9)+1,0)))*DATEDIF($B$8,$F837,"d")*$C837,IF(AND($B$8&lt;&gt;"",$D837&lt;&gt;"",MONTH($F837)=MONTH($L$9),($F837&gt;$B$8),($F837&gt;$E837)),-SUM($H837/DAY(DATE(YEAR($L$9),MONTH($L$9)+1,0)))*DATEDIF($B$8,$F837,"d")*$D837,""))),2),"")</f>
        <v/>
      </c>
      <c r="L837" s="68" t="str">
        <f ca="1">IFERROR(ROUND(IF(AND($J837="",$D837=""),SUM($H837/DAY(DATE(YEAR($L$9),MONTH($L$9)+1,0)))*$G837*$C837,IF(AND($J837="",$D837&lt;&gt;""),SUM($H837/DAY(DATE(YEAR($L$9),MONTH($L$9)+1,0)))*$G837*$D837,"")),2),"")</f>
        <v/>
      </c>
      <c r="M837" s="68" t="str">
        <f ca="1">IFERROR(ROUND(IF(SUM($I837+$L837)="","",SUM($I837+$L837)),2),"")</f>
        <v/>
      </c>
      <c r="N837" s="52"/>
      <c r="O837" s="54"/>
    </row>
    <row r="838" spans="1:15" s="14" customFormat="1" x14ac:dyDescent="0.25">
      <c r="A838" s="48"/>
      <c r="B838" s="49" t="str">
        <f>IFERROR(IF($A838&lt;&gt;"",VLOOKUP($A838,Matos,2,0),""),"")</f>
        <v/>
      </c>
      <c r="C838" s="50"/>
      <c r="D838" s="50"/>
      <c r="E838" s="51"/>
      <c r="F838" s="51"/>
      <c r="G838" s="67" t="str">
        <f>IFERROR(IF(OR($A838="",$B838="",$E838=""),"",IF(AND($F838&lt;&gt;"",MONTH($F838)&lt;MONTH($L$9)),"",IF(MID($B838,1,2)="OT",DATEDIF($E838,$F838,"d")+1,IF(AND($I838="",$F838=""),DATEDIF($E838,DATE(YEAR($L$9),MONTH($L$9)+1,0),"d"),IF(AND($E838&lt;&gt;"",$F838&lt;&gt;"",$I838=""),DATEDIF($E838,$F838,"d"),IF(AND($E838&lt;&gt;"",$F838&lt;&gt;"",$I838&lt;&gt;""),DAY(DATE(YEAR($F838),MONTH($F838)+1,0))-(DATE(YEAR($F838),MONTH($F838)+1,0)-$F838),DAY(DATE(YEAR($L$9),MONTH($L$9)+1,0)))))))),"")</f>
        <v/>
      </c>
      <c r="H838" s="52" t="str">
        <f>IFERROR(IF($A838&lt;&gt;"",VLOOKUP($A838,Matos,3,0),""),"")</f>
        <v/>
      </c>
      <c r="I838" s="52"/>
      <c r="J838" s="52"/>
      <c r="K838" s="68" t="str">
        <f ca="1">IFERROR(ROUND(IF(MID($B838,1,2)="OT","",IF(AND($B$8&lt;&gt;"",$D838="",MONTH($F838)=MONTH($L$9),($F838&gt;$B$8),($F838&gt;$E838)),-SUM($H838/DAY(DATE(YEAR($L$9),MONTH($L$9)+1,0)))*DATEDIF($B$8,$F838,"d")*$C838,IF(AND($B$8&lt;&gt;"",$D838&lt;&gt;"",MONTH($F838)=MONTH($L$9),($F838&gt;$B$8),($F838&gt;$E838)),-SUM($H838/DAY(DATE(YEAR($L$9),MONTH($L$9)+1,0)))*DATEDIF($B$8,$F838,"d")*$D838,""))),2),"")</f>
        <v/>
      </c>
      <c r="L838" s="68" t="str">
        <f ca="1">IFERROR(ROUND(IF(AND($J838="",$D838=""),SUM($H838/DAY(DATE(YEAR($L$9),MONTH($L$9)+1,0)))*$G838*$C838,IF(AND($J838="",$D838&lt;&gt;""),SUM($H838/DAY(DATE(YEAR($L$9),MONTH($L$9)+1,0)))*$G838*$D838,"")),2),"")</f>
        <v/>
      </c>
      <c r="M838" s="68" t="str">
        <f ca="1">IFERROR(ROUND(IF(SUM($I838+$L838)="","",SUM($I838+$L838)),2),"")</f>
        <v/>
      </c>
      <c r="N838" s="52"/>
      <c r="O838" s="54"/>
    </row>
    <row r="839" spans="1:15" s="14" customFormat="1" x14ac:dyDescent="0.25">
      <c r="A839" s="48"/>
      <c r="B839" s="49" t="str">
        <f>IFERROR(IF($A839&lt;&gt;"",VLOOKUP($A839,Matos,2,0),""),"")</f>
        <v/>
      </c>
      <c r="C839" s="50"/>
      <c r="D839" s="50"/>
      <c r="E839" s="51"/>
      <c r="F839" s="51"/>
      <c r="G839" s="67" t="str">
        <f>IFERROR(IF(OR($A839="",$B839="",$E839=""),"",IF(AND($F839&lt;&gt;"",MONTH($F839)&lt;MONTH($L$9)),"",IF(MID($B839,1,2)="OT",DATEDIF($E839,$F839,"d")+1,IF(AND($I839="",$F839=""),DATEDIF($E839,DATE(YEAR($L$9),MONTH($L$9)+1,0),"d"),IF(AND($E839&lt;&gt;"",$F839&lt;&gt;"",$I839=""),DATEDIF($E839,$F839,"d"),IF(AND($E839&lt;&gt;"",$F839&lt;&gt;"",$I839&lt;&gt;""),DAY(DATE(YEAR($F839),MONTH($F839)+1,0))-(DATE(YEAR($F839),MONTH($F839)+1,0)-$F839),DAY(DATE(YEAR($L$9),MONTH($L$9)+1,0)))))))),"")</f>
        <v/>
      </c>
      <c r="H839" s="52" t="str">
        <f>IFERROR(IF($A839&lt;&gt;"",VLOOKUP($A839,Matos,3,0),""),"")</f>
        <v/>
      </c>
      <c r="I839" s="52"/>
      <c r="J839" s="52"/>
      <c r="K839" s="68" t="str">
        <f ca="1">IFERROR(ROUND(IF(MID($B839,1,2)="OT","",IF(AND($B$8&lt;&gt;"",$D839="",MONTH($F839)=MONTH($L$9),($F839&gt;$B$8),($F839&gt;$E839)),-SUM($H839/DAY(DATE(YEAR($L$9),MONTH($L$9)+1,0)))*DATEDIF($B$8,$F839,"d")*$C839,IF(AND($B$8&lt;&gt;"",$D839&lt;&gt;"",MONTH($F839)=MONTH($L$9),($F839&gt;$B$8),($F839&gt;$E839)),-SUM($H839/DAY(DATE(YEAR($L$9),MONTH($L$9)+1,0)))*DATEDIF($B$8,$F839,"d")*$D839,""))),2),"")</f>
        <v/>
      </c>
      <c r="L839" s="68" t="str">
        <f ca="1">IFERROR(ROUND(IF(AND($J839="",$D839=""),SUM($H839/DAY(DATE(YEAR($L$9),MONTH($L$9)+1,0)))*$G839*$C839,IF(AND($J839="",$D839&lt;&gt;""),SUM($H839/DAY(DATE(YEAR($L$9),MONTH($L$9)+1,0)))*$G839*$D839,"")),2),"")</f>
        <v/>
      </c>
      <c r="M839" s="68" t="str">
        <f ca="1">IFERROR(ROUND(IF(SUM($I839+$L839)="","",SUM($I839+$L839)),2),"")</f>
        <v/>
      </c>
      <c r="N839" s="52"/>
      <c r="O839" s="54"/>
    </row>
    <row r="840" spans="1:15" s="14" customFormat="1" x14ac:dyDescent="0.25">
      <c r="A840" s="48"/>
      <c r="B840" s="49" t="str">
        <f>IFERROR(IF($A840&lt;&gt;"",VLOOKUP($A840,Matos,2,0),""),"")</f>
        <v/>
      </c>
      <c r="C840" s="50"/>
      <c r="D840" s="50"/>
      <c r="E840" s="51"/>
      <c r="F840" s="51"/>
      <c r="G840" s="67" t="str">
        <f>IFERROR(IF(OR($A840="",$B840="",$E840=""),"",IF(AND($F840&lt;&gt;"",MONTH($F840)&lt;MONTH($L$9)),"",IF(MID($B840,1,2)="OT",DATEDIF($E840,$F840,"d")+1,IF(AND($I840="",$F840=""),DATEDIF($E840,DATE(YEAR($L$9),MONTH($L$9)+1,0),"d"),IF(AND($E840&lt;&gt;"",$F840&lt;&gt;"",$I840=""),DATEDIF($E840,$F840,"d"),IF(AND($E840&lt;&gt;"",$F840&lt;&gt;"",$I840&lt;&gt;""),DAY(DATE(YEAR($F840),MONTH($F840)+1,0))-(DATE(YEAR($F840),MONTH($F840)+1,0)-$F840),DAY(DATE(YEAR($L$9),MONTH($L$9)+1,0)))))))),"")</f>
        <v/>
      </c>
      <c r="H840" s="52" t="str">
        <f>IFERROR(IF($A840&lt;&gt;"",VLOOKUP($A840,Matos,3,0),""),"")</f>
        <v/>
      </c>
      <c r="I840" s="52"/>
      <c r="J840" s="52"/>
      <c r="K840" s="68" t="str">
        <f ca="1">IFERROR(ROUND(IF(MID($B840,1,2)="OT","",IF(AND($B$8&lt;&gt;"",$D840="",MONTH($F840)=MONTH($L$9),($F840&gt;$B$8),($F840&gt;$E840)),-SUM($H840/DAY(DATE(YEAR($L$9),MONTH($L$9)+1,0)))*DATEDIF($B$8,$F840,"d")*$C840,IF(AND($B$8&lt;&gt;"",$D840&lt;&gt;"",MONTH($F840)=MONTH($L$9),($F840&gt;$B$8),($F840&gt;$E840)),-SUM($H840/DAY(DATE(YEAR($L$9),MONTH($L$9)+1,0)))*DATEDIF($B$8,$F840,"d")*$D840,""))),2),"")</f>
        <v/>
      </c>
      <c r="L840" s="68" t="str">
        <f ca="1">IFERROR(ROUND(IF(AND($J840="",$D840=""),SUM($H840/DAY(DATE(YEAR($L$9),MONTH($L$9)+1,0)))*$G840*$C840,IF(AND($J840="",$D840&lt;&gt;""),SUM($H840/DAY(DATE(YEAR($L$9),MONTH($L$9)+1,0)))*$G840*$D840,"")),2),"")</f>
        <v/>
      </c>
      <c r="M840" s="68" t="str">
        <f ca="1">IFERROR(ROUND(IF(SUM($I840+$L840)="","",SUM($I840+$L840)),2),"")</f>
        <v/>
      </c>
      <c r="N840" s="52"/>
      <c r="O840" s="54"/>
    </row>
    <row r="841" spans="1:15" s="14" customFormat="1" x14ac:dyDescent="0.25">
      <c r="A841" s="48"/>
      <c r="B841" s="49" t="str">
        <f>IFERROR(IF($A841&lt;&gt;"",VLOOKUP($A841,Matos,2,0),""),"")</f>
        <v/>
      </c>
      <c r="C841" s="50"/>
      <c r="D841" s="50"/>
      <c r="E841" s="51"/>
      <c r="F841" s="51"/>
      <c r="G841" s="67" t="str">
        <f>IFERROR(IF(OR($A841="",$B841="",$E841=""),"",IF(AND($F841&lt;&gt;"",MONTH($F841)&lt;MONTH($L$9)),"",IF(MID($B841,1,2)="OT",DATEDIF($E841,$F841,"d")+1,IF(AND($I841="",$F841=""),DATEDIF($E841,DATE(YEAR($L$9),MONTH($L$9)+1,0),"d"),IF(AND($E841&lt;&gt;"",$F841&lt;&gt;"",$I841=""),DATEDIF($E841,$F841,"d"),IF(AND($E841&lt;&gt;"",$F841&lt;&gt;"",$I841&lt;&gt;""),DAY(DATE(YEAR($F841),MONTH($F841)+1,0))-(DATE(YEAR($F841),MONTH($F841)+1,0)-$F841),DAY(DATE(YEAR($L$9),MONTH($L$9)+1,0)))))))),"")</f>
        <v/>
      </c>
      <c r="H841" s="52" t="str">
        <f>IFERROR(IF($A841&lt;&gt;"",VLOOKUP($A841,Matos,3,0),""),"")</f>
        <v/>
      </c>
      <c r="I841" s="52"/>
      <c r="J841" s="52"/>
      <c r="K841" s="68" t="str">
        <f ca="1">IFERROR(ROUND(IF(MID($B841,1,2)="OT","",IF(AND($B$8&lt;&gt;"",$D841="",MONTH($F841)=MONTH($L$9),($F841&gt;$B$8),($F841&gt;$E841)),-SUM($H841/DAY(DATE(YEAR($L$9),MONTH($L$9)+1,0)))*DATEDIF($B$8,$F841,"d")*$C841,IF(AND($B$8&lt;&gt;"",$D841&lt;&gt;"",MONTH($F841)=MONTH($L$9),($F841&gt;$B$8),($F841&gt;$E841)),-SUM($H841/DAY(DATE(YEAR($L$9),MONTH($L$9)+1,0)))*DATEDIF($B$8,$F841,"d")*$D841,""))),2),"")</f>
        <v/>
      </c>
      <c r="L841" s="68" t="str">
        <f ca="1">IFERROR(ROUND(IF(AND($J841="",$D841=""),SUM($H841/DAY(DATE(YEAR($L$9),MONTH($L$9)+1,0)))*$G841*$C841,IF(AND($J841="",$D841&lt;&gt;""),SUM($H841/DAY(DATE(YEAR($L$9),MONTH($L$9)+1,0)))*$G841*$D841,"")),2),"")</f>
        <v/>
      </c>
      <c r="M841" s="68" t="str">
        <f ca="1">IFERROR(ROUND(IF(SUM($I841+$L841)="","",SUM($I841+$L841)),2),"")</f>
        <v/>
      </c>
      <c r="N841" s="52"/>
      <c r="O841" s="54"/>
    </row>
    <row r="842" spans="1:15" s="14" customFormat="1" x14ac:dyDescent="0.25">
      <c r="A842" s="48"/>
      <c r="B842" s="49" t="str">
        <f>IFERROR(IF($A842&lt;&gt;"",VLOOKUP($A842,Matos,2,0),""),"")</f>
        <v/>
      </c>
      <c r="C842" s="50"/>
      <c r="D842" s="50"/>
      <c r="E842" s="51"/>
      <c r="F842" s="51"/>
      <c r="G842" s="67" t="str">
        <f>IFERROR(IF(OR($A842="",$B842="",$E842=""),"",IF(AND($F842&lt;&gt;"",MONTH($F842)&lt;MONTH($L$9)),"",IF(MID($B842,1,2)="OT",DATEDIF($E842,$F842,"d")+1,IF(AND($I842="",$F842=""),DATEDIF($E842,DATE(YEAR($L$9),MONTH($L$9)+1,0),"d"),IF(AND($E842&lt;&gt;"",$F842&lt;&gt;"",$I842=""),DATEDIF($E842,$F842,"d"),IF(AND($E842&lt;&gt;"",$F842&lt;&gt;"",$I842&lt;&gt;""),DAY(DATE(YEAR($F842),MONTH($F842)+1,0))-(DATE(YEAR($F842),MONTH($F842)+1,0)-$F842),DAY(DATE(YEAR($L$9),MONTH($L$9)+1,0)))))))),"")</f>
        <v/>
      </c>
      <c r="H842" s="52" t="str">
        <f>IFERROR(IF($A842&lt;&gt;"",VLOOKUP($A842,Matos,3,0),""),"")</f>
        <v/>
      </c>
      <c r="I842" s="52"/>
      <c r="J842" s="52"/>
      <c r="K842" s="68" t="str">
        <f ca="1">IFERROR(ROUND(IF(MID($B842,1,2)="OT","",IF(AND($B$8&lt;&gt;"",$D842="",MONTH($F842)=MONTH($L$9),($F842&gt;$B$8),($F842&gt;$E842)),-SUM($H842/DAY(DATE(YEAR($L$9),MONTH($L$9)+1,0)))*DATEDIF($B$8,$F842,"d")*$C842,IF(AND($B$8&lt;&gt;"",$D842&lt;&gt;"",MONTH($F842)=MONTH($L$9),($F842&gt;$B$8),($F842&gt;$E842)),-SUM($H842/DAY(DATE(YEAR($L$9),MONTH($L$9)+1,0)))*DATEDIF($B$8,$F842,"d")*$D842,""))),2),"")</f>
        <v/>
      </c>
      <c r="L842" s="68" t="str">
        <f ca="1">IFERROR(ROUND(IF(AND($J842="",$D842=""),SUM($H842/DAY(DATE(YEAR($L$9),MONTH($L$9)+1,0)))*$G842*$C842,IF(AND($J842="",$D842&lt;&gt;""),SUM($H842/DAY(DATE(YEAR($L$9),MONTH($L$9)+1,0)))*$G842*$D842,"")),2),"")</f>
        <v/>
      </c>
      <c r="M842" s="68" t="str">
        <f ca="1">IFERROR(ROUND(IF(SUM($I842+$L842)="","",SUM($I842+$L842)),2),"")</f>
        <v/>
      </c>
      <c r="N842" s="52"/>
      <c r="O842" s="54"/>
    </row>
    <row r="843" spans="1:15" s="14" customFormat="1" x14ac:dyDescent="0.25">
      <c r="A843" s="48"/>
      <c r="B843" s="49" t="str">
        <f>IFERROR(IF($A843&lt;&gt;"",VLOOKUP($A843,Matos,2,0),""),"")</f>
        <v/>
      </c>
      <c r="C843" s="50"/>
      <c r="D843" s="50"/>
      <c r="E843" s="51"/>
      <c r="F843" s="51"/>
      <c r="G843" s="67" t="str">
        <f>IFERROR(IF(OR($A843="",$B843="",$E843=""),"",IF(AND($F843&lt;&gt;"",MONTH($F843)&lt;MONTH($L$9)),"",IF(MID($B843,1,2)="OT",DATEDIF($E843,$F843,"d")+1,IF(AND($I843="",$F843=""),DATEDIF($E843,DATE(YEAR($L$9),MONTH($L$9)+1,0),"d"),IF(AND($E843&lt;&gt;"",$F843&lt;&gt;"",$I843=""),DATEDIF($E843,$F843,"d"),IF(AND($E843&lt;&gt;"",$F843&lt;&gt;"",$I843&lt;&gt;""),DAY(DATE(YEAR($F843),MONTH($F843)+1,0))-(DATE(YEAR($F843),MONTH($F843)+1,0)-$F843),DAY(DATE(YEAR($L$9),MONTH($L$9)+1,0)))))))),"")</f>
        <v/>
      </c>
      <c r="H843" s="52" t="str">
        <f>IFERROR(IF($A843&lt;&gt;"",VLOOKUP($A843,Matos,3,0),""),"")</f>
        <v/>
      </c>
      <c r="I843" s="52"/>
      <c r="J843" s="52"/>
      <c r="K843" s="68" t="str">
        <f ca="1">IFERROR(ROUND(IF(MID($B843,1,2)="OT","",IF(AND($B$8&lt;&gt;"",$D843="",MONTH($F843)=MONTH($L$9),($F843&gt;$B$8),($F843&gt;$E843)),-SUM($H843/DAY(DATE(YEAR($L$9),MONTH($L$9)+1,0)))*DATEDIF($B$8,$F843,"d")*$C843,IF(AND($B$8&lt;&gt;"",$D843&lt;&gt;"",MONTH($F843)=MONTH($L$9),($F843&gt;$B$8),($F843&gt;$E843)),-SUM($H843/DAY(DATE(YEAR($L$9),MONTH($L$9)+1,0)))*DATEDIF($B$8,$F843,"d")*$D843,""))),2),"")</f>
        <v/>
      </c>
      <c r="L843" s="68" t="str">
        <f ca="1">IFERROR(ROUND(IF(AND($J843="",$D843=""),SUM($H843/DAY(DATE(YEAR($L$9),MONTH($L$9)+1,0)))*$G843*$C843,IF(AND($J843="",$D843&lt;&gt;""),SUM($H843/DAY(DATE(YEAR($L$9),MONTH($L$9)+1,0)))*$G843*$D843,"")),2),"")</f>
        <v/>
      </c>
      <c r="M843" s="68" t="str">
        <f ca="1">IFERROR(ROUND(IF(SUM($I843+$L843)="","",SUM($I843+$L843)),2),"")</f>
        <v/>
      </c>
      <c r="N843" s="52"/>
      <c r="O843" s="54"/>
    </row>
    <row r="844" spans="1:15" s="14" customFormat="1" x14ac:dyDescent="0.25">
      <c r="A844" s="48"/>
      <c r="B844" s="49" t="str">
        <f>IFERROR(IF($A844&lt;&gt;"",VLOOKUP($A844,Matos,2,0),""),"")</f>
        <v/>
      </c>
      <c r="C844" s="50"/>
      <c r="D844" s="50"/>
      <c r="E844" s="51"/>
      <c r="F844" s="51"/>
      <c r="G844" s="67" t="str">
        <f>IFERROR(IF(OR($A844="",$B844="",$E844=""),"",IF(AND($F844&lt;&gt;"",MONTH($F844)&lt;MONTH($L$9)),"",IF(MID($B844,1,2)="OT",DATEDIF($E844,$F844,"d")+1,IF(AND($I844="",$F844=""),DATEDIF($E844,DATE(YEAR($L$9),MONTH($L$9)+1,0),"d"),IF(AND($E844&lt;&gt;"",$F844&lt;&gt;"",$I844=""),DATEDIF($E844,$F844,"d"),IF(AND($E844&lt;&gt;"",$F844&lt;&gt;"",$I844&lt;&gt;""),DAY(DATE(YEAR($F844),MONTH($F844)+1,0))-(DATE(YEAR($F844),MONTH($F844)+1,0)-$F844),DAY(DATE(YEAR($L$9),MONTH($L$9)+1,0)))))))),"")</f>
        <v/>
      </c>
      <c r="H844" s="52" t="str">
        <f>IFERROR(IF($A844&lt;&gt;"",VLOOKUP($A844,Matos,3,0),""),"")</f>
        <v/>
      </c>
      <c r="I844" s="52"/>
      <c r="J844" s="52"/>
      <c r="K844" s="68" t="str">
        <f ca="1">IFERROR(ROUND(IF(MID($B844,1,2)="OT","",IF(AND($B$8&lt;&gt;"",$D844="",MONTH($F844)=MONTH($L$9),($F844&gt;$B$8),($F844&gt;$E844)),-SUM($H844/DAY(DATE(YEAR($L$9),MONTH($L$9)+1,0)))*DATEDIF($B$8,$F844,"d")*$C844,IF(AND($B$8&lt;&gt;"",$D844&lt;&gt;"",MONTH($F844)=MONTH($L$9),($F844&gt;$B$8),($F844&gt;$E844)),-SUM($H844/DAY(DATE(YEAR($L$9),MONTH($L$9)+1,0)))*DATEDIF($B$8,$F844,"d")*$D844,""))),2),"")</f>
        <v/>
      </c>
      <c r="L844" s="68" t="str">
        <f ca="1">IFERROR(ROUND(IF(AND($J844="",$D844=""),SUM($H844/DAY(DATE(YEAR($L$9),MONTH($L$9)+1,0)))*$G844*$C844,IF(AND($J844="",$D844&lt;&gt;""),SUM($H844/DAY(DATE(YEAR($L$9),MONTH($L$9)+1,0)))*$G844*$D844,"")),2),"")</f>
        <v/>
      </c>
      <c r="M844" s="68" t="str">
        <f ca="1">IFERROR(ROUND(IF(SUM($I844+$L844)="","",SUM($I844+$L844)),2),"")</f>
        <v/>
      </c>
      <c r="N844" s="52"/>
      <c r="O844" s="54"/>
    </row>
    <row r="845" spans="1:15" s="14" customFormat="1" x14ac:dyDescent="0.25">
      <c r="A845" s="48"/>
      <c r="B845" s="49" t="str">
        <f>IFERROR(IF($A845&lt;&gt;"",VLOOKUP($A845,Matos,2,0),""),"")</f>
        <v/>
      </c>
      <c r="C845" s="50"/>
      <c r="D845" s="50"/>
      <c r="E845" s="51"/>
      <c r="F845" s="51"/>
      <c r="G845" s="67" t="str">
        <f>IFERROR(IF(OR($A845="",$B845="",$E845=""),"",IF(AND($F845&lt;&gt;"",MONTH($F845)&lt;MONTH($L$9)),"",IF(MID($B845,1,2)="OT",DATEDIF($E845,$F845,"d")+1,IF(AND($I845="",$F845=""),DATEDIF($E845,DATE(YEAR($L$9),MONTH($L$9)+1,0),"d"),IF(AND($E845&lt;&gt;"",$F845&lt;&gt;"",$I845=""),DATEDIF($E845,$F845,"d"),IF(AND($E845&lt;&gt;"",$F845&lt;&gt;"",$I845&lt;&gt;""),DAY(DATE(YEAR($F845),MONTH($F845)+1,0))-(DATE(YEAR($F845),MONTH($F845)+1,0)-$F845),DAY(DATE(YEAR($L$9),MONTH($L$9)+1,0)))))))),"")</f>
        <v/>
      </c>
      <c r="H845" s="52" t="str">
        <f>IFERROR(IF($A845&lt;&gt;"",VLOOKUP($A845,Matos,3,0),""),"")</f>
        <v/>
      </c>
      <c r="I845" s="52"/>
      <c r="J845" s="52"/>
      <c r="K845" s="68" t="str">
        <f ca="1">IFERROR(ROUND(IF(MID($B845,1,2)="OT","",IF(AND($B$8&lt;&gt;"",$D845="",MONTH($F845)=MONTH($L$9),($F845&gt;$B$8),($F845&gt;$E845)),-SUM($H845/DAY(DATE(YEAR($L$9),MONTH($L$9)+1,0)))*DATEDIF($B$8,$F845,"d")*$C845,IF(AND($B$8&lt;&gt;"",$D845&lt;&gt;"",MONTH($F845)=MONTH($L$9),($F845&gt;$B$8),($F845&gt;$E845)),-SUM($H845/DAY(DATE(YEAR($L$9),MONTH($L$9)+1,0)))*DATEDIF($B$8,$F845,"d")*$D845,""))),2),"")</f>
        <v/>
      </c>
      <c r="L845" s="68" t="str">
        <f ca="1">IFERROR(ROUND(IF(AND($J845="",$D845=""),SUM($H845/DAY(DATE(YEAR($L$9),MONTH($L$9)+1,0)))*$G845*$C845,IF(AND($J845="",$D845&lt;&gt;""),SUM($H845/DAY(DATE(YEAR($L$9),MONTH($L$9)+1,0)))*$G845*$D845,"")),2),"")</f>
        <v/>
      </c>
      <c r="M845" s="68" t="str">
        <f ca="1">IFERROR(ROUND(IF(SUM($I845+$L845)="","",SUM($I845+$L845)),2),"")</f>
        <v/>
      </c>
      <c r="N845" s="52"/>
      <c r="O845" s="54"/>
    </row>
    <row r="846" spans="1:15" s="14" customFormat="1" x14ac:dyDescent="0.25">
      <c r="A846" s="48"/>
      <c r="B846" s="49" t="str">
        <f>IFERROR(IF($A846&lt;&gt;"",VLOOKUP($A846,Matos,2,0),""),"")</f>
        <v/>
      </c>
      <c r="C846" s="50"/>
      <c r="D846" s="50"/>
      <c r="E846" s="51"/>
      <c r="F846" s="51"/>
      <c r="G846" s="67" t="str">
        <f>IFERROR(IF(OR($A846="",$B846="",$E846=""),"",IF(AND($F846&lt;&gt;"",MONTH($F846)&lt;MONTH($L$9)),"",IF(MID($B846,1,2)="OT",DATEDIF($E846,$F846,"d")+1,IF(AND($I846="",$F846=""),DATEDIF($E846,DATE(YEAR($L$9),MONTH($L$9)+1,0),"d"),IF(AND($E846&lt;&gt;"",$F846&lt;&gt;"",$I846=""),DATEDIF($E846,$F846,"d"),IF(AND($E846&lt;&gt;"",$F846&lt;&gt;"",$I846&lt;&gt;""),DAY(DATE(YEAR($F846),MONTH($F846)+1,0))-(DATE(YEAR($F846),MONTH($F846)+1,0)-$F846),DAY(DATE(YEAR($L$9),MONTH($L$9)+1,0)))))))),"")</f>
        <v/>
      </c>
      <c r="H846" s="52" t="str">
        <f>IFERROR(IF($A846&lt;&gt;"",VLOOKUP($A846,Matos,3,0),""),"")</f>
        <v/>
      </c>
      <c r="I846" s="52"/>
      <c r="J846" s="52"/>
      <c r="K846" s="68" t="str">
        <f ca="1">IFERROR(ROUND(IF(MID($B846,1,2)="OT","",IF(AND($B$8&lt;&gt;"",$D846="",MONTH($F846)=MONTH($L$9),($F846&gt;$B$8),($F846&gt;$E846)),-SUM($H846/DAY(DATE(YEAR($L$9),MONTH($L$9)+1,0)))*DATEDIF($B$8,$F846,"d")*$C846,IF(AND($B$8&lt;&gt;"",$D846&lt;&gt;"",MONTH($F846)=MONTH($L$9),($F846&gt;$B$8),($F846&gt;$E846)),-SUM($H846/DAY(DATE(YEAR($L$9),MONTH($L$9)+1,0)))*DATEDIF($B$8,$F846,"d")*$D846,""))),2),"")</f>
        <v/>
      </c>
      <c r="L846" s="68" t="str">
        <f ca="1">IFERROR(ROUND(IF(AND($J846="",$D846=""),SUM($H846/DAY(DATE(YEAR($L$9),MONTH($L$9)+1,0)))*$G846*$C846,IF(AND($J846="",$D846&lt;&gt;""),SUM($H846/DAY(DATE(YEAR($L$9),MONTH($L$9)+1,0)))*$G846*$D846,"")),2),"")</f>
        <v/>
      </c>
      <c r="M846" s="68" t="str">
        <f ca="1">IFERROR(ROUND(IF(SUM($I846+$L846)="","",SUM($I846+$L846)),2),"")</f>
        <v/>
      </c>
      <c r="N846" s="52"/>
      <c r="O846" s="54"/>
    </row>
    <row r="847" spans="1:15" s="14" customFormat="1" x14ac:dyDescent="0.25">
      <c r="A847" s="48"/>
      <c r="B847" s="49" t="str">
        <f>IFERROR(IF($A847&lt;&gt;"",VLOOKUP($A847,Matos,2,0),""),"")</f>
        <v/>
      </c>
      <c r="C847" s="50"/>
      <c r="D847" s="50"/>
      <c r="E847" s="51"/>
      <c r="F847" s="51"/>
      <c r="G847" s="67" t="str">
        <f>IFERROR(IF(OR($A847="",$B847="",$E847=""),"",IF(AND($F847&lt;&gt;"",MONTH($F847)&lt;MONTH($L$9)),"",IF(MID($B847,1,2)="OT",DATEDIF($E847,$F847,"d")+1,IF(AND($I847="",$F847=""),DATEDIF($E847,DATE(YEAR($L$9),MONTH($L$9)+1,0),"d"),IF(AND($E847&lt;&gt;"",$F847&lt;&gt;"",$I847=""),DATEDIF($E847,$F847,"d"),IF(AND($E847&lt;&gt;"",$F847&lt;&gt;"",$I847&lt;&gt;""),DAY(DATE(YEAR($F847),MONTH($F847)+1,0))-(DATE(YEAR($F847),MONTH($F847)+1,0)-$F847),DAY(DATE(YEAR($L$9),MONTH($L$9)+1,0)))))))),"")</f>
        <v/>
      </c>
      <c r="H847" s="52" t="str">
        <f>IFERROR(IF($A847&lt;&gt;"",VLOOKUP($A847,Matos,3,0),""),"")</f>
        <v/>
      </c>
      <c r="I847" s="52"/>
      <c r="J847" s="52"/>
      <c r="K847" s="68" t="str">
        <f ca="1">IFERROR(ROUND(IF(MID($B847,1,2)="OT","",IF(AND($B$8&lt;&gt;"",$D847="",MONTH($F847)=MONTH($L$9),($F847&gt;$B$8),($F847&gt;$E847)),-SUM($H847/DAY(DATE(YEAR($L$9),MONTH($L$9)+1,0)))*DATEDIF($B$8,$F847,"d")*$C847,IF(AND($B$8&lt;&gt;"",$D847&lt;&gt;"",MONTH($F847)=MONTH($L$9),($F847&gt;$B$8),($F847&gt;$E847)),-SUM($H847/DAY(DATE(YEAR($L$9),MONTH($L$9)+1,0)))*DATEDIF($B$8,$F847,"d")*$D847,""))),2),"")</f>
        <v/>
      </c>
      <c r="L847" s="68" t="str">
        <f ca="1">IFERROR(ROUND(IF(AND($J847="",$D847=""),SUM($H847/DAY(DATE(YEAR($L$9),MONTH($L$9)+1,0)))*$G847*$C847,IF(AND($J847="",$D847&lt;&gt;""),SUM($H847/DAY(DATE(YEAR($L$9),MONTH($L$9)+1,0)))*$G847*$D847,"")),2),"")</f>
        <v/>
      </c>
      <c r="M847" s="68" t="str">
        <f ca="1">IFERROR(ROUND(IF(SUM($I847+$L847)="","",SUM($I847+$L847)),2),"")</f>
        <v/>
      </c>
      <c r="N847" s="52"/>
      <c r="O847" s="54"/>
    </row>
    <row r="848" spans="1:15" s="14" customFormat="1" x14ac:dyDescent="0.25">
      <c r="A848" s="48"/>
      <c r="B848" s="49" t="str">
        <f>IFERROR(IF($A848&lt;&gt;"",VLOOKUP($A848,Matos,2,0),""),"")</f>
        <v/>
      </c>
      <c r="C848" s="50"/>
      <c r="D848" s="50"/>
      <c r="E848" s="51"/>
      <c r="F848" s="51"/>
      <c r="G848" s="67" t="str">
        <f>IFERROR(IF(OR($A848="",$B848="",$E848=""),"",IF(AND($F848&lt;&gt;"",MONTH($F848)&lt;MONTH($L$9)),"",IF(MID($B848,1,2)="OT",DATEDIF($E848,$F848,"d")+1,IF(AND($I848="",$F848=""),DATEDIF($E848,DATE(YEAR($L$9),MONTH($L$9)+1,0),"d"),IF(AND($E848&lt;&gt;"",$F848&lt;&gt;"",$I848=""),DATEDIF($E848,$F848,"d"),IF(AND($E848&lt;&gt;"",$F848&lt;&gt;"",$I848&lt;&gt;""),DAY(DATE(YEAR($F848),MONTH($F848)+1,0))-(DATE(YEAR($F848),MONTH($F848)+1,0)-$F848),DAY(DATE(YEAR($L$9),MONTH($L$9)+1,0)))))))),"")</f>
        <v/>
      </c>
      <c r="H848" s="52" t="str">
        <f>IFERROR(IF($A848&lt;&gt;"",VLOOKUP($A848,Matos,3,0),""),"")</f>
        <v/>
      </c>
      <c r="I848" s="52"/>
      <c r="J848" s="52"/>
      <c r="K848" s="68" t="str">
        <f ca="1">IFERROR(ROUND(IF(MID($B848,1,2)="OT","",IF(AND($B$8&lt;&gt;"",$D848="",MONTH($F848)=MONTH($L$9),($F848&gt;$B$8),($F848&gt;$E848)),-SUM($H848/DAY(DATE(YEAR($L$9),MONTH($L$9)+1,0)))*DATEDIF($B$8,$F848,"d")*$C848,IF(AND($B$8&lt;&gt;"",$D848&lt;&gt;"",MONTH($F848)=MONTH($L$9),($F848&gt;$B$8),($F848&gt;$E848)),-SUM($H848/DAY(DATE(YEAR($L$9),MONTH($L$9)+1,0)))*DATEDIF($B$8,$F848,"d")*$D848,""))),2),"")</f>
        <v/>
      </c>
      <c r="L848" s="68" t="str">
        <f ca="1">IFERROR(ROUND(IF(AND($J848="",$D848=""),SUM($H848/DAY(DATE(YEAR($L$9),MONTH($L$9)+1,0)))*$G848*$C848,IF(AND($J848="",$D848&lt;&gt;""),SUM($H848/DAY(DATE(YEAR($L$9),MONTH($L$9)+1,0)))*$G848*$D848,"")),2),"")</f>
        <v/>
      </c>
      <c r="M848" s="68" t="str">
        <f ca="1">IFERROR(ROUND(IF(SUM($I848+$L848)="","",SUM($I848+$L848)),2),"")</f>
        <v/>
      </c>
      <c r="N848" s="52"/>
      <c r="O848" s="54"/>
    </row>
    <row r="849" spans="1:15" s="14" customFormat="1" x14ac:dyDescent="0.25">
      <c r="A849" s="48"/>
      <c r="B849" s="49" t="str">
        <f>IFERROR(IF($A849&lt;&gt;"",VLOOKUP($A849,Matos,2,0),""),"")</f>
        <v/>
      </c>
      <c r="C849" s="50"/>
      <c r="D849" s="50"/>
      <c r="E849" s="51"/>
      <c r="F849" s="51"/>
      <c r="G849" s="67" t="str">
        <f>IFERROR(IF(OR($A849="",$B849="",$E849=""),"",IF(AND($F849&lt;&gt;"",MONTH($F849)&lt;MONTH($L$9)),"",IF(MID($B849,1,2)="OT",DATEDIF($E849,$F849,"d")+1,IF(AND($I849="",$F849=""),DATEDIF($E849,DATE(YEAR($L$9),MONTH($L$9)+1,0),"d"),IF(AND($E849&lt;&gt;"",$F849&lt;&gt;"",$I849=""),DATEDIF($E849,$F849,"d"),IF(AND($E849&lt;&gt;"",$F849&lt;&gt;"",$I849&lt;&gt;""),DAY(DATE(YEAR($F849),MONTH($F849)+1,0))-(DATE(YEAR($F849),MONTH($F849)+1,0)-$F849),DAY(DATE(YEAR($L$9),MONTH($L$9)+1,0)))))))),"")</f>
        <v/>
      </c>
      <c r="H849" s="52" t="str">
        <f>IFERROR(IF($A849&lt;&gt;"",VLOOKUP($A849,Matos,3,0),""),"")</f>
        <v/>
      </c>
      <c r="I849" s="52"/>
      <c r="J849" s="52"/>
      <c r="K849" s="68" t="str">
        <f ca="1">IFERROR(ROUND(IF(MID($B849,1,2)="OT","",IF(AND($B$8&lt;&gt;"",$D849="",MONTH($F849)=MONTH($L$9),($F849&gt;$B$8),($F849&gt;$E849)),-SUM($H849/DAY(DATE(YEAR($L$9),MONTH($L$9)+1,0)))*DATEDIF($B$8,$F849,"d")*$C849,IF(AND($B$8&lt;&gt;"",$D849&lt;&gt;"",MONTH($F849)=MONTH($L$9),($F849&gt;$B$8),($F849&gt;$E849)),-SUM($H849/DAY(DATE(YEAR($L$9),MONTH($L$9)+1,0)))*DATEDIF($B$8,$F849,"d")*$D849,""))),2),"")</f>
        <v/>
      </c>
      <c r="L849" s="68" t="str">
        <f ca="1">IFERROR(ROUND(IF(AND($J849="",$D849=""),SUM($H849/DAY(DATE(YEAR($L$9),MONTH($L$9)+1,0)))*$G849*$C849,IF(AND($J849="",$D849&lt;&gt;""),SUM($H849/DAY(DATE(YEAR($L$9),MONTH($L$9)+1,0)))*$G849*$D849,"")),2),"")</f>
        <v/>
      </c>
      <c r="M849" s="68" t="str">
        <f ca="1">IFERROR(ROUND(IF(SUM($I849+$L849)="","",SUM($I849+$L849)),2),"")</f>
        <v/>
      </c>
      <c r="N849" s="52"/>
      <c r="O849" s="54"/>
    </row>
    <row r="850" spans="1:15" s="14" customFormat="1" x14ac:dyDescent="0.25">
      <c r="A850" s="48"/>
      <c r="B850" s="49" t="str">
        <f>IFERROR(IF($A850&lt;&gt;"",VLOOKUP($A850,Matos,2,0),""),"")</f>
        <v/>
      </c>
      <c r="C850" s="50"/>
      <c r="D850" s="50"/>
      <c r="E850" s="51"/>
      <c r="F850" s="51"/>
      <c r="G850" s="67" t="str">
        <f>IFERROR(IF(OR($A850="",$B850="",$E850=""),"",IF(AND($F850&lt;&gt;"",MONTH($F850)&lt;MONTH($L$9)),"",IF(MID($B850,1,2)="OT",DATEDIF($E850,$F850,"d")+1,IF(AND($I850="",$F850=""),DATEDIF($E850,DATE(YEAR($L$9),MONTH($L$9)+1,0),"d"),IF(AND($E850&lt;&gt;"",$F850&lt;&gt;"",$I850=""),DATEDIF($E850,$F850,"d"),IF(AND($E850&lt;&gt;"",$F850&lt;&gt;"",$I850&lt;&gt;""),DAY(DATE(YEAR($F850),MONTH($F850)+1,0))-(DATE(YEAR($F850),MONTH($F850)+1,0)-$F850),DAY(DATE(YEAR($L$9),MONTH($L$9)+1,0)))))))),"")</f>
        <v/>
      </c>
      <c r="H850" s="52" t="str">
        <f>IFERROR(IF($A850&lt;&gt;"",VLOOKUP($A850,Matos,3,0),""),"")</f>
        <v/>
      </c>
      <c r="I850" s="52"/>
      <c r="J850" s="52"/>
      <c r="K850" s="68" t="str">
        <f ca="1">IFERROR(ROUND(IF(MID($B850,1,2)="OT","",IF(AND($B$8&lt;&gt;"",$D850="",MONTH($F850)=MONTH($L$9),($F850&gt;$B$8),($F850&gt;$E850)),-SUM($H850/DAY(DATE(YEAR($L$9),MONTH($L$9)+1,0)))*DATEDIF($B$8,$F850,"d")*$C850,IF(AND($B$8&lt;&gt;"",$D850&lt;&gt;"",MONTH($F850)=MONTH($L$9),($F850&gt;$B$8),($F850&gt;$E850)),-SUM($H850/DAY(DATE(YEAR($L$9),MONTH($L$9)+1,0)))*DATEDIF($B$8,$F850,"d")*$D850,""))),2),"")</f>
        <v/>
      </c>
      <c r="L850" s="68" t="str">
        <f ca="1">IFERROR(ROUND(IF(AND($J850="",$D850=""),SUM($H850/DAY(DATE(YEAR($L$9),MONTH($L$9)+1,0)))*$G850*$C850,IF(AND($J850="",$D850&lt;&gt;""),SUM($H850/DAY(DATE(YEAR($L$9),MONTH($L$9)+1,0)))*$G850*$D850,"")),2),"")</f>
        <v/>
      </c>
      <c r="M850" s="68" t="str">
        <f ca="1">IFERROR(ROUND(IF(SUM($I850+$L850)="","",SUM($I850+$L850)),2),"")</f>
        <v/>
      </c>
      <c r="N850" s="52"/>
      <c r="O850" s="54"/>
    </row>
    <row r="851" spans="1:15" s="14" customFormat="1" x14ac:dyDescent="0.25">
      <c r="A851" s="48"/>
      <c r="B851" s="49" t="str">
        <f>IFERROR(IF($A851&lt;&gt;"",VLOOKUP($A851,Matos,2,0),""),"")</f>
        <v/>
      </c>
      <c r="C851" s="50"/>
      <c r="D851" s="50"/>
      <c r="E851" s="51"/>
      <c r="F851" s="51"/>
      <c r="G851" s="67" t="str">
        <f>IFERROR(IF(OR($A851="",$B851="",$E851=""),"",IF(AND($F851&lt;&gt;"",MONTH($F851)&lt;MONTH($L$9)),"",IF(MID($B851,1,2)="OT",DATEDIF($E851,$F851,"d")+1,IF(AND($I851="",$F851=""),DATEDIF($E851,DATE(YEAR($L$9),MONTH($L$9)+1,0),"d"),IF(AND($E851&lt;&gt;"",$F851&lt;&gt;"",$I851=""),DATEDIF($E851,$F851,"d"),IF(AND($E851&lt;&gt;"",$F851&lt;&gt;"",$I851&lt;&gt;""),DAY(DATE(YEAR($F851),MONTH($F851)+1,0))-(DATE(YEAR($F851),MONTH($F851)+1,0)-$F851),DAY(DATE(YEAR($L$9),MONTH($L$9)+1,0)))))))),"")</f>
        <v/>
      </c>
      <c r="H851" s="52" t="str">
        <f>IFERROR(IF($A851&lt;&gt;"",VLOOKUP($A851,Matos,3,0),""),"")</f>
        <v/>
      </c>
      <c r="I851" s="52"/>
      <c r="J851" s="52"/>
      <c r="K851" s="68" t="str">
        <f ca="1">IFERROR(ROUND(IF(MID($B851,1,2)="OT","",IF(AND($B$8&lt;&gt;"",$D851="",MONTH($F851)=MONTH($L$9),($F851&gt;$B$8),($F851&gt;$E851)),-SUM($H851/DAY(DATE(YEAR($L$9),MONTH($L$9)+1,0)))*DATEDIF($B$8,$F851,"d")*$C851,IF(AND($B$8&lt;&gt;"",$D851&lt;&gt;"",MONTH($F851)=MONTH($L$9),($F851&gt;$B$8),($F851&gt;$E851)),-SUM($H851/DAY(DATE(YEAR($L$9),MONTH($L$9)+1,0)))*DATEDIF($B$8,$F851,"d")*$D851,""))),2),"")</f>
        <v/>
      </c>
      <c r="L851" s="68" t="str">
        <f ca="1">IFERROR(ROUND(IF(AND($J851="",$D851=""),SUM($H851/DAY(DATE(YEAR($L$9),MONTH($L$9)+1,0)))*$G851*$C851,IF(AND($J851="",$D851&lt;&gt;""),SUM($H851/DAY(DATE(YEAR($L$9),MONTH($L$9)+1,0)))*$G851*$D851,"")),2),"")</f>
        <v/>
      </c>
      <c r="M851" s="68" t="str">
        <f ca="1">IFERROR(ROUND(IF(SUM($I851+$L851)="","",SUM($I851+$L851)),2),"")</f>
        <v/>
      </c>
      <c r="N851" s="52"/>
      <c r="O851" s="54"/>
    </row>
    <row r="852" spans="1:15" s="14" customFormat="1" x14ac:dyDescent="0.25">
      <c r="A852" s="48"/>
      <c r="B852" s="49" t="str">
        <f>IFERROR(IF($A852&lt;&gt;"",VLOOKUP($A852,Matos,2,0),""),"")</f>
        <v/>
      </c>
      <c r="C852" s="50"/>
      <c r="D852" s="50"/>
      <c r="E852" s="51"/>
      <c r="F852" s="51"/>
      <c r="G852" s="67" t="str">
        <f>IFERROR(IF(OR($A852="",$B852="",$E852=""),"",IF(AND($F852&lt;&gt;"",MONTH($F852)&lt;MONTH($L$9)),"",IF(MID($B852,1,2)="OT",DATEDIF($E852,$F852,"d")+1,IF(AND($I852="",$F852=""),DATEDIF($E852,DATE(YEAR($L$9),MONTH($L$9)+1,0),"d"),IF(AND($E852&lt;&gt;"",$F852&lt;&gt;"",$I852=""),DATEDIF($E852,$F852,"d"),IF(AND($E852&lt;&gt;"",$F852&lt;&gt;"",$I852&lt;&gt;""),DAY(DATE(YEAR($F852),MONTH($F852)+1,0))-(DATE(YEAR($F852),MONTH($F852)+1,0)-$F852),DAY(DATE(YEAR($L$9),MONTH($L$9)+1,0)))))))),"")</f>
        <v/>
      </c>
      <c r="H852" s="52" t="str">
        <f>IFERROR(IF($A852&lt;&gt;"",VLOOKUP($A852,Matos,3,0),""),"")</f>
        <v/>
      </c>
      <c r="I852" s="52"/>
      <c r="J852" s="52"/>
      <c r="K852" s="68" t="str">
        <f ca="1">IFERROR(ROUND(IF(MID($B852,1,2)="OT","",IF(AND($B$8&lt;&gt;"",$D852="",MONTH($F852)=MONTH($L$9),($F852&gt;$B$8),($F852&gt;$E852)),-SUM($H852/DAY(DATE(YEAR($L$9),MONTH($L$9)+1,0)))*DATEDIF($B$8,$F852,"d")*$C852,IF(AND($B$8&lt;&gt;"",$D852&lt;&gt;"",MONTH($F852)=MONTH($L$9),($F852&gt;$B$8),($F852&gt;$E852)),-SUM($H852/DAY(DATE(YEAR($L$9),MONTH($L$9)+1,0)))*DATEDIF($B$8,$F852,"d")*$D852,""))),2),"")</f>
        <v/>
      </c>
      <c r="L852" s="68" t="str">
        <f ca="1">IFERROR(ROUND(IF(AND($J852="",$D852=""),SUM($H852/DAY(DATE(YEAR($L$9),MONTH($L$9)+1,0)))*$G852*$C852,IF(AND($J852="",$D852&lt;&gt;""),SUM($H852/DAY(DATE(YEAR($L$9),MONTH($L$9)+1,0)))*$G852*$D852,"")),2),"")</f>
        <v/>
      </c>
      <c r="M852" s="68" t="str">
        <f ca="1">IFERROR(ROUND(IF(SUM($I852+$L852)="","",SUM($I852+$L852)),2),"")</f>
        <v/>
      </c>
      <c r="N852" s="52"/>
      <c r="O852" s="54"/>
    </row>
    <row r="853" spans="1:15" s="14" customFormat="1" x14ac:dyDescent="0.25">
      <c r="A853" s="48"/>
      <c r="B853" s="49" t="str">
        <f>IFERROR(IF($A853&lt;&gt;"",VLOOKUP($A853,Matos,2,0),""),"")</f>
        <v/>
      </c>
      <c r="C853" s="50"/>
      <c r="D853" s="50"/>
      <c r="E853" s="51"/>
      <c r="F853" s="51"/>
      <c r="G853" s="67" t="str">
        <f>IFERROR(IF(OR($A853="",$B853="",$E853=""),"",IF(AND($F853&lt;&gt;"",MONTH($F853)&lt;MONTH($L$9)),"",IF(MID($B853,1,2)="OT",DATEDIF($E853,$F853,"d")+1,IF(AND($I853="",$F853=""),DATEDIF($E853,DATE(YEAR($L$9),MONTH($L$9)+1,0),"d"),IF(AND($E853&lt;&gt;"",$F853&lt;&gt;"",$I853=""),DATEDIF($E853,$F853,"d"),IF(AND($E853&lt;&gt;"",$F853&lt;&gt;"",$I853&lt;&gt;""),DAY(DATE(YEAR($F853),MONTH($F853)+1,0))-(DATE(YEAR($F853),MONTH($F853)+1,0)-$F853),DAY(DATE(YEAR($L$9),MONTH($L$9)+1,0)))))))),"")</f>
        <v/>
      </c>
      <c r="H853" s="52" t="str">
        <f>IFERROR(IF($A853&lt;&gt;"",VLOOKUP($A853,Matos,3,0),""),"")</f>
        <v/>
      </c>
      <c r="I853" s="52"/>
      <c r="J853" s="52"/>
      <c r="K853" s="68" t="str">
        <f ca="1">IFERROR(ROUND(IF(MID($B853,1,2)="OT","",IF(AND($B$8&lt;&gt;"",$D853="",MONTH($F853)=MONTH($L$9),($F853&gt;$B$8),($F853&gt;$E853)),-SUM($H853/DAY(DATE(YEAR($L$9),MONTH($L$9)+1,0)))*DATEDIF($B$8,$F853,"d")*$C853,IF(AND($B$8&lt;&gt;"",$D853&lt;&gt;"",MONTH($F853)=MONTH($L$9),($F853&gt;$B$8),($F853&gt;$E853)),-SUM($H853/DAY(DATE(YEAR($L$9),MONTH($L$9)+1,0)))*DATEDIF($B$8,$F853,"d")*$D853,""))),2),"")</f>
        <v/>
      </c>
      <c r="L853" s="68" t="str">
        <f ca="1">IFERROR(ROUND(IF(AND($J853="",$D853=""),SUM($H853/DAY(DATE(YEAR($L$9),MONTH($L$9)+1,0)))*$G853*$C853,IF(AND($J853="",$D853&lt;&gt;""),SUM($H853/DAY(DATE(YEAR($L$9),MONTH($L$9)+1,0)))*$G853*$D853,"")),2),"")</f>
        <v/>
      </c>
      <c r="M853" s="68" t="str">
        <f ca="1">IFERROR(ROUND(IF(SUM($I853+$L853)="","",SUM($I853+$L853)),2),"")</f>
        <v/>
      </c>
      <c r="N853" s="52"/>
      <c r="O853" s="54"/>
    </row>
    <row r="854" spans="1:15" s="14" customFormat="1" x14ac:dyDescent="0.25">
      <c r="A854" s="48"/>
      <c r="B854" s="49" t="str">
        <f>IFERROR(IF($A854&lt;&gt;"",VLOOKUP($A854,Matos,2,0),""),"")</f>
        <v/>
      </c>
      <c r="C854" s="50"/>
      <c r="D854" s="50"/>
      <c r="E854" s="51"/>
      <c r="F854" s="51"/>
      <c r="G854" s="67" t="str">
        <f>IFERROR(IF(OR($A854="",$B854="",$E854=""),"",IF(AND($F854&lt;&gt;"",MONTH($F854)&lt;MONTH($L$9)),"",IF(MID($B854,1,2)="OT",DATEDIF($E854,$F854,"d")+1,IF(AND($I854="",$F854=""),DATEDIF($E854,DATE(YEAR($L$9),MONTH($L$9)+1,0),"d"),IF(AND($E854&lt;&gt;"",$F854&lt;&gt;"",$I854=""),DATEDIF($E854,$F854,"d"),IF(AND($E854&lt;&gt;"",$F854&lt;&gt;"",$I854&lt;&gt;""),DAY(DATE(YEAR($F854),MONTH($F854)+1,0))-(DATE(YEAR($F854),MONTH($F854)+1,0)-$F854),DAY(DATE(YEAR($L$9),MONTH($L$9)+1,0)))))))),"")</f>
        <v/>
      </c>
      <c r="H854" s="52" t="str">
        <f>IFERROR(IF($A854&lt;&gt;"",VLOOKUP($A854,Matos,3,0),""),"")</f>
        <v/>
      </c>
      <c r="I854" s="52"/>
      <c r="J854" s="52"/>
      <c r="K854" s="68" t="str">
        <f ca="1">IFERROR(ROUND(IF(MID($B854,1,2)="OT","",IF(AND($B$8&lt;&gt;"",$D854="",MONTH($F854)=MONTH($L$9),($F854&gt;$B$8),($F854&gt;$E854)),-SUM($H854/DAY(DATE(YEAR($L$9),MONTH($L$9)+1,0)))*DATEDIF($B$8,$F854,"d")*$C854,IF(AND($B$8&lt;&gt;"",$D854&lt;&gt;"",MONTH($F854)=MONTH($L$9),($F854&gt;$B$8),($F854&gt;$E854)),-SUM($H854/DAY(DATE(YEAR($L$9),MONTH($L$9)+1,0)))*DATEDIF($B$8,$F854,"d")*$D854,""))),2),"")</f>
        <v/>
      </c>
      <c r="L854" s="68" t="str">
        <f ca="1">IFERROR(ROUND(IF(AND($J854="",$D854=""),SUM($H854/DAY(DATE(YEAR($L$9),MONTH($L$9)+1,0)))*$G854*$C854,IF(AND($J854="",$D854&lt;&gt;""),SUM($H854/DAY(DATE(YEAR($L$9),MONTH($L$9)+1,0)))*$G854*$D854,"")),2),"")</f>
        <v/>
      </c>
      <c r="M854" s="68" t="str">
        <f ca="1">IFERROR(ROUND(IF(SUM($I854+$L854)="","",SUM($I854+$L854)),2),"")</f>
        <v/>
      </c>
      <c r="N854" s="52"/>
      <c r="O854" s="54"/>
    </row>
    <row r="855" spans="1:15" s="14" customFormat="1" x14ac:dyDescent="0.25">
      <c r="A855" s="48"/>
      <c r="B855" s="49" t="str">
        <f>IFERROR(IF($A855&lt;&gt;"",VLOOKUP($A855,Matos,2,0),""),"")</f>
        <v/>
      </c>
      <c r="C855" s="50"/>
      <c r="D855" s="50"/>
      <c r="E855" s="51"/>
      <c r="F855" s="51"/>
      <c r="G855" s="67" t="str">
        <f>IFERROR(IF(OR($A855="",$B855="",$E855=""),"",IF(AND($F855&lt;&gt;"",MONTH($F855)&lt;MONTH($L$9)),"",IF(MID($B855,1,2)="OT",DATEDIF($E855,$F855,"d")+1,IF(AND($I855="",$F855=""),DATEDIF($E855,DATE(YEAR($L$9),MONTH($L$9)+1,0),"d"),IF(AND($E855&lt;&gt;"",$F855&lt;&gt;"",$I855=""),DATEDIF($E855,$F855,"d"),IF(AND($E855&lt;&gt;"",$F855&lt;&gt;"",$I855&lt;&gt;""),DAY(DATE(YEAR($F855),MONTH($F855)+1,0))-(DATE(YEAR($F855),MONTH($F855)+1,0)-$F855),DAY(DATE(YEAR($L$9),MONTH($L$9)+1,0)))))))),"")</f>
        <v/>
      </c>
      <c r="H855" s="52" t="str">
        <f>IFERROR(IF($A855&lt;&gt;"",VLOOKUP($A855,Matos,3,0),""),"")</f>
        <v/>
      </c>
      <c r="I855" s="52"/>
      <c r="J855" s="52"/>
      <c r="K855" s="68" t="str">
        <f ca="1">IFERROR(ROUND(IF(MID($B855,1,2)="OT","",IF(AND($B$8&lt;&gt;"",$D855="",MONTH($F855)=MONTH($L$9),($F855&gt;$B$8),($F855&gt;$E855)),-SUM($H855/DAY(DATE(YEAR($L$9),MONTH($L$9)+1,0)))*DATEDIF($B$8,$F855,"d")*$C855,IF(AND($B$8&lt;&gt;"",$D855&lt;&gt;"",MONTH($F855)=MONTH($L$9),($F855&gt;$B$8),($F855&gt;$E855)),-SUM($H855/DAY(DATE(YEAR($L$9),MONTH($L$9)+1,0)))*DATEDIF($B$8,$F855,"d")*$D855,""))),2),"")</f>
        <v/>
      </c>
      <c r="L855" s="68" t="str">
        <f ca="1">IFERROR(ROUND(IF(AND($J855="",$D855=""),SUM($H855/DAY(DATE(YEAR($L$9),MONTH($L$9)+1,0)))*$G855*$C855,IF(AND($J855="",$D855&lt;&gt;""),SUM($H855/DAY(DATE(YEAR($L$9),MONTH($L$9)+1,0)))*$G855*$D855,"")),2),"")</f>
        <v/>
      </c>
      <c r="M855" s="68" t="str">
        <f ca="1">IFERROR(ROUND(IF(SUM($I855+$L855)="","",SUM($I855+$L855)),2),"")</f>
        <v/>
      </c>
      <c r="N855" s="52"/>
      <c r="O855" s="54"/>
    </row>
    <row r="856" spans="1:15" s="14" customFormat="1" x14ac:dyDescent="0.25">
      <c r="A856" s="48"/>
      <c r="B856" s="49" t="str">
        <f>IFERROR(IF($A856&lt;&gt;"",VLOOKUP($A856,Matos,2,0),""),"")</f>
        <v/>
      </c>
      <c r="C856" s="50"/>
      <c r="D856" s="50"/>
      <c r="E856" s="51"/>
      <c r="F856" s="51"/>
      <c r="G856" s="67" t="str">
        <f>IFERROR(IF(OR($A856="",$B856="",$E856=""),"",IF(AND($F856&lt;&gt;"",MONTH($F856)&lt;MONTH($L$9)),"",IF(MID($B856,1,2)="OT",DATEDIF($E856,$F856,"d")+1,IF(AND($I856="",$F856=""),DATEDIF($E856,DATE(YEAR($L$9),MONTH($L$9)+1,0),"d"),IF(AND($E856&lt;&gt;"",$F856&lt;&gt;"",$I856=""),DATEDIF($E856,$F856,"d"),IF(AND($E856&lt;&gt;"",$F856&lt;&gt;"",$I856&lt;&gt;""),DAY(DATE(YEAR($F856),MONTH($F856)+1,0))-(DATE(YEAR($F856),MONTH($F856)+1,0)-$F856),DAY(DATE(YEAR($L$9),MONTH($L$9)+1,0)))))))),"")</f>
        <v/>
      </c>
      <c r="H856" s="52" t="str">
        <f>IFERROR(IF($A856&lt;&gt;"",VLOOKUP($A856,Matos,3,0),""),"")</f>
        <v/>
      </c>
      <c r="I856" s="52"/>
      <c r="J856" s="52"/>
      <c r="K856" s="68" t="str">
        <f ca="1">IFERROR(ROUND(IF(MID($B856,1,2)="OT","",IF(AND($B$8&lt;&gt;"",$D856="",MONTH($F856)=MONTH($L$9),($F856&gt;$B$8),($F856&gt;$E856)),-SUM($H856/DAY(DATE(YEAR($L$9),MONTH($L$9)+1,0)))*DATEDIF($B$8,$F856,"d")*$C856,IF(AND($B$8&lt;&gt;"",$D856&lt;&gt;"",MONTH($F856)=MONTH($L$9),($F856&gt;$B$8),($F856&gt;$E856)),-SUM($H856/DAY(DATE(YEAR($L$9),MONTH($L$9)+1,0)))*DATEDIF($B$8,$F856,"d")*$D856,""))),2),"")</f>
        <v/>
      </c>
      <c r="L856" s="68" t="str">
        <f ca="1">IFERROR(ROUND(IF(AND($J856="",$D856=""),SUM($H856/DAY(DATE(YEAR($L$9),MONTH($L$9)+1,0)))*$G856*$C856,IF(AND($J856="",$D856&lt;&gt;""),SUM($H856/DAY(DATE(YEAR($L$9),MONTH($L$9)+1,0)))*$G856*$D856,"")),2),"")</f>
        <v/>
      </c>
      <c r="M856" s="68" t="str">
        <f ca="1">IFERROR(ROUND(IF(SUM($I856+$L856)="","",SUM($I856+$L856)),2),"")</f>
        <v/>
      </c>
      <c r="N856" s="52"/>
      <c r="O856" s="54"/>
    </row>
    <row r="857" spans="1:15" s="14" customFormat="1" x14ac:dyDescent="0.25">
      <c r="A857" s="48"/>
      <c r="B857" s="49" t="str">
        <f>IFERROR(IF($A857&lt;&gt;"",VLOOKUP($A857,Matos,2,0),""),"")</f>
        <v/>
      </c>
      <c r="C857" s="50"/>
      <c r="D857" s="50"/>
      <c r="E857" s="51"/>
      <c r="F857" s="51"/>
      <c r="G857" s="67" t="str">
        <f>IFERROR(IF(OR($A857="",$B857="",$E857=""),"",IF(AND($F857&lt;&gt;"",MONTH($F857)&lt;MONTH($L$9)),"",IF(MID($B857,1,2)="OT",DATEDIF($E857,$F857,"d")+1,IF(AND($I857="",$F857=""),DATEDIF($E857,DATE(YEAR($L$9),MONTH($L$9)+1,0),"d"),IF(AND($E857&lt;&gt;"",$F857&lt;&gt;"",$I857=""),DATEDIF($E857,$F857,"d"),IF(AND($E857&lt;&gt;"",$F857&lt;&gt;"",$I857&lt;&gt;""),DAY(DATE(YEAR($F857),MONTH($F857)+1,0))-(DATE(YEAR($F857),MONTH($F857)+1,0)-$F857),DAY(DATE(YEAR($L$9),MONTH($L$9)+1,0)))))))),"")</f>
        <v/>
      </c>
      <c r="H857" s="52" t="str">
        <f>IFERROR(IF($A857&lt;&gt;"",VLOOKUP($A857,Matos,3,0),""),"")</f>
        <v/>
      </c>
      <c r="I857" s="52"/>
      <c r="J857" s="52"/>
      <c r="K857" s="68" t="str">
        <f ca="1">IFERROR(ROUND(IF(MID($B857,1,2)="OT","",IF(AND($B$8&lt;&gt;"",$D857="",MONTH($F857)=MONTH($L$9),($F857&gt;$B$8),($F857&gt;$E857)),-SUM($H857/DAY(DATE(YEAR($L$9),MONTH($L$9)+1,0)))*DATEDIF($B$8,$F857,"d")*$C857,IF(AND($B$8&lt;&gt;"",$D857&lt;&gt;"",MONTH($F857)=MONTH($L$9),($F857&gt;$B$8),($F857&gt;$E857)),-SUM($H857/DAY(DATE(YEAR($L$9),MONTH($L$9)+1,0)))*DATEDIF($B$8,$F857,"d")*$D857,""))),2),"")</f>
        <v/>
      </c>
      <c r="L857" s="68" t="str">
        <f ca="1">IFERROR(ROUND(IF(AND($J857="",$D857=""),SUM($H857/DAY(DATE(YEAR($L$9),MONTH($L$9)+1,0)))*$G857*$C857,IF(AND($J857="",$D857&lt;&gt;""),SUM($H857/DAY(DATE(YEAR($L$9),MONTH($L$9)+1,0)))*$G857*$D857,"")),2),"")</f>
        <v/>
      </c>
      <c r="M857" s="68" t="str">
        <f ca="1">IFERROR(ROUND(IF(SUM($I857+$L857)="","",SUM($I857+$L857)),2),"")</f>
        <v/>
      </c>
      <c r="N857" s="52"/>
      <c r="O857" s="54"/>
    </row>
    <row r="858" spans="1:15" s="14" customFormat="1" x14ac:dyDescent="0.25">
      <c r="A858" s="48"/>
      <c r="B858" s="49" t="str">
        <f>IFERROR(IF($A858&lt;&gt;"",VLOOKUP($A858,Matos,2,0),""),"")</f>
        <v/>
      </c>
      <c r="C858" s="50"/>
      <c r="D858" s="50"/>
      <c r="E858" s="51"/>
      <c r="F858" s="51"/>
      <c r="G858" s="67" t="str">
        <f>IFERROR(IF(OR($A858="",$B858="",$E858=""),"",IF(AND($F858&lt;&gt;"",MONTH($F858)&lt;MONTH($L$9)),"",IF(MID($B858,1,2)="OT",DATEDIF($E858,$F858,"d")+1,IF(AND($I858="",$F858=""),DATEDIF($E858,DATE(YEAR($L$9),MONTH($L$9)+1,0),"d"),IF(AND($E858&lt;&gt;"",$F858&lt;&gt;"",$I858=""),DATEDIF($E858,$F858,"d"),IF(AND($E858&lt;&gt;"",$F858&lt;&gt;"",$I858&lt;&gt;""),DAY(DATE(YEAR($F858),MONTH($F858)+1,0))-(DATE(YEAR($F858),MONTH($F858)+1,0)-$F858),DAY(DATE(YEAR($L$9),MONTH($L$9)+1,0)))))))),"")</f>
        <v/>
      </c>
      <c r="H858" s="52" t="str">
        <f>IFERROR(IF($A858&lt;&gt;"",VLOOKUP($A858,Matos,3,0),""),"")</f>
        <v/>
      </c>
      <c r="I858" s="52"/>
      <c r="J858" s="52"/>
      <c r="K858" s="68" t="str">
        <f ca="1">IFERROR(ROUND(IF(MID($B858,1,2)="OT","",IF(AND($B$8&lt;&gt;"",$D858="",MONTH($F858)=MONTH($L$9),($F858&gt;$B$8),($F858&gt;$E858)),-SUM($H858/DAY(DATE(YEAR($L$9),MONTH($L$9)+1,0)))*DATEDIF($B$8,$F858,"d")*$C858,IF(AND($B$8&lt;&gt;"",$D858&lt;&gt;"",MONTH($F858)=MONTH($L$9),($F858&gt;$B$8),($F858&gt;$E858)),-SUM($H858/DAY(DATE(YEAR($L$9),MONTH($L$9)+1,0)))*DATEDIF($B$8,$F858,"d")*$D858,""))),2),"")</f>
        <v/>
      </c>
      <c r="L858" s="68" t="str">
        <f ca="1">IFERROR(ROUND(IF(AND($J858="",$D858=""),SUM($H858/DAY(DATE(YEAR($L$9),MONTH($L$9)+1,0)))*$G858*$C858,IF(AND($J858="",$D858&lt;&gt;""),SUM($H858/DAY(DATE(YEAR($L$9),MONTH($L$9)+1,0)))*$G858*$D858,"")),2),"")</f>
        <v/>
      </c>
      <c r="M858" s="68" t="str">
        <f ca="1">IFERROR(ROUND(IF(SUM($I858+$L858)="","",SUM($I858+$L858)),2),"")</f>
        <v/>
      </c>
      <c r="N858" s="52"/>
      <c r="O858" s="54"/>
    </row>
    <row r="859" spans="1:15" s="14" customFormat="1" x14ac:dyDescent="0.25">
      <c r="A859" s="48"/>
      <c r="B859" s="49" t="str">
        <f>IFERROR(IF($A859&lt;&gt;"",VLOOKUP($A859,Matos,2,0),""),"")</f>
        <v/>
      </c>
      <c r="C859" s="50"/>
      <c r="D859" s="50"/>
      <c r="E859" s="51"/>
      <c r="F859" s="51"/>
      <c r="G859" s="67" t="str">
        <f>IFERROR(IF(OR($A859="",$B859="",$E859=""),"",IF(AND($F859&lt;&gt;"",MONTH($F859)&lt;MONTH($L$9)),"",IF(MID($B859,1,2)="OT",DATEDIF($E859,$F859,"d")+1,IF(AND($I859="",$F859=""),DATEDIF($E859,DATE(YEAR($L$9),MONTH($L$9)+1,0),"d"),IF(AND($E859&lt;&gt;"",$F859&lt;&gt;"",$I859=""),DATEDIF($E859,$F859,"d"),IF(AND($E859&lt;&gt;"",$F859&lt;&gt;"",$I859&lt;&gt;""),DAY(DATE(YEAR($F859),MONTH($F859)+1,0))-(DATE(YEAR($F859),MONTH($F859)+1,0)-$F859),DAY(DATE(YEAR($L$9),MONTH($L$9)+1,0)))))))),"")</f>
        <v/>
      </c>
      <c r="H859" s="52" t="str">
        <f>IFERROR(IF($A859&lt;&gt;"",VLOOKUP($A859,Matos,3,0),""),"")</f>
        <v/>
      </c>
      <c r="I859" s="52"/>
      <c r="J859" s="52"/>
      <c r="K859" s="68" t="str">
        <f ca="1">IFERROR(ROUND(IF(MID($B859,1,2)="OT","",IF(AND($B$8&lt;&gt;"",$D859="",MONTH($F859)=MONTH($L$9),($F859&gt;$B$8),($F859&gt;$E859)),-SUM($H859/DAY(DATE(YEAR($L$9),MONTH($L$9)+1,0)))*DATEDIF($B$8,$F859,"d")*$C859,IF(AND($B$8&lt;&gt;"",$D859&lt;&gt;"",MONTH($F859)=MONTH($L$9),($F859&gt;$B$8),($F859&gt;$E859)),-SUM($H859/DAY(DATE(YEAR($L$9),MONTH($L$9)+1,0)))*DATEDIF($B$8,$F859,"d")*$D859,""))),2),"")</f>
        <v/>
      </c>
      <c r="L859" s="68" t="str">
        <f ca="1">IFERROR(ROUND(IF(AND($J859="",$D859=""),SUM($H859/DAY(DATE(YEAR($L$9),MONTH($L$9)+1,0)))*$G859*$C859,IF(AND($J859="",$D859&lt;&gt;""),SUM($H859/DAY(DATE(YEAR($L$9),MONTH($L$9)+1,0)))*$G859*$D859,"")),2),"")</f>
        <v/>
      </c>
      <c r="M859" s="68" t="str">
        <f ca="1">IFERROR(ROUND(IF(SUM($I859+$L859)="","",SUM($I859+$L859)),2),"")</f>
        <v/>
      </c>
      <c r="N859" s="52"/>
      <c r="O859" s="54"/>
    </row>
    <row r="860" spans="1:15" s="14" customFormat="1" x14ac:dyDescent="0.25">
      <c r="A860" s="48"/>
      <c r="B860" s="49" t="str">
        <f>IFERROR(IF($A860&lt;&gt;"",VLOOKUP($A860,Matos,2,0),""),"")</f>
        <v/>
      </c>
      <c r="C860" s="50"/>
      <c r="D860" s="50"/>
      <c r="E860" s="51"/>
      <c r="F860" s="51"/>
      <c r="G860" s="67" t="str">
        <f>IFERROR(IF(OR($A860="",$B860="",$E860=""),"",IF(AND($F860&lt;&gt;"",MONTH($F860)&lt;MONTH($L$9)),"",IF(MID($B860,1,2)="OT",DATEDIF($E860,$F860,"d")+1,IF(AND($I860="",$F860=""),DATEDIF($E860,DATE(YEAR($L$9),MONTH($L$9)+1,0),"d"),IF(AND($E860&lt;&gt;"",$F860&lt;&gt;"",$I860=""),DATEDIF($E860,$F860,"d"),IF(AND($E860&lt;&gt;"",$F860&lt;&gt;"",$I860&lt;&gt;""),DAY(DATE(YEAR($F860),MONTH($F860)+1,0))-(DATE(YEAR($F860),MONTH($F860)+1,0)-$F860),DAY(DATE(YEAR($L$9),MONTH($L$9)+1,0)))))))),"")</f>
        <v/>
      </c>
      <c r="H860" s="52" t="str">
        <f>IFERROR(IF($A860&lt;&gt;"",VLOOKUP($A860,Matos,3,0),""),"")</f>
        <v/>
      </c>
      <c r="I860" s="52"/>
      <c r="J860" s="52"/>
      <c r="K860" s="68" t="str">
        <f ca="1">IFERROR(ROUND(IF(MID($B860,1,2)="OT","",IF(AND($B$8&lt;&gt;"",$D860="",MONTH($F860)=MONTH($L$9),($F860&gt;$B$8),($F860&gt;$E860)),-SUM($H860/DAY(DATE(YEAR($L$9),MONTH($L$9)+1,0)))*DATEDIF($B$8,$F860,"d")*$C860,IF(AND($B$8&lt;&gt;"",$D860&lt;&gt;"",MONTH($F860)=MONTH($L$9),($F860&gt;$B$8),($F860&gt;$E860)),-SUM($H860/DAY(DATE(YEAR($L$9),MONTH($L$9)+1,0)))*DATEDIF($B$8,$F860,"d")*$D860,""))),2),"")</f>
        <v/>
      </c>
      <c r="L860" s="68" t="str">
        <f ca="1">IFERROR(ROUND(IF(AND($J860="",$D860=""),SUM($H860/DAY(DATE(YEAR($L$9),MONTH($L$9)+1,0)))*$G860*$C860,IF(AND($J860="",$D860&lt;&gt;""),SUM($H860/DAY(DATE(YEAR($L$9),MONTH($L$9)+1,0)))*$G860*$D860,"")),2),"")</f>
        <v/>
      </c>
      <c r="M860" s="68" t="str">
        <f ca="1">IFERROR(ROUND(IF(SUM($I860+$L860)="","",SUM($I860+$L860)),2),"")</f>
        <v/>
      </c>
      <c r="N860" s="52"/>
      <c r="O860" s="54"/>
    </row>
    <row r="861" spans="1:15" s="14" customFormat="1" x14ac:dyDescent="0.25">
      <c r="A861" s="48"/>
      <c r="B861" s="49" t="str">
        <f>IFERROR(IF($A861&lt;&gt;"",VLOOKUP($A861,Matos,2,0),""),"")</f>
        <v/>
      </c>
      <c r="C861" s="50"/>
      <c r="D861" s="50"/>
      <c r="E861" s="51"/>
      <c r="F861" s="51"/>
      <c r="G861" s="67" t="str">
        <f>IFERROR(IF(OR($A861="",$B861="",$E861=""),"",IF(AND($F861&lt;&gt;"",MONTH($F861)&lt;MONTH($L$9)),"",IF(MID($B861,1,2)="OT",DATEDIF($E861,$F861,"d")+1,IF(AND($I861="",$F861=""),DATEDIF($E861,DATE(YEAR($L$9),MONTH($L$9)+1,0),"d"),IF(AND($E861&lt;&gt;"",$F861&lt;&gt;"",$I861=""),DATEDIF($E861,$F861,"d"),IF(AND($E861&lt;&gt;"",$F861&lt;&gt;"",$I861&lt;&gt;""),DAY(DATE(YEAR($F861),MONTH($F861)+1,0))-(DATE(YEAR($F861),MONTH($F861)+1,0)-$F861),DAY(DATE(YEAR($L$9),MONTH($L$9)+1,0)))))))),"")</f>
        <v/>
      </c>
      <c r="H861" s="52" t="str">
        <f>IFERROR(IF($A861&lt;&gt;"",VLOOKUP($A861,Matos,3,0),""),"")</f>
        <v/>
      </c>
      <c r="I861" s="52"/>
      <c r="J861" s="52"/>
      <c r="K861" s="68" t="str">
        <f ca="1">IFERROR(ROUND(IF(MID($B861,1,2)="OT","",IF(AND($B$8&lt;&gt;"",$D861="",MONTH($F861)=MONTH($L$9),($F861&gt;$B$8),($F861&gt;$E861)),-SUM($H861/DAY(DATE(YEAR($L$9),MONTH($L$9)+1,0)))*DATEDIF($B$8,$F861,"d")*$C861,IF(AND($B$8&lt;&gt;"",$D861&lt;&gt;"",MONTH($F861)=MONTH($L$9),($F861&gt;$B$8),($F861&gt;$E861)),-SUM($H861/DAY(DATE(YEAR($L$9),MONTH($L$9)+1,0)))*DATEDIF($B$8,$F861,"d")*$D861,""))),2),"")</f>
        <v/>
      </c>
      <c r="L861" s="68" t="str">
        <f ca="1">IFERROR(ROUND(IF(AND($J861="",$D861=""),SUM($H861/DAY(DATE(YEAR($L$9),MONTH($L$9)+1,0)))*$G861*$C861,IF(AND($J861="",$D861&lt;&gt;""),SUM($H861/DAY(DATE(YEAR($L$9),MONTH($L$9)+1,0)))*$G861*$D861,"")),2),"")</f>
        <v/>
      </c>
      <c r="M861" s="68" t="str">
        <f ca="1">IFERROR(ROUND(IF(SUM($I861+$L861)="","",SUM($I861+$L861)),2),"")</f>
        <v/>
      </c>
      <c r="N861" s="52"/>
      <c r="O861" s="54"/>
    </row>
    <row r="862" spans="1:15" s="14" customFormat="1" x14ac:dyDescent="0.25">
      <c r="A862" s="48"/>
      <c r="B862" s="49" t="str">
        <f>IFERROR(IF($A862&lt;&gt;"",VLOOKUP($A862,Matos,2,0),""),"")</f>
        <v/>
      </c>
      <c r="C862" s="50"/>
      <c r="D862" s="50"/>
      <c r="E862" s="51"/>
      <c r="F862" s="51"/>
      <c r="G862" s="67" t="str">
        <f>IFERROR(IF(OR($A862="",$B862="",$E862=""),"",IF(AND($F862&lt;&gt;"",MONTH($F862)&lt;MONTH($L$9)),"",IF(MID($B862,1,2)="OT",DATEDIF($E862,$F862,"d")+1,IF(AND($I862="",$F862=""),DATEDIF($E862,DATE(YEAR($L$9),MONTH($L$9)+1,0),"d"),IF(AND($E862&lt;&gt;"",$F862&lt;&gt;"",$I862=""),DATEDIF($E862,$F862,"d"),IF(AND($E862&lt;&gt;"",$F862&lt;&gt;"",$I862&lt;&gt;""),DAY(DATE(YEAR($F862),MONTH($F862)+1,0))-(DATE(YEAR($F862),MONTH($F862)+1,0)-$F862),DAY(DATE(YEAR($L$9),MONTH($L$9)+1,0)))))))),"")</f>
        <v/>
      </c>
      <c r="H862" s="52" t="str">
        <f>IFERROR(IF($A862&lt;&gt;"",VLOOKUP($A862,Matos,3,0),""),"")</f>
        <v/>
      </c>
      <c r="I862" s="52"/>
      <c r="J862" s="52"/>
      <c r="K862" s="68" t="str">
        <f ca="1">IFERROR(ROUND(IF(MID($B862,1,2)="OT","",IF(AND($B$8&lt;&gt;"",$D862="",MONTH($F862)=MONTH($L$9),($F862&gt;$B$8),($F862&gt;$E862)),-SUM($H862/DAY(DATE(YEAR($L$9),MONTH($L$9)+1,0)))*DATEDIF($B$8,$F862,"d")*$C862,IF(AND($B$8&lt;&gt;"",$D862&lt;&gt;"",MONTH($F862)=MONTH($L$9),($F862&gt;$B$8),($F862&gt;$E862)),-SUM($H862/DAY(DATE(YEAR($L$9),MONTH($L$9)+1,0)))*DATEDIF($B$8,$F862,"d")*$D862,""))),2),"")</f>
        <v/>
      </c>
      <c r="L862" s="68" t="str">
        <f ca="1">IFERROR(ROUND(IF(AND($J862="",$D862=""),SUM($H862/DAY(DATE(YEAR($L$9),MONTH($L$9)+1,0)))*$G862*$C862,IF(AND($J862="",$D862&lt;&gt;""),SUM($H862/DAY(DATE(YEAR($L$9),MONTH($L$9)+1,0)))*$G862*$D862,"")),2),"")</f>
        <v/>
      </c>
      <c r="M862" s="68" t="str">
        <f ca="1">IFERROR(ROUND(IF(SUM($I862+$L862)="","",SUM($I862+$L862)),2),"")</f>
        <v/>
      </c>
      <c r="N862" s="52"/>
      <c r="O862" s="54"/>
    </row>
    <row r="863" spans="1:15" s="14" customFormat="1" x14ac:dyDescent="0.25">
      <c r="A863" s="48"/>
      <c r="B863" s="49" t="str">
        <f>IFERROR(IF($A863&lt;&gt;"",VLOOKUP($A863,Matos,2,0),""),"")</f>
        <v/>
      </c>
      <c r="C863" s="50"/>
      <c r="D863" s="50"/>
      <c r="E863" s="51"/>
      <c r="F863" s="51"/>
      <c r="G863" s="67" t="str">
        <f>IFERROR(IF(OR($A863="",$B863="",$E863=""),"",IF(AND($F863&lt;&gt;"",MONTH($F863)&lt;MONTH($L$9)),"",IF(MID($B863,1,2)="OT",DATEDIF($E863,$F863,"d")+1,IF(AND($I863="",$F863=""),DATEDIF($E863,DATE(YEAR($L$9),MONTH($L$9)+1,0),"d"),IF(AND($E863&lt;&gt;"",$F863&lt;&gt;"",$I863=""),DATEDIF($E863,$F863,"d"),IF(AND($E863&lt;&gt;"",$F863&lt;&gt;"",$I863&lt;&gt;""),DAY(DATE(YEAR($F863),MONTH($F863)+1,0))-(DATE(YEAR($F863),MONTH($F863)+1,0)-$F863),DAY(DATE(YEAR($L$9),MONTH($L$9)+1,0)))))))),"")</f>
        <v/>
      </c>
      <c r="H863" s="52" t="str">
        <f>IFERROR(IF($A863&lt;&gt;"",VLOOKUP($A863,Matos,3,0),""),"")</f>
        <v/>
      </c>
      <c r="I863" s="52"/>
      <c r="J863" s="52"/>
      <c r="K863" s="68" t="str">
        <f ca="1">IFERROR(ROUND(IF(MID($B863,1,2)="OT","",IF(AND($B$8&lt;&gt;"",$D863="",MONTH($F863)=MONTH($L$9),($F863&gt;$B$8),($F863&gt;$E863)),-SUM($H863/DAY(DATE(YEAR($L$9),MONTH($L$9)+1,0)))*DATEDIF($B$8,$F863,"d")*$C863,IF(AND($B$8&lt;&gt;"",$D863&lt;&gt;"",MONTH($F863)=MONTH($L$9),($F863&gt;$B$8),($F863&gt;$E863)),-SUM($H863/DAY(DATE(YEAR($L$9),MONTH($L$9)+1,0)))*DATEDIF($B$8,$F863,"d")*$D863,""))),2),"")</f>
        <v/>
      </c>
      <c r="L863" s="68" t="str">
        <f ca="1">IFERROR(ROUND(IF(AND($J863="",$D863=""),SUM($H863/DAY(DATE(YEAR($L$9),MONTH($L$9)+1,0)))*$G863*$C863,IF(AND($J863="",$D863&lt;&gt;""),SUM($H863/DAY(DATE(YEAR($L$9),MONTH($L$9)+1,0)))*$G863*$D863,"")),2),"")</f>
        <v/>
      </c>
      <c r="M863" s="68" t="str">
        <f ca="1">IFERROR(ROUND(IF(SUM($I863+$L863)="","",SUM($I863+$L863)),2),"")</f>
        <v/>
      </c>
      <c r="N863" s="52"/>
      <c r="O863" s="54"/>
    </row>
    <row r="864" spans="1:15" s="14" customFormat="1" x14ac:dyDescent="0.25">
      <c r="A864" s="48"/>
      <c r="B864" s="49" t="str">
        <f>IFERROR(IF($A864&lt;&gt;"",VLOOKUP($A864,Matos,2,0),""),"")</f>
        <v/>
      </c>
      <c r="C864" s="50"/>
      <c r="D864" s="50"/>
      <c r="E864" s="51"/>
      <c r="F864" s="51"/>
      <c r="G864" s="67" t="str">
        <f>IFERROR(IF(OR($A864="",$B864="",$E864=""),"",IF(AND($F864&lt;&gt;"",MONTH($F864)&lt;MONTH($L$9)),"",IF(MID($B864,1,2)="OT",DATEDIF($E864,$F864,"d")+1,IF(AND($I864="",$F864=""),DATEDIF($E864,DATE(YEAR($L$9),MONTH($L$9)+1,0),"d"),IF(AND($E864&lt;&gt;"",$F864&lt;&gt;"",$I864=""),DATEDIF($E864,$F864,"d"),IF(AND($E864&lt;&gt;"",$F864&lt;&gt;"",$I864&lt;&gt;""),DAY(DATE(YEAR($F864),MONTH($F864)+1,0))-(DATE(YEAR($F864),MONTH($F864)+1,0)-$F864),DAY(DATE(YEAR($L$9),MONTH($L$9)+1,0)))))))),"")</f>
        <v/>
      </c>
      <c r="H864" s="52" t="str">
        <f>IFERROR(IF($A864&lt;&gt;"",VLOOKUP($A864,Matos,3,0),""),"")</f>
        <v/>
      </c>
      <c r="I864" s="52"/>
      <c r="J864" s="52"/>
      <c r="K864" s="68" t="str">
        <f ca="1">IFERROR(ROUND(IF(MID($B864,1,2)="OT","",IF(AND($B$8&lt;&gt;"",$D864="",MONTH($F864)=MONTH($L$9),($F864&gt;$B$8),($F864&gt;$E864)),-SUM($H864/DAY(DATE(YEAR($L$9),MONTH($L$9)+1,0)))*DATEDIF($B$8,$F864,"d")*$C864,IF(AND($B$8&lt;&gt;"",$D864&lt;&gt;"",MONTH($F864)=MONTH($L$9),($F864&gt;$B$8),($F864&gt;$E864)),-SUM($H864/DAY(DATE(YEAR($L$9),MONTH($L$9)+1,0)))*DATEDIF($B$8,$F864,"d")*$D864,""))),2),"")</f>
        <v/>
      </c>
      <c r="L864" s="68" t="str">
        <f ca="1">IFERROR(ROUND(IF(AND($J864="",$D864=""),SUM($H864/DAY(DATE(YEAR($L$9),MONTH($L$9)+1,0)))*$G864*$C864,IF(AND($J864="",$D864&lt;&gt;""),SUM($H864/DAY(DATE(YEAR($L$9),MONTH($L$9)+1,0)))*$G864*$D864,"")),2),"")</f>
        <v/>
      </c>
      <c r="M864" s="68" t="str">
        <f ca="1">IFERROR(ROUND(IF(SUM($I864+$L864)="","",SUM($I864+$L864)),2),"")</f>
        <v/>
      </c>
      <c r="N864" s="52"/>
      <c r="O864" s="54"/>
    </row>
    <row r="865" spans="1:15" s="14" customFormat="1" x14ac:dyDescent="0.25">
      <c r="A865" s="48"/>
      <c r="B865" s="49" t="str">
        <f>IFERROR(IF($A865&lt;&gt;"",VLOOKUP($A865,Matos,2,0),""),"")</f>
        <v/>
      </c>
      <c r="C865" s="50"/>
      <c r="D865" s="50"/>
      <c r="E865" s="51"/>
      <c r="F865" s="51"/>
      <c r="G865" s="67" t="str">
        <f>IFERROR(IF(OR($A865="",$B865="",$E865=""),"",IF(AND($F865&lt;&gt;"",MONTH($F865)&lt;MONTH($L$9)),"",IF(MID($B865,1,2)="OT",DATEDIF($E865,$F865,"d")+1,IF(AND($I865="",$F865=""),DATEDIF($E865,DATE(YEAR($L$9),MONTH($L$9)+1,0),"d"),IF(AND($E865&lt;&gt;"",$F865&lt;&gt;"",$I865=""),DATEDIF($E865,$F865,"d"),IF(AND($E865&lt;&gt;"",$F865&lt;&gt;"",$I865&lt;&gt;""),DAY(DATE(YEAR($F865),MONTH($F865)+1,0))-(DATE(YEAR($F865),MONTH($F865)+1,0)-$F865),DAY(DATE(YEAR($L$9),MONTH($L$9)+1,0)))))))),"")</f>
        <v/>
      </c>
      <c r="H865" s="52" t="str">
        <f>IFERROR(IF($A865&lt;&gt;"",VLOOKUP($A865,Matos,3,0),""),"")</f>
        <v/>
      </c>
      <c r="I865" s="52"/>
      <c r="J865" s="52"/>
      <c r="K865" s="68" t="str">
        <f ca="1">IFERROR(ROUND(IF(MID($B865,1,2)="OT","",IF(AND($B$8&lt;&gt;"",$D865="",MONTH($F865)=MONTH($L$9),($F865&gt;$B$8),($F865&gt;$E865)),-SUM($H865/DAY(DATE(YEAR($L$9),MONTH($L$9)+1,0)))*DATEDIF($B$8,$F865,"d")*$C865,IF(AND($B$8&lt;&gt;"",$D865&lt;&gt;"",MONTH($F865)=MONTH($L$9),($F865&gt;$B$8),($F865&gt;$E865)),-SUM($H865/DAY(DATE(YEAR($L$9),MONTH($L$9)+1,0)))*DATEDIF($B$8,$F865,"d")*$D865,""))),2),"")</f>
        <v/>
      </c>
      <c r="L865" s="68" t="str">
        <f ca="1">IFERROR(ROUND(IF(AND($J865="",$D865=""),SUM($H865/DAY(DATE(YEAR($L$9),MONTH($L$9)+1,0)))*$G865*$C865,IF(AND($J865="",$D865&lt;&gt;""),SUM($H865/DAY(DATE(YEAR($L$9),MONTH($L$9)+1,0)))*$G865*$D865,"")),2),"")</f>
        <v/>
      </c>
      <c r="M865" s="68" t="str">
        <f ca="1">IFERROR(ROUND(IF(SUM($I865+$L865)="","",SUM($I865+$L865)),2),"")</f>
        <v/>
      </c>
      <c r="N865" s="52"/>
      <c r="O865" s="54"/>
    </row>
    <row r="866" spans="1:15" s="14" customFormat="1" x14ac:dyDescent="0.25">
      <c r="A866" s="48"/>
      <c r="B866" s="49" t="str">
        <f>IFERROR(IF($A866&lt;&gt;"",VLOOKUP($A866,Matos,2,0),""),"")</f>
        <v/>
      </c>
      <c r="C866" s="50"/>
      <c r="D866" s="50"/>
      <c r="E866" s="51"/>
      <c r="F866" s="51"/>
      <c r="G866" s="67" t="str">
        <f>IFERROR(IF(OR($A866="",$B866="",$E866=""),"",IF(AND($F866&lt;&gt;"",MONTH($F866)&lt;MONTH($L$9)),"",IF(MID($B866,1,2)="OT",DATEDIF($E866,$F866,"d")+1,IF(AND($I866="",$F866=""),DATEDIF($E866,DATE(YEAR($L$9),MONTH($L$9)+1,0),"d"),IF(AND($E866&lt;&gt;"",$F866&lt;&gt;"",$I866=""),DATEDIF($E866,$F866,"d"),IF(AND($E866&lt;&gt;"",$F866&lt;&gt;"",$I866&lt;&gt;""),DAY(DATE(YEAR($F866),MONTH($F866)+1,0))-(DATE(YEAR($F866),MONTH($F866)+1,0)-$F866),DAY(DATE(YEAR($L$9),MONTH($L$9)+1,0)))))))),"")</f>
        <v/>
      </c>
      <c r="H866" s="52" t="str">
        <f>IFERROR(IF($A866&lt;&gt;"",VLOOKUP($A866,Matos,3,0),""),"")</f>
        <v/>
      </c>
      <c r="I866" s="52"/>
      <c r="J866" s="52"/>
      <c r="K866" s="68" t="str">
        <f ca="1">IFERROR(ROUND(IF(MID($B866,1,2)="OT","",IF(AND($B$8&lt;&gt;"",$D866="",MONTH($F866)=MONTH($L$9),($F866&gt;$B$8),($F866&gt;$E866)),-SUM($H866/DAY(DATE(YEAR($L$9),MONTH($L$9)+1,0)))*DATEDIF($B$8,$F866,"d")*$C866,IF(AND($B$8&lt;&gt;"",$D866&lt;&gt;"",MONTH($F866)=MONTH($L$9),($F866&gt;$B$8),($F866&gt;$E866)),-SUM($H866/DAY(DATE(YEAR($L$9),MONTH($L$9)+1,0)))*DATEDIF($B$8,$F866,"d")*$D866,""))),2),"")</f>
        <v/>
      </c>
      <c r="L866" s="68" t="str">
        <f ca="1">IFERROR(ROUND(IF(AND($J866="",$D866=""),SUM($H866/DAY(DATE(YEAR($L$9),MONTH($L$9)+1,0)))*$G866*$C866,IF(AND($J866="",$D866&lt;&gt;""),SUM($H866/DAY(DATE(YEAR($L$9),MONTH($L$9)+1,0)))*$G866*$D866,"")),2),"")</f>
        <v/>
      </c>
      <c r="M866" s="68" t="str">
        <f ca="1">IFERROR(ROUND(IF(SUM($I866+$L866)="","",SUM($I866+$L866)),2),"")</f>
        <v/>
      </c>
      <c r="N866" s="52"/>
      <c r="O866" s="54"/>
    </row>
    <row r="867" spans="1:15" s="14" customFormat="1" x14ac:dyDescent="0.25">
      <c r="A867" s="48"/>
      <c r="B867" s="49" t="str">
        <f>IFERROR(IF($A867&lt;&gt;"",VLOOKUP($A867,Matos,2,0),""),"")</f>
        <v/>
      </c>
      <c r="C867" s="50"/>
      <c r="D867" s="50"/>
      <c r="E867" s="51"/>
      <c r="F867" s="51"/>
      <c r="G867" s="67" t="str">
        <f>IFERROR(IF(OR($A867="",$B867="",$E867=""),"",IF(AND($F867&lt;&gt;"",MONTH($F867)&lt;MONTH($L$9)),"",IF(MID($B867,1,2)="OT",DATEDIF($E867,$F867,"d")+1,IF(AND($I867="",$F867=""),DATEDIF($E867,DATE(YEAR($L$9),MONTH($L$9)+1,0),"d"),IF(AND($E867&lt;&gt;"",$F867&lt;&gt;"",$I867=""),DATEDIF($E867,$F867,"d"),IF(AND($E867&lt;&gt;"",$F867&lt;&gt;"",$I867&lt;&gt;""),DAY(DATE(YEAR($F867),MONTH($F867)+1,0))-(DATE(YEAR($F867),MONTH($F867)+1,0)-$F867),DAY(DATE(YEAR($L$9),MONTH($L$9)+1,0)))))))),"")</f>
        <v/>
      </c>
      <c r="H867" s="52" t="str">
        <f>IFERROR(IF($A867&lt;&gt;"",VLOOKUP($A867,Matos,3,0),""),"")</f>
        <v/>
      </c>
      <c r="I867" s="52"/>
      <c r="J867" s="52"/>
      <c r="K867" s="68" t="str">
        <f ca="1">IFERROR(ROUND(IF(MID($B867,1,2)="OT","",IF(AND($B$8&lt;&gt;"",$D867="",MONTH($F867)=MONTH($L$9),($F867&gt;$B$8),($F867&gt;$E867)),-SUM($H867/DAY(DATE(YEAR($L$9),MONTH($L$9)+1,0)))*DATEDIF($B$8,$F867,"d")*$C867,IF(AND($B$8&lt;&gt;"",$D867&lt;&gt;"",MONTH($F867)=MONTH($L$9),($F867&gt;$B$8),($F867&gt;$E867)),-SUM($H867/DAY(DATE(YEAR($L$9),MONTH($L$9)+1,0)))*DATEDIF($B$8,$F867,"d")*$D867,""))),2),"")</f>
        <v/>
      </c>
      <c r="L867" s="68" t="str">
        <f ca="1">IFERROR(ROUND(IF(AND($J867="",$D867=""),SUM($H867/DAY(DATE(YEAR($L$9),MONTH($L$9)+1,0)))*$G867*$C867,IF(AND($J867="",$D867&lt;&gt;""),SUM($H867/DAY(DATE(YEAR($L$9),MONTH($L$9)+1,0)))*$G867*$D867,"")),2),"")</f>
        <v/>
      </c>
      <c r="M867" s="68" t="str">
        <f ca="1">IFERROR(ROUND(IF(SUM($I867+$L867)="","",SUM($I867+$L867)),2),"")</f>
        <v/>
      </c>
      <c r="N867" s="52"/>
      <c r="O867" s="54"/>
    </row>
    <row r="868" spans="1:15" s="14" customFormat="1" x14ac:dyDescent="0.25">
      <c r="A868" s="48"/>
      <c r="B868" s="49" t="str">
        <f>IFERROR(IF($A868&lt;&gt;"",VLOOKUP($A868,Matos,2,0),""),"")</f>
        <v/>
      </c>
      <c r="C868" s="50"/>
      <c r="D868" s="50"/>
      <c r="E868" s="51"/>
      <c r="F868" s="51"/>
      <c r="G868" s="67" t="str">
        <f>IFERROR(IF(OR($A868="",$B868="",$E868=""),"",IF(AND($F868&lt;&gt;"",MONTH($F868)&lt;MONTH($L$9)),"",IF(MID($B868,1,2)="OT",DATEDIF($E868,$F868,"d")+1,IF(AND($I868="",$F868=""),DATEDIF($E868,DATE(YEAR($L$9),MONTH($L$9)+1,0),"d"),IF(AND($E868&lt;&gt;"",$F868&lt;&gt;"",$I868=""),DATEDIF($E868,$F868,"d"),IF(AND($E868&lt;&gt;"",$F868&lt;&gt;"",$I868&lt;&gt;""),DAY(DATE(YEAR($F868),MONTH($F868)+1,0))-(DATE(YEAR($F868),MONTH($F868)+1,0)-$F868),DAY(DATE(YEAR($L$9),MONTH($L$9)+1,0)))))))),"")</f>
        <v/>
      </c>
      <c r="H868" s="52" t="str">
        <f>IFERROR(IF($A868&lt;&gt;"",VLOOKUP($A868,Matos,3,0),""),"")</f>
        <v/>
      </c>
      <c r="I868" s="52"/>
      <c r="J868" s="52"/>
      <c r="K868" s="68" t="str">
        <f ca="1">IFERROR(ROUND(IF(MID($B868,1,2)="OT","",IF(AND($B$8&lt;&gt;"",$D868="",MONTH($F868)=MONTH($L$9),($F868&gt;$B$8),($F868&gt;$E868)),-SUM($H868/DAY(DATE(YEAR($L$9),MONTH($L$9)+1,0)))*DATEDIF($B$8,$F868,"d")*$C868,IF(AND($B$8&lt;&gt;"",$D868&lt;&gt;"",MONTH($F868)=MONTH($L$9),($F868&gt;$B$8),($F868&gt;$E868)),-SUM($H868/DAY(DATE(YEAR($L$9),MONTH($L$9)+1,0)))*DATEDIF($B$8,$F868,"d")*$D868,""))),2),"")</f>
        <v/>
      </c>
      <c r="L868" s="68" t="str">
        <f ca="1">IFERROR(ROUND(IF(AND($J868="",$D868=""),SUM($H868/DAY(DATE(YEAR($L$9),MONTH($L$9)+1,0)))*$G868*$C868,IF(AND($J868="",$D868&lt;&gt;""),SUM($H868/DAY(DATE(YEAR($L$9),MONTH($L$9)+1,0)))*$G868*$D868,"")),2),"")</f>
        <v/>
      </c>
      <c r="M868" s="68" t="str">
        <f ca="1">IFERROR(ROUND(IF(SUM($I868+$L868)="","",SUM($I868+$L868)),2),"")</f>
        <v/>
      </c>
      <c r="N868" s="52"/>
      <c r="O868" s="54"/>
    </row>
    <row r="869" spans="1:15" s="14" customFormat="1" x14ac:dyDescent="0.25">
      <c r="A869" s="48"/>
      <c r="B869" s="49" t="str">
        <f>IFERROR(IF($A869&lt;&gt;"",VLOOKUP($A869,Matos,2,0),""),"")</f>
        <v/>
      </c>
      <c r="C869" s="50"/>
      <c r="D869" s="50"/>
      <c r="E869" s="51"/>
      <c r="F869" s="51"/>
      <c r="G869" s="67" t="str">
        <f>IFERROR(IF(OR($A869="",$B869="",$E869=""),"",IF(AND($F869&lt;&gt;"",MONTH($F869)&lt;MONTH($L$9)),"",IF(MID($B869,1,2)="OT",DATEDIF($E869,$F869,"d")+1,IF(AND($I869="",$F869=""),DATEDIF($E869,DATE(YEAR($L$9),MONTH($L$9)+1,0),"d"),IF(AND($E869&lt;&gt;"",$F869&lt;&gt;"",$I869=""),DATEDIF($E869,$F869,"d"),IF(AND($E869&lt;&gt;"",$F869&lt;&gt;"",$I869&lt;&gt;""),DAY(DATE(YEAR($F869),MONTH($F869)+1,0))-(DATE(YEAR($F869),MONTH($F869)+1,0)-$F869),DAY(DATE(YEAR($L$9),MONTH($L$9)+1,0)))))))),"")</f>
        <v/>
      </c>
      <c r="H869" s="52" t="str">
        <f>IFERROR(IF($A869&lt;&gt;"",VLOOKUP($A869,Matos,3,0),""),"")</f>
        <v/>
      </c>
      <c r="I869" s="52"/>
      <c r="J869" s="52"/>
      <c r="K869" s="68" t="str">
        <f ca="1">IFERROR(ROUND(IF(MID($B869,1,2)="OT","",IF(AND($B$8&lt;&gt;"",$D869="",MONTH($F869)=MONTH($L$9),($F869&gt;$B$8),($F869&gt;$E869)),-SUM($H869/DAY(DATE(YEAR($L$9),MONTH($L$9)+1,0)))*DATEDIF($B$8,$F869,"d")*$C869,IF(AND($B$8&lt;&gt;"",$D869&lt;&gt;"",MONTH($F869)=MONTH($L$9),($F869&gt;$B$8),($F869&gt;$E869)),-SUM($H869/DAY(DATE(YEAR($L$9),MONTH($L$9)+1,0)))*DATEDIF($B$8,$F869,"d")*$D869,""))),2),"")</f>
        <v/>
      </c>
      <c r="L869" s="68" t="str">
        <f ca="1">IFERROR(ROUND(IF(AND($J869="",$D869=""),SUM($H869/DAY(DATE(YEAR($L$9),MONTH($L$9)+1,0)))*$G869*$C869,IF(AND($J869="",$D869&lt;&gt;""),SUM($H869/DAY(DATE(YEAR($L$9),MONTH($L$9)+1,0)))*$G869*$D869,"")),2),"")</f>
        <v/>
      </c>
      <c r="M869" s="68" t="str">
        <f ca="1">IFERROR(ROUND(IF(SUM($I869+$L869)="","",SUM($I869+$L869)),2),"")</f>
        <v/>
      </c>
      <c r="N869" s="52"/>
      <c r="O869" s="54"/>
    </row>
    <row r="870" spans="1:15" s="14" customFormat="1" x14ac:dyDescent="0.25">
      <c r="A870" s="48"/>
      <c r="B870" s="49" t="str">
        <f>IFERROR(IF($A870&lt;&gt;"",VLOOKUP($A870,Matos,2,0),""),"")</f>
        <v/>
      </c>
      <c r="C870" s="50"/>
      <c r="D870" s="50"/>
      <c r="E870" s="51"/>
      <c r="F870" s="51"/>
      <c r="G870" s="67" t="str">
        <f>IFERROR(IF(OR($A870="",$B870="",$E870=""),"",IF(AND($F870&lt;&gt;"",MONTH($F870)&lt;MONTH($L$9)),"",IF(MID($B870,1,2)="OT",DATEDIF($E870,$F870,"d")+1,IF(AND($I870="",$F870=""),DATEDIF($E870,DATE(YEAR($L$9),MONTH($L$9)+1,0),"d"),IF(AND($E870&lt;&gt;"",$F870&lt;&gt;"",$I870=""),DATEDIF($E870,$F870,"d"),IF(AND($E870&lt;&gt;"",$F870&lt;&gt;"",$I870&lt;&gt;""),DAY(DATE(YEAR($F870),MONTH($F870)+1,0))-(DATE(YEAR($F870),MONTH($F870)+1,0)-$F870),DAY(DATE(YEAR($L$9),MONTH($L$9)+1,0)))))))),"")</f>
        <v/>
      </c>
      <c r="H870" s="52" t="str">
        <f>IFERROR(IF($A870&lt;&gt;"",VLOOKUP($A870,Matos,3,0),""),"")</f>
        <v/>
      </c>
      <c r="I870" s="52"/>
      <c r="J870" s="52"/>
      <c r="K870" s="68" t="str">
        <f ca="1">IFERROR(ROUND(IF(MID($B870,1,2)="OT","",IF(AND($B$8&lt;&gt;"",$D870="",MONTH($F870)=MONTH($L$9),($F870&gt;$B$8),($F870&gt;$E870)),-SUM($H870/DAY(DATE(YEAR($L$9),MONTH($L$9)+1,0)))*DATEDIF($B$8,$F870,"d")*$C870,IF(AND($B$8&lt;&gt;"",$D870&lt;&gt;"",MONTH($F870)=MONTH($L$9),($F870&gt;$B$8),($F870&gt;$E870)),-SUM($H870/DAY(DATE(YEAR($L$9),MONTH($L$9)+1,0)))*DATEDIF($B$8,$F870,"d")*$D870,""))),2),"")</f>
        <v/>
      </c>
      <c r="L870" s="68" t="str">
        <f ca="1">IFERROR(ROUND(IF(AND($J870="",$D870=""),SUM($H870/DAY(DATE(YEAR($L$9),MONTH($L$9)+1,0)))*$G870*$C870,IF(AND($J870="",$D870&lt;&gt;""),SUM($H870/DAY(DATE(YEAR($L$9),MONTH($L$9)+1,0)))*$G870*$D870,"")),2),"")</f>
        <v/>
      </c>
      <c r="M870" s="68" t="str">
        <f ca="1">IFERROR(ROUND(IF(SUM($I870+$L870)="","",SUM($I870+$L870)),2),"")</f>
        <v/>
      </c>
      <c r="N870" s="52"/>
      <c r="O870" s="54"/>
    </row>
    <row r="871" spans="1:15" s="14" customFormat="1" x14ac:dyDescent="0.25">
      <c r="A871" s="48"/>
      <c r="B871" s="49" t="str">
        <f>IFERROR(IF($A871&lt;&gt;"",VLOOKUP($A871,Matos,2,0),""),"")</f>
        <v/>
      </c>
      <c r="C871" s="50"/>
      <c r="D871" s="50"/>
      <c r="E871" s="51"/>
      <c r="F871" s="51"/>
      <c r="G871" s="67" t="str">
        <f>IFERROR(IF(OR($A871="",$B871="",$E871=""),"",IF(AND($F871&lt;&gt;"",MONTH($F871)&lt;MONTH($L$9)),"",IF(MID($B871,1,2)="OT",DATEDIF($E871,$F871,"d")+1,IF(AND($I871="",$F871=""),DATEDIF($E871,DATE(YEAR($L$9),MONTH($L$9)+1,0),"d"),IF(AND($E871&lt;&gt;"",$F871&lt;&gt;"",$I871=""),DATEDIF($E871,$F871,"d"),IF(AND($E871&lt;&gt;"",$F871&lt;&gt;"",$I871&lt;&gt;""),DAY(DATE(YEAR($F871),MONTH($F871)+1,0))-(DATE(YEAR($F871),MONTH($F871)+1,0)-$F871),DAY(DATE(YEAR($L$9),MONTH($L$9)+1,0)))))))),"")</f>
        <v/>
      </c>
      <c r="H871" s="52" t="str">
        <f>IFERROR(IF($A871&lt;&gt;"",VLOOKUP($A871,Matos,3,0),""),"")</f>
        <v/>
      </c>
      <c r="I871" s="52"/>
      <c r="J871" s="52"/>
      <c r="K871" s="68" t="str">
        <f ca="1">IFERROR(ROUND(IF(MID($B871,1,2)="OT","",IF(AND($B$8&lt;&gt;"",$D871="",MONTH($F871)=MONTH($L$9),($F871&gt;$B$8),($F871&gt;$E871)),-SUM($H871/DAY(DATE(YEAR($L$9),MONTH($L$9)+1,0)))*DATEDIF($B$8,$F871,"d")*$C871,IF(AND($B$8&lt;&gt;"",$D871&lt;&gt;"",MONTH($F871)=MONTH($L$9),($F871&gt;$B$8),($F871&gt;$E871)),-SUM($H871/DAY(DATE(YEAR($L$9),MONTH($L$9)+1,0)))*DATEDIF($B$8,$F871,"d")*$D871,""))),2),"")</f>
        <v/>
      </c>
      <c r="L871" s="68" t="str">
        <f ca="1">IFERROR(ROUND(IF(AND($J871="",$D871=""),SUM($H871/DAY(DATE(YEAR($L$9),MONTH($L$9)+1,0)))*$G871*$C871,IF(AND($J871="",$D871&lt;&gt;""),SUM($H871/DAY(DATE(YEAR($L$9),MONTH($L$9)+1,0)))*$G871*$D871,"")),2),"")</f>
        <v/>
      </c>
      <c r="M871" s="68" t="str">
        <f ca="1">IFERROR(ROUND(IF(SUM($I871+$L871)="","",SUM($I871+$L871)),2),"")</f>
        <v/>
      </c>
      <c r="N871" s="52"/>
      <c r="O871" s="54"/>
    </row>
    <row r="872" spans="1:15" s="14" customFormat="1" x14ac:dyDescent="0.25">
      <c r="A872" s="48"/>
      <c r="B872" s="49" t="str">
        <f>IFERROR(IF($A872&lt;&gt;"",VLOOKUP($A872,Matos,2,0),""),"")</f>
        <v/>
      </c>
      <c r="C872" s="50"/>
      <c r="D872" s="50"/>
      <c r="E872" s="51"/>
      <c r="F872" s="51"/>
      <c r="G872" s="67" t="str">
        <f>IFERROR(IF(OR($A872="",$B872="",$E872=""),"",IF(AND($F872&lt;&gt;"",MONTH($F872)&lt;MONTH($L$9)),"",IF(MID($B872,1,2)="OT",DATEDIF($E872,$F872,"d")+1,IF(AND($I872="",$F872=""),DATEDIF($E872,DATE(YEAR($L$9),MONTH($L$9)+1,0),"d"),IF(AND($E872&lt;&gt;"",$F872&lt;&gt;"",$I872=""),DATEDIF($E872,$F872,"d"),IF(AND($E872&lt;&gt;"",$F872&lt;&gt;"",$I872&lt;&gt;""),DAY(DATE(YEAR($F872),MONTH($F872)+1,0))-(DATE(YEAR($F872),MONTH($F872)+1,0)-$F872),DAY(DATE(YEAR($L$9),MONTH($L$9)+1,0)))))))),"")</f>
        <v/>
      </c>
      <c r="H872" s="52" t="str">
        <f>IFERROR(IF($A872&lt;&gt;"",VLOOKUP($A872,Matos,3,0),""),"")</f>
        <v/>
      </c>
      <c r="I872" s="52"/>
      <c r="J872" s="52"/>
      <c r="K872" s="68" t="str">
        <f ca="1">IFERROR(ROUND(IF(MID($B872,1,2)="OT","",IF(AND($B$8&lt;&gt;"",$D872="",MONTH($F872)=MONTH($L$9),($F872&gt;$B$8),($F872&gt;$E872)),-SUM($H872/DAY(DATE(YEAR($L$9),MONTH($L$9)+1,0)))*DATEDIF($B$8,$F872,"d")*$C872,IF(AND($B$8&lt;&gt;"",$D872&lt;&gt;"",MONTH($F872)=MONTH($L$9),($F872&gt;$B$8),($F872&gt;$E872)),-SUM($H872/DAY(DATE(YEAR($L$9),MONTH($L$9)+1,0)))*DATEDIF($B$8,$F872,"d")*$D872,""))),2),"")</f>
        <v/>
      </c>
      <c r="L872" s="68" t="str">
        <f ca="1">IFERROR(ROUND(IF(AND($J872="",$D872=""),SUM($H872/DAY(DATE(YEAR($L$9),MONTH($L$9)+1,0)))*$G872*$C872,IF(AND($J872="",$D872&lt;&gt;""),SUM($H872/DAY(DATE(YEAR($L$9),MONTH($L$9)+1,0)))*$G872*$D872,"")),2),"")</f>
        <v/>
      </c>
      <c r="M872" s="68" t="str">
        <f ca="1">IFERROR(ROUND(IF(SUM($I872+$L872)="","",SUM($I872+$L872)),2),"")</f>
        <v/>
      </c>
      <c r="N872" s="52"/>
      <c r="O872" s="54"/>
    </row>
    <row r="873" spans="1:15" s="14" customFormat="1" x14ac:dyDescent="0.25">
      <c r="A873" s="48"/>
      <c r="B873" s="49" t="str">
        <f>IFERROR(IF($A873&lt;&gt;"",VLOOKUP($A873,Matos,2,0),""),"")</f>
        <v/>
      </c>
      <c r="C873" s="50"/>
      <c r="D873" s="50"/>
      <c r="E873" s="51"/>
      <c r="F873" s="51"/>
      <c r="G873" s="67" t="str">
        <f>IFERROR(IF(OR($A873="",$B873="",$E873=""),"",IF(AND($F873&lt;&gt;"",MONTH($F873)&lt;MONTH($L$9)),"",IF(MID($B873,1,2)="OT",DATEDIF($E873,$F873,"d")+1,IF(AND($I873="",$F873=""),DATEDIF($E873,DATE(YEAR($L$9),MONTH($L$9)+1,0),"d"),IF(AND($E873&lt;&gt;"",$F873&lt;&gt;"",$I873=""),DATEDIF($E873,$F873,"d"),IF(AND($E873&lt;&gt;"",$F873&lt;&gt;"",$I873&lt;&gt;""),DAY(DATE(YEAR($F873),MONTH($F873)+1,0))-(DATE(YEAR($F873),MONTH($F873)+1,0)-$F873),DAY(DATE(YEAR($L$9),MONTH($L$9)+1,0)))))))),"")</f>
        <v/>
      </c>
      <c r="H873" s="52" t="str">
        <f>IFERROR(IF($A873&lt;&gt;"",VLOOKUP($A873,Matos,3,0),""),"")</f>
        <v/>
      </c>
      <c r="I873" s="52"/>
      <c r="J873" s="52"/>
      <c r="K873" s="68" t="str">
        <f ca="1">IFERROR(ROUND(IF(MID($B873,1,2)="OT","",IF(AND($B$8&lt;&gt;"",$D873="",MONTH($F873)=MONTH($L$9),($F873&gt;$B$8),($F873&gt;$E873)),-SUM($H873/DAY(DATE(YEAR($L$9),MONTH($L$9)+1,0)))*DATEDIF($B$8,$F873,"d")*$C873,IF(AND($B$8&lt;&gt;"",$D873&lt;&gt;"",MONTH($F873)=MONTH($L$9),($F873&gt;$B$8),($F873&gt;$E873)),-SUM($H873/DAY(DATE(YEAR($L$9),MONTH($L$9)+1,0)))*DATEDIF($B$8,$F873,"d")*$D873,""))),2),"")</f>
        <v/>
      </c>
      <c r="L873" s="68" t="str">
        <f ca="1">IFERROR(ROUND(IF(AND($J873="",$D873=""),SUM($H873/DAY(DATE(YEAR($L$9),MONTH($L$9)+1,0)))*$G873*$C873,IF(AND($J873="",$D873&lt;&gt;""),SUM($H873/DAY(DATE(YEAR($L$9),MONTH($L$9)+1,0)))*$G873*$D873,"")),2),"")</f>
        <v/>
      </c>
      <c r="M873" s="68" t="str">
        <f ca="1">IFERROR(ROUND(IF(SUM($I873+$L873)="","",SUM($I873+$L873)),2),"")</f>
        <v/>
      </c>
      <c r="N873" s="52"/>
      <c r="O873" s="54"/>
    </row>
    <row r="874" spans="1:15" s="14" customFormat="1" x14ac:dyDescent="0.25">
      <c r="A874" s="48"/>
      <c r="B874" s="49" t="str">
        <f>IFERROR(IF($A874&lt;&gt;"",VLOOKUP($A874,Matos,2,0),""),"")</f>
        <v/>
      </c>
      <c r="C874" s="50"/>
      <c r="D874" s="50"/>
      <c r="E874" s="51"/>
      <c r="F874" s="51"/>
      <c r="G874" s="67" t="str">
        <f>IFERROR(IF(OR($A874="",$B874="",$E874=""),"",IF(AND($F874&lt;&gt;"",MONTH($F874)&lt;MONTH($L$9)),"",IF(MID($B874,1,2)="OT",DATEDIF($E874,$F874,"d")+1,IF(AND($I874="",$F874=""),DATEDIF($E874,DATE(YEAR($L$9),MONTH($L$9)+1,0),"d"),IF(AND($E874&lt;&gt;"",$F874&lt;&gt;"",$I874=""),DATEDIF($E874,$F874,"d"),IF(AND($E874&lt;&gt;"",$F874&lt;&gt;"",$I874&lt;&gt;""),DAY(DATE(YEAR($F874),MONTH($F874)+1,0))-(DATE(YEAR($F874),MONTH($F874)+1,0)-$F874),DAY(DATE(YEAR($L$9),MONTH($L$9)+1,0)))))))),"")</f>
        <v/>
      </c>
      <c r="H874" s="52" t="str">
        <f>IFERROR(IF($A874&lt;&gt;"",VLOOKUP($A874,Matos,3,0),""),"")</f>
        <v/>
      </c>
      <c r="I874" s="52"/>
      <c r="J874" s="52"/>
      <c r="K874" s="68" t="str">
        <f ca="1">IFERROR(ROUND(IF(MID($B874,1,2)="OT","",IF(AND($B$8&lt;&gt;"",$D874="",MONTH($F874)=MONTH($L$9),($F874&gt;$B$8),($F874&gt;$E874)),-SUM($H874/DAY(DATE(YEAR($L$9),MONTH($L$9)+1,0)))*DATEDIF($B$8,$F874,"d")*$C874,IF(AND($B$8&lt;&gt;"",$D874&lt;&gt;"",MONTH($F874)=MONTH($L$9),($F874&gt;$B$8),($F874&gt;$E874)),-SUM($H874/DAY(DATE(YEAR($L$9),MONTH($L$9)+1,0)))*DATEDIF($B$8,$F874,"d")*$D874,""))),2),"")</f>
        <v/>
      </c>
      <c r="L874" s="68" t="str">
        <f ca="1">IFERROR(ROUND(IF(AND($J874="",$D874=""),SUM($H874/DAY(DATE(YEAR($L$9),MONTH($L$9)+1,0)))*$G874*$C874,IF(AND($J874="",$D874&lt;&gt;""),SUM($H874/DAY(DATE(YEAR($L$9),MONTH($L$9)+1,0)))*$G874*$D874,"")),2),"")</f>
        <v/>
      </c>
      <c r="M874" s="68" t="str">
        <f ca="1">IFERROR(ROUND(IF(SUM($I874+$L874)="","",SUM($I874+$L874)),2),"")</f>
        <v/>
      </c>
      <c r="N874" s="52"/>
      <c r="O874" s="54"/>
    </row>
    <row r="875" spans="1:15" s="14" customFormat="1" x14ac:dyDescent="0.25">
      <c r="A875" s="48"/>
      <c r="B875" s="49" t="str">
        <f>IFERROR(IF($A875&lt;&gt;"",VLOOKUP($A875,Matos,2,0),""),"")</f>
        <v/>
      </c>
      <c r="C875" s="50"/>
      <c r="D875" s="50"/>
      <c r="E875" s="51"/>
      <c r="F875" s="51"/>
      <c r="G875" s="67" t="str">
        <f>IFERROR(IF(OR($A875="",$B875="",$E875=""),"",IF(AND($F875&lt;&gt;"",MONTH($F875)&lt;MONTH($L$9)),"",IF(MID($B875,1,2)="OT",DATEDIF($E875,$F875,"d")+1,IF(AND($I875="",$F875=""),DATEDIF($E875,DATE(YEAR($L$9),MONTH($L$9)+1,0),"d"),IF(AND($E875&lt;&gt;"",$F875&lt;&gt;"",$I875=""),DATEDIF($E875,$F875,"d"),IF(AND($E875&lt;&gt;"",$F875&lt;&gt;"",$I875&lt;&gt;""),DAY(DATE(YEAR($F875),MONTH($F875)+1,0))-(DATE(YEAR($F875),MONTH($F875)+1,0)-$F875),DAY(DATE(YEAR($L$9),MONTH($L$9)+1,0)))))))),"")</f>
        <v/>
      </c>
      <c r="H875" s="52" t="str">
        <f>IFERROR(IF($A875&lt;&gt;"",VLOOKUP($A875,Matos,3,0),""),"")</f>
        <v/>
      </c>
      <c r="I875" s="52"/>
      <c r="J875" s="52"/>
      <c r="K875" s="68" t="str">
        <f ca="1">IFERROR(ROUND(IF(MID($B875,1,2)="OT","",IF(AND($B$8&lt;&gt;"",$D875="",MONTH($F875)=MONTH($L$9),($F875&gt;$B$8),($F875&gt;$E875)),-SUM($H875/DAY(DATE(YEAR($L$9),MONTH($L$9)+1,0)))*DATEDIF($B$8,$F875,"d")*$C875,IF(AND($B$8&lt;&gt;"",$D875&lt;&gt;"",MONTH($F875)=MONTH($L$9),($F875&gt;$B$8),($F875&gt;$E875)),-SUM($H875/DAY(DATE(YEAR($L$9),MONTH($L$9)+1,0)))*DATEDIF($B$8,$F875,"d")*$D875,""))),2),"")</f>
        <v/>
      </c>
      <c r="L875" s="68" t="str">
        <f ca="1">IFERROR(ROUND(IF(AND($J875="",$D875=""),SUM($H875/DAY(DATE(YEAR($L$9),MONTH($L$9)+1,0)))*$G875*$C875,IF(AND($J875="",$D875&lt;&gt;""),SUM($H875/DAY(DATE(YEAR($L$9),MONTH($L$9)+1,0)))*$G875*$D875,"")),2),"")</f>
        <v/>
      </c>
      <c r="M875" s="68" t="str">
        <f ca="1">IFERROR(ROUND(IF(SUM($I875+$L875)="","",SUM($I875+$L875)),2),"")</f>
        <v/>
      </c>
      <c r="N875" s="52"/>
      <c r="O875" s="54"/>
    </row>
    <row r="876" spans="1:15" s="14" customFormat="1" x14ac:dyDescent="0.25">
      <c r="A876" s="48"/>
      <c r="B876" s="49" t="str">
        <f>IFERROR(IF($A876&lt;&gt;"",VLOOKUP($A876,Matos,2,0),""),"")</f>
        <v/>
      </c>
      <c r="C876" s="50"/>
      <c r="D876" s="50"/>
      <c r="E876" s="51"/>
      <c r="F876" s="51"/>
      <c r="G876" s="67" t="str">
        <f>IFERROR(IF(OR($A876="",$B876="",$E876=""),"",IF(AND($F876&lt;&gt;"",MONTH($F876)&lt;MONTH($L$9)),"",IF(MID($B876,1,2)="OT",DATEDIF($E876,$F876,"d")+1,IF(AND($I876="",$F876=""),DATEDIF($E876,DATE(YEAR($L$9),MONTH($L$9)+1,0),"d"),IF(AND($E876&lt;&gt;"",$F876&lt;&gt;"",$I876=""),DATEDIF($E876,$F876,"d"),IF(AND($E876&lt;&gt;"",$F876&lt;&gt;"",$I876&lt;&gt;""),DAY(DATE(YEAR($F876),MONTH($F876)+1,0))-(DATE(YEAR($F876),MONTH($F876)+1,0)-$F876),DAY(DATE(YEAR($L$9),MONTH($L$9)+1,0)))))))),"")</f>
        <v/>
      </c>
      <c r="H876" s="52" t="str">
        <f>IFERROR(IF($A876&lt;&gt;"",VLOOKUP($A876,Matos,3,0),""),"")</f>
        <v/>
      </c>
      <c r="I876" s="52"/>
      <c r="J876" s="52"/>
      <c r="K876" s="68" t="str">
        <f ca="1">IFERROR(ROUND(IF(MID($B876,1,2)="OT","",IF(AND($B$8&lt;&gt;"",$D876="",MONTH($F876)=MONTH($L$9),($F876&gt;$B$8),($F876&gt;$E876)),-SUM($H876/DAY(DATE(YEAR($L$9),MONTH($L$9)+1,0)))*DATEDIF($B$8,$F876,"d")*$C876,IF(AND($B$8&lt;&gt;"",$D876&lt;&gt;"",MONTH($F876)=MONTH($L$9),($F876&gt;$B$8),($F876&gt;$E876)),-SUM($H876/DAY(DATE(YEAR($L$9),MONTH($L$9)+1,0)))*DATEDIF($B$8,$F876,"d")*$D876,""))),2),"")</f>
        <v/>
      </c>
      <c r="L876" s="68" t="str">
        <f ca="1">IFERROR(ROUND(IF(AND($J876="",$D876=""),SUM($H876/DAY(DATE(YEAR($L$9),MONTH($L$9)+1,0)))*$G876*$C876,IF(AND($J876="",$D876&lt;&gt;""),SUM($H876/DAY(DATE(YEAR($L$9),MONTH($L$9)+1,0)))*$G876*$D876,"")),2),"")</f>
        <v/>
      </c>
      <c r="M876" s="68" t="str">
        <f ca="1">IFERROR(ROUND(IF(SUM($I876+$L876)="","",SUM($I876+$L876)),2),"")</f>
        <v/>
      </c>
      <c r="N876" s="52"/>
      <c r="O876" s="54"/>
    </row>
    <row r="877" spans="1:15" s="14" customFormat="1" x14ac:dyDescent="0.25">
      <c r="A877" s="48"/>
      <c r="B877" s="49" t="str">
        <f>IFERROR(IF($A877&lt;&gt;"",VLOOKUP($A877,Matos,2,0),""),"")</f>
        <v/>
      </c>
      <c r="C877" s="50"/>
      <c r="D877" s="50"/>
      <c r="E877" s="51"/>
      <c r="F877" s="51"/>
      <c r="G877" s="67" t="str">
        <f>IFERROR(IF(OR($A877="",$B877="",$E877=""),"",IF(AND($F877&lt;&gt;"",MONTH($F877)&lt;MONTH($L$9)),"",IF(MID($B877,1,2)="OT",DATEDIF($E877,$F877,"d")+1,IF(AND($I877="",$F877=""),DATEDIF($E877,DATE(YEAR($L$9),MONTH($L$9)+1,0),"d"),IF(AND($E877&lt;&gt;"",$F877&lt;&gt;"",$I877=""),DATEDIF($E877,$F877,"d"),IF(AND($E877&lt;&gt;"",$F877&lt;&gt;"",$I877&lt;&gt;""),DAY(DATE(YEAR($F877),MONTH($F877)+1,0))-(DATE(YEAR($F877),MONTH($F877)+1,0)-$F877),DAY(DATE(YEAR($L$9),MONTH($L$9)+1,0)))))))),"")</f>
        <v/>
      </c>
      <c r="H877" s="52" t="str">
        <f>IFERROR(IF($A877&lt;&gt;"",VLOOKUP($A877,Matos,3,0),""),"")</f>
        <v/>
      </c>
      <c r="I877" s="52"/>
      <c r="J877" s="52"/>
      <c r="K877" s="68" t="str">
        <f ca="1">IFERROR(ROUND(IF(MID($B877,1,2)="OT","",IF(AND($B$8&lt;&gt;"",$D877="",MONTH($F877)=MONTH($L$9),($F877&gt;$B$8),($F877&gt;$E877)),-SUM($H877/DAY(DATE(YEAR($L$9),MONTH($L$9)+1,0)))*DATEDIF($B$8,$F877,"d")*$C877,IF(AND($B$8&lt;&gt;"",$D877&lt;&gt;"",MONTH($F877)=MONTH($L$9),($F877&gt;$B$8),($F877&gt;$E877)),-SUM($H877/DAY(DATE(YEAR($L$9),MONTH($L$9)+1,0)))*DATEDIF($B$8,$F877,"d")*$D877,""))),2),"")</f>
        <v/>
      </c>
      <c r="L877" s="68" t="str">
        <f ca="1">IFERROR(ROUND(IF(AND($J877="",$D877=""),SUM($H877/DAY(DATE(YEAR($L$9),MONTH($L$9)+1,0)))*$G877*$C877,IF(AND($J877="",$D877&lt;&gt;""),SUM($H877/DAY(DATE(YEAR($L$9),MONTH($L$9)+1,0)))*$G877*$D877,"")),2),"")</f>
        <v/>
      </c>
      <c r="M877" s="68" t="str">
        <f ca="1">IFERROR(ROUND(IF(SUM($I877+$L877)="","",SUM($I877+$L877)),2),"")</f>
        <v/>
      </c>
      <c r="N877" s="52"/>
      <c r="O877" s="54"/>
    </row>
    <row r="878" spans="1:15" s="14" customFormat="1" x14ac:dyDescent="0.25">
      <c r="A878" s="48"/>
      <c r="B878" s="49" t="str">
        <f>IFERROR(IF($A878&lt;&gt;"",VLOOKUP($A878,Matos,2,0),""),"")</f>
        <v/>
      </c>
      <c r="C878" s="50"/>
      <c r="D878" s="50"/>
      <c r="E878" s="51"/>
      <c r="F878" s="51"/>
      <c r="G878" s="67" t="str">
        <f>IFERROR(IF(OR($A878="",$B878="",$E878=""),"",IF(AND($F878&lt;&gt;"",MONTH($F878)&lt;MONTH($L$9)),"",IF(MID($B878,1,2)="OT",DATEDIF($E878,$F878,"d")+1,IF(AND($I878="",$F878=""),DATEDIF($E878,DATE(YEAR($L$9),MONTH($L$9)+1,0),"d"),IF(AND($E878&lt;&gt;"",$F878&lt;&gt;"",$I878=""),DATEDIF($E878,$F878,"d"),IF(AND($E878&lt;&gt;"",$F878&lt;&gt;"",$I878&lt;&gt;""),DAY(DATE(YEAR($F878),MONTH($F878)+1,0))-(DATE(YEAR($F878),MONTH($F878)+1,0)-$F878),DAY(DATE(YEAR($L$9),MONTH($L$9)+1,0)))))))),"")</f>
        <v/>
      </c>
      <c r="H878" s="52" t="str">
        <f>IFERROR(IF($A878&lt;&gt;"",VLOOKUP($A878,Matos,3,0),""),"")</f>
        <v/>
      </c>
      <c r="I878" s="52"/>
      <c r="J878" s="52"/>
      <c r="K878" s="68" t="str">
        <f ca="1">IFERROR(ROUND(IF(MID($B878,1,2)="OT","",IF(AND($B$8&lt;&gt;"",$D878="",MONTH($F878)=MONTH($L$9),($F878&gt;$B$8),($F878&gt;$E878)),-SUM($H878/DAY(DATE(YEAR($L$9),MONTH($L$9)+1,0)))*DATEDIF($B$8,$F878,"d")*$C878,IF(AND($B$8&lt;&gt;"",$D878&lt;&gt;"",MONTH($F878)=MONTH($L$9),($F878&gt;$B$8),($F878&gt;$E878)),-SUM($H878/DAY(DATE(YEAR($L$9),MONTH($L$9)+1,0)))*DATEDIF($B$8,$F878,"d")*$D878,""))),2),"")</f>
        <v/>
      </c>
      <c r="L878" s="68" t="str">
        <f ca="1">IFERROR(ROUND(IF(AND($J878="",$D878=""),SUM($H878/DAY(DATE(YEAR($L$9),MONTH($L$9)+1,0)))*$G878*$C878,IF(AND($J878="",$D878&lt;&gt;""),SUM($H878/DAY(DATE(YEAR($L$9),MONTH($L$9)+1,0)))*$G878*$D878,"")),2),"")</f>
        <v/>
      </c>
      <c r="M878" s="68" t="str">
        <f ca="1">IFERROR(ROUND(IF(SUM($I878+$L878)="","",SUM($I878+$L878)),2),"")</f>
        <v/>
      </c>
      <c r="N878" s="52"/>
      <c r="O878" s="54"/>
    </row>
    <row r="879" spans="1:15" s="14" customFormat="1" x14ac:dyDescent="0.25">
      <c r="A879" s="48"/>
      <c r="B879" s="49" t="str">
        <f>IFERROR(IF($A879&lt;&gt;"",VLOOKUP($A879,Matos,2,0),""),"")</f>
        <v/>
      </c>
      <c r="C879" s="50"/>
      <c r="D879" s="50"/>
      <c r="E879" s="51"/>
      <c r="F879" s="51"/>
      <c r="G879" s="67" t="str">
        <f>IFERROR(IF(OR($A879="",$B879="",$E879=""),"",IF(AND($F879&lt;&gt;"",MONTH($F879)&lt;MONTH($L$9)),"",IF(MID($B879,1,2)="OT",DATEDIF($E879,$F879,"d")+1,IF(AND($I879="",$F879=""),DATEDIF($E879,DATE(YEAR($L$9),MONTH($L$9)+1,0),"d"),IF(AND($E879&lt;&gt;"",$F879&lt;&gt;"",$I879=""),DATEDIF($E879,$F879,"d"),IF(AND($E879&lt;&gt;"",$F879&lt;&gt;"",$I879&lt;&gt;""),DAY(DATE(YEAR($F879),MONTH($F879)+1,0))-(DATE(YEAR($F879),MONTH($F879)+1,0)-$F879),DAY(DATE(YEAR($L$9),MONTH($L$9)+1,0)))))))),"")</f>
        <v/>
      </c>
      <c r="H879" s="52" t="str">
        <f>IFERROR(IF($A879&lt;&gt;"",VLOOKUP($A879,Matos,3,0),""),"")</f>
        <v/>
      </c>
      <c r="I879" s="52"/>
      <c r="J879" s="52"/>
      <c r="K879" s="68" t="str">
        <f ca="1">IFERROR(ROUND(IF(MID($B879,1,2)="OT","",IF(AND($B$8&lt;&gt;"",$D879="",MONTH($F879)=MONTH($L$9),($F879&gt;$B$8),($F879&gt;$E879)),-SUM($H879/DAY(DATE(YEAR($L$9),MONTH($L$9)+1,0)))*DATEDIF($B$8,$F879,"d")*$C879,IF(AND($B$8&lt;&gt;"",$D879&lt;&gt;"",MONTH($F879)=MONTH($L$9),($F879&gt;$B$8),($F879&gt;$E879)),-SUM($H879/DAY(DATE(YEAR($L$9),MONTH($L$9)+1,0)))*DATEDIF($B$8,$F879,"d")*$D879,""))),2),"")</f>
        <v/>
      </c>
      <c r="L879" s="68" t="str">
        <f ca="1">IFERROR(ROUND(IF(AND($J879="",$D879=""),SUM($H879/DAY(DATE(YEAR($L$9),MONTH($L$9)+1,0)))*$G879*$C879,IF(AND($J879="",$D879&lt;&gt;""),SUM($H879/DAY(DATE(YEAR($L$9),MONTH($L$9)+1,0)))*$G879*$D879,"")),2),"")</f>
        <v/>
      </c>
      <c r="M879" s="68" t="str">
        <f ca="1">IFERROR(ROUND(IF(SUM($I879+$L879)="","",SUM($I879+$L879)),2),"")</f>
        <v/>
      </c>
      <c r="N879" s="52"/>
      <c r="O879" s="54"/>
    </row>
    <row r="880" spans="1:15" s="14" customFormat="1" x14ac:dyDescent="0.25">
      <c r="A880" s="48"/>
      <c r="B880" s="49" t="str">
        <f>IFERROR(IF($A880&lt;&gt;"",VLOOKUP($A880,Matos,2,0),""),"")</f>
        <v/>
      </c>
      <c r="C880" s="50"/>
      <c r="D880" s="50"/>
      <c r="E880" s="51"/>
      <c r="F880" s="51"/>
      <c r="G880" s="67" t="str">
        <f>IFERROR(IF(OR($A880="",$B880="",$E880=""),"",IF(AND($F880&lt;&gt;"",MONTH($F880)&lt;MONTH($L$9)),"",IF(MID($B880,1,2)="OT",DATEDIF($E880,$F880,"d")+1,IF(AND($I880="",$F880=""),DATEDIF($E880,DATE(YEAR($L$9),MONTH($L$9)+1,0),"d"),IF(AND($E880&lt;&gt;"",$F880&lt;&gt;"",$I880=""),DATEDIF($E880,$F880,"d"),IF(AND($E880&lt;&gt;"",$F880&lt;&gt;"",$I880&lt;&gt;""),DAY(DATE(YEAR($F880),MONTH($F880)+1,0))-(DATE(YEAR($F880),MONTH($F880)+1,0)-$F880),DAY(DATE(YEAR($L$9),MONTH($L$9)+1,0)))))))),"")</f>
        <v/>
      </c>
      <c r="H880" s="52" t="str">
        <f>IFERROR(IF($A880&lt;&gt;"",VLOOKUP($A880,Matos,3,0),""),"")</f>
        <v/>
      </c>
      <c r="I880" s="52"/>
      <c r="J880" s="52"/>
      <c r="K880" s="68" t="str">
        <f ca="1">IFERROR(ROUND(IF(MID($B880,1,2)="OT","",IF(AND($B$8&lt;&gt;"",$D880="",MONTH($F880)=MONTH($L$9),($F880&gt;$B$8),($F880&gt;$E880)),-SUM($H880/DAY(DATE(YEAR($L$9),MONTH($L$9)+1,0)))*DATEDIF($B$8,$F880,"d")*$C880,IF(AND($B$8&lt;&gt;"",$D880&lt;&gt;"",MONTH($F880)=MONTH($L$9),($F880&gt;$B$8),($F880&gt;$E880)),-SUM($H880/DAY(DATE(YEAR($L$9),MONTH($L$9)+1,0)))*DATEDIF($B$8,$F880,"d")*$D880,""))),2),"")</f>
        <v/>
      </c>
      <c r="L880" s="68" t="str">
        <f ca="1">IFERROR(ROUND(IF(AND($J880="",$D880=""),SUM($H880/DAY(DATE(YEAR($L$9),MONTH($L$9)+1,0)))*$G880*$C880,IF(AND($J880="",$D880&lt;&gt;""),SUM($H880/DAY(DATE(YEAR($L$9),MONTH($L$9)+1,0)))*$G880*$D880,"")),2),"")</f>
        <v/>
      </c>
      <c r="M880" s="68" t="str">
        <f ca="1">IFERROR(ROUND(IF(SUM($I880+$L880)="","",SUM($I880+$L880)),2),"")</f>
        <v/>
      </c>
      <c r="N880" s="52"/>
      <c r="O880" s="54"/>
    </row>
    <row r="881" spans="1:15" s="14" customFormat="1" x14ac:dyDescent="0.25">
      <c r="A881" s="48"/>
      <c r="B881" s="49" t="str">
        <f>IFERROR(IF($A881&lt;&gt;"",VLOOKUP($A881,Matos,2,0),""),"")</f>
        <v/>
      </c>
      <c r="C881" s="50"/>
      <c r="D881" s="50"/>
      <c r="E881" s="51"/>
      <c r="F881" s="51"/>
      <c r="G881" s="67" t="str">
        <f>IFERROR(IF(OR($A881="",$B881="",$E881=""),"",IF(AND($F881&lt;&gt;"",MONTH($F881)&lt;MONTH($L$9)),"",IF(MID($B881,1,2)="OT",DATEDIF($E881,$F881,"d")+1,IF(AND($I881="",$F881=""),DATEDIF($E881,DATE(YEAR($L$9),MONTH($L$9)+1,0),"d"),IF(AND($E881&lt;&gt;"",$F881&lt;&gt;"",$I881=""),DATEDIF($E881,$F881,"d"),IF(AND($E881&lt;&gt;"",$F881&lt;&gt;"",$I881&lt;&gt;""),DAY(DATE(YEAR($F881),MONTH($F881)+1,0))-(DATE(YEAR($F881),MONTH($F881)+1,0)-$F881),DAY(DATE(YEAR($L$9),MONTH($L$9)+1,0)))))))),"")</f>
        <v/>
      </c>
      <c r="H881" s="52" t="str">
        <f>IFERROR(IF($A881&lt;&gt;"",VLOOKUP($A881,Matos,3,0),""),"")</f>
        <v/>
      </c>
      <c r="I881" s="52"/>
      <c r="J881" s="52"/>
      <c r="K881" s="68" t="str">
        <f ca="1">IFERROR(ROUND(IF(MID($B881,1,2)="OT","",IF(AND($B$8&lt;&gt;"",$D881="",MONTH($F881)=MONTH($L$9),($F881&gt;$B$8),($F881&gt;$E881)),-SUM($H881/DAY(DATE(YEAR($L$9),MONTH($L$9)+1,0)))*DATEDIF($B$8,$F881,"d")*$C881,IF(AND($B$8&lt;&gt;"",$D881&lt;&gt;"",MONTH($F881)=MONTH($L$9),($F881&gt;$B$8),($F881&gt;$E881)),-SUM($H881/DAY(DATE(YEAR($L$9),MONTH($L$9)+1,0)))*DATEDIF($B$8,$F881,"d")*$D881,""))),2),"")</f>
        <v/>
      </c>
      <c r="L881" s="68" t="str">
        <f ca="1">IFERROR(ROUND(IF(AND($J881="",$D881=""),SUM($H881/DAY(DATE(YEAR($L$9),MONTH($L$9)+1,0)))*$G881*$C881,IF(AND($J881="",$D881&lt;&gt;""),SUM($H881/DAY(DATE(YEAR($L$9),MONTH($L$9)+1,0)))*$G881*$D881,"")),2),"")</f>
        <v/>
      </c>
      <c r="M881" s="68" t="str">
        <f ca="1">IFERROR(ROUND(IF(SUM($I881+$L881)="","",SUM($I881+$L881)),2),"")</f>
        <v/>
      </c>
      <c r="N881" s="52"/>
      <c r="O881" s="54"/>
    </row>
    <row r="882" spans="1:15" s="14" customFormat="1" x14ac:dyDescent="0.25">
      <c r="A882" s="48"/>
      <c r="B882" s="49" t="str">
        <f>IFERROR(IF($A882&lt;&gt;"",VLOOKUP($A882,Matos,2,0),""),"")</f>
        <v/>
      </c>
      <c r="C882" s="50"/>
      <c r="D882" s="50"/>
      <c r="E882" s="51"/>
      <c r="F882" s="51"/>
      <c r="G882" s="67" t="str">
        <f>IFERROR(IF(OR($A882="",$B882="",$E882=""),"",IF(AND($F882&lt;&gt;"",MONTH($F882)&lt;MONTH($L$9)),"",IF(MID($B882,1,2)="OT",DATEDIF($E882,$F882,"d")+1,IF(AND($I882="",$F882=""),DATEDIF($E882,DATE(YEAR($L$9),MONTH($L$9)+1,0),"d"),IF(AND($E882&lt;&gt;"",$F882&lt;&gt;"",$I882=""),DATEDIF($E882,$F882,"d"),IF(AND($E882&lt;&gt;"",$F882&lt;&gt;"",$I882&lt;&gt;""),DAY(DATE(YEAR($F882),MONTH($F882)+1,0))-(DATE(YEAR($F882),MONTH($F882)+1,0)-$F882),DAY(DATE(YEAR($L$9),MONTH($L$9)+1,0)))))))),"")</f>
        <v/>
      </c>
      <c r="H882" s="52" t="str">
        <f>IFERROR(IF($A882&lt;&gt;"",VLOOKUP($A882,Matos,3,0),""),"")</f>
        <v/>
      </c>
      <c r="I882" s="52"/>
      <c r="J882" s="52"/>
      <c r="K882" s="68" t="str">
        <f ca="1">IFERROR(ROUND(IF(MID($B882,1,2)="OT","",IF(AND($B$8&lt;&gt;"",$D882="",MONTH($F882)=MONTH($L$9),($F882&gt;$B$8),($F882&gt;$E882)),-SUM($H882/DAY(DATE(YEAR($L$9),MONTH($L$9)+1,0)))*DATEDIF($B$8,$F882,"d")*$C882,IF(AND($B$8&lt;&gt;"",$D882&lt;&gt;"",MONTH($F882)=MONTH($L$9),($F882&gt;$B$8),($F882&gt;$E882)),-SUM($H882/DAY(DATE(YEAR($L$9),MONTH($L$9)+1,0)))*DATEDIF($B$8,$F882,"d")*$D882,""))),2),"")</f>
        <v/>
      </c>
      <c r="L882" s="68" t="str">
        <f ca="1">IFERROR(ROUND(IF(AND($J882="",$D882=""),SUM($H882/DAY(DATE(YEAR($L$9),MONTH($L$9)+1,0)))*$G882*$C882,IF(AND($J882="",$D882&lt;&gt;""),SUM($H882/DAY(DATE(YEAR($L$9),MONTH($L$9)+1,0)))*$G882*$D882,"")),2),"")</f>
        <v/>
      </c>
      <c r="M882" s="68" t="str">
        <f ca="1">IFERROR(ROUND(IF(SUM($I882+$L882)="","",SUM($I882+$L882)),2),"")</f>
        <v/>
      </c>
      <c r="N882" s="52"/>
      <c r="O882" s="54"/>
    </row>
    <row r="883" spans="1:15" s="14" customFormat="1" x14ac:dyDescent="0.25">
      <c r="A883" s="48"/>
      <c r="B883" s="49" t="str">
        <f>IFERROR(IF($A883&lt;&gt;"",VLOOKUP($A883,Matos,2,0),""),"")</f>
        <v/>
      </c>
      <c r="C883" s="50"/>
      <c r="D883" s="50"/>
      <c r="E883" s="51"/>
      <c r="F883" s="51"/>
      <c r="G883" s="67" t="str">
        <f>IFERROR(IF(OR($A883="",$B883="",$E883=""),"",IF(AND($F883&lt;&gt;"",MONTH($F883)&lt;MONTH($L$9)),"",IF(MID($B883,1,2)="OT",DATEDIF($E883,$F883,"d")+1,IF(AND($I883="",$F883=""),DATEDIF($E883,DATE(YEAR($L$9),MONTH($L$9)+1,0),"d"),IF(AND($E883&lt;&gt;"",$F883&lt;&gt;"",$I883=""),DATEDIF($E883,$F883,"d"),IF(AND($E883&lt;&gt;"",$F883&lt;&gt;"",$I883&lt;&gt;""),DAY(DATE(YEAR($F883),MONTH($F883)+1,0))-(DATE(YEAR($F883),MONTH($F883)+1,0)-$F883),DAY(DATE(YEAR($L$9),MONTH($L$9)+1,0)))))))),"")</f>
        <v/>
      </c>
      <c r="H883" s="52" t="str">
        <f>IFERROR(IF($A883&lt;&gt;"",VLOOKUP($A883,Matos,3,0),""),"")</f>
        <v/>
      </c>
      <c r="I883" s="52"/>
      <c r="J883" s="52"/>
      <c r="K883" s="68" t="str">
        <f ca="1">IFERROR(ROUND(IF(MID($B883,1,2)="OT","",IF(AND($B$8&lt;&gt;"",$D883="",MONTH($F883)=MONTH($L$9),($F883&gt;$B$8),($F883&gt;$E883)),-SUM($H883/DAY(DATE(YEAR($L$9),MONTH($L$9)+1,0)))*DATEDIF($B$8,$F883,"d")*$C883,IF(AND($B$8&lt;&gt;"",$D883&lt;&gt;"",MONTH($F883)=MONTH($L$9),($F883&gt;$B$8),($F883&gt;$E883)),-SUM($H883/DAY(DATE(YEAR($L$9),MONTH($L$9)+1,0)))*DATEDIF($B$8,$F883,"d")*$D883,""))),2),"")</f>
        <v/>
      </c>
      <c r="L883" s="68" t="str">
        <f ca="1">IFERROR(ROUND(IF(AND($J883="",$D883=""),SUM($H883/DAY(DATE(YEAR($L$9),MONTH($L$9)+1,0)))*$G883*$C883,IF(AND($J883="",$D883&lt;&gt;""),SUM($H883/DAY(DATE(YEAR($L$9),MONTH($L$9)+1,0)))*$G883*$D883,"")),2),"")</f>
        <v/>
      </c>
      <c r="M883" s="68" t="str">
        <f ca="1">IFERROR(ROUND(IF(SUM($I883+$L883)="","",SUM($I883+$L883)),2),"")</f>
        <v/>
      </c>
      <c r="N883" s="52"/>
      <c r="O883" s="54"/>
    </row>
    <row r="884" spans="1:15" s="14" customFormat="1" x14ac:dyDescent="0.25">
      <c r="A884" s="48"/>
      <c r="B884" s="49" t="str">
        <f>IFERROR(IF($A884&lt;&gt;"",VLOOKUP($A884,Matos,2,0),""),"")</f>
        <v/>
      </c>
      <c r="C884" s="50"/>
      <c r="D884" s="50"/>
      <c r="E884" s="51"/>
      <c r="F884" s="51"/>
      <c r="G884" s="67" t="str">
        <f>IFERROR(IF(OR($A884="",$B884="",$E884=""),"",IF(AND($F884&lt;&gt;"",MONTH($F884)&lt;MONTH($L$9)),"",IF(MID($B884,1,2)="OT",DATEDIF($E884,$F884,"d")+1,IF(AND($I884="",$F884=""),DATEDIF($E884,DATE(YEAR($L$9),MONTH($L$9)+1,0),"d"),IF(AND($E884&lt;&gt;"",$F884&lt;&gt;"",$I884=""),DATEDIF($E884,$F884,"d"),IF(AND($E884&lt;&gt;"",$F884&lt;&gt;"",$I884&lt;&gt;""),DAY(DATE(YEAR($F884),MONTH($F884)+1,0))-(DATE(YEAR($F884),MONTH($F884)+1,0)-$F884),DAY(DATE(YEAR($L$9),MONTH($L$9)+1,0)))))))),"")</f>
        <v/>
      </c>
      <c r="H884" s="52" t="str">
        <f>IFERROR(IF($A884&lt;&gt;"",VLOOKUP($A884,Matos,3,0),""),"")</f>
        <v/>
      </c>
      <c r="I884" s="52"/>
      <c r="J884" s="52"/>
      <c r="K884" s="68" t="str">
        <f ca="1">IFERROR(ROUND(IF(MID($B884,1,2)="OT","",IF(AND($B$8&lt;&gt;"",$D884="",MONTH($F884)=MONTH($L$9),($F884&gt;$B$8),($F884&gt;$E884)),-SUM($H884/DAY(DATE(YEAR($L$9),MONTH($L$9)+1,0)))*DATEDIF($B$8,$F884,"d")*$C884,IF(AND($B$8&lt;&gt;"",$D884&lt;&gt;"",MONTH($F884)=MONTH($L$9),($F884&gt;$B$8),($F884&gt;$E884)),-SUM($H884/DAY(DATE(YEAR($L$9),MONTH($L$9)+1,0)))*DATEDIF($B$8,$F884,"d")*$D884,""))),2),"")</f>
        <v/>
      </c>
      <c r="L884" s="68" t="str">
        <f ca="1">IFERROR(ROUND(IF(AND($J884="",$D884=""),SUM($H884/DAY(DATE(YEAR($L$9),MONTH($L$9)+1,0)))*$G884*$C884,IF(AND($J884="",$D884&lt;&gt;""),SUM($H884/DAY(DATE(YEAR($L$9),MONTH($L$9)+1,0)))*$G884*$D884,"")),2),"")</f>
        <v/>
      </c>
      <c r="M884" s="68" t="str">
        <f ca="1">IFERROR(ROUND(IF(SUM($I884+$L884)="","",SUM($I884+$L884)),2),"")</f>
        <v/>
      </c>
      <c r="N884" s="52"/>
      <c r="O884" s="54"/>
    </row>
    <row r="885" spans="1:15" s="14" customFormat="1" x14ac:dyDescent="0.25">
      <c r="A885" s="48"/>
      <c r="B885" s="49" t="str">
        <f>IFERROR(IF($A885&lt;&gt;"",VLOOKUP($A885,Matos,2,0),""),"")</f>
        <v/>
      </c>
      <c r="C885" s="50"/>
      <c r="D885" s="50"/>
      <c r="E885" s="51"/>
      <c r="F885" s="51"/>
      <c r="G885" s="67" t="str">
        <f>IFERROR(IF(OR($A885="",$B885="",$E885=""),"",IF(AND($F885&lt;&gt;"",MONTH($F885)&lt;MONTH($L$9)),"",IF(MID($B885,1,2)="OT",DATEDIF($E885,$F885,"d")+1,IF(AND($I885="",$F885=""),DATEDIF($E885,DATE(YEAR($L$9),MONTH($L$9)+1,0),"d"),IF(AND($E885&lt;&gt;"",$F885&lt;&gt;"",$I885=""),DATEDIF($E885,$F885,"d"),IF(AND($E885&lt;&gt;"",$F885&lt;&gt;"",$I885&lt;&gt;""),DAY(DATE(YEAR($F885),MONTH($F885)+1,0))-(DATE(YEAR($F885),MONTH($F885)+1,0)-$F885),DAY(DATE(YEAR($L$9),MONTH($L$9)+1,0)))))))),"")</f>
        <v/>
      </c>
      <c r="H885" s="52" t="str">
        <f>IFERROR(IF($A885&lt;&gt;"",VLOOKUP($A885,Matos,3,0),""),"")</f>
        <v/>
      </c>
      <c r="I885" s="52"/>
      <c r="J885" s="52"/>
      <c r="K885" s="68" t="str">
        <f ca="1">IFERROR(ROUND(IF(MID($B885,1,2)="OT","",IF(AND($B$8&lt;&gt;"",$D885="",MONTH($F885)=MONTH($L$9),($F885&gt;$B$8),($F885&gt;$E885)),-SUM($H885/DAY(DATE(YEAR($L$9),MONTH($L$9)+1,0)))*DATEDIF($B$8,$F885,"d")*$C885,IF(AND($B$8&lt;&gt;"",$D885&lt;&gt;"",MONTH($F885)=MONTH($L$9),($F885&gt;$B$8),($F885&gt;$E885)),-SUM($H885/DAY(DATE(YEAR($L$9),MONTH($L$9)+1,0)))*DATEDIF($B$8,$F885,"d")*$D885,""))),2),"")</f>
        <v/>
      </c>
      <c r="L885" s="68" t="str">
        <f ca="1">IFERROR(ROUND(IF(AND($J885="",$D885=""),SUM($H885/DAY(DATE(YEAR($L$9),MONTH($L$9)+1,0)))*$G885*$C885,IF(AND($J885="",$D885&lt;&gt;""),SUM($H885/DAY(DATE(YEAR($L$9),MONTH($L$9)+1,0)))*$G885*$D885,"")),2),"")</f>
        <v/>
      </c>
      <c r="M885" s="68" t="str">
        <f ca="1">IFERROR(ROUND(IF(SUM($I885+$L885)="","",SUM($I885+$L885)),2),"")</f>
        <v/>
      </c>
      <c r="N885" s="52"/>
      <c r="O885" s="54"/>
    </row>
    <row r="886" spans="1:15" s="14" customFormat="1" x14ac:dyDescent="0.25">
      <c r="A886" s="48"/>
      <c r="B886" s="49" t="str">
        <f>IFERROR(IF($A886&lt;&gt;"",VLOOKUP($A886,Matos,2,0),""),"")</f>
        <v/>
      </c>
      <c r="C886" s="50"/>
      <c r="D886" s="50"/>
      <c r="E886" s="51"/>
      <c r="F886" s="51"/>
      <c r="G886" s="67" t="str">
        <f>IFERROR(IF(OR($A886="",$B886="",$E886=""),"",IF(AND($F886&lt;&gt;"",MONTH($F886)&lt;MONTH($L$9)),"",IF(MID($B886,1,2)="OT",DATEDIF($E886,$F886,"d")+1,IF(AND($I886="",$F886=""),DATEDIF($E886,DATE(YEAR($L$9),MONTH($L$9)+1,0),"d"),IF(AND($E886&lt;&gt;"",$F886&lt;&gt;"",$I886=""),DATEDIF($E886,$F886,"d"),IF(AND($E886&lt;&gt;"",$F886&lt;&gt;"",$I886&lt;&gt;""),DAY(DATE(YEAR($F886),MONTH($F886)+1,0))-(DATE(YEAR($F886),MONTH($F886)+1,0)-$F886),DAY(DATE(YEAR($L$9),MONTH($L$9)+1,0)))))))),"")</f>
        <v/>
      </c>
      <c r="H886" s="52" t="str">
        <f>IFERROR(IF($A886&lt;&gt;"",VLOOKUP($A886,Matos,3,0),""),"")</f>
        <v/>
      </c>
      <c r="I886" s="52"/>
      <c r="J886" s="52"/>
      <c r="K886" s="68" t="str">
        <f ca="1">IFERROR(ROUND(IF(MID($B886,1,2)="OT","",IF(AND($B$8&lt;&gt;"",$D886="",MONTH($F886)=MONTH($L$9),($F886&gt;$B$8),($F886&gt;$E886)),-SUM($H886/DAY(DATE(YEAR($L$9),MONTH($L$9)+1,0)))*DATEDIF($B$8,$F886,"d")*$C886,IF(AND($B$8&lt;&gt;"",$D886&lt;&gt;"",MONTH($F886)=MONTH($L$9),($F886&gt;$B$8),($F886&gt;$E886)),-SUM($H886/DAY(DATE(YEAR($L$9),MONTH($L$9)+1,0)))*DATEDIF($B$8,$F886,"d")*$D886,""))),2),"")</f>
        <v/>
      </c>
      <c r="L886" s="68" t="str">
        <f ca="1">IFERROR(ROUND(IF(AND($J886="",$D886=""),SUM($H886/DAY(DATE(YEAR($L$9),MONTH($L$9)+1,0)))*$G886*$C886,IF(AND($J886="",$D886&lt;&gt;""),SUM($H886/DAY(DATE(YEAR($L$9),MONTH($L$9)+1,0)))*$G886*$D886,"")),2),"")</f>
        <v/>
      </c>
      <c r="M886" s="68" t="str">
        <f ca="1">IFERROR(ROUND(IF(SUM($I886+$L886)="","",SUM($I886+$L886)),2),"")</f>
        <v/>
      </c>
      <c r="N886" s="52"/>
      <c r="O886" s="54"/>
    </row>
    <row r="887" spans="1:15" s="14" customFormat="1" x14ac:dyDescent="0.25">
      <c r="A887" s="48"/>
      <c r="B887" s="49" t="str">
        <f>IFERROR(IF($A887&lt;&gt;"",VLOOKUP($A887,Matos,2,0),""),"")</f>
        <v/>
      </c>
      <c r="C887" s="50"/>
      <c r="D887" s="50"/>
      <c r="E887" s="51"/>
      <c r="F887" s="51"/>
      <c r="G887" s="67" t="str">
        <f>IFERROR(IF(OR($A887="",$B887="",$E887=""),"",IF(AND($F887&lt;&gt;"",MONTH($F887)&lt;MONTH($L$9)),"",IF(MID($B887,1,2)="OT",DATEDIF($E887,$F887,"d")+1,IF(AND($I887="",$F887=""),DATEDIF($E887,DATE(YEAR($L$9),MONTH($L$9)+1,0),"d"),IF(AND($E887&lt;&gt;"",$F887&lt;&gt;"",$I887=""),DATEDIF($E887,$F887,"d"),IF(AND($E887&lt;&gt;"",$F887&lt;&gt;"",$I887&lt;&gt;""),DAY(DATE(YEAR($F887),MONTH($F887)+1,0))-(DATE(YEAR($F887),MONTH($F887)+1,0)-$F887),DAY(DATE(YEAR($L$9),MONTH($L$9)+1,0)))))))),"")</f>
        <v/>
      </c>
      <c r="H887" s="52" t="str">
        <f>IFERROR(IF($A887&lt;&gt;"",VLOOKUP($A887,Matos,3,0),""),"")</f>
        <v/>
      </c>
      <c r="I887" s="52"/>
      <c r="J887" s="52"/>
      <c r="K887" s="68" t="str">
        <f ca="1">IFERROR(ROUND(IF(MID($B887,1,2)="OT","",IF(AND($B$8&lt;&gt;"",$D887="",MONTH($F887)=MONTH($L$9),($F887&gt;$B$8),($F887&gt;$E887)),-SUM($H887/DAY(DATE(YEAR($L$9),MONTH($L$9)+1,0)))*DATEDIF($B$8,$F887,"d")*$C887,IF(AND($B$8&lt;&gt;"",$D887&lt;&gt;"",MONTH($F887)=MONTH($L$9),($F887&gt;$B$8),($F887&gt;$E887)),-SUM($H887/DAY(DATE(YEAR($L$9),MONTH($L$9)+1,0)))*DATEDIF($B$8,$F887,"d")*$D887,""))),2),"")</f>
        <v/>
      </c>
      <c r="L887" s="68" t="str">
        <f ca="1">IFERROR(ROUND(IF(AND($J887="",$D887=""),SUM($H887/DAY(DATE(YEAR($L$9),MONTH($L$9)+1,0)))*$G887*$C887,IF(AND($J887="",$D887&lt;&gt;""),SUM($H887/DAY(DATE(YEAR($L$9),MONTH($L$9)+1,0)))*$G887*$D887,"")),2),"")</f>
        <v/>
      </c>
      <c r="M887" s="68" t="str">
        <f ca="1">IFERROR(ROUND(IF(SUM($I887+$L887)="","",SUM($I887+$L887)),2),"")</f>
        <v/>
      </c>
      <c r="N887" s="52"/>
      <c r="O887" s="54"/>
    </row>
    <row r="888" spans="1:15" s="14" customFormat="1" x14ac:dyDescent="0.25">
      <c r="A888" s="48"/>
      <c r="B888" s="49" t="str">
        <f>IFERROR(IF($A888&lt;&gt;"",VLOOKUP($A888,Matos,2,0),""),"")</f>
        <v/>
      </c>
      <c r="C888" s="50"/>
      <c r="D888" s="50"/>
      <c r="E888" s="51"/>
      <c r="F888" s="51"/>
      <c r="G888" s="67" t="str">
        <f>IFERROR(IF(OR($A888="",$B888="",$E888=""),"",IF(AND($F888&lt;&gt;"",MONTH($F888)&lt;MONTH($L$9)),"",IF(MID($B888,1,2)="OT",DATEDIF($E888,$F888,"d")+1,IF(AND($I888="",$F888=""),DATEDIF($E888,DATE(YEAR($L$9),MONTH($L$9)+1,0),"d"),IF(AND($E888&lt;&gt;"",$F888&lt;&gt;"",$I888=""),DATEDIF($E888,$F888,"d"),IF(AND($E888&lt;&gt;"",$F888&lt;&gt;"",$I888&lt;&gt;""),DAY(DATE(YEAR($F888),MONTH($F888)+1,0))-(DATE(YEAR($F888),MONTH($F888)+1,0)-$F888),DAY(DATE(YEAR($L$9),MONTH($L$9)+1,0)))))))),"")</f>
        <v/>
      </c>
      <c r="H888" s="52" t="str">
        <f>IFERROR(IF($A888&lt;&gt;"",VLOOKUP($A888,Matos,3,0),""),"")</f>
        <v/>
      </c>
      <c r="I888" s="52"/>
      <c r="J888" s="52"/>
      <c r="K888" s="68" t="str">
        <f ca="1">IFERROR(ROUND(IF(MID($B888,1,2)="OT","",IF(AND($B$8&lt;&gt;"",$D888="",MONTH($F888)=MONTH($L$9),($F888&gt;$B$8),($F888&gt;$E888)),-SUM($H888/DAY(DATE(YEAR($L$9),MONTH($L$9)+1,0)))*DATEDIF($B$8,$F888,"d")*$C888,IF(AND($B$8&lt;&gt;"",$D888&lt;&gt;"",MONTH($F888)=MONTH($L$9),($F888&gt;$B$8),($F888&gt;$E888)),-SUM($H888/DAY(DATE(YEAR($L$9),MONTH($L$9)+1,0)))*DATEDIF($B$8,$F888,"d")*$D888,""))),2),"")</f>
        <v/>
      </c>
      <c r="L888" s="68" t="str">
        <f ca="1">IFERROR(ROUND(IF(AND($J888="",$D888=""),SUM($H888/DAY(DATE(YEAR($L$9),MONTH($L$9)+1,0)))*$G888*$C888,IF(AND($J888="",$D888&lt;&gt;""),SUM($H888/DAY(DATE(YEAR($L$9),MONTH($L$9)+1,0)))*$G888*$D888,"")),2),"")</f>
        <v/>
      </c>
      <c r="M888" s="68" t="str">
        <f ca="1">IFERROR(ROUND(IF(SUM($I888+$L888)="","",SUM($I888+$L888)),2),"")</f>
        <v/>
      </c>
      <c r="N888" s="52"/>
      <c r="O888" s="54"/>
    </row>
    <row r="889" spans="1:15" s="14" customFormat="1" x14ac:dyDescent="0.25">
      <c r="A889" s="48"/>
      <c r="B889" s="49" t="str">
        <f>IFERROR(IF($A889&lt;&gt;"",VLOOKUP($A889,Matos,2,0),""),"")</f>
        <v/>
      </c>
      <c r="C889" s="50"/>
      <c r="D889" s="50"/>
      <c r="E889" s="51"/>
      <c r="F889" s="51"/>
      <c r="G889" s="67" t="str">
        <f>IFERROR(IF(OR($A889="",$B889="",$E889=""),"",IF(AND($F889&lt;&gt;"",MONTH($F889)&lt;MONTH($L$9)),"",IF(MID($B889,1,2)="OT",DATEDIF($E889,$F889,"d")+1,IF(AND($I889="",$F889=""),DATEDIF($E889,DATE(YEAR($L$9),MONTH($L$9)+1,0),"d"),IF(AND($E889&lt;&gt;"",$F889&lt;&gt;"",$I889=""),DATEDIF($E889,$F889,"d"),IF(AND($E889&lt;&gt;"",$F889&lt;&gt;"",$I889&lt;&gt;""),DAY(DATE(YEAR($F889),MONTH($F889)+1,0))-(DATE(YEAR($F889),MONTH($F889)+1,0)-$F889),DAY(DATE(YEAR($L$9),MONTH($L$9)+1,0)))))))),"")</f>
        <v/>
      </c>
      <c r="H889" s="52" t="str">
        <f>IFERROR(IF($A889&lt;&gt;"",VLOOKUP($A889,Matos,3,0),""),"")</f>
        <v/>
      </c>
      <c r="I889" s="52"/>
      <c r="J889" s="52"/>
      <c r="K889" s="68" t="str">
        <f ca="1">IFERROR(ROUND(IF(MID($B889,1,2)="OT","",IF(AND($B$8&lt;&gt;"",$D889="",MONTH($F889)=MONTH($L$9),($F889&gt;$B$8),($F889&gt;$E889)),-SUM($H889/DAY(DATE(YEAR($L$9),MONTH($L$9)+1,0)))*DATEDIF($B$8,$F889,"d")*$C889,IF(AND($B$8&lt;&gt;"",$D889&lt;&gt;"",MONTH($F889)=MONTH($L$9),($F889&gt;$B$8),($F889&gt;$E889)),-SUM($H889/DAY(DATE(YEAR($L$9),MONTH($L$9)+1,0)))*DATEDIF($B$8,$F889,"d")*$D889,""))),2),"")</f>
        <v/>
      </c>
      <c r="L889" s="68" t="str">
        <f ca="1">IFERROR(ROUND(IF(AND($J889="",$D889=""),SUM($H889/DAY(DATE(YEAR($L$9),MONTH($L$9)+1,0)))*$G889*$C889,IF(AND($J889="",$D889&lt;&gt;""),SUM($H889/DAY(DATE(YEAR($L$9),MONTH($L$9)+1,0)))*$G889*$D889,"")),2),"")</f>
        <v/>
      </c>
      <c r="M889" s="68" t="str">
        <f ca="1">IFERROR(ROUND(IF(SUM($I889+$L889)="","",SUM($I889+$L889)),2),"")</f>
        <v/>
      </c>
      <c r="N889" s="52"/>
      <c r="O889" s="54"/>
    </row>
    <row r="890" spans="1:15" s="14" customFormat="1" x14ac:dyDescent="0.25">
      <c r="A890" s="48"/>
      <c r="B890" s="49" t="str">
        <f>IFERROR(IF($A890&lt;&gt;"",VLOOKUP($A890,Matos,2,0),""),"")</f>
        <v/>
      </c>
      <c r="C890" s="50"/>
      <c r="D890" s="50"/>
      <c r="E890" s="51"/>
      <c r="F890" s="51"/>
      <c r="G890" s="67" t="str">
        <f>IFERROR(IF(OR($A890="",$B890="",$E890=""),"",IF(AND($F890&lt;&gt;"",MONTH($F890)&lt;MONTH($L$9)),"",IF(MID($B890,1,2)="OT",DATEDIF($E890,$F890,"d")+1,IF(AND($I890="",$F890=""),DATEDIF($E890,DATE(YEAR($L$9),MONTH($L$9)+1,0),"d"),IF(AND($E890&lt;&gt;"",$F890&lt;&gt;"",$I890=""),DATEDIF($E890,$F890,"d"),IF(AND($E890&lt;&gt;"",$F890&lt;&gt;"",$I890&lt;&gt;""),DAY(DATE(YEAR($F890),MONTH($F890)+1,0))-(DATE(YEAR($F890),MONTH($F890)+1,0)-$F890),DAY(DATE(YEAR($L$9),MONTH($L$9)+1,0)))))))),"")</f>
        <v/>
      </c>
      <c r="H890" s="52" t="str">
        <f>IFERROR(IF($A890&lt;&gt;"",VLOOKUP($A890,Matos,3,0),""),"")</f>
        <v/>
      </c>
      <c r="I890" s="52"/>
      <c r="J890" s="52"/>
      <c r="K890" s="68" t="str">
        <f ca="1">IFERROR(ROUND(IF(MID($B890,1,2)="OT","",IF(AND($B$8&lt;&gt;"",$D890="",MONTH($F890)=MONTH($L$9),($F890&gt;$B$8),($F890&gt;$E890)),-SUM($H890/DAY(DATE(YEAR($L$9),MONTH($L$9)+1,0)))*DATEDIF($B$8,$F890,"d")*$C890,IF(AND($B$8&lt;&gt;"",$D890&lt;&gt;"",MONTH($F890)=MONTH($L$9),($F890&gt;$B$8),($F890&gt;$E890)),-SUM($H890/DAY(DATE(YEAR($L$9),MONTH($L$9)+1,0)))*DATEDIF($B$8,$F890,"d")*$D890,""))),2),"")</f>
        <v/>
      </c>
      <c r="L890" s="68" t="str">
        <f ca="1">IFERROR(ROUND(IF(AND($J890="",$D890=""),SUM($H890/DAY(DATE(YEAR($L$9),MONTH($L$9)+1,0)))*$G890*$C890,IF(AND($J890="",$D890&lt;&gt;""),SUM($H890/DAY(DATE(YEAR($L$9),MONTH($L$9)+1,0)))*$G890*$D890,"")),2),"")</f>
        <v/>
      </c>
      <c r="M890" s="68" t="str">
        <f ca="1">IFERROR(ROUND(IF(SUM($I890+$L890)="","",SUM($I890+$L890)),2),"")</f>
        <v/>
      </c>
      <c r="N890" s="52"/>
      <c r="O890" s="54"/>
    </row>
    <row r="891" spans="1:15" s="14" customFormat="1" x14ac:dyDescent="0.25">
      <c r="A891" s="48"/>
      <c r="B891" s="49" t="str">
        <f>IFERROR(IF($A891&lt;&gt;"",VLOOKUP($A891,Matos,2,0),""),"")</f>
        <v/>
      </c>
      <c r="C891" s="50"/>
      <c r="D891" s="50"/>
      <c r="E891" s="51"/>
      <c r="F891" s="51"/>
      <c r="G891" s="67" t="str">
        <f>IFERROR(IF(OR($A891="",$B891="",$E891=""),"",IF(AND($F891&lt;&gt;"",MONTH($F891)&lt;MONTH($L$9)),"",IF(MID($B891,1,2)="OT",DATEDIF($E891,$F891,"d")+1,IF(AND($I891="",$F891=""),DATEDIF($E891,DATE(YEAR($L$9),MONTH($L$9)+1,0),"d"),IF(AND($E891&lt;&gt;"",$F891&lt;&gt;"",$I891=""),DATEDIF($E891,$F891,"d"),IF(AND($E891&lt;&gt;"",$F891&lt;&gt;"",$I891&lt;&gt;""),DAY(DATE(YEAR($F891),MONTH($F891)+1,0))-(DATE(YEAR($F891),MONTH($F891)+1,0)-$F891),DAY(DATE(YEAR($L$9),MONTH($L$9)+1,0)))))))),"")</f>
        <v/>
      </c>
      <c r="H891" s="52" t="str">
        <f>IFERROR(IF($A891&lt;&gt;"",VLOOKUP($A891,Matos,3,0),""),"")</f>
        <v/>
      </c>
      <c r="I891" s="52"/>
      <c r="J891" s="52"/>
      <c r="K891" s="68" t="str">
        <f ca="1">IFERROR(ROUND(IF(MID($B891,1,2)="OT","",IF(AND($B$8&lt;&gt;"",$D891="",MONTH($F891)=MONTH($L$9),($F891&gt;$B$8),($F891&gt;$E891)),-SUM($H891/DAY(DATE(YEAR($L$9),MONTH($L$9)+1,0)))*DATEDIF($B$8,$F891,"d")*$C891,IF(AND($B$8&lt;&gt;"",$D891&lt;&gt;"",MONTH($F891)=MONTH($L$9),($F891&gt;$B$8),($F891&gt;$E891)),-SUM($H891/DAY(DATE(YEAR($L$9),MONTH($L$9)+1,0)))*DATEDIF($B$8,$F891,"d")*$D891,""))),2),"")</f>
        <v/>
      </c>
      <c r="L891" s="68" t="str">
        <f ca="1">IFERROR(ROUND(IF(AND($J891="",$D891=""),SUM($H891/DAY(DATE(YEAR($L$9),MONTH($L$9)+1,0)))*$G891*$C891,IF(AND($J891="",$D891&lt;&gt;""),SUM($H891/DAY(DATE(YEAR($L$9),MONTH($L$9)+1,0)))*$G891*$D891,"")),2),"")</f>
        <v/>
      </c>
      <c r="M891" s="68" t="str">
        <f ca="1">IFERROR(ROUND(IF(SUM($I891+$L891)="","",SUM($I891+$L891)),2),"")</f>
        <v/>
      </c>
      <c r="N891" s="52"/>
      <c r="O891" s="54"/>
    </row>
    <row r="892" spans="1:15" s="14" customFormat="1" x14ac:dyDescent="0.25">
      <c r="A892" s="48"/>
      <c r="B892" s="49" t="str">
        <f>IFERROR(IF($A892&lt;&gt;"",VLOOKUP($A892,Matos,2,0),""),"")</f>
        <v/>
      </c>
      <c r="C892" s="50"/>
      <c r="D892" s="50"/>
      <c r="E892" s="51"/>
      <c r="F892" s="51"/>
      <c r="G892" s="67" t="str">
        <f>IFERROR(IF(OR($A892="",$B892="",$E892=""),"",IF(AND($F892&lt;&gt;"",MONTH($F892)&lt;MONTH($L$9)),"",IF(MID($B892,1,2)="OT",DATEDIF($E892,$F892,"d")+1,IF(AND($I892="",$F892=""),DATEDIF($E892,DATE(YEAR($L$9),MONTH($L$9)+1,0),"d"),IF(AND($E892&lt;&gt;"",$F892&lt;&gt;"",$I892=""),DATEDIF($E892,$F892,"d"),IF(AND($E892&lt;&gt;"",$F892&lt;&gt;"",$I892&lt;&gt;""),DAY(DATE(YEAR($F892),MONTH($F892)+1,0))-(DATE(YEAR($F892),MONTH($F892)+1,0)-$F892),DAY(DATE(YEAR($L$9),MONTH($L$9)+1,0)))))))),"")</f>
        <v/>
      </c>
      <c r="H892" s="52" t="str">
        <f>IFERROR(IF($A892&lt;&gt;"",VLOOKUP($A892,Matos,3,0),""),"")</f>
        <v/>
      </c>
      <c r="I892" s="52"/>
      <c r="J892" s="52"/>
      <c r="K892" s="68" t="str">
        <f ca="1">IFERROR(ROUND(IF(MID($B892,1,2)="OT","",IF(AND($B$8&lt;&gt;"",$D892="",MONTH($F892)=MONTH($L$9),($F892&gt;$B$8),($F892&gt;$E892)),-SUM($H892/DAY(DATE(YEAR($L$9),MONTH($L$9)+1,0)))*DATEDIF($B$8,$F892,"d")*$C892,IF(AND($B$8&lt;&gt;"",$D892&lt;&gt;"",MONTH($F892)=MONTH($L$9),($F892&gt;$B$8),($F892&gt;$E892)),-SUM($H892/DAY(DATE(YEAR($L$9),MONTH($L$9)+1,0)))*DATEDIF($B$8,$F892,"d")*$D892,""))),2),"")</f>
        <v/>
      </c>
      <c r="L892" s="68" t="str">
        <f ca="1">IFERROR(ROUND(IF(AND($J892="",$D892=""),SUM($H892/DAY(DATE(YEAR($L$9),MONTH($L$9)+1,0)))*$G892*$C892,IF(AND($J892="",$D892&lt;&gt;""),SUM($H892/DAY(DATE(YEAR($L$9),MONTH($L$9)+1,0)))*$G892*$D892,"")),2),"")</f>
        <v/>
      </c>
      <c r="M892" s="68" t="str">
        <f ca="1">IFERROR(ROUND(IF(SUM($I892+$L892)="","",SUM($I892+$L892)),2),"")</f>
        <v/>
      </c>
      <c r="N892" s="52"/>
      <c r="O892" s="54"/>
    </row>
    <row r="893" spans="1:15" s="14" customFormat="1" x14ac:dyDescent="0.25">
      <c r="A893" s="48"/>
      <c r="B893" s="49" t="str">
        <f>IFERROR(IF($A893&lt;&gt;"",VLOOKUP($A893,Matos,2,0),""),"")</f>
        <v/>
      </c>
      <c r="C893" s="50"/>
      <c r="D893" s="50"/>
      <c r="E893" s="51"/>
      <c r="F893" s="51"/>
      <c r="G893" s="67" t="str">
        <f>IFERROR(IF(OR($A893="",$B893="",$E893=""),"",IF(AND($F893&lt;&gt;"",MONTH($F893)&lt;MONTH($L$9)),"",IF(MID($B893,1,2)="OT",DATEDIF($E893,$F893,"d")+1,IF(AND($I893="",$F893=""),DATEDIF($E893,DATE(YEAR($L$9),MONTH($L$9)+1,0),"d"),IF(AND($E893&lt;&gt;"",$F893&lt;&gt;"",$I893=""),DATEDIF($E893,$F893,"d"),IF(AND($E893&lt;&gt;"",$F893&lt;&gt;"",$I893&lt;&gt;""),DAY(DATE(YEAR($F893),MONTH($F893)+1,0))-(DATE(YEAR($F893),MONTH($F893)+1,0)-$F893),DAY(DATE(YEAR($L$9),MONTH($L$9)+1,0)))))))),"")</f>
        <v/>
      </c>
      <c r="H893" s="52" t="str">
        <f>IFERROR(IF($A893&lt;&gt;"",VLOOKUP($A893,Matos,3,0),""),"")</f>
        <v/>
      </c>
      <c r="I893" s="52"/>
      <c r="J893" s="52"/>
      <c r="K893" s="68" t="str">
        <f ca="1">IFERROR(ROUND(IF(MID($B893,1,2)="OT","",IF(AND($B$8&lt;&gt;"",$D893="",MONTH($F893)=MONTH($L$9),($F893&gt;$B$8),($F893&gt;$E893)),-SUM($H893/DAY(DATE(YEAR($L$9),MONTH($L$9)+1,0)))*DATEDIF($B$8,$F893,"d")*$C893,IF(AND($B$8&lt;&gt;"",$D893&lt;&gt;"",MONTH($F893)=MONTH($L$9),($F893&gt;$B$8),($F893&gt;$E893)),-SUM($H893/DAY(DATE(YEAR($L$9),MONTH($L$9)+1,0)))*DATEDIF($B$8,$F893,"d")*$D893,""))),2),"")</f>
        <v/>
      </c>
      <c r="L893" s="68" t="str">
        <f ca="1">IFERROR(ROUND(IF(AND($J893="",$D893=""),SUM($H893/DAY(DATE(YEAR($L$9),MONTH($L$9)+1,0)))*$G893*$C893,IF(AND($J893="",$D893&lt;&gt;""),SUM($H893/DAY(DATE(YEAR($L$9),MONTH($L$9)+1,0)))*$G893*$D893,"")),2),"")</f>
        <v/>
      </c>
      <c r="M893" s="68" t="str">
        <f ca="1">IFERROR(ROUND(IF(SUM($I893+$L893)="","",SUM($I893+$L893)),2),"")</f>
        <v/>
      </c>
      <c r="N893" s="52"/>
      <c r="O893" s="54"/>
    </row>
    <row r="894" spans="1:15" s="14" customFormat="1" x14ac:dyDescent="0.25">
      <c r="A894" s="48"/>
      <c r="B894" s="49" t="str">
        <f>IFERROR(IF($A894&lt;&gt;"",VLOOKUP($A894,Matos,2,0),""),"")</f>
        <v/>
      </c>
      <c r="C894" s="50"/>
      <c r="D894" s="50"/>
      <c r="E894" s="51"/>
      <c r="F894" s="51"/>
      <c r="G894" s="67" t="str">
        <f>IFERROR(IF(OR($A894="",$B894="",$E894=""),"",IF(AND($F894&lt;&gt;"",MONTH($F894)&lt;MONTH($L$9)),"",IF(MID($B894,1,2)="OT",DATEDIF($E894,$F894,"d")+1,IF(AND($I894="",$F894=""),DATEDIF($E894,DATE(YEAR($L$9),MONTH($L$9)+1,0),"d"),IF(AND($E894&lt;&gt;"",$F894&lt;&gt;"",$I894=""),DATEDIF($E894,$F894,"d"),IF(AND($E894&lt;&gt;"",$F894&lt;&gt;"",$I894&lt;&gt;""),DAY(DATE(YEAR($F894),MONTH($F894)+1,0))-(DATE(YEAR($F894),MONTH($F894)+1,0)-$F894),DAY(DATE(YEAR($L$9),MONTH($L$9)+1,0)))))))),"")</f>
        <v/>
      </c>
      <c r="H894" s="52" t="str">
        <f>IFERROR(IF($A894&lt;&gt;"",VLOOKUP($A894,Matos,3,0),""),"")</f>
        <v/>
      </c>
      <c r="I894" s="52"/>
      <c r="J894" s="52"/>
      <c r="K894" s="68" t="str">
        <f ca="1">IFERROR(ROUND(IF(MID($B894,1,2)="OT","",IF(AND($B$8&lt;&gt;"",$D894="",MONTH($F894)=MONTH($L$9),($F894&gt;$B$8),($F894&gt;$E894)),-SUM($H894/DAY(DATE(YEAR($L$9),MONTH($L$9)+1,0)))*DATEDIF($B$8,$F894,"d")*$C894,IF(AND($B$8&lt;&gt;"",$D894&lt;&gt;"",MONTH($F894)=MONTH($L$9),($F894&gt;$B$8),($F894&gt;$E894)),-SUM($H894/DAY(DATE(YEAR($L$9),MONTH($L$9)+1,0)))*DATEDIF($B$8,$F894,"d")*$D894,""))),2),"")</f>
        <v/>
      </c>
      <c r="L894" s="68" t="str">
        <f ca="1">IFERROR(ROUND(IF(AND($J894="",$D894=""),SUM($H894/DAY(DATE(YEAR($L$9),MONTH($L$9)+1,0)))*$G894*$C894,IF(AND($J894="",$D894&lt;&gt;""),SUM($H894/DAY(DATE(YEAR($L$9),MONTH($L$9)+1,0)))*$G894*$D894,"")),2),"")</f>
        <v/>
      </c>
      <c r="M894" s="68" t="str">
        <f ca="1">IFERROR(ROUND(IF(SUM($I894+$L894)="","",SUM($I894+$L894)),2),"")</f>
        <v/>
      </c>
      <c r="N894" s="52"/>
      <c r="O894" s="54"/>
    </row>
    <row r="895" spans="1:15" s="14" customFormat="1" x14ac:dyDescent="0.25">
      <c r="A895" s="48"/>
      <c r="B895" s="49" t="str">
        <f>IFERROR(IF($A895&lt;&gt;"",VLOOKUP($A895,Matos,2,0),""),"")</f>
        <v/>
      </c>
      <c r="C895" s="50"/>
      <c r="D895" s="50"/>
      <c r="E895" s="51"/>
      <c r="F895" s="51"/>
      <c r="G895" s="67" t="str">
        <f>IFERROR(IF(OR($A895="",$B895="",$E895=""),"",IF(AND($F895&lt;&gt;"",MONTH($F895)&lt;MONTH($L$9)),"",IF(MID($B895,1,2)="OT",DATEDIF($E895,$F895,"d")+1,IF(AND($I895="",$F895=""),DATEDIF($E895,DATE(YEAR($L$9),MONTH($L$9)+1,0),"d"),IF(AND($E895&lt;&gt;"",$F895&lt;&gt;"",$I895=""),DATEDIF($E895,$F895,"d"),IF(AND($E895&lt;&gt;"",$F895&lt;&gt;"",$I895&lt;&gt;""),DAY(DATE(YEAR($F895),MONTH($F895)+1,0))-(DATE(YEAR($F895),MONTH($F895)+1,0)-$F895),DAY(DATE(YEAR($L$9),MONTH($L$9)+1,0)))))))),"")</f>
        <v/>
      </c>
      <c r="H895" s="52" t="str">
        <f>IFERROR(IF($A895&lt;&gt;"",VLOOKUP($A895,Matos,3,0),""),"")</f>
        <v/>
      </c>
      <c r="I895" s="52"/>
      <c r="J895" s="52"/>
      <c r="K895" s="68" t="str">
        <f ca="1">IFERROR(ROUND(IF(MID($B895,1,2)="OT","",IF(AND($B$8&lt;&gt;"",$D895="",MONTH($F895)=MONTH($L$9),($F895&gt;$B$8),($F895&gt;$E895)),-SUM($H895/DAY(DATE(YEAR($L$9),MONTH($L$9)+1,0)))*DATEDIF($B$8,$F895,"d")*$C895,IF(AND($B$8&lt;&gt;"",$D895&lt;&gt;"",MONTH($F895)=MONTH($L$9),($F895&gt;$B$8),($F895&gt;$E895)),-SUM($H895/DAY(DATE(YEAR($L$9),MONTH($L$9)+1,0)))*DATEDIF($B$8,$F895,"d")*$D895,""))),2),"")</f>
        <v/>
      </c>
      <c r="L895" s="68" t="str">
        <f ca="1">IFERROR(ROUND(IF(AND($J895="",$D895=""),SUM($H895/DAY(DATE(YEAR($L$9),MONTH($L$9)+1,0)))*$G895*$C895,IF(AND($J895="",$D895&lt;&gt;""),SUM($H895/DAY(DATE(YEAR($L$9),MONTH($L$9)+1,0)))*$G895*$D895,"")),2),"")</f>
        <v/>
      </c>
      <c r="M895" s="68" t="str">
        <f ca="1">IFERROR(ROUND(IF(SUM($I895+$L895)="","",SUM($I895+$L895)),2),"")</f>
        <v/>
      </c>
      <c r="N895" s="52"/>
      <c r="O895" s="54"/>
    </row>
    <row r="896" spans="1:15" s="14" customFormat="1" x14ac:dyDescent="0.25">
      <c r="A896" s="48"/>
      <c r="B896" s="49" t="str">
        <f>IFERROR(IF($A896&lt;&gt;"",VLOOKUP($A896,Matos,2,0),""),"")</f>
        <v/>
      </c>
      <c r="C896" s="50"/>
      <c r="D896" s="50"/>
      <c r="E896" s="51"/>
      <c r="F896" s="51"/>
      <c r="G896" s="67" t="str">
        <f>IFERROR(IF(OR($A896="",$B896="",$E896=""),"",IF(AND($F896&lt;&gt;"",MONTH($F896)&lt;MONTH($L$9)),"",IF(MID($B896,1,2)="OT",DATEDIF($E896,$F896,"d")+1,IF(AND($I896="",$F896=""),DATEDIF($E896,DATE(YEAR($L$9),MONTH($L$9)+1,0),"d"),IF(AND($E896&lt;&gt;"",$F896&lt;&gt;"",$I896=""),DATEDIF($E896,$F896,"d"),IF(AND($E896&lt;&gt;"",$F896&lt;&gt;"",$I896&lt;&gt;""),DAY(DATE(YEAR($F896),MONTH($F896)+1,0))-(DATE(YEAR($F896),MONTH($F896)+1,0)-$F896),DAY(DATE(YEAR($L$9),MONTH($L$9)+1,0)))))))),"")</f>
        <v/>
      </c>
      <c r="H896" s="52" t="str">
        <f>IFERROR(IF($A896&lt;&gt;"",VLOOKUP($A896,Matos,3,0),""),"")</f>
        <v/>
      </c>
      <c r="I896" s="52"/>
      <c r="J896" s="52"/>
      <c r="K896" s="68" t="str">
        <f ca="1">IFERROR(ROUND(IF(MID($B896,1,2)="OT","",IF(AND($B$8&lt;&gt;"",$D896="",MONTH($F896)=MONTH($L$9),($F896&gt;$B$8),($F896&gt;$E896)),-SUM($H896/DAY(DATE(YEAR($L$9),MONTH($L$9)+1,0)))*DATEDIF($B$8,$F896,"d")*$C896,IF(AND($B$8&lt;&gt;"",$D896&lt;&gt;"",MONTH($F896)=MONTH($L$9),($F896&gt;$B$8),($F896&gt;$E896)),-SUM($H896/DAY(DATE(YEAR($L$9),MONTH($L$9)+1,0)))*DATEDIF($B$8,$F896,"d")*$D896,""))),2),"")</f>
        <v/>
      </c>
      <c r="L896" s="68" t="str">
        <f ca="1">IFERROR(ROUND(IF(AND($J896="",$D896=""),SUM($H896/DAY(DATE(YEAR($L$9),MONTH($L$9)+1,0)))*$G896*$C896,IF(AND($J896="",$D896&lt;&gt;""),SUM($H896/DAY(DATE(YEAR($L$9),MONTH($L$9)+1,0)))*$G896*$D896,"")),2),"")</f>
        <v/>
      </c>
      <c r="M896" s="68" t="str">
        <f ca="1">IFERROR(ROUND(IF(SUM($I896+$L896)="","",SUM($I896+$L896)),2),"")</f>
        <v/>
      </c>
      <c r="N896" s="52"/>
      <c r="O896" s="54"/>
    </row>
    <row r="897" spans="1:15" s="14" customFormat="1" x14ac:dyDescent="0.25">
      <c r="A897" s="48"/>
      <c r="B897" s="49" t="str">
        <f>IFERROR(IF($A897&lt;&gt;"",VLOOKUP($A897,Matos,2,0),""),"")</f>
        <v/>
      </c>
      <c r="C897" s="50"/>
      <c r="D897" s="50"/>
      <c r="E897" s="51"/>
      <c r="F897" s="51"/>
      <c r="G897" s="67" t="str">
        <f>IFERROR(IF(OR($A897="",$B897="",$E897=""),"",IF(AND($F897&lt;&gt;"",MONTH($F897)&lt;MONTH($L$9)),"",IF(MID($B897,1,2)="OT",DATEDIF($E897,$F897,"d")+1,IF(AND($I897="",$F897=""),DATEDIF($E897,DATE(YEAR($L$9),MONTH($L$9)+1,0),"d"),IF(AND($E897&lt;&gt;"",$F897&lt;&gt;"",$I897=""),DATEDIF($E897,$F897,"d"),IF(AND($E897&lt;&gt;"",$F897&lt;&gt;"",$I897&lt;&gt;""),DAY(DATE(YEAR($F897),MONTH($F897)+1,0))-(DATE(YEAR($F897),MONTH($F897)+1,0)-$F897),DAY(DATE(YEAR($L$9),MONTH($L$9)+1,0)))))))),"")</f>
        <v/>
      </c>
      <c r="H897" s="52" t="str">
        <f>IFERROR(IF($A897&lt;&gt;"",VLOOKUP($A897,Matos,3,0),""),"")</f>
        <v/>
      </c>
      <c r="I897" s="52"/>
      <c r="J897" s="52"/>
      <c r="K897" s="68" t="str">
        <f ca="1">IFERROR(ROUND(IF(MID($B897,1,2)="OT","",IF(AND($B$8&lt;&gt;"",$D897="",MONTH($F897)=MONTH($L$9),($F897&gt;$B$8),($F897&gt;$E897)),-SUM($H897/DAY(DATE(YEAR($L$9),MONTH($L$9)+1,0)))*DATEDIF($B$8,$F897,"d")*$C897,IF(AND($B$8&lt;&gt;"",$D897&lt;&gt;"",MONTH($F897)=MONTH($L$9),($F897&gt;$B$8),($F897&gt;$E897)),-SUM($H897/DAY(DATE(YEAR($L$9),MONTH($L$9)+1,0)))*DATEDIF($B$8,$F897,"d")*$D897,""))),2),"")</f>
        <v/>
      </c>
      <c r="L897" s="68" t="str">
        <f ca="1">IFERROR(ROUND(IF(AND($J897="",$D897=""),SUM($H897/DAY(DATE(YEAR($L$9),MONTH($L$9)+1,0)))*$G897*$C897,IF(AND($J897="",$D897&lt;&gt;""),SUM($H897/DAY(DATE(YEAR($L$9),MONTH($L$9)+1,0)))*$G897*$D897,"")),2),"")</f>
        <v/>
      </c>
      <c r="M897" s="68" t="str">
        <f ca="1">IFERROR(ROUND(IF(SUM($I897+$L897)="","",SUM($I897+$L897)),2),"")</f>
        <v/>
      </c>
      <c r="N897" s="52"/>
      <c r="O897" s="54"/>
    </row>
    <row r="898" spans="1:15" s="14" customFormat="1" x14ac:dyDescent="0.25">
      <c r="A898" s="48"/>
      <c r="B898" s="49" t="str">
        <f>IFERROR(IF($A898&lt;&gt;"",VLOOKUP($A898,Matos,2,0),""),"")</f>
        <v/>
      </c>
      <c r="C898" s="50"/>
      <c r="D898" s="50"/>
      <c r="E898" s="51"/>
      <c r="F898" s="51"/>
      <c r="G898" s="67" t="str">
        <f>IFERROR(IF(OR($A898="",$B898="",$E898=""),"",IF(AND($F898&lt;&gt;"",MONTH($F898)&lt;MONTH($L$9)),"",IF(MID($B898,1,2)="OT",DATEDIF($E898,$F898,"d")+1,IF(AND($I898="",$F898=""),DATEDIF($E898,DATE(YEAR($L$9),MONTH($L$9)+1,0),"d"),IF(AND($E898&lt;&gt;"",$F898&lt;&gt;"",$I898=""),DATEDIF($E898,$F898,"d"),IF(AND($E898&lt;&gt;"",$F898&lt;&gt;"",$I898&lt;&gt;""),DAY(DATE(YEAR($F898),MONTH($F898)+1,0))-(DATE(YEAR($F898),MONTH($F898)+1,0)-$F898),DAY(DATE(YEAR($L$9),MONTH($L$9)+1,0)))))))),"")</f>
        <v/>
      </c>
      <c r="H898" s="52" t="str">
        <f>IFERROR(IF($A898&lt;&gt;"",VLOOKUP($A898,Matos,3,0),""),"")</f>
        <v/>
      </c>
      <c r="I898" s="52"/>
      <c r="J898" s="52"/>
      <c r="K898" s="68" t="str">
        <f ca="1">IFERROR(ROUND(IF(MID($B898,1,2)="OT","",IF(AND($B$8&lt;&gt;"",$D898="",MONTH($F898)=MONTH($L$9),($F898&gt;$B$8),($F898&gt;$E898)),-SUM($H898/DAY(DATE(YEAR($L$9),MONTH($L$9)+1,0)))*DATEDIF($B$8,$F898,"d")*$C898,IF(AND($B$8&lt;&gt;"",$D898&lt;&gt;"",MONTH($F898)=MONTH($L$9),($F898&gt;$B$8),($F898&gt;$E898)),-SUM($H898/DAY(DATE(YEAR($L$9),MONTH($L$9)+1,0)))*DATEDIF($B$8,$F898,"d")*$D898,""))),2),"")</f>
        <v/>
      </c>
      <c r="L898" s="68" t="str">
        <f ca="1">IFERROR(ROUND(IF(AND($J898="",$D898=""),SUM($H898/DAY(DATE(YEAR($L$9),MONTH($L$9)+1,0)))*$G898*$C898,IF(AND($J898="",$D898&lt;&gt;""),SUM($H898/DAY(DATE(YEAR($L$9),MONTH($L$9)+1,0)))*$G898*$D898,"")),2),"")</f>
        <v/>
      </c>
      <c r="M898" s="68" t="str">
        <f ca="1">IFERROR(ROUND(IF(SUM($I898+$L898)="","",SUM($I898+$L898)),2),"")</f>
        <v/>
      </c>
      <c r="N898" s="52"/>
      <c r="O898" s="54"/>
    </row>
    <row r="899" spans="1:15" s="14" customFormat="1" x14ac:dyDescent="0.25">
      <c r="A899" s="48"/>
      <c r="B899" s="49" t="str">
        <f>IFERROR(IF($A899&lt;&gt;"",VLOOKUP($A899,Matos,2,0),""),"")</f>
        <v/>
      </c>
      <c r="C899" s="50"/>
      <c r="D899" s="50"/>
      <c r="E899" s="51"/>
      <c r="F899" s="51"/>
      <c r="G899" s="67" t="str">
        <f>IFERROR(IF(OR($A899="",$B899="",$E899=""),"",IF(AND($F899&lt;&gt;"",MONTH($F899)&lt;MONTH($L$9)),"",IF(MID($B899,1,2)="OT",DATEDIF($E899,$F899,"d")+1,IF(AND($I899="",$F899=""),DATEDIF($E899,DATE(YEAR($L$9),MONTH($L$9)+1,0),"d"),IF(AND($E899&lt;&gt;"",$F899&lt;&gt;"",$I899=""),DATEDIF($E899,$F899,"d"),IF(AND($E899&lt;&gt;"",$F899&lt;&gt;"",$I899&lt;&gt;""),DAY(DATE(YEAR($F899),MONTH($F899)+1,0))-(DATE(YEAR($F899),MONTH($F899)+1,0)-$F899),DAY(DATE(YEAR($L$9),MONTH($L$9)+1,0)))))))),"")</f>
        <v/>
      </c>
      <c r="H899" s="52" t="str">
        <f>IFERROR(IF($A899&lt;&gt;"",VLOOKUP($A899,Matos,3,0),""),"")</f>
        <v/>
      </c>
      <c r="I899" s="52"/>
      <c r="J899" s="52"/>
      <c r="K899" s="68" t="str">
        <f ca="1">IFERROR(ROUND(IF(MID($B899,1,2)="OT","",IF(AND($B$8&lt;&gt;"",$D899="",MONTH($F899)=MONTH($L$9),($F899&gt;$B$8),($F899&gt;$E899)),-SUM($H899/DAY(DATE(YEAR($L$9),MONTH($L$9)+1,0)))*DATEDIF($B$8,$F899,"d")*$C899,IF(AND($B$8&lt;&gt;"",$D899&lt;&gt;"",MONTH($F899)=MONTH($L$9),($F899&gt;$B$8),($F899&gt;$E899)),-SUM($H899/DAY(DATE(YEAR($L$9),MONTH($L$9)+1,0)))*DATEDIF($B$8,$F899,"d")*$D899,""))),2),"")</f>
        <v/>
      </c>
      <c r="L899" s="68" t="str">
        <f ca="1">IFERROR(ROUND(IF(AND($J899="",$D899=""),SUM($H899/DAY(DATE(YEAR($L$9),MONTH($L$9)+1,0)))*$G899*$C899,IF(AND($J899="",$D899&lt;&gt;""),SUM($H899/DAY(DATE(YEAR($L$9),MONTH($L$9)+1,0)))*$G899*$D899,"")),2),"")</f>
        <v/>
      </c>
      <c r="M899" s="68" t="str">
        <f ca="1">IFERROR(ROUND(IF(SUM($I899+$L899)="","",SUM($I899+$L899)),2),"")</f>
        <v/>
      </c>
      <c r="N899" s="52"/>
      <c r="O899" s="54"/>
    </row>
    <row r="900" spans="1:15" s="14" customFormat="1" x14ac:dyDescent="0.25">
      <c r="A900" s="48"/>
      <c r="B900" s="49" t="str">
        <f>IFERROR(IF($A900&lt;&gt;"",VLOOKUP($A900,Matos,2,0),""),"")</f>
        <v/>
      </c>
      <c r="C900" s="50"/>
      <c r="D900" s="50"/>
      <c r="E900" s="51"/>
      <c r="F900" s="51"/>
      <c r="G900" s="67" t="str">
        <f>IFERROR(IF(OR($A900="",$B900="",$E900=""),"",IF(AND($F900&lt;&gt;"",MONTH($F900)&lt;MONTH($L$9)),"",IF(MID($B900,1,2)="OT",DATEDIF($E900,$F900,"d")+1,IF(AND($I900="",$F900=""),DATEDIF($E900,DATE(YEAR($L$9),MONTH($L$9)+1,0),"d"),IF(AND($E900&lt;&gt;"",$F900&lt;&gt;"",$I900=""),DATEDIF($E900,$F900,"d"),IF(AND($E900&lt;&gt;"",$F900&lt;&gt;"",$I900&lt;&gt;""),DAY(DATE(YEAR($F900),MONTH($F900)+1,0))-(DATE(YEAR($F900),MONTH($F900)+1,0)-$F900),DAY(DATE(YEAR($L$9),MONTH($L$9)+1,0)))))))),"")</f>
        <v/>
      </c>
      <c r="H900" s="52" t="str">
        <f>IFERROR(IF($A900&lt;&gt;"",VLOOKUP($A900,Matos,3,0),""),"")</f>
        <v/>
      </c>
      <c r="I900" s="52"/>
      <c r="J900" s="52"/>
      <c r="K900" s="68" t="str">
        <f ca="1">IFERROR(ROUND(IF(MID($B900,1,2)="OT","",IF(AND($B$8&lt;&gt;"",$D900="",MONTH($F900)=MONTH($L$9),($F900&gt;$B$8),($F900&gt;$E900)),-SUM($H900/DAY(DATE(YEAR($L$9),MONTH($L$9)+1,0)))*DATEDIF($B$8,$F900,"d")*$C900,IF(AND($B$8&lt;&gt;"",$D900&lt;&gt;"",MONTH($F900)=MONTH($L$9),($F900&gt;$B$8),($F900&gt;$E900)),-SUM($H900/DAY(DATE(YEAR($L$9),MONTH($L$9)+1,0)))*DATEDIF($B$8,$F900,"d")*$D900,""))),2),"")</f>
        <v/>
      </c>
      <c r="L900" s="68" t="str">
        <f ca="1">IFERROR(ROUND(IF(AND($J900="",$D900=""),SUM($H900/DAY(DATE(YEAR($L$9),MONTH($L$9)+1,0)))*$G900*$C900,IF(AND($J900="",$D900&lt;&gt;""),SUM($H900/DAY(DATE(YEAR($L$9),MONTH($L$9)+1,0)))*$G900*$D900,"")),2),"")</f>
        <v/>
      </c>
      <c r="M900" s="68" t="str">
        <f ca="1">IFERROR(ROUND(IF(SUM($I900+$L900)="","",SUM($I900+$L900)),2),"")</f>
        <v/>
      </c>
      <c r="N900" s="52"/>
      <c r="O900" s="54"/>
    </row>
    <row r="901" spans="1:15" ht="15.75" thickBot="1" x14ac:dyDescent="0.3">
      <c r="A901" s="55"/>
      <c r="B901" s="56" t="str">
        <f>IFERROR(IF($A901&lt;&gt;"",VLOOKUP($A901,Matos,2,0),""),"")</f>
        <v/>
      </c>
      <c r="C901" s="57"/>
      <c r="D901" s="57"/>
      <c r="E901" s="58"/>
      <c r="F901" s="58"/>
      <c r="G901" s="59" t="str">
        <f>IFERROR(IF(OR($A901="",$B901="",$E901=""),"",IF(AND($F901&lt;&gt;"",MONTH($F901)&lt;MONTH($L$9)),"",IF(MID($B901,1,2)="OT",DATEDIF($E901,$F901,"d")+1,IF(AND($I901="",$F901=""),DATEDIF($E901,DATE(YEAR($L$9),MONTH($L$9)+1,0),"d"),IF(AND($E901&lt;&gt;"",$F901&lt;&gt;"",$I901=""),DATEDIF($E901,$F901,"d"),IF(AND($E901&lt;&gt;"",$F901&lt;&gt;"",$I901&lt;&gt;""),DAY(DATE(YEAR($F901),MONTH($F901)+1,0))-(DATE(YEAR($F901),MONTH($F901)+1,0)-$F901),DAY(DATE(YEAR($L$9),MONTH($L$9)+1,0)))))))),"")</f>
        <v/>
      </c>
      <c r="H901" s="60" t="str">
        <f>IFERROR(IF($A901&lt;&gt;"",VLOOKUP($A901,Matos,3,0),""),"")</f>
        <v/>
      </c>
      <c r="I901" s="61"/>
      <c r="J901" s="61"/>
      <c r="K901" s="61" t="str">
        <f ca="1">IFERROR(ROUND(IF(MID($B901,1,2)="OT","",IF(AND($B$8&lt;&gt;"",$D901="",MONTH($F901)=MONTH($L$9),($F901&gt;$B$8),($F901&gt;$E901)),-SUM($H901/DAY(DATE(YEAR($L$9),MONTH($L$9)+1,0)))*DATEDIF($B$8,$F901,"d")*$C901,IF(AND($B$8&lt;&gt;"",$D901&lt;&gt;"",MONTH($F901)=MONTH($L$9),($F901&gt;$B$8),($F901&gt;$E901)),-SUM($H901/DAY(DATE(YEAR($L$9),MONTH($L$9)+1,0)))*DATEDIF($B$8,$F901,"d")*$D901,""))),2),"")</f>
        <v/>
      </c>
      <c r="L901" s="61" t="str">
        <f ca="1">IFERROR(ROUND(IF(AND($J901="",$D901=""),SUM($H901/DAY(DATE(YEAR($L$9),MONTH($L$9)+1,0)))*$G901*$C901,IF(AND($J901="",$D901&lt;&gt;""),SUM($H901/DAY(DATE(YEAR($L$9),MONTH($L$9)+1,0)))*$G901*$D901,"")),2),"")</f>
        <v/>
      </c>
      <c r="M901" s="61" t="str">
        <f ca="1">IFERROR(ROUND(IF(SUM($I901+$L901)="","",SUM($I901+$L901)),2),"")</f>
        <v/>
      </c>
      <c r="N901" s="60"/>
      <c r="O901" s="62"/>
    </row>
  </sheetData>
  <sortState ref="A10:N901">
    <sortCondition ref="A10"/>
  </sortState>
  <mergeCells count="4">
    <mergeCell ref="E4:I5"/>
    <mergeCell ref="J4:J5"/>
    <mergeCell ref="K4:K5"/>
    <mergeCell ref="E2:K2"/>
  </mergeCells>
  <dataValidations count="1">
    <dataValidation type="list" showInputMessage="1" showErrorMessage="1" sqref="A10:A901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Total Général</vt:lpstr>
      <vt:lpstr>ODA</vt:lpstr>
      <vt:lpstr>Facture</vt:lpstr>
      <vt:lpstr>Données</vt:lpstr>
      <vt:lpstr>Février-2015</vt:lpstr>
      <vt:lpstr>Abréviations</vt:lpstr>
      <vt:lpstr>Début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SAHIR, Mounir</cp:lastModifiedBy>
  <cp:lastPrinted>2015-11-13T10:37:27Z</cp:lastPrinted>
  <dcterms:created xsi:type="dcterms:W3CDTF">2014-08-27T13:08:32Z</dcterms:created>
  <dcterms:modified xsi:type="dcterms:W3CDTF">2016-08-19T08:02:35Z</dcterms:modified>
</cp:coreProperties>
</file>