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92" yWindow="72" windowWidth="22608" windowHeight="9552"/>
  </bookViews>
  <sheets>
    <sheet name="Saisie" sheetId="1" r:id="rId1"/>
    <sheet name="Fiche" sheetId="2" r:id="rId2"/>
    <sheet name="Obser" sheetId="3" r:id="rId3"/>
  </sheets>
  <definedNames>
    <definedName name="C_Année">Fiche!$A$2</definedName>
    <definedName name="liste_élève">Obser!$K$3:$K$8</definedName>
    <definedName name="Liste_fériés">Obser!$G$4:$G$15</definedName>
    <definedName name="liste_module">Obser!$C$3:$C$5</definedName>
    <definedName name="Liste_Samedi">Obser!$E$4</definedName>
    <definedName name="oui">Obser!$A$2:$A$3</definedName>
  </definedName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A2" i="2" l="1"/>
  <c r="G4" i="3" s="1"/>
  <c r="G14" i="3"/>
  <c r="G9" i="3"/>
  <c r="G5" i="3"/>
  <c r="G6" i="3" s="1"/>
  <c r="G8" i="3" s="1"/>
  <c r="G12" i="3" l="1"/>
  <c r="G7" i="3"/>
  <c r="G10" i="3" s="1"/>
  <c r="G11" i="3"/>
  <c r="G13" i="3"/>
  <c r="G15" i="3"/>
</calcChain>
</file>

<file path=xl/sharedStrings.xml><?xml version="1.0" encoding="utf-8"?>
<sst xmlns="http://schemas.openxmlformats.org/spreadsheetml/2006/main" count="77" uniqueCount="38">
  <si>
    <t>Eléves</t>
  </si>
  <si>
    <t>Noms</t>
  </si>
  <si>
    <t>Formation</t>
  </si>
  <si>
    <t>Date de début</t>
  </si>
  <si>
    <t>Date de fin</t>
  </si>
  <si>
    <t xml:space="preserve">Pierre </t>
  </si>
  <si>
    <t>paul</t>
  </si>
  <si>
    <t>jacques</t>
  </si>
  <si>
    <t>michel</t>
  </si>
  <si>
    <t>franck</t>
  </si>
  <si>
    <t>Enzo</t>
  </si>
  <si>
    <t>Module A</t>
  </si>
  <si>
    <t>Module B</t>
  </si>
  <si>
    <t>Module C</t>
  </si>
  <si>
    <t>Jours</t>
  </si>
  <si>
    <t>Samedi</t>
  </si>
  <si>
    <t>oui</t>
  </si>
  <si>
    <t>non</t>
  </si>
  <si>
    <t>Jour férié</t>
  </si>
  <si>
    <r>
      <t xml:space="preserve">Date début </t>
    </r>
    <r>
      <rPr>
        <sz val="10"/>
        <color theme="1"/>
        <rFont val="Verdana"/>
        <family val="2"/>
      </rPr>
      <t>(choisir date début au 01 janvier d'une année)</t>
    </r>
  </si>
  <si>
    <r>
      <t xml:space="preserve">Date Fin </t>
    </r>
    <r>
      <rPr>
        <sz val="10"/>
        <color theme="1"/>
        <rFont val="Verdana"/>
        <family val="2"/>
      </rPr>
      <t>(choisirune date, mais même année que date début)</t>
    </r>
  </si>
  <si>
    <t>Module A en jours =</t>
  </si>
  <si>
    <t>Module B en jours =</t>
  </si>
  <si>
    <t>Module C en jours =</t>
  </si>
  <si>
    <r>
      <rPr>
        <b/>
        <sz val="10"/>
        <color theme="1"/>
        <rFont val="Verdana"/>
        <family val="2"/>
      </rPr>
      <t>Elève</t>
    </r>
    <r>
      <rPr>
        <sz val="10"/>
        <color theme="1"/>
        <rFont val="Verdana"/>
        <family val="2"/>
      </rPr>
      <t xml:space="preserve"> (choisir)</t>
    </r>
  </si>
  <si>
    <t>ici j'ai date de début 2015 et date de fin 2016</t>
  </si>
  <si>
    <t>ici j'ai date de début 2016 et date de fin 2017</t>
  </si>
  <si>
    <t>*</t>
  </si>
  <si>
    <t>si j'ai choisi une période 2016 dans ma feuille (Fiche), il va falloir compter les jours ouvrés</t>
  </si>
  <si>
    <t xml:space="preserve"> et non fériés qu'à partir du 01/01/2016</t>
  </si>
  <si>
    <t>si j'ai choisi une période 2015 dans ma feuille (Fiche), il va falloir compter les jours ouvrés</t>
  </si>
  <si>
    <t xml:space="preserve"> et non fériés jusqu'au 31/12/2015</t>
  </si>
  <si>
    <t xml:space="preserve"> et non fériés jusqu'au 31/12/2016</t>
  </si>
  <si>
    <t>si j'ai choisi une période 2017 dans ma feuille (Fiche), il va falloir compter les jours ouvrés</t>
  </si>
  <si>
    <t xml:space="preserve"> et non fériés qu'à partir du 01/01/2017</t>
  </si>
  <si>
    <t>lorsque je sélectionne un élève</t>
  </si>
  <si>
    <t>ICI la feuille ou je fais ma sélection de date début et fin (même année) et choix élève</t>
  </si>
  <si>
    <t xml:space="preserve">Ansi, le calcul que je cherche pour déterminer le nombre de jour par module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</si>
</sst>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rgb="FFFF0000"/>
      <name val="Verdana"/>
      <family val="2"/>
    </font>
    <font>
      <b/>
      <sz val="10"/>
      <color theme="1"/>
      <name val="Verdana"/>
      <family val="2"/>
    </font>
    <font>
      <sz val="9"/>
      <color theme="1"/>
      <name val="Verdana"/>
      <family val="2"/>
    </font>
    <font>
      <b/>
      <sz val="11"/>
      <color theme="1"/>
      <name val="Verdana"/>
      <family val="2"/>
    </font>
    <font>
      <b/>
      <sz val="12"/>
      <color theme="1"/>
      <name val="Verdana"/>
      <family val="2"/>
    </font>
    <font>
      <b/>
      <sz val="16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2" borderId="0" xfId="0" applyFill="1"/>
    <xf numFmtId="14" fontId="1" fillId="0" borderId="1" xfId="0" applyNumberFormat="1" applyFont="1" applyBorder="1" applyAlignment="1">
      <alignment vertical="center"/>
    </xf>
    <xf numFmtId="0" fontId="3" fillId="0" borderId="0" xfId="0" applyFont="1"/>
    <xf numFmtId="0" fontId="0" fillId="5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2" borderId="0" xfId="0" applyFont="1" applyFill="1"/>
    <xf numFmtId="14" fontId="0" fillId="6" borderId="0" xfId="0" applyNumberFormat="1" applyFill="1"/>
    <xf numFmtId="0" fontId="5" fillId="0" borderId="0" xfId="0" applyFont="1" applyFill="1"/>
    <xf numFmtId="14" fontId="0" fillId="0" borderId="0" xfId="0" applyNumberFormat="1" applyFill="1"/>
    <xf numFmtId="0" fontId="6" fillId="0" borderId="0" xfId="0" applyFont="1"/>
    <xf numFmtId="0" fontId="7" fillId="4" borderId="0" xfId="0" applyFont="1" applyFill="1"/>
    <xf numFmtId="0" fontId="7" fillId="3" borderId="0" xfId="0" applyFont="1" applyFill="1"/>
  </cellXfs>
  <cellStyles count="1">
    <cellStyle name="Normal" xfId="0" builtinId="0"/>
  </cellStyles>
  <dxfs count="7"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436.538269907411" createdVersion="4" refreshedVersion="4" minRefreshableVersion="3" recordCount="17">
  <cacheSource type="worksheet">
    <worksheetSource name="Tableau1"/>
  </cacheSource>
  <cacheFields count="6">
    <cacheField name="Eléves" numFmtId="0">
      <sharedItems count="6">
        <s v="Pierre "/>
        <s v="paul"/>
        <s v="jacques"/>
        <s v="michel"/>
        <s v="franck"/>
        <s v="Enzo"/>
      </sharedItems>
    </cacheField>
    <cacheField name="Noms" numFmtId="0">
      <sharedItems containsNonDate="0" containsString="0" containsBlank="1"/>
    </cacheField>
    <cacheField name="Formation" numFmtId="0">
      <sharedItems/>
    </cacheField>
    <cacheField name="Date de début" numFmtId="14">
      <sharedItems containsSemiMixedTypes="0" containsNonDate="0" containsDate="1" containsString="0" minDate="2015-01-05T00:00:00" maxDate="2016-12-26T00:00:00"/>
    </cacheField>
    <cacheField name="Date de fin" numFmtId="14">
      <sharedItems containsSemiMixedTypes="0" containsNonDate="0" containsDate="1" containsString="0" minDate="2015-01-17T00:00:00" maxDate="2017-01-18T00:00:00"/>
    </cacheField>
    <cacheField name="Jours" numFmtId="0">
      <sharedItems containsSemiMixedTypes="0" containsString="0" containsNumber="1" containsInteger="1" minValue="3" maxValue="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m/>
    <s v="Module A"/>
    <d v="2016-02-01T00:00:00"/>
    <d v="2016-02-17T00:00:00"/>
    <n v="13"/>
  </r>
  <r>
    <x v="1"/>
    <m/>
    <s v="Module B"/>
    <d v="2016-04-01T00:00:00"/>
    <d v="2016-04-10T00:00:00"/>
    <n v="6"/>
  </r>
  <r>
    <x v="2"/>
    <m/>
    <s v="Module C"/>
    <d v="2016-06-01T00:00:00"/>
    <d v="2016-06-12T00:00:00"/>
    <n v="8"/>
  </r>
  <r>
    <x v="3"/>
    <m/>
    <s v="Module A"/>
    <d v="2016-08-01T00:00:00"/>
    <d v="2016-08-03T00:00:00"/>
    <n v="3"/>
  </r>
  <r>
    <x v="4"/>
    <m/>
    <s v="Module B"/>
    <d v="2016-09-01T00:00:00"/>
    <d v="2016-09-07T00:00:00"/>
    <n v="5"/>
  </r>
  <r>
    <x v="5"/>
    <m/>
    <s v="Module C"/>
    <d v="2016-10-07T00:00:00"/>
    <d v="2016-10-17T00:00:00"/>
    <n v="7"/>
  </r>
  <r>
    <x v="0"/>
    <m/>
    <s v="Module C"/>
    <d v="2016-11-11T00:00:00"/>
    <d v="2016-11-27T00:00:00"/>
    <n v="10"/>
  </r>
  <r>
    <x v="1"/>
    <m/>
    <s v="Module B"/>
    <d v="2016-01-01T00:00:00"/>
    <d v="2016-01-17T00:00:00"/>
    <n v="10"/>
  </r>
  <r>
    <x v="2"/>
    <m/>
    <s v="Module B"/>
    <d v="2016-02-01T00:00:00"/>
    <d v="2016-02-10T00:00:00"/>
    <n v="8"/>
  </r>
  <r>
    <x v="3"/>
    <m/>
    <s v="Module A"/>
    <d v="2016-01-01T00:00:00"/>
    <d v="2016-01-17T00:00:00"/>
    <n v="10"/>
  </r>
  <r>
    <x v="4"/>
    <m/>
    <s v="Module B"/>
    <d v="2016-01-01T00:00:00"/>
    <d v="2016-01-17T00:00:00"/>
    <n v="10"/>
  </r>
  <r>
    <x v="5"/>
    <m/>
    <s v="Module C"/>
    <d v="2016-02-04T00:00:00"/>
    <d v="2016-03-17T00:00:00"/>
    <n v="31"/>
  </r>
  <r>
    <x v="0"/>
    <m/>
    <s v="Module A"/>
    <d v="2016-01-01T00:00:00"/>
    <d v="2016-01-17T00:00:00"/>
    <n v="10"/>
  </r>
  <r>
    <x v="1"/>
    <m/>
    <s v="Module B"/>
    <d v="2016-05-01T00:00:00"/>
    <d v="2016-05-17T00:00:00"/>
    <n v="11"/>
  </r>
  <r>
    <x v="2"/>
    <m/>
    <s v="Module C"/>
    <d v="2016-09-01T00:00:00"/>
    <d v="2016-10-17T00:00:00"/>
    <n v="33"/>
  </r>
  <r>
    <x v="3"/>
    <m/>
    <s v="Module C"/>
    <d v="2016-12-25T00:00:00"/>
    <d v="2017-01-17T00:00:00"/>
    <n v="17"/>
  </r>
  <r>
    <x v="4"/>
    <m/>
    <s v="Module B"/>
    <d v="2015-01-05T00:00:00"/>
    <d v="2015-01-17T00:00:00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showHeaders="0" outline="1" outlineData="1" multipleFieldFilters="0">
  <location ref="K3:K8" firstHeaderRow="0" firstDataRow="0" firstDataCol="1"/>
  <pivotFields count="6">
    <pivotField axis="axisRow" showAll="0">
      <items count="7">
        <item x="5"/>
        <item x="4"/>
        <item x="2"/>
        <item x="3"/>
        <item x="1"/>
        <item x="0"/>
        <item t="default"/>
      </items>
    </pivotField>
    <pivotField showAll="0"/>
    <pivotField showAll="0"/>
    <pivotField numFmtId="14" showAll="0"/>
    <pivotField numFmtId="14"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6:H23" totalsRowShown="0" headerRowDxfId="6">
  <autoFilter ref="C6:H23"/>
  <tableColumns count="6">
    <tableColumn id="1" name="Eléves" dataDxfId="5"/>
    <tableColumn id="2" name="Noms" dataDxfId="4"/>
    <tableColumn id="3" name="Formation" dataDxfId="3"/>
    <tableColumn id="4" name="Date de début" dataDxfId="2"/>
    <tableColumn id="5" name="Date de fin" dataDxfId="1"/>
    <tableColumn id="6" name="Jours" dataDxfId="0">
      <calculatedColumnFormula>NETWORKDAYS.INTL(F7,G7,IF(Liste_Samedi="oui",11,1),Liste_fériés)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C6:J29"/>
  <sheetViews>
    <sheetView tabSelected="1" topLeftCell="C1" workbookViewId="0">
      <selection activeCell="G26" sqref="G26"/>
    </sheetView>
  </sheetViews>
  <sheetFormatPr baseColWidth="10" defaultRowHeight="12.6" x14ac:dyDescent="0.2"/>
  <cols>
    <col min="3" max="3" width="14.90625" customWidth="1"/>
    <col min="5" max="5" width="13.26953125" customWidth="1"/>
    <col min="6" max="6" width="17.36328125" style="2" customWidth="1"/>
    <col min="7" max="7" width="21.08984375" style="2" customWidth="1"/>
  </cols>
  <sheetData>
    <row r="6" spans="3:10" x14ac:dyDescent="0.2">
      <c r="C6" s="8" t="s">
        <v>0</v>
      </c>
      <c r="D6" s="8" t="s">
        <v>1</v>
      </c>
      <c r="E6" s="8" t="s">
        <v>2</v>
      </c>
      <c r="F6" s="2" t="s">
        <v>3</v>
      </c>
      <c r="G6" s="2" t="s">
        <v>4</v>
      </c>
      <c r="H6" s="8" t="s">
        <v>14</v>
      </c>
    </row>
    <row r="7" spans="3:10" x14ac:dyDescent="0.2">
      <c r="C7" s="8" t="s">
        <v>5</v>
      </c>
      <c r="D7" s="8"/>
      <c r="E7" s="8" t="s">
        <v>11</v>
      </c>
      <c r="F7" s="2">
        <v>42348</v>
      </c>
      <c r="G7" s="2">
        <v>42384</v>
      </c>
      <c r="H7" s="9">
        <f>NETWORKDAYS.INTL(F7,G7,IF(Liste_Samedi="oui",11,1),Liste_fériés)</f>
        <v>26</v>
      </c>
      <c r="I7" s="12" t="s">
        <v>27</v>
      </c>
      <c r="J7" s="13" t="s">
        <v>25</v>
      </c>
    </row>
    <row r="8" spans="3:10" x14ac:dyDescent="0.2">
      <c r="C8" s="8" t="s">
        <v>6</v>
      </c>
      <c r="D8" s="8"/>
      <c r="E8" s="8" t="s">
        <v>12</v>
      </c>
      <c r="F8" s="2">
        <v>42461</v>
      </c>
      <c r="G8" s="2">
        <v>42470</v>
      </c>
      <c r="H8" s="9">
        <f>NETWORKDAYS.INTL(F8,G8,IF(Liste_Samedi="oui",11,1),Liste_fériés)</f>
        <v>6</v>
      </c>
      <c r="I8" s="12"/>
      <c r="J8" s="13"/>
    </row>
    <row r="9" spans="3:10" x14ac:dyDescent="0.2">
      <c r="C9" s="8" t="s">
        <v>7</v>
      </c>
      <c r="D9" s="8"/>
      <c r="E9" s="8" t="s">
        <v>13</v>
      </c>
      <c r="F9" s="2">
        <v>42522</v>
      </c>
      <c r="G9" s="2">
        <v>42533</v>
      </c>
      <c r="H9" s="9">
        <f>NETWORKDAYS.INTL(F9,G9,IF(Liste_Samedi="oui",11,1),Liste_fériés)</f>
        <v>8</v>
      </c>
      <c r="I9" s="12"/>
      <c r="J9" s="13" t="s">
        <v>28</v>
      </c>
    </row>
    <row r="10" spans="3:10" x14ac:dyDescent="0.2">
      <c r="C10" s="8" t="s">
        <v>8</v>
      </c>
      <c r="D10" s="8"/>
      <c r="E10" s="8" t="s">
        <v>13</v>
      </c>
      <c r="F10" s="2">
        <v>42583</v>
      </c>
      <c r="G10" s="2">
        <v>42585</v>
      </c>
      <c r="H10" s="9">
        <f>NETWORKDAYS.INTL(F10,G10,IF(Liste_Samedi="oui",11,1),Liste_fériés)</f>
        <v>3</v>
      </c>
      <c r="I10" s="12"/>
      <c r="J10" s="13" t="s">
        <v>29</v>
      </c>
    </row>
    <row r="11" spans="3:10" x14ac:dyDescent="0.2">
      <c r="C11" s="8" t="s">
        <v>9</v>
      </c>
      <c r="D11" s="8"/>
      <c r="E11" s="8" t="s">
        <v>12</v>
      </c>
      <c r="F11" s="2">
        <v>42614</v>
      </c>
      <c r="G11" s="2">
        <v>42620</v>
      </c>
      <c r="H11" s="9">
        <f>NETWORKDAYS.INTL(F11,G11,IF(Liste_Samedi="oui",11,1),Liste_fériés)</f>
        <v>5</v>
      </c>
      <c r="I11" s="12"/>
      <c r="J11" s="13"/>
    </row>
    <row r="12" spans="3:10" x14ac:dyDescent="0.2">
      <c r="C12" s="8" t="s">
        <v>10</v>
      </c>
      <c r="D12" s="8"/>
      <c r="E12" s="8" t="s">
        <v>11</v>
      </c>
      <c r="F12" s="2">
        <v>42650</v>
      </c>
      <c r="G12" s="2">
        <v>42660</v>
      </c>
      <c r="H12" s="9">
        <f>NETWORKDAYS.INTL(F12,G12,IF(Liste_Samedi="oui",11,1),Liste_fériés)</f>
        <v>7</v>
      </c>
      <c r="I12" s="12"/>
      <c r="J12" s="13"/>
    </row>
    <row r="13" spans="3:10" x14ac:dyDescent="0.2">
      <c r="C13" s="8" t="s">
        <v>5</v>
      </c>
      <c r="D13" s="8"/>
      <c r="E13" s="8" t="s">
        <v>11</v>
      </c>
      <c r="F13" s="2">
        <v>42685</v>
      </c>
      <c r="G13" s="2">
        <v>42701</v>
      </c>
      <c r="H13" s="9">
        <f>NETWORKDAYS.INTL(F13,G13,IF(Liste_Samedi="oui",11,1),Liste_fériés)</f>
        <v>10</v>
      </c>
      <c r="I13" s="12"/>
      <c r="J13" s="13" t="s">
        <v>30</v>
      </c>
    </row>
    <row r="14" spans="3:10" x14ac:dyDescent="0.2">
      <c r="C14" s="8" t="s">
        <v>6</v>
      </c>
      <c r="D14" s="8"/>
      <c r="E14" s="8" t="s">
        <v>12</v>
      </c>
      <c r="F14" s="2">
        <v>42370</v>
      </c>
      <c r="G14" s="2">
        <v>42386</v>
      </c>
      <c r="H14" s="9">
        <f>NETWORKDAYS.INTL(F14,G14,IF(Liste_Samedi="oui",11,1),Liste_fériés)</f>
        <v>10</v>
      </c>
      <c r="I14" s="12"/>
      <c r="J14" s="13" t="s">
        <v>31</v>
      </c>
    </row>
    <row r="15" spans="3:10" x14ac:dyDescent="0.2">
      <c r="C15" s="8" t="s">
        <v>7</v>
      </c>
      <c r="D15" s="8"/>
      <c r="E15" s="8" t="s">
        <v>12</v>
      </c>
      <c r="F15" s="2">
        <v>42401</v>
      </c>
      <c r="G15" s="2">
        <v>42410</v>
      </c>
      <c r="H15" s="9">
        <f>NETWORKDAYS.INTL(F15,G15,IF(Liste_Samedi="oui",11,1),Liste_fériés)</f>
        <v>8</v>
      </c>
      <c r="I15" s="12"/>
      <c r="J15" s="13"/>
    </row>
    <row r="16" spans="3:10" x14ac:dyDescent="0.2">
      <c r="C16" s="8" t="s">
        <v>8</v>
      </c>
      <c r="D16" s="8"/>
      <c r="E16" s="8" t="s">
        <v>12</v>
      </c>
      <c r="F16" s="2">
        <v>42370</v>
      </c>
      <c r="G16" s="2">
        <v>42386</v>
      </c>
      <c r="H16" s="9">
        <f>NETWORKDAYS.INTL(F16,G16,IF(Liste_Samedi="oui",11,1),Liste_fériés)</f>
        <v>10</v>
      </c>
      <c r="I16" s="12"/>
      <c r="J16" s="13"/>
    </row>
    <row r="17" spans="3:10" x14ac:dyDescent="0.2">
      <c r="C17" s="8" t="s">
        <v>9</v>
      </c>
      <c r="D17" s="8"/>
      <c r="E17" s="8" t="s">
        <v>11</v>
      </c>
      <c r="F17" s="2">
        <v>42370</v>
      </c>
      <c r="G17" s="2">
        <v>42386</v>
      </c>
      <c r="H17" s="9">
        <f>NETWORKDAYS.INTL(F17,G17,IF(Liste_Samedi="oui",11,1),Liste_fériés)</f>
        <v>10</v>
      </c>
      <c r="I17" s="12"/>
      <c r="J17" s="13"/>
    </row>
    <row r="18" spans="3:10" x14ac:dyDescent="0.2">
      <c r="C18" s="8" t="s">
        <v>10</v>
      </c>
      <c r="D18" s="8"/>
      <c r="E18" s="8" t="s">
        <v>12</v>
      </c>
      <c r="F18" s="2">
        <v>42404</v>
      </c>
      <c r="G18" s="2">
        <v>42446</v>
      </c>
      <c r="H18" s="9">
        <f>NETWORKDAYS.INTL(F18,G18,IF(Liste_Samedi="oui",11,1),Liste_fériés)</f>
        <v>31</v>
      </c>
      <c r="I18" s="12"/>
      <c r="J18" s="13"/>
    </row>
    <row r="19" spans="3:10" x14ac:dyDescent="0.2">
      <c r="C19" s="8" t="s">
        <v>5</v>
      </c>
      <c r="D19" s="8"/>
      <c r="E19" s="8" t="s">
        <v>11</v>
      </c>
      <c r="F19" s="2">
        <v>42370</v>
      </c>
      <c r="G19" s="2">
        <v>42386</v>
      </c>
      <c r="H19" s="9">
        <f>NETWORKDAYS.INTL(F19,G19,IF(Liste_Samedi="oui",11,1),Liste_fériés)</f>
        <v>10</v>
      </c>
      <c r="I19" s="12"/>
      <c r="J19" s="13"/>
    </row>
    <row r="20" spans="3:10" x14ac:dyDescent="0.2">
      <c r="C20" s="8" t="s">
        <v>6</v>
      </c>
      <c r="D20" s="8"/>
      <c r="E20" s="8" t="s">
        <v>13</v>
      </c>
      <c r="F20" s="2">
        <v>42491</v>
      </c>
      <c r="G20" s="2">
        <v>42507</v>
      </c>
      <c r="H20" s="9">
        <f>NETWORKDAYS.INTL(F20,G20,IF(Liste_Samedi="oui",11,1),Liste_fériés)</f>
        <v>11</v>
      </c>
      <c r="I20" s="12"/>
      <c r="J20" s="13"/>
    </row>
    <row r="21" spans="3:10" x14ac:dyDescent="0.2">
      <c r="C21" s="8" t="s">
        <v>7</v>
      </c>
      <c r="D21" s="8"/>
      <c r="E21" s="8" t="s">
        <v>11</v>
      </c>
      <c r="F21" s="2">
        <v>42614</v>
      </c>
      <c r="G21" s="2">
        <v>42660</v>
      </c>
      <c r="H21" s="9">
        <f>NETWORKDAYS.INTL(F21,G21,IF(Liste_Samedi="oui",11,1),Liste_fériés)</f>
        <v>33</v>
      </c>
      <c r="I21" s="12"/>
      <c r="J21" s="13"/>
    </row>
    <row r="22" spans="3:10" x14ac:dyDescent="0.2">
      <c r="C22" s="8" t="s">
        <v>8</v>
      </c>
      <c r="D22" s="8"/>
      <c r="E22" s="8" t="s">
        <v>11</v>
      </c>
      <c r="F22" s="2">
        <v>42729</v>
      </c>
      <c r="G22" s="2">
        <v>42752</v>
      </c>
      <c r="H22" s="9">
        <f>NETWORKDAYS.INTL(F22,G22,IF(Liste_Samedi="oui",11,1),Liste_fériés)</f>
        <v>17</v>
      </c>
      <c r="I22" s="12" t="s">
        <v>27</v>
      </c>
      <c r="J22" s="13" t="s">
        <v>26</v>
      </c>
    </row>
    <row r="23" spans="3:10" x14ac:dyDescent="0.2">
      <c r="C23" s="8" t="s">
        <v>9</v>
      </c>
      <c r="D23" s="8"/>
      <c r="E23" s="8" t="s">
        <v>11</v>
      </c>
      <c r="F23" s="2">
        <v>42724</v>
      </c>
      <c r="G23" s="2">
        <v>42740</v>
      </c>
      <c r="H23" s="9">
        <f>NETWORKDAYS.INTL(F23,G23,IF(Liste_Samedi="oui",11,1),Liste_fériés)</f>
        <v>13</v>
      </c>
      <c r="I23" s="12" t="s">
        <v>27</v>
      </c>
      <c r="J23" s="13"/>
    </row>
    <row r="24" spans="3:10" x14ac:dyDescent="0.2">
      <c r="J24" s="13" t="s">
        <v>28</v>
      </c>
    </row>
    <row r="25" spans="3:10" x14ac:dyDescent="0.2">
      <c r="J25" s="13" t="s">
        <v>32</v>
      </c>
    </row>
    <row r="26" spans="3:10" x14ac:dyDescent="0.2">
      <c r="J26" s="13"/>
    </row>
    <row r="27" spans="3:10" x14ac:dyDescent="0.2">
      <c r="J27" s="13"/>
    </row>
    <row r="28" spans="3:10" x14ac:dyDescent="0.2">
      <c r="J28" s="13" t="s">
        <v>33</v>
      </c>
    </row>
    <row r="29" spans="3:10" x14ac:dyDescent="0.2">
      <c r="J29" s="13" t="s">
        <v>34</v>
      </c>
    </row>
  </sheetData>
  <dataValidations disablePrompts="1" count="1">
    <dataValidation type="list" allowBlank="1" showInputMessage="1" showErrorMessage="1" sqref="E7:E23">
      <formula1>liste_module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2:M25"/>
  <sheetViews>
    <sheetView workbookViewId="0">
      <selection activeCell="B18" sqref="B18"/>
    </sheetView>
  </sheetViews>
  <sheetFormatPr baseColWidth="10" defaultRowHeight="12.6" x14ac:dyDescent="0.2"/>
  <cols>
    <col min="1" max="1" width="16.7265625" customWidth="1"/>
    <col min="4" max="4" width="6" customWidth="1"/>
  </cols>
  <sheetData>
    <row r="2" spans="1:13" x14ac:dyDescent="0.2">
      <c r="A2" s="7">
        <f>YEAR(B5)</f>
        <v>2016</v>
      </c>
    </row>
    <row r="3" spans="1:13" ht="16.2" x14ac:dyDescent="0.3">
      <c r="G3" s="19" t="s">
        <v>36</v>
      </c>
    </row>
    <row r="4" spans="1:13" ht="13.8" x14ac:dyDescent="0.25">
      <c r="A4" s="5" t="s">
        <v>19</v>
      </c>
      <c r="G4" s="14"/>
    </row>
    <row r="5" spans="1:13" ht="21.6" customHeight="1" x14ac:dyDescent="0.25">
      <c r="A5" s="18"/>
      <c r="B5" s="16">
        <v>42370</v>
      </c>
      <c r="G5" s="17"/>
      <c r="H5" s="7"/>
      <c r="I5" s="7"/>
      <c r="J5" s="7"/>
      <c r="K5" s="7"/>
      <c r="L5" s="7"/>
      <c r="M5" s="7"/>
    </row>
    <row r="6" spans="1:13" ht="13.8" x14ac:dyDescent="0.25">
      <c r="G6" s="17"/>
      <c r="H6" s="7"/>
      <c r="I6" s="7"/>
      <c r="J6" s="7"/>
      <c r="K6" s="7"/>
      <c r="L6" s="7"/>
      <c r="M6" s="7"/>
    </row>
    <row r="7" spans="1:13" x14ac:dyDescent="0.2">
      <c r="G7" s="7"/>
      <c r="H7" s="7"/>
      <c r="I7" s="7"/>
      <c r="J7" s="7"/>
      <c r="K7" s="7"/>
      <c r="L7" s="7"/>
      <c r="M7" s="7"/>
    </row>
    <row r="9" spans="1:13" x14ac:dyDescent="0.2">
      <c r="A9" s="5" t="s">
        <v>20</v>
      </c>
    </row>
    <row r="10" spans="1:13" ht="20.399999999999999" customHeight="1" x14ac:dyDescent="0.2">
      <c r="A10" s="18"/>
      <c r="B10" s="16">
        <v>42735</v>
      </c>
    </row>
    <row r="13" spans="1:13" x14ac:dyDescent="0.2">
      <c r="A13" s="7" t="s">
        <v>24</v>
      </c>
      <c r="B13" s="6" t="s">
        <v>8</v>
      </c>
    </row>
    <row r="18" spans="1:10" ht="13.8" x14ac:dyDescent="0.25">
      <c r="A18" s="10" t="s">
        <v>21</v>
      </c>
      <c r="B18" s="3"/>
      <c r="D18" s="15" t="s">
        <v>37</v>
      </c>
      <c r="E18" s="3"/>
      <c r="F18" s="3"/>
      <c r="G18" s="3"/>
      <c r="H18" s="3"/>
      <c r="I18" s="3"/>
      <c r="J18" s="3"/>
    </row>
    <row r="19" spans="1:10" ht="13.8" x14ac:dyDescent="0.25">
      <c r="A19" s="10" t="s">
        <v>22</v>
      </c>
      <c r="B19" s="3"/>
      <c r="D19" s="15" t="s">
        <v>35</v>
      </c>
      <c r="E19" s="3"/>
      <c r="F19" s="3"/>
      <c r="G19" s="3"/>
      <c r="H19" s="3"/>
      <c r="I19" s="3"/>
      <c r="J19" s="3"/>
    </row>
    <row r="20" spans="1:10" x14ac:dyDescent="0.2">
      <c r="A20" s="10" t="s">
        <v>23</v>
      </c>
      <c r="B20" s="3"/>
      <c r="D20" s="3"/>
      <c r="E20" s="3"/>
      <c r="F20" s="3"/>
      <c r="G20" s="3"/>
      <c r="H20" s="3"/>
      <c r="I20" s="3"/>
      <c r="J20" s="3"/>
    </row>
    <row r="25" spans="1:10" x14ac:dyDescent="0.2">
      <c r="D25" s="1"/>
    </row>
  </sheetData>
  <dataValidations count="1">
    <dataValidation type="list" allowBlank="1" showInputMessage="1" showErrorMessage="1" sqref="B13">
      <formula1>liste_élève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2:K15"/>
  <sheetViews>
    <sheetView topLeftCell="D1" workbookViewId="0">
      <selection activeCell="K16" sqref="K16"/>
    </sheetView>
  </sheetViews>
  <sheetFormatPr baseColWidth="10" defaultRowHeight="12.6" x14ac:dyDescent="0.2"/>
  <cols>
    <col min="1" max="3" width="0" hidden="1" customWidth="1"/>
    <col min="5" max="5" width="18.453125" customWidth="1"/>
    <col min="7" max="10" width="10.90625" customWidth="1"/>
    <col min="11" max="11" width="15.6328125" customWidth="1"/>
  </cols>
  <sheetData>
    <row r="2" spans="1:11" x14ac:dyDescent="0.2">
      <c r="A2" t="s">
        <v>16</v>
      </c>
    </row>
    <row r="3" spans="1:11" ht="19.8" x14ac:dyDescent="0.3">
      <c r="A3" t="s">
        <v>17</v>
      </c>
      <c r="C3" t="s">
        <v>11</v>
      </c>
      <c r="E3" s="20" t="s">
        <v>15</v>
      </c>
      <c r="G3" s="5" t="s">
        <v>18</v>
      </c>
      <c r="K3" s="11" t="s">
        <v>10</v>
      </c>
    </row>
    <row r="4" spans="1:11" ht="19.8" x14ac:dyDescent="0.3">
      <c r="C4" t="s">
        <v>12</v>
      </c>
      <c r="E4" s="21" t="s">
        <v>17</v>
      </c>
      <c r="G4" s="4">
        <f>DATE(C_Année,1,1)</f>
        <v>42370</v>
      </c>
      <c r="K4" s="11" t="s">
        <v>9</v>
      </c>
    </row>
    <row r="5" spans="1:11" x14ac:dyDescent="0.2">
      <c r="C5" t="s">
        <v>13</v>
      </c>
      <c r="G5" s="4">
        <f>ROUND(DATE(C_Année,4,1)/7+MOD(19*MOD(C_Année,19)-7,30)*14%,0)*7-6</f>
        <v>42456</v>
      </c>
      <c r="K5" s="11" t="s">
        <v>7</v>
      </c>
    </row>
    <row r="6" spans="1:11" x14ac:dyDescent="0.2">
      <c r="G6" s="4">
        <f>G5+1</f>
        <v>42457</v>
      </c>
      <c r="K6" s="11" t="s">
        <v>8</v>
      </c>
    </row>
    <row r="7" spans="1:11" x14ac:dyDescent="0.2">
      <c r="G7" s="4">
        <f>DATE(C_Année,5,1)</f>
        <v>42491</v>
      </c>
      <c r="K7" s="11" t="s">
        <v>6</v>
      </c>
    </row>
    <row r="8" spans="1:11" x14ac:dyDescent="0.2">
      <c r="G8" s="4">
        <f>G6+39</f>
        <v>42496</v>
      </c>
      <c r="K8" s="11" t="s">
        <v>5</v>
      </c>
    </row>
    <row r="9" spans="1:11" x14ac:dyDescent="0.2">
      <c r="G9" s="4">
        <f>DATE(C_Année,5,8)</f>
        <v>42498</v>
      </c>
    </row>
    <row r="10" spans="1:11" x14ac:dyDescent="0.2">
      <c r="G10" s="4">
        <f>G7+50</f>
        <v>42541</v>
      </c>
    </row>
    <row r="11" spans="1:11" x14ac:dyDescent="0.2">
      <c r="G11" s="4">
        <f>DATE(C_Année,7,14)</f>
        <v>42565</v>
      </c>
    </row>
    <row r="12" spans="1:11" x14ac:dyDescent="0.2">
      <c r="G12" s="4">
        <f>DATE(C_Année,8,15)</f>
        <v>42597</v>
      </c>
    </row>
    <row r="13" spans="1:11" x14ac:dyDescent="0.2">
      <c r="G13" s="4">
        <f>DATE(C_Année,11,1)</f>
        <v>42675</v>
      </c>
    </row>
    <row r="14" spans="1:11" x14ac:dyDescent="0.2">
      <c r="G14" s="4">
        <f>DATE(C_Année,11,11)</f>
        <v>42685</v>
      </c>
    </row>
    <row r="15" spans="1:11" x14ac:dyDescent="0.2">
      <c r="G15" s="4">
        <f>DATE(C_Année,12,25)</f>
        <v>42729</v>
      </c>
    </row>
  </sheetData>
  <dataValidations count="1">
    <dataValidation type="list" allowBlank="1" showInputMessage="1" showErrorMessage="1" sqref="E4">
      <formula1>oui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Saisie</vt:lpstr>
      <vt:lpstr>Fiche</vt:lpstr>
      <vt:lpstr>Obser</vt:lpstr>
      <vt:lpstr>C_Année</vt:lpstr>
      <vt:lpstr>liste_élève</vt:lpstr>
      <vt:lpstr>Liste_fériés</vt:lpstr>
      <vt:lpstr>liste_module</vt:lpstr>
      <vt:lpstr>Liste_Samedi</vt:lpstr>
      <vt:lpstr>oui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2016-03-07T08:13:32Z</dcterms:created>
  <dcterms:modified xsi:type="dcterms:W3CDTF">2016-03-07T10:09:55Z</dcterms:modified>
</cp:coreProperties>
</file>