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trlProps/ctrlProp1.xml" ContentType="application/vnd.ms-excel.controlproperties+xml"/>
  <Override PartName="/xl/tables/table7.xml" ContentType="application/vnd.openxmlformats-officedocument.spreadsheetml.tab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oulbesc\Desktop\VBA\2016\"/>
    </mc:Choice>
  </mc:AlternateContent>
  <workbookProtection workbookAlgorithmName="SHA-512" workbookHashValue="eEuNz5qC9jl2++YKQC7PhbkgCTFwnutk5OgiLQ976aC6mOU/+darlp0zrWQuHUVec7UD2jpFLFizwk4JxeGi7w==" workbookSaltValue="9PQwPLQx3Uxp3JGBNf/LtA==" workbookSpinCount="100000" lockStructure="1"/>
  <bookViews>
    <workbookView xWindow="0" yWindow="0" windowWidth="7650" windowHeight="7680" tabRatio="649" firstSheet="1" activeTab="6"/>
  </bookViews>
  <sheets>
    <sheet name="LACAZEA" sheetId="6" r:id="rId1"/>
    <sheet name="FRELONX" sheetId="12" r:id="rId2"/>
    <sheet name="SARRAZANASC" sheetId="7" r:id="rId3"/>
    <sheet name="LEGERB" sheetId="8" r:id="rId4"/>
    <sheet name="PUPPATOP" sheetId="13" r:id="rId5"/>
    <sheet name="SERRANOG" sheetId="10" r:id="rId6"/>
    <sheet name="Global" sheetId="1" r:id="rId7"/>
    <sheet name="Liste_semaine" sheetId="14" r:id="rId8"/>
  </sheets>
  <functionGroups builtInGroupCount="18"/>
  <externalReferences>
    <externalReference r:id="rId9"/>
  </externalReferences>
  <definedNames>
    <definedName name="LABORCODE" localSheetId="1">Tableau1[#All]</definedName>
    <definedName name="LABORCODE" localSheetId="4">Tableau1[#All]</definedName>
    <definedName name="LABORCODE" localSheetId="5">[1]!Tableau1[#All]</definedName>
    <definedName name="LABORCODE">Tableau1[#All]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0" i="1" l="1"/>
  <c r="B50" i="1"/>
  <c r="D7" i="13" l="1"/>
  <c r="D8" i="13"/>
  <c r="D9" i="13"/>
  <c r="D10" i="13"/>
  <c r="D11" i="13"/>
  <c r="D12" i="13"/>
  <c r="D13" i="13"/>
  <c r="B15" i="13"/>
  <c r="C15" i="13"/>
  <c r="D7" i="12"/>
  <c r="D8" i="12"/>
  <c r="D9" i="12"/>
  <c r="D10" i="12"/>
  <c r="D11" i="12"/>
  <c r="D12" i="12"/>
  <c r="D13" i="12"/>
  <c r="D14" i="12"/>
  <c r="D15" i="12"/>
  <c r="D16" i="12"/>
  <c r="B18" i="12"/>
  <c r="C18" i="12"/>
  <c r="D43" i="12" l="1"/>
  <c r="D18" i="12"/>
  <c r="D15" i="13"/>
  <c r="D42" i="13"/>
  <c r="D43" i="13"/>
  <c r="D41" i="13"/>
  <c r="D44" i="12"/>
  <c r="D45" i="12"/>
  <c r="D44" i="13"/>
  <c r="D42" i="12"/>
  <c r="C11" i="10" l="1"/>
  <c r="B11" i="10"/>
  <c r="B17" i="8"/>
  <c r="C12" i="7"/>
  <c r="B12" i="7"/>
  <c r="C17" i="6" l="1"/>
  <c r="B17" i="6"/>
  <c r="C17" i="8"/>
  <c r="D8" i="10" l="1"/>
  <c r="D9" i="10"/>
  <c r="D7" i="10"/>
  <c r="D8" i="8"/>
  <c r="D9" i="8"/>
  <c r="D10" i="8"/>
  <c r="D11" i="8"/>
  <c r="D12" i="8"/>
  <c r="D13" i="8"/>
  <c r="D14" i="8"/>
  <c r="D15" i="8"/>
  <c r="D7" i="8"/>
  <c r="D8" i="7"/>
  <c r="D9" i="7"/>
  <c r="D10" i="7"/>
  <c r="D7" i="7"/>
  <c r="D8" i="6"/>
  <c r="D9" i="6"/>
  <c r="D10" i="6"/>
  <c r="D11" i="6"/>
  <c r="D12" i="6"/>
  <c r="D13" i="6"/>
  <c r="D14" i="6"/>
  <c r="D15" i="6"/>
  <c r="D7" i="6"/>
  <c r="D37" i="10" l="1"/>
  <c r="D43" i="8"/>
  <c r="D38" i="7"/>
  <c r="D42" i="6"/>
  <c r="D38" i="10"/>
  <c r="D40" i="10"/>
  <c r="D39" i="10"/>
  <c r="D46" i="8"/>
  <c r="D45" i="8"/>
  <c r="D44" i="8"/>
  <c r="D40" i="7"/>
  <c r="D39" i="7"/>
  <c r="D41" i="7"/>
  <c r="D44" i="6"/>
  <c r="D43" i="6"/>
  <c r="D45" i="6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41" i="1" l="1"/>
  <c r="D29" i="1"/>
  <c r="D30" i="1"/>
  <c r="D33" i="1"/>
  <c r="D44" i="1"/>
  <c r="D48" i="1"/>
  <c r="D47" i="1"/>
  <c r="D45" i="1"/>
  <c r="D39" i="1"/>
  <c r="D34" i="1"/>
  <c r="D32" i="1"/>
  <c r="D36" i="1"/>
  <c r="D40" i="1"/>
  <c r="D28" i="1"/>
  <c r="D43" i="1"/>
  <c r="D31" i="1"/>
  <c r="D38" i="1"/>
  <c r="D46" i="1"/>
  <c r="D35" i="1"/>
  <c r="D37" i="1"/>
  <c r="D42" i="1"/>
  <c r="D17" i="6" l="1"/>
  <c r="D50" i="1"/>
  <c r="D17" i="8"/>
  <c r="D12" i="7" l="1"/>
  <c r="D11" i="10"/>
</calcChain>
</file>

<file path=xl/sharedStrings.xml><?xml version="1.0" encoding="utf-8"?>
<sst xmlns="http://schemas.openxmlformats.org/spreadsheetml/2006/main" count="275" uniqueCount="120">
  <si>
    <t>Activité Maximo/E-Temptation - Global</t>
  </si>
  <si>
    <t>hors formation, délégation, maladie</t>
  </si>
  <si>
    <t>LABORCODE</t>
  </si>
  <si>
    <t>Heures MAXIMO</t>
  </si>
  <si>
    <t>Heures e-temptation</t>
  </si>
  <si>
    <t>% activité</t>
  </si>
  <si>
    <t>ARCHIAPS</t>
  </si>
  <si>
    <t>BERNADEX</t>
  </si>
  <si>
    <t>BIGEONC</t>
  </si>
  <si>
    <t>BIRONDI</t>
  </si>
  <si>
    <t>BOTTGESH</t>
  </si>
  <si>
    <t>BLOTB</t>
  </si>
  <si>
    <t>BOUREJ</t>
  </si>
  <si>
    <t>CAMBOUP</t>
  </si>
  <si>
    <t>CASASOPH</t>
  </si>
  <si>
    <t>CHALLIEP</t>
  </si>
  <si>
    <t>COTTINP</t>
  </si>
  <si>
    <t>DAGIEUXA</t>
  </si>
  <si>
    <t>DA SILVA MATA</t>
  </si>
  <si>
    <t>DANIELCE</t>
  </si>
  <si>
    <t>DELPECHM</t>
  </si>
  <si>
    <t>DEPRADLA</t>
  </si>
  <si>
    <t>DURANDFA</t>
  </si>
  <si>
    <t>ELMEKKAL</t>
  </si>
  <si>
    <t>FAUREL</t>
  </si>
  <si>
    <t>FERRATII</t>
  </si>
  <si>
    <t>FOLTRAN</t>
  </si>
  <si>
    <t>GARDINAL</t>
  </si>
  <si>
    <t>GAUCIER</t>
  </si>
  <si>
    <t>GOULARDP</t>
  </si>
  <si>
    <t>LOUPIAE</t>
  </si>
  <si>
    <t>LARRENGU</t>
  </si>
  <si>
    <t>LAURENTB</t>
  </si>
  <si>
    <t>LEGALTH</t>
  </si>
  <si>
    <t>MAGNEG</t>
  </si>
  <si>
    <t>MARINAC</t>
  </si>
  <si>
    <t>MARSACFA</t>
  </si>
  <si>
    <t>MARTIW</t>
  </si>
  <si>
    <t>MATIVETW</t>
  </si>
  <si>
    <t>MAUROUXB</t>
  </si>
  <si>
    <t>MEHDIS</t>
  </si>
  <si>
    <t>PIQUENEC</t>
  </si>
  <si>
    <t>PLANQUEJ</t>
  </si>
  <si>
    <t>SAILHANJ</t>
  </si>
  <si>
    <t>VANSTAGU</t>
  </si>
  <si>
    <t>VERGNEL</t>
  </si>
  <si>
    <t>VIDALOCL</t>
  </si>
  <si>
    <t>VIETTISE</t>
  </si>
  <si>
    <t>LACAZEA</t>
  </si>
  <si>
    <t>FRELONX</t>
  </si>
  <si>
    <t>PUPPATOP</t>
  </si>
  <si>
    <t>LEGERB</t>
  </si>
  <si>
    <t xml:space="preserve">Moyenne  </t>
  </si>
  <si>
    <t>Moyenne</t>
  </si>
  <si>
    <t xml:space="preserve">Moyenne </t>
  </si>
  <si>
    <t>Activité Maximo/E-Temptation</t>
  </si>
  <si>
    <t xml:space="preserve">Responsable : </t>
  </si>
  <si>
    <t>Responsable :</t>
  </si>
  <si>
    <t>SARRAZANASC</t>
  </si>
  <si>
    <t>pour la période de Janvier à Août</t>
  </si>
  <si>
    <t>SERRANOG</t>
  </si>
  <si>
    <t>Inférieur à 40%</t>
  </si>
  <si>
    <t>Entre 40% et 60%</t>
  </si>
  <si>
    <t>Entre 60% à 80%</t>
  </si>
  <si>
    <t>Supérieur à 80%</t>
  </si>
  <si>
    <t>Heures Maximo</t>
  </si>
  <si>
    <t>Semaine1</t>
  </si>
  <si>
    <t>Semaine2</t>
  </si>
  <si>
    <t>Semaine3</t>
  </si>
  <si>
    <t>Semaine4</t>
  </si>
  <si>
    <t>Semaine5</t>
  </si>
  <si>
    <t>Semaine6</t>
  </si>
  <si>
    <t>Semaine7</t>
  </si>
  <si>
    <t>Semaine8</t>
  </si>
  <si>
    <t>Semaine9</t>
  </si>
  <si>
    <t>Semaine10</t>
  </si>
  <si>
    <t>Semaine11</t>
  </si>
  <si>
    <t>Semaine12</t>
  </si>
  <si>
    <t>Semaine13</t>
  </si>
  <si>
    <t>Semaine14</t>
  </si>
  <si>
    <t>Semaine15</t>
  </si>
  <si>
    <t>Semaine16</t>
  </si>
  <si>
    <t>Semaine17</t>
  </si>
  <si>
    <t>Semaine18</t>
  </si>
  <si>
    <t>Semaine19</t>
  </si>
  <si>
    <t>Semaine20</t>
  </si>
  <si>
    <t>Semaine21</t>
  </si>
  <si>
    <t>Semaine22</t>
  </si>
  <si>
    <t>Semaine23</t>
  </si>
  <si>
    <t>Semaine24</t>
  </si>
  <si>
    <t>Semaine25</t>
  </si>
  <si>
    <t>Semaine26</t>
  </si>
  <si>
    <t>Semaine27</t>
  </si>
  <si>
    <t>Semaine28</t>
  </si>
  <si>
    <t>Semaine29</t>
  </si>
  <si>
    <t>Semaine30</t>
  </si>
  <si>
    <t>Semaine31</t>
  </si>
  <si>
    <t>Semaine32</t>
  </si>
  <si>
    <t>Semaine33</t>
  </si>
  <si>
    <t>Semaine34</t>
  </si>
  <si>
    <t>Semaine35</t>
  </si>
  <si>
    <t>Semaine36</t>
  </si>
  <si>
    <t>Semaine37</t>
  </si>
  <si>
    <t>Semaine38</t>
  </si>
  <si>
    <t>Semaine39</t>
  </si>
  <si>
    <t>Semaine40</t>
  </si>
  <si>
    <t>Semaine41</t>
  </si>
  <si>
    <t>Semaine42</t>
  </si>
  <si>
    <t>Semaine43</t>
  </si>
  <si>
    <t>Semaine44</t>
  </si>
  <si>
    <t>Semaine45</t>
  </si>
  <si>
    <t>Semaine46</t>
  </si>
  <si>
    <t>Semaine47</t>
  </si>
  <si>
    <t>Semaine48</t>
  </si>
  <si>
    <t>Semaine49</t>
  </si>
  <si>
    <t>Semaine50</t>
  </si>
  <si>
    <t>Semaine51</t>
  </si>
  <si>
    <t>Semaine52</t>
  </si>
  <si>
    <t>Semaine53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</si>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</sst>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indexed="8"/>
      <name val="Arial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FF00"/>
        <bgColor indexed="64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 style="dotted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medium">
        <color indexed="8"/>
      </bottom>
      <diagonal/>
    </border>
    <border>
      <left style="thin">
        <color indexed="8"/>
      </left>
      <right/>
      <top style="dotted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/>
      <diagonal/>
    </border>
    <border>
      <left style="thin">
        <color indexed="8"/>
      </left>
      <right/>
      <top style="dotted">
        <color indexed="8"/>
      </top>
      <bottom/>
      <diagonal/>
    </border>
    <border>
      <left/>
      <right style="thin">
        <color indexed="8"/>
      </right>
      <top style="dotted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8"/>
      </right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 style="thin">
        <color indexed="8"/>
      </left>
      <right/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95">
    <xf numFmtId="0" fontId="0" fillId="0" borderId="0" xfId="0"/>
    <xf numFmtId="0" fontId="0" fillId="0" borderId="0" xfId="0" applyBorder="1"/>
    <xf numFmtId="0" fontId="1" fillId="0" borderId="0" xfId="0" applyFont="1" applyFill="1" applyAlignment="1">
      <alignment horizontal="center"/>
    </xf>
    <xf numFmtId="0" fontId="1" fillId="0" borderId="0" xfId="0" applyFont="1" applyBorder="1" applyAlignment="1">
      <alignment horizontal="center"/>
    </xf>
    <xf numFmtId="2" fontId="2" fillId="0" borderId="1" xfId="0" applyNumberFormat="1" applyFont="1" applyFill="1" applyBorder="1" applyAlignment="1">
      <alignment horizontal="center" wrapText="1"/>
    </xf>
    <xf numFmtId="10" fontId="0" fillId="0" borderId="0" xfId="0" applyNumberFormat="1"/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2" fontId="2" fillId="0" borderId="9" xfId="0" applyNumberFormat="1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2" fontId="2" fillId="0" borderId="1" xfId="0" applyNumberFormat="1" applyFont="1" applyFill="1" applyBorder="1" applyAlignment="1">
      <alignment horizontal="left" wrapText="1"/>
    </xf>
    <xf numFmtId="2" fontId="2" fillId="0" borderId="9" xfId="0" applyNumberFormat="1" applyFont="1" applyFill="1" applyBorder="1" applyAlignment="1">
      <alignment horizontal="left" wrapText="1"/>
    </xf>
    <xf numFmtId="0" fontId="1" fillId="0" borderId="11" xfId="0" applyFont="1" applyFill="1" applyBorder="1" applyAlignment="1">
      <alignment horizontal="left" wrapText="1"/>
    </xf>
    <xf numFmtId="2" fontId="1" fillId="0" borderId="11" xfId="0" applyNumberFormat="1" applyFont="1" applyBorder="1" applyAlignment="1">
      <alignment horizontal="center"/>
    </xf>
    <xf numFmtId="10" fontId="3" fillId="3" borderId="11" xfId="0" applyNumberFormat="1" applyFont="1" applyFill="1" applyBorder="1"/>
    <xf numFmtId="0" fontId="2" fillId="0" borderId="0" xfId="0" applyFont="1"/>
    <xf numFmtId="0" fontId="2" fillId="0" borderId="0" xfId="1"/>
    <xf numFmtId="0" fontId="2" fillId="0" borderId="0" xfId="1" applyBorder="1"/>
    <xf numFmtId="0" fontId="1" fillId="0" borderId="0" xfId="1" applyFont="1" applyFill="1" applyAlignment="1">
      <alignment horizontal="center"/>
    </xf>
    <xf numFmtId="0" fontId="1" fillId="0" borderId="0" xfId="1" applyFont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7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left"/>
    </xf>
    <xf numFmtId="2" fontId="2" fillId="0" borderId="1" xfId="1" applyNumberFormat="1" applyFont="1" applyFill="1" applyBorder="1" applyAlignment="1">
      <alignment horizontal="center" wrapText="1"/>
    </xf>
    <xf numFmtId="0" fontId="2" fillId="0" borderId="8" xfId="1" applyFont="1" applyFill="1" applyBorder="1" applyAlignment="1">
      <alignment horizontal="left"/>
    </xf>
    <xf numFmtId="0" fontId="4" fillId="0" borderId="11" xfId="1" applyFont="1" applyBorder="1"/>
    <xf numFmtId="0" fontId="2" fillId="0" borderId="0" xfId="1" applyAlignment="1">
      <alignment horizontal="center"/>
    </xf>
    <xf numFmtId="0" fontId="4" fillId="0" borderId="11" xfId="0" applyFont="1" applyFill="1" applyBorder="1" applyAlignment="1">
      <alignment horizontal="left" wrapText="1"/>
    </xf>
    <xf numFmtId="9" fontId="0" fillId="0" borderId="6" xfId="0" applyNumberFormat="1" applyBorder="1"/>
    <xf numFmtId="9" fontId="0" fillId="0" borderId="6" xfId="0" applyNumberFormat="1" applyBorder="1" applyAlignment="1">
      <alignment horizontal="center"/>
    </xf>
    <xf numFmtId="9" fontId="0" fillId="0" borderId="10" xfId="0" applyNumberFormat="1" applyBorder="1" applyAlignment="1">
      <alignment horizontal="center"/>
    </xf>
    <xf numFmtId="9" fontId="4" fillId="0" borderId="11" xfId="0" applyNumberFormat="1" applyFont="1" applyBorder="1" applyAlignment="1">
      <alignment horizontal="center"/>
    </xf>
    <xf numFmtId="9" fontId="3" fillId="3" borderId="11" xfId="0" applyNumberFormat="1" applyFont="1" applyFill="1" applyBorder="1"/>
    <xf numFmtId="9" fontId="2" fillId="0" borderId="6" xfId="1" applyNumberFormat="1" applyBorder="1"/>
    <xf numFmtId="9" fontId="4" fillId="3" borderId="11" xfId="1" applyNumberFormat="1" applyFont="1" applyFill="1" applyBorder="1"/>
    <xf numFmtId="0" fontId="6" fillId="5" borderId="12" xfId="0" applyFont="1" applyFill="1" applyBorder="1"/>
    <xf numFmtId="0" fontId="6" fillId="5" borderId="13" xfId="0" applyFont="1" applyFill="1" applyBorder="1" applyAlignment="1">
      <alignment horizontal="center"/>
    </xf>
    <xf numFmtId="0" fontId="0" fillId="6" borderId="14" xfId="0" applyFill="1" applyBorder="1"/>
    <xf numFmtId="0" fontId="0" fillId="6" borderId="15" xfId="0" applyFill="1" applyBorder="1" applyAlignment="1">
      <alignment horizontal="center"/>
    </xf>
    <xf numFmtId="0" fontId="0" fillId="7" borderId="14" xfId="0" applyFill="1" applyBorder="1"/>
    <xf numFmtId="0" fontId="0" fillId="7" borderId="15" xfId="0" applyFill="1" applyBorder="1" applyAlignment="1">
      <alignment horizontal="center"/>
    </xf>
    <xf numFmtId="0" fontId="0" fillId="4" borderId="16" xfId="0" applyFill="1" applyBorder="1"/>
    <xf numFmtId="0" fontId="0" fillId="4" borderId="17" xfId="0" applyFill="1" applyBorder="1" applyAlignment="1">
      <alignment horizontal="center"/>
    </xf>
    <xf numFmtId="2" fontId="2" fillId="0" borderId="18" xfId="0" applyNumberFormat="1" applyFont="1" applyFill="1" applyBorder="1" applyAlignment="1">
      <alignment horizontal="left" wrapText="1"/>
    </xf>
    <xf numFmtId="2" fontId="2" fillId="0" borderId="18" xfId="0" applyNumberFormat="1" applyFont="1" applyFill="1" applyBorder="1" applyAlignment="1">
      <alignment horizontal="center" wrapText="1"/>
    </xf>
    <xf numFmtId="2" fontId="0" fillId="0" borderId="11" xfId="0" applyNumberFormat="1" applyFont="1" applyBorder="1" applyAlignment="1">
      <alignment horizontal="center"/>
    </xf>
    <xf numFmtId="0" fontId="2" fillId="0" borderId="20" xfId="1" applyFont="1" applyFill="1" applyBorder="1" applyAlignment="1">
      <alignment horizontal="left"/>
    </xf>
    <xf numFmtId="2" fontId="0" fillId="0" borderId="11" xfId="1" applyNumberFormat="1" applyFont="1" applyBorder="1" applyAlignment="1">
      <alignment horizontal="center"/>
    </xf>
    <xf numFmtId="0" fontId="1" fillId="0" borderId="0" xfId="1" applyFont="1" applyFill="1" applyAlignment="1">
      <alignment horizontal="center"/>
    </xf>
    <xf numFmtId="0" fontId="2" fillId="0" borderId="20" xfId="0" applyFont="1" applyFill="1" applyBorder="1" applyAlignment="1">
      <alignment horizontal="left"/>
    </xf>
    <xf numFmtId="0" fontId="2" fillId="4" borderId="17" xfId="1" applyFill="1" applyBorder="1" applyAlignment="1">
      <alignment horizontal="center"/>
    </xf>
    <xf numFmtId="0" fontId="2" fillId="4" borderId="16" xfId="1" applyFill="1" applyBorder="1"/>
    <xf numFmtId="0" fontId="2" fillId="7" borderId="15" xfId="1" applyFill="1" applyBorder="1" applyAlignment="1">
      <alignment horizontal="center"/>
    </xf>
    <xf numFmtId="0" fontId="2" fillId="7" borderId="14" xfId="1" applyFill="1" applyBorder="1"/>
    <xf numFmtId="0" fontId="2" fillId="6" borderId="15" xfId="1" applyFill="1" applyBorder="1" applyAlignment="1">
      <alignment horizontal="center"/>
    </xf>
    <xf numFmtId="0" fontId="2" fillId="6" borderId="14" xfId="1" applyFill="1" applyBorder="1"/>
    <xf numFmtId="0" fontId="6" fillId="5" borderId="27" xfId="1" applyFont="1" applyFill="1" applyBorder="1" applyAlignment="1">
      <alignment horizontal="center"/>
    </xf>
    <xf numFmtId="0" fontId="6" fillId="5" borderId="28" xfId="1" applyFont="1" applyFill="1" applyBorder="1"/>
    <xf numFmtId="9" fontId="3" fillId="3" borderId="11" xfId="1" applyNumberFormat="1" applyFont="1" applyFill="1" applyBorder="1"/>
    <xf numFmtId="2" fontId="2" fillId="0" borderId="11" xfId="1" applyNumberFormat="1" applyFont="1" applyBorder="1" applyAlignment="1">
      <alignment horizontal="center"/>
    </xf>
    <xf numFmtId="0" fontId="1" fillId="0" borderId="11" xfId="1" applyFont="1" applyFill="1" applyBorder="1" applyAlignment="1">
      <alignment horizontal="left" wrapText="1"/>
    </xf>
    <xf numFmtId="0" fontId="2" fillId="0" borderId="23" xfId="1" applyBorder="1" applyAlignment="1">
      <alignment horizontal="center"/>
    </xf>
    <xf numFmtId="0" fontId="2" fillId="0" borderId="22" xfId="1" applyBorder="1" applyAlignment="1">
      <alignment horizontal="center"/>
    </xf>
    <xf numFmtId="0" fontId="2" fillId="0" borderId="21" xfId="1" applyBorder="1"/>
    <xf numFmtId="9" fontId="2" fillId="0" borderId="19" xfId="1" applyNumberFormat="1" applyBorder="1"/>
    <xf numFmtId="2" fontId="2" fillId="0" borderId="18" xfId="1" applyNumberFormat="1" applyFont="1" applyFill="1" applyBorder="1" applyAlignment="1">
      <alignment horizontal="center" wrapText="1"/>
    </xf>
    <xf numFmtId="2" fontId="2" fillId="0" borderId="18" xfId="1" applyNumberFormat="1" applyFont="1" applyFill="1" applyBorder="1" applyAlignment="1">
      <alignment horizontal="left" wrapText="1"/>
    </xf>
    <xf numFmtId="2" fontId="2" fillId="0" borderId="1" xfId="1" applyNumberFormat="1" applyFont="1" applyFill="1" applyBorder="1" applyAlignment="1">
      <alignment horizontal="left" wrapText="1"/>
    </xf>
    <xf numFmtId="2" fontId="2" fillId="0" borderId="2" xfId="1" applyNumberFormat="1" applyFont="1" applyFill="1" applyBorder="1" applyAlignment="1">
      <alignment horizontal="left" wrapText="1"/>
    </xf>
    <xf numFmtId="0" fontId="6" fillId="5" borderId="30" xfId="1" applyFont="1" applyFill="1" applyBorder="1" applyAlignment="1">
      <alignment horizontal="center"/>
    </xf>
    <xf numFmtId="0" fontId="6" fillId="5" borderId="31" xfId="1" applyFont="1" applyFill="1" applyBorder="1"/>
    <xf numFmtId="9" fontId="5" fillId="3" borderId="29" xfId="1" applyNumberFormat="1" applyFont="1" applyFill="1" applyBorder="1"/>
    <xf numFmtId="2" fontId="2" fillId="0" borderId="32" xfId="1" applyNumberFormat="1" applyFont="1" applyBorder="1" applyAlignment="1">
      <alignment horizontal="center"/>
    </xf>
    <xf numFmtId="0" fontId="1" fillId="0" borderId="33" xfId="1" applyFont="1" applyFill="1" applyBorder="1" applyAlignment="1">
      <alignment horizontal="left" wrapText="1"/>
    </xf>
    <xf numFmtId="2" fontId="2" fillId="0" borderId="34" xfId="1" applyNumberFormat="1" applyFont="1" applyFill="1" applyBorder="1" applyAlignment="1">
      <alignment horizontal="center" wrapText="1"/>
    </xf>
    <xf numFmtId="2" fontId="2" fillId="0" borderId="35" xfId="1" applyNumberFormat="1" applyFont="1" applyFill="1" applyBorder="1" applyAlignment="1">
      <alignment horizontal="center" wrapText="1"/>
    </xf>
    <xf numFmtId="2" fontId="2" fillId="0" borderId="36" xfId="1" applyNumberFormat="1" applyFont="1" applyFill="1" applyBorder="1" applyAlignment="1">
      <alignment horizontal="center" wrapText="1"/>
    </xf>
    <xf numFmtId="9" fontId="2" fillId="0" borderId="26" xfId="1" applyNumberFormat="1" applyBorder="1"/>
    <xf numFmtId="2" fontId="2" fillId="0" borderId="25" xfId="1" applyNumberFormat="1" applyFont="1" applyFill="1" applyBorder="1" applyAlignment="1">
      <alignment horizontal="center" wrapText="1"/>
    </xf>
    <xf numFmtId="0" fontId="2" fillId="0" borderId="24" xfId="1" applyFont="1" applyFill="1" applyBorder="1" applyAlignment="1">
      <alignment wrapText="1"/>
    </xf>
    <xf numFmtId="0" fontId="2" fillId="0" borderId="20" xfId="1" applyFont="1" applyFill="1" applyBorder="1" applyAlignment="1">
      <alignment wrapText="1"/>
    </xf>
    <xf numFmtId="0" fontId="2" fillId="0" borderId="4" xfId="1" applyFont="1" applyFill="1" applyBorder="1" applyAlignment="1">
      <alignment wrapText="1"/>
    </xf>
    <xf numFmtId="2" fontId="2" fillId="0" borderId="0" xfId="1" applyNumberFormat="1"/>
    <xf numFmtId="2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1" applyFont="1" applyAlignment="1">
      <alignment horizontal="center"/>
    </xf>
    <xf numFmtId="0" fontId="1" fillId="0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97">
    <dxf>
      <numFmt numFmtId="13" formatCode="0%"/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/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border outline="0">
        <left style="medium">
          <color indexed="8"/>
        </left>
        <right style="medium">
          <color indexed="8"/>
        </right>
        <top style="medium">
          <color indexed="8"/>
        </top>
      </border>
    </dxf>
    <dxf>
      <border outline="0">
        <bottom style="medium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left" vertical="bottom" textRotation="0" wrapText="0" indent="0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3" formatCode="0%"/>
      <border diagonalUp="0" diagonalDown="0" outline="0">
        <left style="thin">
          <color indexed="8"/>
        </left>
        <right/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3" formatCode="0%"/>
      <border diagonalUp="0" diagonalDown="0" outline="0">
        <left style="thin">
          <color indexed="8"/>
        </left>
        <right/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8"/>
          <bgColor indexed="45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3" formatCode="0%"/>
      <border diagonalUp="0" diagonalDown="0" outline="0">
        <left style="thin">
          <color indexed="8"/>
        </left>
        <right/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3" formatCode="0%"/>
      <border diagonalUp="0" diagonalDown="0" outline="0">
        <left style="thin">
          <color indexed="8"/>
        </left>
        <right/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3" formatCode="0%"/>
      <border diagonalUp="0" diagonalDown="0" outline="0">
        <left style="thin">
          <color indexed="8"/>
        </left>
        <right/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3" formatCode="0%"/>
      <border diagonalUp="0" diagonalDown="0" outline="0">
        <left style="thin">
          <color indexed="8"/>
        </left>
        <right/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>
        <c:manualLayout>
          <c:xMode val="edge"/>
          <c:yMode val="edge"/>
          <c:x val="0.41125026005726284"/>
          <c:y val="1.73380922528489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LACAZEA!$A$7:$A$17</c:f>
              <c:strCache>
                <c:ptCount val="11"/>
                <c:pt idx="0">
                  <c:v>BERNADEX</c:v>
                </c:pt>
                <c:pt idx="1">
                  <c:v>BIRONDI</c:v>
                </c:pt>
                <c:pt idx="2">
                  <c:v>BOTTGESH</c:v>
                </c:pt>
                <c:pt idx="3">
                  <c:v>CAMBOUP</c:v>
                </c:pt>
                <c:pt idx="4">
                  <c:v>DEPRADLA</c:v>
                </c:pt>
                <c:pt idx="5">
                  <c:v>DURANDFA</c:v>
                </c:pt>
                <c:pt idx="6">
                  <c:v>FERRATII</c:v>
                </c:pt>
                <c:pt idx="7">
                  <c:v>LAURENTB</c:v>
                </c:pt>
                <c:pt idx="8">
                  <c:v>LEGALTH</c:v>
                </c:pt>
                <c:pt idx="10">
                  <c:v>Moyenne</c:v>
                </c:pt>
              </c:strCache>
            </c:strRef>
          </c:cat>
          <c:val>
            <c:numRef>
              <c:f>LACAZEA!$D$7:$D$17</c:f>
              <c:numCache>
                <c:formatCode>0%</c:formatCode>
                <c:ptCount val="11"/>
                <c:pt idx="0">
                  <c:v>9.0909090909090912E-2</c:v>
                </c:pt>
                <c:pt idx="1">
                  <c:v>0.17391304347826086</c:v>
                </c:pt>
                <c:pt idx="2">
                  <c:v>0.25</c:v>
                </c:pt>
                <c:pt idx="3">
                  <c:v>0.32</c:v>
                </c:pt>
                <c:pt idx="4">
                  <c:v>0.55172413793103448</c:v>
                </c:pt>
                <c:pt idx="5">
                  <c:v>0.57627118644067798</c:v>
                </c:pt>
                <c:pt idx="6">
                  <c:v>0.64516129032258063</c:v>
                </c:pt>
                <c:pt idx="7">
                  <c:v>0.76470588235294112</c:v>
                </c:pt>
                <c:pt idx="8">
                  <c:v>0.78260869565217395</c:v>
                </c:pt>
                <c:pt idx="10" formatCode="0.00%">
                  <c:v>0.5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61042112"/>
        <c:axId val="361042504"/>
      </c:barChart>
      <c:catAx>
        <c:axId val="361042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1042504"/>
        <c:crosses val="autoZero"/>
        <c:auto val="1"/>
        <c:lblAlgn val="ctr"/>
        <c:lblOffset val="100"/>
        <c:noMultiLvlLbl val="0"/>
      </c:catAx>
      <c:valAx>
        <c:axId val="36104250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1042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Tendances</a:t>
            </a:r>
          </a:p>
        </c:rich>
      </c:tx>
      <c:layout>
        <c:manualLayout>
          <c:xMode val="edge"/>
          <c:yMode val="edge"/>
          <c:x val="0.39933601850623085"/>
          <c:y val="3.38850355830989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rgbClr val="00FF00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LACAZEA!$C$42:$C$45</c:f>
              <c:strCache>
                <c:ptCount val="4"/>
                <c:pt idx="0">
                  <c:v>Inférieur à 40%</c:v>
                </c:pt>
                <c:pt idx="1">
                  <c:v>Entre 40% et 60%</c:v>
                </c:pt>
                <c:pt idx="2">
                  <c:v>Entre 60% à 80%</c:v>
                </c:pt>
                <c:pt idx="3">
                  <c:v>Supérieur à 80%</c:v>
                </c:pt>
              </c:strCache>
            </c:strRef>
          </c:cat>
          <c:val>
            <c:numRef>
              <c:f>LACAZEA!$D$42:$D$45</c:f>
              <c:numCache>
                <c:formatCode>General</c:formatCode>
                <c:ptCount val="4"/>
                <c:pt idx="0">
                  <c:v>4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2386612740639572"/>
          <c:y val="0.14760087681347525"/>
          <c:w val="0.85288817404621919"/>
          <c:h val="0.592487381385019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FRELONX!$A$7:$A$18</c:f>
              <c:strCache>
                <c:ptCount val="12"/>
                <c:pt idx="0">
                  <c:v>BIGEONC</c:v>
                </c:pt>
                <c:pt idx="1">
                  <c:v>BLOTB</c:v>
                </c:pt>
                <c:pt idx="2">
                  <c:v>BOUREJ</c:v>
                </c:pt>
                <c:pt idx="3">
                  <c:v>DA SILVA MATA</c:v>
                </c:pt>
                <c:pt idx="4">
                  <c:v>DAGIEUXA</c:v>
                </c:pt>
                <c:pt idx="5">
                  <c:v>DANIELCE</c:v>
                </c:pt>
                <c:pt idx="6">
                  <c:v>LARRENGU</c:v>
                </c:pt>
                <c:pt idx="7">
                  <c:v>MARINAC</c:v>
                </c:pt>
                <c:pt idx="8">
                  <c:v>VANSTAGU</c:v>
                </c:pt>
                <c:pt idx="9">
                  <c:v>VIDALOCL</c:v>
                </c:pt>
                <c:pt idx="11">
                  <c:v>Moyenne  </c:v>
                </c:pt>
              </c:strCache>
            </c:strRef>
          </c:cat>
          <c:val>
            <c:numRef>
              <c:f>FRELONX!$D$7:$D$18</c:f>
              <c:numCache>
                <c:formatCode>0%</c:formatCode>
                <c:ptCount val="12"/>
                <c:pt idx="0">
                  <c:v>0.13333333333333333</c:v>
                </c:pt>
                <c:pt idx="1">
                  <c:v>0.21276595744680851</c:v>
                </c:pt>
                <c:pt idx="2">
                  <c:v>0.2857142857142857</c:v>
                </c:pt>
                <c:pt idx="3">
                  <c:v>0.44444444444444442</c:v>
                </c:pt>
                <c:pt idx="4">
                  <c:v>0.47272727272727272</c:v>
                </c:pt>
                <c:pt idx="5">
                  <c:v>0.5</c:v>
                </c:pt>
                <c:pt idx="6">
                  <c:v>0.74626865671641796</c:v>
                </c:pt>
                <c:pt idx="7">
                  <c:v>0.83333333333333337</c:v>
                </c:pt>
                <c:pt idx="8">
                  <c:v>0.96296296296296291</c:v>
                </c:pt>
                <c:pt idx="9">
                  <c:v>0.98795180722891562</c:v>
                </c:pt>
                <c:pt idx="11">
                  <c:v>0.6206896551724137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57942968"/>
        <c:axId val="357943360"/>
      </c:barChart>
      <c:catAx>
        <c:axId val="357942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>
            <c:manualLayout>
              <c:xMode val="edge"/>
              <c:yMode val="edge"/>
              <c:x val="0.48254376164988882"/>
              <c:y val="0.915421245421245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7943360"/>
        <c:crosses val="autoZero"/>
        <c:auto val="1"/>
        <c:lblAlgn val="ctr"/>
        <c:lblOffset val="100"/>
        <c:noMultiLvlLbl val="0"/>
      </c:catAx>
      <c:valAx>
        <c:axId val="35794336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7942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Tendances</a:t>
            </a:r>
          </a:p>
        </c:rich>
      </c:tx>
      <c:layout>
        <c:manualLayout>
          <c:xMode val="edge"/>
          <c:yMode val="edge"/>
          <c:x val="0.37512480201481713"/>
          <c:y val="5.29276531643689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rgbClr val="ED7D31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rgbClr val="00FF00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FRELONX!$C$42:$C$45</c:f>
              <c:strCache>
                <c:ptCount val="4"/>
                <c:pt idx="0">
                  <c:v>Inférieur à 40%</c:v>
                </c:pt>
                <c:pt idx="1">
                  <c:v>Entre 40% et 60%</c:v>
                </c:pt>
                <c:pt idx="2">
                  <c:v>Entre 60% à 80%</c:v>
                </c:pt>
                <c:pt idx="3">
                  <c:v>Supérieur à 80%</c:v>
                </c:pt>
              </c:strCache>
            </c:strRef>
          </c:cat>
          <c:val>
            <c:numRef>
              <c:f>FRELONX!$D$42:$D$45</c:f>
              <c:numCache>
                <c:formatCode>General</c:formatCode>
                <c:ptCount val="4"/>
                <c:pt idx="0">
                  <c:v>3</c:v>
                </c:pt>
                <c:pt idx="1">
                  <c:v>3</c:v>
                </c:pt>
                <c:pt idx="2">
                  <c:v>1</c:v>
                </c:pt>
                <c:pt idx="3">
                  <c:v>3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SARRAZANASC!$A$7:$A$12</c:f>
              <c:strCache>
                <c:ptCount val="6"/>
                <c:pt idx="0">
                  <c:v>CASASOPH</c:v>
                </c:pt>
                <c:pt idx="1">
                  <c:v>COTTINP</c:v>
                </c:pt>
                <c:pt idx="2">
                  <c:v>GOULARDP</c:v>
                </c:pt>
                <c:pt idx="3">
                  <c:v>PIQUENEC</c:v>
                </c:pt>
                <c:pt idx="5">
                  <c:v>Moyenne</c:v>
                </c:pt>
              </c:strCache>
            </c:strRef>
          </c:cat>
          <c:val>
            <c:numRef>
              <c:f>SARRAZANASC!$D$7:$D$12</c:f>
              <c:numCache>
                <c:formatCode>0%</c:formatCode>
                <c:ptCount val="6"/>
                <c:pt idx="0">
                  <c:v>0.35294117647058826</c:v>
                </c:pt>
                <c:pt idx="1">
                  <c:v>0.41509433962264153</c:v>
                </c:pt>
                <c:pt idx="2">
                  <c:v>0.72727272727272729</c:v>
                </c:pt>
                <c:pt idx="3">
                  <c:v>0.92307692307692313</c:v>
                </c:pt>
                <c:pt idx="5">
                  <c:v>0.64516129032258063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57944536"/>
        <c:axId val="357944928"/>
      </c:barChart>
      <c:catAx>
        <c:axId val="3579445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7944928"/>
        <c:crosses val="autoZero"/>
        <c:auto val="1"/>
        <c:lblAlgn val="ctr"/>
        <c:lblOffset val="100"/>
        <c:noMultiLvlLbl val="0"/>
      </c:catAx>
      <c:valAx>
        <c:axId val="357944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7944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Tendances</a:t>
            </a:r>
          </a:p>
        </c:rich>
      </c:tx>
      <c:layout>
        <c:manualLayout>
          <c:xMode val="edge"/>
          <c:yMode val="edge"/>
          <c:x val="0.37512480201481713"/>
          <c:y val="5.29276531643689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spPr>
            <a:solidFill>
              <a:srgbClr val="FF0000"/>
            </a:solidFill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rgbClr val="ED7D31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rgbClr val="00FF00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SARRAZANASC!$C$38:$C$41</c:f>
              <c:strCache>
                <c:ptCount val="4"/>
                <c:pt idx="0">
                  <c:v>Inférieur à 40%</c:v>
                </c:pt>
                <c:pt idx="1">
                  <c:v>Entre 40% et 60%</c:v>
                </c:pt>
                <c:pt idx="2">
                  <c:v>Entre 60% à 80%</c:v>
                </c:pt>
                <c:pt idx="3">
                  <c:v>Supérieur à 80%</c:v>
                </c:pt>
              </c:strCache>
            </c:strRef>
          </c:cat>
          <c:val>
            <c:numRef>
              <c:f>SARRAZANASC!$D$38:$D$41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LEGERB!$A$7:$A$17</c:f>
              <c:strCache>
                <c:ptCount val="11"/>
                <c:pt idx="0">
                  <c:v>CHALLIEP</c:v>
                </c:pt>
                <c:pt idx="1">
                  <c:v>DELPECHM</c:v>
                </c:pt>
                <c:pt idx="2">
                  <c:v>FAUREL</c:v>
                </c:pt>
                <c:pt idx="3">
                  <c:v>GARDINAL</c:v>
                </c:pt>
                <c:pt idx="4">
                  <c:v>MAGNEG</c:v>
                </c:pt>
                <c:pt idx="5">
                  <c:v>MARSACFA</c:v>
                </c:pt>
                <c:pt idx="6">
                  <c:v>MARTIW</c:v>
                </c:pt>
                <c:pt idx="7">
                  <c:v>PLANQUEJ</c:v>
                </c:pt>
                <c:pt idx="8">
                  <c:v>VERGNEL</c:v>
                </c:pt>
                <c:pt idx="10">
                  <c:v>Moyenne</c:v>
                </c:pt>
              </c:strCache>
            </c:strRef>
          </c:cat>
          <c:val>
            <c:numRef>
              <c:f>LEGERB!$D$7:$D$17</c:f>
              <c:numCache>
                <c:formatCode>0%</c:formatCode>
                <c:ptCount val="11"/>
                <c:pt idx="0">
                  <c:v>0.38461538461538464</c:v>
                </c:pt>
                <c:pt idx="1">
                  <c:v>0.52631578947368418</c:v>
                </c:pt>
                <c:pt idx="2">
                  <c:v>0.62295081967213117</c:v>
                </c:pt>
                <c:pt idx="3">
                  <c:v>0.6875</c:v>
                </c:pt>
                <c:pt idx="4">
                  <c:v>0.81690140845070425</c:v>
                </c:pt>
                <c:pt idx="5">
                  <c:v>0.84931506849315064</c:v>
                </c:pt>
                <c:pt idx="6">
                  <c:v>0.86486486486486491</c:v>
                </c:pt>
                <c:pt idx="7">
                  <c:v>0.93670886075949367</c:v>
                </c:pt>
                <c:pt idx="8">
                  <c:v>0.97560975609756095</c:v>
                </c:pt>
                <c:pt idx="10">
                  <c:v>0.76672104404567698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57945712"/>
        <c:axId val="357946496"/>
      </c:barChart>
      <c:catAx>
        <c:axId val="3579457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7946496"/>
        <c:crosses val="autoZero"/>
        <c:auto val="1"/>
        <c:lblAlgn val="ctr"/>
        <c:lblOffset val="100"/>
        <c:noMultiLvlLbl val="0"/>
      </c:catAx>
      <c:valAx>
        <c:axId val="35794649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7945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Tendances</a:t>
            </a:r>
          </a:p>
        </c:rich>
      </c:tx>
      <c:layout>
        <c:manualLayout>
          <c:xMode val="edge"/>
          <c:yMode val="edge"/>
          <c:x val="0.37512480201481713"/>
          <c:y val="5.29276531643689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rgbClr val="ED7D31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rgbClr val="00FF00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LEGERB!$C$43:$C$46</c:f>
              <c:strCache>
                <c:ptCount val="4"/>
                <c:pt idx="0">
                  <c:v>Inférieur à 40%</c:v>
                </c:pt>
                <c:pt idx="1">
                  <c:v>Entre 40% et 60%</c:v>
                </c:pt>
                <c:pt idx="2">
                  <c:v>Entre 60% à 80%</c:v>
                </c:pt>
                <c:pt idx="3">
                  <c:v>Supérieur à 80%</c:v>
                </c:pt>
              </c:strCache>
            </c:strRef>
          </c:cat>
          <c:val>
            <c:numRef>
              <c:f>LEGERB!$D$43:$D$46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5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PUPPATOP!$A$7:$A$15</c:f>
              <c:strCache>
                <c:ptCount val="9"/>
                <c:pt idx="0">
                  <c:v>ARCHIAPS</c:v>
                </c:pt>
                <c:pt idx="1">
                  <c:v>FOLTRAN</c:v>
                </c:pt>
                <c:pt idx="2">
                  <c:v>GAUCIER</c:v>
                </c:pt>
                <c:pt idx="3">
                  <c:v>LOUPIAE</c:v>
                </c:pt>
                <c:pt idx="4">
                  <c:v>MEHDIS</c:v>
                </c:pt>
                <c:pt idx="5">
                  <c:v>SAILHANJ</c:v>
                </c:pt>
                <c:pt idx="6">
                  <c:v>VIETTISE</c:v>
                </c:pt>
                <c:pt idx="8">
                  <c:v>Moyenne</c:v>
                </c:pt>
              </c:strCache>
            </c:strRef>
          </c:cat>
          <c:val>
            <c:numRef>
              <c:f>PUPPATOP!$D$7:$D$15</c:f>
              <c:numCache>
                <c:formatCode>0%</c:formatCode>
                <c:ptCount val="9"/>
                <c:pt idx="0">
                  <c:v>4.6511627906976744E-2</c:v>
                </c:pt>
                <c:pt idx="1">
                  <c:v>0.66666666666666663</c:v>
                </c:pt>
                <c:pt idx="2">
                  <c:v>0.70769230769230773</c:v>
                </c:pt>
                <c:pt idx="3">
                  <c:v>0.8</c:v>
                </c:pt>
                <c:pt idx="4">
                  <c:v>0.90909090909090906</c:v>
                </c:pt>
                <c:pt idx="5">
                  <c:v>0.95</c:v>
                </c:pt>
                <c:pt idx="6">
                  <c:v>1</c:v>
                </c:pt>
                <c:pt idx="8">
                  <c:v>0.72570878733669442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59414208"/>
        <c:axId val="359414600"/>
      </c:barChart>
      <c:catAx>
        <c:axId val="3594142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9414600"/>
        <c:crosses val="autoZero"/>
        <c:auto val="1"/>
        <c:lblAlgn val="ctr"/>
        <c:lblOffset val="100"/>
        <c:noMultiLvlLbl val="0"/>
      </c:catAx>
      <c:valAx>
        <c:axId val="35941460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9414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Tendances</a:t>
            </a:r>
          </a:p>
        </c:rich>
      </c:tx>
      <c:layout>
        <c:manualLayout>
          <c:xMode val="edge"/>
          <c:yMode val="edge"/>
          <c:x val="0.37512480201481713"/>
          <c:y val="5.29276531643689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rgbClr val="00FF00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PUPPATOP!$C$41:$C$44</c:f>
              <c:strCache>
                <c:ptCount val="4"/>
                <c:pt idx="0">
                  <c:v>Inférieur à 40%</c:v>
                </c:pt>
                <c:pt idx="1">
                  <c:v>Entre 40% et 60%</c:v>
                </c:pt>
                <c:pt idx="2">
                  <c:v>Entre 60% à 80%</c:v>
                </c:pt>
                <c:pt idx="3">
                  <c:v>Supérieur à 80%</c:v>
                </c:pt>
              </c:strCache>
            </c:strRef>
          </c:cat>
          <c:val>
            <c:numRef>
              <c:f>PUPPATOP!$D$41:$D$44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3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SERRANOG!$A$7:$A$11</c:f>
              <c:strCache>
                <c:ptCount val="5"/>
                <c:pt idx="0">
                  <c:v>ELMEKKAL</c:v>
                </c:pt>
                <c:pt idx="1">
                  <c:v>MATIVETW</c:v>
                </c:pt>
                <c:pt idx="2">
                  <c:v>MAUROUXB</c:v>
                </c:pt>
                <c:pt idx="4">
                  <c:v>Moyenne</c:v>
                </c:pt>
              </c:strCache>
            </c:strRef>
          </c:cat>
          <c:val>
            <c:numRef>
              <c:f>SERRANOG!$D$7:$D$11</c:f>
              <c:numCache>
                <c:formatCode>0%</c:formatCode>
                <c:ptCount val="5"/>
                <c:pt idx="0">
                  <c:v>0.6</c:v>
                </c:pt>
                <c:pt idx="1">
                  <c:v>0.88</c:v>
                </c:pt>
                <c:pt idx="2">
                  <c:v>0.89473684210526316</c:v>
                </c:pt>
                <c:pt idx="4">
                  <c:v>0.80568720379146908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59415776"/>
        <c:axId val="359416168"/>
      </c:barChart>
      <c:catAx>
        <c:axId val="359415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9416168"/>
        <c:crosses val="autoZero"/>
        <c:auto val="1"/>
        <c:lblAlgn val="ctr"/>
        <c:lblOffset val="100"/>
        <c:noMultiLvlLbl val="0"/>
      </c:catAx>
      <c:valAx>
        <c:axId val="35941616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9415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Tendances</a:t>
            </a:r>
          </a:p>
        </c:rich>
      </c:tx>
      <c:layout>
        <c:manualLayout>
          <c:xMode val="edge"/>
          <c:yMode val="edge"/>
          <c:x val="0.37512480201481713"/>
          <c:y val="5.29276531643689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rgbClr val="00FF00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SERRANOG!$C$37:$C$40</c:f>
              <c:strCache>
                <c:ptCount val="4"/>
                <c:pt idx="0">
                  <c:v>Inférieur à 40%</c:v>
                </c:pt>
                <c:pt idx="1">
                  <c:v>Entre 40% et 60%</c:v>
                </c:pt>
                <c:pt idx="2">
                  <c:v>Entre 60% à 80%</c:v>
                </c:pt>
                <c:pt idx="3">
                  <c:v>Supérieur à 80%</c:v>
                </c:pt>
              </c:strCache>
            </c:strRef>
          </c:cat>
          <c:val>
            <c:numRef>
              <c:f>SERRANOG!$D$37:$D$40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Activité</a:t>
            </a:r>
          </a:p>
        </c:rich>
      </c:tx>
      <c:layout>
        <c:manualLayout>
          <c:xMode val="edge"/>
          <c:yMode val="edge"/>
          <c:x val="0.41808202147003165"/>
          <c:y val="8.694792914451224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0052479337553855E-2"/>
          <c:y val="5.3204242960754169E-2"/>
          <c:w val="0.94847864597332487"/>
          <c:h val="0.90744183012626378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Global!$A$7:$A$50</c:f>
              <c:strCache>
                <c:ptCount val="44"/>
                <c:pt idx="0">
                  <c:v>ARCHIAPS</c:v>
                </c:pt>
                <c:pt idx="1">
                  <c:v>BERNADEX</c:v>
                </c:pt>
                <c:pt idx="2">
                  <c:v>BIGEONC</c:v>
                </c:pt>
                <c:pt idx="3">
                  <c:v>BIRONDI</c:v>
                </c:pt>
                <c:pt idx="4">
                  <c:v>BLOTB</c:v>
                </c:pt>
                <c:pt idx="5">
                  <c:v>BOTTGESH</c:v>
                </c:pt>
                <c:pt idx="6">
                  <c:v>BOUREJ</c:v>
                </c:pt>
                <c:pt idx="7">
                  <c:v>CAMBOUP</c:v>
                </c:pt>
                <c:pt idx="8">
                  <c:v>CASASOPH</c:v>
                </c:pt>
                <c:pt idx="9">
                  <c:v>CHALLIEP</c:v>
                </c:pt>
                <c:pt idx="10">
                  <c:v>COTTINP</c:v>
                </c:pt>
                <c:pt idx="11">
                  <c:v>DA SILVA MATA</c:v>
                </c:pt>
                <c:pt idx="12">
                  <c:v>DAGIEUXA</c:v>
                </c:pt>
                <c:pt idx="13">
                  <c:v>DANIELCE</c:v>
                </c:pt>
                <c:pt idx="14">
                  <c:v>DELPECHM</c:v>
                </c:pt>
                <c:pt idx="15">
                  <c:v>DEPRADLA</c:v>
                </c:pt>
                <c:pt idx="16">
                  <c:v>DURANDFA</c:v>
                </c:pt>
                <c:pt idx="17">
                  <c:v>ELMEKKAL</c:v>
                </c:pt>
                <c:pt idx="18">
                  <c:v>FAUREL</c:v>
                </c:pt>
                <c:pt idx="19">
                  <c:v>FERRATII</c:v>
                </c:pt>
                <c:pt idx="20">
                  <c:v>FOLTRAN</c:v>
                </c:pt>
                <c:pt idx="21">
                  <c:v>GARDINAL</c:v>
                </c:pt>
                <c:pt idx="22">
                  <c:v>GAUCIER</c:v>
                </c:pt>
                <c:pt idx="23">
                  <c:v>GOULARDP</c:v>
                </c:pt>
                <c:pt idx="24">
                  <c:v>LARRENGU</c:v>
                </c:pt>
                <c:pt idx="25">
                  <c:v>LAURENTB</c:v>
                </c:pt>
                <c:pt idx="26">
                  <c:v>LEGALTH</c:v>
                </c:pt>
                <c:pt idx="27">
                  <c:v>LOUPIAE</c:v>
                </c:pt>
                <c:pt idx="28">
                  <c:v>MAGNEG</c:v>
                </c:pt>
                <c:pt idx="29">
                  <c:v>MARINAC</c:v>
                </c:pt>
                <c:pt idx="30">
                  <c:v>MARSACFA</c:v>
                </c:pt>
                <c:pt idx="31">
                  <c:v>MARTIW</c:v>
                </c:pt>
                <c:pt idx="32">
                  <c:v>MATIVETW</c:v>
                </c:pt>
                <c:pt idx="33">
                  <c:v>MAUROUXB</c:v>
                </c:pt>
                <c:pt idx="34">
                  <c:v>MEHDIS</c:v>
                </c:pt>
                <c:pt idx="35">
                  <c:v>PIQUENEC</c:v>
                </c:pt>
                <c:pt idx="36">
                  <c:v>PLANQUEJ</c:v>
                </c:pt>
                <c:pt idx="37">
                  <c:v>SAILHANJ</c:v>
                </c:pt>
                <c:pt idx="38">
                  <c:v>VANSTAGU</c:v>
                </c:pt>
                <c:pt idx="39">
                  <c:v>VERGNEL</c:v>
                </c:pt>
                <c:pt idx="40">
                  <c:v>VIDALOCL</c:v>
                </c:pt>
                <c:pt idx="41">
                  <c:v>VIETTISE</c:v>
                </c:pt>
                <c:pt idx="43">
                  <c:v>Moyenne </c:v>
                </c:pt>
              </c:strCache>
            </c:strRef>
          </c:cat>
          <c:val>
            <c:numRef>
              <c:f>Global!$D$7:$D$50</c:f>
              <c:numCache>
                <c:formatCode>0%</c:formatCode>
                <c:ptCount val="44"/>
                <c:pt idx="0">
                  <c:v>4.6511627906976744E-2</c:v>
                </c:pt>
                <c:pt idx="1">
                  <c:v>9.0909090909090912E-2</c:v>
                </c:pt>
                <c:pt idx="2">
                  <c:v>0.13333333333333333</c:v>
                </c:pt>
                <c:pt idx="3">
                  <c:v>0.17391304347826086</c:v>
                </c:pt>
                <c:pt idx="4">
                  <c:v>0.21276595744680851</c:v>
                </c:pt>
                <c:pt idx="5">
                  <c:v>0.25</c:v>
                </c:pt>
                <c:pt idx="6">
                  <c:v>0.2857142857142857</c:v>
                </c:pt>
                <c:pt idx="7">
                  <c:v>0.32</c:v>
                </c:pt>
                <c:pt idx="8">
                  <c:v>0.35294117647058826</c:v>
                </c:pt>
                <c:pt idx="9">
                  <c:v>0.38461538461538464</c:v>
                </c:pt>
                <c:pt idx="10">
                  <c:v>0.41509433962264153</c:v>
                </c:pt>
                <c:pt idx="11">
                  <c:v>0.44444444444444442</c:v>
                </c:pt>
                <c:pt idx="12">
                  <c:v>0.47272727272727272</c:v>
                </c:pt>
                <c:pt idx="13">
                  <c:v>0.5</c:v>
                </c:pt>
                <c:pt idx="14">
                  <c:v>0.52631578947368418</c:v>
                </c:pt>
                <c:pt idx="15">
                  <c:v>0.55172413793103448</c:v>
                </c:pt>
                <c:pt idx="16">
                  <c:v>0.57627118644067798</c:v>
                </c:pt>
                <c:pt idx="17">
                  <c:v>0.6</c:v>
                </c:pt>
                <c:pt idx="18">
                  <c:v>0.62295081967213117</c:v>
                </c:pt>
                <c:pt idx="19">
                  <c:v>0.64516129032258063</c:v>
                </c:pt>
                <c:pt idx="20">
                  <c:v>0.66666666666666663</c:v>
                </c:pt>
                <c:pt idx="21">
                  <c:v>0.6875</c:v>
                </c:pt>
                <c:pt idx="22">
                  <c:v>0.70769230769230773</c:v>
                </c:pt>
                <c:pt idx="23">
                  <c:v>0.72727272727272729</c:v>
                </c:pt>
                <c:pt idx="24">
                  <c:v>0.74626865671641796</c:v>
                </c:pt>
                <c:pt idx="25">
                  <c:v>0.76470588235294112</c:v>
                </c:pt>
                <c:pt idx="26">
                  <c:v>0.78260869565217395</c:v>
                </c:pt>
                <c:pt idx="27">
                  <c:v>0.8</c:v>
                </c:pt>
                <c:pt idx="28">
                  <c:v>0.81690140845070425</c:v>
                </c:pt>
                <c:pt idx="29">
                  <c:v>0.83333333333333337</c:v>
                </c:pt>
                <c:pt idx="30">
                  <c:v>0.84931506849315064</c:v>
                </c:pt>
                <c:pt idx="31">
                  <c:v>0.86486486486486491</c:v>
                </c:pt>
                <c:pt idx="32">
                  <c:v>0.88</c:v>
                </c:pt>
                <c:pt idx="33">
                  <c:v>0.89473684210526316</c:v>
                </c:pt>
                <c:pt idx="34">
                  <c:v>0.90909090909090906</c:v>
                </c:pt>
                <c:pt idx="35">
                  <c:v>0.92307692307692313</c:v>
                </c:pt>
                <c:pt idx="36">
                  <c:v>0.93670886075949367</c:v>
                </c:pt>
                <c:pt idx="37">
                  <c:v>0.95</c:v>
                </c:pt>
                <c:pt idx="38">
                  <c:v>0.96296296296296291</c:v>
                </c:pt>
                <c:pt idx="39">
                  <c:v>0.97560975609756095</c:v>
                </c:pt>
                <c:pt idx="40">
                  <c:v>0.98795180722891562</c:v>
                </c:pt>
                <c:pt idx="41">
                  <c:v>1</c:v>
                </c:pt>
                <c:pt idx="43">
                  <c:v>0.67716535433070868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52"/>
        <c:axId val="421141912"/>
        <c:axId val="421142304"/>
      </c:barChart>
      <c:catAx>
        <c:axId val="42114191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600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1142304"/>
        <c:crosses val="autoZero"/>
        <c:auto val="1"/>
        <c:lblAlgn val="ctr"/>
        <c:lblOffset val="100"/>
        <c:noMultiLvlLbl val="0"/>
      </c:catAx>
      <c:valAx>
        <c:axId val="421142304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1141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23813</xdr:colOff>
      <xdr:row>18</xdr:row>
      <xdr:rowOff>0</xdr:rowOff>
    </xdr:from>
    <xdr:to>
      <xdr:col>4</xdr:col>
      <xdr:colOff>671513</xdr:colOff>
      <xdr:row>39</xdr:row>
      <xdr:rowOff>134938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1222373</xdr:colOff>
      <xdr:row>45</xdr:row>
      <xdr:rowOff>55564</xdr:rowOff>
    </xdr:from>
    <xdr:to>
      <xdr:col>4</xdr:col>
      <xdr:colOff>7937</xdr:colOff>
      <xdr:row>61</xdr:row>
      <xdr:rowOff>139141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152401</xdr:colOff>
      <xdr:row>20</xdr:row>
      <xdr:rowOff>1</xdr:rowOff>
    </xdr:from>
    <xdr:to>
      <xdr:col>4</xdr:col>
      <xdr:colOff>656665</xdr:colOff>
      <xdr:row>40</xdr:row>
      <xdr:rowOff>85725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9524</xdr:colOff>
      <xdr:row>46</xdr:row>
      <xdr:rowOff>19050</xdr:rowOff>
    </xdr:from>
    <xdr:to>
      <xdr:col>3</xdr:col>
      <xdr:colOff>1181099</xdr:colOff>
      <xdr:row>61</xdr:row>
      <xdr:rowOff>9524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4</xdr:col>
      <xdr:colOff>761999</xdr:colOff>
      <xdr:row>36</xdr:row>
      <xdr:rowOff>11205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44</xdr:row>
      <xdr:rowOff>9525</xdr:rowOff>
    </xdr:from>
    <xdr:to>
      <xdr:col>4</xdr:col>
      <xdr:colOff>9525</xdr:colOff>
      <xdr:row>61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115980</xdr:colOff>
      <xdr:row>20</xdr:row>
      <xdr:rowOff>11205</xdr:rowOff>
    </xdr:from>
    <xdr:to>
      <xdr:col>4</xdr:col>
      <xdr:colOff>638175</xdr:colOff>
      <xdr:row>41</xdr:row>
      <xdr:rowOff>11205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47</xdr:row>
      <xdr:rowOff>0</xdr:rowOff>
    </xdr:from>
    <xdr:to>
      <xdr:col>3</xdr:col>
      <xdr:colOff>1171575</xdr:colOff>
      <xdr:row>61</xdr:row>
      <xdr:rowOff>143901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11205</xdr:colOff>
      <xdr:row>18</xdr:row>
      <xdr:rowOff>11205</xdr:rowOff>
    </xdr:from>
    <xdr:to>
      <xdr:col>4</xdr:col>
      <xdr:colOff>750793</xdr:colOff>
      <xdr:row>39</xdr:row>
      <xdr:rowOff>22412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9524</xdr:colOff>
      <xdr:row>45</xdr:row>
      <xdr:rowOff>9523</xdr:rowOff>
    </xdr:from>
    <xdr:to>
      <xdr:col>4</xdr:col>
      <xdr:colOff>19050</xdr:colOff>
      <xdr:row>60</xdr:row>
      <xdr:rowOff>38099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145676</xdr:rowOff>
    </xdr:from>
    <xdr:to>
      <xdr:col>3</xdr:col>
      <xdr:colOff>1098175</xdr:colOff>
      <xdr:row>34</xdr:row>
      <xdr:rowOff>134471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268381</xdr:colOff>
      <xdr:row>44</xdr:row>
      <xdr:rowOff>155201</xdr:rowOff>
    </xdr:from>
    <xdr:to>
      <xdr:col>3</xdr:col>
      <xdr:colOff>561976</xdr:colOff>
      <xdr:row>61</xdr:row>
      <xdr:rowOff>133816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99579</xdr:colOff>
      <xdr:row>6</xdr:row>
      <xdr:rowOff>95251</xdr:rowOff>
    </xdr:from>
    <xdr:to>
      <xdr:col>13</xdr:col>
      <xdr:colOff>704850</xdr:colOff>
      <xdr:row>50</xdr:row>
      <xdr:rowOff>76201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533400</xdr:colOff>
          <xdr:row>0</xdr:row>
          <xdr:rowOff>133350</xdr:rowOff>
        </xdr:from>
        <xdr:to>
          <xdr:col>11</xdr:col>
          <xdr:colOff>542925</xdr:colOff>
          <xdr:row>5</xdr:row>
          <xdr:rowOff>9525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Actualiser ce classeur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ulbesc/Desktop/VBA/Fichier_global_Test_Macro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CAZEA"/>
      <sheetName val="FRELONX"/>
      <sheetName val="SARRAZANASC"/>
      <sheetName val="LEGERB"/>
      <sheetName val="PUPPATOP"/>
      <sheetName val="SERRANOG"/>
      <sheetName val="Global"/>
      <sheetName val="Fichier_global_Test_MacroV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id="3" name="LACAZEA_v" displayName="LACAZEA_v" ref="A6:D16" totalsRowShown="0" headerRowDxfId="88" headerRowBorderDxfId="87" tableBorderDxfId="86">
  <sortState ref="A6:E14">
    <sortCondition ref="A5:A14"/>
  </sortState>
  <tableColumns count="4">
    <tableColumn id="1" name="LABORCODE" dataDxfId="85"/>
    <tableColumn id="3" name="Heures MAXIMO" dataDxfId="84"/>
    <tableColumn id="4" name="Heures e-temptation" dataDxfId="83"/>
    <tableColumn id="5" name="% activité" dataDxfId="82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FRELONX_v10" displayName="FRELONX_v10" ref="A6:D17" totalsRowShown="0" headerRowDxfId="73" headerRowBorderDxfId="72" tableBorderDxfId="71">
  <sortState ref="A6:E15">
    <sortCondition ref="A5:A15"/>
  </sortState>
  <tableColumns count="4">
    <tableColumn id="1" name="LABORCODE" dataDxfId="70"/>
    <tableColumn id="3" name="Heures MAXIMO" dataDxfId="69"/>
    <tableColumn id="4" name="Heures e-temptation" dataDxfId="68"/>
    <tableColumn id="5" name="% activité" dataDxfId="67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SARRAZANASC_v" displayName="SARRAZANASC_v" ref="A6:D11" totalsRowShown="0" headerRowDxfId="58" headerRowBorderDxfId="57" tableBorderDxfId="56">
  <sortState ref="A6:E47">
    <sortCondition ref="A5:A47"/>
  </sortState>
  <tableColumns count="4">
    <tableColumn id="1" name="LABORCODE" dataDxfId="55"/>
    <tableColumn id="3" name="Heures MAXIMO" dataDxfId="54"/>
    <tableColumn id="4" name="Heures e-temptation" dataDxfId="53"/>
    <tableColumn id="5" name="% activité" dataDxfId="52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LEGERB_v" displayName="LEGERB_v" ref="A6:D16" totalsRowShown="0" headerRowDxfId="43" headerRowBorderDxfId="42" tableBorderDxfId="41">
  <tableColumns count="4">
    <tableColumn id="1" name="LABORCODE" dataDxfId="40"/>
    <tableColumn id="3" name="Heures MAXIMO" dataDxfId="39"/>
    <tableColumn id="4" name="Heures e-temptation" dataDxfId="38"/>
    <tableColumn id="5" name="% activité" dataDxfId="37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PUPPATOP_v14" displayName="PUPPATOP_v14" ref="A6:D14" totalsRowShown="0" headerRowDxfId="28" headerRowBorderDxfId="27" tableBorderDxfId="26">
  <sortState ref="A6:D12">
    <sortCondition ref="A5:A12"/>
  </sortState>
  <tableColumns count="4">
    <tableColumn id="1" name="LABORCODE" dataDxfId="25"/>
    <tableColumn id="3" name="Heures MAXIMO" dataDxfId="24"/>
    <tableColumn id="4" name="Heures e-temptation" dataDxfId="23"/>
    <tableColumn id="5" name="% activité" dataDxfId="22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SERRANOG_v" displayName="SERRANOG_v" ref="A6:D10" totalsRowShown="0" headerRowDxfId="17" headerRowBorderDxfId="16" tableBorderDxfId="15">
  <tableColumns count="4">
    <tableColumn id="1" name="LABORCODE" dataDxfId="14"/>
    <tableColumn id="3" name="Heures MAXIMO" dataDxfId="13"/>
    <tableColumn id="4" name="Heures e-temptation" dataDxfId="12"/>
    <tableColumn id="5" name="% activité" dataDxfId="11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A6:D49" totalsRowShown="0" headerRowDxfId="6" headerRowBorderDxfId="5" tableBorderDxfId="4">
  <sortState ref="A6:E47">
    <sortCondition ref="A5:A47"/>
  </sortState>
  <tableColumns count="4">
    <tableColumn id="1" name="LABORCODE" dataDxfId="3"/>
    <tableColumn id="3" name="Heures Maximo" dataDxfId="2"/>
    <tableColumn id="4" name="Heures e-temptation" dataDxfId="1"/>
    <tableColumn id="5" name="% activité" dataDxfId="0">
      <calculatedColumnFormula>IF(C7=0,0,B7/C7)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table" Target="../tables/table7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45"/>
  <sheetViews>
    <sheetView zoomScale="70" zoomScaleNormal="70" zoomScaleSheetLayoutView="101" workbookViewId="0">
      <selection activeCell="G44" sqref="G44"/>
    </sheetView>
  </sheetViews>
  <sheetFormatPr baseColWidth="10" defaultRowHeight="12.75" x14ac:dyDescent="0.2"/>
  <cols>
    <col min="1" max="1" width="18.42578125" customWidth="1"/>
    <col min="2" max="2" width="18.5703125" style="6" customWidth="1"/>
    <col min="3" max="3" width="24.5703125" style="6" customWidth="1"/>
    <col min="4" max="4" width="16.85546875" customWidth="1"/>
  </cols>
  <sheetData>
    <row r="1" spans="1:7" x14ac:dyDescent="0.2">
      <c r="A1" s="91" t="s">
        <v>55</v>
      </c>
      <c r="B1" s="91"/>
      <c r="C1" s="91"/>
      <c r="D1" s="91"/>
    </row>
    <row r="2" spans="1:7" x14ac:dyDescent="0.2">
      <c r="A2" s="92"/>
      <c r="B2" s="92"/>
      <c r="C2" s="92"/>
      <c r="D2" s="92"/>
      <c r="G2" s="1"/>
    </row>
    <row r="3" spans="1:7" x14ac:dyDescent="0.2">
      <c r="A3" s="92" t="s">
        <v>1</v>
      </c>
      <c r="B3" s="92"/>
      <c r="C3" s="92"/>
      <c r="D3" s="92"/>
      <c r="G3" s="1"/>
    </row>
    <row r="4" spans="1:7" x14ac:dyDescent="0.2">
      <c r="A4" s="2"/>
      <c r="B4" s="2" t="s">
        <v>56</v>
      </c>
      <c r="C4" s="2" t="s">
        <v>48</v>
      </c>
      <c r="D4" s="2"/>
      <c r="G4" s="1"/>
    </row>
    <row r="5" spans="1:7" x14ac:dyDescent="0.2">
      <c r="A5" s="2"/>
      <c r="B5" s="2"/>
      <c r="C5" s="2"/>
      <c r="D5" s="2"/>
      <c r="G5" s="3"/>
    </row>
    <row r="6" spans="1:7" ht="13.5" customHeight="1" thickBot="1" x14ac:dyDescent="0.25">
      <c r="A6" s="8" t="s">
        <v>2</v>
      </c>
      <c r="B6" s="9" t="s">
        <v>3</v>
      </c>
      <c r="C6" s="9" t="s">
        <v>4</v>
      </c>
      <c r="D6" s="10" t="s">
        <v>5</v>
      </c>
      <c r="G6" s="1"/>
    </row>
    <row r="7" spans="1:7" ht="13.5" customHeight="1" x14ac:dyDescent="0.2">
      <c r="A7" s="16" t="s">
        <v>7</v>
      </c>
      <c r="B7" s="4">
        <v>208</v>
      </c>
      <c r="C7" s="4">
        <v>2288</v>
      </c>
      <c r="D7" s="35">
        <f>IF(C7=0,0,B7/C7)</f>
        <v>9.0909090909090912E-2</v>
      </c>
      <c r="G7" s="3"/>
    </row>
    <row r="8" spans="1:7" ht="13.5" customHeight="1" x14ac:dyDescent="0.2">
      <c r="A8" s="16" t="s">
        <v>9</v>
      </c>
      <c r="B8" s="4">
        <v>416</v>
      </c>
      <c r="C8" s="4">
        <v>2392</v>
      </c>
      <c r="D8" s="35">
        <f t="shared" ref="D8:D15" si="0">IF(C8=0,0,B8/C8)</f>
        <v>0.17391304347826086</v>
      </c>
    </row>
    <row r="9" spans="1:7" ht="13.5" customHeight="1" x14ac:dyDescent="0.2">
      <c r="A9" s="16" t="s">
        <v>10</v>
      </c>
      <c r="B9" s="4">
        <v>624</v>
      </c>
      <c r="C9" s="4">
        <v>2496</v>
      </c>
      <c r="D9" s="35">
        <f t="shared" si="0"/>
        <v>0.25</v>
      </c>
    </row>
    <row r="10" spans="1:7" ht="13.5" customHeight="1" x14ac:dyDescent="0.2">
      <c r="A10" s="16" t="s">
        <v>13</v>
      </c>
      <c r="B10" s="4">
        <v>832</v>
      </c>
      <c r="C10" s="4">
        <v>2600</v>
      </c>
      <c r="D10" s="35">
        <f t="shared" si="0"/>
        <v>0.32</v>
      </c>
    </row>
    <row r="11" spans="1:7" ht="13.5" customHeight="1" x14ac:dyDescent="0.2">
      <c r="A11" s="16" t="s">
        <v>21</v>
      </c>
      <c r="B11" s="4">
        <v>1664</v>
      </c>
      <c r="C11" s="4">
        <v>3016</v>
      </c>
      <c r="D11" s="35">
        <f t="shared" si="0"/>
        <v>0.55172413793103448</v>
      </c>
    </row>
    <row r="12" spans="1:7" ht="13.5" customHeight="1" x14ac:dyDescent="0.2">
      <c r="A12" s="16" t="s">
        <v>22</v>
      </c>
      <c r="B12" s="4">
        <v>1768</v>
      </c>
      <c r="C12" s="4">
        <v>3068</v>
      </c>
      <c r="D12" s="35">
        <f t="shared" si="0"/>
        <v>0.57627118644067798</v>
      </c>
    </row>
    <row r="13" spans="1:7" ht="13.5" customHeight="1" x14ac:dyDescent="0.2">
      <c r="A13" s="16" t="s">
        <v>25</v>
      </c>
      <c r="B13" s="4">
        <v>2080</v>
      </c>
      <c r="C13" s="4">
        <v>3224</v>
      </c>
      <c r="D13" s="35">
        <f t="shared" si="0"/>
        <v>0.64516129032258063</v>
      </c>
    </row>
    <row r="14" spans="1:7" ht="13.5" customHeight="1" x14ac:dyDescent="0.2">
      <c r="A14" s="16" t="s">
        <v>32</v>
      </c>
      <c r="B14" s="4">
        <v>2704</v>
      </c>
      <c r="C14" s="4">
        <v>3536</v>
      </c>
      <c r="D14" s="35">
        <f t="shared" si="0"/>
        <v>0.76470588235294112</v>
      </c>
    </row>
    <row r="15" spans="1:7" ht="13.5" customHeight="1" thickBot="1" x14ac:dyDescent="0.25">
      <c r="A15" s="17" t="s">
        <v>33</v>
      </c>
      <c r="B15" s="12">
        <v>2808</v>
      </c>
      <c r="C15" s="12">
        <v>3588</v>
      </c>
      <c r="D15" s="35">
        <f t="shared" si="0"/>
        <v>0.78260869565217395</v>
      </c>
    </row>
    <row r="16" spans="1:7" x14ac:dyDescent="0.2">
      <c r="A16" s="50"/>
      <c r="B16" s="51"/>
      <c r="C16" s="51"/>
      <c r="D16" s="51"/>
    </row>
    <row r="17" spans="1:8" x14ac:dyDescent="0.2">
      <c r="A17" s="18" t="s">
        <v>53</v>
      </c>
      <c r="B17" s="19">
        <f>AVERAGE(B7:B15)</f>
        <v>1456</v>
      </c>
      <c r="C17" s="19">
        <f>AVERAGE(C7:C15)</f>
        <v>2912</v>
      </c>
      <c r="D17" s="20">
        <f>IF(C17=0,0,B17/C17)</f>
        <v>0.5</v>
      </c>
    </row>
    <row r="25" spans="1:8" x14ac:dyDescent="0.2">
      <c r="H25" s="21"/>
    </row>
    <row r="37" spans="3:8" x14ac:dyDescent="0.2">
      <c r="H37" s="6"/>
    </row>
    <row r="41" spans="3:8" ht="13.5" thickBot="1" x14ac:dyDescent="0.25"/>
    <row r="42" spans="3:8" x14ac:dyDescent="0.2">
      <c r="C42" s="42" t="s">
        <v>61</v>
      </c>
      <c r="D42" s="43">
        <f>COUNTIFS(LACAZEA_v[% activité],"&lt;"&amp;0.4,LACAZEA_v[% activité],"&lt;&gt;"&amp;0)</f>
        <v>4</v>
      </c>
      <c r="H42" s="6"/>
    </row>
    <row r="43" spans="3:8" x14ac:dyDescent="0.2">
      <c r="C43" s="44" t="s">
        <v>62</v>
      </c>
      <c r="D43" s="45">
        <f>COUNTIFS(LACAZEA_v[% activité],"&gt;"&amp;0.4,LACAZEA_v[% activité],"&lt;"&amp;0.6)</f>
        <v>2</v>
      </c>
    </row>
    <row r="44" spans="3:8" x14ac:dyDescent="0.2">
      <c r="C44" s="46" t="s">
        <v>63</v>
      </c>
      <c r="D44" s="47">
        <f>COUNTIFS(LACAZEA_v[% activité],"&gt;"&amp;0.6,LACAZEA_v[% activité],"&lt;"&amp;0.8)</f>
        <v>3</v>
      </c>
    </row>
    <row r="45" spans="3:8" ht="13.5" thickBot="1" x14ac:dyDescent="0.25">
      <c r="C45" s="48" t="s">
        <v>64</v>
      </c>
      <c r="D45" s="49">
        <f>COUNTIFS(LACAZEA_v[% activité],"&gt;"&amp;0.8)</f>
        <v>0</v>
      </c>
    </row>
  </sheetData>
  <sheetProtection algorithmName="SHA-512" hashValue="VyNIFCIqb0emiORPuBWSly0ApFmruzv/1xTZMgC7j0BdF3k8iZLwH9ezN1JwsA667GGDeWLjtSTY2NRMuRYBnQ==" saltValue="bq928Qs5tlV2fjTXvY6Hqg==" spinCount="100000" sheet="1" objects="1" scenarios="1"/>
  <dataConsolidate/>
  <mergeCells count="3">
    <mergeCell ref="A1:D1"/>
    <mergeCell ref="A2:D2"/>
    <mergeCell ref="A3:D3"/>
  </mergeCells>
  <conditionalFormatting sqref="D7:D15">
    <cfRule type="cellIs" dxfId="96" priority="5" operator="between">
      <formula>0.8</formula>
      <formula>1.1</formula>
    </cfRule>
    <cfRule type="cellIs" dxfId="95" priority="6" stopIfTrue="1" operator="between">
      <formula>0.6</formula>
      <formula>0.8</formula>
    </cfRule>
    <cfRule type="cellIs" dxfId="94" priority="7" stopIfTrue="1" operator="between">
      <formula>0.4</formula>
      <formula>0.6</formula>
    </cfRule>
    <cfRule type="cellIs" dxfId="93" priority="8" stopIfTrue="1" operator="lessThan">
      <formula>0.4</formula>
    </cfRule>
  </conditionalFormatting>
  <conditionalFormatting sqref="D17">
    <cfRule type="cellIs" dxfId="92" priority="1" operator="between">
      <formula>0.8</formula>
      <formula>1.1</formula>
    </cfRule>
    <cfRule type="cellIs" dxfId="91" priority="2" stopIfTrue="1" operator="between">
      <formula>0.6</formula>
      <formula>0.8</formula>
    </cfRule>
    <cfRule type="cellIs" dxfId="90" priority="3" stopIfTrue="1" operator="between">
      <formula>0.4</formula>
      <formula>0.6</formula>
    </cfRule>
    <cfRule type="cellIs" dxfId="89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45"/>
  <sheetViews>
    <sheetView zoomScale="70" zoomScaleNormal="70" zoomScaleSheetLayoutView="101" workbookViewId="0">
      <selection activeCell="C20" sqref="C20"/>
    </sheetView>
  </sheetViews>
  <sheetFormatPr baseColWidth="10" defaultRowHeight="12.75" x14ac:dyDescent="0.2"/>
  <cols>
    <col min="1" max="1" width="18.42578125" style="22" customWidth="1"/>
    <col min="2" max="2" width="18.5703125" style="33" customWidth="1"/>
    <col min="3" max="3" width="24.5703125" style="33" customWidth="1"/>
    <col min="4" max="4" width="16.85546875" style="22" customWidth="1"/>
    <col min="5" max="16384" width="11.42578125" style="22"/>
  </cols>
  <sheetData>
    <row r="1" spans="1:8" x14ac:dyDescent="0.2">
      <c r="A1" s="93" t="s">
        <v>55</v>
      </c>
      <c r="B1" s="93"/>
      <c r="C1" s="93"/>
      <c r="D1" s="93"/>
    </row>
    <row r="2" spans="1:8" x14ac:dyDescent="0.2">
      <c r="A2" s="94"/>
      <c r="B2" s="94"/>
      <c r="C2" s="94"/>
      <c r="D2" s="94"/>
      <c r="G2" s="23"/>
    </row>
    <row r="3" spans="1:8" x14ac:dyDescent="0.2">
      <c r="A3" s="94" t="s">
        <v>1</v>
      </c>
      <c r="B3" s="94"/>
      <c r="C3" s="94"/>
      <c r="D3" s="94"/>
      <c r="G3" s="23"/>
    </row>
    <row r="4" spans="1:8" x14ac:dyDescent="0.2">
      <c r="A4" s="55"/>
      <c r="B4" s="55" t="s">
        <v>57</v>
      </c>
      <c r="C4" s="55" t="s">
        <v>49</v>
      </c>
      <c r="D4" s="55"/>
      <c r="G4" s="23"/>
    </row>
    <row r="5" spans="1:8" x14ac:dyDescent="0.2">
      <c r="A5" s="55"/>
      <c r="B5" s="55"/>
      <c r="C5" s="55"/>
      <c r="D5" s="55"/>
      <c r="G5" s="25"/>
    </row>
    <row r="6" spans="1:8" ht="13.5" customHeight="1" thickBot="1" x14ac:dyDescent="0.25">
      <c r="A6" s="26" t="s">
        <v>2</v>
      </c>
      <c r="B6" s="27" t="s">
        <v>3</v>
      </c>
      <c r="C6" s="27" t="s">
        <v>4</v>
      </c>
      <c r="D6" s="28" t="s">
        <v>5</v>
      </c>
      <c r="G6" s="23"/>
    </row>
    <row r="7" spans="1:8" ht="13.5" customHeight="1" x14ac:dyDescent="0.2">
      <c r="A7" s="74" t="s">
        <v>8</v>
      </c>
      <c r="B7" s="30">
        <v>312</v>
      </c>
      <c r="C7" s="30">
        <v>2340</v>
      </c>
      <c r="D7" s="40">
        <f t="shared" ref="D7:D16" si="0">IF(C7=0,0,B7/C7)</f>
        <v>0.13333333333333333</v>
      </c>
      <c r="G7" s="23"/>
    </row>
    <row r="8" spans="1:8" ht="13.5" customHeight="1" x14ac:dyDescent="0.2">
      <c r="A8" s="75" t="s">
        <v>11</v>
      </c>
      <c r="B8" s="30">
        <v>520</v>
      </c>
      <c r="C8" s="30">
        <v>2444</v>
      </c>
      <c r="D8" s="40">
        <f t="shared" si="0"/>
        <v>0.21276595744680851</v>
      </c>
      <c r="G8" s="25"/>
    </row>
    <row r="9" spans="1:8" ht="13.5" customHeight="1" x14ac:dyDescent="0.2">
      <c r="A9" s="74" t="s">
        <v>12</v>
      </c>
      <c r="B9" s="30">
        <v>728</v>
      </c>
      <c r="C9" s="30">
        <v>2548</v>
      </c>
      <c r="D9" s="40">
        <f t="shared" si="0"/>
        <v>0.2857142857142857</v>
      </c>
      <c r="G9" s="23"/>
    </row>
    <row r="10" spans="1:8" ht="13.5" customHeight="1" x14ac:dyDescent="0.2">
      <c r="A10" s="74" t="s">
        <v>18</v>
      </c>
      <c r="B10" s="30">
        <v>1248</v>
      </c>
      <c r="C10" s="30">
        <v>2808</v>
      </c>
      <c r="D10" s="40">
        <f t="shared" si="0"/>
        <v>0.44444444444444442</v>
      </c>
      <c r="G10" s="23"/>
    </row>
    <row r="11" spans="1:8" ht="13.5" customHeight="1" x14ac:dyDescent="0.2">
      <c r="A11" s="74" t="s">
        <v>17</v>
      </c>
      <c r="B11" s="30">
        <v>1352</v>
      </c>
      <c r="C11" s="30">
        <v>2860</v>
      </c>
      <c r="D11" s="40">
        <f t="shared" si="0"/>
        <v>0.47272727272727272</v>
      </c>
      <c r="G11" s="23"/>
    </row>
    <row r="12" spans="1:8" ht="13.5" customHeight="1" x14ac:dyDescent="0.2">
      <c r="A12" s="74" t="s">
        <v>19</v>
      </c>
      <c r="B12" s="30">
        <v>1456</v>
      </c>
      <c r="C12" s="30">
        <v>2912</v>
      </c>
      <c r="D12" s="40">
        <f t="shared" si="0"/>
        <v>0.5</v>
      </c>
      <c r="G12" s="23"/>
      <c r="H12" s="25"/>
    </row>
    <row r="13" spans="1:8" ht="13.5" customHeight="1" x14ac:dyDescent="0.2">
      <c r="A13" s="74" t="s">
        <v>31</v>
      </c>
      <c r="B13" s="30">
        <v>2600</v>
      </c>
      <c r="C13" s="30">
        <v>3484</v>
      </c>
      <c r="D13" s="40">
        <f t="shared" si="0"/>
        <v>0.74626865671641796</v>
      </c>
      <c r="G13" s="23"/>
    </row>
    <row r="14" spans="1:8" ht="13.5" customHeight="1" x14ac:dyDescent="0.2">
      <c r="A14" s="74" t="s">
        <v>35</v>
      </c>
      <c r="B14" s="30">
        <v>3120</v>
      </c>
      <c r="C14" s="30">
        <v>3744</v>
      </c>
      <c r="D14" s="40">
        <f t="shared" si="0"/>
        <v>0.83333333333333337</v>
      </c>
      <c r="G14" s="23"/>
    </row>
    <row r="15" spans="1:8" ht="13.5" customHeight="1" x14ac:dyDescent="0.2">
      <c r="A15" s="74" t="s">
        <v>44</v>
      </c>
      <c r="B15" s="30">
        <v>4056</v>
      </c>
      <c r="C15" s="30">
        <v>4212</v>
      </c>
      <c r="D15" s="40">
        <f t="shared" si="0"/>
        <v>0.96296296296296291</v>
      </c>
      <c r="G15" s="23"/>
    </row>
    <row r="16" spans="1:8" ht="13.5" customHeight="1" x14ac:dyDescent="0.2">
      <c r="A16" s="73" t="s">
        <v>46</v>
      </c>
      <c r="B16" s="72">
        <v>4264</v>
      </c>
      <c r="C16" s="72">
        <v>4316</v>
      </c>
      <c r="D16" s="71">
        <f t="shared" si="0"/>
        <v>0.98795180722891562</v>
      </c>
      <c r="G16" s="25"/>
    </row>
    <row r="17" spans="1:4" x14ac:dyDescent="0.2">
      <c r="A17" s="70"/>
      <c r="B17" s="69"/>
      <c r="C17" s="69"/>
      <c r="D17" s="68"/>
    </row>
    <row r="18" spans="1:4" x14ac:dyDescent="0.2">
      <c r="A18" s="67" t="s">
        <v>52</v>
      </c>
      <c r="B18" s="66">
        <f>AVERAGE(B7:B17)</f>
        <v>1965.6</v>
      </c>
      <c r="C18" s="66">
        <f>AVERAGE(C7:C17)</f>
        <v>3166.8</v>
      </c>
      <c r="D18" s="65">
        <f>IF(C18=0,0,B18/C18)</f>
        <v>0.6206896551724137</v>
      </c>
    </row>
    <row r="41" spans="3:4" ht="13.5" thickBot="1" x14ac:dyDescent="0.25"/>
    <row r="42" spans="3:4" x14ac:dyDescent="0.2">
      <c r="C42" s="64" t="s">
        <v>61</v>
      </c>
      <c r="D42" s="63">
        <f>COUNTIFS(FRELONX_v10[% activité],"&lt;"&amp;0.4,FRELONX_v10[% activité],"&lt;&gt;"&amp;0)</f>
        <v>3</v>
      </c>
    </row>
    <row r="43" spans="3:4" x14ac:dyDescent="0.2">
      <c r="C43" s="62" t="s">
        <v>62</v>
      </c>
      <c r="D43" s="61">
        <f>COUNTIFS(FRELONX_v10[% activité],"&gt;"&amp;0.4,FRELONX_v10[% activité],"&lt;"&amp;0.6)</f>
        <v>3</v>
      </c>
    </row>
    <row r="44" spans="3:4" x14ac:dyDescent="0.2">
      <c r="C44" s="60" t="s">
        <v>63</v>
      </c>
      <c r="D44" s="59">
        <f>COUNTIFS(FRELONX_v10[% activité],"&gt;"&amp;0.6,FRELONX_v10[% activité],"&lt;"&amp;0.8)</f>
        <v>1</v>
      </c>
    </row>
    <row r="45" spans="3:4" ht="13.5" thickBot="1" x14ac:dyDescent="0.25">
      <c r="C45" s="58" t="s">
        <v>64</v>
      </c>
      <c r="D45" s="57">
        <f>COUNTIFS(FRELONX_v10[% activité],"&gt;"&amp;0.8)</f>
        <v>3</v>
      </c>
    </row>
  </sheetData>
  <sheetProtection algorithmName="SHA-512" hashValue="uqSxO0PTAu/yHf1yimqvhU3+lvJ8VUFcc8IpBliPM5bFbz54m0z+Ow1WxN1omSX3cZJ84q62dImV1QtA70Hn8w==" saltValue="MFdNarEcYCedDB3eYMJTXw==" spinCount="100000" sheet="1" objects="1" scenarios="1"/>
  <mergeCells count="3">
    <mergeCell ref="A1:D1"/>
    <mergeCell ref="A2:D2"/>
    <mergeCell ref="A3:D3"/>
  </mergeCells>
  <conditionalFormatting sqref="D7:D16">
    <cfRule type="cellIs" dxfId="81" priority="5" operator="between">
      <formula>0.8</formula>
      <formula>1.1</formula>
    </cfRule>
    <cfRule type="cellIs" dxfId="80" priority="6" stopIfTrue="1" operator="between">
      <formula>0.6</formula>
      <formula>0.8</formula>
    </cfRule>
    <cfRule type="cellIs" dxfId="79" priority="7" stopIfTrue="1" operator="between">
      <formula>0.4</formula>
      <formula>0.6</formula>
    </cfRule>
    <cfRule type="cellIs" dxfId="78" priority="8" stopIfTrue="1" operator="lessThan">
      <formula>0.4</formula>
    </cfRule>
  </conditionalFormatting>
  <conditionalFormatting sqref="D18">
    <cfRule type="cellIs" dxfId="77" priority="1" operator="between">
      <formula>0.8</formula>
      <formula>1.1</formula>
    </cfRule>
    <cfRule type="cellIs" dxfId="76" priority="2" stopIfTrue="1" operator="between">
      <formula>0.6</formula>
      <formula>0.8</formula>
    </cfRule>
    <cfRule type="cellIs" dxfId="75" priority="3" stopIfTrue="1" operator="between">
      <formula>0.4</formula>
      <formula>0.6</formula>
    </cfRule>
    <cfRule type="cellIs" dxfId="74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1"/>
  <sheetViews>
    <sheetView zoomScale="70" zoomScaleNormal="70" zoomScaleSheetLayoutView="101" workbookViewId="0">
      <selection activeCell="D13" sqref="D13"/>
    </sheetView>
  </sheetViews>
  <sheetFormatPr baseColWidth="10" defaultRowHeight="12.75" x14ac:dyDescent="0.2"/>
  <cols>
    <col min="1" max="1" width="18.42578125" customWidth="1"/>
    <col min="2" max="2" width="18.5703125" style="6" customWidth="1"/>
    <col min="3" max="3" width="24.5703125" style="6" customWidth="1"/>
    <col min="4" max="4" width="16.85546875" customWidth="1"/>
  </cols>
  <sheetData>
    <row r="1" spans="1:7" x14ac:dyDescent="0.2">
      <c r="A1" s="91" t="s">
        <v>55</v>
      </c>
      <c r="B1" s="91"/>
      <c r="C1" s="91"/>
      <c r="D1" s="91"/>
    </row>
    <row r="2" spans="1:7" x14ac:dyDescent="0.2">
      <c r="A2" s="92"/>
      <c r="B2" s="92"/>
      <c r="C2" s="92"/>
      <c r="D2" s="92"/>
      <c r="G2" s="1"/>
    </row>
    <row r="3" spans="1:7" x14ac:dyDescent="0.2">
      <c r="A3" s="92" t="s">
        <v>1</v>
      </c>
      <c r="B3" s="92"/>
      <c r="C3" s="92"/>
      <c r="D3" s="92"/>
    </row>
    <row r="4" spans="1:7" x14ac:dyDescent="0.2">
      <c r="A4" s="2"/>
      <c r="B4" s="2" t="s">
        <v>57</v>
      </c>
      <c r="C4" s="2" t="s">
        <v>58</v>
      </c>
      <c r="D4" s="2"/>
    </row>
    <row r="5" spans="1:7" x14ac:dyDescent="0.2">
      <c r="A5" s="2"/>
      <c r="B5" s="2"/>
      <c r="C5" s="2"/>
      <c r="D5" s="2"/>
    </row>
    <row r="6" spans="1:7" ht="13.5" customHeight="1" thickBot="1" x14ac:dyDescent="0.25">
      <c r="A6" s="8" t="s">
        <v>2</v>
      </c>
      <c r="B6" s="9" t="s">
        <v>3</v>
      </c>
      <c r="C6" s="9" t="s">
        <v>4</v>
      </c>
      <c r="D6" s="10" t="s">
        <v>5</v>
      </c>
    </row>
    <row r="7" spans="1:7" ht="13.5" customHeight="1" x14ac:dyDescent="0.2">
      <c r="A7" s="16" t="s">
        <v>14</v>
      </c>
      <c r="B7" s="4">
        <v>936</v>
      </c>
      <c r="C7" s="4">
        <v>2652</v>
      </c>
      <c r="D7" s="35">
        <f>IF(C7=0,0,B7/C7)</f>
        <v>0.35294117647058826</v>
      </c>
    </row>
    <row r="8" spans="1:7" ht="13.5" customHeight="1" x14ac:dyDescent="0.2">
      <c r="A8" s="16" t="s">
        <v>16</v>
      </c>
      <c r="B8" s="4">
        <v>1144</v>
      </c>
      <c r="C8" s="4">
        <v>2756</v>
      </c>
      <c r="D8" s="35">
        <f t="shared" ref="D8:D10" si="0">IF(C8=0,0,B8/C8)</f>
        <v>0.41509433962264153</v>
      </c>
    </row>
    <row r="9" spans="1:7" ht="13.5" customHeight="1" x14ac:dyDescent="0.2">
      <c r="A9" s="16" t="s">
        <v>29</v>
      </c>
      <c r="B9" s="4">
        <v>2496</v>
      </c>
      <c r="C9" s="4">
        <v>3432</v>
      </c>
      <c r="D9" s="35">
        <f t="shared" si="0"/>
        <v>0.72727272727272729</v>
      </c>
    </row>
    <row r="10" spans="1:7" ht="13.5" customHeight="1" thickBot="1" x14ac:dyDescent="0.25">
      <c r="A10" s="17" t="s">
        <v>41</v>
      </c>
      <c r="B10" s="4">
        <v>3744</v>
      </c>
      <c r="C10" s="4">
        <v>4056</v>
      </c>
      <c r="D10" s="35">
        <f t="shared" si="0"/>
        <v>0.92307692307692313</v>
      </c>
      <c r="F10" s="21"/>
    </row>
    <row r="11" spans="1:7" x14ac:dyDescent="0.2">
      <c r="A11" s="50"/>
      <c r="B11" s="51"/>
      <c r="C11" s="51"/>
      <c r="D11" s="51"/>
    </row>
    <row r="12" spans="1:7" x14ac:dyDescent="0.2">
      <c r="A12" s="18" t="s">
        <v>53</v>
      </c>
      <c r="B12" s="52">
        <f>AVERAGE(B7:B10)</f>
        <v>2080</v>
      </c>
      <c r="C12" s="52">
        <f>AVERAGE(C7:C10)</f>
        <v>3224</v>
      </c>
      <c r="D12" s="39">
        <f>IF(C12=0,0,B12/C12)</f>
        <v>0.64516129032258063</v>
      </c>
    </row>
    <row r="37" spans="3:4" ht="13.5" thickBot="1" x14ac:dyDescent="0.25"/>
    <row r="38" spans="3:4" x14ac:dyDescent="0.2">
      <c r="C38" s="42" t="s">
        <v>61</v>
      </c>
      <c r="D38" s="43">
        <f>COUNTIFS(SARRAZANASC_v[% activité],"&lt;"&amp;0.4,SARRAZANASC_v[% activité],"&lt;&gt;"&amp;0)</f>
        <v>1</v>
      </c>
    </row>
    <row r="39" spans="3:4" x14ac:dyDescent="0.2">
      <c r="C39" s="44" t="s">
        <v>62</v>
      </c>
      <c r="D39" s="45">
        <f>COUNTIFS(SARRAZANASC_v[% activité],"&gt;"&amp;0.4,SARRAZANASC_v[% activité],"&lt;"&amp;0.6)</f>
        <v>1</v>
      </c>
    </row>
    <row r="40" spans="3:4" x14ac:dyDescent="0.2">
      <c r="C40" s="46" t="s">
        <v>63</v>
      </c>
      <c r="D40" s="47">
        <f>COUNTIFS(SARRAZANASC_v[% activité],"&gt;"&amp;0.6,SARRAZANASC_v[% activité],"&lt;"&amp;0.8)</f>
        <v>1</v>
      </c>
    </row>
    <row r="41" spans="3:4" ht="13.5" thickBot="1" x14ac:dyDescent="0.25">
      <c r="C41" s="48" t="s">
        <v>64</v>
      </c>
      <c r="D41" s="49">
        <f>COUNTIFS(SARRAZANASC_v[% activité],"&gt;"&amp;0.8)</f>
        <v>1</v>
      </c>
    </row>
  </sheetData>
  <sheetProtection algorithmName="SHA-512" hashValue="SmpgKjPTK4VbWXci6MsDcoHFUF6vTTVfgMRgRnPYCaLsTBbO5ZHOaTifTOG53tCo1lpB8b4V4LRIQYjbsldJyw==" saltValue="N1x4WHFLeFdKhDt5aZ67LQ==" spinCount="100000" sheet="1" objects="1" scenarios="1"/>
  <mergeCells count="3">
    <mergeCell ref="A1:D1"/>
    <mergeCell ref="A2:D2"/>
    <mergeCell ref="A3:D3"/>
  </mergeCells>
  <conditionalFormatting sqref="D7:D10">
    <cfRule type="cellIs" dxfId="66" priority="5" operator="between">
      <formula>0.8</formula>
      <formula>1.1</formula>
    </cfRule>
    <cfRule type="cellIs" dxfId="65" priority="6" stopIfTrue="1" operator="between">
      <formula>0.6</formula>
      <formula>0.8</formula>
    </cfRule>
    <cfRule type="cellIs" dxfId="64" priority="7" stopIfTrue="1" operator="between">
      <formula>0.4</formula>
      <formula>0.6</formula>
    </cfRule>
    <cfRule type="cellIs" dxfId="63" priority="8" stopIfTrue="1" operator="lessThan">
      <formula>0.4</formula>
    </cfRule>
  </conditionalFormatting>
  <conditionalFormatting sqref="D12">
    <cfRule type="cellIs" dxfId="62" priority="1" operator="between">
      <formula>0.8</formula>
      <formula>1.1</formula>
    </cfRule>
    <cfRule type="cellIs" dxfId="61" priority="2" stopIfTrue="1" operator="between">
      <formula>0.6</formula>
      <formula>0.8</formula>
    </cfRule>
    <cfRule type="cellIs" dxfId="60" priority="3" stopIfTrue="1" operator="between">
      <formula>0.4</formula>
      <formula>0.6</formula>
    </cfRule>
    <cfRule type="cellIs" dxfId="59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6"/>
  <sheetViews>
    <sheetView zoomScale="70" zoomScaleNormal="70" zoomScaleSheetLayoutView="101" workbookViewId="0">
      <selection activeCell="E43" sqref="E43"/>
    </sheetView>
  </sheetViews>
  <sheetFormatPr baseColWidth="10" defaultRowHeight="12.75" x14ac:dyDescent="0.2"/>
  <cols>
    <col min="1" max="1" width="18.42578125" customWidth="1"/>
    <col min="2" max="2" width="18.5703125" style="6" customWidth="1"/>
    <col min="3" max="3" width="24.5703125" style="6" customWidth="1"/>
    <col min="4" max="4" width="16.85546875" customWidth="1"/>
  </cols>
  <sheetData>
    <row r="1" spans="1:7" x14ac:dyDescent="0.2">
      <c r="A1" s="91" t="s">
        <v>55</v>
      </c>
      <c r="B1" s="91"/>
      <c r="C1" s="91"/>
      <c r="D1" s="91"/>
    </row>
    <row r="2" spans="1:7" x14ac:dyDescent="0.2">
      <c r="A2" s="92"/>
      <c r="B2" s="92"/>
      <c r="C2" s="92"/>
      <c r="D2" s="92"/>
      <c r="G2" s="1"/>
    </row>
    <row r="3" spans="1:7" x14ac:dyDescent="0.2">
      <c r="A3" s="92" t="s">
        <v>1</v>
      </c>
      <c r="B3" s="92"/>
      <c r="C3" s="92"/>
      <c r="D3" s="92"/>
      <c r="G3" s="1"/>
    </row>
    <row r="4" spans="1:7" x14ac:dyDescent="0.2">
      <c r="A4" s="2"/>
      <c r="B4" s="2" t="s">
        <v>57</v>
      </c>
      <c r="C4" s="2" t="s">
        <v>51</v>
      </c>
      <c r="D4" s="2"/>
      <c r="G4" s="1"/>
    </row>
    <row r="5" spans="1:7" x14ac:dyDescent="0.2">
      <c r="A5" s="2"/>
      <c r="B5" s="2"/>
      <c r="C5" s="2"/>
      <c r="D5" s="2"/>
      <c r="G5" s="3"/>
    </row>
    <row r="6" spans="1:7" ht="13.5" customHeight="1" thickBot="1" x14ac:dyDescent="0.25">
      <c r="A6" s="8" t="s">
        <v>2</v>
      </c>
      <c r="B6" s="9" t="s">
        <v>3</v>
      </c>
      <c r="C6" s="9" t="s">
        <v>4</v>
      </c>
      <c r="D6" s="10" t="s">
        <v>5</v>
      </c>
      <c r="G6" s="1"/>
    </row>
    <row r="7" spans="1:7" ht="13.5" customHeight="1" x14ac:dyDescent="0.2">
      <c r="A7" s="16" t="s">
        <v>15</v>
      </c>
      <c r="B7" s="4">
        <v>1040</v>
      </c>
      <c r="C7" s="4">
        <v>2704</v>
      </c>
      <c r="D7" s="35">
        <f>IF(C7=0,0,B7/C7)</f>
        <v>0.38461538461538464</v>
      </c>
    </row>
    <row r="8" spans="1:7" ht="13.5" customHeight="1" x14ac:dyDescent="0.2">
      <c r="A8" s="16" t="s">
        <v>20</v>
      </c>
      <c r="B8" s="4">
        <v>1560</v>
      </c>
      <c r="C8" s="4">
        <v>2964</v>
      </c>
      <c r="D8" s="35">
        <f t="shared" ref="D8:D15" si="0">IF(C8=0,0,B8/C8)</f>
        <v>0.52631578947368418</v>
      </c>
    </row>
    <row r="9" spans="1:7" ht="13.5" customHeight="1" x14ac:dyDescent="0.2">
      <c r="A9" s="16" t="s">
        <v>24</v>
      </c>
      <c r="B9" s="4">
        <v>1976</v>
      </c>
      <c r="C9" s="4">
        <v>3172</v>
      </c>
      <c r="D9" s="35">
        <f t="shared" si="0"/>
        <v>0.62295081967213117</v>
      </c>
    </row>
    <row r="10" spans="1:7" ht="13.5" customHeight="1" x14ac:dyDescent="0.2">
      <c r="A10" s="16" t="s">
        <v>27</v>
      </c>
      <c r="B10" s="4">
        <v>2288</v>
      </c>
      <c r="C10" s="4">
        <v>3328</v>
      </c>
      <c r="D10" s="35">
        <f t="shared" si="0"/>
        <v>0.6875</v>
      </c>
    </row>
    <row r="11" spans="1:7" ht="13.5" customHeight="1" x14ac:dyDescent="0.2">
      <c r="A11" s="16" t="s">
        <v>34</v>
      </c>
      <c r="B11" s="4">
        <v>3016</v>
      </c>
      <c r="C11" s="4">
        <v>3692</v>
      </c>
      <c r="D11" s="35">
        <f t="shared" si="0"/>
        <v>0.81690140845070425</v>
      </c>
    </row>
    <row r="12" spans="1:7" ht="13.5" customHeight="1" x14ac:dyDescent="0.2">
      <c r="A12" s="16" t="s">
        <v>36</v>
      </c>
      <c r="B12" s="4">
        <v>3224</v>
      </c>
      <c r="C12" s="4">
        <v>3796</v>
      </c>
      <c r="D12" s="35">
        <f t="shared" si="0"/>
        <v>0.84931506849315064</v>
      </c>
    </row>
    <row r="13" spans="1:7" ht="13.5" customHeight="1" x14ac:dyDescent="0.2">
      <c r="A13" s="16" t="s">
        <v>37</v>
      </c>
      <c r="B13" s="4">
        <v>3328</v>
      </c>
      <c r="C13" s="4">
        <v>3848</v>
      </c>
      <c r="D13" s="35">
        <f t="shared" si="0"/>
        <v>0.86486486486486491</v>
      </c>
    </row>
    <row r="14" spans="1:7" ht="13.5" customHeight="1" x14ac:dyDescent="0.2">
      <c r="A14" s="16" t="s">
        <v>42</v>
      </c>
      <c r="B14" s="4">
        <v>3848</v>
      </c>
      <c r="C14" s="4">
        <v>4108</v>
      </c>
      <c r="D14" s="35">
        <f t="shared" si="0"/>
        <v>0.93670886075949367</v>
      </c>
      <c r="E14" s="5"/>
    </row>
    <row r="15" spans="1:7" ht="13.5" customHeight="1" thickBot="1" x14ac:dyDescent="0.25">
      <c r="A15" s="17" t="s">
        <v>45</v>
      </c>
      <c r="B15" s="4">
        <v>4160</v>
      </c>
      <c r="C15" s="4">
        <v>4264</v>
      </c>
      <c r="D15" s="35">
        <f t="shared" si="0"/>
        <v>0.97560975609756095</v>
      </c>
    </row>
    <row r="16" spans="1:7" x14ac:dyDescent="0.2">
      <c r="A16" s="50"/>
      <c r="B16" s="50"/>
      <c r="C16" s="50"/>
      <c r="D16" s="50"/>
    </row>
    <row r="17" spans="1:4" x14ac:dyDescent="0.2">
      <c r="A17" s="18" t="s">
        <v>53</v>
      </c>
      <c r="B17" s="52">
        <f>AVERAGE(B7:B15)</f>
        <v>2715.5555555555557</v>
      </c>
      <c r="C17" s="52">
        <f>AVERAGE(C7:C15)</f>
        <v>3541.7777777777778</v>
      </c>
      <c r="D17" s="39">
        <f>IF(C17=0,0,B17/C17)</f>
        <v>0.76672104404567698</v>
      </c>
    </row>
    <row r="42" spans="3:4" ht="13.5" thickBot="1" x14ac:dyDescent="0.25"/>
    <row r="43" spans="3:4" x14ac:dyDescent="0.2">
      <c r="C43" s="42" t="s">
        <v>61</v>
      </c>
      <c r="D43" s="43">
        <f>COUNTIFS(LEGERB_v[% activité],"&lt;"&amp;0.4,LEGERB_v[% activité],"&lt;&gt;"&amp;0)</f>
        <v>1</v>
      </c>
    </row>
    <row r="44" spans="3:4" x14ac:dyDescent="0.2">
      <c r="C44" s="44" t="s">
        <v>62</v>
      </c>
      <c r="D44" s="45">
        <f>COUNTIFS(LEGERB_v[% activité],"&gt;"&amp;0.4,LEGERB_v[% activité],"&lt;"&amp;0.6)</f>
        <v>1</v>
      </c>
    </row>
    <row r="45" spans="3:4" x14ac:dyDescent="0.2">
      <c r="C45" s="46" t="s">
        <v>63</v>
      </c>
      <c r="D45" s="47">
        <f>COUNTIFS(LEGERB_v[% activité],"&gt;"&amp;0.6,LEGERB_v[% activité],"&lt;"&amp;0.8)</f>
        <v>2</v>
      </c>
    </row>
    <row r="46" spans="3:4" ht="13.5" thickBot="1" x14ac:dyDescent="0.25">
      <c r="C46" s="48" t="s">
        <v>64</v>
      </c>
      <c r="D46" s="49">
        <f>COUNTIFS(LEGERB_v[% activité],"&gt;"&amp;0.8)</f>
        <v>5</v>
      </c>
    </row>
  </sheetData>
  <sheetProtection algorithmName="SHA-512" hashValue="/Q/5OCSp8V8I1z/ABfxhXKJdrBUcZjD9ZccnhI95E3SqI/U1KyMa7T4BUSO/EFAa3RhXi6SjvvmsUzIa720AGQ==" saltValue="wn+6bjplEy35jx0+twWrwA==" spinCount="100000" sheet="1" objects="1" scenarios="1"/>
  <mergeCells count="3">
    <mergeCell ref="A1:D1"/>
    <mergeCell ref="A2:D2"/>
    <mergeCell ref="A3:D3"/>
  </mergeCells>
  <conditionalFormatting sqref="D7:D15">
    <cfRule type="cellIs" dxfId="51" priority="5" operator="between">
      <formula>0.8</formula>
      <formula>1.1</formula>
    </cfRule>
    <cfRule type="cellIs" dxfId="50" priority="6" stopIfTrue="1" operator="between">
      <formula>0.6</formula>
      <formula>0.8</formula>
    </cfRule>
    <cfRule type="cellIs" dxfId="49" priority="7" stopIfTrue="1" operator="between">
      <formula>0.4</formula>
      <formula>0.6</formula>
    </cfRule>
    <cfRule type="cellIs" dxfId="48" priority="8" stopIfTrue="1" operator="lessThan">
      <formula>0.4</formula>
    </cfRule>
  </conditionalFormatting>
  <conditionalFormatting sqref="D17">
    <cfRule type="cellIs" dxfId="47" priority="1" operator="between">
      <formula>0.8</formula>
      <formula>1.1</formula>
    </cfRule>
    <cfRule type="cellIs" dxfId="46" priority="2" stopIfTrue="1" operator="between">
      <formula>0.6</formula>
      <formula>0.8</formula>
    </cfRule>
    <cfRule type="cellIs" dxfId="45" priority="3" stopIfTrue="1" operator="between">
      <formula>0.4</formula>
      <formula>0.6</formula>
    </cfRule>
    <cfRule type="cellIs" dxfId="44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44"/>
  <sheetViews>
    <sheetView zoomScale="70" zoomScaleNormal="70" zoomScaleSheetLayoutView="101" workbookViewId="0">
      <selection activeCell="D41" sqref="D41"/>
    </sheetView>
  </sheetViews>
  <sheetFormatPr baseColWidth="10" defaultRowHeight="12.75" x14ac:dyDescent="0.2"/>
  <cols>
    <col min="1" max="1" width="18.42578125" style="22" customWidth="1"/>
    <col min="2" max="2" width="18.5703125" style="33" customWidth="1"/>
    <col min="3" max="3" width="24.5703125" style="33" customWidth="1"/>
    <col min="4" max="4" width="16.85546875" style="22" customWidth="1"/>
    <col min="5" max="16384" width="11.42578125" style="22"/>
  </cols>
  <sheetData>
    <row r="1" spans="1:7" x14ac:dyDescent="0.2">
      <c r="A1" s="93" t="s">
        <v>55</v>
      </c>
      <c r="B1" s="93"/>
      <c r="C1" s="93"/>
      <c r="D1" s="93"/>
    </row>
    <row r="2" spans="1:7" x14ac:dyDescent="0.2">
      <c r="A2" s="94"/>
      <c r="B2" s="94"/>
      <c r="C2" s="94"/>
      <c r="D2" s="94"/>
      <c r="G2" s="23"/>
    </row>
    <row r="3" spans="1:7" x14ac:dyDescent="0.2">
      <c r="A3" s="94" t="s">
        <v>1</v>
      </c>
      <c r="B3" s="94"/>
      <c r="C3" s="94"/>
      <c r="D3" s="94"/>
      <c r="G3" s="23"/>
    </row>
    <row r="4" spans="1:7" x14ac:dyDescent="0.2">
      <c r="A4" s="55"/>
      <c r="B4" s="55" t="s">
        <v>57</v>
      </c>
      <c r="C4" s="55" t="s">
        <v>50</v>
      </c>
      <c r="D4" s="55"/>
      <c r="G4" s="23"/>
    </row>
    <row r="5" spans="1:7" x14ac:dyDescent="0.2">
      <c r="A5" s="55"/>
      <c r="B5" s="55"/>
      <c r="C5" s="55"/>
      <c r="D5" s="55"/>
      <c r="G5" s="25"/>
    </row>
    <row r="6" spans="1:7" ht="13.5" customHeight="1" thickBot="1" x14ac:dyDescent="0.25">
      <c r="A6" s="26" t="s">
        <v>2</v>
      </c>
      <c r="B6" s="27" t="s">
        <v>3</v>
      </c>
      <c r="C6" s="27" t="s">
        <v>4</v>
      </c>
      <c r="D6" s="28" t="s">
        <v>5</v>
      </c>
      <c r="G6" s="23"/>
    </row>
    <row r="7" spans="1:7" ht="13.5" customHeight="1" x14ac:dyDescent="0.2">
      <c r="A7" s="29" t="s">
        <v>6</v>
      </c>
      <c r="B7" s="30">
        <v>104</v>
      </c>
      <c r="C7" s="30">
        <v>2236</v>
      </c>
      <c r="D7" s="40">
        <f t="shared" ref="D7:D13" si="0">IF(C7=0,0,B7/C7)</f>
        <v>4.6511627906976744E-2</v>
      </c>
    </row>
    <row r="8" spans="1:7" ht="13.5" customHeight="1" x14ac:dyDescent="0.2">
      <c r="A8" s="88" t="s">
        <v>26</v>
      </c>
      <c r="B8" s="30">
        <v>2184</v>
      </c>
      <c r="C8" s="30">
        <v>3276</v>
      </c>
      <c r="D8" s="40">
        <f t="shared" si="0"/>
        <v>0.66666666666666663</v>
      </c>
    </row>
    <row r="9" spans="1:7" ht="13.5" customHeight="1" x14ac:dyDescent="0.2">
      <c r="A9" s="88" t="s">
        <v>28</v>
      </c>
      <c r="B9" s="30">
        <v>2392</v>
      </c>
      <c r="C9" s="30">
        <v>3380</v>
      </c>
      <c r="D9" s="40">
        <f t="shared" si="0"/>
        <v>0.70769230769230773</v>
      </c>
    </row>
    <row r="10" spans="1:7" ht="13.5" customHeight="1" x14ac:dyDescent="0.2">
      <c r="A10" s="88" t="s">
        <v>30</v>
      </c>
      <c r="B10" s="30">
        <v>2912</v>
      </c>
      <c r="C10" s="30">
        <v>3640</v>
      </c>
      <c r="D10" s="40">
        <f t="shared" si="0"/>
        <v>0.8</v>
      </c>
    </row>
    <row r="11" spans="1:7" ht="13.5" customHeight="1" x14ac:dyDescent="0.2">
      <c r="A11" s="88" t="s">
        <v>40</v>
      </c>
      <c r="B11" s="30">
        <v>3640</v>
      </c>
      <c r="C11" s="30">
        <v>4004</v>
      </c>
      <c r="D11" s="40">
        <f t="shared" si="0"/>
        <v>0.90909090909090906</v>
      </c>
    </row>
    <row r="12" spans="1:7" ht="13.5" customHeight="1" x14ac:dyDescent="0.2">
      <c r="A12" s="87" t="s">
        <v>43</v>
      </c>
      <c r="B12" s="72">
        <v>3952</v>
      </c>
      <c r="C12" s="72">
        <v>4160</v>
      </c>
      <c r="D12" s="71">
        <f t="shared" si="0"/>
        <v>0.95</v>
      </c>
    </row>
    <row r="13" spans="1:7" ht="13.5" customHeight="1" thickBot="1" x14ac:dyDescent="0.25">
      <c r="A13" s="86" t="s">
        <v>47</v>
      </c>
      <c r="B13" s="85">
        <v>4368</v>
      </c>
      <c r="C13" s="85">
        <v>4368</v>
      </c>
      <c r="D13" s="84">
        <f t="shared" si="0"/>
        <v>1</v>
      </c>
    </row>
    <row r="14" spans="1:7" ht="13.5" thickBot="1" x14ac:dyDescent="0.25">
      <c r="A14" s="83"/>
      <c r="B14" s="82"/>
      <c r="C14" s="82"/>
      <c r="D14" s="81"/>
    </row>
    <row r="15" spans="1:7" ht="13.5" thickBot="1" x14ac:dyDescent="0.25">
      <c r="A15" s="80" t="s">
        <v>53</v>
      </c>
      <c r="B15" s="79">
        <f>AVERAGE(B7:B13)</f>
        <v>2793.1428571428573</v>
      </c>
      <c r="C15" s="79">
        <f>AVERAGE(C7:C13)</f>
        <v>3580.5714285714284</v>
      </c>
      <c r="D15" s="78">
        <f>AVERAGE(D7:D13)</f>
        <v>0.72570878733669442</v>
      </c>
    </row>
    <row r="40" spans="3:4" ht="13.5" thickBot="1" x14ac:dyDescent="0.25"/>
    <row r="41" spans="3:4" x14ac:dyDescent="0.2">
      <c r="C41" s="77" t="s">
        <v>61</v>
      </c>
      <c r="D41" s="76">
        <f>COUNTIFS(PUPPATOP_v14[% activité],"&lt;"&amp;0.4,PUPPATOP_v14[% activité],"&lt;&gt;"&amp;0)</f>
        <v>1</v>
      </c>
    </row>
    <row r="42" spans="3:4" x14ac:dyDescent="0.2">
      <c r="C42" s="62" t="s">
        <v>62</v>
      </c>
      <c r="D42" s="61">
        <f>COUNTIFS(PUPPATOP_v14[% activité],"&gt;"&amp;0.4,PUPPATOP_v14[% activité],"&lt;"&amp;0.6)</f>
        <v>0</v>
      </c>
    </row>
    <row r="43" spans="3:4" x14ac:dyDescent="0.2">
      <c r="C43" s="60" t="s">
        <v>63</v>
      </c>
      <c r="D43" s="59">
        <f>COUNTIFS(PUPPATOP_v14[% activité],"&gt;"&amp;0.6,PUPPATOP_v14[% activité],"&lt;"&amp;0.8)</f>
        <v>2</v>
      </c>
    </row>
    <row r="44" spans="3:4" ht="13.5" thickBot="1" x14ac:dyDescent="0.25">
      <c r="C44" s="58" t="s">
        <v>64</v>
      </c>
      <c r="D44" s="57">
        <f>COUNTIFS(PUPPATOP_v14[% activité],"&gt;"&amp;0.8)</f>
        <v>3</v>
      </c>
    </row>
  </sheetData>
  <sheetProtection algorithmName="SHA-512" hashValue="4x9mWbCASINC4tTohFMl0Pwcvea3wZphV7SO5BX6DFC/Eadoh3irLqfICkcNKPgdS5tl0yp/JGzKeLCKfoizzA==" saltValue="A3lwIRCY/d0JLJnm4LeNhA==" spinCount="100000" sheet="1" objects="1" scenarios="1"/>
  <mergeCells count="3">
    <mergeCell ref="A1:D1"/>
    <mergeCell ref="A2:D2"/>
    <mergeCell ref="A3:D3"/>
  </mergeCells>
  <conditionalFormatting sqref="D7:D13">
    <cfRule type="cellIs" dxfId="36" priority="5" operator="between">
      <formula>0.8</formula>
      <formula>1.1</formula>
    </cfRule>
    <cfRule type="cellIs" dxfId="35" priority="6" stopIfTrue="1" operator="between">
      <formula>0.6</formula>
      <formula>0.8</formula>
    </cfRule>
    <cfRule type="cellIs" dxfId="34" priority="7" stopIfTrue="1" operator="between">
      <formula>0.4</formula>
      <formula>0.6</formula>
    </cfRule>
    <cfRule type="cellIs" dxfId="33" priority="8" stopIfTrue="1" operator="lessThan">
      <formula>0.4</formula>
    </cfRule>
  </conditionalFormatting>
  <conditionalFormatting sqref="D15">
    <cfRule type="cellIs" dxfId="32" priority="1" operator="between">
      <formula>0.8</formula>
      <formula>1.1</formula>
    </cfRule>
    <cfRule type="cellIs" dxfId="31" priority="2" stopIfTrue="1" operator="between">
      <formula>0.6</formula>
      <formula>0.8</formula>
    </cfRule>
    <cfRule type="cellIs" dxfId="30" priority="3" stopIfTrue="1" operator="between">
      <formula>0.4</formula>
      <formula>0.6</formula>
    </cfRule>
    <cfRule type="cellIs" dxfId="29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40"/>
  <sheetViews>
    <sheetView zoomScale="70" zoomScaleNormal="70" zoomScaleSheetLayoutView="101" workbookViewId="0">
      <selection activeCell="E40" sqref="E40"/>
    </sheetView>
  </sheetViews>
  <sheetFormatPr baseColWidth="10" defaultRowHeight="12.75" x14ac:dyDescent="0.2"/>
  <cols>
    <col min="1" max="1" width="18.42578125" style="22" customWidth="1"/>
    <col min="2" max="2" width="18.5703125" style="33" customWidth="1"/>
    <col min="3" max="3" width="24.5703125" style="33" customWidth="1"/>
    <col min="4" max="4" width="16.85546875" style="22" customWidth="1"/>
    <col min="5" max="16384" width="11.42578125" style="22"/>
  </cols>
  <sheetData>
    <row r="1" spans="1:7" x14ac:dyDescent="0.2">
      <c r="A1" s="93" t="s">
        <v>55</v>
      </c>
      <c r="B1" s="93"/>
      <c r="C1" s="93"/>
      <c r="D1" s="93"/>
    </row>
    <row r="2" spans="1:7" x14ac:dyDescent="0.2">
      <c r="A2" s="94" t="s">
        <v>59</v>
      </c>
      <c r="B2" s="94"/>
      <c r="C2" s="94"/>
      <c r="D2" s="94"/>
      <c r="G2" s="23"/>
    </row>
    <row r="3" spans="1:7" x14ac:dyDescent="0.2">
      <c r="A3" s="94" t="s">
        <v>1</v>
      </c>
      <c r="B3" s="94"/>
      <c r="C3" s="94"/>
      <c r="D3" s="94"/>
      <c r="G3" s="23"/>
    </row>
    <row r="4" spans="1:7" x14ac:dyDescent="0.2">
      <c r="A4" s="24"/>
      <c r="B4" s="24" t="s">
        <v>57</v>
      </c>
      <c r="C4" s="24" t="s">
        <v>60</v>
      </c>
      <c r="D4" s="24"/>
      <c r="G4" s="23"/>
    </row>
    <row r="5" spans="1:7" x14ac:dyDescent="0.2">
      <c r="A5" s="24"/>
      <c r="B5" s="24"/>
      <c r="C5" s="24"/>
      <c r="D5" s="24"/>
      <c r="G5" s="25"/>
    </row>
    <row r="6" spans="1:7" ht="13.5" customHeight="1" thickBot="1" x14ac:dyDescent="0.25">
      <c r="A6" s="26" t="s">
        <v>2</v>
      </c>
      <c r="B6" s="27" t="s">
        <v>3</v>
      </c>
      <c r="C6" s="27" t="s">
        <v>4</v>
      </c>
      <c r="D6" s="28" t="s">
        <v>5</v>
      </c>
      <c r="G6" s="23"/>
    </row>
    <row r="7" spans="1:7" ht="13.5" customHeight="1" x14ac:dyDescent="0.2">
      <c r="A7" s="29" t="s">
        <v>23</v>
      </c>
      <c r="B7" s="30">
        <v>1872</v>
      </c>
      <c r="C7" s="30">
        <v>3120</v>
      </c>
      <c r="D7" s="40">
        <f>IF(C7=0,0,B7/C7)</f>
        <v>0.6</v>
      </c>
      <c r="G7" s="89"/>
    </row>
    <row r="8" spans="1:7" ht="13.5" customHeight="1" x14ac:dyDescent="0.2">
      <c r="A8" s="29" t="s">
        <v>38</v>
      </c>
      <c r="B8" s="30">
        <v>3432</v>
      </c>
      <c r="C8" s="30">
        <v>3900</v>
      </c>
      <c r="D8" s="40">
        <f t="shared" ref="D8:D9" si="0">IF(C8=0,0,B8/C8)</f>
        <v>0.88</v>
      </c>
    </row>
    <row r="9" spans="1:7" ht="13.5" customHeight="1" thickBot="1" x14ac:dyDescent="0.25">
      <c r="A9" s="31" t="s">
        <v>39</v>
      </c>
      <c r="B9" s="30">
        <v>3536</v>
      </c>
      <c r="C9" s="30">
        <v>3952</v>
      </c>
      <c r="D9" s="40">
        <f t="shared" si="0"/>
        <v>0.89473684210526316</v>
      </c>
    </row>
    <row r="10" spans="1:7" x14ac:dyDescent="0.2">
      <c r="A10" s="53"/>
      <c r="B10" s="53"/>
      <c r="C10" s="53"/>
      <c r="D10" s="53"/>
    </row>
    <row r="11" spans="1:7" ht="15.75" x14ac:dyDescent="0.25">
      <c r="A11" s="32" t="s">
        <v>53</v>
      </c>
      <c r="B11" s="54">
        <f>AVERAGE(B7:B9)</f>
        <v>2946.6666666666665</v>
      </c>
      <c r="C11" s="54">
        <f>AVERAGE(C7:C9)</f>
        <v>3657.3333333333335</v>
      </c>
      <c r="D11" s="41">
        <f>IF(C11=0,0,B11/C11)</f>
        <v>0.80568720379146908</v>
      </c>
    </row>
    <row r="36" spans="3:4" ht="13.5" thickBot="1" x14ac:dyDescent="0.25"/>
    <row r="37" spans="3:4" x14ac:dyDescent="0.2">
      <c r="C37" s="42" t="s">
        <v>61</v>
      </c>
      <c r="D37" s="43">
        <f>COUNTIFS(SERRANOG_v[% activité],"&lt;"&amp;0.4,SERRANOG_v[% activité],"&lt;&gt;"&amp;0)</f>
        <v>0</v>
      </c>
    </row>
    <row r="38" spans="3:4" x14ac:dyDescent="0.2">
      <c r="C38" s="44" t="s">
        <v>62</v>
      </c>
      <c r="D38" s="45">
        <f>COUNTIFS(SERRANOG_v[% activité],"&gt;"&amp;0.4,SERRANOG_v[% activité],"&lt;"&amp;0.6)</f>
        <v>0</v>
      </c>
    </row>
    <row r="39" spans="3:4" x14ac:dyDescent="0.2">
      <c r="C39" s="46" t="s">
        <v>63</v>
      </c>
      <c r="D39" s="47">
        <f>COUNTIFS(SERRANOG_v[% activité],"&gt;"&amp;0.6,SERRANOG_v[% activité],"&lt;"&amp;0.8)</f>
        <v>0</v>
      </c>
    </row>
    <row r="40" spans="3:4" ht="13.5" thickBot="1" x14ac:dyDescent="0.25">
      <c r="C40" s="48" t="s">
        <v>64</v>
      </c>
      <c r="D40" s="49">
        <f>COUNTIFS(SERRANOG_v[% activité],"&gt;"&amp;0.8)</f>
        <v>2</v>
      </c>
    </row>
  </sheetData>
  <sheetProtection algorithmName="SHA-512" hashValue="V7fkFG+vZV8TdQu2IhvUr0oLxBcd86LKNfUhuJlzJVOHjVOea7urECXJcLQCIHm/UhKtZUjruduzu3H4gnPj6w==" saltValue="6vervvEB4fA6hqPooaZa+Q==" spinCount="100000" sheet="1" objects="1" scenarios="1"/>
  <mergeCells count="3">
    <mergeCell ref="A1:D1"/>
    <mergeCell ref="A2:D2"/>
    <mergeCell ref="A3:D3"/>
  </mergeCells>
  <conditionalFormatting sqref="D7:D9 D11">
    <cfRule type="cellIs" dxfId="21" priority="1" operator="between">
      <formula>0.8</formula>
      <formula>1.1</formula>
    </cfRule>
    <cfRule type="cellIs" dxfId="20" priority="2" stopIfTrue="1" operator="between">
      <formula>0.6</formula>
      <formula>0.8</formula>
    </cfRule>
    <cfRule type="cellIs" dxfId="19" priority="3" stopIfTrue="1" operator="between">
      <formula>0.4</formula>
      <formula>0.6</formula>
    </cfRule>
    <cfRule type="cellIs" dxfId="18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0"/>
  <sheetViews>
    <sheetView tabSelected="1" zoomScale="70" zoomScaleNormal="70" zoomScaleSheetLayoutView="55" zoomScalePageLayoutView="85" workbookViewId="0">
      <selection activeCell="E28" sqref="E28"/>
    </sheetView>
  </sheetViews>
  <sheetFormatPr baseColWidth="10" defaultRowHeight="12.75" x14ac:dyDescent="0.2"/>
  <cols>
    <col min="1" max="1" width="18.42578125" customWidth="1"/>
    <col min="2" max="2" width="18.5703125" style="6" customWidth="1"/>
    <col min="3" max="3" width="22.85546875" style="6" customWidth="1"/>
    <col min="4" max="4" width="12.85546875" customWidth="1"/>
  </cols>
  <sheetData>
    <row r="1" spans="1:8" x14ac:dyDescent="0.2">
      <c r="A1" s="91" t="s">
        <v>0</v>
      </c>
      <c r="B1" s="91"/>
      <c r="C1" s="91"/>
      <c r="D1" s="91"/>
    </row>
    <row r="2" spans="1:8" x14ac:dyDescent="0.2">
      <c r="A2" s="92" t="s">
        <v>1</v>
      </c>
      <c r="B2" s="92"/>
      <c r="C2" s="92"/>
      <c r="D2" s="92"/>
      <c r="G2" s="1"/>
    </row>
    <row r="3" spans="1:8" x14ac:dyDescent="0.2">
      <c r="G3" s="1"/>
    </row>
    <row r="4" spans="1:8" x14ac:dyDescent="0.2">
      <c r="A4" s="2"/>
      <c r="B4" s="2"/>
      <c r="C4" s="2"/>
      <c r="D4" s="2"/>
      <c r="G4" s="1"/>
    </row>
    <row r="5" spans="1:8" x14ac:dyDescent="0.2">
      <c r="A5" s="2"/>
      <c r="B5" s="2"/>
      <c r="C5" s="2"/>
      <c r="D5" s="2"/>
      <c r="G5" s="3"/>
    </row>
    <row r="6" spans="1:8" ht="13.5" customHeight="1" thickBot="1" x14ac:dyDescent="0.25">
      <c r="A6" s="13" t="s">
        <v>2</v>
      </c>
      <c r="B6" s="14" t="s">
        <v>65</v>
      </c>
      <c r="C6" s="14" t="s">
        <v>4</v>
      </c>
      <c r="D6" s="15" t="s">
        <v>5</v>
      </c>
      <c r="G6" s="1"/>
    </row>
    <row r="7" spans="1:8" ht="13.5" customHeight="1" x14ac:dyDescent="0.2">
      <c r="A7" s="7" t="s">
        <v>6</v>
      </c>
      <c r="B7" s="4">
        <v>104</v>
      </c>
      <c r="C7" s="4">
        <v>2236</v>
      </c>
      <c r="D7" s="36">
        <f t="shared" ref="D7:D48" si="0">IF(C7=0,0,B7/C7)</f>
        <v>4.6511627906976744E-2</v>
      </c>
    </row>
    <row r="8" spans="1:8" ht="13.5" customHeight="1" x14ac:dyDescent="0.2">
      <c r="A8" s="7" t="s">
        <v>7</v>
      </c>
      <c r="B8" s="4">
        <v>208</v>
      </c>
      <c r="C8" s="4">
        <v>2288</v>
      </c>
      <c r="D8" s="36">
        <f t="shared" si="0"/>
        <v>9.0909090909090912E-2</v>
      </c>
      <c r="G8" s="3"/>
    </row>
    <row r="9" spans="1:8" ht="13.5" customHeight="1" x14ac:dyDescent="0.2">
      <c r="A9" s="7" t="s">
        <v>8</v>
      </c>
      <c r="B9" s="4">
        <v>312</v>
      </c>
      <c r="C9" s="4">
        <v>2340</v>
      </c>
      <c r="D9" s="36">
        <f t="shared" si="0"/>
        <v>0.13333333333333333</v>
      </c>
      <c r="G9" s="1"/>
    </row>
    <row r="10" spans="1:8" ht="13.5" customHeight="1" x14ac:dyDescent="0.2">
      <c r="A10" s="7" t="s">
        <v>9</v>
      </c>
      <c r="B10" s="4">
        <v>416</v>
      </c>
      <c r="C10" s="4">
        <v>2392</v>
      </c>
      <c r="D10" s="36">
        <f t="shared" si="0"/>
        <v>0.17391304347826086</v>
      </c>
      <c r="G10" s="1"/>
    </row>
    <row r="11" spans="1:8" ht="13.5" customHeight="1" x14ac:dyDescent="0.2">
      <c r="A11" s="7" t="s">
        <v>11</v>
      </c>
      <c r="B11" s="4">
        <v>520</v>
      </c>
      <c r="C11" s="4">
        <v>2444</v>
      </c>
      <c r="D11" s="36">
        <f t="shared" si="0"/>
        <v>0.21276595744680851</v>
      </c>
      <c r="G11" s="1"/>
    </row>
    <row r="12" spans="1:8" ht="13.5" customHeight="1" x14ac:dyDescent="0.2">
      <c r="A12" s="7" t="s">
        <v>10</v>
      </c>
      <c r="B12" s="4">
        <v>624</v>
      </c>
      <c r="C12" s="4">
        <v>2496</v>
      </c>
      <c r="D12" s="36">
        <f t="shared" si="0"/>
        <v>0.25</v>
      </c>
      <c r="F12" s="90"/>
      <c r="G12" s="1"/>
      <c r="H12" s="3"/>
    </row>
    <row r="13" spans="1:8" ht="13.5" customHeight="1" x14ac:dyDescent="0.2">
      <c r="A13" s="7" t="s">
        <v>12</v>
      </c>
      <c r="B13" s="4">
        <v>728</v>
      </c>
      <c r="C13" s="4">
        <v>2548</v>
      </c>
      <c r="D13" s="36">
        <f t="shared" si="0"/>
        <v>0.2857142857142857</v>
      </c>
      <c r="G13" s="1"/>
    </row>
    <row r="14" spans="1:8" ht="13.5" customHeight="1" x14ac:dyDescent="0.2">
      <c r="A14" s="7" t="s">
        <v>13</v>
      </c>
      <c r="B14" s="4">
        <v>832</v>
      </c>
      <c r="C14" s="4">
        <v>2600</v>
      </c>
      <c r="D14" s="36">
        <f t="shared" si="0"/>
        <v>0.32</v>
      </c>
      <c r="G14" s="1"/>
    </row>
    <row r="15" spans="1:8" ht="13.5" customHeight="1" x14ac:dyDescent="0.2">
      <c r="A15" s="7" t="s">
        <v>14</v>
      </c>
      <c r="B15" s="4">
        <v>936</v>
      </c>
      <c r="C15" s="4">
        <v>2652</v>
      </c>
      <c r="D15" s="36">
        <f t="shared" si="0"/>
        <v>0.35294117647058826</v>
      </c>
      <c r="G15" s="1"/>
    </row>
    <row r="16" spans="1:8" ht="13.5" customHeight="1" x14ac:dyDescent="0.2">
      <c r="A16" s="7" t="s">
        <v>15</v>
      </c>
      <c r="B16" s="4">
        <v>1040</v>
      </c>
      <c r="C16" s="4">
        <v>2704</v>
      </c>
      <c r="D16" s="36">
        <f t="shared" si="0"/>
        <v>0.38461538461538464</v>
      </c>
      <c r="G16" s="3"/>
    </row>
    <row r="17" spans="1:7" ht="13.5" customHeight="1" x14ac:dyDescent="0.2">
      <c r="A17" s="7" t="s">
        <v>16</v>
      </c>
      <c r="B17" s="4">
        <v>1144</v>
      </c>
      <c r="C17" s="4">
        <v>2756</v>
      </c>
      <c r="D17" s="36">
        <f t="shared" si="0"/>
        <v>0.41509433962264153</v>
      </c>
      <c r="G17" s="3"/>
    </row>
    <row r="18" spans="1:7" ht="13.5" customHeight="1" x14ac:dyDescent="0.2">
      <c r="A18" s="7" t="s">
        <v>18</v>
      </c>
      <c r="B18" s="4">
        <v>1248</v>
      </c>
      <c r="C18" s="4">
        <v>2808</v>
      </c>
      <c r="D18" s="36">
        <f t="shared" si="0"/>
        <v>0.44444444444444442</v>
      </c>
    </row>
    <row r="19" spans="1:7" ht="13.5" customHeight="1" x14ac:dyDescent="0.2">
      <c r="A19" s="7" t="s">
        <v>17</v>
      </c>
      <c r="B19" s="4">
        <v>1352</v>
      </c>
      <c r="C19" s="4">
        <v>2860</v>
      </c>
      <c r="D19" s="36">
        <f t="shared" si="0"/>
        <v>0.47272727272727272</v>
      </c>
    </row>
    <row r="20" spans="1:7" ht="13.5" customHeight="1" x14ac:dyDescent="0.2">
      <c r="A20" s="7" t="s">
        <v>19</v>
      </c>
      <c r="B20" s="4">
        <v>1456</v>
      </c>
      <c r="C20" s="4">
        <v>2912</v>
      </c>
      <c r="D20" s="36">
        <f t="shared" si="0"/>
        <v>0.5</v>
      </c>
    </row>
    <row r="21" spans="1:7" ht="13.5" customHeight="1" x14ac:dyDescent="0.2">
      <c r="A21" s="7" t="s">
        <v>20</v>
      </c>
      <c r="B21" s="4">
        <v>1560</v>
      </c>
      <c r="C21" s="4">
        <v>2964</v>
      </c>
      <c r="D21" s="36">
        <f t="shared" si="0"/>
        <v>0.52631578947368418</v>
      </c>
    </row>
    <row r="22" spans="1:7" ht="13.5" customHeight="1" x14ac:dyDescent="0.2">
      <c r="A22" s="7" t="s">
        <v>21</v>
      </c>
      <c r="B22" s="4">
        <v>1664</v>
      </c>
      <c r="C22" s="4">
        <v>3016</v>
      </c>
      <c r="D22" s="36">
        <f t="shared" si="0"/>
        <v>0.55172413793103448</v>
      </c>
    </row>
    <row r="23" spans="1:7" ht="13.5" customHeight="1" x14ac:dyDescent="0.2">
      <c r="A23" s="7" t="s">
        <v>22</v>
      </c>
      <c r="B23" s="4">
        <v>1768</v>
      </c>
      <c r="C23" s="4">
        <v>3068</v>
      </c>
      <c r="D23" s="36">
        <f t="shared" si="0"/>
        <v>0.57627118644067798</v>
      </c>
    </row>
    <row r="24" spans="1:7" ht="13.5" customHeight="1" x14ac:dyDescent="0.2">
      <c r="A24" s="7" t="s">
        <v>23</v>
      </c>
      <c r="B24" s="4">
        <v>1872</v>
      </c>
      <c r="C24" s="4">
        <v>3120</v>
      </c>
      <c r="D24" s="36">
        <f t="shared" si="0"/>
        <v>0.6</v>
      </c>
    </row>
    <row r="25" spans="1:7" ht="13.5" customHeight="1" x14ac:dyDescent="0.2">
      <c r="A25" s="7" t="s">
        <v>24</v>
      </c>
      <c r="B25" s="4">
        <v>1976</v>
      </c>
      <c r="C25" s="4">
        <v>3172</v>
      </c>
      <c r="D25" s="36">
        <f t="shared" si="0"/>
        <v>0.62295081967213117</v>
      </c>
    </row>
    <row r="26" spans="1:7" ht="13.5" customHeight="1" x14ac:dyDescent="0.2">
      <c r="A26" s="7" t="s">
        <v>25</v>
      </c>
      <c r="B26" s="4">
        <v>2080</v>
      </c>
      <c r="C26" s="4">
        <v>3224</v>
      </c>
      <c r="D26" s="36">
        <f t="shared" si="0"/>
        <v>0.64516129032258063</v>
      </c>
    </row>
    <row r="27" spans="1:7" ht="13.5" customHeight="1" x14ac:dyDescent="0.2">
      <c r="A27" s="7" t="s">
        <v>26</v>
      </c>
      <c r="B27" s="4">
        <v>2184</v>
      </c>
      <c r="C27" s="4">
        <v>3276</v>
      </c>
      <c r="D27" s="36">
        <f t="shared" si="0"/>
        <v>0.66666666666666663</v>
      </c>
    </row>
    <row r="28" spans="1:7" ht="13.5" customHeight="1" x14ac:dyDescent="0.2">
      <c r="A28" s="7" t="s">
        <v>27</v>
      </c>
      <c r="B28" s="4">
        <v>2288</v>
      </c>
      <c r="C28" s="4">
        <v>3328</v>
      </c>
      <c r="D28" s="36">
        <f t="shared" si="0"/>
        <v>0.6875</v>
      </c>
    </row>
    <row r="29" spans="1:7" ht="13.5" customHeight="1" x14ac:dyDescent="0.2">
      <c r="A29" s="7" t="s">
        <v>28</v>
      </c>
      <c r="B29" s="4">
        <v>2392</v>
      </c>
      <c r="C29" s="4">
        <v>3380</v>
      </c>
      <c r="D29" s="36">
        <f t="shared" si="0"/>
        <v>0.70769230769230773</v>
      </c>
    </row>
    <row r="30" spans="1:7" ht="13.5" customHeight="1" x14ac:dyDescent="0.2">
      <c r="A30" s="7" t="s">
        <v>29</v>
      </c>
      <c r="B30" s="4">
        <v>2496</v>
      </c>
      <c r="C30" s="4">
        <v>3432</v>
      </c>
      <c r="D30" s="36">
        <f t="shared" si="0"/>
        <v>0.72727272727272729</v>
      </c>
    </row>
    <row r="31" spans="1:7" ht="13.5" customHeight="1" x14ac:dyDescent="0.2">
      <c r="A31" s="7" t="s">
        <v>31</v>
      </c>
      <c r="B31" s="4">
        <v>2600</v>
      </c>
      <c r="C31" s="4">
        <v>3484</v>
      </c>
      <c r="D31" s="36">
        <f t="shared" si="0"/>
        <v>0.74626865671641796</v>
      </c>
    </row>
    <row r="32" spans="1:7" ht="13.5" customHeight="1" x14ac:dyDescent="0.2">
      <c r="A32" s="7" t="s">
        <v>32</v>
      </c>
      <c r="B32" s="4">
        <v>2704</v>
      </c>
      <c r="C32" s="4">
        <v>3536</v>
      </c>
      <c r="D32" s="36">
        <f t="shared" si="0"/>
        <v>0.76470588235294112</v>
      </c>
    </row>
    <row r="33" spans="1:5" ht="13.5" customHeight="1" x14ac:dyDescent="0.2">
      <c r="A33" s="7" t="s">
        <v>33</v>
      </c>
      <c r="B33" s="4">
        <v>2808</v>
      </c>
      <c r="C33" s="4">
        <v>3588</v>
      </c>
      <c r="D33" s="36">
        <f t="shared" si="0"/>
        <v>0.78260869565217395</v>
      </c>
      <c r="E33" s="5"/>
    </row>
    <row r="34" spans="1:5" ht="13.5" customHeight="1" x14ac:dyDescent="0.2">
      <c r="A34" s="7" t="s">
        <v>30</v>
      </c>
      <c r="B34" s="4">
        <v>2912</v>
      </c>
      <c r="C34" s="4">
        <v>3640</v>
      </c>
      <c r="D34" s="36">
        <f t="shared" si="0"/>
        <v>0.8</v>
      </c>
    </row>
    <row r="35" spans="1:5" ht="13.5" customHeight="1" x14ac:dyDescent="0.2">
      <c r="A35" s="7" t="s">
        <v>34</v>
      </c>
      <c r="B35" s="4">
        <v>3016</v>
      </c>
      <c r="C35" s="4">
        <v>3692</v>
      </c>
      <c r="D35" s="36">
        <f t="shared" si="0"/>
        <v>0.81690140845070425</v>
      </c>
    </row>
    <row r="36" spans="1:5" ht="13.5" customHeight="1" x14ac:dyDescent="0.2">
      <c r="A36" s="7" t="s">
        <v>35</v>
      </c>
      <c r="B36" s="4">
        <v>3120</v>
      </c>
      <c r="C36" s="4">
        <v>3744</v>
      </c>
      <c r="D36" s="36">
        <f t="shared" si="0"/>
        <v>0.83333333333333337</v>
      </c>
    </row>
    <row r="37" spans="1:5" ht="13.5" customHeight="1" x14ac:dyDescent="0.2">
      <c r="A37" s="7" t="s">
        <v>36</v>
      </c>
      <c r="B37" s="4">
        <v>3224</v>
      </c>
      <c r="C37" s="4">
        <v>3796</v>
      </c>
      <c r="D37" s="36">
        <f t="shared" si="0"/>
        <v>0.84931506849315064</v>
      </c>
    </row>
    <row r="38" spans="1:5" ht="13.5" customHeight="1" x14ac:dyDescent="0.2">
      <c r="A38" s="7" t="s">
        <v>37</v>
      </c>
      <c r="B38" s="4">
        <v>3328</v>
      </c>
      <c r="C38" s="4">
        <v>3848</v>
      </c>
      <c r="D38" s="36">
        <f t="shared" si="0"/>
        <v>0.86486486486486491</v>
      </c>
    </row>
    <row r="39" spans="1:5" ht="13.5" customHeight="1" x14ac:dyDescent="0.2">
      <c r="A39" s="7" t="s">
        <v>38</v>
      </c>
      <c r="B39" s="4">
        <v>3432</v>
      </c>
      <c r="C39" s="4">
        <v>3900</v>
      </c>
      <c r="D39" s="36">
        <f t="shared" si="0"/>
        <v>0.88</v>
      </c>
    </row>
    <row r="40" spans="1:5" ht="13.5" customHeight="1" x14ac:dyDescent="0.2">
      <c r="A40" s="7" t="s">
        <v>39</v>
      </c>
      <c r="B40" s="4">
        <v>3536</v>
      </c>
      <c r="C40" s="4">
        <v>3952</v>
      </c>
      <c r="D40" s="36">
        <f t="shared" si="0"/>
        <v>0.89473684210526316</v>
      </c>
    </row>
    <row r="41" spans="1:5" ht="13.5" customHeight="1" x14ac:dyDescent="0.2">
      <c r="A41" s="7" t="s">
        <v>40</v>
      </c>
      <c r="B41" s="4">
        <v>3640</v>
      </c>
      <c r="C41" s="4">
        <v>4004</v>
      </c>
      <c r="D41" s="36">
        <f t="shared" si="0"/>
        <v>0.90909090909090906</v>
      </c>
    </row>
    <row r="42" spans="1:5" ht="13.5" customHeight="1" x14ac:dyDescent="0.2">
      <c r="A42" s="7" t="s">
        <v>41</v>
      </c>
      <c r="B42" s="4">
        <v>3744</v>
      </c>
      <c r="C42" s="4">
        <v>4056</v>
      </c>
      <c r="D42" s="36">
        <f t="shared" si="0"/>
        <v>0.92307692307692313</v>
      </c>
    </row>
    <row r="43" spans="1:5" ht="13.5" customHeight="1" x14ac:dyDescent="0.2">
      <c r="A43" s="7" t="s">
        <v>42</v>
      </c>
      <c r="B43" s="4">
        <v>3848</v>
      </c>
      <c r="C43" s="4">
        <v>4108</v>
      </c>
      <c r="D43" s="36">
        <f t="shared" si="0"/>
        <v>0.93670886075949367</v>
      </c>
    </row>
    <row r="44" spans="1:5" ht="13.5" customHeight="1" x14ac:dyDescent="0.2">
      <c r="A44" s="7" t="s">
        <v>43</v>
      </c>
      <c r="B44" s="4">
        <v>3952</v>
      </c>
      <c r="C44" s="4">
        <v>4160</v>
      </c>
      <c r="D44" s="36">
        <f t="shared" si="0"/>
        <v>0.95</v>
      </c>
    </row>
    <row r="45" spans="1:5" ht="13.5" customHeight="1" x14ac:dyDescent="0.2">
      <c r="A45" s="7" t="s">
        <v>44</v>
      </c>
      <c r="B45" s="4">
        <v>4056</v>
      </c>
      <c r="C45" s="4">
        <v>4212</v>
      </c>
      <c r="D45" s="36">
        <f t="shared" si="0"/>
        <v>0.96296296296296291</v>
      </c>
    </row>
    <row r="46" spans="1:5" ht="13.5" customHeight="1" x14ac:dyDescent="0.2">
      <c r="A46" s="7" t="s">
        <v>45</v>
      </c>
      <c r="B46" s="4">
        <v>4160</v>
      </c>
      <c r="C46" s="4">
        <v>4264</v>
      </c>
      <c r="D46" s="36">
        <f t="shared" si="0"/>
        <v>0.97560975609756095</v>
      </c>
    </row>
    <row r="47" spans="1:5" ht="13.5" customHeight="1" x14ac:dyDescent="0.2">
      <c r="A47" s="7" t="s">
        <v>46</v>
      </c>
      <c r="B47" s="4">
        <v>4264</v>
      </c>
      <c r="C47" s="4">
        <v>4316</v>
      </c>
      <c r="D47" s="36">
        <f t="shared" si="0"/>
        <v>0.98795180722891562</v>
      </c>
    </row>
    <row r="48" spans="1:5" ht="13.5" customHeight="1" thickBot="1" x14ac:dyDescent="0.25">
      <c r="A48" s="11" t="s">
        <v>47</v>
      </c>
      <c r="B48" s="4">
        <v>4368</v>
      </c>
      <c r="C48" s="4">
        <v>4368</v>
      </c>
      <c r="D48" s="37">
        <f t="shared" si="0"/>
        <v>1</v>
      </c>
    </row>
    <row r="49" spans="1:4" x14ac:dyDescent="0.2">
      <c r="A49" s="56"/>
      <c r="B49" s="51"/>
      <c r="C49" s="51"/>
      <c r="D49" s="51"/>
    </row>
    <row r="50" spans="1:4" ht="15.75" x14ac:dyDescent="0.25">
      <c r="A50" s="34" t="s">
        <v>54</v>
      </c>
      <c r="B50" s="52">
        <f>AVERAGEIF(C7:C48,"&lt;&gt;0",B7:B48)</f>
        <v>2236</v>
      </c>
      <c r="C50" s="52">
        <f>AVERAGEIF(C7:C48,"&lt;&gt;0")</f>
        <v>3302</v>
      </c>
      <c r="D50" s="38">
        <f>IF(C50=0,0,B50/C50)</f>
        <v>0.67716535433070868</v>
      </c>
    </row>
  </sheetData>
  <sheetProtection algorithmName="SHA-512" hashValue="KHEq9QDBc6J8pxe+1rLR8S/Sd3Ky1UL1rN+S4HNZaodFtyk9+p8lI9fl2xg2dpGIQqCBBzB5e54nqNuFHbNodg==" saltValue="cdeHJbo+sABcon8+s0tT3w==" spinCount="100000" sheet="1" objects="1" scenarios="1"/>
  <mergeCells count="2">
    <mergeCell ref="A1:D1"/>
    <mergeCell ref="A2:D2"/>
  </mergeCells>
  <conditionalFormatting sqref="D7:D48 D50">
    <cfRule type="cellIs" dxfId="10" priority="1" operator="between">
      <formula>0.8</formula>
      <formula>1.1</formula>
    </cfRule>
    <cfRule type="cellIs" dxfId="9" priority="2" stopIfTrue="1" operator="between">
      <formula>0.6</formula>
      <formula>0.8</formula>
    </cfRule>
    <cfRule type="cellIs" dxfId="8" priority="3" stopIfTrue="1" operator="between">
      <formula>0.4</formula>
      <formula>0.6</formula>
    </cfRule>
    <cfRule type="cellIs" dxfId="7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Remplir_annuel">
                <anchor moveWithCells="1" sizeWithCells="1">
                  <from>
                    <xdr:col>8</xdr:col>
                    <xdr:colOff>533400</xdr:colOff>
                    <xdr:row>0</xdr:row>
                    <xdr:rowOff>133350</xdr:rowOff>
                  </from>
                  <to>
                    <xdr:col>11</xdr:col>
                    <xdr:colOff>542925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53"/>
  <sheetViews>
    <sheetView topLeftCell="A31" workbookViewId="0">
      <selection activeCell="F17" sqref="F17"/>
    </sheetView>
  </sheetViews>
  <sheetFormatPr baseColWidth="10" defaultRowHeight="12.75" x14ac:dyDescent="0.2"/>
  <sheetData>
    <row r="1" spans="1:2" x14ac:dyDescent="0.2">
      <c r="A1" s="21" t="s">
        <v>66</v>
      </c>
      <c r="B1" t="s">
        <v>119</v>
      </c>
    </row>
    <row r="2" spans="1:2" x14ac:dyDescent="0.2">
      <c r="A2" s="21" t="s">
        <v>67</v>
      </c>
      <c r="B2" t="s">
        <v>119</v>
      </c>
    </row>
    <row r="3" spans="1:2" x14ac:dyDescent="0.2">
      <c r="A3" s="21" t="s">
        <v>68</v>
      </c>
      <c r="B3" t="s">
        <v>119</v>
      </c>
    </row>
    <row r="4" spans="1:2" x14ac:dyDescent="0.2">
      <c r="A4" s="21" t="s">
        <v>69</v>
      </c>
      <c r="B4" t="s">
        <v>119</v>
      </c>
    </row>
    <row r="5" spans="1:2" x14ac:dyDescent="0.2">
      <c r="A5" s="21" t="s">
        <v>70</v>
      </c>
      <c r="B5" t="s">
        <v>119</v>
      </c>
    </row>
    <row r="6" spans="1:2" x14ac:dyDescent="0.2">
      <c r="A6" s="21" t="s">
        <v>71</v>
      </c>
      <c r="B6" t="s">
        <v>119</v>
      </c>
    </row>
    <row r="7" spans="1:2" x14ac:dyDescent="0.2">
      <c r="A7" s="21" t="s">
        <v>72</v>
      </c>
      <c r="B7" t="s">
        <v>119</v>
      </c>
    </row>
    <row r="8" spans="1:2" x14ac:dyDescent="0.2">
      <c r="A8" s="21" t="s">
        <v>73</v>
      </c>
      <c r="B8" t="s">
        <v>119</v>
      </c>
    </row>
    <row r="9" spans="1:2" x14ac:dyDescent="0.2">
      <c r="A9" s="21" t="s">
        <v>74</v>
      </c>
      <c r="B9" t="s">
        <v>119</v>
      </c>
    </row>
    <row r="10" spans="1:2" x14ac:dyDescent="0.2">
      <c r="A10" s="21" t="s">
        <v>75</v>
      </c>
      <c r="B10" t="s">
        <v>119</v>
      </c>
    </row>
    <row r="11" spans="1:2" x14ac:dyDescent="0.2">
      <c r="A11" s="21" t="s">
        <v>76</v>
      </c>
      <c r="B11" t="s">
        <v>119</v>
      </c>
    </row>
    <row r="12" spans="1:2" x14ac:dyDescent="0.2">
      <c r="A12" s="21" t="s">
        <v>77</v>
      </c>
      <c r="B12" t="s">
        <v>119</v>
      </c>
    </row>
    <row r="13" spans="1:2" x14ac:dyDescent="0.2">
      <c r="A13" s="21" t="s">
        <v>78</v>
      </c>
      <c r="B13" t="s">
        <v>119</v>
      </c>
    </row>
    <row r="14" spans="1:2" x14ac:dyDescent="0.2">
      <c r="A14" s="21" t="s">
        <v>79</v>
      </c>
      <c r="B14" t="s">
        <v>119</v>
      </c>
    </row>
    <row r="15" spans="1:2" x14ac:dyDescent="0.2">
      <c r="A15" s="21" t="s">
        <v>80</v>
      </c>
      <c r="B15" t="s">
        <v>119</v>
      </c>
    </row>
    <row r="16" spans="1:2" x14ac:dyDescent="0.2">
      <c r="A16" s="21" t="s">
        <v>81</v>
      </c>
      <c r="B16" t="s">
        <v>119</v>
      </c>
    </row>
    <row r="17" spans="1:2" x14ac:dyDescent="0.2">
      <c r="A17" s="21" t="s">
        <v>82</v>
      </c>
      <c r="B17" t="s">
        <v>119</v>
      </c>
    </row>
    <row r="18" spans="1:2" x14ac:dyDescent="0.2">
      <c r="A18" s="21" t="s">
        <v>83</v>
      </c>
      <c r="B18" t="s">
        <v>119</v>
      </c>
    </row>
    <row r="19" spans="1:2" x14ac:dyDescent="0.2">
      <c r="A19" s="21" t="s">
        <v>84</v>
      </c>
      <c r="B19" t="s">
        <v>119</v>
      </c>
    </row>
    <row r="20" spans="1:2" x14ac:dyDescent="0.2">
      <c r="A20" s="21" t="s">
        <v>85</v>
      </c>
      <c r="B20" t="s">
        <v>119</v>
      </c>
    </row>
    <row r="21" spans="1:2" x14ac:dyDescent="0.2">
      <c r="A21" s="21" t="s">
        <v>86</v>
      </c>
      <c r="B21" t="s">
        <v>119</v>
      </c>
    </row>
    <row r="22" spans="1:2" x14ac:dyDescent="0.2">
      <c r="A22" s="21" t="s">
        <v>87</v>
      </c>
      <c r="B22" t="s">
        <v>119</v>
      </c>
    </row>
    <row r="23" spans="1:2" x14ac:dyDescent="0.2">
      <c r="A23" s="21" t="s">
        <v>88</v>
      </c>
      <c r="B23" t="s">
        <v>119</v>
      </c>
    </row>
    <row r="24" spans="1:2" x14ac:dyDescent="0.2">
      <c r="A24" s="21" t="s">
        <v>89</v>
      </c>
      <c r="B24" t="s">
        <v>119</v>
      </c>
    </row>
    <row r="25" spans="1:2" x14ac:dyDescent="0.2">
      <c r="A25" s="21" t="s">
        <v>90</v>
      </c>
      <c r="B25" t="s">
        <v>119</v>
      </c>
    </row>
    <row r="26" spans="1:2" x14ac:dyDescent="0.2">
      <c r="A26" s="21" t="s">
        <v>91</v>
      </c>
      <c r="B26" t="s">
        <v>119</v>
      </c>
    </row>
    <row r="27" spans="1:2" x14ac:dyDescent="0.2">
      <c r="A27" s="21" t="s">
        <v>92</v>
      </c>
      <c r="B27" t="s">
        <v>119</v>
      </c>
    </row>
    <row r="28" spans="1:2" x14ac:dyDescent="0.2">
      <c r="A28" s="21" t="s">
        <v>93</v>
      </c>
      <c r="B28" t="s">
        <v>119</v>
      </c>
    </row>
    <row r="29" spans="1:2" x14ac:dyDescent="0.2">
      <c r="A29" s="21" t="s">
        <v>94</v>
      </c>
      <c r="B29" t="s">
        <v>119</v>
      </c>
    </row>
    <row r="30" spans="1:2" x14ac:dyDescent="0.2">
      <c r="A30" s="21" t="s">
        <v>95</v>
      </c>
      <c r="B30" t="s">
        <v>119</v>
      </c>
    </row>
    <row r="31" spans="1:2" x14ac:dyDescent="0.2">
      <c r="A31" s="21" t="s">
        <v>96</v>
      </c>
      <c r="B31" t="s">
        <v>119</v>
      </c>
    </row>
    <row r="32" spans="1:2" x14ac:dyDescent="0.2">
      <c r="A32" s="21" t="s">
        <v>97</v>
      </c>
      <c r="B32" t="s">
        <v>119</v>
      </c>
    </row>
    <row r="33" spans="1:2" x14ac:dyDescent="0.2">
      <c r="A33" s="21" t="s">
        <v>98</v>
      </c>
      <c r="B33" t="s">
        <v>119</v>
      </c>
    </row>
    <row r="34" spans="1:2" x14ac:dyDescent="0.2">
      <c r="A34" s="21" t="s">
        <v>99</v>
      </c>
      <c r="B34" t="s">
        <v>119</v>
      </c>
    </row>
    <row r="35" spans="1:2" x14ac:dyDescent="0.2">
      <c r="A35" s="21" t="s">
        <v>100</v>
      </c>
      <c r="B35" t="s">
        <v>119</v>
      </c>
    </row>
    <row r="36" spans="1:2" x14ac:dyDescent="0.2">
      <c r="A36" s="21" t="s">
        <v>101</v>
      </c>
      <c r="B36" t="s">
        <v>119</v>
      </c>
    </row>
    <row r="37" spans="1:2" x14ac:dyDescent="0.2">
      <c r="A37" s="21" t="s">
        <v>102</v>
      </c>
      <c r="B37" t="s">
        <v>119</v>
      </c>
    </row>
    <row r="38" spans="1:2" x14ac:dyDescent="0.2">
      <c r="A38" s="21" t="s">
        <v>103</v>
      </c>
      <c r="B38" t="s">
        <v>119</v>
      </c>
    </row>
    <row r="39" spans="1:2" x14ac:dyDescent="0.2">
      <c r="A39" s="21" t="s">
        <v>104</v>
      </c>
      <c r="B39" t="s">
        <v>119</v>
      </c>
    </row>
    <row r="40" spans="1:2" x14ac:dyDescent="0.2">
      <c r="A40" s="21" t="s">
        <v>105</v>
      </c>
      <c r="B40" t="s">
        <v>119</v>
      </c>
    </row>
    <row r="41" spans="1:2" x14ac:dyDescent="0.2">
      <c r="A41" s="21" t="s">
        <v>106</v>
      </c>
      <c r="B41" t="s">
        <v>119</v>
      </c>
    </row>
    <row r="42" spans="1:2" x14ac:dyDescent="0.2">
      <c r="A42" s="21" t="s">
        <v>107</v>
      </c>
      <c r="B42" t="s">
        <v>119</v>
      </c>
    </row>
    <row r="43" spans="1:2" x14ac:dyDescent="0.2">
      <c r="A43" s="21" t="s">
        <v>108</v>
      </c>
      <c r="B43" t="s">
        <v>119</v>
      </c>
    </row>
    <row r="44" spans="1:2" x14ac:dyDescent="0.2">
      <c r="A44" s="21" t="s">
        <v>109</v>
      </c>
      <c r="B44" t="s">
        <v>119</v>
      </c>
    </row>
    <row r="45" spans="1:2" x14ac:dyDescent="0.2">
      <c r="A45" s="21" t="s">
        <v>110</v>
      </c>
      <c r="B45" t="s">
        <v>119</v>
      </c>
    </row>
    <row r="46" spans="1:2" x14ac:dyDescent="0.2">
      <c r="A46" s="21" t="s">
        <v>111</v>
      </c>
      <c r="B46" t="s">
        <v>119</v>
      </c>
    </row>
    <row r="47" spans="1:2" x14ac:dyDescent="0.2">
      <c r="A47" s="21" t="s">
        <v>112</v>
      </c>
      <c r="B47" t="s">
        <v>119</v>
      </c>
    </row>
    <row r="48" spans="1:2" x14ac:dyDescent="0.2">
      <c r="A48" s="21" t="s">
        <v>113</v>
      </c>
      <c r="B48" t="s">
        <v>119</v>
      </c>
    </row>
    <row r="49" spans="1:2" x14ac:dyDescent="0.2">
      <c r="A49" s="21" t="s">
        <v>114</v>
      </c>
      <c r="B49" t="s">
        <v>119</v>
      </c>
    </row>
    <row r="50" spans="1:2" x14ac:dyDescent="0.2">
      <c r="A50" s="21" t="s">
        <v>115</v>
      </c>
      <c r="B50" t="s">
        <v>119</v>
      </c>
    </row>
    <row r="51" spans="1:2" x14ac:dyDescent="0.2">
      <c r="A51" s="21" t="s">
        <v>116</v>
      </c>
      <c r="B51" t="s">
        <v>119</v>
      </c>
    </row>
    <row r="52" spans="1:2" x14ac:dyDescent="0.2">
      <c r="A52" s="21" t="s">
        <v>117</v>
      </c>
      <c r="B52" t="s">
        <v>119</v>
      </c>
    </row>
    <row r="53" spans="1:2" x14ac:dyDescent="0.2">
      <c r="A53" s="21" t="s">
        <v>118</v>
      </c>
    </row>
  </sheetData>
  <sheetProtection algorithmName="SHA-512" hashValue="fPIO62M4Bk/WfoMyKWzwYqQzeSi31B0pwz6bXRYU/UBY6oKz2y0EUckT/u8FTPj5rXkN77QmCITsWw5Hdg85xA==" saltValue="0BzQTm0JtMXT0ipzTuYMB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LACAZEA</vt:lpstr>
      <vt:lpstr>FRELONX</vt:lpstr>
      <vt:lpstr>SARRAZANASC</vt:lpstr>
      <vt:lpstr>LEGERB</vt:lpstr>
      <vt:lpstr>PUPPATOP</vt:lpstr>
      <vt:lpstr>SERRANOG</vt:lpstr>
      <vt:lpstr>Global</vt:lpstr>
      <vt:lpstr>Liste_semaine</vt:lpstr>
      <vt:lpstr>FRELONX!LABORCODE</vt:lpstr>
      <vt:lpstr>PUPPATOP!LABORCODE</vt:lpstr>
      <vt:lpstr>LABORCODE</vt:lpstr>
    </vt:vector>
  </TitlesOfParts>
  <Company>Bristol-Myers Squibb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BMS</dc:creator>
  <cp:lastModifiedBy>BMS</cp:lastModifiedBy>
  <dcterms:created xsi:type="dcterms:W3CDTF">2015-12-17T08:17:41Z</dcterms:created>
  <dcterms:modified xsi:type="dcterms:W3CDTF">2016-01-13T14:08:25Z</dcterms:modified>
</cp:coreProperties>
</file>