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activeX/activeX1.xml" ContentType="application/vnd.ms-office.activeX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WOLVERINE\DONNEES$\hlenain\Bureau\"/>
    </mc:Choice>
  </mc:AlternateContent>
  <bookViews>
    <workbookView xWindow="0" yWindow="0" windowWidth="25200" windowHeight="11985" activeTab="5"/>
  </bookViews>
  <sheets>
    <sheet name="réf" sheetId="1" r:id="rId1"/>
    <sheet name="entrees pcs" sheetId="2" r:id="rId2"/>
    <sheet name="bdd entrées" sheetId="3" r:id="rId3"/>
    <sheet name="bdd e" sheetId="4" r:id="rId4"/>
    <sheet name="e tcd pcs" sheetId="5" r:id="rId5"/>
    <sheet name="synthèse" sheetId="6" r:id="rId6"/>
  </sheets>
  <externalReferences>
    <externalReference r:id="rId7"/>
    <externalReference r:id="rId8"/>
    <externalReference r:id="rId9"/>
  </externalReferences>
  <definedNames>
    <definedName name="interne">'[3]Liste ATA'!$G$52:$G$54</definedName>
    <definedName name="Liste_Clients2">'[3]Liste Client'!$A$2:$A$92</definedName>
    <definedName name="Materiel">'[2]bdd e'!$K$2:$K$32</definedName>
    <definedName name="N°_SEM_reçue">'[2]bdd e'!$G$2:$G$32</definedName>
    <definedName name="orientation">'[3]Liste ATA'!$F$52:$F$56</definedName>
    <definedName name="Qty">'[2]bdd e'!$L$2:$L$32</definedName>
  </definedNames>
  <calcPr calcId="152511" calcMode="autoNoTable"/>
  <pivotCaches>
    <pivotCache cacheId="2" r:id="rId10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5" l="1"/>
  <c r="B10" i="5"/>
  <c r="E7" i="5"/>
  <c r="E8" i="5"/>
  <c r="E4" i="5"/>
  <c r="E3" i="5"/>
  <c r="E6" i="5"/>
  <c r="E5" i="5"/>
  <c r="E2" i="5"/>
  <c r="E10" i="5"/>
  <c r="M21" i="3"/>
  <c r="L21" i="3"/>
  <c r="K21" i="3"/>
  <c r="J21" i="3"/>
  <c r="I21" i="3"/>
  <c r="H21" i="3"/>
  <c r="G21" i="3"/>
  <c r="F21" i="3"/>
  <c r="E21" i="3"/>
  <c r="D21" i="3"/>
  <c r="C21" i="3"/>
  <c r="B21" i="3"/>
  <c r="A21" i="3"/>
  <c r="M20" i="3"/>
  <c r="L20" i="3"/>
  <c r="K20" i="3"/>
  <c r="J20" i="3"/>
  <c r="I20" i="3"/>
  <c r="H20" i="3"/>
  <c r="G20" i="3"/>
  <c r="F20" i="3"/>
  <c r="E20" i="3"/>
  <c r="D20" i="3"/>
  <c r="C20" i="3"/>
  <c r="B20" i="3"/>
  <c r="A20" i="3"/>
  <c r="M19" i="3"/>
  <c r="L19" i="3"/>
  <c r="K19" i="3"/>
  <c r="J19" i="3"/>
  <c r="I19" i="3"/>
  <c r="H19" i="3"/>
  <c r="G19" i="3"/>
  <c r="F19" i="3"/>
  <c r="E19" i="3"/>
  <c r="D19" i="3"/>
  <c r="C19" i="3"/>
  <c r="B19" i="3"/>
  <c r="A19" i="3"/>
  <c r="M18" i="3"/>
  <c r="L18" i="3"/>
  <c r="K18" i="3"/>
  <c r="J18" i="3"/>
  <c r="I18" i="3"/>
  <c r="H18" i="3"/>
  <c r="G18" i="3"/>
  <c r="F18" i="3"/>
  <c r="E18" i="3"/>
  <c r="D18" i="3"/>
  <c r="C18" i="3"/>
  <c r="B18" i="3"/>
  <c r="A18" i="3"/>
  <c r="M17" i="3"/>
  <c r="L17" i="3"/>
  <c r="K17" i="3"/>
  <c r="J17" i="3"/>
  <c r="I17" i="3"/>
  <c r="H17" i="3"/>
  <c r="G17" i="3"/>
  <c r="F17" i="3"/>
  <c r="E17" i="3"/>
  <c r="D17" i="3"/>
  <c r="C17" i="3"/>
  <c r="B17" i="3"/>
  <c r="A17" i="3"/>
  <c r="M16" i="3"/>
  <c r="L16" i="3"/>
  <c r="K16" i="3"/>
  <c r="J16" i="3"/>
  <c r="I16" i="3"/>
  <c r="H16" i="3"/>
  <c r="G16" i="3"/>
  <c r="F16" i="3"/>
  <c r="E16" i="3"/>
  <c r="D16" i="3"/>
  <c r="C16" i="3"/>
  <c r="B16" i="3"/>
  <c r="A16" i="3"/>
  <c r="M15" i="3"/>
  <c r="M22" i="3" s="1"/>
  <c r="L15" i="3"/>
  <c r="K15" i="3"/>
  <c r="K22" i="3" s="1"/>
  <c r="J15" i="3"/>
  <c r="I15" i="3"/>
  <c r="H15" i="3"/>
  <c r="G15" i="3"/>
  <c r="G22" i="3" s="1"/>
  <c r="F15" i="3"/>
  <c r="E15" i="3"/>
  <c r="E22" i="3" s="1"/>
  <c r="D15" i="3"/>
  <c r="C15" i="3"/>
  <c r="C22" i="3" s="1"/>
  <c r="B15" i="3"/>
  <c r="A15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B9" i="3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E9" i="5" l="1"/>
  <c r="H22" i="3"/>
  <c r="I22" i="3"/>
  <c r="J22" i="3"/>
  <c r="B22" i="3"/>
  <c r="D22" i="3"/>
  <c r="F22" i="3"/>
  <c r="L22" i="3"/>
  <c r="P17" i="2"/>
  <c r="L17" i="2"/>
  <c r="H17" i="2"/>
  <c r="R16" i="2"/>
  <c r="C13" i="2"/>
  <c r="E9" i="2" s="1"/>
  <c r="P10" i="2"/>
  <c r="P16" i="2" s="1"/>
  <c r="O10" i="2"/>
  <c r="O16" i="2" s="1"/>
  <c r="N10" i="2"/>
  <c r="N16" i="2" s="1"/>
  <c r="M10" i="2"/>
  <c r="M16" i="2" s="1"/>
  <c r="L10" i="2"/>
  <c r="L16" i="2" s="1"/>
  <c r="K10" i="2"/>
  <c r="K16" i="2" s="1"/>
  <c r="J10" i="2"/>
  <c r="J16" i="2" s="1"/>
  <c r="I10" i="2"/>
  <c r="I16" i="2" s="1"/>
  <c r="H10" i="2"/>
  <c r="H16" i="2" s="1"/>
  <c r="G10" i="2"/>
  <c r="G16" i="2" s="1"/>
  <c r="F10" i="2"/>
  <c r="F16" i="2" s="1"/>
  <c r="E16" i="2" s="1"/>
  <c r="D10" i="2"/>
  <c r="Q17" i="2" s="1"/>
  <c r="C10" i="2"/>
  <c r="D16" i="2" s="1"/>
  <c r="Q9" i="2"/>
  <c r="R9" i="2" s="1"/>
  <c r="S9" i="2" s="1"/>
  <c r="T9" i="2" s="1"/>
  <c r="R8" i="2"/>
  <c r="Q8" i="2"/>
  <c r="E8" i="2"/>
  <c r="Q7" i="2"/>
  <c r="R7" i="2" s="1"/>
  <c r="E7" i="2"/>
  <c r="Q6" i="2"/>
  <c r="R6" i="2" s="1"/>
  <c r="S6" i="2" s="1"/>
  <c r="T6" i="2" s="1"/>
  <c r="E6" i="2"/>
  <c r="V5" i="2"/>
  <c r="Q5" i="2"/>
  <c r="R5" i="2" s="1"/>
  <c r="E5" i="2"/>
  <c r="Q4" i="2"/>
  <c r="R4" i="2" s="1"/>
  <c r="E4" i="2"/>
  <c r="Q3" i="2"/>
  <c r="Q10" i="2" s="1"/>
  <c r="Q16" i="2" s="1"/>
  <c r="E3" i="2"/>
  <c r="S8" i="2" l="1"/>
  <c r="T8" i="2" s="1"/>
  <c r="E10" i="2"/>
  <c r="R3" i="2"/>
  <c r="S3" i="2" s="1"/>
  <c r="T3" i="2" s="1"/>
  <c r="S4" i="2"/>
  <c r="T4" i="2" s="1"/>
  <c r="S5" i="2"/>
  <c r="T5" i="2" s="1"/>
  <c r="S7" i="2"/>
  <c r="T7" i="2" s="1"/>
  <c r="F17" i="2"/>
  <c r="J17" i="2"/>
  <c r="N17" i="2"/>
  <c r="R10" i="2"/>
  <c r="G17" i="2"/>
  <c r="I17" i="2"/>
  <c r="K17" i="2"/>
  <c r="M17" i="2"/>
  <c r="O17" i="2"/>
  <c r="V4" i="2" l="1"/>
  <c r="S10" i="2"/>
  <c r="T10" i="2" s="1"/>
</calcChain>
</file>

<file path=xl/sharedStrings.xml><?xml version="1.0" encoding="utf-8"?>
<sst xmlns="http://schemas.openxmlformats.org/spreadsheetml/2006/main" count="374" uniqueCount="175">
  <si>
    <t>Notif 2015 Entrées pcs</t>
  </si>
  <si>
    <t>Réel 2014 Entrées pcs</t>
  </si>
  <si>
    <t>maison</t>
  </si>
  <si>
    <t>voiture</t>
  </si>
  <si>
    <t xml:space="preserve">jardin </t>
  </si>
  <si>
    <t>roue</t>
  </si>
  <si>
    <t>bracelet</t>
  </si>
  <si>
    <t>crayons</t>
  </si>
  <si>
    <t>livre</t>
  </si>
  <si>
    <t xml:space="preserve">Produits </t>
  </si>
  <si>
    <t>qté pcs par produit:</t>
  </si>
  <si>
    <t>Réel 2014</t>
  </si>
  <si>
    <t>Notif 2015</t>
  </si>
  <si>
    <t>Notif 2015 Cumul</t>
  </si>
  <si>
    <t>Février
S06 à S09</t>
  </si>
  <si>
    <t>Mars 
S10 à S13</t>
  </si>
  <si>
    <t>Avril 
S14 à S18</t>
  </si>
  <si>
    <t>Mai
 S19 à S22</t>
  </si>
  <si>
    <t>Juin
 S23 à S26</t>
  </si>
  <si>
    <t>Juillet
 S27 à S31</t>
  </si>
  <si>
    <t>Aout
 S32 à S35</t>
  </si>
  <si>
    <t>Septembre
 S36 à S39</t>
  </si>
  <si>
    <t>Octobre
 S40 à S44</t>
  </si>
  <si>
    <t>Novembre
 S45 à S48</t>
  </si>
  <si>
    <t>Décembre 
S49 à S52</t>
  </si>
  <si>
    <t>Réel 2015 Cumul</t>
  </si>
  <si>
    <t>Ecart réel vs CG</t>
  </si>
  <si>
    <t>Vérifier moyenne</t>
  </si>
  <si>
    <t>Total 1</t>
  </si>
  <si>
    <t>NB semaine</t>
  </si>
  <si>
    <t>Attention -1 non prise en compte de la semaine 1</t>
  </si>
  <si>
    <t>Moy 
2014</t>
  </si>
  <si>
    <t>Moy
 2015</t>
  </si>
  <si>
    <t>Cumul</t>
  </si>
  <si>
    <t>Réel 2015</t>
  </si>
  <si>
    <t>material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</si>
  <si>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</si>
  <si>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</si>
  <si>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</si>
  <si>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</si>
  <si>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</si>
  <si>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</si>
  <si>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</si>
  <si>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</si>
  <si>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</si>
  <si>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</si>
  <si>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</si>
  <si>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Ecart réel vs NOTIF</t>
  </si>
  <si>
    <t>TX</t>
  </si>
  <si>
    <t>Total général</t>
  </si>
  <si>
    <t>Année</t>
  </si>
  <si>
    <t>Mois</t>
  </si>
  <si>
    <t>N° SEM reçue</t>
  </si>
  <si>
    <t>Date reçue</t>
  </si>
  <si>
    <t>N°PRODUIT</t>
  </si>
  <si>
    <t>Client</t>
  </si>
  <si>
    <t xml:space="preserve">produit </t>
  </si>
  <si>
    <t>Qty</t>
  </si>
  <si>
    <t>CDE</t>
  </si>
  <si>
    <t>S/T</t>
  </si>
  <si>
    <t>F/G/H</t>
  </si>
  <si>
    <t>2015</t>
  </si>
  <si>
    <t>CLIENT 1</t>
  </si>
  <si>
    <t xml:space="preserve">OUI </t>
  </si>
  <si>
    <t>R</t>
  </si>
  <si>
    <t>CLIENT 2</t>
  </si>
  <si>
    <t>NON</t>
  </si>
  <si>
    <t>F</t>
  </si>
  <si>
    <t>CLIENT 3</t>
  </si>
  <si>
    <t>CLIENT 4</t>
  </si>
  <si>
    <t>G</t>
  </si>
  <si>
    <t>CLIENT 5</t>
  </si>
  <si>
    <t>CLIENT 6</t>
  </si>
  <si>
    <t>CLIENT 7</t>
  </si>
  <si>
    <t>H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</si>
  <si>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</si>
  <si>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</si>
  <si>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</si>
  <si>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</si>
  <si>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</si>
  <si>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</si>
  <si>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</si>
  <si>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</si>
  <si>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</si>
  <si>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</si>
  <si>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</si>
  <si>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</si>
  <si>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</si>
  <si>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</si>
  <si>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</si>
  <si>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</si>
  <si>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</si>
  <si>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Somme de Qty</t>
  </si>
  <si>
    <t>Semaines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</si>
  <si>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</si>
  <si>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</si>
  <si>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</si>
  <si>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</si>
  <si>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</si>
  <si>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</si>
  <si>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</si>
  <si>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</si>
  <si>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</si>
  <si>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 xml:space="preserve">Octobre </t>
  </si>
  <si>
    <t>Novembre</t>
  </si>
  <si>
    <t>Réel cumul 2015</t>
  </si>
  <si>
    <t>Étiquettes de lignes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</si>
  <si>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</si>
  <si>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</si>
  <si>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</si>
  <si>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</si>
  <si>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</si>
  <si>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</si>
  <si>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</si>
  <si>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</si>
  <si>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</si>
  <si>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</si>
  <si>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</si>
  <si>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</si>
  <si>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</si>
  <si>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</si>
  <si>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</si>
  <si>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</si>
  <si>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</si>
  <si>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</si>
  <si>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</si>
  <si>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</si>
  <si>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</si>
  <si>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</si>
  <si>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</si>
  <si>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</si>
  <si>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</si>
  <si>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</si>
  <si>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</si>
  <si>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</si>
  <si>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</si>
  <si>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</si>
  <si>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</si>
  <si>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</si>
  <si>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</si>
  <si>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</si>
  <si>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</si>
  <si>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</si>
  <si>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</si>
  <si>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</si>
  <si>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</si>
  <si>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</si>
  <si>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</si>
  <si>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</si>
  <si>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</si>
  <si>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</si>
  <si>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</si>
  <si>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</si>
  <si>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</si>
  <si>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</si>
  <si>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</si>
  <si>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</si>
  <si>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</si>
  <si>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</si>
  <si>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Quantité S01 à S05</t>
  </si>
  <si>
    <t>Quantité S06 à S09</t>
  </si>
  <si>
    <t>Quantité S10 à S13</t>
  </si>
  <si>
    <t>Quantité S14 à S18</t>
  </si>
  <si>
    <t>Quantité S19 à S22</t>
  </si>
  <si>
    <t>Quantité S23 à S26</t>
  </si>
  <si>
    <t>Quantité S27 à S31</t>
  </si>
  <si>
    <t>Quantité S32 à S35</t>
  </si>
  <si>
    <t>Quantité S36 à S39</t>
  </si>
  <si>
    <t>Quantité S40 à S44</t>
  </si>
  <si>
    <t>Quantité S45 à S48</t>
  </si>
  <si>
    <t>Quantité S49 à S52</t>
  </si>
  <si>
    <t>janv</t>
  </si>
  <si>
    <t>date</t>
  </si>
  <si>
    <t>Colonne2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</si>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</sst>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mmm"/>
    <numFmt numFmtId="165" formatCode="0.0"/>
    <numFmt numFmtId="166" formatCode="_-* #,##0\ _€_-;\-* #,##0\ _€_-;_-* &quot;-&quot;??\ _€_-;_-@_-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name val="Calibri"/>
      <family val="2"/>
      <scheme val="minor"/>
    </font>
    <font>
      <b/>
      <sz val="10"/>
      <color rgb="FF0000FF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9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rgb="FF0000FF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sz val="11"/>
      <color rgb="FF0000FF"/>
      <name val="Arial"/>
      <family val="2"/>
    </font>
    <font>
      <b/>
      <sz val="11"/>
      <color rgb="FF0000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8" tint="0.79998168889431442"/>
      </top>
      <bottom style="thin">
        <color theme="8" tint="0.79998168889431442"/>
      </bottom>
      <diagonal/>
    </border>
    <border>
      <left/>
      <right/>
      <top/>
      <bottom style="thin">
        <color theme="8" tint="0.7999816888943144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/>
      </left>
      <right style="thin">
        <color theme="0"/>
      </right>
      <top style="thin">
        <color theme="0"/>
      </top>
      <bottom/>
      <diagonal/>
    </border>
  </borders>
  <cellStyleXfs count="5">
    <xf numFmtId="0" fontId="0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43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1" applyNumberFormat="1" applyFont="1" applyFill="1" applyBorder="1" applyAlignment="1"/>
    <xf numFmtId="0" fontId="4" fillId="2" borderId="2" xfId="1" applyNumberFormat="1" applyFont="1" applyFill="1" applyBorder="1" applyAlignment="1"/>
    <xf numFmtId="0" fontId="5" fillId="0" borderId="0" xfId="0" applyFont="1"/>
    <xf numFmtId="0" fontId="0" fillId="0" borderId="0" xfId="0" applyAlignment="1">
      <alignment vertical="center"/>
    </xf>
    <xf numFmtId="0" fontId="4" fillId="0" borderId="0" xfId="1"/>
    <xf numFmtId="0" fontId="9" fillId="0" borderId="0" xfId="1" applyFont="1" applyFill="1" applyBorder="1" applyAlignment="1">
      <alignment horizontal="center" vertical="justify"/>
    </xf>
    <xf numFmtId="3" fontId="4" fillId="0" borderId="6" xfId="2" applyNumberFormat="1" applyFont="1" applyBorder="1" applyAlignment="1">
      <alignment horizontal="center"/>
    </xf>
    <xf numFmtId="3" fontId="4" fillId="0" borderId="6" xfId="3" applyNumberFormat="1" applyFont="1" applyBorder="1" applyAlignment="1">
      <alignment horizontal="center" vertical="center"/>
    </xf>
    <xf numFmtId="3" fontId="4" fillId="0" borderId="6" xfId="3" applyNumberFormat="1" applyFont="1" applyFill="1" applyBorder="1" applyAlignment="1">
      <alignment horizontal="center" vertical="center"/>
    </xf>
    <xf numFmtId="0" fontId="10" fillId="4" borderId="6" xfId="1" applyFont="1" applyFill="1" applyBorder="1"/>
    <xf numFmtId="3" fontId="10" fillId="4" borderId="6" xfId="2" applyNumberFormat="1" applyFont="1" applyFill="1" applyBorder="1" applyAlignment="1">
      <alignment horizontal="center"/>
    </xf>
    <xf numFmtId="0" fontId="11" fillId="0" borderId="0" xfId="1" applyFont="1"/>
    <xf numFmtId="3" fontId="4" fillId="5" borderId="0" xfId="3" applyNumberFormat="1" applyFont="1" applyFill="1" applyBorder="1" applyAlignment="1">
      <alignment horizontal="right" vertical="center" indent="1"/>
    </xf>
    <xf numFmtId="9" fontId="4" fillId="0" borderId="0" xfId="1" applyNumberFormat="1" applyFont="1" applyFill="1" applyBorder="1" applyAlignment="1">
      <alignment horizontal="right" vertical="center" indent="1"/>
    </xf>
    <xf numFmtId="0" fontId="2" fillId="0" borderId="6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vertical="justify" wrapText="1"/>
    </xf>
    <xf numFmtId="164" fontId="6" fillId="0" borderId="6" xfId="1" applyNumberFormat="1" applyFont="1" applyFill="1" applyBorder="1" applyAlignment="1">
      <alignment horizontal="center" vertical="justify"/>
    </xf>
    <xf numFmtId="0" fontId="7" fillId="0" borderId="6" xfId="1" applyFont="1" applyFill="1" applyBorder="1" applyAlignment="1">
      <alignment horizontal="center" vertical="center" wrapText="1"/>
    </xf>
    <xf numFmtId="3" fontId="4" fillId="0" borderId="6" xfId="1" applyNumberFormat="1" applyBorder="1"/>
    <xf numFmtId="3" fontId="4" fillId="5" borderId="6" xfId="1" applyNumberFormat="1" applyFill="1" applyBorder="1" applyAlignment="1">
      <alignment horizontal="center"/>
    </xf>
    <xf numFmtId="3" fontId="7" fillId="0" borderId="6" xfId="1" applyNumberFormat="1" applyFont="1" applyFill="1" applyBorder="1" applyAlignment="1">
      <alignment horizontal="center" vertical="center" wrapText="1"/>
    </xf>
    <xf numFmtId="3" fontId="4" fillId="0" borderId="0" xfId="1" applyNumberFormat="1"/>
    <xf numFmtId="3" fontId="4" fillId="0" borderId="6" xfId="1" applyNumberFormat="1" applyFill="1" applyBorder="1" applyAlignment="1">
      <alignment horizontal="center"/>
    </xf>
    <xf numFmtId="3" fontId="7" fillId="0" borderId="0" xfId="3" applyNumberFormat="1" applyFont="1" applyFill="1" applyBorder="1" applyAlignment="1">
      <alignment horizontal="center" vertical="center"/>
    </xf>
    <xf numFmtId="0" fontId="12" fillId="0" borderId="6" xfId="0" applyFont="1" applyBorder="1"/>
    <xf numFmtId="3" fontId="0" fillId="0" borderId="6" xfId="0" applyNumberFormat="1" applyBorder="1"/>
    <xf numFmtId="0" fontId="4" fillId="0" borderId="3" xfId="1" applyFont="1" applyFill="1" applyBorder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  <xf numFmtId="0" fontId="15" fillId="0" borderId="4" xfId="1" applyFont="1" applyFill="1" applyBorder="1" applyAlignment="1">
      <alignment vertical="center"/>
    </xf>
    <xf numFmtId="0" fontId="13" fillId="0" borderId="3" xfId="1" applyFont="1" applyFill="1" applyBorder="1" applyAlignment="1">
      <alignment horizontal="center" vertical="center"/>
    </xf>
    <xf numFmtId="0" fontId="13" fillId="0" borderId="8" xfId="1" applyFont="1" applyFill="1" applyBorder="1" applyAlignment="1">
      <alignment horizontal="center" vertical="center"/>
    </xf>
    <xf numFmtId="0" fontId="16" fillId="0" borderId="3" xfId="1" applyFont="1" applyFill="1" applyBorder="1" applyAlignment="1">
      <alignment horizontal="center" vertical="center" wrapText="1"/>
    </xf>
    <xf numFmtId="164" fontId="15" fillId="0" borderId="3" xfId="1" applyNumberFormat="1" applyFont="1" applyFill="1" applyBorder="1" applyAlignment="1">
      <alignment horizontal="center" vertical="center" wrapText="1"/>
    </xf>
    <xf numFmtId="0" fontId="16" fillId="0" borderId="8" xfId="1" applyFont="1" applyFill="1" applyBorder="1" applyAlignment="1">
      <alignment horizontal="center" vertical="center" wrapText="1"/>
    </xf>
    <xf numFmtId="0" fontId="17" fillId="0" borderId="8" xfId="1" applyFont="1" applyFill="1" applyBorder="1" applyAlignment="1">
      <alignment horizontal="center" vertical="center"/>
    </xf>
    <xf numFmtId="0" fontId="15" fillId="6" borderId="9" xfId="1" applyFont="1" applyFill="1" applyBorder="1"/>
    <xf numFmtId="0" fontId="13" fillId="6" borderId="10" xfId="1" applyFont="1" applyFill="1" applyBorder="1" applyAlignment="1">
      <alignment horizontal="center" vertical="center"/>
    </xf>
    <xf numFmtId="3" fontId="15" fillId="6" borderId="0" xfId="3" applyNumberFormat="1" applyFont="1" applyFill="1" applyBorder="1" applyAlignment="1">
      <alignment horizontal="center" vertical="center"/>
    </xf>
    <xf numFmtId="3" fontId="16" fillId="6" borderId="10" xfId="3" applyNumberFormat="1" applyFont="1" applyFill="1" applyBorder="1" applyAlignment="1">
      <alignment horizontal="center" vertical="center"/>
    </xf>
    <xf numFmtId="3" fontId="15" fillId="6" borderId="10" xfId="3" applyNumberFormat="1" applyFont="1" applyFill="1" applyBorder="1" applyAlignment="1">
      <alignment horizontal="center" vertical="center"/>
    </xf>
    <xf numFmtId="3" fontId="14" fillId="6" borderId="0" xfId="1" applyNumberFormat="1" applyFont="1" applyFill="1" applyBorder="1" applyAlignment="1">
      <alignment horizontal="right" vertical="center"/>
    </xf>
    <xf numFmtId="3" fontId="14" fillId="6" borderId="0" xfId="1" applyNumberFormat="1" applyFont="1" applyFill="1" applyBorder="1" applyAlignment="1">
      <alignment vertical="center"/>
    </xf>
    <xf numFmtId="0" fontId="17" fillId="6" borderId="0" xfId="1" applyFont="1" applyFill="1" applyBorder="1" applyAlignment="1">
      <alignment horizontal="center" vertical="justify"/>
    </xf>
    <xf numFmtId="0" fontId="1" fillId="0" borderId="0" xfId="0" applyFont="1" applyAlignment="1">
      <alignment horizontal="left" vertical="center"/>
    </xf>
    <xf numFmtId="3" fontId="4" fillId="0" borderId="0" xfId="2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right" vertical="center"/>
    </xf>
    <xf numFmtId="3" fontId="2" fillId="0" borderId="0" xfId="0" applyNumberFormat="1" applyFont="1" applyFill="1" applyBorder="1" applyAlignment="1">
      <alignment vertical="center"/>
    </xf>
    <xf numFmtId="9" fontId="4" fillId="0" borderId="0" xfId="4" applyNumberFormat="1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right" vertical="center"/>
    </xf>
    <xf numFmtId="0" fontId="10" fillId="4" borderId="0" xfId="1" applyFont="1" applyFill="1" applyBorder="1"/>
    <xf numFmtId="3" fontId="10" fillId="4" borderId="0" xfId="2" applyNumberFormat="1" applyFont="1" applyFill="1" applyBorder="1" applyAlignment="1">
      <alignment horizontal="center"/>
    </xf>
    <xf numFmtId="3" fontId="7" fillId="4" borderId="0" xfId="2" applyNumberFormat="1" applyFont="1" applyFill="1" applyBorder="1" applyAlignment="1">
      <alignment horizontal="center"/>
    </xf>
    <xf numFmtId="3" fontId="1" fillId="4" borderId="0" xfId="0" applyNumberFormat="1" applyFont="1" applyFill="1" applyBorder="1" applyAlignment="1">
      <alignment horizontal="right" vertical="center"/>
    </xf>
    <xf numFmtId="3" fontId="2" fillId="4" borderId="0" xfId="0" applyNumberFormat="1" applyFont="1" applyFill="1" applyBorder="1" applyAlignment="1">
      <alignment vertical="center"/>
    </xf>
    <xf numFmtId="9" fontId="10" fillId="4" borderId="0" xfId="4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 vertical="center" wrapText="1"/>
    </xf>
    <xf numFmtId="16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Fill="1" applyBorder="1" applyAlignment="1">
      <alignment horizontal="center" vertical="center" wrapText="1"/>
    </xf>
    <xf numFmtId="14" fontId="18" fillId="0" borderId="0" xfId="0" applyNumberFormat="1" applyFont="1" applyFill="1" applyBorder="1" applyAlignment="1">
      <alignment horizontal="center" vertical="center" wrapText="1"/>
    </xf>
    <xf numFmtId="2" fontId="18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right"/>
    </xf>
    <xf numFmtId="0" fontId="3" fillId="0" borderId="0" xfId="0" applyNumberFormat="1" applyFont="1" applyFill="1" applyBorder="1"/>
    <xf numFmtId="0" fontId="0" fillId="0" borderId="0" xfId="0" applyFont="1" applyAlignment="1">
      <alignment horizontal="left" vertical="center"/>
    </xf>
    <xf numFmtId="0" fontId="0" fillId="0" borderId="0" xfId="0" pivotButton="1" applyFont="1" applyAlignment="1">
      <alignment horizontal="center" vertical="center" wrapText="1"/>
    </xf>
    <xf numFmtId="0" fontId="0" fillId="0" borderId="0" xfId="0" pivotButton="1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right" vertical="center"/>
    </xf>
    <xf numFmtId="3" fontId="0" fillId="0" borderId="0" xfId="0" applyNumberFormat="1" applyFont="1" applyAlignment="1">
      <alignment horizontal="right" vertical="center"/>
    </xf>
    <xf numFmtId="3" fontId="0" fillId="0" borderId="0" xfId="0" applyNumberFormat="1" applyFont="1" applyAlignment="1">
      <alignment vertical="center"/>
    </xf>
    <xf numFmtId="3" fontId="0" fillId="0" borderId="0" xfId="0" applyNumberFormat="1"/>
    <xf numFmtId="3" fontId="0" fillId="0" borderId="0" xfId="0" applyNumberFormat="1" applyAlignment="1">
      <alignment horizontal="center"/>
    </xf>
    <xf numFmtId="3" fontId="20" fillId="0" borderId="0" xfId="0" applyNumberFormat="1" applyFont="1" applyBorder="1"/>
    <xf numFmtId="3" fontId="4" fillId="0" borderId="0" xfId="1" applyNumberFormat="1" applyFill="1" applyBorder="1"/>
    <xf numFmtId="3" fontId="20" fillId="0" borderId="0" xfId="0" applyNumberFormat="1" applyFont="1" applyFill="1" applyBorder="1"/>
    <xf numFmtId="3" fontId="21" fillId="0" borderId="0" xfId="0" applyNumberFormat="1" applyFont="1" applyBorder="1"/>
    <xf numFmtId="3" fontId="4" fillId="0" borderId="12" xfId="1" applyNumberFormat="1" applyFill="1" applyBorder="1"/>
    <xf numFmtId="0" fontId="4" fillId="0" borderId="0" xfId="1" applyFill="1" applyBorder="1"/>
    <xf numFmtId="0" fontId="4" fillId="0" borderId="0" xfId="1" applyNumberFormat="1" applyFill="1" applyBorder="1"/>
    <xf numFmtId="0" fontId="16" fillId="0" borderId="0" xfId="0" applyFont="1" applyFill="1" applyBorder="1"/>
    <xf numFmtId="0" fontId="0" fillId="0" borderId="0" xfId="0" applyFill="1"/>
    <xf numFmtId="0" fontId="20" fillId="0" borderId="0" xfId="0" applyFont="1" applyBorder="1"/>
    <xf numFmtId="0" fontId="20" fillId="0" borderId="0" xfId="0" applyNumberFormat="1" applyFont="1" applyBorder="1"/>
    <xf numFmtId="0" fontId="22" fillId="0" borderId="13" xfId="0" applyFont="1" applyFill="1" applyBorder="1" applyAlignment="1">
      <alignment horizontal="left"/>
    </xf>
    <xf numFmtId="0" fontId="22" fillId="0" borderId="13" xfId="0" applyNumberFormat="1" applyFont="1" applyFill="1" applyBorder="1"/>
    <xf numFmtId="0" fontId="22" fillId="0" borderId="14" xfId="0" applyFont="1" applyBorder="1" applyAlignment="1">
      <alignment horizontal="left"/>
    </xf>
    <xf numFmtId="0" fontId="22" fillId="0" borderId="14" xfId="0" applyNumberFormat="1" applyFont="1" applyBorder="1"/>
    <xf numFmtId="0" fontId="4" fillId="0" borderId="6" xfId="1" applyBorder="1"/>
    <xf numFmtId="166" fontId="4" fillId="0" borderId="6" xfId="3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/>
    <xf numFmtId="166" fontId="4" fillId="4" borderId="6" xfId="2" applyNumberFormat="1" applyFont="1" applyFill="1" applyBorder="1" applyAlignment="1">
      <alignment horizontal="center"/>
    </xf>
    <xf numFmtId="0" fontId="10" fillId="0" borderId="0" xfId="1" applyFont="1" applyFill="1" applyBorder="1" applyAlignment="1">
      <alignment vertical="center"/>
    </xf>
    <xf numFmtId="3" fontId="4" fillId="0" borderId="0" xfId="3" applyNumberFormat="1" applyFont="1" applyFill="1" applyBorder="1" applyAlignment="1">
      <alignment horizontal="right" vertical="center" indent="1"/>
    </xf>
    <xf numFmtId="3" fontId="7" fillId="0" borderId="0" xfId="3" applyNumberFormat="1" applyFont="1" applyFill="1" applyBorder="1" applyAlignment="1">
      <alignment horizontal="right" vertical="center" indent="1"/>
    </xf>
    <xf numFmtId="3" fontId="4" fillId="6" borderId="7" xfId="3" applyNumberFormat="1" applyFont="1" applyFill="1" applyBorder="1" applyAlignment="1">
      <alignment horizontal="center" vertical="center"/>
    </xf>
    <xf numFmtId="3" fontId="0" fillId="0" borderId="0" xfId="0" applyNumberFormat="1" applyFont="1" applyFill="1" applyAlignment="1">
      <alignment horizontal="right" vertical="center"/>
    </xf>
    <xf numFmtId="3" fontId="4" fillId="0" borderId="10" xfId="3" applyNumberFormat="1" applyFont="1" applyFill="1" applyBorder="1" applyAlignment="1">
      <alignment horizontal="center" vertical="center"/>
    </xf>
    <xf numFmtId="3" fontId="23" fillId="4" borderId="0" xfId="0" applyNumberFormat="1" applyFont="1" applyFill="1" applyBorder="1" applyAlignment="1">
      <alignment horizontal="right" vertical="center"/>
    </xf>
    <xf numFmtId="0" fontId="24" fillId="0" borderId="0" xfId="0" applyFont="1" applyFill="1" applyAlignment="1">
      <alignment horizontal="center" vertical="center" wrapText="1"/>
    </xf>
    <xf numFmtId="3" fontId="25" fillId="0" borderId="6" xfId="3" applyNumberFormat="1" applyFont="1" applyFill="1" applyBorder="1" applyAlignment="1">
      <alignment horizontal="center" vertical="center"/>
    </xf>
    <xf numFmtId="3" fontId="25" fillId="0" borderId="6" xfId="3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3" fontId="5" fillId="0" borderId="6" xfId="0" applyNumberFormat="1" applyFont="1" applyBorder="1" applyAlignment="1">
      <alignment horizontal="right" vertical="center"/>
    </xf>
    <xf numFmtId="0" fontId="26" fillId="7" borderId="3" xfId="1" applyNumberFormat="1" applyFont="1" applyFill="1" applyBorder="1" applyAlignment="1">
      <alignment horizontal="center" vertical="center"/>
    </xf>
    <xf numFmtId="0" fontId="8" fillId="7" borderId="3" xfId="1" applyNumberFormat="1" applyFont="1" applyFill="1" applyBorder="1" applyAlignment="1">
      <alignment horizontal="center" vertical="center"/>
    </xf>
    <xf numFmtId="3" fontId="4" fillId="0" borderId="6" xfId="2" applyNumberFormat="1" applyFont="1" applyBorder="1" applyAlignment="1">
      <alignment horizontal="center" vertical="center"/>
    </xf>
    <xf numFmtId="3" fontId="4" fillId="0" borderId="6" xfId="2" applyNumberFormat="1" applyFont="1" applyFill="1" applyBorder="1" applyAlignment="1">
      <alignment horizontal="center" vertical="center"/>
    </xf>
    <xf numFmtId="9" fontId="4" fillId="0" borderId="15" xfId="4" applyNumberFormat="1" applyFont="1" applyFill="1" applyBorder="1" applyAlignment="1">
      <alignment horizontal="center" vertical="center"/>
    </xf>
    <xf numFmtId="0" fontId="9" fillId="0" borderId="4" xfId="1" applyFont="1" applyFill="1" applyBorder="1" applyAlignment="1">
      <alignment horizontal="center" vertical="center"/>
    </xf>
    <xf numFmtId="0" fontId="9" fillId="0" borderId="8" xfId="1" applyFont="1" applyFill="1" applyBorder="1" applyAlignment="1">
      <alignment horizontal="center" vertical="center"/>
    </xf>
    <xf numFmtId="0" fontId="8" fillId="7" borderId="4" xfId="1" applyNumberFormat="1" applyFont="1" applyFill="1" applyBorder="1" applyAlignment="1">
      <alignment horizontal="center" vertical="center"/>
    </xf>
    <xf numFmtId="0" fontId="27" fillId="0" borderId="1" xfId="0" applyFont="1" applyFill="1" applyBorder="1" applyAlignment="1">
      <alignment horizontal="left" vertical="center"/>
    </xf>
    <xf numFmtId="3" fontId="5" fillId="0" borderId="6" xfId="0" applyNumberFormat="1" applyFont="1" applyFill="1" applyBorder="1" applyAlignment="1">
      <alignment horizontal="right" vertical="center"/>
    </xf>
    <xf numFmtId="0" fontId="10" fillId="0" borderId="1" xfId="1" applyNumberFormat="1" applyFont="1" applyFill="1" applyBorder="1" applyAlignment="1">
      <alignment horizontal="left" vertical="center"/>
    </xf>
    <xf numFmtId="0" fontId="10" fillId="0" borderId="2" xfId="1" applyNumberFormat="1" applyFont="1" applyFill="1" applyBorder="1" applyAlignment="1">
      <alignment horizontal="left" vertical="center"/>
    </xf>
    <xf numFmtId="0" fontId="10" fillId="0" borderId="3" xfId="1" applyFont="1" applyFill="1" applyBorder="1" applyAlignment="1">
      <alignment horizontal="left" vertical="center"/>
    </xf>
    <xf numFmtId="3" fontId="4" fillId="0" borderId="3" xfId="2" applyNumberFormat="1" applyFont="1" applyFill="1" applyBorder="1" applyAlignment="1">
      <alignment horizontal="center" vertical="center"/>
    </xf>
    <xf numFmtId="3" fontId="25" fillId="0" borderId="3" xfId="2" applyNumberFormat="1" applyFont="1" applyFill="1" applyBorder="1" applyAlignment="1">
      <alignment horizontal="center" vertical="center"/>
    </xf>
    <xf numFmtId="9" fontId="4" fillId="0" borderId="4" xfId="4" applyNumberFormat="1" applyFont="1" applyFill="1" applyBorder="1" applyAlignment="1">
      <alignment horizontal="center" vertical="center"/>
    </xf>
    <xf numFmtId="0" fontId="27" fillId="0" borderId="16" xfId="0" applyFont="1" applyBorder="1" applyAlignment="1">
      <alignment horizontal="left" vertical="center"/>
    </xf>
    <xf numFmtId="0" fontId="10" fillId="0" borderId="16" xfId="1" applyNumberFormat="1" applyFont="1" applyBorder="1" applyAlignment="1">
      <alignment horizontal="left" vertical="center"/>
    </xf>
    <xf numFmtId="0" fontId="10" fillId="0" borderId="17" xfId="1" applyNumberFormat="1" applyFont="1" applyBorder="1" applyAlignment="1">
      <alignment horizontal="left" vertical="center"/>
    </xf>
    <xf numFmtId="0" fontId="9" fillId="0" borderId="0" xfId="1" applyFont="1" applyFill="1" applyAlignment="1">
      <alignment vertical="center"/>
    </xf>
    <xf numFmtId="0" fontId="28" fillId="0" borderId="3" xfId="1" applyFont="1" applyFill="1" applyBorder="1" applyAlignment="1">
      <alignment horizontal="center" vertical="center" wrapText="1"/>
    </xf>
    <xf numFmtId="164" fontId="9" fillId="0" borderId="3" xfId="1" applyNumberFormat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 wrapText="1"/>
    </xf>
    <xf numFmtId="0" fontId="8" fillId="7" borderId="11" xfId="1" applyNumberFormat="1" applyFont="1" applyFill="1" applyBorder="1" applyAlignment="1">
      <alignment vertical="center"/>
    </xf>
    <xf numFmtId="0" fontId="29" fillId="7" borderId="3" xfId="1" applyNumberFormat="1" applyFont="1" applyFill="1" applyBorder="1" applyAlignment="1">
      <alignment horizontal="center" vertical="center" wrapText="1"/>
    </xf>
    <xf numFmtId="164" fontId="8" fillId="7" borderId="3" xfId="1" applyNumberFormat="1" applyFont="1" applyFill="1" applyBorder="1" applyAlignment="1">
      <alignment horizontal="center" vertical="center" wrapText="1"/>
    </xf>
    <xf numFmtId="0" fontId="8" fillId="7" borderId="3" xfId="1" applyNumberFormat="1" applyFont="1" applyFill="1" applyBorder="1" applyAlignment="1">
      <alignment horizontal="center" vertical="center" wrapText="1"/>
    </xf>
    <xf numFmtId="0" fontId="8" fillId="7" borderId="5" xfId="1" applyNumberFormat="1" applyFont="1" applyFill="1" applyBorder="1" applyAlignment="1">
      <alignment horizontal="center" vertical="center"/>
    </xf>
    <xf numFmtId="9" fontId="4" fillId="0" borderId="6" xfId="4" applyNumberFormat="1" applyFont="1" applyBorder="1" applyAlignment="1">
      <alignment horizontal="center" vertical="center"/>
    </xf>
    <xf numFmtId="0" fontId="10" fillId="0" borderId="6" xfId="1" applyNumberFormat="1" applyFont="1" applyBorder="1" applyAlignment="1">
      <alignment horizontal="left" vertical="center"/>
    </xf>
    <xf numFmtId="3" fontId="25" fillId="0" borderId="6" xfId="2" applyNumberFormat="1" applyFont="1" applyBorder="1" applyAlignment="1">
      <alignment horizontal="center" vertical="center"/>
    </xf>
  </cellXfs>
  <cellStyles count="5">
    <cellStyle name="Milliers 2" xfId="3"/>
    <cellStyle name="Milliers 3" xfId="2"/>
    <cellStyle name="Normal" xfId="0" builtinId="0"/>
    <cellStyle name="Normal 10" xfId="1"/>
    <cellStyle name="Pourcentage 3" xfId="4"/>
  </cellStyles>
  <dxfs count="95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/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theme="5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name val="Arial"/>
        <scheme val="none"/>
      </font>
      <fill>
        <patternFill patternType="none"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name val="Arial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</dxf>
    <dxf>
      <font>
        <name val="Century Gothic"/>
        <scheme val="none"/>
      </font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indent="0" readingOrder="0"/>
    </dxf>
    <dxf>
      <alignment wrapText="1" readingOrder="0"/>
    </dxf>
    <dxf>
      <alignment horizontal="center" readingOrder="0"/>
    </dxf>
    <dxf>
      <font>
        <sz val="10"/>
      </font>
    </dxf>
    <dxf>
      <alignment horizontal="right" readingOrder="0"/>
    </dxf>
    <dxf>
      <font>
        <name val="Calibri"/>
        <scheme val="minor"/>
      </font>
    </dxf>
    <dxf>
      <font>
        <sz val="11"/>
      </font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 outline="0">
        <right style="thin">
          <color indexed="64"/>
        </right>
      </border>
    </dxf>
    <dxf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color theme="0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Entrées</a:t>
            </a:r>
            <a:r>
              <a:rPr lang="fr-FR" baseline="0"/>
              <a:t> produits</a:t>
            </a:r>
            <a:endParaRPr lang="fr-FR"/>
          </a:p>
        </c:rich>
      </c:tx>
      <c:layout>
        <c:manualLayout>
          <c:xMode val="edge"/>
          <c:yMode val="edge"/>
          <c:x val="0.30643611911623436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811016058151231E-2"/>
          <c:y val="0.17171296296296296"/>
          <c:w val="0.9240554584855567"/>
          <c:h val="0.689127661125692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'entrees pcs'!$B$16</c:f>
              <c:strCache>
                <c:ptCount val="1"/>
                <c:pt idx="0">
                  <c:v>Réel 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'entrees pcs'!$D$15:$Q$15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'entrees pcs'!$D$16:$Q$16</c:f>
              <c:numCache>
                <c:formatCode>#,##0</c:formatCode>
                <c:ptCount val="14"/>
                <c:pt idx="0">
                  <c:v>247.16666666666666</c:v>
                </c:pt>
                <c:pt idx="1">
                  <c:v>88.318181818181813</c:v>
                </c:pt>
                <c:pt idx="2">
                  <c:v>51</c:v>
                </c:pt>
                <c:pt idx="3">
                  <c:v>41</c:v>
                </c:pt>
                <c:pt idx="4">
                  <c:v>40.107142857142904</c:v>
                </c:pt>
                <c:pt idx="5">
                  <c:v>147.14285714285711</c:v>
                </c:pt>
                <c:pt idx="6">
                  <c:v>73.60714285714289</c:v>
                </c:pt>
                <c:pt idx="7">
                  <c:v>82.035714285714306</c:v>
                </c:pt>
                <c:pt idx="8">
                  <c:v>138.8571428571428</c:v>
                </c:pt>
                <c:pt idx="9">
                  <c:v>103.10714285714289</c:v>
                </c:pt>
                <c:pt idx="10">
                  <c:v>54.714285714285701</c:v>
                </c:pt>
                <c:pt idx="11">
                  <c:v>176.78571428571428</c:v>
                </c:pt>
                <c:pt idx="12">
                  <c:v>63.142857142857103</c:v>
                </c:pt>
                <c:pt idx="13">
                  <c:v>0</c:v>
                </c:pt>
              </c:numCache>
            </c:numRef>
          </c:val>
        </c:ser>
        <c:ser>
          <c:idx val="1"/>
          <c:order val="1"/>
          <c:tx>
            <c:strRef>
              <c:f>'entrees pcs'!$B$18</c:f>
              <c:strCache>
                <c:ptCount val="1"/>
                <c:pt idx="0">
                  <c:v>Réel 2014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'entrees pcs'!$D$15:$Q$15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'entrees pcs'!$D$18:$Q$18</c:f>
              <c:numCache>
                <c:formatCode>#,##0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200</c:v>
                </c:pt>
                <c:pt idx="3">
                  <c:v>300</c:v>
                </c:pt>
                <c:pt idx="4">
                  <c:v>156</c:v>
                </c:pt>
                <c:pt idx="5">
                  <c:v>253</c:v>
                </c:pt>
                <c:pt idx="6">
                  <c:v>345</c:v>
                </c:pt>
                <c:pt idx="7">
                  <c:v>324</c:v>
                </c:pt>
                <c:pt idx="8">
                  <c:v>287</c:v>
                </c:pt>
                <c:pt idx="9">
                  <c:v>189</c:v>
                </c:pt>
                <c:pt idx="10">
                  <c:v>301</c:v>
                </c:pt>
                <c:pt idx="11">
                  <c:v>298</c:v>
                </c:pt>
                <c:pt idx="12">
                  <c:v>123</c:v>
                </c:pt>
                <c:pt idx="13">
                  <c:v>234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85827272"/>
        <c:axId val="285828448"/>
      </c:barChart>
      <c:lineChart>
        <c:grouping val="standard"/>
        <c:varyColors val="0"/>
        <c:ser>
          <c:idx val="2"/>
          <c:order val="2"/>
          <c:tx>
            <c:strRef>
              <c:f>'entrees pcs'!$B$17</c:f>
              <c:strCache>
                <c:ptCount val="1"/>
                <c:pt idx="0">
                  <c:v>Notif 2015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'entrees pcs'!$D$15:$Q$15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'entrees pcs'!$D$17:$Q$17</c:f>
              <c:numCache>
                <c:formatCode>#,##0</c:formatCode>
                <c:ptCount val="14"/>
                <c:pt idx="2">
                  <c:v>270.83333333333331</c:v>
                </c:pt>
                <c:pt idx="3">
                  <c:v>270.83333333333331</c:v>
                </c:pt>
                <c:pt idx="4">
                  <c:v>270.83333333333331</c:v>
                </c:pt>
                <c:pt idx="5">
                  <c:v>270.83333333333331</c:v>
                </c:pt>
                <c:pt idx="6">
                  <c:v>270.83333333333331</c:v>
                </c:pt>
                <c:pt idx="7">
                  <c:v>270.83333333333331</c:v>
                </c:pt>
                <c:pt idx="8">
                  <c:v>270.83333333333331</c:v>
                </c:pt>
                <c:pt idx="9">
                  <c:v>270.83333333333331</c:v>
                </c:pt>
                <c:pt idx="10">
                  <c:v>270.83333333333331</c:v>
                </c:pt>
                <c:pt idx="11">
                  <c:v>270.83333333333331</c:v>
                </c:pt>
                <c:pt idx="12">
                  <c:v>270.83333333333331</c:v>
                </c:pt>
                <c:pt idx="13">
                  <c:v>270.83333333333331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5827272"/>
        <c:axId val="285828448"/>
      </c:lineChart>
      <c:catAx>
        <c:axId val="285827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28448"/>
        <c:crosses val="autoZero"/>
        <c:auto val="1"/>
        <c:lblAlgn val="ctr"/>
        <c:lblOffset val="100"/>
        <c:noMultiLvlLbl val="0"/>
      </c:catAx>
      <c:valAx>
        <c:axId val="285828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27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55222809684812446"/>
          <c:y val="3.2985564304461944E-2"/>
          <c:w val="0.39950972704128218"/>
          <c:h val="7.8125546806649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Entrées</a:t>
            </a:r>
            <a:r>
              <a:rPr lang="fr-FR" baseline="0"/>
              <a:t> produits</a:t>
            </a:r>
            <a:endParaRPr lang="fr-FR"/>
          </a:p>
        </c:rich>
      </c:tx>
      <c:layout>
        <c:manualLayout>
          <c:xMode val="edge"/>
          <c:yMode val="edge"/>
          <c:x val="0.30643611911623436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811016058151231E-2"/>
          <c:y val="0.17171296296296296"/>
          <c:w val="0.9240554584855567"/>
          <c:h val="0.689127661125692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'entrees pcs'!$B$16</c:f>
              <c:strCache>
                <c:ptCount val="1"/>
                <c:pt idx="0">
                  <c:v>Réel 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'entrees pcs'!$D$15:$Q$15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'entrees pcs'!$D$16:$Q$16</c:f>
              <c:numCache>
                <c:formatCode>#,##0</c:formatCode>
                <c:ptCount val="14"/>
                <c:pt idx="0">
                  <c:v>247.16666666666666</c:v>
                </c:pt>
                <c:pt idx="1">
                  <c:v>88.318181818181813</c:v>
                </c:pt>
                <c:pt idx="2">
                  <c:v>51</c:v>
                </c:pt>
                <c:pt idx="3">
                  <c:v>41</c:v>
                </c:pt>
                <c:pt idx="4">
                  <c:v>40.107142857142904</c:v>
                </c:pt>
                <c:pt idx="5">
                  <c:v>147.14285714285711</c:v>
                </c:pt>
                <c:pt idx="6">
                  <c:v>73.60714285714289</c:v>
                </c:pt>
                <c:pt idx="7">
                  <c:v>82.035714285714306</c:v>
                </c:pt>
                <c:pt idx="8">
                  <c:v>138.8571428571428</c:v>
                </c:pt>
                <c:pt idx="9">
                  <c:v>103.10714285714289</c:v>
                </c:pt>
                <c:pt idx="10">
                  <c:v>54.714285714285701</c:v>
                </c:pt>
                <c:pt idx="11">
                  <c:v>176.78571428571428</c:v>
                </c:pt>
                <c:pt idx="12">
                  <c:v>63.142857142857103</c:v>
                </c:pt>
                <c:pt idx="13">
                  <c:v>0</c:v>
                </c:pt>
              </c:numCache>
            </c:numRef>
          </c:val>
        </c:ser>
        <c:ser>
          <c:idx val="1"/>
          <c:order val="1"/>
          <c:tx>
            <c:strRef>
              <c:f>'entrees pcs'!$B$18</c:f>
              <c:strCache>
                <c:ptCount val="1"/>
                <c:pt idx="0">
                  <c:v>Réel 2014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'entrees pcs'!$D$15:$Q$15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'entrees pcs'!$D$18:$Q$18</c:f>
              <c:numCache>
                <c:formatCode>#,##0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200</c:v>
                </c:pt>
                <c:pt idx="3">
                  <c:v>300</c:v>
                </c:pt>
                <c:pt idx="4">
                  <c:v>156</c:v>
                </c:pt>
                <c:pt idx="5">
                  <c:v>253</c:v>
                </c:pt>
                <c:pt idx="6">
                  <c:v>345</c:v>
                </c:pt>
                <c:pt idx="7">
                  <c:v>324</c:v>
                </c:pt>
                <c:pt idx="8">
                  <c:v>287</c:v>
                </c:pt>
                <c:pt idx="9">
                  <c:v>189</c:v>
                </c:pt>
                <c:pt idx="10">
                  <c:v>301</c:v>
                </c:pt>
                <c:pt idx="11">
                  <c:v>298</c:v>
                </c:pt>
                <c:pt idx="12">
                  <c:v>123</c:v>
                </c:pt>
                <c:pt idx="13">
                  <c:v>234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31659616"/>
        <c:axId val="379046056"/>
      </c:barChart>
      <c:lineChart>
        <c:grouping val="standard"/>
        <c:varyColors val="0"/>
        <c:ser>
          <c:idx val="2"/>
          <c:order val="2"/>
          <c:tx>
            <c:strRef>
              <c:f>'entrees pcs'!$B$17</c:f>
              <c:strCache>
                <c:ptCount val="1"/>
                <c:pt idx="0">
                  <c:v>Notif 2015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'entrees pcs'!$D$15:$Q$15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'entrees pcs'!$D$17:$Q$17</c:f>
              <c:numCache>
                <c:formatCode>#,##0</c:formatCode>
                <c:ptCount val="14"/>
                <c:pt idx="2">
                  <c:v>270.83333333333331</c:v>
                </c:pt>
                <c:pt idx="3">
                  <c:v>270.83333333333331</c:v>
                </c:pt>
                <c:pt idx="4">
                  <c:v>270.83333333333331</c:v>
                </c:pt>
                <c:pt idx="5">
                  <c:v>270.83333333333331</c:v>
                </c:pt>
                <c:pt idx="6">
                  <c:v>270.83333333333331</c:v>
                </c:pt>
                <c:pt idx="7">
                  <c:v>270.83333333333331</c:v>
                </c:pt>
                <c:pt idx="8">
                  <c:v>270.83333333333331</c:v>
                </c:pt>
                <c:pt idx="9">
                  <c:v>270.83333333333331</c:v>
                </c:pt>
                <c:pt idx="10">
                  <c:v>270.83333333333331</c:v>
                </c:pt>
                <c:pt idx="11">
                  <c:v>270.83333333333331</c:v>
                </c:pt>
                <c:pt idx="12">
                  <c:v>270.83333333333331</c:v>
                </c:pt>
                <c:pt idx="13">
                  <c:v>270.83333333333331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1659616"/>
        <c:axId val="379046056"/>
      </c:lineChart>
      <c:catAx>
        <c:axId val="231659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046056"/>
        <c:crosses val="autoZero"/>
        <c:auto val="1"/>
        <c:lblAlgn val="ctr"/>
        <c:lblOffset val="100"/>
        <c:noMultiLvlLbl val="0"/>
      </c:catAx>
      <c:valAx>
        <c:axId val="379046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659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55222809684812446"/>
          <c:y val="3.2985564304461944E-2"/>
          <c:w val="0.42196056184619574"/>
          <c:h val="7.8125546806649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22</xdr:row>
      <xdr:rowOff>14287</xdr:rowOff>
    </xdr:from>
    <xdr:to>
      <xdr:col>12</xdr:col>
      <xdr:colOff>647700</xdr:colOff>
      <xdr:row>36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28575</xdr:rowOff>
    </xdr:to>
    <xdr:pic>
      <xdr:nvPicPr>
        <xdr:cNvPr id="2" name="Picture 7706" descr="blank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8225" y="0"/>
          <a:ext cx="1524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12</xdr:row>
          <xdr:rowOff>180975</xdr:rowOff>
        </xdr:from>
        <xdr:to>
          <xdr:col>16</xdr:col>
          <xdr:colOff>209550</xdr:colOff>
          <xdr:row>17</xdr:row>
          <xdr:rowOff>9525</xdr:rowOff>
        </xdr:to>
        <xdr:sp macro="" textlink="">
          <xdr:nvSpPr>
            <xdr:cNvPr id="2049" name="btn_calcul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11</xdr:row>
      <xdr:rowOff>114300</xdr:rowOff>
    </xdr:from>
    <xdr:to>
      <xdr:col>10</xdr:col>
      <xdr:colOff>19050</xdr:colOff>
      <xdr:row>26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olverine\donnees$\hlenain\Bureau\TEST%20MACRO%2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ivision%20R&#233;parations\Commun%20-%20RR\Commerce%20clients%20HUB%20-%20RRC\Hub%20R&#233;parations%20-%20RRCL\Relations%20clients%20et%20flux%20-%20RRCLC\01.%20Lancement%20int&#233;gr&#233;\Entr&#233;e%20RR\ENTREE%20H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érentiel"/>
      <sheetName val="Entrées pcs"/>
      <sheetName val="BDD entrées"/>
      <sheetName val="bdd e"/>
      <sheetName val="tcd e pcs "/>
      <sheetName val="tcd sst"/>
      <sheetName val="sst 2014"/>
      <sheetName val="BDD SST 2014"/>
      <sheetName val="entrees pc neuves"/>
    </sheetNames>
    <sheetDataSet>
      <sheetData sheetId="0"/>
      <sheetData sheetId="1">
        <row r="16">
          <cell r="D16" t="str">
            <v>Moy 
2014</v>
          </cell>
          <cell r="E16" t="str">
            <v>Moy
 2015</v>
          </cell>
          <cell r="F16">
            <v>1</v>
          </cell>
          <cell r="G16">
            <v>32</v>
          </cell>
          <cell r="H16">
            <v>61</v>
          </cell>
          <cell r="I16">
            <v>92</v>
          </cell>
          <cell r="J16">
            <v>122</v>
          </cell>
          <cell r="K16">
            <v>153</v>
          </cell>
          <cell r="L16">
            <v>183</v>
          </cell>
          <cell r="M16">
            <v>214</v>
          </cell>
          <cell r="N16">
            <v>245</v>
          </cell>
          <cell r="O16">
            <v>275</v>
          </cell>
          <cell r="P16">
            <v>306</v>
          </cell>
          <cell r="Q16">
            <v>336</v>
          </cell>
        </row>
        <row r="17">
          <cell r="B17" t="str">
            <v>Réel 2015</v>
          </cell>
          <cell r="D17">
            <v>247.16666666666666</v>
          </cell>
          <cell r="E17">
            <v>88.318181818181813</v>
          </cell>
          <cell r="F17">
            <v>51</v>
          </cell>
          <cell r="G17">
            <v>41</v>
          </cell>
          <cell r="H17">
            <v>40.107142857142904</v>
          </cell>
          <cell r="I17">
            <v>147.14285714285711</v>
          </cell>
          <cell r="J17">
            <v>73.60714285714289</v>
          </cell>
          <cell r="K17">
            <v>82.035714285714306</v>
          </cell>
          <cell r="L17">
            <v>138.8571428571428</v>
          </cell>
          <cell r="M17">
            <v>103.10714285714289</v>
          </cell>
          <cell r="N17">
            <v>54.714285714285701</v>
          </cell>
          <cell r="O17">
            <v>176.78571428571428</v>
          </cell>
          <cell r="P17">
            <v>63.142857142857103</v>
          </cell>
          <cell r="Q17">
            <v>0</v>
          </cell>
        </row>
        <row r="18">
          <cell r="B18" t="str">
            <v>Notif 2015</v>
          </cell>
          <cell r="F18">
            <v>270.83333333333331</v>
          </cell>
          <cell r="G18">
            <v>270.83333333333331</v>
          </cell>
          <cell r="H18">
            <v>270.83333333333331</v>
          </cell>
          <cell r="I18">
            <v>270.83333333333331</v>
          </cell>
          <cell r="J18">
            <v>270.83333333333331</v>
          </cell>
          <cell r="K18">
            <v>270.83333333333331</v>
          </cell>
          <cell r="L18">
            <v>270.83333333333331</v>
          </cell>
          <cell r="M18">
            <v>270.83333333333331</v>
          </cell>
          <cell r="N18">
            <v>270.83333333333331</v>
          </cell>
          <cell r="O18">
            <v>270.83333333333331</v>
          </cell>
          <cell r="P18">
            <v>270.83333333333331</v>
          </cell>
          <cell r="Q18">
            <v>270.83333333333331</v>
          </cell>
        </row>
        <row r="19">
          <cell r="B19" t="str">
            <v>Réel 2014</v>
          </cell>
          <cell r="D19">
            <v>0</v>
          </cell>
          <cell r="E19">
            <v>0</v>
          </cell>
          <cell r="F19">
            <v>200</v>
          </cell>
          <cell r="G19">
            <v>300</v>
          </cell>
          <cell r="H19">
            <v>156</v>
          </cell>
          <cell r="I19">
            <v>253</v>
          </cell>
          <cell r="J19">
            <v>345</v>
          </cell>
          <cell r="K19">
            <v>324</v>
          </cell>
          <cell r="L19">
            <v>287</v>
          </cell>
          <cell r="M19">
            <v>189</v>
          </cell>
          <cell r="N19">
            <v>301</v>
          </cell>
          <cell r="O19">
            <v>298</v>
          </cell>
          <cell r="P19">
            <v>123</v>
          </cell>
          <cell r="Q19">
            <v>234</v>
          </cell>
        </row>
      </sheetData>
      <sheetData sheetId="2">
        <row r="15">
          <cell r="B15" t="str">
            <v>maison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</row>
        <row r="16">
          <cell r="B16" t="str">
            <v>voiture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</row>
        <row r="17">
          <cell r="B17" t="str">
            <v xml:space="preserve">jardin 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</row>
        <row r="18">
          <cell r="B18" t="str">
            <v>roue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</row>
        <row r="19">
          <cell r="B19" t="str">
            <v>bracelet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</row>
        <row r="20">
          <cell r="B20" t="str">
            <v>crayons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</row>
        <row r="21">
          <cell r="B21" t="str">
            <v>livre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</row>
        <row r="22">
          <cell r="B22" t="str">
            <v>Total général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érentiel"/>
      <sheetName val="Entrées pcs"/>
      <sheetName val="BDD entrées"/>
      <sheetName val="bdd e"/>
      <sheetName val="tcd e pcs "/>
      <sheetName val="tcd sst"/>
      <sheetName val="sst 2014"/>
      <sheetName val="BDD SST 2014"/>
      <sheetName val="entrees pc neuves"/>
    </sheetNames>
    <sheetDataSet>
      <sheetData sheetId="0"/>
      <sheetData sheetId="1"/>
      <sheetData sheetId="2"/>
      <sheetData sheetId="3">
        <row r="2">
          <cell r="G2">
            <v>2</v>
          </cell>
          <cell r="K2" t="str">
            <v>maison</v>
          </cell>
          <cell r="L2">
            <v>1</v>
          </cell>
        </row>
        <row r="3">
          <cell r="G3">
            <v>2</v>
          </cell>
          <cell r="K3" t="str">
            <v>voiture</v>
          </cell>
          <cell r="L3">
            <v>2</v>
          </cell>
        </row>
        <row r="4">
          <cell r="G4">
            <v>2</v>
          </cell>
          <cell r="K4" t="str">
            <v xml:space="preserve">jardin </v>
          </cell>
          <cell r="L4">
            <v>3</v>
          </cell>
        </row>
        <row r="5">
          <cell r="G5">
            <v>2</v>
          </cell>
          <cell r="K5" t="str">
            <v>roue</v>
          </cell>
          <cell r="L5">
            <v>45</v>
          </cell>
        </row>
        <row r="6">
          <cell r="G6">
            <v>6</v>
          </cell>
          <cell r="K6" t="str">
            <v>bracelet</v>
          </cell>
          <cell r="L6">
            <v>12</v>
          </cell>
        </row>
        <row r="7">
          <cell r="G7">
            <v>8</v>
          </cell>
          <cell r="K7" t="str">
            <v>crayons</v>
          </cell>
          <cell r="L7">
            <v>14</v>
          </cell>
        </row>
        <row r="8">
          <cell r="G8">
            <v>9</v>
          </cell>
          <cell r="K8" t="str">
            <v>livre</v>
          </cell>
          <cell r="L8">
            <v>15</v>
          </cell>
        </row>
        <row r="9">
          <cell r="G9">
            <v>10</v>
          </cell>
          <cell r="K9" t="str">
            <v>voiture</v>
          </cell>
          <cell r="L9">
            <v>17</v>
          </cell>
        </row>
        <row r="10">
          <cell r="G10">
            <v>11</v>
          </cell>
          <cell r="K10" t="str">
            <v xml:space="preserve">jardin </v>
          </cell>
          <cell r="L10">
            <v>23.1071428571429</v>
          </cell>
        </row>
        <row r="11">
          <cell r="G11">
            <v>14</v>
          </cell>
          <cell r="K11" t="str">
            <v>roue</v>
          </cell>
          <cell r="L11">
            <v>25.214285714285701</v>
          </cell>
        </row>
        <row r="12">
          <cell r="G12">
            <v>14</v>
          </cell>
          <cell r="K12" t="str">
            <v>bracelet</v>
          </cell>
          <cell r="L12">
            <v>27.321428571428601</v>
          </cell>
        </row>
        <row r="13">
          <cell r="G13">
            <v>15</v>
          </cell>
          <cell r="K13" t="str">
            <v>crayons</v>
          </cell>
          <cell r="L13">
            <v>29.428571428571399</v>
          </cell>
        </row>
        <row r="14">
          <cell r="G14">
            <v>18</v>
          </cell>
          <cell r="K14" t="str">
            <v>livre</v>
          </cell>
          <cell r="L14">
            <v>31.535714285714299</v>
          </cell>
        </row>
        <row r="15">
          <cell r="G15">
            <v>18</v>
          </cell>
          <cell r="K15" t="str">
            <v>voiture</v>
          </cell>
          <cell r="L15">
            <v>33.642857142857103</v>
          </cell>
        </row>
        <row r="16">
          <cell r="G16">
            <v>20</v>
          </cell>
          <cell r="K16" t="str">
            <v xml:space="preserve">jardin </v>
          </cell>
          <cell r="L16">
            <v>35.75</v>
          </cell>
        </row>
        <row r="17">
          <cell r="G17">
            <v>21</v>
          </cell>
          <cell r="K17" t="str">
            <v>roue</v>
          </cell>
          <cell r="L17">
            <v>37.857142857142897</v>
          </cell>
        </row>
        <row r="18">
          <cell r="G18">
            <v>23</v>
          </cell>
          <cell r="K18" t="str">
            <v>bracelet</v>
          </cell>
          <cell r="L18">
            <v>39.964285714285701</v>
          </cell>
        </row>
        <row r="19">
          <cell r="G19">
            <v>23</v>
          </cell>
          <cell r="K19" t="str">
            <v>crayons</v>
          </cell>
          <cell r="L19">
            <v>42.071428571428598</v>
          </cell>
        </row>
        <row r="20">
          <cell r="G20">
            <v>27</v>
          </cell>
          <cell r="K20" t="str">
            <v>livre</v>
          </cell>
          <cell r="L20">
            <v>44.178571428571402</v>
          </cell>
        </row>
        <row r="21">
          <cell r="G21">
            <v>29</v>
          </cell>
          <cell r="K21" t="str">
            <v>voiture</v>
          </cell>
          <cell r="L21">
            <v>46.285714285714299</v>
          </cell>
        </row>
        <row r="22">
          <cell r="G22">
            <v>31</v>
          </cell>
          <cell r="K22" t="str">
            <v xml:space="preserve">jardin </v>
          </cell>
          <cell r="L22">
            <v>48.392857142857103</v>
          </cell>
        </row>
        <row r="23">
          <cell r="G23">
            <v>32</v>
          </cell>
          <cell r="K23" t="str">
            <v>roue</v>
          </cell>
          <cell r="L23">
            <v>50.5</v>
          </cell>
        </row>
        <row r="24">
          <cell r="G24">
            <v>35</v>
          </cell>
          <cell r="K24" t="str">
            <v>bracelet</v>
          </cell>
          <cell r="L24">
            <v>52.607142857142897</v>
          </cell>
        </row>
        <row r="25">
          <cell r="G25">
            <v>37</v>
          </cell>
          <cell r="K25" t="str">
            <v>crayons</v>
          </cell>
          <cell r="L25">
            <v>54.714285714285701</v>
          </cell>
        </row>
        <row r="26">
          <cell r="G26">
            <v>40</v>
          </cell>
          <cell r="K26" t="str">
            <v>livre</v>
          </cell>
          <cell r="L26">
            <v>56.821428571428598</v>
          </cell>
        </row>
        <row r="27">
          <cell r="G27">
            <v>41</v>
          </cell>
          <cell r="K27" t="str">
            <v>voiture</v>
          </cell>
          <cell r="L27">
            <v>58.928571428571402</v>
          </cell>
        </row>
        <row r="28">
          <cell r="G28">
            <v>44</v>
          </cell>
          <cell r="K28" t="str">
            <v xml:space="preserve">jardin </v>
          </cell>
          <cell r="L28">
            <v>61.035714285714299</v>
          </cell>
        </row>
        <row r="29">
          <cell r="G29">
            <v>46</v>
          </cell>
          <cell r="K29" t="str">
            <v>roue</v>
          </cell>
          <cell r="L29">
            <v>63.142857142857103</v>
          </cell>
        </row>
        <row r="30">
          <cell r="G30">
            <v>49</v>
          </cell>
          <cell r="K30" t="str">
            <v>bracelet</v>
          </cell>
          <cell r="L30">
            <v>65.25</v>
          </cell>
        </row>
        <row r="31">
          <cell r="G31">
            <v>51</v>
          </cell>
          <cell r="K31" t="str">
            <v>crayons</v>
          </cell>
          <cell r="L31">
            <v>67.357142857142904</v>
          </cell>
        </row>
        <row r="32">
          <cell r="G32">
            <v>53</v>
          </cell>
          <cell r="K32" t="str">
            <v>livre</v>
          </cell>
          <cell r="L32">
            <v>69.464285714285694</v>
          </cell>
        </row>
      </sheetData>
      <sheetData sheetId="4">
        <row r="9">
          <cell r="A9" t="str">
            <v>roue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ient"/>
      <sheetName val="suivi"/>
      <sheetName val="Liste ATA"/>
      <sheetName val="Entrées CHA-CFM"/>
      <sheetName val="Entrées CHA-SNG"/>
      <sheetName val="Table info"/>
      <sheetName val="code fonct"/>
    </sheetNames>
    <sheetDataSet>
      <sheetData sheetId="0">
        <row r="1">
          <cell r="A1" t="str">
            <v>NOM DU CLIENT</v>
          </cell>
        </row>
        <row r="2">
          <cell r="A2" t="str">
            <v>AAR AIRCRAFT</v>
          </cell>
        </row>
        <row r="3">
          <cell r="A3" t="str">
            <v>AERO GULF</v>
          </cell>
        </row>
        <row r="4">
          <cell r="A4" t="str">
            <v>AEROMAT</v>
          </cell>
        </row>
        <row r="5">
          <cell r="A5" t="str">
            <v>AEROTECH</v>
          </cell>
        </row>
        <row r="6">
          <cell r="A6" t="str">
            <v>AF</v>
          </cell>
        </row>
        <row r="7">
          <cell r="A7" t="str">
            <v>AFI Rechange</v>
          </cell>
        </row>
        <row r="8">
          <cell r="A8" t="str">
            <v>AFI Tiers</v>
          </cell>
        </row>
        <row r="9">
          <cell r="A9" t="str">
            <v>AIA/Bx</v>
          </cell>
        </row>
        <row r="10">
          <cell r="A10" t="str">
            <v>AIR ALGERIE</v>
          </cell>
        </row>
        <row r="11">
          <cell r="A11" t="str">
            <v>ALITALIA</v>
          </cell>
        </row>
        <row r="12">
          <cell r="A12" t="str">
            <v>AJW Aviation</v>
          </cell>
        </row>
        <row r="13">
          <cell r="A13" t="str">
            <v>AMS</v>
          </cell>
        </row>
        <row r="14">
          <cell r="A14" t="str">
            <v>ANA</v>
          </cell>
        </row>
        <row r="15">
          <cell r="A15" t="str">
            <v>AUTRES CFM56</v>
          </cell>
        </row>
        <row r="16">
          <cell r="A16" t="str">
            <v>BU REPARATIONS PNR</v>
          </cell>
        </row>
        <row r="17">
          <cell r="A17" t="str">
            <v>BU REPARATIONS STK</v>
          </cell>
        </row>
        <row r="18">
          <cell r="A18" t="str">
            <v>CENTRAX</v>
          </cell>
        </row>
        <row r="19">
          <cell r="A19" t="str">
            <v>CFM MATERIAL</v>
          </cell>
        </row>
        <row r="20">
          <cell r="A20" t="str">
            <v>CHINA SOUTHERN</v>
          </cell>
        </row>
        <row r="21">
          <cell r="A21" t="str">
            <v>DEC SAS</v>
          </cell>
        </row>
        <row r="22">
          <cell r="A22" t="str">
            <v>DELTA ALASKA</v>
          </cell>
        </row>
        <row r="23">
          <cell r="A23" t="str">
            <v>DELTA DELTA</v>
          </cell>
        </row>
        <row r="24">
          <cell r="A24" t="str">
            <v>DELTA GOL</v>
          </cell>
        </row>
        <row r="25">
          <cell r="A25" t="str">
            <v>DELTA TIERS</v>
          </cell>
        </row>
        <row r="26">
          <cell r="A26" t="str">
            <v>DIVERS Tiers</v>
          </cell>
        </row>
        <row r="27">
          <cell r="A27" t="str">
            <v>EGYPTAIR</v>
          </cell>
        </row>
        <row r="28">
          <cell r="A28" t="str">
            <v>FINNAIR</v>
          </cell>
        </row>
        <row r="29">
          <cell r="A29" t="str">
            <v>FORGES DE BOLOGNE</v>
          </cell>
        </row>
        <row r="30">
          <cell r="A30" t="str">
            <v>GE AVIATION</v>
          </cell>
        </row>
        <row r="31">
          <cell r="A31" t="str">
            <v>GE WALES</v>
          </cell>
        </row>
        <row r="32">
          <cell r="A32" t="str">
            <v>GOL</v>
          </cell>
        </row>
        <row r="33">
          <cell r="A33" t="str">
            <v>IAI</v>
          </cell>
        </row>
        <row r="34">
          <cell r="A34" t="str">
            <v>ICARUS</v>
          </cell>
        </row>
        <row r="35">
          <cell r="A35" t="str">
            <v>IBERIA</v>
          </cell>
        </row>
        <row r="36">
          <cell r="A36" t="str">
            <v>KOREAN AIR</v>
          </cell>
        </row>
        <row r="37">
          <cell r="A37" t="str">
            <v>LARZAC</v>
          </cell>
        </row>
        <row r="38">
          <cell r="A38" t="str">
            <v>LUFTHANSA</v>
          </cell>
        </row>
        <row r="39">
          <cell r="A39" t="str">
            <v>MALICHAUD ATLA</v>
          </cell>
        </row>
        <row r="40">
          <cell r="A40" t="str">
            <v>MECACHROME</v>
          </cell>
        </row>
        <row r="41">
          <cell r="A41" t="str">
            <v>MICRO MECANIQUE</v>
          </cell>
        </row>
        <row r="42">
          <cell r="A42" t="str">
            <v>MTU</v>
          </cell>
        </row>
        <row r="43">
          <cell r="A43" t="str">
            <v>MTU ZHUHAI</v>
          </cell>
        </row>
        <row r="44">
          <cell r="A44" t="str">
            <v>NACIL</v>
          </cell>
        </row>
        <row r="45">
          <cell r="A45" t="str">
            <v>OVERSEAS</v>
          </cell>
        </row>
        <row r="46">
          <cell r="A46" t="str">
            <v>P&amp;W</v>
          </cell>
        </row>
        <row r="47">
          <cell r="A47" t="str">
            <v>RM</v>
          </cell>
        </row>
        <row r="48">
          <cell r="A48" t="str">
            <v>RMOG</v>
          </cell>
        </row>
        <row r="49">
          <cell r="A49" t="str">
            <v>SAUDIA</v>
          </cell>
        </row>
        <row r="50">
          <cell r="A50" t="str">
            <v>SAMES</v>
          </cell>
        </row>
        <row r="51">
          <cell r="A51" t="str">
            <v>SAMES REP</v>
          </cell>
        </row>
        <row r="52">
          <cell r="A52" t="str">
            <v>SKF</v>
          </cell>
        </row>
        <row r="53">
          <cell r="A53" t="str">
            <v>SMES</v>
          </cell>
        </row>
        <row r="54">
          <cell r="A54" t="str">
            <v>SNECMA-G</v>
          </cell>
        </row>
        <row r="55">
          <cell r="A55" t="str">
            <v>SNECMA-L</v>
          </cell>
        </row>
        <row r="56">
          <cell r="A56" t="str">
            <v>SNECMA-VERNON</v>
          </cell>
        </row>
        <row r="57">
          <cell r="A57" t="str">
            <v>SNECMA-W</v>
          </cell>
        </row>
        <row r="58">
          <cell r="A58" t="str">
            <v>SOUTH WEST</v>
          </cell>
        </row>
        <row r="59">
          <cell r="A59" t="str">
            <v>SQY</v>
          </cell>
        </row>
        <row r="60">
          <cell r="A60" t="str">
            <v>SQY/IBERIA</v>
          </cell>
        </row>
        <row r="61">
          <cell r="A61" t="str">
            <v>SQY/KLM</v>
          </cell>
        </row>
        <row r="62">
          <cell r="A62" t="str">
            <v>SQY/SAMES</v>
          </cell>
        </row>
        <row r="63">
          <cell r="A63" t="str">
            <v>SQY/SMES</v>
          </cell>
        </row>
        <row r="64">
          <cell r="A64" t="str">
            <v>SQY/SSAMC</v>
          </cell>
        </row>
        <row r="65">
          <cell r="A65" t="str">
            <v>SQY/SSB</v>
          </cell>
        </row>
        <row r="66">
          <cell r="A66" t="str">
            <v>SR Technics</v>
          </cell>
        </row>
        <row r="67">
          <cell r="A67" t="str">
            <v>SSAMC</v>
          </cell>
        </row>
        <row r="68">
          <cell r="A68" t="str">
            <v>SSB</v>
          </cell>
        </row>
        <row r="69">
          <cell r="A69" t="str">
            <v>ST AERO</v>
          </cell>
        </row>
        <row r="70">
          <cell r="A70" t="str">
            <v>TAP CFM</v>
          </cell>
        </row>
        <row r="71">
          <cell r="A71" t="str">
            <v>TAP Tiers</v>
          </cell>
        </row>
        <row r="72">
          <cell r="A72" t="str">
            <v>TEC</v>
          </cell>
        </row>
        <row r="73">
          <cell r="A73" t="str">
            <v>TEC CFMSA</v>
          </cell>
        </row>
        <row r="74">
          <cell r="A74" t="str">
            <v>TRADEWINDS</v>
          </cell>
        </row>
        <row r="75">
          <cell r="A75" t="str">
            <v>TURBOJET</v>
          </cell>
        </row>
        <row r="76">
          <cell r="A76" t="str">
            <v>TURKISH Rechange</v>
          </cell>
        </row>
        <row r="77">
          <cell r="A77" t="str">
            <v>EUROPEAN AVIATION LIMITED</v>
          </cell>
        </row>
        <row r="78">
          <cell r="A78" t="str">
            <v>3TOP Aviation</v>
          </cell>
        </row>
        <row r="79">
          <cell r="A79" t="str">
            <v>GEAM</v>
          </cell>
        </row>
      </sheetData>
      <sheetData sheetId="1" refreshError="1"/>
      <sheetData sheetId="2">
        <row r="1">
          <cell r="A1" t="str">
            <v xml:space="preserve">Chapitre ATA
</v>
          </cell>
        </row>
        <row r="52">
          <cell r="F52" t="str">
            <v>C</v>
          </cell>
          <cell r="G52" t="str">
            <v>OUI</v>
          </cell>
        </row>
        <row r="54">
          <cell r="F54" t="str">
            <v>S</v>
          </cell>
          <cell r="G54" t="str">
            <v>NON</v>
          </cell>
        </row>
        <row r="55">
          <cell r="F55" t="str">
            <v>R</v>
          </cell>
        </row>
        <row r="56">
          <cell r="F56" t="str">
            <v>C/SAP</v>
          </cell>
        </row>
      </sheetData>
      <sheetData sheetId="3" refreshError="1"/>
      <sheetData sheetId="4" refreshError="1"/>
      <sheetData sheetId="5">
        <row r="4">
          <cell r="B4">
            <v>888306</v>
          </cell>
        </row>
      </sheetData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Wolverine\donnees$\hlenain\Bureau\TEST%20MACRO%20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NAIN HONORINE (SNECMA)" refreshedDate="42352.7193625" createdVersion="4" refreshedVersion="5" minRefreshableVersion="3" recordCount="31">
  <cacheSource type="worksheet">
    <worksheetSource name="BDD_entrees_2015" r:id="rId2"/>
  </cacheSource>
  <cacheFields count="14">
    <cacheField name="Année" numFmtId="0">
      <sharedItems/>
    </cacheField>
    <cacheField name="Mois" numFmtId="0">
      <sharedItems containsSemiMixedTypes="0" containsNonDate="0" containsDate="1" containsString="0" minDate="2015-01-05T00:00:00" maxDate="2015-12-31T00:00:00"/>
    </cacheField>
    <cacheField name="N° SEM reçue" numFmtId="0">
      <sharedItems containsSemiMixedTypes="0" containsString="0" containsNumber="1" containsInteger="1" minValue="0" maxValue="53" count="53">
        <n v="2"/>
        <n v="6"/>
        <n v="8"/>
        <n v="9"/>
        <n v="10"/>
        <n v="11"/>
        <n v="14"/>
        <n v="15"/>
        <n v="18"/>
        <n v="20"/>
        <n v="21"/>
        <n v="23"/>
        <n v="27"/>
        <n v="29"/>
        <n v="31"/>
        <n v="32"/>
        <n v="35"/>
        <n v="37"/>
        <n v="40"/>
        <n v="41"/>
        <n v="44"/>
        <n v="46"/>
        <n v="49"/>
        <n v="51"/>
        <n v="53"/>
        <n v="0" u="1"/>
        <n v="7" u="1"/>
        <n v="3" u="1"/>
        <n v="33" u="1"/>
        <n v="19" u="1"/>
        <n v="39" u="1"/>
        <n v="22" u="1"/>
        <n v="1" u="1"/>
        <n v="45" u="1"/>
        <n v="38" u="1"/>
        <n v="25" u="1"/>
        <n v="28" u="1"/>
        <n v="12" u="1"/>
        <n v="5" u="1"/>
        <n v="50" u="1"/>
        <n v="43" u="1"/>
        <n v="36" u="1"/>
        <n v="24" u="1"/>
        <n v="4" u="1"/>
        <n v="42" u="1"/>
        <n v="17" u="1"/>
        <n v="48" u="1"/>
        <n v="30" u="1"/>
        <n v="13" u="1"/>
        <n v="34" u="1"/>
        <n v="47" u="1"/>
        <n v="26" u="1"/>
        <n v="16" u="1"/>
      </sharedItems>
      <fieldGroup par="11"/>
    </cacheField>
    <cacheField name="Date reçue" numFmtId="14">
      <sharedItems containsSemiMixedTypes="0" containsNonDate="0" containsDate="1" containsString="0" minDate="2015-01-05T00:00:00" maxDate="2015-12-31T00:00:00"/>
    </cacheField>
    <cacheField name="N°PRODUIT" numFmtId="0">
      <sharedItems containsNonDate="0" containsString="0" containsBlank="1"/>
    </cacheField>
    <cacheField name="Client" numFmtId="0">
      <sharedItems/>
    </cacheField>
    <cacheField name="produit " numFmtId="0">
      <sharedItems count="7">
        <s v="maison"/>
        <s v="voiture"/>
        <s v="jardin "/>
        <s v="roue"/>
        <s v="bracelet"/>
        <s v="crayons"/>
        <s v="livre"/>
      </sharedItems>
    </cacheField>
    <cacheField name="Qty" numFmtId="0">
      <sharedItems containsSemiMixedTypes="0" containsString="0" containsNumber="1" minValue="1" maxValue="69.464285714285694"/>
    </cacheField>
    <cacheField name="CDE" numFmtId="0">
      <sharedItems containsSemiMixedTypes="0" containsString="0" containsNumber="1" containsInteger="1" minValue="123" maxValue="10113"/>
    </cacheField>
    <cacheField name="S/T" numFmtId="0">
      <sharedItems containsBlank="1" count="4">
        <s v="OUI "/>
        <s v="NON"/>
        <m u="1"/>
        <s v="OUI" u="1"/>
      </sharedItems>
    </cacheField>
    <cacheField name="F/G/H" numFmtId="0">
      <sharedItems containsBlank="1"/>
    </cacheField>
    <cacheField name="N° SEM reçue2" numFmtId="0" databaseField="0">
      <fieldGroup base="2">
        <discretePr count="53">
          <x v="10"/>
          <x v="1"/>
          <x v="1"/>
          <x v="1"/>
          <x v="2"/>
          <x v="2"/>
          <x v="3"/>
          <x v="3"/>
          <x v="3"/>
          <x v="4"/>
          <x v="4"/>
          <x v="5"/>
          <x v="6"/>
          <x v="6"/>
          <x v="6"/>
          <x v="7"/>
          <x v="7"/>
          <x v="8"/>
          <x v="9"/>
          <x v="9"/>
          <x v="9"/>
          <x v="11"/>
          <x v="12"/>
          <x v="13"/>
          <x v="14"/>
          <x v="0"/>
          <x v="1"/>
          <x v="10"/>
          <x v="7"/>
          <x v="4"/>
          <x v="8"/>
          <x v="4"/>
          <x v="10"/>
          <x v="11"/>
          <x v="8"/>
          <x v="5"/>
          <x v="6"/>
          <x v="2"/>
          <x v="10"/>
          <x v="12"/>
          <x v="9"/>
          <x v="8"/>
          <x v="5"/>
          <x v="10"/>
          <x v="9"/>
          <x v="3"/>
          <x v="11"/>
          <x v="6"/>
          <x v="2"/>
          <x v="7"/>
          <x v="11"/>
          <x v="5"/>
          <x v="3"/>
        </discretePr>
        <groupItems count="15">
          <n v="0"/>
          <s v="Groupe2"/>
          <s v="Groupe3"/>
          <s v="Groupe4"/>
          <s v="Groupe5"/>
          <s v="Groupe6"/>
          <s v="Groupe7"/>
          <s v="Groupe8"/>
          <s v="Groupe9"/>
          <s v="Groupe10"/>
          <s v="Groupe1"/>
          <s v="Groupe11"/>
          <s v="Groupe12"/>
          <n v="51"/>
          <n v="53"/>
        </groupItems>
      </fieldGroup>
    </cacheField>
    <cacheField name="Champ1" numFmtId="0" formula="'Moyenne 2015'/12" databaseField="0"/>
    <cacheField name="Moyenne 2015" numFmtId="0" formula="#NAME?" databaseField="0"/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2015"/>
    <d v="2015-01-05T00:00:00"/>
    <x v="0"/>
    <d v="2015-01-05T00:00:00"/>
    <m/>
    <s v="CLIENT 1"/>
    <x v="0"/>
    <n v="1"/>
    <n v="123"/>
    <x v="0"/>
    <s v="R"/>
  </r>
  <r>
    <s v="2015"/>
    <d v="2015-01-05T00:00:00"/>
    <x v="0"/>
    <d v="2015-01-05T00:00:00"/>
    <m/>
    <s v="CLIENT 2"/>
    <x v="1"/>
    <n v="2"/>
    <n v="456"/>
    <x v="1"/>
    <s v="F"/>
  </r>
  <r>
    <s v="2015"/>
    <d v="2015-01-05T00:00:00"/>
    <x v="0"/>
    <d v="2015-01-05T00:00:00"/>
    <m/>
    <s v="CLIENT 3"/>
    <x v="2"/>
    <n v="3"/>
    <n v="789"/>
    <x v="0"/>
    <m/>
  </r>
  <r>
    <s v="2015"/>
    <d v="2015-01-05T00:00:00"/>
    <x v="0"/>
    <d v="2015-01-05T00:00:00"/>
    <m/>
    <s v="CLIENT 4"/>
    <x v="3"/>
    <n v="45"/>
    <n v="1122"/>
    <x v="1"/>
    <s v="G"/>
  </r>
  <r>
    <s v="2015"/>
    <d v="2015-02-03T00:00:00"/>
    <x v="1"/>
    <d v="2015-02-03T00:00:00"/>
    <m/>
    <s v="CLIENT 5"/>
    <x v="4"/>
    <n v="12"/>
    <n v="1455"/>
    <x v="0"/>
    <s v="R"/>
  </r>
  <r>
    <s v="2015"/>
    <d v="2015-02-15T00:00:00"/>
    <x v="2"/>
    <d v="2015-02-15T00:00:00"/>
    <m/>
    <s v="CLIENT 6"/>
    <x v="5"/>
    <n v="14"/>
    <n v="1788"/>
    <x v="1"/>
    <s v="G"/>
  </r>
  <r>
    <s v="2015"/>
    <d v="2015-02-28T00:00:00"/>
    <x v="3"/>
    <d v="2015-02-28T00:00:00"/>
    <m/>
    <s v="CLIENT 7"/>
    <x v="6"/>
    <n v="15"/>
    <n v="2121"/>
    <x v="0"/>
    <m/>
  </r>
  <r>
    <s v="2015"/>
    <d v="2015-03-03T00:00:00"/>
    <x v="4"/>
    <d v="2015-03-03T00:00:00"/>
    <m/>
    <s v="CLIENT 1"/>
    <x v="1"/>
    <n v="17"/>
    <n v="2454"/>
    <x v="1"/>
    <s v="H"/>
  </r>
  <r>
    <s v="2015"/>
    <d v="2015-03-14T00:00:00"/>
    <x v="5"/>
    <d v="2015-03-14T00:00:00"/>
    <m/>
    <s v="CLIENT 2"/>
    <x v="2"/>
    <n v="23.1071428571429"/>
    <n v="2787"/>
    <x v="0"/>
    <s v="R"/>
  </r>
  <r>
    <s v="2015"/>
    <d v="2015-03-29T00:00:00"/>
    <x v="6"/>
    <d v="2015-03-29T00:00:00"/>
    <m/>
    <s v="CLIENT 3"/>
    <x v="3"/>
    <n v="25.214285714285701"/>
    <n v="3120"/>
    <x v="1"/>
    <s v="F"/>
  </r>
  <r>
    <s v="2015"/>
    <d v="2015-04-04T00:00:00"/>
    <x v="6"/>
    <d v="2015-04-04T00:00:00"/>
    <m/>
    <s v="CLIENT 4"/>
    <x v="4"/>
    <n v="27.321428571428601"/>
    <n v="3453"/>
    <x v="0"/>
    <m/>
  </r>
  <r>
    <s v="2015"/>
    <d v="2015-04-05T00:00:00"/>
    <x v="7"/>
    <d v="2015-04-05T00:00:00"/>
    <m/>
    <s v="CLIENT 5"/>
    <x v="5"/>
    <n v="29.428571428571399"/>
    <n v="3786"/>
    <x v="1"/>
    <s v="G"/>
  </r>
  <r>
    <s v="2015"/>
    <d v="2015-05-02T00:00:00"/>
    <x v="8"/>
    <d v="2015-05-02T00:00:00"/>
    <m/>
    <s v="CLIENT 6"/>
    <x v="6"/>
    <n v="31.535714285714299"/>
    <n v="4119"/>
    <x v="0"/>
    <s v="R"/>
  </r>
  <r>
    <s v="2015"/>
    <d v="2015-04-30T00:00:00"/>
    <x v="8"/>
    <d v="2015-04-30T00:00:00"/>
    <m/>
    <s v="CLIENT 7"/>
    <x v="1"/>
    <n v="33.642857142857103"/>
    <n v="4452"/>
    <x v="1"/>
    <s v="H"/>
  </r>
  <r>
    <s v="2015"/>
    <d v="2015-05-10T00:00:00"/>
    <x v="9"/>
    <d v="2015-05-10T00:00:00"/>
    <m/>
    <s v="CLIENT 15"/>
    <x v="2"/>
    <n v="35.75"/>
    <n v="4785"/>
    <x v="0"/>
    <m/>
  </r>
  <r>
    <s v="2015"/>
    <d v="2015-05-20T00:00:00"/>
    <x v="10"/>
    <d v="2015-05-20T00:00:00"/>
    <m/>
    <s v="CLIENT 16"/>
    <x v="3"/>
    <n v="37.857142857142897"/>
    <n v="5118"/>
    <x v="1"/>
    <s v="F"/>
  </r>
  <r>
    <s v="2015"/>
    <d v="2015-06-03T00:00:00"/>
    <x v="11"/>
    <d v="2015-06-03T00:00:00"/>
    <m/>
    <s v="CLIENT 17"/>
    <x v="4"/>
    <n v="39.964285714285701"/>
    <n v="5451"/>
    <x v="0"/>
    <m/>
  </r>
  <r>
    <s v="2015"/>
    <d v="2015-06-06T00:00:00"/>
    <x v="11"/>
    <d v="2015-06-06T00:00:00"/>
    <m/>
    <s v="CLIENT 18"/>
    <x v="5"/>
    <n v="42.071428571428598"/>
    <n v="5784"/>
    <x v="1"/>
    <s v="G"/>
  </r>
  <r>
    <s v="2015"/>
    <d v="2015-07-03T00:00:00"/>
    <x v="12"/>
    <d v="2015-07-03T00:00:00"/>
    <m/>
    <s v="CLIENT 19"/>
    <x v="6"/>
    <n v="44.178571428571402"/>
    <n v="6117"/>
    <x v="0"/>
    <s v="R"/>
  </r>
  <r>
    <s v="2015"/>
    <d v="2015-07-16T00:00:00"/>
    <x v="13"/>
    <d v="2015-07-16T00:00:00"/>
    <m/>
    <s v="CLIENT 20"/>
    <x v="1"/>
    <n v="46.285714285714299"/>
    <n v="6450"/>
    <x v="1"/>
    <s v="H"/>
  </r>
  <r>
    <s v="2015"/>
    <d v="2015-07-30T00:00:00"/>
    <x v="14"/>
    <d v="2015-07-30T00:00:00"/>
    <m/>
    <s v="CLIENT 21"/>
    <x v="2"/>
    <n v="48.392857142857103"/>
    <n v="6783"/>
    <x v="0"/>
    <m/>
  </r>
  <r>
    <s v="2015"/>
    <d v="2015-08-05T00:00:00"/>
    <x v="15"/>
    <d v="2015-08-05T00:00:00"/>
    <m/>
    <s v="CLIENT 22"/>
    <x v="3"/>
    <n v="50.5"/>
    <n v="7116"/>
    <x v="1"/>
    <s v="F"/>
  </r>
  <r>
    <s v="2015"/>
    <d v="2015-08-28T00:00:00"/>
    <x v="16"/>
    <d v="2015-08-28T00:00:00"/>
    <m/>
    <s v="CLIENT 23"/>
    <x v="4"/>
    <n v="52.607142857142897"/>
    <n v="7449"/>
    <x v="0"/>
    <m/>
  </r>
  <r>
    <s v="2015"/>
    <d v="2015-09-09T00:00:00"/>
    <x v="17"/>
    <d v="2015-09-09T00:00:00"/>
    <m/>
    <s v="CLIENT 24"/>
    <x v="5"/>
    <n v="54.714285714285701"/>
    <n v="7782"/>
    <x v="1"/>
    <s v="G"/>
  </r>
  <r>
    <s v="2015"/>
    <d v="2015-09-30T00:00:00"/>
    <x v="18"/>
    <d v="2015-09-30T00:00:00"/>
    <m/>
    <s v="CLIENT 25"/>
    <x v="6"/>
    <n v="56.821428571428598"/>
    <n v="8115"/>
    <x v="0"/>
    <m/>
  </r>
  <r>
    <s v="2015"/>
    <d v="2015-10-10T00:00:00"/>
    <x v="19"/>
    <d v="2015-10-10T00:00:00"/>
    <m/>
    <s v="CLIENT 26"/>
    <x v="1"/>
    <n v="58.928571428571402"/>
    <n v="8448"/>
    <x v="1"/>
    <s v="H"/>
  </r>
  <r>
    <s v="2015"/>
    <d v="2015-10-30T00:00:00"/>
    <x v="20"/>
    <d v="2015-10-30T00:00:00"/>
    <m/>
    <s v="CLIENT 27"/>
    <x v="2"/>
    <n v="61.035714285714299"/>
    <n v="8781"/>
    <x v="0"/>
    <s v="R"/>
  </r>
  <r>
    <s v="2015"/>
    <d v="2015-11-11T00:00:00"/>
    <x v="21"/>
    <d v="2015-11-11T00:00:00"/>
    <m/>
    <s v="CLIENT 28"/>
    <x v="3"/>
    <n v="63.142857142857103"/>
    <n v="9114"/>
    <x v="1"/>
    <s v="F"/>
  </r>
  <r>
    <s v="2015"/>
    <d v="2015-11-30T00:00:00"/>
    <x v="22"/>
    <d v="2015-11-30T00:00:00"/>
    <m/>
    <s v="CLIENT 29"/>
    <x v="4"/>
    <n v="65.25"/>
    <n v="9447"/>
    <x v="0"/>
    <m/>
  </r>
  <r>
    <s v="2015"/>
    <d v="2015-12-18T00:00:00"/>
    <x v="23"/>
    <d v="2015-12-18T00:00:00"/>
    <m/>
    <s v="CLIENT 30"/>
    <x v="5"/>
    <n v="67.357142857142904"/>
    <n v="9780"/>
    <x v="1"/>
    <s v="H"/>
  </r>
  <r>
    <s v="2015"/>
    <d v="2015-12-30T00:00:00"/>
    <x v="24"/>
    <d v="2015-12-30T00:00:00"/>
    <m/>
    <s v="CLIENT 31"/>
    <x v="6"/>
    <n v="69.464285714285694"/>
    <n v="10113"/>
    <x v="0"/>
    <s v="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grandTotalCaption="Réel cumul 2015" updatedVersion="5" minRefreshableVersion="3" useAutoFormatting="1" itemPrintTitles="1" createdVersion="4" indent="0" outline="1" outlineData="1" chartFormat="4" colHeaderCaption="Semaines">
  <location ref="A18:M28" firstHeaderRow="1" firstDataRow="3" firstDataCol="1"/>
  <pivotFields count="14">
    <pivotField subtotalTop="0" showAll="0" defaultSubtotal="0"/>
    <pivotField subtotalTop="0" showAll="0" defaultSubtotal="0"/>
    <pivotField axis="axisCol" subtotalTop="0" showAll="0" defaultSubtotal="0">
      <items count="53">
        <item m="1" x="25"/>
        <item m="1" x="32"/>
        <item x="0"/>
        <item m="1" x="27"/>
        <item m="1" x="43"/>
        <item m="1" x="38"/>
        <item x="1"/>
        <item m="1" x="26"/>
        <item x="2"/>
        <item x="3"/>
        <item x="4"/>
        <item x="5"/>
        <item m="1" x="37"/>
        <item m="1" x="48"/>
        <item x="6"/>
        <item x="7"/>
        <item m="1" x="52"/>
        <item m="1" x="45"/>
        <item x="8"/>
        <item m="1" x="29"/>
        <item x="9"/>
        <item x="10"/>
        <item m="1" x="31"/>
        <item x="11"/>
        <item m="1" x="42"/>
        <item m="1" x="35"/>
        <item m="1" x="51"/>
        <item x="12"/>
        <item m="1" x="36"/>
        <item x="13"/>
        <item m="1" x="47"/>
        <item x="14"/>
        <item x="15"/>
        <item m="1" x="28"/>
        <item m="1" x="49"/>
        <item x="16"/>
        <item m="1" x="41"/>
        <item x="17"/>
        <item m="1" x="34"/>
        <item m="1" x="30"/>
        <item x="18"/>
        <item x="19"/>
        <item m="1" x="44"/>
        <item m="1" x="40"/>
        <item x="20"/>
        <item m="1" x="33"/>
        <item x="21"/>
        <item m="1" x="50"/>
        <item m="1" x="46"/>
        <item h="1" x="22"/>
        <item h="1" m="1" x="39"/>
        <item h="1" x="23"/>
        <item h="1" x="24"/>
      </items>
    </pivotField>
    <pivotField subtotalTop="0" showAll="0" defaultSubtotal="0"/>
    <pivotField showAll="0" defaultSubtotal="0"/>
    <pivotField subtotalTop="0" showAll="0" defaultSubtotal="0"/>
    <pivotField axis="axisRow" showAll="0" defaultSubtotal="0">
      <items count="7">
        <item x="4"/>
        <item x="5"/>
        <item x="2"/>
        <item x="6"/>
        <item x="0"/>
        <item x="3"/>
        <item x="1"/>
      </items>
    </pivotField>
    <pivotField dataField="1" subtotalTop="0" showAll="0" defaultSubtotal="0"/>
    <pivotField showAll="0" defaultSubtotal="0"/>
    <pivotField subtotalTop="0" showAll="0" defaultSubtotal="0"/>
    <pivotField showAll="0" defaultSubtotal="0"/>
    <pivotField axis="axisCol" subtotalTop="0" showAll="0" defaultSubtotal="0">
      <items count="15">
        <item h="1" x="0"/>
        <item n="Janvier" sd="0" x="10"/>
        <item n="Février" sd="0" x="1"/>
        <item n="Mars" sd="0" x="2"/>
        <item n="Avril" sd="0" x="3"/>
        <item n="Mai" sd="0" x="4"/>
        <item n="Juin" sd="0" x="5"/>
        <item n="Juillet" sd="0" x="6"/>
        <item n="Août" sd="0" x="7"/>
        <item n="Septembre" sd="0" x="8"/>
        <item n="Octobre " sd="0" x="9"/>
        <item n="Novembre" sd="0" x="11"/>
        <item n="Décembre" h="1" sd="0" x="12"/>
        <item h="1" x="13"/>
        <item h="1" x="14"/>
      </items>
    </pivotField>
    <pivotField dragToRow="0" dragToCol="0" dragToPage="0" showAll="0" defaultSubtotal="0"/>
    <pivotField dragToRow="0" dragToCol="0" dragToPage="0" showAll="0" defaultSubtota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11"/>
    <field x="2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Qty" fld="7" baseField="12" baseItem="16" numFmtId="3"/>
  </dataFields>
  <formats count="14">
    <format dxfId="48">
      <pivotArea type="all" dataOnly="0" outline="0" fieldPosition="0"/>
    </format>
    <format dxfId="49">
      <pivotArea dataOnly="0" labelOnly="1" grandCol="1" outline="0" fieldPosition="0"/>
    </format>
    <format dxfId="50">
      <pivotArea dataOnly="0" labelOnly="1" grandCol="1" outline="0" fieldPosition="0"/>
    </format>
    <format dxfId="51">
      <pivotArea dataOnly="0" labelOnly="1" grandRow="1" outline="0" fieldPosition="0"/>
    </format>
    <format dxfId="52">
      <pivotArea dataOnly="0" labelOnly="1" grandRow="1" outline="0" fieldPosition="0"/>
    </format>
    <format dxfId="53">
      <pivotArea type="all" dataOnly="0" outline="0" fieldPosition="0"/>
    </format>
    <format dxfId="54">
      <pivotArea type="origin" dataOnly="0" labelOnly="1" outline="0" fieldPosition="0"/>
    </format>
    <format dxfId="55">
      <pivotArea type="origin" dataOnly="0" labelOnly="1" outline="0" fieldPosition="0"/>
    </format>
    <format dxfId="56">
      <pivotArea type="all" dataOnly="0" outline="0" fieldPosition="0"/>
    </format>
    <format dxfId="57">
      <pivotArea dataOnly="0" outline="0" fieldPosition="0">
        <references count="1">
          <reference field="11" count="0"/>
        </references>
      </pivotArea>
    </format>
    <format dxfId="58">
      <pivotArea type="all" dataOnly="0" outline="0" fieldPosition="0"/>
    </format>
    <format dxfId="59">
      <pivotArea type="all" dataOnly="0" outline="0" fieldPosition="0"/>
    </format>
    <format dxfId="60">
      <pivotArea grandRow="1" outline="0" collapsedLevelsAreSubtotals="1" fieldPosition="0"/>
    </format>
    <format dxfId="4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ref_jeux" displayName="ref_jeux" ref="A1:B6" totalsRowShown="0">
  <autoFilter ref="A1:B6"/>
  <tableColumns count="2">
    <tableColumn id="1" name="Produits "/>
    <tableColumn id="2" name="qté pcs par produit: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D1:F8" totalsRowShown="0">
  <autoFilter ref="D1:F8"/>
  <tableColumns count="3">
    <tableColumn id="1" name="Produits "/>
    <tableColumn id="2" name="Notif 2015 Entrées pcs"/>
    <tableColumn id="3" name="Réel 2014 Entrées pc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2:T10" totalsRowShown="0" headerRowDxfId="23" dataDxfId="24" tableBorderDxfId="44">
  <autoFilter ref="B2:T10"/>
  <tableColumns count="19">
    <tableColumn id="1" name="Produits" dataDxfId="43"/>
    <tableColumn id="2" name="Réel 2014" dataDxfId="42" dataCellStyle="Milliers 3"/>
    <tableColumn id="3" name="Notif 2015" dataDxfId="41" dataCellStyle="Milliers 2"/>
    <tableColumn id="4" name="Notif 2015 Cumul" dataDxfId="40" dataCellStyle="Milliers 2"/>
    <tableColumn id="5" name="janv" dataDxfId="39"/>
    <tableColumn id="6" name="Février_x000a_S06 à S09" dataDxfId="38"/>
    <tableColumn id="7" name="Mars _x000a_S10 à S13" dataDxfId="37"/>
    <tableColumn id="8" name="Avril _x000a_S14 à S18" dataDxfId="36"/>
    <tableColumn id="9" name="Mai_x000a_ S19 à S22" dataDxfId="35"/>
    <tableColumn id="10" name="Juin_x000a_ S23 à S26" dataDxfId="34"/>
    <tableColumn id="11" name="Juillet_x000a_ S27 à S31" dataDxfId="33"/>
    <tableColumn id="12" name="Aout_x000a_ S32 à S35" dataDxfId="32"/>
    <tableColumn id="13" name="Septembre_x000a_ S36 à S39" dataDxfId="31"/>
    <tableColumn id="14" name="Octobre_x000a_ S40 à S44" dataDxfId="30"/>
    <tableColumn id="15" name="Novembre_x000a_ S45 à S48" dataDxfId="29"/>
    <tableColumn id="16" name="Décembre _x000a_S49 à S52" dataDxfId="28" dataCellStyle="Milliers 2"/>
    <tableColumn id="17" name="Réel 2015 Cumul" dataDxfId="27" dataCellStyle="Milliers 2">
      <calculatedColumnFormula>SUM(F3:Q3)</calculatedColumnFormula>
    </tableColumn>
    <tableColumn id="18" name="Ecart réel vs CG" dataDxfId="26" dataCellStyle="Milliers 3">
      <calculatedColumnFormula>R3-E3</calculatedColumnFormula>
    </tableColumn>
    <tableColumn id="19" name="Colonne2" dataDxfId="25" dataCellStyle="Pourcentage 3">
      <calculatedColumnFormula>S3/E3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BDD_entrees_2015" displayName="BDD_entrees_2015" ref="A1:L32" totalsRowShown="0" headerRowDxfId="73" dataDxfId="72">
  <autoFilter ref="A1:L32"/>
  <sortState ref="A2:U32">
    <sortCondition ref="C1:C32"/>
  </sortState>
  <tableColumns count="12">
    <tableColumn id="2" name="Année" dataDxfId="71"/>
    <tableColumn id="3" name="Mois" dataDxfId="70"/>
    <tableColumn id="4" name="N° SEM reçue" dataDxfId="69">
      <calculatedColumnFormula>WEEKNUM(BDD_entrees_2015[[#This Row],[Date reçue]],1)</calculatedColumnFormula>
    </tableColumn>
    <tableColumn id="1" name="date" dataDxfId="45"/>
    <tableColumn id="7" name="Date reçue" dataDxfId="68"/>
    <tableColumn id="10" name="N°PRODUIT" dataDxfId="67"/>
    <tableColumn id="12" name="Client" dataDxfId="66"/>
    <tableColumn id="13" name="produit " dataDxfId="65"/>
    <tableColumn id="15" name="Qty" dataDxfId="64"/>
    <tableColumn id="16" name="CDE" dataDxfId="63"/>
    <tableColumn id="17" name="S/T" dataDxfId="62"/>
    <tableColumn id="18" name="F/G/H" dataDxfId="6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" name="entrees_pcs_cle" displayName="entrees_pcs_cle" ref="A1:S10" totalsRowShown="0" headerRowDxfId="94" dataDxfId="93" tableBorderDxfId="92">
  <tableColumns count="19">
    <tableColumn id="1" name="material" dataDxfId="91"/>
    <tableColumn id="2" name="Réel 2014" dataDxfId="90"/>
    <tableColumn id="3" name="Notif 2015" dataDxfId="89" dataCellStyle="Milliers 2"/>
    <tableColumn id="4" name="Notif 2015 Cumul" dataDxfId="88" dataCellStyle="Milliers 2"/>
    <tableColumn id="5" name="janv" dataDxfId="46" dataCellStyle="Milliers 2">
      <calculatedColumnFormula>SUMIFS(BDD_entrees_2015[Qty],BDD_entrees_2015[[produit ]],entrees_pcs_cle[[#This Row],[material]],BDD_entrees_2015[date],entrees_pcs_cle[[#Headers],[janv]])</calculatedColumnFormula>
    </tableColumn>
    <tableColumn id="6" name="févr." dataDxfId="87" dataCellStyle="Milliers 2"/>
    <tableColumn id="7" name="mars" dataDxfId="86" dataCellStyle="Milliers 2"/>
    <tableColumn id="8" name="avr." dataDxfId="85" dataCellStyle="Milliers 2"/>
    <tableColumn id="9" name="mai" dataDxfId="84" dataCellStyle="Milliers 2"/>
    <tableColumn id="10" name="juin" dataDxfId="83" dataCellStyle="Milliers 2"/>
    <tableColumn id="11" name="juil." dataDxfId="82" dataCellStyle="Milliers 2"/>
    <tableColumn id="12" name="août" dataDxfId="81" dataCellStyle="Milliers 2"/>
    <tableColumn id="13" name="sept." dataDxfId="80" dataCellStyle="Milliers 2"/>
    <tableColumn id="14" name="oct." dataDxfId="79" dataCellStyle="Milliers 2"/>
    <tableColumn id="15" name="nov." dataDxfId="78" dataCellStyle="Milliers 2"/>
    <tableColumn id="16" name="déc." dataDxfId="77"/>
    <tableColumn id="17" name="Réel 2015 Cumul" dataDxfId="76"/>
    <tableColumn id="18" name="Ecart réel vs NOTIF" dataDxfId="75"/>
    <tableColumn id="19" name="TX" dataDxfId="7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5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499984740745262"/>
  </sheetPr>
  <dimension ref="A1:F8"/>
  <sheetViews>
    <sheetView workbookViewId="0">
      <selection activeCell="C31" sqref="C31"/>
    </sheetView>
  </sheetViews>
  <sheetFormatPr baseColWidth="10" defaultRowHeight="15" x14ac:dyDescent="0.25"/>
  <cols>
    <col min="2" max="2" width="20.28515625" customWidth="1"/>
    <col min="5" max="5" width="22.5703125" customWidth="1"/>
    <col min="6" max="6" width="22" customWidth="1"/>
  </cols>
  <sheetData>
    <row r="1" spans="1:6" x14ac:dyDescent="0.25">
      <c r="A1" t="s">
        <v>9</v>
      </c>
      <c r="B1" t="s">
        <v>10</v>
      </c>
      <c r="D1" t="s">
        <v>9</v>
      </c>
      <c r="E1" t="s">
        <v>0</v>
      </c>
      <c r="F1" t="s">
        <v>1</v>
      </c>
    </row>
    <row r="2" spans="1:6" x14ac:dyDescent="0.25">
      <c r="A2" t="s">
        <v>2</v>
      </c>
      <c r="B2">
        <v>2</v>
      </c>
      <c r="D2" t="s">
        <v>2</v>
      </c>
      <c r="E2">
        <v>6591.915</v>
      </c>
      <c r="F2">
        <v>6558</v>
      </c>
    </row>
    <row r="3" spans="1:6" x14ac:dyDescent="0.25">
      <c r="A3" t="s">
        <v>3</v>
      </c>
      <c r="B3">
        <v>4</v>
      </c>
      <c r="D3" t="s">
        <v>3</v>
      </c>
      <c r="E3">
        <v>20067.648000000001</v>
      </c>
      <c r="F3">
        <v>18824</v>
      </c>
    </row>
    <row r="4" spans="1:6" x14ac:dyDescent="0.25">
      <c r="A4" t="s">
        <v>4</v>
      </c>
      <c r="B4">
        <v>3</v>
      </c>
      <c r="D4" t="s">
        <v>4</v>
      </c>
      <c r="E4">
        <v>5203.268</v>
      </c>
      <c r="F4">
        <v>3722</v>
      </c>
    </row>
    <row r="5" spans="1:6" x14ac:dyDescent="0.25">
      <c r="A5" t="s">
        <v>5</v>
      </c>
      <c r="B5">
        <v>1</v>
      </c>
      <c r="D5" t="s">
        <v>5</v>
      </c>
      <c r="E5">
        <v>19562.004000000012</v>
      </c>
      <c r="F5">
        <v>17546</v>
      </c>
    </row>
    <row r="6" spans="1:6" x14ac:dyDescent="0.25">
      <c r="A6" t="s">
        <v>6</v>
      </c>
      <c r="B6">
        <v>5</v>
      </c>
      <c r="D6" t="s">
        <v>6</v>
      </c>
      <c r="E6">
        <v>9646.32</v>
      </c>
      <c r="F6">
        <v>8635</v>
      </c>
    </row>
    <row r="7" spans="1:6" x14ac:dyDescent="0.25">
      <c r="D7" t="s">
        <v>7</v>
      </c>
      <c r="E7">
        <v>11912.813999999993</v>
      </c>
      <c r="F7">
        <v>11957</v>
      </c>
    </row>
    <row r="8" spans="1:6" x14ac:dyDescent="0.25">
      <c r="D8" t="s">
        <v>8</v>
      </c>
      <c r="E8">
        <v>1950</v>
      </c>
      <c r="F8">
        <v>1825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B1:W35"/>
  <sheetViews>
    <sheetView topLeftCell="F2" workbookViewId="0">
      <selection activeCell="B2" sqref="B2:T10"/>
    </sheetView>
  </sheetViews>
  <sheetFormatPr baseColWidth="10" defaultRowHeight="15" outlineLevelCol="1" x14ac:dyDescent="0.25"/>
  <cols>
    <col min="1" max="1" width="8.42578125" customWidth="1"/>
    <col min="2" max="2" width="16.140625" customWidth="1"/>
    <col min="3" max="3" width="14.140625" customWidth="1"/>
    <col min="4" max="4" width="12.140625" customWidth="1"/>
    <col min="5" max="5" width="18.28515625" customWidth="1"/>
    <col min="6" max="13" width="11.42578125" customWidth="1" outlineLevel="1"/>
    <col min="14" max="16" width="11.42578125" customWidth="1"/>
    <col min="17" max="17" width="11.42578125" customWidth="1" outlineLevel="1" collapsed="1"/>
    <col min="18" max="18" width="18.28515625" customWidth="1"/>
    <col min="19" max="19" width="19.85546875" customWidth="1"/>
    <col min="20" max="20" width="12.85546875" customWidth="1"/>
    <col min="21" max="21" width="14.28515625" customWidth="1"/>
  </cols>
  <sheetData>
    <row r="1" spans="2:23" hidden="1" x14ac:dyDescent="0.25">
      <c r="S1" s="5"/>
      <c r="T1" s="5"/>
      <c r="U1" s="5"/>
      <c r="W1" s="6"/>
    </row>
    <row r="2" spans="2:23" ht="36" customHeight="1" x14ac:dyDescent="0.25">
      <c r="B2" s="131" t="s">
        <v>174</v>
      </c>
      <c r="C2" s="109" t="s">
        <v>11</v>
      </c>
      <c r="D2" s="110" t="s">
        <v>12</v>
      </c>
      <c r="E2" s="132" t="s">
        <v>13</v>
      </c>
      <c r="F2" s="133" t="s">
        <v>171</v>
      </c>
      <c r="G2" s="134" t="s">
        <v>14</v>
      </c>
      <c r="H2" s="134" t="s">
        <v>15</v>
      </c>
      <c r="I2" s="134" t="s">
        <v>16</v>
      </c>
      <c r="J2" s="134" t="s">
        <v>17</v>
      </c>
      <c r="K2" s="134" t="s">
        <v>18</v>
      </c>
      <c r="L2" s="134" t="s">
        <v>19</v>
      </c>
      <c r="M2" s="134" t="s">
        <v>20</v>
      </c>
      <c r="N2" s="134" t="s">
        <v>21</v>
      </c>
      <c r="O2" s="134" t="s">
        <v>22</v>
      </c>
      <c r="P2" s="134" t="s">
        <v>23</v>
      </c>
      <c r="Q2" s="134" t="s">
        <v>24</v>
      </c>
      <c r="R2" s="132" t="s">
        <v>25</v>
      </c>
      <c r="S2" s="117" t="s">
        <v>26</v>
      </c>
      <c r="T2" s="118" t="s">
        <v>173</v>
      </c>
      <c r="U2" s="8"/>
    </row>
    <row r="3" spans="2:23" x14ac:dyDescent="0.25">
      <c r="B3" s="120" t="s">
        <v>2</v>
      </c>
      <c r="C3" s="115">
        <v>345</v>
      </c>
      <c r="D3" s="11">
        <v>456</v>
      </c>
      <c r="E3" s="107">
        <f t="shared" ref="E3:E9" si="0">D3/52*$C$13</f>
        <v>412.15384615384619</v>
      </c>
      <c r="F3" s="121"/>
      <c r="G3" s="121">
        <v>12</v>
      </c>
      <c r="H3" s="121"/>
      <c r="I3" s="121">
        <v>27.321428571428601</v>
      </c>
      <c r="J3" s="121"/>
      <c r="K3" s="121">
        <v>39.964285714285701</v>
      </c>
      <c r="L3" s="121"/>
      <c r="M3" s="121">
        <v>52.607142857142897</v>
      </c>
      <c r="N3" s="121"/>
      <c r="O3" s="121"/>
      <c r="P3" s="121"/>
      <c r="Q3" s="11">
        <f>VLOOKUP($B3,'[1]BDD entrées'!$B$15:$N$22,13,FALSE)</f>
        <v>0</v>
      </c>
      <c r="R3" s="107">
        <f>SUM(F3:Q3)</f>
        <v>131.8928571428572</v>
      </c>
      <c r="S3" s="115">
        <f>R3-E3</f>
        <v>-280.26098901098896</v>
      </c>
      <c r="T3" s="116">
        <f>S3/E3</f>
        <v>-0.67999120140777458</v>
      </c>
      <c r="U3" s="8"/>
    </row>
    <row r="4" spans="2:23" x14ac:dyDescent="0.25">
      <c r="B4" s="120" t="s">
        <v>3</v>
      </c>
      <c r="C4" s="115">
        <v>456</v>
      </c>
      <c r="D4" s="11">
        <v>457</v>
      </c>
      <c r="E4" s="107">
        <f t="shared" si="0"/>
        <v>413.05769230769232</v>
      </c>
      <c r="F4" s="121"/>
      <c r="G4" s="121">
        <v>14</v>
      </c>
      <c r="H4" s="121"/>
      <c r="I4" s="121">
        <v>29.428571428571399</v>
      </c>
      <c r="J4" s="121"/>
      <c r="K4" s="121">
        <v>42.071428571428598</v>
      </c>
      <c r="L4" s="121"/>
      <c r="M4" s="121"/>
      <c r="N4" s="121">
        <v>54.714285714285701</v>
      </c>
      <c r="O4" s="121"/>
      <c r="P4" s="121"/>
      <c r="Q4" s="11">
        <f>VLOOKUP($B4,'[1]BDD entrées'!$B$15:$N$22,13,FALSE)</f>
        <v>0</v>
      </c>
      <c r="R4" s="107">
        <f t="shared" ref="R4:R9" si="1">SUM(F4:Q4)</f>
        <v>140.21428571428569</v>
      </c>
      <c r="S4" s="115">
        <f t="shared" ref="S4:S9" si="2">R4-E4</f>
        <v>-272.8434065934066</v>
      </c>
      <c r="T4" s="116">
        <f t="shared" ref="T4:T10" si="3">S4/E4</f>
        <v>-0.66054551621849911</v>
      </c>
      <c r="U4" s="8"/>
      <c r="V4" t="str">
        <f>IF(SUM(F10:Q10)=R10,"OK","Faux")</f>
        <v>OK</v>
      </c>
    </row>
    <row r="5" spans="2:23" x14ac:dyDescent="0.25">
      <c r="B5" s="120" t="s">
        <v>4</v>
      </c>
      <c r="C5" s="115">
        <v>123</v>
      </c>
      <c r="D5" s="11">
        <v>234</v>
      </c>
      <c r="E5" s="107">
        <f t="shared" si="0"/>
        <v>211.5</v>
      </c>
      <c r="F5" s="121">
        <v>3</v>
      </c>
      <c r="G5" s="121"/>
      <c r="H5" s="121">
        <v>23.1071428571429</v>
      </c>
      <c r="I5" s="121"/>
      <c r="J5" s="121">
        <v>35.75</v>
      </c>
      <c r="K5" s="121"/>
      <c r="L5" s="121">
        <v>48.392857142857103</v>
      </c>
      <c r="M5" s="121"/>
      <c r="N5" s="121"/>
      <c r="O5" s="121">
        <v>61.035714285714299</v>
      </c>
      <c r="P5" s="121"/>
      <c r="Q5" s="11">
        <f>VLOOKUP($B5,'[1]BDD entrées'!$B$15:$N$22,13,FALSE)</f>
        <v>0</v>
      </c>
      <c r="R5" s="107">
        <f t="shared" si="1"/>
        <v>171.28571428571431</v>
      </c>
      <c r="S5" s="115">
        <f t="shared" si="2"/>
        <v>-40.214285714285694</v>
      </c>
      <c r="T5" s="116">
        <f t="shared" si="3"/>
        <v>-0.19013846673421131</v>
      </c>
      <c r="U5" s="8"/>
      <c r="V5" t="e">
        <f>IF(#REF!=R16,"OK","Faux")</f>
        <v>#REF!</v>
      </c>
    </row>
    <row r="6" spans="2:23" x14ac:dyDescent="0.25">
      <c r="B6" s="120" t="s">
        <v>5</v>
      </c>
      <c r="C6" s="115">
        <v>321</v>
      </c>
      <c r="D6" s="11">
        <v>356</v>
      </c>
      <c r="E6" s="107">
        <f t="shared" si="0"/>
        <v>321.76923076923077</v>
      </c>
      <c r="F6" s="121"/>
      <c r="G6" s="121">
        <v>15</v>
      </c>
      <c r="H6" s="121"/>
      <c r="I6" s="121">
        <v>31.535714285714299</v>
      </c>
      <c r="J6" s="121"/>
      <c r="K6" s="121"/>
      <c r="L6" s="121">
        <v>44.178571428571402</v>
      </c>
      <c r="M6" s="121"/>
      <c r="N6" s="121"/>
      <c r="O6" s="121">
        <v>56.821428571428598</v>
      </c>
      <c r="P6" s="121"/>
      <c r="Q6" s="11">
        <f>VLOOKUP($B6,'[1]BDD entrées'!$B$15:$N$22,13,FALSE)</f>
        <v>0</v>
      </c>
      <c r="R6" s="107">
        <f t="shared" si="1"/>
        <v>147.53571428571428</v>
      </c>
      <c r="S6" s="115">
        <f t="shared" si="2"/>
        <v>-174.2335164835165</v>
      </c>
      <c r="T6" s="116">
        <f t="shared" si="3"/>
        <v>-0.54148594651822002</v>
      </c>
      <c r="U6" s="8"/>
      <c r="V6" t="s">
        <v>27</v>
      </c>
    </row>
    <row r="7" spans="2:23" x14ac:dyDescent="0.25">
      <c r="B7" s="120" t="s">
        <v>6</v>
      </c>
      <c r="C7" s="115">
        <v>543</v>
      </c>
      <c r="D7" s="11">
        <v>567</v>
      </c>
      <c r="E7" s="107">
        <f t="shared" si="0"/>
        <v>512.48076923076917</v>
      </c>
      <c r="F7" s="121">
        <v>1</v>
      </c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1">
        <f>VLOOKUP($B7,'[1]BDD entrées'!$B$15:$N$22,13,FALSE)</f>
        <v>0</v>
      </c>
      <c r="R7" s="107">
        <f t="shared" si="1"/>
        <v>1</v>
      </c>
      <c r="S7" s="115">
        <f>R7-E7</f>
        <v>-511.48076923076917</v>
      </c>
      <c r="T7" s="116">
        <f t="shared" si="3"/>
        <v>-0.99804870726856543</v>
      </c>
      <c r="U7" s="8"/>
    </row>
    <row r="8" spans="2:23" x14ac:dyDescent="0.25">
      <c r="B8" s="122" t="s">
        <v>7</v>
      </c>
      <c r="C8" s="115">
        <v>678</v>
      </c>
      <c r="D8" s="11">
        <v>680</v>
      </c>
      <c r="E8" s="107">
        <f t="shared" si="0"/>
        <v>614.61538461538464</v>
      </c>
      <c r="F8" s="121">
        <v>45</v>
      </c>
      <c r="G8" s="121"/>
      <c r="H8" s="121"/>
      <c r="I8" s="121">
        <v>25.214285714285701</v>
      </c>
      <c r="J8" s="121">
        <v>37.857142857142897</v>
      </c>
      <c r="K8" s="121"/>
      <c r="L8" s="121"/>
      <c r="M8" s="121">
        <v>50.5</v>
      </c>
      <c r="N8" s="121"/>
      <c r="O8" s="121"/>
      <c r="P8" s="121">
        <v>63.142857142857103</v>
      </c>
      <c r="Q8" s="11">
        <f>VLOOKUP($B8,'[1]BDD entrées'!$B$15:$N$22,13,FALSE)</f>
        <v>0</v>
      </c>
      <c r="R8" s="107">
        <f t="shared" si="1"/>
        <v>221.71428571428569</v>
      </c>
      <c r="S8" s="115">
        <f t="shared" si="2"/>
        <v>-392.90109890109898</v>
      </c>
      <c r="T8" s="116">
        <f t="shared" si="3"/>
        <v>-0.63926336492043634</v>
      </c>
      <c r="U8" s="8"/>
    </row>
    <row r="9" spans="2:23" x14ac:dyDescent="0.25">
      <c r="B9" s="123" t="s">
        <v>8</v>
      </c>
      <c r="C9" s="115">
        <v>500</v>
      </c>
      <c r="D9" s="11">
        <v>500</v>
      </c>
      <c r="E9" s="107">
        <f t="shared" si="0"/>
        <v>451.92307692307691</v>
      </c>
      <c r="F9" s="121">
        <v>2</v>
      </c>
      <c r="G9" s="121"/>
      <c r="H9" s="121">
        <v>17</v>
      </c>
      <c r="I9" s="121">
        <v>33.642857142857103</v>
      </c>
      <c r="J9" s="121"/>
      <c r="K9" s="121"/>
      <c r="L9" s="121">
        <v>46.285714285714299</v>
      </c>
      <c r="M9" s="121"/>
      <c r="N9" s="121"/>
      <c r="O9" s="121">
        <v>58.928571428571402</v>
      </c>
      <c r="P9" s="121"/>
      <c r="Q9" s="11">
        <f>VLOOKUP($B9,'[1]BDD entrées'!$B$15:$N$22,13,FALSE)</f>
        <v>0</v>
      </c>
      <c r="R9" s="107">
        <f t="shared" si="1"/>
        <v>157.8571428571428</v>
      </c>
      <c r="S9" s="115">
        <f t="shared" si="2"/>
        <v>-294.06593406593413</v>
      </c>
      <c r="T9" s="116">
        <f t="shared" si="3"/>
        <v>-0.65069908814589683</v>
      </c>
      <c r="U9" s="8"/>
    </row>
    <row r="10" spans="2:23" x14ac:dyDescent="0.25">
      <c r="B10" s="124" t="s">
        <v>28</v>
      </c>
      <c r="C10" s="125">
        <f t="shared" ref="C10:Q10" si="4">SUM(C3:C9)</f>
        <v>2966</v>
      </c>
      <c r="D10" s="125">
        <f t="shared" si="4"/>
        <v>3250</v>
      </c>
      <c r="E10" s="126">
        <f t="shared" si="4"/>
        <v>2937.5</v>
      </c>
      <c r="F10" s="125">
        <f t="shared" si="4"/>
        <v>51</v>
      </c>
      <c r="G10" s="125">
        <f t="shared" si="4"/>
        <v>41</v>
      </c>
      <c r="H10" s="125">
        <f t="shared" si="4"/>
        <v>40.107142857142904</v>
      </c>
      <c r="I10" s="125">
        <f t="shared" si="4"/>
        <v>147.14285714285711</v>
      </c>
      <c r="J10" s="125">
        <f t="shared" si="4"/>
        <v>73.60714285714289</v>
      </c>
      <c r="K10" s="125">
        <f t="shared" si="4"/>
        <v>82.035714285714306</v>
      </c>
      <c r="L10" s="125">
        <f t="shared" si="4"/>
        <v>138.8571428571428</v>
      </c>
      <c r="M10" s="125">
        <f t="shared" si="4"/>
        <v>103.10714285714289</v>
      </c>
      <c r="N10" s="125">
        <f t="shared" si="4"/>
        <v>54.714285714285701</v>
      </c>
      <c r="O10" s="125">
        <f t="shared" si="4"/>
        <v>176.78571428571428</v>
      </c>
      <c r="P10" s="125">
        <f t="shared" si="4"/>
        <v>63.142857142857103</v>
      </c>
      <c r="Q10" s="125">
        <f t="shared" si="4"/>
        <v>0</v>
      </c>
      <c r="R10" s="126">
        <f>SUM(F10:Q10)</f>
        <v>971.5</v>
      </c>
      <c r="S10" s="125">
        <f>R10-E10</f>
        <v>-1966</v>
      </c>
      <c r="T10" s="127">
        <f t="shared" si="3"/>
        <v>-0.6692765957446809</v>
      </c>
      <c r="U10" s="8"/>
    </row>
    <row r="11" spans="2:23" x14ac:dyDescent="0.25">
      <c r="U11" s="8"/>
    </row>
    <row r="12" spans="2:23" x14ac:dyDescent="0.25">
      <c r="U12" s="8"/>
    </row>
    <row r="13" spans="2:23" x14ac:dyDescent="0.25">
      <c r="B13" s="7" t="s">
        <v>29</v>
      </c>
      <c r="C13" s="14">
        <f>D13-1</f>
        <v>47</v>
      </c>
      <c r="D13" s="15">
        <v>48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8"/>
    </row>
    <row r="14" spans="2:23" x14ac:dyDescent="0.25">
      <c r="B14" s="7"/>
      <c r="C14" s="14" t="s">
        <v>30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8"/>
    </row>
    <row r="15" spans="2:23" ht="30" x14ac:dyDescent="0.25">
      <c r="B15" s="7"/>
      <c r="D15" s="17" t="s">
        <v>31</v>
      </c>
      <c r="E15" s="18" t="s">
        <v>32</v>
      </c>
      <c r="F15" s="19" t="s">
        <v>171</v>
      </c>
      <c r="G15" s="19" t="s">
        <v>36</v>
      </c>
      <c r="H15" s="19" t="s">
        <v>37</v>
      </c>
      <c r="I15" s="19" t="s">
        <v>38</v>
      </c>
      <c r="J15" s="19" t="s">
        <v>39</v>
      </c>
      <c r="K15" s="19" t="s">
        <v>40</v>
      </c>
      <c r="L15" s="19" t="s">
        <v>41</v>
      </c>
      <c r="M15" s="19" t="s">
        <v>42</v>
      </c>
      <c r="N15" s="19" t="s">
        <v>43</v>
      </c>
      <c r="O15" s="19" t="s">
        <v>44</v>
      </c>
      <c r="P15" s="19" t="s">
        <v>45</v>
      </c>
      <c r="Q15" s="19" t="s">
        <v>46</v>
      </c>
      <c r="R15" s="20" t="s">
        <v>33</v>
      </c>
      <c r="S15" s="7"/>
      <c r="T15" s="7"/>
      <c r="U15" s="16"/>
    </row>
    <row r="16" spans="2:23" x14ac:dyDescent="0.25">
      <c r="B16" s="12" t="s">
        <v>34</v>
      </c>
      <c r="D16" s="21">
        <f>C10/12</f>
        <v>247.16666666666666</v>
      </c>
      <c r="E16" s="22">
        <f>AVERAGE(F16:P16)</f>
        <v>88.318181818181813</v>
      </c>
      <c r="F16" s="21">
        <f>F10</f>
        <v>51</v>
      </c>
      <c r="G16" s="21">
        <f t="shared" ref="G16:Q16" si="5">G10</f>
        <v>41</v>
      </c>
      <c r="H16" s="21">
        <f t="shared" si="5"/>
        <v>40.107142857142904</v>
      </c>
      <c r="I16" s="21">
        <f t="shared" si="5"/>
        <v>147.14285714285711</v>
      </c>
      <c r="J16" s="21">
        <f t="shared" si="5"/>
        <v>73.60714285714289</v>
      </c>
      <c r="K16" s="21">
        <f t="shared" si="5"/>
        <v>82.035714285714306</v>
      </c>
      <c r="L16" s="21">
        <f t="shared" si="5"/>
        <v>138.8571428571428</v>
      </c>
      <c r="M16" s="21">
        <f t="shared" si="5"/>
        <v>103.10714285714289</v>
      </c>
      <c r="N16" s="21">
        <f t="shared" si="5"/>
        <v>54.714285714285701</v>
      </c>
      <c r="O16" s="21">
        <f t="shared" si="5"/>
        <v>176.78571428571428</v>
      </c>
      <c r="P16" s="21">
        <f t="shared" si="5"/>
        <v>63.142857142857103</v>
      </c>
      <c r="Q16" s="21">
        <f t="shared" si="5"/>
        <v>0</v>
      </c>
      <c r="R16" s="23" t="e">
        <f>#REF!</f>
        <v>#REF!</v>
      </c>
      <c r="S16" s="7"/>
      <c r="T16" s="7"/>
      <c r="U16" s="16"/>
    </row>
    <row r="17" spans="2:21" x14ac:dyDescent="0.25">
      <c r="B17" t="s">
        <v>12</v>
      </c>
      <c r="C17" s="7"/>
      <c r="D17" s="24"/>
      <c r="E17" s="25"/>
      <c r="F17" s="25">
        <f>$D$10/12</f>
        <v>270.83333333333331</v>
      </c>
      <c r="G17" s="25">
        <f t="shared" ref="G17:Q17" si="6">$D$10/12</f>
        <v>270.83333333333331</v>
      </c>
      <c r="H17" s="25">
        <f t="shared" si="6"/>
        <v>270.83333333333331</v>
      </c>
      <c r="I17" s="25">
        <f t="shared" si="6"/>
        <v>270.83333333333331</v>
      </c>
      <c r="J17" s="25">
        <f t="shared" si="6"/>
        <v>270.83333333333331</v>
      </c>
      <c r="K17" s="25">
        <f t="shared" si="6"/>
        <v>270.83333333333331</v>
      </c>
      <c r="L17" s="25">
        <f t="shared" si="6"/>
        <v>270.83333333333331</v>
      </c>
      <c r="M17" s="25">
        <f t="shared" si="6"/>
        <v>270.83333333333331</v>
      </c>
      <c r="N17" s="25">
        <f t="shared" si="6"/>
        <v>270.83333333333331</v>
      </c>
      <c r="O17" s="25">
        <f t="shared" si="6"/>
        <v>270.83333333333331</v>
      </c>
      <c r="P17" s="25">
        <f t="shared" si="6"/>
        <v>270.83333333333331</v>
      </c>
      <c r="Q17" s="25">
        <f t="shared" si="6"/>
        <v>270.83333333333331</v>
      </c>
      <c r="R17" s="26"/>
      <c r="S17" s="7"/>
      <c r="T17" s="7"/>
      <c r="U17" s="16"/>
    </row>
    <row r="18" spans="2:21" x14ac:dyDescent="0.25">
      <c r="B18" s="27" t="s">
        <v>11</v>
      </c>
      <c r="D18" s="28">
        <v>0</v>
      </c>
      <c r="E18" s="28">
        <v>0</v>
      </c>
      <c r="F18" s="28">
        <v>200</v>
      </c>
      <c r="G18" s="28">
        <v>300</v>
      </c>
      <c r="H18" s="28">
        <v>156</v>
      </c>
      <c r="I18" s="28">
        <v>253</v>
      </c>
      <c r="J18" s="28">
        <v>345</v>
      </c>
      <c r="K18" s="28">
        <v>324</v>
      </c>
      <c r="L18" s="28">
        <v>287</v>
      </c>
      <c r="M18" s="28">
        <v>189</v>
      </c>
      <c r="N18" s="28">
        <v>301</v>
      </c>
      <c r="O18" s="28">
        <v>298</v>
      </c>
      <c r="P18" s="28">
        <v>123</v>
      </c>
      <c r="Q18" s="28">
        <v>234</v>
      </c>
      <c r="R18" s="24"/>
      <c r="S18" s="7"/>
      <c r="T18" s="7"/>
      <c r="U18" s="16"/>
    </row>
    <row r="19" spans="2:21" x14ac:dyDescent="0.25"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16"/>
    </row>
    <row r="20" spans="2:21" x14ac:dyDescent="0.25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16"/>
    </row>
    <row r="21" spans="2:21" x14ac:dyDescent="0.25"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2:21" x14ac:dyDescent="0.25"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2:21" x14ac:dyDescent="0.25"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2:21" x14ac:dyDescent="0.25"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2:21" x14ac:dyDescent="0.25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2:21" x14ac:dyDescent="0.25"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2:21" x14ac:dyDescent="0.25"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2:21" x14ac:dyDescent="0.25"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2:21" x14ac:dyDescent="0.25"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2:21" x14ac:dyDescent="0.25"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2:21" x14ac:dyDescent="0.25"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2:21" x14ac:dyDescent="0.25"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2:21" x14ac:dyDescent="0.25"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2:21" x14ac:dyDescent="0.25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2:21" x14ac:dyDescent="0.25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</sheetData>
  <conditionalFormatting sqref="T3">
    <cfRule type="expression" dxfId="19" priority="3">
      <formula>"inférieur à 0"</formula>
    </cfRule>
  </conditionalFormatting>
  <conditionalFormatting sqref="T3:T10">
    <cfRule type="cellIs" dxfId="18" priority="1" operator="lessThan">
      <formula>0</formula>
    </cfRule>
    <cfRule type="cellIs" dxfId="17" priority="2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BA23"/>
  <sheetViews>
    <sheetView workbookViewId="0">
      <selection activeCell="B15" sqref="B15"/>
    </sheetView>
  </sheetViews>
  <sheetFormatPr baseColWidth="10" defaultRowHeight="15" x14ac:dyDescent="0.25"/>
  <sheetData>
    <row r="1" spans="1:53" x14ac:dyDescent="0.25">
      <c r="A1" s="78"/>
      <c r="B1" s="79" t="s">
        <v>107</v>
      </c>
      <c r="C1" s="79" t="s">
        <v>108</v>
      </c>
      <c r="D1" s="79" t="s">
        <v>109</v>
      </c>
      <c r="E1" s="79" t="s">
        <v>110</v>
      </c>
      <c r="F1" s="79" t="s">
        <v>111</v>
      </c>
      <c r="G1" s="79" t="s">
        <v>112</v>
      </c>
      <c r="H1" s="79" t="s">
        <v>113</v>
      </c>
      <c r="I1" s="79" t="s">
        <v>114</v>
      </c>
      <c r="J1" s="79" t="s">
        <v>115</v>
      </c>
      <c r="K1" s="79" t="s">
        <v>116</v>
      </c>
      <c r="L1" s="79" t="s">
        <v>117</v>
      </c>
      <c r="M1" s="79" t="s">
        <v>118</v>
      </c>
      <c r="N1" s="79" t="s">
        <v>119</v>
      </c>
      <c r="O1" s="79" t="s">
        <v>120</v>
      </c>
      <c r="P1" s="79" t="s">
        <v>121</v>
      </c>
      <c r="Q1" s="79" t="s">
        <v>122</v>
      </c>
      <c r="R1" s="79" t="s">
        <v>123</v>
      </c>
      <c r="S1" s="79" t="s">
        <v>124</v>
      </c>
      <c r="T1" s="79" t="s">
        <v>125</v>
      </c>
      <c r="U1" s="79" t="s">
        <v>126</v>
      </c>
      <c r="V1" s="79" t="s">
        <v>127</v>
      </c>
      <c r="W1" s="79" t="s">
        <v>128</v>
      </c>
      <c r="X1" s="79" t="s">
        <v>129</v>
      </c>
      <c r="Y1" s="79" t="s">
        <v>130</v>
      </c>
      <c r="Z1" s="79" t="s">
        <v>131</v>
      </c>
      <c r="AA1" s="79" t="s">
        <v>132</v>
      </c>
      <c r="AB1" s="79" t="s">
        <v>133</v>
      </c>
      <c r="AC1" s="79" t="s">
        <v>134</v>
      </c>
      <c r="AD1" s="79" t="s">
        <v>135</v>
      </c>
      <c r="AE1" s="79" t="s">
        <v>136</v>
      </c>
      <c r="AF1" s="79" t="s">
        <v>137</v>
      </c>
      <c r="AG1" s="79" t="s">
        <v>138</v>
      </c>
      <c r="AH1" s="79" t="s">
        <v>139</v>
      </c>
      <c r="AI1" s="79" t="s">
        <v>140</v>
      </c>
      <c r="AJ1" s="79" t="s">
        <v>141</v>
      </c>
      <c r="AK1" s="79" t="s">
        <v>142</v>
      </c>
      <c r="AL1" s="79" t="s">
        <v>143</v>
      </c>
      <c r="AM1" s="79" t="s">
        <v>144</v>
      </c>
      <c r="AN1" s="79" t="s">
        <v>145</v>
      </c>
      <c r="AO1" s="79" t="s">
        <v>146</v>
      </c>
      <c r="AP1" s="79" t="s">
        <v>147</v>
      </c>
      <c r="AQ1" s="79" t="s">
        <v>148</v>
      </c>
      <c r="AR1" s="79" t="s">
        <v>149</v>
      </c>
      <c r="AS1" s="79" t="s">
        <v>150</v>
      </c>
      <c r="AT1" s="79" t="s">
        <v>151</v>
      </c>
      <c r="AU1" s="79" t="s">
        <v>152</v>
      </c>
      <c r="AV1" s="79" t="s">
        <v>153</v>
      </c>
      <c r="AW1" s="79" t="s">
        <v>154</v>
      </c>
      <c r="AX1" s="79" t="s">
        <v>155</v>
      </c>
      <c r="AY1" s="79" t="s">
        <v>156</v>
      </c>
      <c r="AZ1" s="79" t="s">
        <v>157</v>
      </c>
      <c r="BA1" s="79" t="s">
        <v>158</v>
      </c>
    </row>
    <row r="2" spans="1:53" x14ac:dyDescent="0.25">
      <c r="A2" s="1" t="s">
        <v>2</v>
      </c>
      <c r="B2" s="80">
        <v>0</v>
      </c>
      <c r="C2" s="80"/>
      <c r="D2" s="80"/>
      <c r="E2" s="80"/>
      <c r="F2" s="80"/>
      <c r="G2" s="81"/>
      <c r="H2" s="81"/>
      <c r="I2" s="81"/>
      <c r="J2" s="81"/>
      <c r="K2" s="80"/>
      <c r="L2" s="80"/>
      <c r="M2" s="80"/>
      <c r="N2" s="80"/>
      <c r="O2" s="78"/>
      <c r="P2" s="80"/>
      <c r="Q2" s="80"/>
      <c r="R2" s="80"/>
      <c r="S2" s="80"/>
      <c r="T2" s="78"/>
      <c r="U2" s="78"/>
      <c r="V2" s="78"/>
      <c r="W2" s="78"/>
      <c r="X2" s="78"/>
      <c r="Y2" s="78"/>
      <c r="Z2" s="78"/>
      <c r="AA2" s="78"/>
      <c r="AB2" s="82"/>
      <c r="AC2" s="80"/>
      <c r="AD2" s="80"/>
      <c r="AE2" s="80"/>
      <c r="AF2" s="80"/>
      <c r="AG2" s="80"/>
      <c r="AH2" s="80"/>
      <c r="AI2" s="80"/>
      <c r="AJ2" s="80"/>
      <c r="AK2" s="80"/>
      <c r="AL2" s="80"/>
      <c r="AM2" s="80"/>
      <c r="AN2" s="80"/>
      <c r="AO2" s="78"/>
      <c r="AP2" s="82"/>
      <c r="AQ2" s="82"/>
      <c r="AR2" s="82"/>
      <c r="AS2" s="82"/>
      <c r="AT2" s="80"/>
      <c r="AU2" s="80"/>
      <c r="AV2" s="80"/>
      <c r="AW2" s="80"/>
      <c r="AX2" s="80"/>
      <c r="AY2" s="80"/>
      <c r="AZ2" s="80"/>
      <c r="BA2" s="80"/>
    </row>
    <row r="3" spans="1:53" x14ac:dyDescent="0.25">
      <c r="A3" s="2" t="s">
        <v>3</v>
      </c>
      <c r="B3" s="80">
        <v>0</v>
      </c>
      <c r="C3" s="80"/>
      <c r="D3" s="80"/>
      <c r="E3" s="80"/>
      <c r="F3" s="80"/>
      <c r="G3" s="81"/>
      <c r="H3" s="81"/>
      <c r="I3" s="81"/>
      <c r="J3" s="81"/>
      <c r="K3" s="80"/>
      <c r="L3" s="80"/>
      <c r="M3" s="80"/>
      <c r="N3" s="80"/>
      <c r="O3" s="78"/>
      <c r="P3" s="80"/>
      <c r="Q3" s="80"/>
      <c r="R3" s="80"/>
      <c r="S3" s="80"/>
      <c r="T3" s="78"/>
      <c r="U3" s="78"/>
      <c r="V3" s="78"/>
      <c r="W3" s="78"/>
      <c r="X3" s="78"/>
      <c r="Y3" s="78"/>
      <c r="Z3" s="78"/>
      <c r="AA3" s="78"/>
      <c r="AB3" s="82"/>
      <c r="AC3" s="80"/>
      <c r="AD3" s="80"/>
      <c r="AE3" s="80"/>
      <c r="AF3" s="80"/>
      <c r="AG3" s="80"/>
      <c r="AH3" s="80"/>
      <c r="AI3" s="80"/>
      <c r="AJ3" s="80"/>
      <c r="AK3" s="80"/>
      <c r="AL3" s="80"/>
      <c r="AM3" s="80"/>
      <c r="AN3" s="80"/>
      <c r="AO3" s="78"/>
      <c r="AP3" s="82"/>
      <c r="AQ3" s="82"/>
      <c r="AR3" s="82"/>
      <c r="AS3" s="82"/>
      <c r="AT3" s="80"/>
      <c r="AU3" s="80"/>
      <c r="AV3" s="80"/>
      <c r="AW3" s="80"/>
      <c r="AX3" s="80"/>
      <c r="AY3" s="80"/>
      <c r="AZ3" s="80"/>
      <c r="BA3" s="80"/>
    </row>
    <row r="4" spans="1:53" x14ac:dyDescent="0.25">
      <c r="A4" s="1" t="s">
        <v>4</v>
      </c>
      <c r="B4" s="80">
        <v>0</v>
      </c>
      <c r="C4" s="80"/>
      <c r="D4" s="80"/>
      <c r="E4" s="80"/>
      <c r="F4" s="80"/>
      <c r="G4" s="81"/>
      <c r="H4" s="81"/>
      <c r="I4" s="81"/>
      <c r="J4" s="81"/>
      <c r="K4" s="80"/>
      <c r="L4" s="80"/>
      <c r="M4" s="80"/>
      <c r="N4" s="80"/>
      <c r="O4" s="78"/>
      <c r="P4" s="80"/>
      <c r="Q4" s="80"/>
      <c r="R4" s="80"/>
      <c r="S4" s="80"/>
      <c r="T4" s="78"/>
      <c r="U4" s="78"/>
      <c r="V4" s="78"/>
      <c r="W4" s="78"/>
      <c r="X4" s="78"/>
      <c r="Y4" s="78"/>
      <c r="Z4" s="78"/>
      <c r="AA4" s="78"/>
      <c r="AB4" s="82"/>
      <c r="AC4" s="80"/>
      <c r="AD4" s="80"/>
      <c r="AE4" s="80"/>
      <c r="AF4" s="80"/>
      <c r="AG4" s="80"/>
      <c r="AH4" s="80"/>
      <c r="AI4" s="80"/>
      <c r="AJ4" s="80"/>
      <c r="AK4" s="80"/>
      <c r="AL4" s="80"/>
      <c r="AM4" s="80"/>
      <c r="AN4" s="80"/>
      <c r="AO4" s="78"/>
      <c r="AP4" s="82"/>
      <c r="AQ4" s="82"/>
      <c r="AR4" s="82"/>
      <c r="AS4" s="82"/>
      <c r="AT4" s="80"/>
      <c r="AU4" s="80"/>
      <c r="AV4" s="80"/>
      <c r="AW4" s="80"/>
      <c r="AX4" s="80"/>
      <c r="AY4" s="80"/>
      <c r="AZ4" s="80"/>
      <c r="BA4" s="80"/>
    </row>
    <row r="5" spans="1:53" x14ac:dyDescent="0.25">
      <c r="A5" s="2" t="s">
        <v>5</v>
      </c>
      <c r="B5" s="80">
        <v>0</v>
      </c>
      <c r="C5" s="80"/>
      <c r="D5" s="80"/>
      <c r="E5" s="80"/>
      <c r="F5" s="80"/>
      <c r="G5" s="81"/>
      <c r="H5" s="81"/>
      <c r="I5" s="81"/>
      <c r="J5" s="81"/>
      <c r="K5" s="80"/>
      <c r="L5" s="80"/>
      <c r="M5" s="80"/>
      <c r="N5" s="80"/>
      <c r="O5" s="78"/>
      <c r="P5" s="80"/>
      <c r="Q5" s="80"/>
      <c r="R5" s="80"/>
      <c r="S5" s="80"/>
      <c r="T5" s="78"/>
      <c r="U5" s="78"/>
      <c r="V5" s="78"/>
      <c r="W5" s="78"/>
      <c r="X5" s="78"/>
      <c r="Y5" s="78"/>
      <c r="Z5" s="78"/>
      <c r="AA5" s="78"/>
      <c r="AB5" s="82"/>
      <c r="AC5" s="80"/>
      <c r="AD5" s="80"/>
      <c r="AE5" s="80"/>
      <c r="AF5" s="80"/>
      <c r="AG5" s="80"/>
      <c r="AH5" s="80"/>
      <c r="AI5" s="80"/>
      <c r="AJ5" s="80"/>
      <c r="AK5" s="80"/>
      <c r="AL5" s="80"/>
      <c r="AM5" s="80"/>
      <c r="AN5" s="80"/>
      <c r="AO5" s="78"/>
      <c r="AP5" s="82"/>
      <c r="AQ5" s="82"/>
      <c r="AR5" s="82"/>
      <c r="AS5" s="82"/>
      <c r="AT5" s="80"/>
      <c r="AU5" s="80"/>
      <c r="AV5" s="80"/>
      <c r="AW5" s="80"/>
      <c r="AX5" s="80"/>
      <c r="AY5" s="80"/>
      <c r="AZ5" s="80"/>
      <c r="BA5" s="80"/>
    </row>
    <row r="6" spans="1:53" x14ac:dyDescent="0.25">
      <c r="A6" s="1" t="s">
        <v>6</v>
      </c>
      <c r="B6" s="80">
        <v>0</v>
      </c>
      <c r="C6" s="80"/>
      <c r="D6" s="80"/>
      <c r="E6" s="80"/>
      <c r="F6" s="80"/>
      <c r="G6" s="81"/>
      <c r="H6" s="81"/>
      <c r="I6" s="81"/>
      <c r="J6" s="81"/>
      <c r="K6" s="80"/>
      <c r="L6" s="80"/>
      <c r="M6" s="80"/>
      <c r="N6" s="80"/>
      <c r="O6" s="78"/>
      <c r="P6" s="80"/>
      <c r="Q6" s="80"/>
      <c r="R6" s="80"/>
      <c r="S6" s="80"/>
      <c r="T6" s="78"/>
      <c r="U6" s="78"/>
      <c r="V6" s="78"/>
      <c r="W6" s="78"/>
      <c r="X6" s="78"/>
      <c r="Y6" s="78"/>
      <c r="Z6" s="78"/>
      <c r="AA6" s="78"/>
      <c r="AB6" s="82"/>
      <c r="AC6" s="80"/>
      <c r="AD6" s="80"/>
      <c r="AE6" s="80"/>
      <c r="AF6" s="80"/>
      <c r="AG6" s="80"/>
      <c r="AH6" s="80"/>
      <c r="AI6" s="80"/>
      <c r="AJ6" s="80"/>
      <c r="AK6" s="80"/>
      <c r="AL6" s="80"/>
      <c r="AM6" s="80"/>
      <c r="AN6" s="80"/>
      <c r="AO6" s="78"/>
      <c r="AP6" s="82"/>
      <c r="AQ6" s="82"/>
      <c r="AR6" s="82"/>
      <c r="AS6" s="82"/>
      <c r="AT6" s="80"/>
      <c r="AU6" s="80"/>
      <c r="AV6" s="80"/>
      <c r="AW6" s="80"/>
      <c r="AX6" s="80"/>
      <c r="AY6" s="80"/>
      <c r="AZ6" s="80"/>
      <c r="BA6" s="80"/>
    </row>
    <row r="7" spans="1:53" x14ac:dyDescent="0.25">
      <c r="A7" s="3" t="s">
        <v>7</v>
      </c>
      <c r="B7" s="83">
        <v>0</v>
      </c>
      <c r="C7" s="80"/>
      <c r="D7" s="80"/>
      <c r="E7" s="80"/>
      <c r="F7" s="80"/>
      <c r="G7" s="81"/>
      <c r="H7" s="81"/>
      <c r="I7" s="81"/>
      <c r="J7" s="81"/>
      <c r="K7" s="80"/>
      <c r="L7" s="80"/>
      <c r="M7" s="80"/>
      <c r="N7" s="80"/>
      <c r="O7" s="78"/>
      <c r="P7" s="80"/>
      <c r="Q7" s="80"/>
      <c r="R7" s="80"/>
      <c r="S7" s="80"/>
      <c r="T7" s="78"/>
      <c r="U7" s="78"/>
      <c r="V7" s="78"/>
      <c r="W7" s="78"/>
      <c r="X7" s="78"/>
      <c r="Y7" s="78"/>
      <c r="Z7" s="78"/>
      <c r="AA7" s="78"/>
      <c r="AB7" s="82"/>
      <c r="AC7" s="80"/>
      <c r="AD7" s="80"/>
      <c r="AE7" s="80"/>
      <c r="AF7" s="80"/>
      <c r="AG7" s="80"/>
      <c r="AH7" s="80"/>
      <c r="AI7" s="80"/>
      <c r="AJ7" s="80"/>
      <c r="AK7" s="80"/>
      <c r="AL7" s="80"/>
      <c r="AM7" s="80"/>
      <c r="AN7" s="80"/>
      <c r="AO7" s="78"/>
      <c r="AP7" s="82"/>
      <c r="AQ7" s="82"/>
      <c r="AR7" s="82"/>
      <c r="AS7" s="82"/>
      <c r="AT7" s="80"/>
      <c r="AU7" s="80"/>
      <c r="AV7" s="80"/>
      <c r="AW7" s="80"/>
      <c r="AX7" s="80"/>
      <c r="AY7" s="80"/>
      <c r="AZ7" s="80"/>
      <c r="BA7" s="80"/>
    </row>
    <row r="8" spans="1:53" ht="15.75" thickBot="1" x14ac:dyDescent="0.3">
      <c r="A8" s="4" t="s">
        <v>8</v>
      </c>
      <c r="B8" s="80"/>
      <c r="C8" s="80"/>
      <c r="D8" s="80"/>
      <c r="E8" s="80"/>
      <c r="F8" s="80"/>
      <c r="G8" s="81"/>
      <c r="H8" s="81"/>
      <c r="I8" s="81"/>
      <c r="J8" s="81"/>
      <c r="K8" s="80"/>
      <c r="L8" s="80"/>
      <c r="M8" s="80"/>
      <c r="N8" s="80"/>
      <c r="O8" s="78"/>
      <c r="P8" s="80"/>
      <c r="Q8" s="80"/>
      <c r="R8" s="80"/>
      <c r="S8" s="80"/>
      <c r="T8" s="78"/>
      <c r="U8" s="78"/>
      <c r="V8" s="78"/>
      <c r="W8" s="78"/>
      <c r="X8" s="78"/>
      <c r="Y8" s="78"/>
      <c r="Z8" s="78"/>
      <c r="AA8" s="78"/>
      <c r="AB8" s="82"/>
      <c r="AC8" s="80"/>
      <c r="AD8" s="80"/>
      <c r="AE8" s="80"/>
      <c r="AF8" s="80"/>
      <c r="AG8" s="80"/>
      <c r="AH8" s="80"/>
      <c r="AI8" s="80"/>
      <c r="AJ8" s="80"/>
      <c r="AK8" s="80"/>
      <c r="AL8" s="80"/>
      <c r="AM8" s="80"/>
      <c r="AN8" s="80"/>
      <c r="AO8" s="78"/>
      <c r="AP8" s="82"/>
      <c r="AQ8" s="82"/>
      <c r="AR8" s="82"/>
      <c r="AS8" s="82"/>
      <c r="AT8" s="80"/>
      <c r="AU8" s="80"/>
      <c r="AV8" s="80"/>
      <c r="AW8" s="80"/>
      <c r="AX8" s="80"/>
      <c r="AY8" s="80"/>
      <c r="AZ8" s="80"/>
      <c r="BA8" s="80"/>
    </row>
    <row r="9" spans="1:53" x14ac:dyDescent="0.25">
      <c r="A9" s="84" t="s">
        <v>49</v>
      </c>
      <c r="B9" s="84">
        <f t="shared" ref="B9:AG9" si="0">SUM(B2:B8)</f>
        <v>0</v>
      </c>
      <c r="C9" s="84">
        <f t="shared" si="0"/>
        <v>0</v>
      </c>
      <c r="D9" s="84">
        <f t="shared" si="0"/>
        <v>0</v>
      </c>
      <c r="E9" s="84">
        <f t="shared" si="0"/>
        <v>0</v>
      </c>
      <c r="F9" s="84">
        <f t="shared" si="0"/>
        <v>0</v>
      </c>
      <c r="G9" s="84">
        <f t="shared" si="0"/>
        <v>0</v>
      </c>
      <c r="H9" s="84">
        <f t="shared" si="0"/>
        <v>0</v>
      </c>
      <c r="I9" s="84">
        <f t="shared" si="0"/>
        <v>0</v>
      </c>
      <c r="J9" s="84">
        <f t="shared" si="0"/>
        <v>0</v>
      </c>
      <c r="K9" s="84">
        <f t="shared" si="0"/>
        <v>0</v>
      </c>
      <c r="L9" s="84">
        <f t="shared" si="0"/>
        <v>0</v>
      </c>
      <c r="M9" s="84">
        <f t="shared" si="0"/>
        <v>0</v>
      </c>
      <c r="N9" s="84">
        <f t="shared" si="0"/>
        <v>0</v>
      </c>
      <c r="O9" s="84">
        <f t="shared" si="0"/>
        <v>0</v>
      </c>
      <c r="P9" s="84">
        <f t="shared" si="0"/>
        <v>0</v>
      </c>
      <c r="Q9" s="84">
        <f t="shared" si="0"/>
        <v>0</v>
      </c>
      <c r="R9" s="84">
        <f t="shared" si="0"/>
        <v>0</v>
      </c>
      <c r="S9" s="84">
        <f t="shared" si="0"/>
        <v>0</v>
      </c>
      <c r="T9" s="84">
        <f t="shared" si="0"/>
        <v>0</v>
      </c>
      <c r="U9" s="84">
        <f t="shared" si="0"/>
        <v>0</v>
      </c>
      <c r="V9" s="84">
        <f t="shared" si="0"/>
        <v>0</v>
      </c>
      <c r="W9" s="84">
        <f t="shared" si="0"/>
        <v>0</v>
      </c>
      <c r="X9" s="84">
        <f t="shared" si="0"/>
        <v>0</v>
      </c>
      <c r="Y9" s="84">
        <f t="shared" si="0"/>
        <v>0</v>
      </c>
      <c r="Z9" s="84">
        <f t="shared" si="0"/>
        <v>0</v>
      </c>
      <c r="AA9" s="84">
        <f t="shared" si="0"/>
        <v>0</v>
      </c>
      <c r="AB9" s="84">
        <f t="shared" si="0"/>
        <v>0</v>
      </c>
      <c r="AC9" s="84">
        <f t="shared" si="0"/>
        <v>0</v>
      </c>
      <c r="AD9" s="84">
        <f t="shared" si="0"/>
        <v>0</v>
      </c>
      <c r="AE9" s="84">
        <f t="shared" si="0"/>
        <v>0</v>
      </c>
      <c r="AF9" s="84">
        <f t="shared" si="0"/>
        <v>0</v>
      </c>
      <c r="AG9" s="84">
        <f t="shared" si="0"/>
        <v>0</v>
      </c>
      <c r="AH9" s="84">
        <f t="shared" ref="AH9:BA9" si="1">SUM(AH2:AH8)</f>
        <v>0</v>
      </c>
      <c r="AI9" s="84">
        <f t="shared" si="1"/>
        <v>0</v>
      </c>
      <c r="AJ9" s="84">
        <f t="shared" si="1"/>
        <v>0</v>
      </c>
      <c r="AK9" s="84">
        <f t="shared" si="1"/>
        <v>0</v>
      </c>
      <c r="AL9" s="84">
        <f t="shared" si="1"/>
        <v>0</v>
      </c>
      <c r="AM9" s="84">
        <f t="shared" si="1"/>
        <v>0</v>
      </c>
      <c r="AN9" s="84">
        <f t="shared" si="1"/>
        <v>0</v>
      </c>
      <c r="AO9" s="84">
        <f t="shared" si="1"/>
        <v>0</v>
      </c>
      <c r="AP9" s="84">
        <f t="shared" si="1"/>
        <v>0</v>
      </c>
      <c r="AQ9" s="84">
        <f t="shared" si="1"/>
        <v>0</v>
      </c>
      <c r="AR9" s="84">
        <f t="shared" si="1"/>
        <v>0</v>
      </c>
      <c r="AS9" s="84">
        <f t="shared" si="1"/>
        <v>0</v>
      </c>
      <c r="AT9" s="84">
        <f t="shared" si="1"/>
        <v>0</v>
      </c>
      <c r="AU9" s="84">
        <f t="shared" si="1"/>
        <v>0</v>
      </c>
      <c r="AV9" s="84">
        <f t="shared" si="1"/>
        <v>0</v>
      </c>
      <c r="AW9" s="84">
        <f t="shared" si="1"/>
        <v>0</v>
      </c>
      <c r="AX9" s="84">
        <f t="shared" si="1"/>
        <v>0</v>
      </c>
      <c r="AY9" s="84">
        <f t="shared" si="1"/>
        <v>0</v>
      </c>
      <c r="AZ9" s="84">
        <f t="shared" si="1"/>
        <v>0</v>
      </c>
      <c r="BA9" s="84">
        <f t="shared" si="1"/>
        <v>0</v>
      </c>
    </row>
    <row r="10" spans="1:53" x14ac:dyDescent="0.25">
      <c r="A10" s="85"/>
      <c r="B10" s="86"/>
      <c r="C10" s="86"/>
      <c r="D10" s="86"/>
      <c r="E10" s="86"/>
      <c r="F10" s="86"/>
      <c r="G10" s="86"/>
      <c r="H10" s="86"/>
      <c r="I10" s="86"/>
      <c r="J10" s="86"/>
    </row>
    <row r="11" spans="1:53" x14ac:dyDescent="0.25">
      <c r="A11" s="85"/>
      <c r="B11" s="87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87"/>
      <c r="Y11" s="87"/>
      <c r="Z11" s="87"/>
      <c r="AA11" s="87"/>
      <c r="AB11" s="87"/>
      <c r="AC11" s="87"/>
      <c r="AD11" s="87"/>
      <c r="AE11" s="87"/>
      <c r="AF11" s="87"/>
      <c r="AG11" s="87"/>
      <c r="AH11" s="87"/>
      <c r="AI11" s="87"/>
      <c r="AJ11" s="87"/>
      <c r="AK11" s="87"/>
      <c r="AL11" s="87"/>
      <c r="AM11" s="87"/>
      <c r="AN11" s="87"/>
      <c r="AO11" s="87"/>
      <c r="AP11" s="87"/>
      <c r="AQ11" s="87"/>
      <c r="AR11" s="87"/>
    </row>
    <row r="12" spans="1:53" x14ac:dyDescent="0.25"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9"/>
      <c r="P12" s="90"/>
      <c r="Q12" s="90"/>
      <c r="R12" s="90"/>
      <c r="S12" s="90"/>
      <c r="T12" s="90"/>
      <c r="U12" s="90"/>
      <c r="V12" s="88"/>
      <c r="W12" s="88"/>
      <c r="X12" s="88"/>
      <c r="Y12" s="88"/>
      <c r="Z12" s="91"/>
      <c r="AA12" s="92"/>
      <c r="AB12" s="92"/>
      <c r="AC12" s="92"/>
      <c r="AD12" s="92"/>
      <c r="AE12" s="92"/>
      <c r="AF12" s="88"/>
      <c r="AG12" s="88"/>
      <c r="AH12" s="88"/>
      <c r="AI12" s="88"/>
      <c r="AJ12" s="88"/>
      <c r="AK12" s="88"/>
      <c r="AL12" s="88"/>
      <c r="AM12" s="88"/>
      <c r="AN12" s="88"/>
      <c r="AO12" s="88"/>
      <c r="AP12" s="88"/>
      <c r="AQ12" s="88"/>
      <c r="AR12" s="88"/>
    </row>
    <row r="13" spans="1:53" x14ac:dyDescent="0.25">
      <c r="B13" s="29" t="s">
        <v>159</v>
      </c>
      <c r="C13" s="29" t="s">
        <v>160</v>
      </c>
      <c r="D13" s="29" t="s">
        <v>161</v>
      </c>
      <c r="E13" s="29" t="s">
        <v>162</v>
      </c>
      <c r="F13" s="29" t="s">
        <v>163</v>
      </c>
      <c r="G13" s="29" t="s">
        <v>164</v>
      </c>
      <c r="H13" s="29" t="s">
        <v>165</v>
      </c>
      <c r="I13" s="29" t="s">
        <v>166</v>
      </c>
      <c r="J13" s="29" t="s">
        <v>167</v>
      </c>
      <c r="K13" s="29" t="s">
        <v>168</v>
      </c>
      <c r="L13" s="29" t="s">
        <v>169</v>
      </c>
      <c r="M13" s="29" t="s">
        <v>170</v>
      </c>
      <c r="O13" s="89"/>
      <c r="P13" s="90"/>
      <c r="Q13" s="90"/>
      <c r="R13" s="90"/>
      <c r="S13" s="90"/>
      <c r="T13" s="90"/>
      <c r="U13" s="90"/>
      <c r="Z13" s="93"/>
      <c r="AA13" s="94"/>
      <c r="AB13" s="94"/>
      <c r="AC13" s="94"/>
      <c r="AD13" s="94"/>
      <c r="AE13" s="94"/>
    </row>
    <row r="14" spans="1:53" x14ac:dyDescent="0.25">
      <c r="B14" s="30" t="s">
        <v>95</v>
      </c>
      <c r="C14" s="30">
        <v>2</v>
      </c>
      <c r="D14" s="30">
        <v>3</v>
      </c>
      <c r="E14" s="30">
        <v>4</v>
      </c>
      <c r="F14" s="30">
        <v>5</v>
      </c>
      <c r="G14" s="30">
        <v>6</v>
      </c>
      <c r="H14" s="30">
        <v>7</v>
      </c>
      <c r="I14" s="30">
        <v>8</v>
      </c>
      <c r="J14" s="30">
        <v>9</v>
      </c>
      <c r="K14" s="30">
        <v>0</v>
      </c>
      <c r="L14" s="30">
        <v>0</v>
      </c>
      <c r="M14" s="30">
        <v>0</v>
      </c>
      <c r="O14" s="89"/>
      <c r="P14" s="90"/>
      <c r="Q14" s="90"/>
      <c r="R14" s="90"/>
      <c r="S14" s="90"/>
      <c r="T14" s="90"/>
      <c r="U14" s="90"/>
      <c r="Z14" s="93"/>
      <c r="AA14" s="94"/>
      <c r="AB14" s="94"/>
      <c r="AC14" s="94"/>
      <c r="AD14" s="94"/>
      <c r="AE14" s="94"/>
    </row>
    <row r="15" spans="1:53" x14ac:dyDescent="0.25">
      <c r="A15" s="95" t="str">
        <f t="shared" ref="A15:A21" si="2">A2</f>
        <v>maison</v>
      </c>
      <c r="B15" s="96">
        <f t="shared" ref="B15:B21" si="3">SUM(B2:F2)</f>
        <v>0</v>
      </c>
      <c r="C15" s="96">
        <f t="shared" ref="C15:C21" si="4">SUM(G2:J2)</f>
        <v>0</v>
      </c>
      <c r="D15" s="96">
        <f t="shared" ref="D15:D21" si="5">SUM(K2:N2)</f>
        <v>0</v>
      </c>
      <c r="E15" s="96">
        <f t="shared" ref="E15:E21" si="6">SUM(O2:S2)</f>
        <v>0</v>
      </c>
      <c r="F15" s="96">
        <f t="shared" ref="F15:F21" si="7">SUM(T2:W2)</f>
        <v>0</v>
      </c>
      <c r="G15" s="96">
        <f t="shared" ref="G15:G21" si="8">SUM(X2:AA2)</f>
        <v>0</v>
      </c>
      <c r="H15" s="96">
        <f t="shared" ref="H15:H22" si="9">SUM(AB2:AF2)</f>
        <v>0</v>
      </c>
      <c r="I15" s="96">
        <f t="shared" ref="I15:I22" si="10">SUM(AG2:AJ2)</f>
        <v>0</v>
      </c>
      <c r="J15" s="96">
        <f t="shared" ref="J15:J22" si="11">SUM(AK2:AN2)</f>
        <v>0</v>
      </c>
      <c r="K15" s="96">
        <f t="shared" ref="K15:K21" si="12">SUM(AO2:AS2)</f>
        <v>0</v>
      </c>
      <c r="L15" s="96">
        <f t="shared" ref="L15:L21" si="13">SUM(AT2:AW2)</f>
        <v>0</v>
      </c>
      <c r="M15" s="96">
        <f t="shared" ref="M15:M21" si="14">SUM(AX2:BA2)</f>
        <v>0</v>
      </c>
      <c r="O15" s="89"/>
      <c r="P15" s="90"/>
      <c r="Q15" s="90"/>
      <c r="R15" s="90"/>
      <c r="S15" s="90"/>
      <c r="T15" s="90"/>
      <c r="U15" s="90"/>
      <c r="Z15" s="93"/>
      <c r="AA15" s="94"/>
      <c r="AB15" s="94"/>
      <c r="AC15" s="94"/>
      <c r="AD15" s="94"/>
      <c r="AE15" s="94"/>
    </row>
    <row r="16" spans="1:53" x14ac:dyDescent="0.25">
      <c r="A16" s="95" t="str">
        <f t="shared" si="2"/>
        <v>voiture</v>
      </c>
      <c r="B16" s="96">
        <f t="shared" si="3"/>
        <v>0</v>
      </c>
      <c r="C16" s="96">
        <f t="shared" si="4"/>
        <v>0</v>
      </c>
      <c r="D16" s="96">
        <f t="shared" si="5"/>
        <v>0</v>
      </c>
      <c r="E16" s="96">
        <f t="shared" si="6"/>
        <v>0</v>
      </c>
      <c r="F16" s="96">
        <f t="shared" si="7"/>
        <v>0</v>
      </c>
      <c r="G16" s="96">
        <f t="shared" si="8"/>
        <v>0</v>
      </c>
      <c r="H16" s="96">
        <f t="shared" si="9"/>
        <v>0</v>
      </c>
      <c r="I16" s="96">
        <f t="shared" si="10"/>
        <v>0</v>
      </c>
      <c r="J16" s="96">
        <f t="shared" si="11"/>
        <v>0</v>
      </c>
      <c r="K16" s="96">
        <f t="shared" si="12"/>
        <v>0</v>
      </c>
      <c r="L16" s="96">
        <f t="shared" si="13"/>
        <v>0</v>
      </c>
      <c r="M16" s="96">
        <f t="shared" si="14"/>
        <v>0</v>
      </c>
      <c r="O16" s="89"/>
      <c r="P16" s="90"/>
      <c r="Q16" s="90"/>
      <c r="R16" s="90"/>
      <c r="S16" s="90"/>
      <c r="T16" s="90"/>
      <c r="U16" s="90"/>
      <c r="Z16" s="93"/>
      <c r="AA16" s="94"/>
      <c r="AB16" s="94"/>
      <c r="AC16" s="94"/>
      <c r="AD16" s="94"/>
      <c r="AE16" s="94"/>
      <c r="AO16" s="97"/>
      <c r="AP16" s="97"/>
    </row>
    <row r="17" spans="1:42" x14ac:dyDescent="0.25">
      <c r="A17" s="95" t="str">
        <f t="shared" si="2"/>
        <v xml:space="preserve">jardin </v>
      </c>
      <c r="B17" s="96">
        <f t="shared" si="3"/>
        <v>0</v>
      </c>
      <c r="C17" s="96">
        <f t="shared" si="4"/>
        <v>0</v>
      </c>
      <c r="D17" s="96">
        <f t="shared" si="5"/>
        <v>0</v>
      </c>
      <c r="E17" s="96">
        <f t="shared" si="6"/>
        <v>0</v>
      </c>
      <c r="F17" s="96">
        <f t="shared" si="7"/>
        <v>0</v>
      </c>
      <c r="G17" s="96">
        <f t="shared" si="8"/>
        <v>0</v>
      </c>
      <c r="H17" s="96">
        <f t="shared" si="9"/>
        <v>0</v>
      </c>
      <c r="I17" s="96">
        <f t="shared" si="10"/>
        <v>0</v>
      </c>
      <c r="J17" s="96">
        <f t="shared" si="11"/>
        <v>0</v>
      </c>
      <c r="K17" s="96">
        <f t="shared" si="12"/>
        <v>0</v>
      </c>
      <c r="L17" s="96">
        <f t="shared" si="13"/>
        <v>0</v>
      </c>
      <c r="M17" s="96">
        <f t="shared" si="14"/>
        <v>0</v>
      </c>
      <c r="O17" s="89"/>
      <c r="P17" s="90"/>
      <c r="Q17" s="90"/>
      <c r="R17" s="90"/>
      <c r="S17" s="90"/>
      <c r="T17" s="90"/>
      <c r="Z17" s="93"/>
      <c r="AA17" s="94"/>
      <c r="AB17" s="94"/>
      <c r="AC17" s="94"/>
      <c r="AD17" s="94"/>
      <c r="AE17" s="94"/>
      <c r="AO17" s="97"/>
      <c r="AP17" s="97"/>
    </row>
    <row r="18" spans="1:42" x14ac:dyDescent="0.25">
      <c r="A18" s="95" t="str">
        <f t="shared" si="2"/>
        <v>roue</v>
      </c>
      <c r="B18" s="96">
        <f t="shared" si="3"/>
        <v>0</v>
      </c>
      <c r="C18" s="96">
        <f t="shared" si="4"/>
        <v>0</v>
      </c>
      <c r="D18" s="96">
        <f t="shared" si="5"/>
        <v>0</v>
      </c>
      <c r="E18" s="96">
        <f t="shared" si="6"/>
        <v>0</v>
      </c>
      <c r="F18" s="96">
        <f t="shared" si="7"/>
        <v>0</v>
      </c>
      <c r="G18" s="96">
        <f t="shared" si="8"/>
        <v>0</v>
      </c>
      <c r="H18" s="96">
        <f t="shared" si="9"/>
        <v>0</v>
      </c>
      <c r="I18" s="96">
        <f t="shared" si="10"/>
        <v>0</v>
      </c>
      <c r="J18" s="96">
        <f t="shared" si="11"/>
        <v>0</v>
      </c>
      <c r="K18" s="96">
        <f t="shared" si="12"/>
        <v>0</v>
      </c>
      <c r="L18" s="96">
        <f t="shared" si="13"/>
        <v>0</v>
      </c>
      <c r="M18" s="96">
        <f t="shared" si="14"/>
        <v>0</v>
      </c>
      <c r="O18" s="89"/>
      <c r="P18" s="90"/>
      <c r="Q18" s="90"/>
      <c r="R18" s="90"/>
      <c r="S18" s="90"/>
      <c r="T18" s="90"/>
      <c r="U18" s="90"/>
      <c r="Z18" s="93"/>
      <c r="AA18" s="94"/>
      <c r="AB18" s="94"/>
      <c r="AC18" s="94"/>
      <c r="AD18" s="94"/>
      <c r="AE18" s="94"/>
      <c r="AO18" s="97"/>
      <c r="AP18" s="97"/>
    </row>
    <row r="19" spans="1:42" x14ac:dyDescent="0.25">
      <c r="A19" s="95" t="str">
        <f t="shared" si="2"/>
        <v>bracelet</v>
      </c>
      <c r="B19" s="96">
        <f t="shared" si="3"/>
        <v>0</v>
      </c>
      <c r="C19" s="96">
        <f t="shared" si="4"/>
        <v>0</v>
      </c>
      <c r="D19" s="96">
        <f t="shared" si="5"/>
        <v>0</v>
      </c>
      <c r="E19" s="96">
        <f t="shared" si="6"/>
        <v>0</v>
      </c>
      <c r="F19" s="96">
        <f t="shared" si="7"/>
        <v>0</v>
      </c>
      <c r="G19" s="96">
        <f t="shared" si="8"/>
        <v>0</v>
      </c>
      <c r="H19" s="96">
        <f t="shared" si="9"/>
        <v>0</v>
      </c>
      <c r="I19" s="96">
        <f t="shared" si="10"/>
        <v>0</v>
      </c>
      <c r="J19" s="96">
        <f t="shared" si="11"/>
        <v>0</v>
      </c>
      <c r="K19" s="96">
        <f t="shared" si="12"/>
        <v>0</v>
      </c>
      <c r="L19" s="96">
        <f t="shared" si="13"/>
        <v>0</v>
      </c>
      <c r="M19" s="96">
        <f t="shared" si="14"/>
        <v>0</v>
      </c>
      <c r="O19" s="89"/>
      <c r="P19" s="90"/>
      <c r="Q19" s="90"/>
      <c r="R19" s="90"/>
      <c r="S19" s="90"/>
      <c r="T19" s="90"/>
      <c r="U19" s="90"/>
      <c r="Z19" s="93"/>
      <c r="AA19" s="94"/>
      <c r="AB19" s="94"/>
      <c r="AC19" s="94"/>
      <c r="AD19" s="94"/>
      <c r="AE19" s="94"/>
      <c r="AO19" s="97"/>
      <c r="AP19" s="97"/>
    </row>
    <row r="20" spans="1:42" x14ac:dyDescent="0.25">
      <c r="A20" s="95" t="str">
        <f t="shared" si="2"/>
        <v>crayons</v>
      </c>
      <c r="B20" s="96">
        <f t="shared" si="3"/>
        <v>0</v>
      </c>
      <c r="C20" s="96">
        <f t="shared" si="4"/>
        <v>0</v>
      </c>
      <c r="D20" s="96">
        <f t="shared" si="5"/>
        <v>0</v>
      </c>
      <c r="E20" s="96">
        <f t="shared" si="6"/>
        <v>0</v>
      </c>
      <c r="F20" s="96">
        <f t="shared" si="7"/>
        <v>0</v>
      </c>
      <c r="G20" s="96">
        <f t="shared" si="8"/>
        <v>0</v>
      </c>
      <c r="H20" s="96">
        <f t="shared" si="9"/>
        <v>0</v>
      </c>
      <c r="I20" s="96">
        <f t="shared" si="10"/>
        <v>0</v>
      </c>
      <c r="J20" s="96">
        <f t="shared" si="11"/>
        <v>0</v>
      </c>
      <c r="K20" s="96">
        <f t="shared" si="12"/>
        <v>0</v>
      </c>
      <c r="L20" s="96">
        <f t="shared" si="13"/>
        <v>0</v>
      </c>
      <c r="M20" s="96">
        <f t="shared" si="14"/>
        <v>0</v>
      </c>
      <c r="O20" s="89"/>
      <c r="P20" s="90"/>
      <c r="Q20" s="90"/>
      <c r="R20" s="90"/>
      <c r="S20" s="90"/>
      <c r="T20" s="90"/>
      <c r="U20" s="90"/>
      <c r="Z20" s="93"/>
      <c r="AA20" s="94"/>
      <c r="AB20" s="94"/>
      <c r="AC20" s="94"/>
      <c r="AD20" s="94"/>
      <c r="AE20" s="94"/>
      <c r="AO20" s="97"/>
      <c r="AP20" s="97"/>
    </row>
    <row r="21" spans="1:42" x14ac:dyDescent="0.25">
      <c r="A21" s="95" t="str">
        <f t="shared" si="2"/>
        <v>livre</v>
      </c>
      <c r="B21" s="96">
        <f t="shared" si="3"/>
        <v>0</v>
      </c>
      <c r="C21" s="96">
        <f t="shared" si="4"/>
        <v>0</v>
      </c>
      <c r="D21" s="96">
        <f t="shared" si="5"/>
        <v>0</v>
      </c>
      <c r="E21" s="96">
        <f t="shared" si="6"/>
        <v>0</v>
      </c>
      <c r="F21" s="96">
        <f t="shared" si="7"/>
        <v>0</v>
      </c>
      <c r="G21" s="96">
        <f t="shared" si="8"/>
        <v>0</v>
      </c>
      <c r="H21" s="96">
        <f t="shared" si="9"/>
        <v>0</v>
      </c>
      <c r="I21" s="96">
        <f t="shared" si="10"/>
        <v>0</v>
      </c>
      <c r="J21" s="96">
        <f t="shared" si="11"/>
        <v>0</v>
      </c>
      <c r="K21" s="96">
        <f t="shared" si="12"/>
        <v>0</v>
      </c>
      <c r="L21" s="96">
        <f t="shared" si="13"/>
        <v>0</v>
      </c>
      <c r="M21" s="96">
        <f t="shared" si="14"/>
        <v>0</v>
      </c>
      <c r="O21" s="89"/>
      <c r="P21" s="90"/>
      <c r="Q21" s="90"/>
      <c r="R21" s="90"/>
      <c r="S21" s="90"/>
      <c r="T21" s="90"/>
      <c r="U21" s="90"/>
      <c r="AO21" s="97"/>
      <c r="AP21" s="97"/>
    </row>
    <row r="22" spans="1:42" x14ac:dyDescent="0.25">
      <c r="A22" s="12" t="s">
        <v>49</v>
      </c>
      <c r="B22" s="98">
        <f t="shared" ref="B22:G22" si="15">SUM(B15:B21)</f>
        <v>0</v>
      </c>
      <c r="C22" s="98">
        <f t="shared" si="15"/>
        <v>0</v>
      </c>
      <c r="D22" s="98">
        <f t="shared" si="15"/>
        <v>0</v>
      </c>
      <c r="E22" s="98">
        <f t="shared" si="15"/>
        <v>0</v>
      </c>
      <c r="F22" s="98">
        <f t="shared" si="15"/>
        <v>0</v>
      </c>
      <c r="G22" s="98">
        <f t="shared" si="15"/>
        <v>0</v>
      </c>
      <c r="H22" s="98">
        <f t="shared" si="9"/>
        <v>0</v>
      </c>
      <c r="I22" s="98">
        <f t="shared" si="10"/>
        <v>0</v>
      </c>
      <c r="J22" s="98">
        <f t="shared" si="11"/>
        <v>0</v>
      </c>
      <c r="K22" s="98">
        <f>SUM(K15:K21)</f>
        <v>0</v>
      </c>
      <c r="L22" s="98">
        <f>SUM(L15:L21)</f>
        <v>0</v>
      </c>
      <c r="M22" s="98">
        <f>SUM(M15:M21)</f>
        <v>0</v>
      </c>
      <c r="AO22" s="97"/>
      <c r="AP22" s="97"/>
    </row>
    <row r="23" spans="1:42" x14ac:dyDescent="0.25">
      <c r="A23" s="99"/>
      <c r="B23" s="100"/>
      <c r="C23" s="100"/>
      <c r="D23" s="101"/>
      <c r="E23" s="101"/>
      <c r="F23" s="101"/>
      <c r="G23" s="101"/>
      <c r="H23" s="101"/>
      <c r="I23" s="101"/>
      <c r="J23" s="101"/>
      <c r="K23" s="101"/>
      <c r="L23" s="101"/>
      <c r="M23" s="101"/>
    </row>
  </sheetData>
  <mergeCells count="12">
    <mergeCell ref="H13:H14"/>
    <mergeCell ref="I13:I14"/>
    <mergeCell ref="J13:J14"/>
    <mergeCell ref="K13:K14"/>
    <mergeCell ref="L13:L14"/>
    <mergeCell ref="M13:M14"/>
    <mergeCell ref="B13:B14"/>
    <mergeCell ref="C13:C14"/>
    <mergeCell ref="D13:D14"/>
    <mergeCell ref="E13:E14"/>
    <mergeCell ref="F13:F14"/>
    <mergeCell ref="G13:G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L32"/>
  <sheetViews>
    <sheetView workbookViewId="0">
      <selection activeCell="G35" sqref="G35"/>
    </sheetView>
  </sheetViews>
  <sheetFormatPr baseColWidth="10" defaultRowHeight="15" x14ac:dyDescent="0.25"/>
  <sheetData>
    <row r="1" spans="1:12" x14ac:dyDescent="0.25">
      <c r="A1" s="58" t="s">
        <v>50</v>
      </c>
      <c r="B1" s="59" t="s">
        <v>51</v>
      </c>
      <c r="C1" s="60" t="s">
        <v>52</v>
      </c>
      <c r="D1" s="106" t="s">
        <v>172</v>
      </c>
      <c r="E1" s="61" t="s">
        <v>53</v>
      </c>
      <c r="F1" s="61" t="s">
        <v>54</v>
      </c>
      <c r="G1" s="58" t="s">
        <v>55</v>
      </c>
      <c r="H1" s="61" t="s">
        <v>56</v>
      </c>
      <c r="I1" s="58" t="s">
        <v>57</v>
      </c>
      <c r="J1" s="62" t="s">
        <v>58</v>
      </c>
      <c r="K1" s="60" t="s">
        <v>59</v>
      </c>
      <c r="L1" s="58" t="s">
        <v>60</v>
      </c>
    </row>
    <row r="2" spans="1:12" x14ac:dyDescent="0.25">
      <c r="A2" s="63" t="s">
        <v>61</v>
      </c>
      <c r="B2" s="64">
        <v>42009</v>
      </c>
      <c r="C2" s="63">
        <f>WEEKNUM(BDD_entrees_2015[[#This Row],[Date reçue]],1)</f>
        <v>2</v>
      </c>
      <c r="D2" s="64">
        <v>42009</v>
      </c>
      <c r="E2" s="65">
        <v>42009</v>
      </c>
      <c r="F2" s="66"/>
      <c r="G2" s="67" t="s">
        <v>62</v>
      </c>
      <c r="H2" s="63" t="s">
        <v>2</v>
      </c>
      <c r="I2" s="68">
        <v>1</v>
      </c>
      <c r="J2" s="66">
        <v>123</v>
      </c>
      <c r="K2" s="69" t="s">
        <v>63</v>
      </c>
      <c r="L2" s="67" t="s">
        <v>64</v>
      </c>
    </row>
    <row r="3" spans="1:12" x14ac:dyDescent="0.25">
      <c r="A3" s="63" t="s">
        <v>61</v>
      </c>
      <c r="B3" s="64">
        <v>42009</v>
      </c>
      <c r="C3" s="63">
        <f>WEEKNUM(BDD_entrees_2015[[#This Row],[Date reçue]],1)</f>
        <v>2</v>
      </c>
      <c r="D3" s="64">
        <v>42009</v>
      </c>
      <c r="E3" s="65">
        <v>42009</v>
      </c>
      <c r="F3" s="66"/>
      <c r="G3" s="67" t="s">
        <v>65</v>
      </c>
      <c r="H3" s="63" t="s">
        <v>3</v>
      </c>
      <c r="I3" s="68">
        <v>2</v>
      </c>
      <c r="J3" s="66">
        <v>456</v>
      </c>
      <c r="K3" s="69" t="s">
        <v>66</v>
      </c>
      <c r="L3" s="67" t="s">
        <v>67</v>
      </c>
    </row>
    <row r="4" spans="1:12" x14ac:dyDescent="0.25">
      <c r="A4" s="63" t="s">
        <v>61</v>
      </c>
      <c r="B4" s="64">
        <v>42009</v>
      </c>
      <c r="C4" s="63">
        <f>WEEKNUM(BDD_entrees_2015[[#This Row],[Date reçue]],1)</f>
        <v>2</v>
      </c>
      <c r="D4" s="64">
        <v>42009</v>
      </c>
      <c r="E4" s="65">
        <v>42009</v>
      </c>
      <c r="F4" s="66"/>
      <c r="G4" s="67" t="s">
        <v>68</v>
      </c>
      <c r="H4" s="63" t="s">
        <v>4</v>
      </c>
      <c r="I4" s="68">
        <v>3</v>
      </c>
      <c r="J4" s="66">
        <v>789</v>
      </c>
      <c r="K4" s="69" t="s">
        <v>63</v>
      </c>
      <c r="L4" s="67"/>
    </row>
    <row r="5" spans="1:12" x14ac:dyDescent="0.25">
      <c r="A5" s="63" t="s">
        <v>61</v>
      </c>
      <c r="B5" s="64">
        <v>42009</v>
      </c>
      <c r="C5" s="63">
        <f>WEEKNUM(BDD_entrees_2015[[#This Row],[Date reçue]],1)</f>
        <v>2</v>
      </c>
      <c r="D5" s="64">
        <v>42009</v>
      </c>
      <c r="E5" s="65">
        <v>42009</v>
      </c>
      <c r="F5" s="66"/>
      <c r="G5" s="67" t="s">
        <v>69</v>
      </c>
      <c r="H5" s="63" t="s">
        <v>5</v>
      </c>
      <c r="I5" s="68">
        <v>45</v>
      </c>
      <c r="J5" s="66">
        <v>1122</v>
      </c>
      <c r="K5" s="69" t="s">
        <v>66</v>
      </c>
      <c r="L5" s="67" t="s">
        <v>70</v>
      </c>
    </row>
    <row r="6" spans="1:12" x14ac:dyDescent="0.25">
      <c r="A6" s="63" t="s">
        <v>61</v>
      </c>
      <c r="B6" s="64">
        <v>42038</v>
      </c>
      <c r="C6" s="63">
        <f>WEEKNUM(BDD_entrees_2015[[#This Row],[Date reçue]],1)</f>
        <v>6</v>
      </c>
      <c r="D6" s="64">
        <v>42038</v>
      </c>
      <c r="E6" s="65">
        <v>42038</v>
      </c>
      <c r="F6" s="66"/>
      <c r="G6" s="67" t="s">
        <v>71</v>
      </c>
      <c r="H6" s="63" t="s">
        <v>6</v>
      </c>
      <c r="I6" s="68">
        <v>12</v>
      </c>
      <c r="J6" s="66">
        <v>1455</v>
      </c>
      <c r="K6" s="69" t="s">
        <v>63</v>
      </c>
      <c r="L6" s="67" t="s">
        <v>64</v>
      </c>
    </row>
    <row r="7" spans="1:12" x14ac:dyDescent="0.25">
      <c r="A7" s="63" t="s">
        <v>61</v>
      </c>
      <c r="B7" s="64">
        <v>42050</v>
      </c>
      <c r="C7" s="63">
        <f>WEEKNUM(BDD_entrees_2015[[#This Row],[Date reçue]],1)</f>
        <v>8</v>
      </c>
      <c r="D7" s="64">
        <v>42050</v>
      </c>
      <c r="E7" s="65">
        <v>42050</v>
      </c>
      <c r="F7" s="66"/>
      <c r="G7" s="67" t="s">
        <v>72</v>
      </c>
      <c r="H7" s="63" t="s">
        <v>7</v>
      </c>
      <c r="I7" s="68">
        <v>14</v>
      </c>
      <c r="J7" s="66">
        <v>1788</v>
      </c>
      <c r="K7" s="69" t="s">
        <v>66</v>
      </c>
      <c r="L7" s="67" t="s">
        <v>70</v>
      </c>
    </row>
    <row r="8" spans="1:12" x14ac:dyDescent="0.25">
      <c r="A8" s="63" t="s">
        <v>61</v>
      </c>
      <c r="B8" s="64">
        <v>42063</v>
      </c>
      <c r="C8" s="63">
        <f>WEEKNUM(BDD_entrees_2015[[#This Row],[Date reçue]],1)</f>
        <v>9</v>
      </c>
      <c r="D8" s="64">
        <v>42063</v>
      </c>
      <c r="E8" s="65">
        <v>42063</v>
      </c>
      <c r="F8" s="66"/>
      <c r="G8" s="67" t="s">
        <v>73</v>
      </c>
      <c r="H8" s="63" t="s">
        <v>8</v>
      </c>
      <c r="I8" s="68">
        <v>15</v>
      </c>
      <c r="J8" s="66">
        <v>2121</v>
      </c>
      <c r="K8" s="69" t="s">
        <v>63</v>
      </c>
      <c r="L8" s="67"/>
    </row>
    <row r="9" spans="1:12" x14ac:dyDescent="0.25">
      <c r="A9" s="63" t="s">
        <v>61</v>
      </c>
      <c r="B9" s="64">
        <v>42066</v>
      </c>
      <c r="C9" s="63">
        <f>WEEKNUM(BDD_entrees_2015[[#This Row],[Date reçue]],1)</f>
        <v>10</v>
      </c>
      <c r="D9" s="64">
        <v>42066</v>
      </c>
      <c r="E9" s="65">
        <v>42066</v>
      </c>
      <c r="F9" s="66"/>
      <c r="G9" s="67" t="s">
        <v>62</v>
      </c>
      <c r="H9" s="63" t="s">
        <v>3</v>
      </c>
      <c r="I9" s="68">
        <v>17</v>
      </c>
      <c r="J9" s="66">
        <v>2454</v>
      </c>
      <c r="K9" s="69" t="s">
        <v>66</v>
      </c>
      <c r="L9" s="67" t="s">
        <v>74</v>
      </c>
    </row>
    <row r="10" spans="1:12" x14ac:dyDescent="0.25">
      <c r="A10" s="63" t="s">
        <v>61</v>
      </c>
      <c r="B10" s="64">
        <v>42077</v>
      </c>
      <c r="C10" s="63">
        <f>WEEKNUM(BDD_entrees_2015[[#This Row],[Date reçue]],1)</f>
        <v>11</v>
      </c>
      <c r="D10" s="64">
        <v>42077</v>
      </c>
      <c r="E10" s="65">
        <v>42077</v>
      </c>
      <c r="F10" s="66"/>
      <c r="G10" s="67" t="s">
        <v>65</v>
      </c>
      <c r="H10" s="63" t="s">
        <v>4</v>
      </c>
      <c r="I10" s="68">
        <v>23.1071428571429</v>
      </c>
      <c r="J10" s="66">
        <v>2787</v>
      </c>
      <c r="K10" s="69" t="s">
        <v>63</v>
      </c>
      <c r="L10" s="67" t="s">
        <v>64</v>
      </c>
    </row>
    <row r="11" spans="1:12" x14ac:dyDescent="0.25">
      <c r="A11" s="63" t="s">
        <v>61</v>
      </c>
      <c r="B11" s="64">
        <v>42092</v>
      </c>
      <c r="C11" s="63">
        <f>WEEKNUM(BDD_entrees_2015[[#This Row],[Date reçue]],1)</f>
        <v>14</v>
      </c>
      <c r="D11" s="64">
        <v>42092</v>
      </c>
      <c r="E11" s="65">
        <v>42092</v>
      </c>
      <c r="F11" s="66"/>
      <c r="G11" s="67" t="s">
        <v>68</v>
      </c>
      <c r="H11" s="63" t="s">
        <v>5</v>
      </c>
      <c r="I11" s="68">
        <v>25.214285714285701</v>
      </c>
      <c r="J11" s="66">
        <v>3120</v>
      </c>
      <c r="K11" s="69" t="s">
        <v>66</v>
      </c>
      <c r="L11" s="67" t="s">
        <v>67</v>
      </c>
    </row>
    <row r="12" spans="1:12" x14ac:dyDescent="0.25">
      <c r="A12" s="63" t="s">
        <v>61</v>
      </c>
      <c r="B12" s="64">
        <v>42098</v>
      </c>
      <c r="C12" s="63">
        <f>WEEKNUM(BDD_entrees_2015[[#This Row],[Date reçue]],1)</f>
        <v>14</v>
      </c>
      <c r="D12" s="64">
        <v>42098</v>
      </c>
      <c r="E12" s="65">
        <v>42098</v>
      </c>
      <c r="F12" s="66"/>
      <c r="G12" s="67" t="s">
        <v>69</v>
      </c>
      <c r="H12" s="63" t="s">
        <v>6</v>
      </c>
      <c r="I12" s="68">
        <v>27.321428571428601</v>
      </c>
      <c r="J12" s="66">
        <v>3453</v>
      </c>
      <c r="K12" s="69" t="s">
        <v>63</v>
      </c>
      <c r="L12" s="67"/>
    </row>
    <row r="13" spans="1:12" x14ac:dyDescent="0.25">
      <c r="A13" s="63" t="s">
        <v>61</v>
      </c>
      <c r="B13" s="64">
        <v>42099</v>
      </c>
      <c r="C13" s="63">
        <f>WEEKNUM(BDD_entrees_2015[[#This Row],[Date reçue]],1)</f>
        <v>15</v>
      </c>
      <c r="D13" s="64">
        <v>42099</v>
      </c>
      <c r="E13" s="65">
        <v>42099</v>
      </c>
      <c r="F13" s="66"/>
      <c r="G13" s="67" t="s">
        <v>71</v>
      </c>
      <c r="H13" s="63" t="s">
        <v>7</v>
      </c>
      <c r="I13" s="68">
        <v>29.428571428571399</v>
      </c>
      <c r="J13" s="66">
        <v>3786</v>
      </c>
      <c r="K13" s="69" t="s">
        <v>66</v>
      </c>
      <c r="L13" s="67" t="s">
        <v>70</v>
      </c>
    </row>
    <row r="14" spans="1:12" x14ac:dyDescent="0.25">
      <c r="A14" s="63" t="s">
        <v>61</v>
      </c>
      <c r="B14" s="64">
        <v>42126</v>
      </c>
      <c r="C14" s="63">
        <f>WEEKNUM(BDD_entrees_2015[[#This Row],[Date reçue]],1)</f>
        <v>18</v>
      </c>
      <c r="D14" s="64">
        <v>42126</v>
      </c>
      <c r="E14" s="65">
        <v>42126</v>
      </c>
      <c r="F14" s="66"/>
      <c r="G14" s="67" t="s">
        <v>72</v>
      </c>
      <c r="H14" s="63" t="s">
        <v>8</v>
      </c>
      <c r="I14" s="68">
        <v>31.535714285714299</v>
      </c>
      <c r="J14" s="66">
        <v>4119</v>
      </c>
      <c r="K14" s="69" t="s">
        <v>63</v>
      </c>
      <c r="L14" s="67" t="s">
        <v>64</v>
      </c>
    </row>
    <row r="15" spans="1:12" x14ac:dyDescent="0.25">
      <c r="A15" s="63" t="s">
        <v>61</v>
      </c>
      <c r="B15" s="64">
        <v>42124</v>
      </c>
      <c r="C15" s="63">
        <f>WEEKNUM(BDD_entrees_2015[[#This Row],[Date reçue]],1)</f>
        <v>18</v>
      </c>
      <c r="D15" s="64">
        <v>42124</v>
      </c>
      <c r="E15" s="65">
        <v>42124</v>
      </c>
      <c r="F15" s="66"/>
      <c r="G15" s="67" t="s">
        <v>73</v>
      </c>
      <c r="H15" s="63" t="s">
        <v>3</v>
      </c>
      <c r="I15" s="68">
        <v>33.642857142857103</v>
      </c>
      <c r="J15" s="66">
        <v>4452</v>
      </c>
      <c r="K15" s="69" t="s">
        <v>66</v>
      </c>
      <c r="L15" s="67" t="s">
        <v>74</v>
      </c>
    </row>
    <row r="16" spans="1:12" x14ac:dyDescent="0.25">
      <c r="A16" s="63" t="s">
        <v>61</v>
      </c>
      <c r="B16" s="64">
        <v>42134</v>
      </c>
      <c r="C16" s="63">
        <f>WEEKNUM(BDD_entrees_2015[[#This Row],[Date reçue]],1)</f>
        <v>20</v>
      </c>
      <c r="D16" s="64">
        <v>42134</v>
      </c>
      <c r="E16" s="65">
        <v>42134</v>
      </c>
      <c r="F16" s="66"/>
      <c r="G16" s="67" t="s">
        <v>75</v>
      </c>
      <c r="H16" s="63" t="s">
        <v>4</v>
      </c>
      <c r="I16" s="68">
        <v>35.75</v>
      </c>
      <c r="J16" s="66">
        <v>4785</v>
      </c>
      <c r="K16" s="69" t="s">
        <v>63</v>
      </c>
      <c r="L16" s="67"/>
    </row>
    <row r="17" spans="1:12" x14ac:dyDescent="0.25">
      <c r="A17" s="63" t="s">
        <v>61</v>
      </c>
      <c r="B17" s="64">
        <v>42144</v>
      </c>
      <c r="C17" s="63">
        <f>WEEKNUM(BDD_entrees_2015[[#This Row],[Date reçue]],1)</f>
        <v>21</v>
      </c>
      <c r="D17" s="64">
        <v>42144</v>
      </c>
      <c r="E17" s="65">
        <v>42144</v>
      </c>
      <c r="F17" s="66"/>
      <c r="G17" s="67" t="s">
        <v>76</v>
      </c>
      <c r="H17" s="63" t="s">
        <v>5</v>
      </c>
      <c r="I17" s="68">
        <v>37.857142857142897</v>
      </c>
      <c r="J17" s="66">
        <v>5118</v>
      </c>
      <c r="K17" s="69" t="s">
        <v>66</v>
      </c>
      <c r="L17" s="67" t="s">
        <v>67</v>
      </c>
    </row>
    <row r="18" spans="1:12" x14ac:dyDescent="0.25">
      <c r="A18" s="63" t="s">
        <v>61</v>
      </c>
      <c r="B18" s="64">
        <v>42158</v>
      </c>
      <c r="C18" s="63">
        <f>WEEKNUM(BDD_entrees_2015[[#This Row],[Date reçue]],1)</f>
        <v>23</v>
      </c>
      <c r="D18" s="64">
        <v>42158</v>
      </c>
      <c r="E18" s="65">
        <v>42158</v>
      </c>
      <c r="F18" s="66"/>
      <c r="G18" s="67" t="s">
        <v>77</v>
      </c>
      <c r="H18" s="63" t="s">
        <v>6</v>
      </c>
      <c r="I18" s="68">
        <v>39.964285714285701</v>
      </c>
      <c r="J18" s="66">
        <v>5451</v>
      </c>
      <c r="K18" s="69" t="s">
        <v>63</v>
      </c>
      <c r="L18" s="67"/>
    </row>
    <row r="19" spans="1:12" x14ac:dyDescent="0.25">
      <c r="A19" s="63" t="s">
        <v>61</v>
      </c>
      <c r="B19" s="64">
        <v>42161</v>
      </c>
      <c r="C19" s="63">
        <f>WEEKNUM(BDD_entrees_2015[[#This Row],[Date reçue]],1)</f>
        <v>23</v>
      </c>
      <c r="D19" s="64">
        <v>42161</v>
      </c>
      <c r="E19" s="65">
        <v>42161</v>
      </c>
      <c r="F19" s="66"/>
      <c r="G19" s="67" t="s">
        <v>78</v>
      </c>
      <c r="H19" s="63" t="s">
        <v>7</v>
      </c>
      <c r="I19" s="68">
        <v>42.071428571428598</v>
      </c>
      <c r="J19" s="66">
        <v>5784</v>
      </c>
      <c r="K19" s="69" t="s">
        <v>66</v>
      </c>
      <c r="L19" s="67" t="s">
        <v>70</v>
      </c>
    </row>
    <row r="20" spans="1:12" x14ac:dyDescent="0.25">
      <c r="A20" s="63" t="s">
        <v>61</v>
      </c>
      <c r="B20" s="64">
        <v>42188</v>
      </c>
      <c r="C20" s="63">
        <f>WEEKNUM(BDD_entrees_2015[[#This Row],[Date reçue]],1)</f>
        <v>27</v>
      </c>
      <c r="D20" s="64">
        <v>42188</v>
      </c>
      <c r="E20" s="65">
        <v>42188</v>
      </c>
      <c r="F20" s="66"/>
      <c r="G20" s="67" t="s">
        <v>79</v>
      </c>
      <c r="H20" s="63" t="s">
        <v>8</v>
      </c>
      <c r="I20" s="68">
        <v>44.178571428571402</v>
      </c>
      <c r="J20" s="66">
        <v>6117</v>
      </c>
      <c r="K20" s="69" t="s">
        <v>63</v>
      </c>
      <c r="L20" s="67" t="s">
        <v>64</v>
      </c>
    </row>
    <row r="21" spans="1:12" x14ac:dyDescent="0.25">
      <c r="A21" s="63" t="s">
        <v>61</v>
      </c>
      <c r="B21" s="64">
        <v>42201</v>
      </c>
      <c r="C21" s="63">
        <f>WEEKNUM(BDD_entrees_2015[[#This Row],[Date reçue]],1)</f>
        <v>29</v>
      </c>
      <c r="D21" s="64">
        <v>42201</v>
      </c>
      <c r="E21" s="65">
        <v>42201</v>
      </c>
      <c r="F21" s="66"/>
      <c r="G21" s="67" t="s">
        <v>80</v>
      </c>
      <c r="H21" s="63" t="s">
        <v>3</v>
      </c>
      <c r="I21" s="68">
        <v>46.285714285714299</v>
      </c>
      <c r="J21" s="66">
        <v>6450</v>
      </c>
      <c r="K21" s="69" t="s">
        <v>66</v>
      </c>
      <c r="L21" s="67" t="s">
        <v>74</v>
      </c>
    </row>
    <row r="22" spans="1:12" x14ac:dyDescent="0.25">
      <c r="A22" s="63" t="s">
        <v>61</v>
      </c>
      <c r="B22" s="64">
        <v>42215</v>
      </c>
      <c r="C22" s="63">
        <f>WEEKNUM(BDD_entrees_2015[[#This Row],[Date reçue]],1)</f>
        <v>31</v>
      </c>
      <c r="D22" s="64">
        <v>42215</v>
      </c>
      <c r="E22" s="65">
        <v>42215</v>
      </c>
      <c r="F22" s="66"/>
      <c r="G22" s="67" t="s">
        <v>81</v>
      </c>
      <c r="H22" s="63" t="s">
        <v>4</v>
      </c>
      <c r="I22" s="68">
        <v>48.392857142857103</v>
      </c>
      <c r="J22" s="66">
        <v>6783</v>
      </c>
      <c r="K22" s="69" t="s">
        <v>63</v>
      </c>
      <c r="L22" s="67"/>
    </row>
    <row r="23" spans="1:12" x14ac:dyDescent="0.25">
      <c r="A23" s="63" t="s">
        <v>61</v>
      </c>
      <c r="B23" s="64">
        <v>42221</v>
      </c>
      <c r="C23" s="63">
        <f>WEEKNUM(BDD_entrees_2015[[#This Row],[Date reçue]],1)</f>
        <v>32</v>
      </c>
      <c r="D23" s="64">
        <v>42221</v>
      </c>
      <c r="E23" s="65">
        <v>42221</v>
      </c>
      <c r="F23" s="66"/>
      <c r="G23" s="67" t="s">
        <v>82</v>
      </c>
      <c r="H23" s="63" t="s">
        <v>5</v>
      </c>
      <c r="I23" s="68">
        <v>50.5</v>
      </c>
      <c r="J23" s="66">
        <v>7116</v>
      </c>
      <c r="K23" s="69" t="s">
        <v>66</v>
      </c>
      <c r="L23" s="67" t="s">
        <v>67</v>
      </c>
    </row>
    <row r="24" spans="1:12" x14ac:dyDescent="0.25">
      <c r="A24" s="63" t="s">
        <v>61</v>
      </c>
      <c r="B24" s="64">
        <v>42244</v>
      </c>
      <c r="C24" s="63">
        <f>WEEKNUM(BDD_entrees_2015[[#This Row],[Date reçue]],1)</f>
        <v>35</v>
      </c>
      <c r="D24" s="64">
        <v>42244</v>
      </c>
      <c r="E24" s="65">
        <v>42244</v>
      </c>
      <c r="F24" s="66"/>
      <c r="G24" s="67" t="s">
        <v>83</v>
      </c>
      <c r="H24" s="63" t="s">
        <v>6</v>
      </c>
      <c r="I24" s="68">
        <v>52.607142857142897</v>
      </c>
      <c r="J24" s="66">
        <v>7449</v>
      </c>
      <c r="K24" s="69" t="s">
        <v>63</v>
      </c>
      <c r="L24" s="67"/>
    </row>
    <row r="25" spans="1:12" x14ac:dyDescent="0.25">
      <c r="A25" s="63" t="s">
        <v>61</v>
      </c>
      <c r="B25" s="64">
        <v>42256</v>
      </c>
      <c r="C25" s="63">
        <f>WEEKNUM(BDD_entrees_2015[[#This Row],[Date reçue]],1)</f>
        <v>37</v>
      </c>
      <c r="D25" s="64">
        <v>42256</v>
      </c>
      <c r="E25" s="65">
        <v>42256</v>
      </c>
      <c r="F25" s="66"/>
      <c r="G25" s="67" t="s">
        <v>84</v>
      </c>
      <c r="H25" s="63" t="s">
        <v>7</v>
      </c>
      <c r="I25" s="68">
        <v>54.714285714285701</v>
      </c>
      <c r="J25" s="66">
        <v>7782</v>
      </c>
      <c r="K25" s="69" t="s">
        <v>66</v>
      </c>
      <c r="L25" s="67" t="s">
        <v>70</v>
      </c>
    </row>
    <row r="26" spans="1:12" x14ac:dyDescent="0.25">
      <c r="A26" s="63" t="s">
        <v>61</v>
      </c>
      <c r="B26" s="64">
        <v>42277</v>
      </c>
      <c r="C26" s="63">
        <f>WEEKNUM(BDD_entrees_2015[[#This Row],[Date reçue]],1)</f>
        <v>40</v>
      </c>
      <c r="D26" s="64">
        <v>42277</v>
      </c>
      <c r="E26" s="65">
        <v>42277</v>
      </c>
      <c r="F26" s="66"/>
      <c r="G26" s="67" t="s">
        <v>85</v>
      </c>
      <c r="H26" s="63" t="s">
        <v>8</v>
      </c>
      <c r="I26" s="68">
        <v>56.821428571428598</v>
      </c>
      <c r="J26" s="66">
        <v>8115</v>
      </c>
      <c r="K26" s="69" t="s">
        <v>63</v>
      </c>
      <c r="L26" s="67"/>
    </row>
    <row r="27" spans="1:12" x14ac:dyDescent="0.25">
      <c r="A27" s="63" t="s">
        <v>61</v>
      </c>
      <c r="B27" s="64">
        <v>42287</v>
      </c>
      <c r="C27" s="63">
        <f>WEEKNUM(BDD_entrees_2015[[#This Row],[Date reçue]],1)</f>
        <v>41</v>
      </c>
      <c r="D27" s="64">
        <v>42287</v>
      </c>
      <c r="E27" s="65">
        <v>42287</v>
      </c>
      <c r="F27" s="66"/>
      <c r="G27" s="67" t="s">
        <v>86</v>
      </c>
      <c r="H27" s="63" t="s">
        <v>3</v>
      </c>
      <c r="I27" s="68">
        <v>58.928571428571402</v>
      </c>
      <c r="J27" s="66">
        <v>8448</v>
      </c>
      <c r="K27" s="69" t="s">
        <v>66</v>
      </c>
      <c r="L27" s="67" t="s">
        <v>74</v>
      </c>
    </row>
    <row r="28" spans="1:12" x14ac:dyDescent="0.25">
      <c r="A28" s="63" t="s">
        <v>61</v>
      </c>
      <c r="B28" s="64">
        <v>42307</v>
      </c>
      <c r="C28" s="63">
        <f>WEEKNUM(BDD_entrees_2015[[#This Row],[Date reçue]],1)</f>
        <v>44</v>
      </c>
      <c r="D28" s="64">
        <v>42307</v>
      </c>
      <c r="E28" s="65">
        <v>42307</v>
      </c>
      <c r="F28" s="66"/>
      <c r="G28" s="67" t="s">
        <v>87</v>
      </c>
      <c r="H28" s="63" t="s">
        <v>4</v>
      </c>
      <c r="I28" s="68">
        <v>61.035714285714299</v>
      </c>
      <c r="J28" s="66">
        <v>8781</v>
      </c>
      <c r="K28" s="69" t="s">
        <v>63</v>
      </c>
      <c r="L28" s="67" t="s">
        <v>64</v>
      </c>
    </row>
    <row r="29" spans="1:12" x14ac:dyDescent="0.25">
      <c r="A29" s="63" t="s">
        <v>61</v>
      </c>
      <c r="B29" s="64">
        <v>42319</v>
      </c>
      <c r="C29" s="63">
        <f>WEEKNUM(BDD_entrees_2015[[#This Row],[Date reçue]],1)</f>
        <v>46</v>
      </c>
      <c r="D29" s="64">
        <v>42319</v>
      </c>
      <c r="E29" s="65">
        <v>42319</v>
      </c>
      <c r="F29" s="66"/>
      <c r="G29" s="67" t="s">
        <v>88</v>
      </c>
      <c r="H29" s="63" t="s">
        <v>5</v>
      </c>
      <c r="I29" s="68">
        <v>63.142857142857103</v>
      </c>
      <c r="J29" s="66">
        <v>9114</v>
      </c>
      <c r="K29" s="69" t="s">
        <v>66</v>
      </c>
      <c r="L29" s="67" t="s">
        <v>67</v>
      </c>
    </row>
    <row r="30" spans="1:12" x14ac:dyDescent="0.25">
      <c r="A30" s="63" t="s">
        <v>61</v>
      </c>
      <c r="B30" s="64">
        <v>42338</v>
      </c>
      <c r="C30" s="63">
        <f>WEEKNUM(BDD_entrees_2015[[#This Row],[Date reçue]],1)</f>
        <v>49</v>
      </c>
      <c r="D30" s="64">
        <v>42338</v>
      </c>
      <c r="E30" s="65">
        <v>42338</v>
      </c>
      <c r="F30" s="66"/>
      <c r="G30" s="67" t="s">
        <v>89</v>
      </c>
      <c r="H30" s="63" t="s">
        <v>6</v>
      </c>
      <c r="I30" s="68">
        <v>65.25</v>
      </c>
      <c r="J30" s="66">
        <v>9447</v>
      </c>
      <c r="K30" s="69" t="s">
        <v>63</v>
      </c>
      <c r="L30" s="67"/>
    </row>
    <row r="31" spans="1:12" x14ac:dyDescent="0.25">
      <c r="A31" s="63" t="s">
        <v>61</v>
      </c>
      <c r="B31" s="64">
        <v>42356</v>
      </c>
      <c r="C31" s="63">
        <f>WEEKNUM(BDD_entrees_2015[[#This Row],[Date reçue]],1)</f>
        <v>51</v>
      </c>
      <c r="D31" s="64">
        <v>42356</v>
      </c>
      <c r="E31" s="65">
        <v>42356</v>
      </c>
      <c r="F31" s="66"/>
      <c r="G31" s="67" t="s">
        <v>90</v>
      </c>
      <c r="H31" s="63" t="s">
        <v>7</v>
      </c>
      <c r="I31" s="68">
        <v>67.357142857142904</v>
      </c>
      <c r="J31" s="66">
        <v>9780</v>
      </c>
      <c r="K31" s="69" t="s">
        <v>66</v>
      </c>
      <c r="L31" s="67" t="s">
        <v>74</v>
      </c>
    </row>
    <row r="32" spans="1:12" x14ac:dyDescent="0.25">
      <c r="A32" s="63" t="s">
        <v>61</v>
      </c>
      <c r="B32" s="64">
        <v>42368</v>
      </c>
      <c r="C32" s="63">
        <f>WEEKNUM(BDD_entrees_2015[[#This Row],[Date reçue]],1)</f>
        <v>53</v>
      </c>
      <c r="D32" s="64">
        <v>42368</v>
      </c>
      <c r="E32" s="65">
        <v>42368</v>
      </c>
      <c r="F32" s="66"/>
      <c r="G32" s="67" t="s">
        <v>91</v>
      </c>
      <c r="H32" s="63" t="s">
        <v>8</v>
      </c>
      <c r="I32" s="68">
        <v>69.464285714285694</v>
      </c>
      <c r="J32" s="66">
        <v>10113</v>
      </c>
      <c r="K32" s="69" t="s">
        <v>63</v>
      </c>
      <c r="L32" s="67" t="s">
        <v>64</v>
      </c>
    </row>
  </sheetData>
  <conditionalFormatting sqref="J2:J32">
    <cfRule type="duplicateValues" dxfId="16" priority="5" stopIfTrue="1"/>
  </conditionalFormatting>
  <conditionalFormatting sqref="K1:K32">
    <cfRule type="containsText" dxfId="15" priority="1" stopIfTrue="1" operator="containsText" text="OUI">
      <formula>NOT(ISERROR(SEARCH("OUI",K1)))</formula>
    </cfRule>
    <cfRule type="containsText" dxfId="14" priority="3" stopIfTrue="1" operator="containsText" text="OUI">
      <formula>NOT(ISERROR(SEARCH("OUI",K1)))</formula>
    </cfRule>
    <cfRule type="containsText" dxfId="13" priority="4" stopIfTrue="1" operator="containsText" text="OUI">
      <formula>NOT(ISERROR(SEARCH("OUI",K1)))</formula>
    </cfRule>
  </conditionalFormatting>
  <conditionalFormatting sqref="L2:L32">
    <cfRule type="containsText" dxfId="12" priority="2" stopIfTrue="1" operator="containsText" text="C">
      <formula>NOT(ISERROR(SEARCH("C",L2)))</formula>
    </cfRule>
  </conditionalFormatting>
  <conditionalFormatting sqref="J1:J32">
    <cfRule type="duplicateValues" dxfId="11" priority="6" stopIfTrue="1"/>
    <cfRule type="duplicateValues" dxfId="10" priority="7" stopIfTrue="1"/>
    <cfRule type="duplicateValues" dxfId="9" priority="8" stopIfTrue="1"/>
  </conditionalFormatting>
  <dataValidations count="3">
    <dataValidation type="list" allowBlank="1" showInputMessage="1" showErrorMessage="1" sqref="K1:K32">
      <formula1>interne</formula1>
    </dataValidation>
    <dataValidation type="list" allowBlank="1" showInputMessage="1" showErrorMessage="1" sqref="G2:G32">
      <formula1>Liste_Clients2</formula1>
    </dataValidation>
    <dataValidation type="list" allowBlank="1" showInputMessage="1" showErrorMessage="1" sqref="L2:L32">
      <formula1>orientation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1:S28"/>
  <sheetViews>
    <sheetView workbookViewId="0">
      <selection activeCell="G6" sqref="G6"/>
    </sheetView>
  </sheetViews>
  <sheetFormatPr baseColWidth="10" defaultRowHeight="15" x14ac:dyDescent="0.25"/>
  <cols>
    <col min="1" max="1" width="21" bestFit="1" customWidth="1"/>
    <col min="2" max="2" width="11.85546875" customWidth="1"/>
    <col min="3" max="3" width="9.140625" customWidth="1"/>
    <col min="4" max="4" width="7.28515625" customWidth="1"/>
    <col min="5" max="5" width="9" customWidth="1"/>
    <col min="6" max="6" width="7.7109375" customWidth="1"/>
    <col min="7" max="7" width="6.42578125" customWidth="1"/>
    <col min="8" max="8" width="8.28515625" customWidth="1"/>
    <col min="9" max="9" width="7.140625" customWidth="1"/>
    <col min="10" max="10" width="12.7109375" bestFit="1" customWidth="1"/>
    <col min="11" max="11" width="10.42578125" customWidth="1"/>
    <col min="12" max="12" width="12.28515625" bestFit="1" customWidth="1"/>
    <col min="13" max="13" width="10.85546875" customWidth="1"/>
    <col min="14" max="14" width="12" bestFit="1" customWidth="1"/>
  </cols>
  <sheetData>
    <row r="1" spans="1:19" ht="38.25" x14ac:dyDescent="0.25">
      <c r="A1" s="31" t="s">
        <v>35</v>
      </c>
      <c r="B1" s="32" t="s">
        <v>11</v>
      </c>
      <c r="C1" s="33" t="s">
        <v>12</v>
      </c>
      <c r="D1" s="34" t="s">
        <v>13</v>
      </c>
      <c r="E1" s="35" t="s">
        <v>171</v>
      </c>
      <c r="F1" s="35" t="s">
        <v>36</v>
      </c>
      <c r="G1" s="35" t="s">
        <v>37</v>
      </c>
      <c r="H1" s="35" t="s">
        <v>38</v>
      </c>
      <c r="I1" s="35" t="s">
        <v>39</v>
      </c>
      <c r="J1" s="35" t="s">
        <v>40</v>
      </c>
      <c r="K1" s="35" t="s">
        <v>41</v>
      </c>
      <c r="L1" s="35" t="s">
        <v>42</v>
      </c>
      <c r="M1" s="35" t="s">
        <v>43</v>
      </c>
      <c r="N1" s="35" t="s">
        <v>44</v>
      </c>
      <c r="O1" s="35" t="s">
        <v>45</v>
      </c>
      <c r="P1" s="35" t="s">
        <v>46</v>
      </c>
      <c r="Q1" s="36" t="s">
        <v>25</v>
      </c>
      <c r="R1" s="37" t="s">
        <v>47</v>
      </c>
      <c r="S1" s="37" t="s">
        <v>48</v>
      </c>
    </row>
    <row r="2" spans="1:19" x14ac:dyDescent="0.25">
      <c r="A2" s="38"/>
      <c r="B2" s="39"/>
      <c r="C2" s="40"/>
      <c r="D2" s="41"/>
      <c r="E2" s="102">
        <f>SUMIFS(BDD_entrees_2015[Qty],BDD_entrees_2015[[produit ]],entrees_pcs_cle[[#This Row],[material]],BDD_entrees_2015[date],entrees_pcs_cle[[#Headers],[janv]])</f>
        <v>0</v>
      </c>
      <c r="F2" s="40"/>
      <c r="G2" s="42"/>
      <c r="H2" s="40"/>
      <c r="I2" s="40"/>
      <c r="J2" s="40"/>
      <c r="K2" s="40"/>
      <c r="L2" s="40"/>
      <c r="M2" s="40"/>
      <c r="N2" s="40"/>
      <c r="O2" s="40"/>
      <c r="P2" s="43"/>
      <c r="Q2" s="44"/>
      <c r="R2" s="45"/>
      <c r="S2" s="45"/>
    </row>
    <row r="3" spans="1:19" x14ac:dyDescent="0.25">
      <c r="A3" s="46" t="s">
        <v>6</v>
      </c>
      <c r="B3" s="9">
        <v>345</v>
      </c>
      <c r="C3" s="10">
        <v>456</v>
      </c>
      <c r="D3" s="26">
        <v>412.15384615384619</v>
      </c>
      <c r="E3" s="104">
        <f>SUMIFS(BDD_entrees_2015[Qty],BDD_entrees_2015[[produit ]],entrees_pcs_cle[[#This Row],[material]],BDD_entrees_2015[date],entrees_pcs_cle[[#Headers],[janv]])</f>
        <v>0</v>
      </c>
      <c r="F3" s="103">
        <v>12</v>
      </c>
      <c r="G3" s="103"/>
      <c r="H3" s="103">
        <v>27.321428571428601</v>
      </c>
      <c r="I3" s="103"/>
      <c r="J3" s="103">
        <v>39.964285714285701</v>
      </c>
      <c r="K3" s="103"/>
      <c r="L3" s="103">
        <v>52.607142857142897</v>
      </c>
      <c r="M3" s="103"/>
      <c r="N3" s="103"/>
      <c r="O3" s="103"/>
      <c r="P3" s="48"/>
      <c r="Q3" s="49">
        <v>132</v>
      </c>
      <c r="R3" s="47">
        <v>-280.15384615384619</v>
      </c>
      <c r="S3" s="50">
        <v>-0.67973124300111987</v>
      </c>
    </row>
    <row r="4" spans="1:19" x14ac:dyDescent="0.25">
      <c r="A4" s="46" t="s">
        <v>7</v>
      </c>
      <c r="B4" s="9">
        <v>456</v>
      </c>
      <c r="C4" s="10">
        <v>457</v>
      </c>
      <c r="D4" s="26">
        <v>413.05769230769232</v>
      </c>
      <c r="E4" s="104">
        <f>SUMIFS(BDD_entrees_2015[Qty],BDD_entrees_2015[[produit ]],entrees_pcs_cle[[#This Row],[material]],BDD_entrees_2015[date],entrees_pcs_cle[[#Headers],[janv]])</f>
        <v>0</v>
      </c>
      <c r="F4" s="103">
        <v>14</v>
      </c>
      <c r="G4" s="103"/>
      <c r="H4" s="103">
        <v>29.428571428571399</v>
      </c>
      <c r="I4" s="103"/>
      <c r="J4" s="103">
        <v>42.071428571428598</v>
      </c>
      <c r="K4" s="103"/>
      <c r="L4" s="103"/>
      <c r="M4" s="103">
        <v>54.714285714285701</v>
      </c>
      <c r="N4" s="103"/>
      <c r="O4" s="103"/>
      <c r="P4" s="51"/>
      <c r="Q4" s="49">
        <v>140</v>
      </c>
      <c r="R4" s="47">
        <v>-273.05769230769232</v>
      </c>
      <c r="S4" s="50">
        <v>-0.66106429535825695</v>
      </c>
    </row>
    <row r="5" spans="1:19" x14ac:dyDescent="0.25">
      <c r="A5" s="46" t="s">
        <v>4</v>
      </c>
      <c r="B5" s="9">
        <v>123</v>
      </c>
      <c r="C5" s="10">
        <v>234</v>
      </c>
      <c r="D5" s="26">
        <v>211.5</v>
      </c>
      <c r="E5" s="104">
        <f>SUMIFS(BDD_entrees_2015[Qty],BDD_entrees_2015[[produit ]],entrees_pcs_cle[[#This Row],[material]],BDD_entrees_2015[date],entrees_pcs_cle[[#Headers],[janv]])</f>
        <v>0</v>
      </c>
      <c r="F5" s="103"/>
      <c r="G5" s="103">
        <v>23.1071428571429</v>
      </c>
      <c r="H5" s="103"/>
      <c r="I5" s="103">
        <v>35.75</v>
      </c>
      <c r="J5" s="103"/>
      <c r="K5" s="103">
        <v>48.392857142857103</v>
      </c>
      <c r="L5" s="103"/>
      <c r="M5" s="103"/>
      <c r="N5" s="103">
        <v>61.035714285714299</v>
      </c>
      <c r="O5" s="103"/>
      <c r="P5" s="51"/>
      <c r="Q5" s="49">
        <v>168</v>
      </c>
      <c r="R5" s="47">
        <v>-43.5</v>
      </c>
      <c r="S5" s="50">
        <v>-0.20567375886524822</v>
      </c>
    </row>
    <row r="6" spans="1:19" x14ac:dyDescent="0.25">
      <c r="A6" s="46" t="s">
        <v>8</v>
      </c>
      <c r="B6" s="9">
        <v>321</v>
      </c>
      <c r="C6" s="10">
        <v>356</v>
      </c>
      <c r="D6" s="26">
        <v>321.76923076923077</v>
      </c>
      <c r="E6" s="104">
        <f>SUMIFS(BDD_entrees_2015[Qty],BDD_entrees_2015[[produit ]],entrees_pcs_cle[[#This Row],[material]],BDD_entrees_2015[date],entrees_pcs_cle[[#Headers],[janv]])</f>
        <v>0</v>
      </c>
      <c r="F6" s="103">
        <v>15</v>
      </c>
      <c r="G6" s="103"/>
      <c r="H6" s="103">
        <v>31.535714285714299</v>
      </c>
      <c r="I6" s="103"/>
      <c r="J6" s="103"/>
      <c r="K6" s="103">
        <v>44.178571428571402</v>
      </c>
      <c r="L6" s="103"/>
      <c r="M6" s="103"/>
      <c r="N6" s="103">
        <v>56.821428571428598</v>
      </c>
      <c r="O6" s="103"/>
      <c r="P6" s="51"/>
      <c r="Q6" s="49">
        <v>148</v>
      </c>
      <c r="R6" s="47">
        <v>-173.76923076923077</v>
      </c>
      <c r="S6" s="50">
        <v>-0.54004303131723641</v>
      </c>
    </row>
    <row r="7" spans="1:19" x14ac:dyDescent="0.25">
      <c r="A7" s="46" t="s">
        <v>2</v>
      </c>
      <c r="B7" s="9">
        <v>543</v>
      </c>
      <c r="C7" s="10">
        <v>567</v>
      </c>
      <c r="D7" s="26">
        <v>512.48076923076917</v>
      </c>
      <c r="E7" s="104">
        <f>SUMIFS(BDD_entrees_2015[Qty],BDD_entrees_2015[[produit ]],entrees_pcs_cle[[#This Row],[material]],BDD_entrees_2015[date],entrees_pcs_cle[[#Headers],[janv]])</f>
        <v>0</v>
      </c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51"/>
      <c r="Q7" s="49">
        <v>0</v>
      </c>
      <c r="R7" s="47">
        <v>-512.48076923076917</v>
      </c>
      <c r="S7" s="50">
        <v>-1</v>
      </c>
    </row>
    <row r="8" spans="1:19" x14ac:dyDescent="0.25">
      <c r="A8" s="46" t="s">
        <v>5</v>
      </c>
      <c r="B8" s="9">
        <v>678</v>
      </c>
      <c r="C8" s="10">
        <v>680</v>
      </c>
      <c r="D8" s="26">
        <v>614.61538461538464</v>
      </c>
      <c r="E8" s="104">
        <f>SUMIFS(BDD_entrees_2015[Qty],BDD_entrees_2015[[produit ]],entrees_pcs_cle[[#This Row],[material]],BDD_entrees_2015[date],entrees_pcs_cle[[#Headers],[janv]])</f>
        <v>0</v>
      </c>
      <c r="F8" s="103"/>
      <c r="G8" s="103"/>
      <c r="H8" s="103">
        <v>25.214285714285701</v>
      </c>
      <c r="I8" s="103">
        <v>37.857142857142897</v>
      </c>
      <c r="J8" s="103"/>
      <c r="K8" s="103"/>
      <c r="L8" s="103">
        <v>50.5</v>
      </c>
      <c r="M8" s="103"/>
      <c r="N8" s="103"/>
      <c r="O8" s="103">
        <v>63.142857142857103</v>
      </c>
      <c r="P8" s="51"/>
      <c r="Q8" s="49">
        <v>177</v>
      </c>
      <c r="R8" s="47">
        <v>-437.61538461538464</v>
      </c>
      <c r="S8" s="50">
        <v>-0.71201501877346685</v>
      </c>
    </row>
    <row r="9" spans="1:19" x14ac:dyDescent="0.25">
      <c r="A9" s="46" t="s">
        <v>3</v>
      </c>
      <c r="B9" s="9">
        <v>500</v>
      </c>
      <c r="C9" s="10">
        <v>500</v>
      </c>
      <c r="D9" s="26">
        <v>451.92307692307691</v>
      </c>
      <c r="E9" s="104">
        <f>SUMIFS(BDD_entrees_2015[Qty],BDD_entrees_2015[[produit ]],entrees_pcs_cle[[#This Row],[material]],BDD_entrees_2015[date],entrees_pcs_cle[[#Headers],[janv]])</f>
        <v>0</v>
      </c>
      <c r="F9" s="103"/>
      <c r="G9" s="103">
        <v>17</v>
      </c>
      <c r="H9" s="103">
        <v>33.642857142857103</v>
      </c>
      <c r="I9" s="103"/>
      <c r="J9" s="103"/>
      <c r="K9" s="103">
        <v>46.285714285714299</v>
      </c>
      <c r="L9" s="103"/>
      <c r="M9" s="103"/>
      <c r="N9" s="103">
        <v>58.928571428571402</v>
      </c>
      <c r="O9" s="103"/>
      <c r="P9" s="51"/>
      <c r="Q9" s="49">
        <v>156</v>
      </c>
      <c r="R9" s="47">
        <v>-295.92307692307691</v>
      </c>
      <c r="S9" s="50">
        <v>-0.65480851063829781</v>
      </c>
    </row>
    <row r="10" spans="1:19" x14ac:dyDescent="0.25">
      <c r="A10" s="52" t="s">
        <v>28</v>
      </c>
      <c r="B10" s="13">
        <f t="shared" ref="B10:C10" si="0">SUM(B3:B9)</f>
        <v>2966</v>
      </c>
      <c r="C10" s="13">
        <f t="shared" si="0"/>
        <v>3250</v>
      </c>
      <c r="D10" s="54"/>
      <c r="E10" s="105">
        <f>SUMIFS(BDD_entrees_2015[Qty],BDD_entrees_2015[[produit ]],entrees_pcs_cle[[#This Row],[material]],BDD_entrees_2015[date],entrees_pcs_cle[[#Headers],[janv]])</f>
        <v>0</v>
      </c>
      <c r="F10" s="55">
        <v>8</v>
      </c>
      <c r="G10" s="55">
        <v>8</v>
      </c>
      <c r="H10" s="55">
        <v>8</v>
      </c>
      <c r="I10" s="55">
        <v>8</v>
      </c>
      <c r="J10" s="55">
        <v>8</v>
      </c>
      <c r="K10" s="55">
        <v>8</v>
      </c>
      <c r="L10" s="55">
        <v>8</v>
      </c>
      <c r="M10" s="55">
        <v>8</v>
      </c>
      <c r="N10" s="55">
        <v>8</v>
      </c>
      <c r="O10" s="55">
        <v>8</v>
      </c>
      <c r="P10" s="55"/>
      <c r="Q10" s="56"/>
      <c r="R10" s="53"/>
      <c r="S10" s="57">
        <v>1.1062819114565403</v>
      </c>
    </row>
    <row r="18" spans="1:13" x14ac:dyDescent="0.25">
      <c r="A18" s="71" t="s">
        <v>92</v>
      </c>
      <c r="B18" s="72" t="s">
        <v>93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</row>
    <row r="19" spans="1:13" ht="30" x14ac:dyDescent="0.25">
      <c r="A19" s="74"/>
      <c r="B19" s="75" t="s">
        <v>94</v>
      </c>
      <c r="C19" s="75" t="s">
        <v>95</v>
      </c>
      <c r="D19" s="75" t="s">
        <v>96</v>
      </c>
      <c r="E19" s="75" t="s">
        <v>97</v>
      </c>
      <c r="F19" s="75" t="s">
        <v>98</v>
      </c>
      <c r="G19" s="75" t="s">
        <v>99</v>
      </c>
      <c r="H19" s="75" t="s">
        <v>100</v>
      </c>
      <c r="I19" s="75" t="s">
        <v>101</v>
      </c>
      <c r="J19" s="75" t="s">
        <v>102</v>
      </c>
      <c r="K19" s="75" t="s">
        <v>103</v>
      </c>
      <c r="L19" s="75" t="s">
        <v>104</v>
      </c>
      <c r="M19" s="74" t="s">
        <v>105</v>
      </c>
    </row>
    <row r="20" spans="1:13" x14ac:dyDescent="0.25">
      <c r="A20" s="72" t="s">
        <v>106</v>
      </c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4"/>
    </row>
    <row r="21" spans="1:13" x14ac:dyDescent="0.25">
      <c r="A21" s="70" t="s">
        <v>6</v>
      </c>
      <c r="B21" s="76"/>
      <c r="C21" s="76">
        <v>12</v>
      </c>
      <c r="D21" s="76"/>
      <c r="E21" s="76">
        <v>27.321428571428601</v>
      </c>
      <c r="F21" s="76"/>
      <c r="G21" s="76">
        <v>39.964285714285701</v>
      </c>
      <c r="H21" s="76"/>
      <c r="I21" s="76">
        <v>52.607142857142897</v>
      </c>
      <c r="J21" s="76"/>
      <c r="K21" s="76"/>
      <c r="L21" s="76"/>
      <c r="M21" s="77">
        <v>131.8928571428572</v>
      </c>
    </row>
    <row r="22" spans="1:13" x14ac:dyDescent="0.25">
      <c r="A22" s="70" t="s">
        <v>7</v>
      </c>
      <c r="B22" s="76"/>
      <c r="C22" s="76">
        <v>14</v>
      </c>
      <c r="D22" s="76"/>
      <c r="E22" s="76">
        <v>29.428571428571399</v>
      </c>
      <c r="F22" s="76"/>
      <c r="G22" s="76">
        <v>42.071428571428598</v>
      </c>
      <c r="H22" s="76"/>
      <c r="I22" s="76"/>
      <c r="J22" s="76">
        <v>54.714285714285701</v>
      </c>
      <c r="K22" s="76"/>
      <c r="L22" s="76"/>
      <c r="M22" s="77">
        <v>140.21428571428569</v>
      </c>
    </row>
    <row r="23" spans="1:13" x14ac:dyDescent="0.25">
      <c r="A23" s="70" t="s">
        <v>4</v>
      </c>
      <c r="B23" s="76">
        <v>3</v>
      </c>
      <c r="C23" s="76"/>
      <c r="D23" s="76">
        <v>23.1071428571429</v>
      </c>
      <c r="E23" s="76"/>
      <c r="F23" s="76">
        <v>35.75</v>
      </c>
      <c r="G23" s="76"/>
      <c r="H23" s="76">
        <v>48.392857142857103</v>
      </c>
      <c r="I23" s="76"/>
      <c r="J23" s="76"/>
      <c r="K23" s="76">
        <v>61.035714285714299</v>
      </c>
      <c r="L23" s="76"/>
      <c r="M23" s="77">
        <v>171.28571428571431</v>
      </c>
    </row>
    <row r="24" spans="1:13" x14ac:dyDescent="0.25">
      <c r="A24" s="70" t="s">
        <v>8</v>
      </c>
      <c r="B24" s="76"/>
      <c r="C24" s="76">
        <v>15</v>
      </c>
      <c r="D24" s="76"/>
      <c r="E24" s="76">
        <v>31.535714285714299</v>
      </c>
      <c r="F24" s="76"/>
      <c r="G24" s="76"/>
      <c r="H24" s="76">
        <v>44.178571428571402</v>
      </c>
      <c r="I24" s="76"/>
      <c r="J24" s="76"/>
      <c r="K24" s="76">
        <v>56.821428571428598</v>
      </c>
      <c r="L24" s="76"/>
      <c r="M24" s="77">
        <v>147.53571428571428</v>
      </c>
    </row>
    <row r="25" spans="1:13" x14ac:dyDescent="0.25">
      <c r="A25" s="70" t="s">
        <v>2</v>
      </c>
      <c r="B25" s="76">
        <v>1</v>
      </c>
      <c r="C25" s="76"/>
      <c r="D25" s="76"/>
      <c r="E25" s="76"/>
      <c r="F25" s="76"/>
      <c r="G25" s="76"/>
      <c r="H25" s="76"/>
      <c r="I25" s="76"/>
      <c r="J25" s="76"/>
      <c r="K25" s="76"/>
      <c r="L25" s="76"/>
      <c r="M25" s="77">
        <v>1</v>
      </c>
    </row>
    <row r="26" spans="1:13" x14ac:dyDescent="0.25">
      <c r="A26" s="70" t="s">
        <v>5</v>
      </c>
      <c r="B26" s="76">
        <v>45</v>
      </c>
      <c r="C26" s="76"/>
      <c r="D26" s="76"/>
      <c r="E26" s="76">
        <v>25.214285714285701</v>
      </c>
      <c r="F26" s="76">
        <v>37.857142857142897</v>
      </c>
      <c r="G26" s="76"/>
      <c r="H26" s="76"/>
      <c r="I26" s="76">
        <v>50.5</v>
      </c>
      <c r="J26" s="76"/>
      <c r="K26" s="76"/>
      <c r="L26" s="76">
        <v>63.142857142857103</v>
      </c>
      <c r="M26" s="77">
        <v>221.71428571428569</v>
      </c>
    </row>
    <row r="27" spans="1:13" x14ac:dyDescent="0.25">
      <c r="A27" s="70" t="s">
        <v>3</v>
      </c>
      <c r="B27" s="76">
        <v>2</v>
      </c>
      <c r="C27" s="76"/>
      <c r="D27" s="76">
        <v>17</v>
      </c>
      <c r="E27" s="76">
        <v>33.642857142857103</v>
      </c>
      <c r="F27" s="76"/>
      <c r="G27" s="76"/>
      <c r="H27" s="76">
        <v>46.285714285714299</v>
      </c>
      <c r="I27" s="76"/>
      <c r="J27" s="76"/>
      <c r="K27" s="76">
        <v>58.928571428571402</v>
      </c>
      <c r="L27" s="76"/>
      <c r="M27" s="77">
        <v>157.8571428571428</v>
      </c>
    </row>
    <row r="28" spans="1:13" x14ac:dyDescent="0.25">
      <c r="A28" s="74" t="s">
        <v>105</v>
      </c>
      <c r="B28" s="76">
        <v>51</v>
      </c>
      <c r="C28" s="76">
        <v>41</v>
      </c>
      <c r="D28" s="76">
        <v>40.107142857142904</v>
      </c>
      <c r="E28" s="76">
        <v>147.14285714285711</v>
      </c>
      <c r="F28" s="76">
        <v>73.60714285714289</v>
      </c>
      <c r="G28" s="76">
        <v>82.035714285714306</v>
      </c>
      <c r="H28" s="76">
        <v>138.8571428571428</v>
      </c>
      <c r="I28" s="76">
        <v>103.10714285714289</v>
      </c>
      <c r="J28" s="76">
        <v>54.714285714285701</v>
      </c>
      <c r="K28" s="76">
        <v>176.78571428571428</v>
      </c>
      <c r="L28" s="76">
        <v>63.142857142857103</v>
      </c>
      <c r="M28" s="77">
        <v>971.5</v>
      </c>
    </row>
  </sheetData>
  <conditionalFormatting sqref="S2:S10">
    <cfRule type="cellIs" dxfId="8" priority="1" operator="lessThan">
      <formula>0</formula>
    </cfRule>
    <cfRule type="cellIs" dxfId="7" priority="2" operator="greaterThan">
      <formula>0</formula>
    </cfRule>
  </conditionalFormatting>
  <conditionalFormatting sqref="S3">
    <cfRule type="expression" dxfId="6" priority="3">
      <formula>"inférieur à 0"</formula>
    </cfRule>
  </conditionalFormatting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btn_calcul">
          <controlPr defaultSize="0" autoLine="0" r:id="rId5">
            <anchor moveWithCells="1">
              <from>
                <xdr:col>13</xdr:col>
                <xdr:colOff>342900</xdr:colOff>
                <xdr:row>12</xdr:row>
                <xdr:rowOff>180975</xdr:rowOff>
              </from>
              <to>
                <xdr:col>16</xdr:col>
                <xdr:colOff>209550</xdr:colOff>
                <xdr:row>17</xdr:row>
                <xdr:rowOff>9525</xdr:rowOff>
              </to>
            </anchor>
          </controlPr>
        </control>
      </mc:Choice>
      <mc:Fallback>
        <control shapeId="2049" r:id="rId4" name="btn_calcul"/>
      </mc:Fallback>
    </mc:AlternateContent>
  </controls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0"/>
  <sheetViews>
    <sheetView tabSelected="1" workbookViewId="0">
      <selection activeCell="N15" sqref="N15"/>
    </sheetView>
  </sheetViews>
  <sheetFormatPr baseColWidth="10" defaultRowHeight="15" x14ac:dyDescent="0.25"/>
  <sheetData>
    <row r="2" spans="1:19" ht="45" x14ac:dyDescent="0.25">
      <c r="A2" s="135" t="s">
        <v>174</v>
      </c>
      <c r="B2" s="112" t="s">
        <v>11</v>
      </c>
      <c r="C2" s="113" t="s">
        <v>12</v>
      </c>
      <c r="D2" s="136" t="s">
        <v>13</v>
      </c>
      <c r="E2" s="137" t="s">
        <v>171</v>
      </c>
      <c r="F2" s="138" t="s">
        <v>14</v>
      </c>
      <c r="G2" s="138" t="s">
        <v>15</v>
      </c>
      <c r="H2" s="138" t="s">
        <v>16</v>
      </c>
      <c r="I2" s="138" t="s">
        <v>17</v>
      </c>
      <c r="J2" s="138" t="s">
        <v>18</v>
      </c>
      <c r="K2" s="138" t="s">
        <v>19</v>
      </c>
      <c r="L2" s="138" t="s">
        <v>20</v>
      </c>
      <c r="M2" s="138" t="s">
        <v>21</v>
      </c>
      <c r="N2" s="138" t="s">
        <v>22</v>
      </c>
      <c r="O2" s="138" t="s">
        <v>23</v>
      </c>
      <c r="P2" s="138" t="s">
        <v>24</v>
      </c>
      <c r="Q2" s="136" t="s">
        <v>25</v>
      </c>
      <c r="R2" s="119" t="s">
        <v>26</v>
      </c>
      <c r="S2" s="139" t="s">
        <v>173</v>
      </c>
    </row>
    <row r="3" spans="1:19" x14ac:dyDescent="0.25">
      <c r="A3" s="128" t="s">
        <v>2</v>
      </c>
      <c r="B3" s="114">
        <v>345</v>
      </c>
      <c r="C3" s="10">
        <v>456</v>
      </c>
      <c r="D3" s="108">
        <v>412.15384615384619</v>
      </c>
      <c r="E3" s="111"/>
      <c r="F3" s="111">
        <v>12</v>
      </c>
      <c r="G3" s="111"/>
      <c r="H3" s="111">
        <v>27.321428571428601</v>
      </c>
      <c r="I3" s="111"/>
      <c r="J3" s="111">
        <v>39.964285714285701</v>
      </c>
      <c r="K3" s="111"/>
      <c r="L3" s="111">
        <v>52.607142857142897</v>
      </c>
      <c r="M3" s="111"/>
      <c r="N3" s="111"/>
      <c r="O3" s="111"/>
      <c r="P3" s="10">
        <v>0</v>
      </c>
      <c r="Q3" s="108">
        <v>131.8928571428572</v>
      </c>
      <c r="R3" s="114">
        <v>-280.26098901098896</v>
      </c>
      <c r="S3" s="140">
        <v>-0.67999120140777458</v>
      </c>
    </row>
    <row r="4" spans="1:19" x14ac:dyDescent="0.25">
      <c r="A4" s="128" t="s">
        <v>3</v>
      </c>
      <c r="B4" s="114">
        <v>456</v>
      </c>
      <c r="C4" s="10">
        <v>457</v>
      </c>
      <c r="D4" s="108">
        <v>413.05769230769232</v>
      </c>
      <c r="E4" s="111"/>
      <c r="F4" s="111">
        <v>14</v>
      </c>
      <c r="G4" s="111"/>
      <c r="H4" s="111">
        <v>29.428571428571399</v>
      </c>
      <c r="I4" s="111"/>
      <c r="J4" s="111">
        <v>42.071428571428598</v>
      </c>
      <c r="K4" s="111"/>
      <c r="L4" s="111"/>
      <c r="M4" s="111">
        <v>54.714285714285701</v>
      </c>
      <c r="N4" s="111"/>
      <c r="O4" s="111"/>
      <c r="P4" s="10">
        <v>0</v>
      </c>
      <c r="Q4" s="108">
        <v>140.21428571428569</v>
      </c>
      <c r="R4" s="114">
        <v>-272.8434065934066</v>
      </c>
      <c r="S4" s="140">
        <v>-0.66054551621849911</v>
      </c>
    </row>
    <row r="5" spans="1:19" x14ac:dyDescent="0.25">
      <c r="A5" s="128" t="s">
        <v>4</v>
      </c>
      <c r="B5" s="114">
        <v>123</v>
      </c>
      <c r="C5" s="10">
        <v>234</v>
      </c>
      <c r="D5" s="108">
        <v>211.5</v>
      </c>
      <c r="E5" s="111">
        <v>3</v>
      </c>
      <c r="F5" s="111"/>
      <c r="G5" s="111">
        <v>23.1071428571429</v>
      </c>
      <c r="H5" s="111"/>
      <c r="I5" s="111">
        <v>35.75</v>
      </c>
      <c r="J5" s="111"/>
      <c r="K5" s="111">
        <v>48.392857142857103</v>
      </c>
      <c r="L5" s="111"/>
      <c r="M5" s="111"/>
      <c r="N5" s="111">
        <v>61.035714285714299</v>
      </c>
      <c r="O5" s="111"/>
      <c r="P5" s="10">
        <v>0</v>
      </c>
      <c r="Q5" s="108">
        <v>171.28571428571431</v>
      </c>
      <c r="R5" s="114">
        <v>-40.214285714285694</v>
      </c>
      <c r="S5" s="140">
        <v>-0.19013846673421131</v>
      </c>
    </row>
    <row r="6" spans="1:19" x14ac:dyDescent="0.25">
      <c r="A6" s="128" t="s">
        <v>5</v>
      </c>
      <c r="B6" s="114">
        <v>321</v>
      </c>
      <c r="C6" s="10">
        <v>356</v>
      </c>
      <c r="D6" s="108">
        <v>321.76923076923077</v>
      </c>
      <c r="E6" s="111"/>
      <c r="F6" s="111">
        <v>15</v>
      </c>
      <c r="G6" s="111"/>
      <c r="H6" s="111">
        <v>31.535714285714299</v>
      </c>
      <c r="I6" s="111"/>
      <c r="J6" s="111"/>
      <c r="K6" s="111">
        <v>44.178571428571402</v>
      </c>
      <c r="L6" s="111"/>
      <c r="M6" s="111"/>
      <c r="N6" s="111">
        <v>56.821428571428598</v>
      </c>
      <c r="O6" s="111"/>
      <c r="P6" s="10">
        <v>0</v>
      </c>
      <c r="Q6" s="108">
        <v>147.53571428571428</v>
      </c>
      <c r="R6" s="114">
        <v>-174.2335164835165</v>
      </c>
      <c r="S6" s="140">
        <v>-0.54148594651822002</v>
      </c>
    </row>
    <row r="7" spans="1:19" x14ac:dyDescent="0.25">
      <c r="A7" s="128" t="s">
        <v>6</v>
      </c>
      <c r="B7" s="114">
        <v>543</v>
      </c>
      <c r="C7" s="10">
        <v>567</v>
      </c>
      <c r="D7" s="108">
        <v>512.48076923076917</v>
      </c>
      <c r="E7" s="111">
        <v>1</v>
      </c>
      <c r="F7" s="111"/>
      <c r="G7" s="111"/>
      <c r="H7" s="111"/>
      <c r="I7" s="111"/>
      <c r="J7" s="111"/>
      <c r="K7" s="111"/>
      <c r="L7" s="111"/>
      <c r="M7" s="111"/>
      <c r="N7" s="111"/>
      <c r="O7" s="111"/>
      <c r="P7" s="10">
        <v>0</v>
      </c>
      <c r="Q7" s="108">
        <v>1</v>
      </c>
      <c r="R7" s="114">
        <v>-511.48076923076917</v>
      </c>
      <c r="S7" s="140">
        <v>-0.99804870726856543</v>
      </c>
    </row>
    <row r="8" spans="1:19" x14ac:dyDescent="0.25">
      <c r="A8" s="129" t="s">
        <v>7</v>
      </c>
      <c r="B8" s="114">
        <v>678</v>
      </c>
      <c r="C8" s="10">
        <v>680</v>
      </c>
      <c r="D8" s="108">
        <v>614.61538461538464</v>
      </c>
      <c r="E8" s="111">
        <v>45</v>
      </c>
      <c r="F8" s="111"/>
      <c r="G8" s="111"/>
      <c r="H8" s="111">
        <v>25.214285714285701</v>
      </c>
      <c r="I8" s="111">
        <v>37.857142857142897</v>
      </c>
      <c r="J8" s="111"/>
      <c r="K8" s="111"/>
      <c r="L8" s="111">
        <v>50.5</v>
      </c>
      <c r="M8" s="111"/>
      <c r="N8" s="111"/>
      <c r="O8" s="111">
        <v>63.142857142857103</v>
      </c>
      <c r="P8" s="10">
        <v>0</v>
      </c>
      <c r="Q8" s="108">
        <v>221.71428571428569</v>
      </c>
      <c r="R8" s="114">
        <v>-392.90109890109898</v>
      </c>
      <c r="S8" s="140">
        <v>-0.63926336492043634</v>
      </c>
    </row>
    <row r="9" spans="1:19" x14ac:dyDescent="0.25">
      <c r="A9" s="130" t="s">
        <v>8</v>
      </c>
      <c r="B9" s="114">
        <v>500</v>
      </c>
      <c r="C9" s="10">
        <v>500</v>
      </c>
      <c r="D9" s="108">
        <v>451.92307692307691</v>
      </c>
      <c r="E9" s="111">
        <v>2</v>
      </c>
      <c r="F9" s="111"/>
      <c r="G9" s="111">
        <v>17</v>
      </c>
      <c r="H9" s="111">
        <v>33.642857142857103</v>
      </c>
      <c r="I9" s="111"/>
      <c r="J9" s="111"/>
      <c r="K9" s="111">
        <v>46.285714285714299</v>
      </c>
      <c r="L9" s="111"/>
      <c r="M9" s="111"/>
      <c r="N9" s="111">
        <v>58.928571428571402</v>
      </c>
      <c r="O9" s="111"/>
      <c r="P9" s="10">
        <v>0</v>
      </c>
      <c r="Q9" s="108">
        <v>157.8571428571428</v>
      </c>
      <c r="R9" s="114">
        <v>-294.06593406593413</v>
      </c>
      <c r="S9" s="140">
        <v>-0.65069908814589683</v>
      </c>
    </row>
    <row r="10" spans="1:19" x14ac:dyDescent="0.25">
      <c r="A10" s="141" t="s">
        <v>28</v>
      </c>
      <c r="B10" s="114">
        <v>2966</v>
      </c>
      <c r="C10" s="114">
        <v>3250</v>
      </c>
      <c r="D10" s="142">
        <v>2937.5</v>
      </c>
      <c r="E10" s="114">
        <v>51</v>
      </c>
      <c r="F10" s="114">
        <v>41</v>
      </c>
      <c r="G10" s="114">
        <v>40.107142857142904</v>
      </c>
      <c r="H10" s="114">
        <v>147.14285714285711</v>
      </c>
      <c r="I10" s="114">
        <v>73.60714285714289</v>
      </c>
      <c r="J10" s="114">
        <v>82.035714285714306</v>
      </c>
      <c r="K10" s="114">
        <v>138.8571428571428</v>
      </c>
      <c r="L10" s="114">
        <v>103.10714285714289</v>
      </c>
      <c r="M10" s="114">
        <v>54.714285714285701</v>
      </c>
      <c r="N10" s="114">
        <v>176.78571428571428</v>
      </c>
      <c r="O10" s="114">
        <v>63.142857142857103</v>
      </c>
      <c r="P10" s="114">
        <v>0</v>
      </c>
      <c r="Q10" s="142">
        <v>971.5</v>
      </c>
      <c r="R10" s="114">
        <v>-1966</v>
      </c>
      <c r="S10" s="140">
        <v>-0.6692765957446809</v>
      </c>
    </row>
  </sheetData>
  <conditionalFormatting sqref="S3:S10">
    <cfRule type="cellIs" dxfId="4" priority="1" operator="lessThan">
      <formula>0</formula>
    </cfRule>
    <cfRule type="cellIs" dxfId="3" priority="2" operator="greaterThan">
      <formula>0</formula>
    </cfRule>
  </conditionalFormatting>
  <conditionalFormatting sqref="S3">
    <cfRule type="expression" dxfId="2" priority="3">
      <formula>"inférieur à 0"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réf</vt:lpstr>
      <vt:lpstr>entrees pcs</vt:lpstr>
      <vt:lpstr>bdd entrées</vt:lpstr>
      <vt:lpstr>bdd e</vt:lpstr>
      <vt:lpstr>e tcd pcs</vt:lpstr>
      <vt:lpstr>synthèse</vt:lpstr>
    </vt:vector>
  </TitlesOfParts>
  <Company>IAE Poitiers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iae86</dc:creator>
  <cp:lastModifiedBy>iae86</cp:lastModifiedBy>
  <dcterms:created xsi:type="dcterms:W3CDTF">2015-12-14T18:05:35Z</dcterms:created>
  <dcterms:modified xsi:type="dcterms:W3CDTF">2015-12-14T18:58:14Z</dcterms:modified>
</cp:coreProperties>
</file>