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8915" windowHeight="8505" tabRatio="967"/>
  </bookViews>
  <sheets>
    <sheet name="CST GLOBAL" sheetId="34" r:id="rId1"/>
    <sheet name="05.10" sheetId="26" r:id="rId2"/>
    <sheet name="TP" sheetId="2" r:id="rId3"/>
  </sheets>
  <definedNames>
    <definedName name="_xlnm._FilterDatabase" localSheetId="1" hidden="1">'05.10'!$A$1:$U$1913</definedName>
    <definedName name="_xlnm._FilterDatabase" localSheetId="2" hidden="1">TP!$A$4:$Y$59</definedName>
    <definedName name="_xlnm.Print_Area" localSheetId="0">'CST GLOBAL'!$A$1:$P$33</definedName>
  </definedNames>
  <calcPr calcId="125725"/>
</workbook>
</file>

<file path=xl/calcChain.xml><?xml version="1.0" encoding="utf-8"?>
<calcChain xmlns="http://schemas.openxmlformats.org/spreadsheetml/2006/main">
  <c r="K6" i="34"/>
  <c r="G10" l="1"/>
  <c r="H10"/>
  <c r="C33" l="1"/>
  <c r="D20"/>
  <c r="N11"/>
  <c r="N20"/>
  <c r="C20"/>
  <c r="D11"/>
  <c r="C11"/>
  <c r="D23"/>
  <c r="D24"/>
  <c r="D25"/>
  <c r="D26"/>
  <c r="D27"/>
  <c r="C24"/>
  <c r="C25"/>
  <c r="C26"/>
  <c r="C27"/>
  <c r="C23"/>
  <c r="D15"/>
  <c r="D14"/>
  <c r="C14"/>
  <c r="D29" l="1"/>
  <c r="C29"/>
  <c r="N29"/>
  <c r="N33" s="1"/>
  <c r="R1898" i="26"/>
  <c r="R2"/>
  <c r="S2"/>
  <c r="T2"/>
  <c r="U2"/>
  <c r="R3"/>
  <c r="S3"/>
  <c r="T3"/>
  <c r="U3"/>
  <c r="R4"/>
  <c r="S4"/>
  <c r="T4"/>
  <c r="U4"/>
  <c r="R5"/>
  <c r="S5"/>
  <c r="T5"/>
  <c r="U5"/>
  <c r="R6"/>
  <c r="S6"/>
  <c r="T6"/>
  <c r="U6"/>
  <c r="R7"/>
  <c r="S7"/>
  <c r="T7"/>
  <c r="U7"/>
  <c r="R8"/>
  <c r="S8"/>
  <c r="T8"/>
  <c r="U8"/>
  <c r="R9"/>
  <c r="S9"/>
  <c r="T9"/>
  <c r="U9"/>
  <c r="R10"/>
  <c r="S10"/>
  <c r="T10"/>
  <c r="U10"/>
  <c r="R11"/>
  <c r="S11"/>
  <c r="T11"/>
  <c r="U11"/>
  <c r="R12"/>
  <c r="S12"/>
  <c r="T12"/>
  <c r="U12"/>
  <c r="R13"/>
  <c r="S13"/>
  <c r="T13"/>
  <c r="U13"/>
  <c r="R14"/>
  <c r="S14"/>
  <c r="T14"/>
  <c r="U14"/>
  <c r="R15"/>
  <c r="S15"/>
  <c r="T15"/>
  <c r="U15"/>
  <c r="R16"/>
  <c r="S16"/>
  <c r="T16"/>
  <c r="U16"/>
  <c r="R17"/>
  <c r="S17"/>
  <c r="T17"/>
  <c r="U17"/>
  <c r="R18"/>
  <c r="S18"/>
  <c r="T18"/>
  <c r="U18"/>
  <c r="R19"/>
  <c r="S19"/>
  <c r="T19"/>
  <c r="U19"/>
  <c r="R20"/>
  <c r="S20"/>
  <c r="T20"/>
  <c r="U20"/>
  <c r="R21"/>
  <c r="S21"/>
  <c r="T21"/>
  <c r="U21"/>
  <c r="R22"/>
  <c r="S22"/>
  <c r="T22"/>
  <c r="U22"/>
  <c r="R23"/>
  <c r="S23"/>
  <c r="T23"/>
  <c r="U23"/>
  <c r="R24"/>
  <c r="S24"/>
  <c r="T24"/>
  <c r="U24"/>
  <c r="R25"/>
  <c r="S25"/>
  <c r="T25"/>
  <c r="U25"/>
  <c r="R26"/>
  <c r="S26"/>
  <c r="T26"/>
  <c r="U26"/>
  <c r="R27"/>
  <c r="S27"/>
  <c r="T27"/>
  <c r="U27"/>
  <c r="R28"/>
  <c r="S28"/>
  <c r="T28"/>
  <c r="U28"/>
  <c r="R29"/>
  <c r="S29"/>
  <c r="T29"/>
  <c r="U29"/>
  <c r="R30"/>
  <c r="S30"/>
  <c r="T30"/>
  <c r="U30"/>
  <c r="R31"/>
  <c r="S31"/>
  <c r="T31"/>
  <c r="U31"/>
  <c r="R32"/>
  <c r="S32"/>
  <c r="T32"/>
  <c r="U32"/>
  <c r="R33"/>
  <c r="S33"/>
  <c r="T33"/>
  <c r="U33"/>
  <c r="R34"/>
  <c r="S34"/>
  <c r="T34"/>
  <c r="U34"/>
  <c r="R35"/>
  <c r="S35"/>
  <c r="T35"/>
  <c r="U35"/>
  <c r="R36"/>
  <c r="S36"/>
  <c r="T36"/>
  <c r="U36"/>
  <c r="R37"/>
  <c r="S37"/>
  <c r="T37"/>
  <c r="U37"/>
  <c r="R38"/>
  <c r="S38"/>
  <c r="T38"/>
  <c r="U38"/>
  <c r="R39"/>
  <c r="S39"/>
  <c r="T39"/>
  <c r="U39"/>
  <c r="R40"/>
  <c r="S40"/>
  <c r="T40"/>
  <c r="U40"/>
  <c r="R41"/>
  <c r="S41"/>
  <c r="T41"/>
  <c r="U41"/>
  <c r="R42"/>
  <c r="S42"/>
  <c r="T42"/>
  <c r="U42"/>
  <c r="R43"/>
  <c r="S43"/>
  <c r="T43"/>
  <c r="U43"/>
  <c r="R44"/>
  <c r="S44"/>
  <c r="T44"/>
  <c r="U44"/>
  <c r="R45"/>
  <c r="S45"/>
  <c r="T45"/>
  <c r="U45"/>
  <c r="R46"/>
  <c r="S46"/>
  <c r="T46"/>
  <c r="U46"/>
  <c r="R47"/>
  <c r="S47"/>
  <c r="T47"/>
  <c r="U47"/>
  <c r="R48"/>
  <c r="S48"/>
  <c r="T48"/>
  <c r="U48"/>
  <c r="R49"/>
  <c r="S49"/>
  <c r="T49"/>
  <c r="U49"/>
  <c r="R50"/>
  <c r="S50"/>
  <c r="T50"/>
  <c r="U50"/>
  <c r="R51"/>
  <c r="S51"/>
  <c r="T51"/>
  <c r="U51"/>
  <c r="R52"/>
  <c r="S52"/>
  <c r="T52"/>
  <c r="U52"/>
  <c r="R53"/>
  <c r="S53"/>
  <c r="T53"/>
  <c r="U53"/>
  <c r="R54"/>
  <c r="S54"/>
  <c r="T54"/>
  <c r="U54"/>
  <c r="R55"/>
  <c r="S55"/>
  <c r="T55"/>
  <c r="U55"/>
  <c r="R56"/>
  <c r="S56"/>
  <c r="T56"/>
  <c r="U56"/>
  <c r="R57"/>
  <c r="S57"/>
  <c r="T57"/>
  <c r="U57"/>
  <c r="R58"/>
  <c r="S58"/>
  <c r="T58"/>
  <c r="U58"/>
  <c r="R59"/>
  <c r="S59"/>
  <c r="T59"/>
  <c r="U59"/>
  <c r="R60"/>
  <c r="S60"/>
  <c r="T60"/>
  <c r="U60"/>
  <c r="R61"/>
  <c r="S61"/>
  <c r="T61"/>
  <c r="U61"/>
  <c r="R62"/>
  <c r="S62"/>
  <c r="T62"/>
  <c r="U62"/>
  <c r="R63"/>
  <c r="S63"/>
  <c r="T63"/>
  <c r="U63"/>
  <c r="R64"/>
  <c r="S64"/>
  <c r="T64"/>
  <c r="U64"/>
  <c r="R65"/>
  <c r="S65"/>
  <c r="T65"/>
  <c r="U65"/>
  <c r="R66"/>
  <c r="S66"/>
  <c r="T66"/>
  <c r="U66"/>
  <c r="R67"/>
  <c r="S67"/>
  <c r="T67"/>
  <c r="U67"/>
  <c r="R68"/>
  <c r="S68"/>
  <c r="T68"/>
  <c r="U68"/>
  <c r="R69"/>
  <c r="S69"/>
  <c r="T69"/>
  <c r="U69"/>
  <c r="R70"/>
  <c r="S70"/>
  <c r="T70"/>
  <c r="U70"/>
  <c r="R71"/>
  <c r="S71"/>
  <c r="T71"/>
  <c r="U71"/>
  <c r="R72"/>
  <c r="S72"/>
  <c r="T72"/>
  <c r="U72"/>
  <c r="R73"/>
  <c r="S73"/>
  <c r="T73"/>
  <c r="U73"/>
  <c r="R74"/>
  <c r="S74"/>
  <c r="T74"/>
  <c r="U74"/>
  <c r="R75"/>
  <c r="S75"/>
  <c r="T75"/>
  <c r="U75"/>
  <c r="R76"/>
  <c r="S76"/>
  <c r="T76"/>
  <c r="U76"/>
  <c r="R77"/>
  <c r="S77"/>
  <c r="T77"/>
  <c r="U77"/>
  <c r="R78"/>
  <c r="S78"/>
  <c r="T78"/>
  <c r="U78"/>
  <c r="R79"/>
  <c r="S79"/>
  <c r="T79"/>
  <c r="U79"/>
  <c r="R80"/>
  <c r="S80"/>
  <c r="T80"/>
  <c r="U80"/>
  <c r="R81"/>
  <c r="S81"/>
  <c r="T81"/>
  <c r="U81"/>
  <c r="R82"/>
  <c r="S82"/>
  <c r="T82"/>
  <c r="U82"/>
  <c r="R83"/>
  <c r="S83"/>
  <c r="T83"/>
  <c r="U83"/>
  <c r="R84"/>
  <c r="S84"/>
  <c r="T84"/>
  <c r="U84"/>
  <c r="R85"/>
  <c r="S85"/>
  <c r="T85"/>
  <c r="U85"/>
  <c r="R86"/>
  <c r="S86"/>
  <c r="T86"/>
  <c r="U86"/>
  <c r="R87"/>
  <c r="S87"/>
  <c r="T87"/>
  <c r="U87"/>
  <c r="R88"/>
  <c r="S88"/>
  <c r="T88"/>
  <c r="U88"/>
  <c r="R89"/>
  <c r="S89"/>
  <c r="T89"/>
  <c r="U89"/>
  <c r="R90"/>
  <c r="S90"/>
  <c r="T90"/>
  <c r="U90"/>
  <c r="R91"/>
  <c r="S91"/>
  <c r="T91"/>
  <c r="U91"/>
  <c r="R92"/>
  <c r="S92"/>
  <c r="T92"/>
  <c r="U92"/>
  <c r="R93"/>
  <c r="S93"/>
  <c r="T93"/>
  <c r="U93"/>
  <c r="R94"/>
  <c r="S94"/>
  <c r="T94"/>
  <c r="U94"/>
  <c r="R95"/>
  <c r="S95"/>
  <c r="T95"/>
  <c r="U95"/>
  <c r="R96"/>
  <c r="S96"/>
  <c r="T96"/>
  <c r="U96"/>
  <c r="R97"/>
  <c r="S97"/>
  <c r="T97"/>
  <c r="U97"/>
  <c r="R98"/>
  <c r="S98"/>
  <c r="T98"/>
  <c r="U98"/>
  <c r="R99"/>
  <c r="S99"/>
  <c r="T99"/>
  <c r="U99"/>
  <c r="R100"/>
  <c r="S100"/>
  <c r="T100"/>
  <c r="U100"/>
  <c r="R101"/>
  <c r="S101"/>
  <c r="T101"/>
  <c r="U101"/>
  <c r="R102"/>
  <c r="S102"/>
  <c r="T102"/>
  <c r="U102"/>
  <c r="R103"/>
  <c r="S103"/>
  <c r="T103"/>
  <c r="U103"/>
  <c r="R104"/>
  <c r="S104"/>
  <c r="T104"/>
  <c r="U104"/>
  <c r="R105"/>
  <c r="S105"/>
  <c r="T105"/>
  <c r="U105"/>
  <c r="R106"/>
  <c r="S106"/>
  <c r="T106"/>
  <c r="U106"/>
  <c r="R107"/>
  <c r="S107"/>
  <c r="T107"/>
  <c r="U107"/>
  <c r="R108"/>
  <c r="S108"/>
  <c r="T108"/>
  <c r="U108"/>
  <c r="R109"/>
  <c r="S109"/>
  <c r="T109"/>
  <c r="U109"/>
  <c r="R110"/>
  <c r="S110"/>
  <c r="T110"/>
  <c r="U110"/>
  <c r="R111"/>
  <c r="S111"/>
  <c r="T111"/>
  <c r="U111"/>
  <c r="R112"/>
  <c r="S112"/>
  <c r="T112"/>
  <c r="U112"/>
  <c r="R113"/>
  <c r="S113"/>
  <c r="T113"/>
  <c r="U113"/>
  <c r="R114"/>
  <c r="S114"/>
  <c r="T114"/>
  <c r="U114"/>
  <c r="R115"/>
  <c r="S115"/>
  <c r="T115"/>
  <c r="U115"/>
  <c r="R116"/>
  <c r="S116"/>
  <c r="T116"/>
  <c r="U116"/>
  <c r="R117"/>
  <c r="S117"/>
  <c r="T117"/>
  <c r="U117"/>
  <c r="R118"/>
  <c r="S118"/>
  <c r="T118"/>
  <c r="U118"/>
  <c r="R119"/>
  <c r="S119"/>
  <c r="T119"/>
  <c r="U119"/>
  <c r="R120"/>
  <c r="S120"/>
  <c r="T120"/>
  <c r="U120"/>
  <c r="R121"/>
  <c r="S121"/>
  <c r="T121"/>
  <c r="U121"/>
  <c r="R122"/>
  <c r="S122"/>
  <c r="T122"/>
  <c r="U122"/>
  <c r="R123"/>
  <c r="S123"/>
  <c r="T123"/>
  <c r="U123"/>
  <c r="R124"/>
  <c r="S124"/>
  <c r="T124"/>
  <c r="U124"/>
  <c r="R125"/>
  <c r="S125"/>
  <c r="T125"/>
  <c r="U125"/>
  <c r="R126"/>
  <c r="S126"/>
  <c r="T126"/>
  <c r="U126"/>
  <c r="R127"/>
  <c r="S127"/>
  <c r="T127"/>
  <c r="U127"/>
  <c r="R128"/>
  <c r="S128"/>
  <c r="T128"/>
  <c r="U128"/>
  <c r="R129"/>
  <c r="S129"/>
  <c r="T129"/>
  <c r="U129"/>
  <c r="R130"/>
  <c r="S130"/>
  <c r="T130"/>
  <c r="U130"/>
  <c r="R131"/>
  <c r="S131"/>
  <c r="T131"/>
  <c r="U131"/>
  <c r="R132"/>
  <c r="S132"/>
  <c r="T132"/>
  <c r="U132"/>
  <c r="R133"/>
  <c r="S133"/>
  <c r="T133"/>
  <c r="U133"/>
  <c r="R134"/>
  <c r="S134"/>
  <c r="T134"/>
  <c r="U134"/>
  <c r="R135"/>
  <c r="S135"/>
  <c r="T135"/>
  <c r="U135"/>
  <c r="R136"/>
  <c r="S136"/>
  <c r="T136"/>
  <c r="U136"/>
  <c r="R137"/>
  <c r="S137"/>
  <c r="T137"/>
  <c r="U137"/>
  <c r="R138"/>
  <c r="S138"/>
  <c r="T138"/>
  <c r="U138"/>
  <c r="R139"/>
  <c r="S139"/>
  <c r="T139"/>
  <c r="U139"/>
  <c r="R140"/>
  <c r="S140"/>
  <c r="T140"/>
  <c r="U140"/>
  <c r="R141"/>
  <c r="S141"/>
  <c r="T141"/>
  <c r="U141"/>
  <c r="R142"/>
  <c r="S142"/>
  <c r="T142"/>
  <c r="U142"/>
  <c r="R143"/>
  <c r="S143"/>
  <c r="T143"/>
  <c r="U143"/>
  <c r="R144"/>
  <c r="S144"/>
  <c r="T144"/>
  <c r="U144"/>
  <c r="R145"/>
  <c r="S145"/>
  <c r="T145"/>
  <c r="U145"/>
  <c r="R146"/>
  <c r="S146"/>
  <c r="T146"/>
  <c r="U146"/>
  <c r="R147"/>
  <c r="S147"/>
  <c r="T147"/>
  <c r="U147"/>
  <c r="R148"/>
  <c r="S148"/>
  <c r="T148"/>
  <c r="U148"/>
  <c r="R149"/>
  <c r="S149"/>
  <c r="T149"/>
  <c r="U149"/>
  <c r="R150"/>
  <c r="S150"/>
  <c r="T150"/>
  <c r="U150"/>
  <c r="R151"/>
  <c r="S151"/>
  <c r="T151"/>
  <c r="U151"/>
  <c r="R152"/>
  <c r="S152"/>
  <c r="T152"/>
  <c r="U152"/>
  <c r="R153"/>
  <c r="S153"/>
  <c r="T153"/>
  <c r="U153"/>
  <c r="R154"/>
  <c r="S154"/>
  <c r="T154"/>
  <c r="U154"/>
  <c r="R155"/>
  <c r="S155"/>
  <c r="T155"/>
  <c r="U155"/>
  <c r="R156"/>
  <c r="S156"/>
  <c r="T156"/>
  <c r="U156"/>
  <c r="R157"/>
  <c r="S157"/>
  <c r="T157"/>
  <c r="U157"/>
  <c r="R158"/>
  <c r="S158"/>
  <c r="T158"/>
  <c r="U158"/>
  <c r="R159"/>
  <c r="S159"/>
  <c r="T159"/>
  <c r="U159"/>
  <c r="R160"/>
  <c r="S160"/>
  <c r="T160"/>
  <c r="U160"/>
  <c r="R161"/>
  <c r="S161"/>
  <c r="T161"/>
  <c r="U161"/>
  <c r="R162"/>
  <c r="S162"/>
  <c r="T162"/>
  <c r="U162"/>
  <c r="R163"/>
  <c r="S163"/>
  <c r="T163"/>
  <c r="U163"/>
  <c r="R164"/>
  <c r="S164"/>
  <c r="T164"/>
  <c r="U164"/>
  <c r="R165"/>
  <c r="S165"/>
  <c r="T165"/>
  <c r="U165"/>
  <c r="R166"/>
  <c r="S166"/>
  <c r="T166"/>
  <c r="U166"/>
  <c r="R167"/>
  <c r="S167"/>
  <c r="T167"/>
  <c r="U167"/>
  <c r="R168"/>
  <c r="S168"/>
  <c r="T168"/>
  <c r="U168"/>
  <c r="R169"/>
  <c r="S169"/>
  <c r="T169"/>
  <c r="U169"/>
  <c r="R170"/>
  <c r="S170"/>
  <c r="T170"/>
  <c r="U170"/>
  <c r="R171"/>
  <c r="S171"/>
  <c r="T171"/>
  <c r="U171"/>
  <c r="R172"/>
  <c r="S172"/>
  <c r="T172"/>
  <c r="U172"/>
  <c r="R173"/>
  <c r="S173"/>
  <c r="T173"/>
  <c r="U173"/>
  <c r="R174"/>
  <c r="S174"/>
  <c r="T174"/>
  <c r="U174"/>
  <c r="R175"/>
  <c r="S175"/>
  <c r="T175"/>
  <c r="U175"/>
  <c r="R176"/>
  <c r="S176"/>
  <c r="T176"/>
  <c r="U176"/>
  <c r="R177"/>
  <c r="S177"/>
  <c r="T177"/>
  <c r="U177"/>
  <c r="R178"/>
  <c r="S178"/>
  <c r="T178"/>
  <c r="U178"/>
  <c r="R179"/>
  <c r="S179"/>
  <c r="T179"/>
  <c r="U179"/>
  <c r="R180"/>
  <c r="S180"/>
  <c r="T180"/>
  <c r="U180"/>
  <c r="R181"/>
  <c r="S181"/>
  <c r="T181"/>
  <c r="U181"/>
  <c r="R182"/>
  <c r="S182"/>
  <c r="T182"/>
  <c r="U182"/>
  <c r="R183"/>
  <c r="S183"/>
  <c r="T183"/>
  <c r="U183"/>
  <c r="R184"/>
  <c r="S184"/>
  <c r="T184"/>
  <c r="U184"/>
  <c r="R185"/>
  <c r="S185"/>
  <c r="T185"/>
  <c r="U185"/>
  <c r="R186"/>
  <c r="S186"/>
  <c r="T186"/>
  <c r="U186"/>
  <c r="R187"/>
  <c r="S187"/>
  <c r="T187"/>
  <c r="U187"/>
  <c r="R188"/>
  <c r="S188"/>
  <c r="T188"/>
  <c r="U188"/>
  <c r="R189"/>
  <c r="S189"/>
  <c r="T189"/>
  <c r="U189"/>
  <c r="R190"/>
  <c r="S190"/>
  <c r="T190"/>
  <c r="U190"/>
  <c r="R191"/>
  <c r="S191"/>
  <c r="T191"/>
  <c r="U191"/>
  <c r="R192"/>
  <c r="S192"/>
  <c r="T192"/>
  <c r="U192"/>
  <c r="R193"/>
  <c r="S193"/>
  <c r="T193"/>
  <c r="U193"/>
  <c r="R194"/>
  <c r="S194"/>
  <c r="T194"/>
  <c r="U194"/>
  <c r="R195"/>
  <c r="S195"/>
  <c r="T195"/>
  <c r="U195"/>
  <c r="R196"/>
  <c r="S196"/>
  <c r="T196"/>
  <c r="U196"/>
  <c r="R197"/>
  <c r="S197"/>
  <c r="T197"/>
  <c r="U197"/>
  <c r="R198"/>
  <c r="S198"/>
  <c r="T198"/>
  <c r="U198"/>
  <c r="R199"/>
  <c r="S199"/>
  <c r="T199"/>
  <c r="U199"/>
  <c r="R200"/>
  <c r="S200"/>
  <c r="T200"/>
  <c r="U200"/>
  <c r="R201"/>
  <c r="S201"/>
  <c r="T201"/>
  <c r="U201"/>
  <c r="R202"/>
  <c r="S202"/>
  <c r="T202"/>
  <c r="U202"/>
  <c r="R203"/>
  <c r="S203"/>
  <c r="T203"/>
  <c r="U203"/>
  <c r="R204"/>
  <c r="S204"/>
  <c r="T204"/>
  <c r="U204"/>
  <c r="R205"/>
  <c r="S205"/>
  <c r="T205"/>
  <c r="U205"/>
  <c r="R206"/>
  <c r="S206"/>
  <c r="T206"/>
  <c r="U206"/>
  <c r="R207"/>
  <c r="S207"/>
  <c r="T207"/>
  <c r="U207"/>
  <c r="R208"/>
  <c r="S208"/>
  <c r="T208"/>
  <c r="U208"/>
  <c r="R209"/>
  <c r="S209"/>
  <c r="T209"/>
  <c r="U209"/>
  <c r="R210"/>
  <c r="S210"/>
  <c r="T210"/>
  <c r="U210"/>
  <c r="R211"/>
  <c r="S211"/>
  <c r="T211"/>
  <c r="U211"/>
  <c r="R212"/>
  <c r="S212"/>
  <c r="T212"/>
  <c r="U212"/>
  <c r="R213"/>
  <c r="S213"/>
  <c r="T213"/>
  <c r="U213"/>
  <c r="R214"/>
  <c r="S214"/>
  <c r="T214"/>
  <c r="U214"/>
  <c r="R215"/>
  <c r="S215"/>
  <c r="T215"/>
  <c r="U215"/>
  <c r="R216"/>
  <c r="S216"/>
  <c r="T216"/>
  <c r="U216"/>
  <c r="R217"/>
  <c r="S217"/>
  <c r="T217"/>
  <c r="U217"/>
  <c r="R218"/>
  <c r="S218"/>
  <c r="T218"/>
  <c r="U218"/>
  <c r="R219"/>
  <c r="S219"/>
  <c r="T219"/>
  <c r="U219"/>
  <c r="R220"/>
  <c r="S220"/>
  <c r="T220"/>
  <c r="U220"/>
  <c r="R221"/>
  <c r="S221"/>
  <c r="T221"/>
  <c r="U221"/>
  <c r="R222"/>
  <c r="S222"/>
  <c r="T222"/>
  <c r="U222"/>
  <c r="R223"/>
  <c r="S223"/>
  <c r="T223"/>
  <c r="U223"/>
  <c r="R224"/>
  <c r="S224"/>
  <c r="T224"/>
  <c r="U224"/>
  <c r="R225"/>
  <c r="S225"/>
  <c r="T225"/>
  <c r="U225"/>
  <c r="R226"/>
  <c r="S226"/>
  <c r="T226"/>
  <c r="U226"/>
  <c r="R227"/>
  <c r="S227"/>
  <c r="T227"/>
  <c r="U227"/>
  <c r="R228"/>
  <c r="S228"/>
  <c r="T228"/>
  <c r="U228"/>
  <c r="R229"/>
  <c r="S229"/>
  <c r="T229"/>
  <c r="U229"/>
  <c r="R230"/>
  <c r="S230"/>
  <c r="T230"/>
  <c r="U230"/>
  <c r="R231"/>
  <c r="S231"/>
  <c r="T231"/>
  <c r="U231"/>
  <c r="R232"/>
  <c r="S232"/>
  <c r="T232"/>
  <c r="U232"/>
  <c r="R233"/>
  <c r="S233"/>
  <c r="T233"/>
  <c r="U233"/>
  <c r="R234"/>
  <c r="S234"/>
  <c r="T234"/>
  <c r="U234"/>
  <c r="R235"/>
  <c r="S235"/>
  <c r="T235"/>
  <c r="U235"/>
  <c r="R236"/>
  <c r="S236"/>
  <c r="T236"/>
  <c r="U236"/>
  <c r="R237"/>
  <c r="S237"/>
  <c r="T237"/>
  <c r="U237"/>
  <c r="R238"/>
  <c r="S238"/>
  <c r="T238"/>
  <c r="U238"/>
  <c r="R239"/>
  <c r="S239"/>
  <c r="T239"/>
  <c r="U239"/>
  <c r="R240"/>
  <c r="S240"/>
  <c r="T240"/>
  <c r="U240"/>
  <c r="R241"/>
  <c r="S241"/>
  <c r="T241"/>
  <c r="U241"/>
  <c r="R242"/>
  <c r="S242"/>
  <c r="T242"/>
  <c r="U242"/>
  <c r="R243"/>
  <c r="S243"/>
  <c r="T243"/>
  <c r="U243"/>
  <c r="R244"/>
  <c r="S244"/>
  <c r="T244"/>
  <c r="U244"/>
  <c r="R245"/>
  <c r="S245"/>
  <c r="T245"/>
  <c r="U245"/>
  <c r="R246"/>
  <c r="S246"/>
  <c r="T246"/>
  <c r="U246"/>
  <c r="R247"/>
  <c r="S247"/>
  <c r="T247"/>
  <c r="U247"/>
  <c r="R248"/>
  <c r="S248"/>
  <c r="T248"/>
  <c r="U248"/>
  <c r="R249"/>
  <c r="S249"/>
  <c r="T249"/>
  <c r="U249"/>
  <c r="R250"/>
  <c r="S250"/>
  <c r="T250"/>
  <c r="U250"/>
  <c r="R251"/>
  <c r="S251"/>
  <c r="T251"/>
  <c r="U251"/>
  <c r="R252"/>
  <c r="S252"/>
  <c r="T252"/>
  <c r="U252"/>
  <c r="R253"/>
  <c r="S253"/>
  <c r="T253"/>
  <c r="U253"/>
  <c r="R254"/>
  <c r="S254"/>
  <c r="T254"/>
  <c r="U254"/>
  <c r="R255"/>
  <c r="S255"/>
  <c r="T255"/>
  <c r="U255"/>
  <c r="R256"/>
  <c r="S256"/>
  <c r="T256"/>
  <c r="U256"/>
  <c r="R257"/>
  <c r="S257"/>
  <c r="T257"/>
  <c r="U257"/>
  <c r="R258"/>
  <c r="S258"/>
  <c r="T258"/>
  <c r="U258"/>
  <c r="R259"/>
  <c r="S259"/>
  <c r="T259"/>
  <c r="U259"/>
  <c r="R260"/>
  <c r="S260"/>
  <c r="T260"/>
  <c r="U260"/>
  <c r="R261"/>
  <c r="S261"/>
  <c r="T261"/>
  <c r="U261"/>
  <c r="R262"/>
  <c r="S262"/>
  <c r="T262"/>
  <c r="U262"/>
  <c r="R263"/>
  <c r="S263"/>
  <c r="T263"/>
  <c r="U263"/>
  <c r="R264"/>
  <c r="S264"/>
  <c r="T264"/>
  <c r="U264"/>
  <c r="R265"/>
  <c r="S265"/>
  <c r="T265"/>
  <c r="U265"/>
  <c r="R266"/>
  <c r="S266"/>
  <c r="T266"/>
  <c r="U266"/>
  <c r="R267"/>
  <c r="S267"/>
  <c r="T267"/>
  <c r="U267"/>
  <c r="R268"/>
  <c r="S268"/>
  <c r="T268"/>
  <c r="U268"/>
  <c r="R269"/>
  <c r="S269"/>
  <c r="T269"/>
  <c r="U269"/>
  <c r="R270"/>
  <c r="S270"/>
  <c r="T270"/>
  <c r="U270"/>
  <c r="R271"/>
  <c r="S271"/>
  <c r="T271"/>
  <c r="U271"/>
  <c r="R272"/>
  <c r="S272"/>
  <c r="T272"/>
  <c r="U272"/>
  <c r="R273"/>
  <c r="S273"/>
  <c r="T273"/>
  <c r="U273"/>
  <c r="R274"/>
  <c r="S274"/>
  <c r="T274"/>
  <c r="U274"/>
  <c r="R275"/>
  <c r="S275"/>
  <c r="T275"/>
  <c r="U275"/>
  <c r="R276"/>
  <c r="S276"/>
  <c r="T276"/>
  <c r="U276"/>
  <c r="R277"/>
  <c r="S277"/>
  <c r="T277"/>
  <c r="U277"/>
  <c r="R278"/>
  <c r="S278"/>
  <c r="T278"/>
  <c r="U278"/>
  <c r="R279"/>
  <c r="S279"/>
  <c r="T279"/>
  <c r="U279"/>
  <c r="R280"/>
  <c r="S280"/>
  <c r="T280"/>
  <c r="U280"/>
  <c r="R281"/>
  <c r="S281"/>
  <c r="T281"/>
  <c r="U281"/>
  <c r="R282"/>
  <c r="S282"/>
  <c r="T282"/>
  <c r="U282"/>
  <c r="R283"/>
  <c r="S283"/>
  <c r="T283"/>
  <c r="U283"/>
  <c r="R284"/>
  <c r="S284"/>
  <c r="T284"/>
  <c r="U284"/>
  <c r="R285"/>
  <c r="S285"/>
  <c r="T285"/>
  <c r="U285"/>
  <c r="R286"/>
  <c r="S286"/>
  <c r="T286"/>
  <c r="U286"/>
  <c r="R287"/>
  <c r="S287"/>
  <c r="T287"/>
  <c r="U287"/>
  <c r="R288"/>
  <c r="S288"/>
  <c r="T288"/>
  <c r="U288"/>
  <c r="R289"/>
  <c r="S289"/>
  <c r="T289"/>
  <c r="U289"/>
  <c r="R290"/>
  <c r="S290"/>
  <c r="T290"/>
  <c r="U290"/>
  <c r="R291"/>
  <c r="S291"/>
  <c r="T291"/>
  <c r="U291"/>
  <c r="R292"/>
  <c r="S292"/>
  <c r="T292"/>
  <c r="U292"/>
  <c r="R293"/>
  <c r="S293"/>
  <c r="T293"/>
  <c r="U293"/>
  <c r="R294"/>
  <c r="S294"/>
  <c r="T294"/>
  <c r="U294"/>
  <c r="R295"/>
  <c r="S295"/>
  <c r="T295"/>
  <c r="U295"/>
  <c r="R296"/>
  <c r="S296"/>
  <c r="T296"/>
  <c r="U296"/>
  <c r="R297"/>
  <c r="S297"/>
  <c r="T297"/>
  <c r="U297"/>
  <c r="R298"/>
  <c r="S298"/>
  <c r="T298"/>
  <c r="U298"/>
  <c r="R299"/>
  <c r="S299"/>
  <c r="T299"/>
  <c r="U299"/>
  <c r="R300"/>
  <c r="S300"/>
  <c r="T300"/>
  <c r="U300"/>
  <c r="R301"/>
  <c r="S301"/>
  <c r="T301"/>
  <c r="U301"/>
  <c r="R302"/>
  <c r="S302"/>
  <c r="T302"/>
  <c r="U302"/>
  <c r="R303"/>
  <c r="S303"/>
  <c r="T303"/>
  <c r="U303"/>
  <c r="R304"/>
  <c r="S304"/>
  <c r="T304"/>
  <c r="U304"/>
  <c r="R305"/>
  <c r="S305"/>
  <c r="T305"/>
  <c r="U305"/>
  <c r="R306"/>
  <c r="S306"/>
  <c r="T306"/>
  <c r="U306"/>
  <c r="R307"/>
  <c r="S307"/>
  <c r="T307"/>
  <c r="U307"/>
  <c r="R308"/>
  <c r="S308"/>
  <c r="T308"/>
  <c r="U308"/>
  <c r="R309"/>
  <c r="S309"/>
  <c r="T309"/>
  <c r="U309"/>
  <c r="R310"/>
  <c r="S310"/>
  <c r="T310"/>
  <c r="U310"/>
  <c r="R311"/>
  <c r="S311"/>
  <c r="T311"/>
  <c r="U311"/>
  <c r="R312"/>
  <c r="S312"/>
  <c r="T312"/>
  <c r="U312"/>
  <c r="R313"/>
  <c r="S313"/>
  <c r="T313"/>
  <c r="U313"/>
  <c r="R314"/>
  <c r="S314"/>
  <c r="T314"/>
  <c r="U314"/>
  <c r="R315"/>
  <c r="S315"/>
  <c r="T315"/>
  <c r="U315"/>
  <c r="R316"/>
  <c r="S316"/>
  <c r="T316"/>
  <c r="U316"/>
  <c r="R317"/>
  <c r="S317"/>
  <c r="T317"/>
  <c r="U317"/>
  <c r="R318"/>
  <c r="S318"/>
  <c r="T318"/>
  <c r="U318"/>
  <c r="R319"/>
  <c r="S319"/>
  <c r="T319"/>
  <c r="U319"/>
  <c r="R320"/>
  <c r="S320"/>
  <c r="T320"/>
  <c r="U320"/>
  <c r="R321"/>
  <c r="S321"/>
  <c r="T321"/>
  <c r="U321"/>
  <c r="R322"/>
  <c r="S322"/>
  <c r="T322"/>
  <c r="U322"/>
  <c r="R323"/>
  <c r="S323"/>
  <c r="T323"/>
  <c r="U323"/>
  <c r="R324"/>
  <c r="S324"/>
  <c r="T324"/>
  <c r="U324"/>
  <c r="R325"/>
  <c r="S325"/>
  <c r="T325"/>
  <c r="U325"/>
  <c r="R326"/>
  <c r="S326"/>
  <c r="T326"/>
  <c r="U326"/>
  <c r="R327"/>
  <c r="S327"/>
  <c r="T327"/>
  <c r="U327"/>
  <c r="R328"/>
  <c r="S328"/>
  <c r="T328"/>
  <c r="U328"/>
  <c r="R329"/>
  <c r="S329"/>
  <c r="T329"/>
  <c r="U329"/>
  <c r="R330"/>
  <c r="S330"/>
  <c r="T330"/>
  <c r="U330"/>
  <c r="R331"/>
  <c r="S331"/>
  <c r="T331"/>
  <c r="U331"/>
  <c r="R332"/>
  <c r="S332"/>
  <c r="T332"/>
  <c r="U332"/>
  <c r="R333"/>
  <c r="S333"/>
  <c r="T333"/>
  <c r="U333"/>
  <c r="R334"/>
  <c r="S334"/>
  <c r="T334"/>
  <c r="U334"/>
  <c r="R335"/>
  <c r="S335"/>
  <c r="T335"/>
  <c r="U335"/>
  <c r="R336"/>
  <c r="S336"/>
  <c r="T336"/>
  <c r="U336"/>
  <c r="R337"/>
  <c r="S337"/>
  <c r="T337"/>
  <c r="U337"/>
  <c r="R338"/>
  <c r="S338"/>
  <c r="T338"/>
  <c r="U338"/>
  <c r="R339"/>
  <c r="S339"/>
  <c r="T339"/>
  <c r="U339"/>
  <c r="R340"/>
  <c r="S340"/>
  <c r="T340"/>
  <c r="U340"/>
  <c r="R341"/>
  <c r="S341"/>
  <c r="T341"/>
  <c r="U341"/>
  <c r="R342"/>
  <c r="S342"/>
  <c r="T342"/>
  <c r="U342"/>
  <c r="R343"/>
  <c r="S343"/>
  <c r="T343"/>
  <c r="U343"/>
  <c r="R344"/>
  <c r="S344"/>
  <c r="T344"/>
  <c r="U344"/>
  <c r="R345"/>
  <c r="S345"/>
  <c r="T345"/>
  <c r="U345"/>
  <c r="R346"/>
  <c r="S346"/>
  <c r="T346"/>
  <c r="U346"/>
  <c r="R347"/>
  <c r="S347"/>
  <c r="T347"/>
  <c r="U347"/>
  <c r="R348"/>
  <c r="S348"/>
  <c r="T348"/>
  <c r="U348"/>
  <c r="R349"/>
  <c r="S349"/>
  <c r="T349"/>
  <c r="U349"/>
  <c r="R350"/>
  <c r="S350"/>
  <c r="T350"/>
  <c r="U350"/>
  <c r="R351"/>
  <c r="S351"/>
  <c r="T351"/>
  <c r="U351"/>
  <c r="R352"/>
  <c r="S352"/>
  <c r="T352"/>
  <c r="U352"/>
  <c r="R353"/>
  <c r="S353"/>
  <c r="T353"/>
  <c r="U353"/>
  <c r="R354"/>
  <c r="S354"/>
  <c r="T354"/>
  <c r="U354"/>
  <c r="R355"/>
  <c r="S355"/>
  <c r="T355"/>
  <c r="U355"/>
  <c r="R356"/>
  <c r="S356"/>
  <c r="T356"/>
  <c r="U356"/>
  <c r="R357"/>
  <c r="S357"/>
  <c r="T357"/>
  <c r="U357"/>
  <c r="R358"/>
  <c r="S358"/>
  <c r="T358"/>
  <c r="U358"/>
  <c r="R359"/>
  <c r="S359"/>
  <c r="T359"/>
  <c r="U359"/>
  <c r="R360"/>
  <c r="S360"/>
  <c r="T360"/>
  <c r="U360"/>
  <c r="R361"/>
  <c r="S361"/>
  <c r="T361"/>
  <c r="U361"/>
  <c r="R362"/>
  <c r="S362"/>
  <c r="T362"/>
  <c r="U362"/>
  <c r="R363"/>
  <c r="S363"/>
  <c r="T363"/>
  <c r="U363"/>
  <c r="R364"/>
  <c r="S364"/>
  <c r="T364"/>
  <c r="U364"/>
  <c r="R365"/>
  <c r="S365"/>
  <c r="T365"/>
  <c r="U365"/>
  <c r="R366"/>
  <c r="S366"/>
  <c r="T366"/>
  <c r="U366"/>
  <c r="R367"/>
  <c r="S367"/>
  <c r="T367"/>
  <c r="U367"/>
  <c r="R368"/>
  <c r="S368"/>
  <c r="T368"/>
  <c r="U368"/>
  <c r="R369"/>
  <c r="S369"/>
  <c r="T369"/>
  <c r="U369"/>
  <c r="R370"/>
  <c r="S370"/>
  <c r="T370"/>
  <c r="U370"/>
  <c r="R371"/>
  <c r="S371"/>
  <c r="T371"/>
  <c r="U371"/>
  <c r="R372"/>
  <c r="S372"/>
  <c r="T372"/>
  <c r="U372"/>
  <c r="R373"/>
  <c r="S373"/>
  <c r="T373"/>
  <c r="U373"/>
  <c r="R374"/>
  <c r="S374"/>
  <c r="T374"/>
  <c r="U374"/>
  <c r="R375"/>
  <c r="S375"/>
  <c r="T375"/>
  <c r="U375"/>
  <c r="R376"/>
  <c r="S376"/>
  <c r="T376"/>
  <c r="U376"/>
  <c r="R377"/>
  <c r="S377"/>
  <c r="T377"/>
  <c r="U377"/>
  <c r="R378"/>
  <c r="S378"/>
  <c r="T378"/>
  <c r="U378"/>
  <c r="R379"/>
  <c r="S379"/>
  <c r="T379"/>
  <c r="U379"/>
  <c r="R380"/>
  <c r="S380"/>
  <c r="T380"/>
  <c r="U380"/>
  <c r="R381"/>
  <c r="S381"/>
  <c r="T381"/>
  <c r="U381"/>
  <c r="R382"/>
  <c r="S382"/>
  <c r="T382"/>
  <c r="U382"/>
  <c r="R383"/>
  <c r="S383"/>
  <c r="T383"/>
  <c r="U383"/>
  <c r="R384"/>
  <c r="S384"/>
  <c r="T384"/>
  <c r="U384"/>
  <c r="R385"/>
  <c r="S385"/>
  <c r="T385"/>
  <c r="U385"/>
  <c r="R386"/>
  <c r="S386"/>
  <c r="T386"/>
  <c r="U386"/>
  <c r="R387"/>
  <c r="S387"/>
  <c r="T387"/>
  <c r="U387"/>
  <c r="R388"/>
  <c r="S388"/>
  <c r="T388"/>
  <c r="U388"/>
  <c r="R389"/>
  <c r="S389"/>
  <c r="T389"/>
  <c r="U389"/>
  <c r="R390"/>
  <c r="S390"/>
  <c r="T390"/>
  <c r="U390"/>
  <c r="R391"/>
  <c r="S391"/>
  <c r="T391"/>
  <c r="U391"/>
  <c r="R392"/>
  <c r="S392"/>
  <c r="T392"/>
  <c r="U392"/>
  <c r="R393"/>
  <c r="S393"/>
  <c r="T393"/>
  <c r="U393"/>
  <c r="R394"/>
  <c r="S394"/>
  <c r="T394"/>
  <c r="U394"/>
  <c r="R395"/>
  <c r="S395"/>
  <c r="T395"/>
  <c r="U395"/>
  <c r="R396"/>
  <c r="S396"/>
  <c r="T396"/>
  <c r="U396"/>
  <c r="R397"/>
  <c r="S397"/>
  <c r="T397"/>
  <c r="U397"/>
  <c r="R398"/>
  <c r="S398"/>
  <c r="T398"/>
  <c r="U398"/>
  <c r="R399"/>
  <c r="S399"/>
  <c r="T399"/>
  <c r="U399"/>
  <c r="R400"/>
  <c r="S400"/>
  <c r="T400"/>
  <c r="U400"/>
  <c r="R401"/>
  <c r="S401"/>
  <c r="T401"/>
  <c r="U401"/>
  <c r="R402"/>
  <c r="S402"/>
  <c r="T402"/>
  <c r="U402"/>
  <c r="R403"/>
  <c r="S403"/>
  <c r="T403"/>
  <c r="U403"/>
  <c r="R404"/>
  <c r="S404"/>
  <c r="T404"/>
  <c r="U404"/>
  <c r="R405"/>
  <c r="S405"/>
  <c r="T405"/>
  <c r="U405"/>
  <c r="R406"/>
  <c r="S406"/>
  <c r="T406"/>
  <c r="U406"/>
  <c r="R407"/>
  <c r="S407"/>
  <c r="T407"/>
  <c r="U407"/>
  <c r="R408"/>
  <c r="S408"/>
  <c r="T408"/>
  <c r="U408"/>
  <c r="R409"/>
  <c r="S409"/>
  <c r="T409"/>
  <c r="U409"/>
  <c r="R410"/>
  <c r="S410"/>
  <c r="T410"/>
  <c r="U410"/>
  <c r="R411"/>
  <c r="S411"/>
  <c r="T411"/>
  <c r="U411"/>
  <c r="R412"/>
  <c r="S412"/>
  <c r="T412"/>
  <c r="U412"/>
  <c r="R413"/>
  <c r="S413"/>
  <c r="T413"/>
  <c r="U413"/>
  <c r="R414"/>
  <c r="S414"/>
  <c r="T414"/>
  <c r="U414"/>
  <c r="R415"/>
  <c r="S415"/>
  <c r="T415"/>
  <c r="U415"/>
  <c r="R416"/>
  <c r="S416"/>
  <c r="T416"/>
  <c r="U416"/>
  <c r="R417"/>
  <c r="S417"/>
  <c r="T417"/>
  <c r="U417"/>
  <c r="R418"/>
  <c r="S418"/>
  <c r="T418"/>
  <c r="U418"/>
  <c r="R419"/>
  <c r="S419"/>
  <c r="T419"/>
  <c r="U419"/>
  <c r="R420"/>
  <c r="S420"/>
  <c r="T420"/>
  <c r="U420"/>
  <c r="R421"/>
  <c r="S421"/>
  <c r="T421"/>
  <c r="U421"/>
  <c r="R422"/>
  <c r="S422"/>
  <c r="T422"/>
  <c r="U422"/>
  <c r="R423"/>
  <c r="S423"/>
  <c r="T423"/>
  <c r="U423"/>
  <c r="R424"/>
  <c r="S424"/>
  <c r="T424"/>
  <c r="U424"/>
  <c r="R425"/>
  <c r="S425"/>
  <c r="T425"/>
  <c r="U425"/>
  <c r="R426"/>
  <c r="S426"/>
  <c r="T426"/>
  <c r="U426"/>
  <c r="R427"/>
  <c r="S427"/>
  <c r="T427"/>
  <c r="U427"/>
  <c r="R428"/>
  <c r="S428"/>
  <c r="T428"/>
  <c r="U428"/>
  <c r="R429"/>
  <c r="S429"/>
  <c r="T429"/>
  <c r="U429"/>
  <c r="R430"/>
  <c r="S430"/>
  <c r="T430"/>
  <c r="U430"/>
  <c r="R431"/>
  <c r="S431"/>
  <c r="T431"/>
  <c r="U431"/>
  <c r="R432"/>
  <c r="S432"/>
  <c r="T432"/>
  <c r="U432"/>
  <c r="R433"/>
  <c r="S433"/>
  <c r="T433"/>
  <c r="U433"/>
  <c r="R434"/>
  <c r="S434"/>
  <c r="T434"/>
  <c r="U434"/>
  <c r="R435"/>
  <c r="S435"/>
  <c r="T435"/>
  <c r="U435"/>
  <c r="R436"/>
  <c r="S436"/>
  <c r="T436"/>
  <c r="U436"/>
  <c r="R437"/>
  <c r="S437"/>
  <c r="T437"/>
  <c r="U437"/>
  <c r="R438"/>
  <c r="S438"/>
  <c r="T438"/>
  <c r="U438"/>
  <c r="R439"/>
  <c r="S439"/>
  <c r="T439"/>
  <c r="U439"/>
  <c r="R440"/>
  <c r="S440"/>
  <c r="T440"/>
  <c r="U440"/>
  <c r="R441"/>
  <c r="S441"/>
  <c r="T441"/>
  <c r="U441"/>
  <c r="R442"/>
  <c r="S442"/>
  <c r="T442"/>
  <c r="U442"/>
  <c r="R443"/>
  <c r="S443"/>
  <c r="T443"/>
  <c r="U443"/>
  <c r="R444"/>
  <c r="S444"/>
  <c r="T444"/>
  <c r="U444"/>
  <c r="R445"/>
  <c r="S445"/>
  <c r="T445"/>
  <c r="U445"/>
  <c r="R446"/>
  <c r="S446"/>
  <c r="T446"/>
  <c r="U446"/>
  <c r="R447"/>
  <c r="S447"/>
  <c r="T447"/>
  <c r="U447"/>
  <c r="R448"/>
  <c r="S448"/>
  <c r="T448"/>
  <c r="U448"/>
  <c r="R449"/>
  <c r="S449"/>
  <c r="T449"/>
  <c r="U449"/>
  <c r="R450"/>
  <c r="S450"/>
  <c r="T450"/>
  <c r="U450"/>
  <c r="R451"/>
  <c r="S451"/>
  <c r="T451"/>
  <c r="U451"/>
  <c r="R452"/>
  <c r="S452"/>
  <c r="T452"/>
  <c r="U452"/>
  <c r="R453"/>
  <c r="S453"/>
  <c r="T453"/>
  <c r="U453"/>
  <c r="R454"/>
  <c r="S454"/>
  <c r="T454"/>
  <c r="U454"/>
  <c r="R455"/>
  <c r="S455"/>
  <c r="T455"/>
  <c r="U455"/>
  <c r="R456"/>
  <c r="S456"/>
  <c r="T456"/>
  <c r="U456"/>
  <c r="R457"/>
  <c r="S457"/>
  <c r="T457"/>
  <c r="U457"/>
  <c r="R458"/>
  <c r="S458"/>
  <c r="T458"/>
  <c r="U458"/>
  <c r="R459"/>
  <c r="S459"/>
  <c r="T459"/>
  <c r="U459"/>
  <c r="R460"/>
  <c r="S460"/>
  <c r="T460"/>
  <c r="U460"/>
  <c r="R461"/>
  <c r="S461"/>
  <c r="T461"/>
  <c r="U461"/>
  <c r="R462"/>
  <c r="S462"/>
  <c r="T462"/>
  <c r="U462"/>
  <c r="R463"/>
  <c r="S463"/>
  <c r="T463"/>
  <c r="U463"/>
  <c r="R464"/>
  <c r="S464"/>
  <c r="T464"/>
  <c r="U464"/>
  <c r="R465"/>
  <c r="S465"/>
  <c r="T465"/>
  <c r="U465"/>
  <c r="R466"/>
  <c r="S466"/>
  <c r="T466"/>
  <c r="U466"/>
  <c r="R467"/>
  <c r="S467"/>
  <c r="T467"/>
  <c r="U467"/>
  <c r="R468"/>
  <c r="S468"/>
  <c r="T468"/>
  <c r="U468"/>
  <c r="R469"/>
  <c r="S469"/>
  <c r="T469"/>
  <c r="U469"/>
  <c r="R470"/>
  <c r="S470"/>
  <c r="T470"/>
  <c r="U470"/>
  <c r="R471"/>
  <c r="S471"/>
  <c r="T471"/>
  <c r="U471"/>
  <c r="R472"/>
  <c r="S472"/>
  <c r="T472"/>
  <c r="U472"/>
  <c r="R473"/>
  <c r="S473"/>
  <c r="T473"/>
  <c r="U473"/>
  <c r="R474"/>
  <c r="S474"/>
  <c r="T474"/>
  <c r="U474"/>
  <c r="R475"/>
  <c r="S475"/>
  <c r="T475"/>
  <c r="U475"/>
  <c r="R476"/>
  <c r="S476"/>
  <c r="T476"/>
  <c r="U476"/>
  <c r="R477"/>
  <c r="S477"/>
  <c r="T477"/>
  <c r="U477"/>
  <c r="R478"/>
  <c r="S478"/>
  <c r="T478"/>
  <c r="U478"/>
  <c r="R479"/>
  <c r="S479"/>
  <c r="T479"/>
  <c r="U479"/>
  <c r="R480"/>
  <c r="S480"/>
  <c r="T480"/>
  <c r="U480"/>
  <c r="R481"/>
  <c r="S481"/>
  <c r="T481"/>
  <c r="U481"/>
  <c r="R482"/>
  <c r="S482"/>
  <c r="T482"/>
  <c r="U482"/>
  <c r="R483"/>
  <c r="S483"/>
  <c r="T483"/>
  <c r="U483"/>
  <c r="R484"/>
  <c r="S484"/>
  <c r="T484"/>
  <c r="U484"/>
  <c r="R485"/>
  <c r="S485"/>
  <c r="T485"/>
  <c r="U485"/>
  <c r="R486"/>
  <c r="S486"/>
  <c r="T486"/>
  <c r="U486"/>
  <c r="R487"/>
  <c r="S487"/>
  <c r="T487"/>
  <c r="U487"/>
  <c r="R488"/>
  <c r="S488"/>
  <c r="T488"/>
  <c r="U488"/>
  <c r="R489"/>
  <c r="S489"/>
  <c r="T489"/>
  <c r="U489"/>
  <c r="R490"/>
  <c r="S490"/>
  <c r="T490"/>
  <c r="U490"/>
  <c r="R491"/>
  <c r="S491"/>
  <c r="T491"/>
  <c r="U491"/>
  <c r="R492"/>
  <c r="S492"/>
  <c r="T492"/>
  <c r="U492"/>
  <c r="R493"/>
  <c r="S493"/>
  <c r="T493"/>
  <c r="U493"/>
  <c r="R494"/>
  <c r="S494"/>
  <c r="T494"/>
  <c r="U494"/>
  <c r="R495"/>
  <c r="S495"/>
  <c r="T495"/>
  <c r="U495"/>
  <c r="R496"/>
  <c r="S496"/>
  <c r="T496"/>
  <c r="U496"/>
  <c r="R497"/>
  <c r="S497"/>
  <c r="T497"/>
  <c r="U497"/>
  <c r="R498"/>
  <c r="S498"/>
  <c r="T498"/>
  <c r="U498"/>
  <c r="R499"/>
  <c r="S499"/>
  <c r="T499"/>
  <c r="U499"/>
  <c r="R500"/>
  <c r="S500"/>
  <c r="T500"/>
  <c r="U500"/>
  <c r="R501"/>
  <c r="S501"/>
  <c r="T501"/>
  <c r="U501"/>
  <c r="R502"/>
  <c r="S502"/>
  <c r="T502"/>
  <c r="U502"/>
  <c r="R503"/>
  <c r="S503"/>
  <c r="T503"/>
  <c r="U503"/>
  <c r="R504"/>
  <c r="S504"/>
  <c r="T504"/>
  <c r="U504"/>
  <c r="R505"/>
  <c r="S505"/>
  <c r="T505"/>
  <c r="U505"/>
  <c r="R506"/>
  <c r="S506"/>
  <c r="T506"/>
  <c r="U506"/>
  <c r="R507"/>
  <c r="S507"/>
  <c r="T507"/>
  <c r="U507"/>
  <c r="R508"/>
  <c r="S508"/>
  <c r="T508"/>
  <c r="U508"/>
  <c r="R509"/>
  <c r="S509"/>
  <c r="T509"/>
  <c r="U509"/>
  <c r="R510"/>
  <c r="S510"/>
  <c r="T510"/>
  <c r="U510"/>
  <c r="R511"/>
  <c r="S511"/>
  <c r="T511"/>
  <c r="U511"/>
  <c r="R512"/>
  <c r="S512"/>
  <c r="T512"/>
  <c r="U512"/>
  <c r="R513"/>
  <c r="S513"/>
  <c r="T513"/>
  <c r="U513"/>
  <c r="R514"/>
  <c r="S514"/>
  <c r="T514"/>
  <c r="U514"/>
  <c r="R515"/>
  <c r="S515"/>
  <c r="T515"/>
  <c r="U515"/>
  <c r="R516"/>
  <c r="S516"/>
  <c r="T516"/>
  <c r="U516"/>
  <c r="R517"/>
  <c r="S517"/>
  <c r="T517"/>
  <c r="U517"/>
  <c r="R518"/>
  <c r="S518"/>
  <c r="T518"/>
  <c r="U518"/>
  <c r="R519"/>
  <c r="S519"/>
  <c r="T519"/>
  <c r="U519"/>
  <c r="R520"/>
  <c r="S520"/>
  <c r="T520"/>
  <c r="U520"/>
  <c r="R521"/>
  <c r="S521"/>
  <c r="T521"/>
  <c r="U521"/>
  <c r="R522"/>
  <c r="S522"/>
  <c r="T522"/>
  <c r="U522"/>
  <c r="R523"/>
  <c r="S523"/>
  <c r="T523"/>
  <c r="U523"/>
  <c r="R524"/>
  <c r="S524"/>
  <c r="T524"/>
  <c r="U524"/>
  <c r="R525"/>
  <c r="S525"/>
  <c r="T525"/>
  <c r="U525"/>
  <c r="R526"/>
  <c r="S526"/>
  <c r="T526"/>
  <c r="U526"/>
  <c r="R527"/>
  <c r="S527"/>
  <c r="T527"/>
  <c r="U527"/>
  <c r="R528"/>
  <c r="S528"/>
  <c r="T528"/>
  <c r="U528"/>
  <c r="R529"/>
  <c r="S529"/>
  <c r="T529"/>
  <c r="U529"/>
  <c r="R530"/>
  <c r="S530"/>
  <c r="T530"/>
  <c r="U530"/>
  <c r="R531"/>
  <c r="S531"/>
  <c r="T531"/>
  <c r="U531"/>
  <c r="R532"/>
  <c r="S532"/>
  <c r="T532"/>
  <c r="U532"/>
  <c r="R533"/>
  <c r="S533"/>
  <c r="T533"/>
  <c r="U533"/>
  <c r="R534"/>
  <c r="S534"/>
  <c r="T534"/>
  <c r="U534"/>
  <c r="R535"/>
  <c r="S535"/>
  <c r="T535"/>
  <c r="U535"/>
  <c r="R536"/>
  <c r="S536"/>
  <c r="T536"/>
  <c r="U536"/>
  <c r="R537"/>
  <c r="S537"/>
  <c r="T537"/>
  <c r="U537"/>
  <c r="R538"/>
  <c r="S538"/>
  <c r="T538"/>
  <c r="U538"/>
  <c r="R539"/>
  <c r="S539"/>
  <c r="T539"/>
  <c r="U539"/>
  <c r="R540"/>
  <c r="S540"/>
  <c r="T540"/>
  <c r="U540"/>
  <c r="R541"/>
  <c r="S541"/>
  <c r="T541"/>
  <c r="U541"/>
  <c r="R542"/>
  <c r="S542"/>
  <c r="T542"/>
  <c r="U542"/>
  <c r="R543"/>
  <c r="S543"/>
  <c r="T543"/>
  <c r="U543"/>
  <c r="R544"/>
  <c r="S544"/>
  <c r="T544"/>
  <c r="U544"/>
  <c r="R545"/>
  <c r="S545"/>
  <c r="T545"/>
  <c r="U545"/>
  <c r="R546"/>
  <c r="S546"/>
  <c r="T546"/>
  <c r="U546"/>
  <c r="R547"/>
  <c r="S547"/>
  <c r="T547"/>
  <c r="U547"/>
  <c r="R548"/>
  <c r="S548"/>
  <c r="T548"/>
  <c r="U548"/>
  <c r="R549"/>
  <c r="S549"/>
  <c r="T549"/>
  <c r="U549"/>
  <c r="R550"/>
  <c r="S550"/>
  <c r="T550"/>
  <c r="U550"/>
  <c r="R551"/>
  <c r="S551"/>
  <c r="T551"/>
  <c r="U551"/>
  <c r="R552"/>
  <c r="S552"/>
  <c r="T552"/>
  <c r="U552"/>
  <c r="R553"/>
  <c r="S553"/>
  <c r="T553"/>
  <c r="U553"/>
  <c r="R554"/>
  <c r="S554"/>
  <c r="T554"/>
  <c r="U554"/>
  <c r="R555"/>
  <c r="S555"/>
  <c r="T555"/>
  <c r="U555"/>
  <c r="R556"/>
  <c r="S556"/>
  <c r="T556"/>
  <c r="U556"/>
  <c r="R557"/>
  <c r="S557"/>
  <c r="T557"/>
  <c r="U557"/>
  <c r="R558"/>
  <c r="S558"/>
  <c r="T558"/>
  <c r="U558"/>
  <c r="R559"/>
  <c r="S559"/>
  <c r="T559"/>
  <c r="U559"/>
  <c r="R560"/>
  <c r="S560"/>
  <c r="T560"/>
  <c r="U560"/>
  <c r="R561"/>
  <c r="S561"/>
  <c r="T561"/>
  <c r="U561"/>
  <c r="R562"/>
  <c r="S562"/>
  <c r="T562"/>
  <c r="U562"/>
  <c r="R563"/>
  <c r="S563"/>
  <c r="T563"/>
  <c r="U563"/>
  <c r="R564"/>
  <c r="S564"/>
  <c r="T564"/>
  <c r="U564"/>
  <c r="R565"/>
  <c r="S565"/>
  <c r="T565"/>
  <c r="U565"/>
  <c r="R566"/>
  <c r="S566"/>
  <c r="T566"/>
  <c r="U566"/>
  <c r="R567"/>
  <c r="S567"/>
  <c r="T567"/>
  <c r="U567"/>
  <c r="R568"/>
  <c r="S568"/>
  <c r="T568"/>
  <c r="U568"/>
  <c r="R569"/>
  <c r="S569"/>
  <c r="T569"/>
  <c r="U569"/>
  <c r="R570"/>
  <c r="S570"/>
  <c r="T570"/>
  <c r="U570"/>
  <c r="R571"/>
  <c r="S571"/>
  <c r="T571"/>
  <c r="U571"/>
  <c r="R572"/>
  <c r="S572"/>
  <c r="T572"/>
  <c r="U572"/>
  <c r="R573"/>
  <c r="S573"/>
  <c r="T573"/>
  <c r="U573"/>
  <c r="R574"/>
  <c r="S574"/>
  <c r="T574"/>
  <c r="U574"/>
  <c r="R575"/>
  <c r="S575"/>
  <c r="T575"/>
  <c r="U575"/>
  <c r="R576"/>
  <c r="S576"/>
  <c r="T576"/>
  <c r="U576"/>
  <c r="R577"/>
  <c r="S577"/>
  <c r="T577"/>
  <c r="U577"/>
  <c r="R578"/>
  <c r="S578"/>
  <c r="T578"/>
  <c r="U578"/>
  <c r="R579"/>
  <c r="S579"/>
  <c r="T579"/>
  <c r="U579"/>
  <c r="R580"/>
  <c r="S580"/>
  <c r="T580"/>
  <c r="U580"/>
  <c r="R581"/>
  <c r="S581"/>
  <c r="T581"/>
  <c r="U581"/>
  <c r="R582"/>
  <c r="S582"/>
  <c r="T582"/>
  <c r="U582"/>
  <c r="R583"/>
  <c r="S583"/>
  <c r="T583"/>
  <c r="U583"/>
  <c r="R584"/>
  <c r="S584"/>
  <c r="T584"/>
  <c r="U584"/>
  <c r="R585"/>
  <c r="S585"/>
  <c r="T585"/>
  <c r="U585"/>
  <c r="R586"/>
  <c r="S586"/>
  <c r="T586"/>
  <c r="U586"/>
  <c r="R587"/>
  <c r="S587"/>
  <c r="T587"/>
  <c r="U587"/>
  <c r="R588"/>
  <c r="S588"/>
  <c r="T588"/>
  <c r="U588"/>
  <c r="R589"/>
  <c r="S589"/>
  <c r="T589"/>
  <c r="U589"/>
  <c r="R590"/>
  <c r="S590"/>
  <c r="T590"/>
  <c r="U590"/>
  <c r="R591"/>
  <c r="S591"/>
  <c r="T591"/>
  <c r="U591"/>
  <c r="R592"/>
  <c r="S592"/>
  <c r="T592"/>
  <c r="U592"/>
  <c r="R593"/>
  <c r="S593"/>
  <c r="T593"/>
  <c r="U593"/>
  <c r="R594"/>
  <c r="S594"/>
  <c r="T594"/>
  <c r="U594"/>
  <c r="R595"/>
  <c r="S595"/>
  <c r="T595"/>
  <c r="U595"/>
  <c r="R596"/>
  <c r="S596"/>
  <c r="T596"/>
  <c r="U596"/>
  <c r="R597"/>
  <c r="S597"/>
  <c r="T597"/>
  <c r="U597"/>
  <c r="R598"/>
  <c r="S598"/>
  <c r="T598"/>
  <c r="U598"/>
  <c r="R599"/>
  <c r="S599"/>
  <c r="T599"/>
  <c r="U599"/>
  <c r="R600"/>
  <c r="S600"/>
  <c r="T600"/>
  <c r="U600"/>
  <c r="R601"/>
  <c r="S601"/>
  <c r="T601"/>
  <c r="U601"/>
  <c r="R602"/>
  <c r="S602"/>
  <c r="T602"/>
  <c r="U602"/>
  <c r="R603"/>
  <c r="S603"/>
  <c r="T603"/>
  <c r="U603"/>
  <c r="R604"/>
  <c r="S604"/>
  <c r="T604"/>
  <c r="U604"/>
  <c r="R605"/>
  <c r="S605"/>
  <c r="T605"/>
  <c r="U605"/>
  <c r="R606"/>
  <c r="S606"/>
  <c r="T606"/>
  <c r="U606"/>
  <c r="R607"/>
  <c r="S607"/>
  <c r="T607"/>
  <c r="U607"/>
  <c r="R608"/>
  <c r="S608"/>
  <c r="T608"/>
  <c r="U608"/>
  <c r="R609"/>
  <c r="S609"/>
  <c r="T609"/>
  <c r="U609"/>
  <c r="R610"/>
  <c r="S610"/>
  <c r="T610"/>
  <c r="U610"/>
  <c r="R611"/>
  <c r="S611"/>
  <c r="T611"/>
  <c r="U611"/>
  <c r="R612"/>
  <c r="S612"/>
  <c r="T612"/>
  <c r="U612"/>
  <c r="R613"/>
  <c r="S613"/>
  <c r="T613"/>
  <c r="U613"/>
  <c r="R614"/>
  <c r="S614"/>
  <c r="T614"/>
  <c r="U614"/>
  <c r="R615"/>
  <c r="S615"/>
  <c r="T615"/>
  <c r="U615"/>
  <c r="R616"/>
  <c r="S616"/>
  <c r="T616"/>
  <c r="U616"/>
  <c r="R617"/>
  <c r="S617"/>
  <c r="T617"/>
  <c r="U617"/>
  <c r="R618"/>
  <c r="S618"/>
  <c r="T618"/>
  <c r="U618"/>
  <c r="R619"/>
  <c r="S619"/>
  <c r="T619"/>
  <c r="U619"/>
  <c r="R620"/>
  <c r="S620"/>
  <c r="T620"/>
  <c r="U620"/>
  <c r="R621"/>
  <c r="S621"/>
  <c r="T621"/>
  <c r="U621"/>
  <c r="R622"/>
  <c r="S622"/>
  <c r="T622"/>
  <c r="U622"/>
  <c r="R623"/>
  <c r="S623"/>
  <c r="T623"/>
  <c r="U623"/>
  <c r="R624"/>
  <c r="S624"/>
  <c r="T624"/>
  <c r="U624"/>
  <c r="R625"/>
  <c r="S625"/>
  <c r="T625"/>
  <c r="U625"/>
  <c r="R626"/>
  <c r="S626"/>
  <c r="T626"/>
  <c r="U626"/>
  <c r="R627"/>
  <c r="S627"/>
  <c r="T627"/>
  <c r="U627"/>
  <c r="R628"/>
  <c r="S628"/>
  <c r="T628"/>
  <c r="U628"/>
  <c r="R629"/>
  <c r="S629"/>
  <c r="T629"/>
  <c r="U629"/>
  <c r="R630"/>
  <c r="S630"/>
  <c r="T630"/>
  <c r="U630"/>
  <c r="R631"/>
  <c r="S631"/>
  <c r="T631"/>
  <c r="U631"/>
  <c r="R632"/>
  <c r="S632"/>
  <c r="T632"/>
  <c r="U632"/>
  <c r="R633"/>
  <c r="S633"/>
  <c r="T633"/>
  <c r="U633"/>
  <c r="R634"/>
  <c r="S634"/>
  <c r="T634"/>
  <c r="U634"/>
  <c r="R635"/>
  <c r="S635"/>
  <c r="T635"/>
  <c r="U635"/>
  <c r="R636"/>
  <c r="S636"/>
  <c r="T636"/>
  <c r="U636"/>
  <c r="R637"/>
  <c r="S637"/>
  <c r="T637"/>
  <c r="U637"/>
  <c r="R638"/>
  <c r="S638"/>
  <c r="T638"/>
  <c r="U638"/>
  <c r="R639"/>
  <c r="S639"/>
  <c r="T639"/>
  <c r="U639"/>
  <c r="R640"/>
  <c r="S640"/>
  <c r="T640"/>
  <c r="U640"/>
  <c r="R641"/>
  <c r="S641"/>
  <c r="T641"/>
  <c r="U641"/>
  <c r="R642"/>
  <c r="S642"/>
  <c r="T642"/>
  <c r="U642"/>
  <c r="R643"/>
  <c r="S643"/>
  <c r="T643"/>
  <c r="U643"/>
  <c r="R644"/>
  <c r="S644"/>
  <c r="T644"/>
  <c r="U644"/>
  <c r="R645"/>
  <c r="S645"/>
  <c r="T645"/>
  <c r="U645"/>
  <c r="R646"/>
  <c r="S646"/>
  <c r="T646"/>
  <c r="U646"/>
  <c r="R647"/>
  <c r="S647"/>
  <c r="T647"/>
  <c r="U647"/>
  <c r="R648"/>
  <c r="S648"/>
  <c r="T648"/>
  <c r="U648"/>
  <c r="R649"/>
  <c r="S649"/>
  <c r="T649"/>
  <c r="U649"/>
  <c r="R650"/>
  <c r="S650"/>
  <c r="T650"/>
  <c r="U650"/>
  <c r="R651"/>
  <c r="S651"/>
  <c r="T651"/>
  <c r="U651"/>
  <c r="R652"/>
  <c r="S652"/>
  <c r="T652"/>
  <c r="U652"/>
  <c r="R653"/>
  <c r="S653"/>
  <c r="T653"/>
  <c r="U653"/>
  <c r="R654"/>
  <c r="S654"/>
  <c r="T654"/>
  <c r="U654"/>
  <c r="R655"/>
  <c r="S655"/>
  <c r="T655"/>
  <c r="U655"/>
  <c r="R656"/>
  <c r="S656"/>
  <c r="T656"/>
  <c r="U656"/>
  <c r="R657"/>
  <c r="S657"/>
  <c r="T657"/>
  <c r="U657"/>
  <c r="R658"/>
  <c r="S658"/>
  <c r="T658"/>
  <c r="U658"/>
  <c r="R659"/>
  <c r="S659"/>
  <c r="T659"/>
  <c r="U659"/>
  <c r="R660"/>
  <c r="S660"/>
  <c r="T660"/>
  <c r="U660"/>
  <c r="R661"/>
  <c r="S661"/>
  <c r="T661"/>
  <c r="U661"/>
  <c r="R662"/>
  <c r="S662"/>
  <c r="T662"/>
  <c r="U662"/>
  <c r="R663"/>
  <c r="S663"/>
  <c r="T663"/>
  <c r="U663"/>
  <c r="R664"/>
  <c r="S664"/>
  <c r="T664"/>
  <c r="U664"/>
  <c r="R665"/>
  <c r="S665"/>
  <c r="T665"/>
  <c r="U665"/>
  <c r="R666"/>
  <c r="S666"/>
  <c r="T666"/>
  <c r="U666"/>
  <c r="R667"/>
  <c r="S667"/>
  <c r="T667"/>
  <c r="U667"/>
  <c r="R668"/>
  <c r="S668"/>
  <c r="T668"/>
  <c r="U668"/>
  <c r="R669"/>
  <c r="S669"/>
  <c r="T669"/>
  <c r="U669"/>
  <c r="R670"/>
  <c r="S670"/>
  <c r="T670"/>
  <c r="U670"/>
  <c r="R671"/>
  <c r="S671"/>
  <c r="T671"/>
  <c r="U671"/>
  <c r="R672"/>
  <c r="S672"/>
  <c r="T672"/>
  <c r="U672"/>
  <c r="R673"/>
  <c r="S673"/>
  <c r="T673"/>
  <c r="U673"/>
  <c r="R674"/>
  <c r="S674"/>
  <c r="T674"/>
  <c r="U674"/>
  <c r="R675"/>
  <c r="S675"/>
  <c r="T675"/>
  <c r="U675"/>
  <c r="R676"/>
  <c r="S676"/>
  <c r="T676"/>
  <c r="U676"/>
  <c r="R677"/>
  <c r="S677"/>
  <c r="T677"/>
  <c r="U677"/>
  <c r="R678"/>
  <c r="S678"/>
  <c r="T678"/>
  <c r="U678"/>
  <c r="R679"/>
  <c r="S679"/>
  <c r="T679"/>
  <c r="U679"/>
  <c r="R680"/>
  <c r="S680"/>
  <c r="T680"/>
  <c r="U680"/>
  <c r="R681"/>
  <c r="S681"/>
  <c r="T681"/>
  <c r="U681"/>
  <c r="R682"/>
  <c r="S682"/>
  <c r="T682"/>
  <c r="U682"/>
  <c r="R683"/>
  <c r="S683"/>
  <c r="T683"/>
  <c r="U683"/>
  <c r="R684"/>
  <c r="S684"/>
  <c r="T684"/>
  <c r="U684"/>
  <c r="R685"/>
  <c r="S685"/>
  <c r="T685"/>
  <c r="U685"/>
  <c r="R686"/>
  <c r="S686"/>
  <c r="T686"/>
  <c r="U686"/>
  <c r="R687"/>
  <c r="S687"/>
  <c r="T687"/>
  <c r="U687"/>
  <c r="R688"/>
  <c r="S688"/>
  <c r="T688"/>
  <c r="U688"/>
  <c r="R689"/>
  <c r="S689"/>
  <c r="T689"/>
  <c r="U689"/>
  <c r="R690"/>
  <c r="S690"/>
  <c r="T690"/>
  <c r="U690"/>
  <c r="R691"/>
  <c r="S691"/>
  <c r="T691"/>
  <c r="U691"/>
  <c r="R692"/>
  <c r="S692"/>
  <c r="T692"/>
  <c r="U692"/>
  <c r="R693"/>
  <c r="S693"/>
  <c r="T693"/>
  <c r="U693"/>
  <c r="R694"/>
  <c r="S694"/>
  <c r="T694"/>
  <c r="U694"/>
  <c r="R695"/>
  <c r="S695"/>
  <c r="T695"/>
  <c r="U695"/>
  <c r="R696"/>
  <c r="S696"/>
  <c r="T696"/>
  <c r="U696"/>
  <c r="R697"/>
  <c r="S697"/>
  <c r="T697"/>
  <c r="U697"/>
  <c r="R698"/>
  <c r="S698"/>
  <c r="T698"/>
  <c r="U698"/>
  <c r="R699"/>
  <c r="S699"/>
  <c r="T699"/>
  <c r="U699"/>
  <c r="R700"/>
  <c r="S700"/>
  <c r="T700"/>
  <c r="U700"/>
  <c r="R701"/>
  <c r="S701"/>
  <c r="T701"/>
  <c r="U701"/>
  <c r="R702"/>
  <c r="S702"/>
  <c r="T702"/>
  <c r="U702"/>
  <c r="R703"/>
  <c r="S703"/>
  <c r="T703"/>
  <c r="U703"/>
  <c r="R704"/>
  <c r="S704"/>
  <c r="T704"/>
  <c r="U704"/>
  <c r="R705"/>
  <c r="S705"/>
  <c r="T705"/>
  <c r="U705"/>
  <c r="R706"/>
  <c r="S706"/>
  <c r="T706"/>
  <c r="U706"/>
  <c r="R707"/>
  <c r="S707"/>
  <c r="T707"/>
  <c r="U707"/>
  <c r="R708"/>
  <c r="S708"/>
  <c r="T708"/>
  <c r="U708"/>
  <c r="R709"/>
  <c r="S709"/>
  <c r="T709"/>
  <c r="U709"/>
  <c r="R710"/>
  <c r="S710"/>
  <c r="T710"/>
  <c r="U710"/>
  <c r="R711"/>
  <c r="S711"/>
  <c r="T711"/>
  <c r="U711"/>
  <c r="R712"/>
  <c r="S712"/>
  <c r="T712"/>
  <c r="U712"/>
  <c r="R713"/>
  <c r="S713"/>
  <c r="T713"/>
  <c r="U713"/>
  <c r="R714"/>
  <c r="S714"/>
  <c r="T714"/>
  <c r="U714"/>
  <c r="R715"/>
  <c r="S715"/>
  <c r="T715"/>
  <c r="U715"/>
  <c r="R716"/>
  <c r="S716"/>
  <c r="T716"/>
  <c r="U716"/>
  <c r="R717"/>
  <c r="S717"/>
  <c r="T717"/>
  <c r="U717"/>
  <c r="R718"/>
  <c r="S718"/>
  <c r="T718"/>
  <c r="U718"/>
  <c r="R719"/>
  <c r="S719"/>
  <c r="T719"/>
  <c r="U719"/>
  <c r="R720"/>
  <c r="S720"/>
  <c r="T720"/>
  <c r="U720"/>
  <c r="R721"/>
  <c r="S721"/>
  <c r="T721"/>
  <c r="U721"/>
  <c r="R722"/>
  <c r="S722"/>
  <c r="T722"/>
  <c r="U722"/>
  <c r="R723"/>
  <c r="S723"/>
  <c r="T723"/>
  <c r="U723"/>
  <c r="R724"/>
  <c r="S724"/>
  <c r="T724"/>
  <c r="U724"/>
  <c r="R725"/>
  <c r="S725"/>
  <c r="T725"/>
  <c r="U725"/>
  <c r="R726"/>
  <c r="S726"/>
  <c r="T726"/>
  <c r="U726"/>
  <c r="R727"/>
  <c r="S727"/>
  <c r="T727"/>
  <c r="U727"/>
  <c r="R728"/>
  <c r="S728"/>
  <c r="T728"/>
  <c r="U728"/>
  <c r="R729"/>
  <c r="S729"/>
  <c r="T729"/>
  <c r="U729"/>
  <c r="R730"/>
  <c r="S730"/>
  <c r="T730"/>
  <c r="U730"/>
  <c r="R731"/>
  <c r="S731"/>
  <c r="T731"/>
  <c r="U731"/>
  <c r="R732"/>
  <c r="S732"/>
  <c r="T732"/>
  <c r="U732"/>
  <c r="R733"/>
  <c r="S733"/>
  <c r="T733"/>
  <c r="U733"/>
  <c r="R734"/>
  <c r="S734"/>
  <c r="T734"/>
  <c r="U734"/>
  <c r="R735"/>
  <c r="S735"/>
  <c r="T735"/>
  <c r="U735"/>
  <c r="R736"/>
  <c r="S736"/>
  <c r="T736"/>
  <c r="U736"/>
  <c r="R737"/>
  <c r="S737"/>
  <c r="T737"/>
  <c r="U737"/>
  <c r="R738"/>
  <c r="S738"/>
  <c r="T738"/>
  <c r="U738"/>
  <c r="R739"/>
  <c r="S739"/>
  <c r="T739"/>
  <c r="U739"/>
  <c r="R740"/>
  <c r="S740"/>
  <c r="T740"/>
  <c r="U740"/>
  <c r="R741"/>
  <c r="S741"/>
  <c r="T741"/>
  <c r="U741"/>
  <c r="R742"/>
  <c r="S742"/>
  <c r="T742"/>
  <c r="U742"/>
  <c r="R743"/>
  <c r="S743"/>
  <c r="T743"/>
  <c r="U743"/>
  <c r="R744"/>
  <c r="S744"/>
  <c r="T744"/>
  <c r="U744"/>
  <c r="R745"/>
  <c r="S745"/>
  <c r="T745"/>
  <c r="U745"/>
  <c r="R746"/>
  <c r="S746"/>
  <c r="T746"/>
  <c r="U746"/>
  <c r="R747"/>
  <c r="S747"/>
  <c r="T747"/>
  <c r="U747"/>
  <c r="R748"/>
  <c r="S748"/>
  <c r="T748"/>
  <c r="U748"/>
  <c r="R749"/>
  <c r="S749"/>
  <c r="T749"/>
  <c r="U749"/>
  <c r="R750"/>
  <c r="S750"/>
  <c r="T750"/>
  <c r="U750"/>
  <c r="R751"/>
  <c r="S751"/>
  <c r="T751"/>
  <c r="U751"/>
  <c r="R752"/>
  <c r="S752"/>
  <c r="T752"/>
  <c r="U752"/>
  <c r="R753"/>
  <c r="S753"/>
  <c r="T753"/>
  <c r="U753"/>
  <c r="R754"/>
  <c r="S754"/>
  <c r="T754"/>
  <c r="U754"/>
  <c r="R755"/>
  <c r="S755"/>
  <c r="T755"/>
  <c r="U755"/>
  <c r="R756"/>
  <c r="S756"/>
  <c r="T756"/>
  <c r="U756"/>
  <c r="R757"/>
  <c r="S757"/>
  <c r="T757"/>
  <c r="U757"/>
  <c r="R758"/>
  <c r="S758"/>
  <c r="T758"/>
  <c r="U758"/>
  <c r="R759"/>
  <c r="S759"/>
  <c r="T759"/>
  <c r="U759"/>
  <c r="R760"/>
  <c r="S760"/>
  <c r="T760"/>
  <c r="U760"/>
  <c r="R761"/>
  <c r="S761"/>
  <c r="T761"/>
  <c r="U761"/>
  <c r="R762"/>
  <c r="S762"/>
  <c r="T762"/>
  <c r="U762"/>
  <c r="R763"/>
  <c r="S763"/>
  <c r="T763"/>
  <c r="U763"/>
  <c r="R764"/>
  <c r="S764"/>
  <c r="T764"/>
  <c r="U764"/>
  <c r="R765"/>
  <c r="S765"/>
  <c r="T765"/>
  <c r="U765"/>
  <c r="R766"/>
  <c r="S766"/>
  <c r="T766"/>
  <c r="U766"/>
  <c r="R767"/>
  <c r="S767"/>
  <c r="T767"/>
  <c r="U767"/>
  <c r="R768"/>
  <c r="S768"/>
  <c r="T768"/>
  <c r="U768"/>
  <c r="R769"/>
  <c r="S769"/>
  <c r="T769"/>
  <c r="U769"/>
  <c r="R770"/>
  <c r="S770"/>
  <c r="T770"/>
  <c r="U770"/>
  <c r="R771"/>
  <c r="S771"/>
  <c r="T771"/>
  <c r="U771"/>
  <c r="R772"/>
  <c r="S772"/>
  <c r="T772"/>
  <c r="U772"/>
  <c r="R773"/>
  <c r="S773"/>
  <c r="T773"/>
  <c r="U773"/>
  <c r="R774"/>
  <c r="S774"/>
  <c r="T774"/>
  <c r="U774"/>
  <c r="R775"/>
  <c r="S775"/>
  <c r="T775"/>
  <c r="U775"/>
  <c r="R776"/>
  <c r="S776"/>
  <c r="T776"/>
  <c r="U776"/>
  <c r="R777"/>
  <c r="S777"/>
  <c r="T777"/>
  <c r="U777"/>
  <c r="R778"/>
  <c r="S778"/>
  <c r="T778"/>
  <c r="U778"/>
  <c r="R779"/>
  <c r="S779"/>
  <c r="T779"/>
  <c r="U779"/>
  <c r="R780"/>
  <c r="S780"/>
  <c r="T780"/>
  <c r="U780"/>
  <c r="R781"/>
  <c r="S781"/>
  <c r="T781"/>
  <c r="U781"/>
  <c r="R782"/>
  <c r="S782"/>
  <c r="T782"/>
  <c r="U782"/>
  <c r="R783"/>
  <c r="S783"/>
  <c r="T783"/>
  <c r="U783"/>
  <c r="R784"/>
  <c r="S784"/>
  <c r="T784"/>
  <c r="U784"/>
  <c r="R785"/>
  <c r="S785"/>
  <c r="T785"/>
  <c r="U785"/>
  <c r="R786"/>
  <c r="S786"/>
  <c r="T786"/>
  <c r="U786"/>
  <c r="R787"/>
  <c r="S787"/>
  <c r="T787"/>
  <c r="U787"/>
  <c r="R788"/>
  <c r="S788"/>
  <c r="T788"/>
  <c r="U788"/>
  <c r="R789"/>
  <c r="S789"/>
  <c r="T789"/>
  <c r="U789"/>
  <c r="R790"/>
  <c r="S790"/>
  <c r="T790"/>
  <c r="U790"/>
  <c r="R791"/>
  <c r="S791"/>
  <c r="T791"/>
  <c r="U791"/>
  <c r="R792"/>
  <c r="S792"/>
  <c r="T792"/>
  <c r="U792"/>
  <c r="R793"/>
  <c r="S793"/>
  <c r="T793"/>
  <c r="U793"/>
  <c r="R794"/>
  <c r="S794"/>
  <c r="T794"/>
  <c r="U794"/>
  <c r="R795"/>
  <c r="S795"/>
  <c r="T795"/>
  <c r="U795"/>
  <c r="R796"/>
  <c r="S796"/>
  <c r="T796"/>
  <c r="U796"/>
  <c r="R797"/>
  <c r="S797"/>
  <c r="T797"/>
  <c r="U797"/>
  <c r="R798"/>
  <c r="S798"/>
  <c r="T798"/>
  <c r="U798"/>
  <c r="R799"/>
  <c r="S799"/>
  <c r="T799"/>
  <c r="U799"/>
  <c r="R800"/>
  <c r="S800"/>
  <c r="T800"/>
  <c r="U800"/>
  <c r="R801"/>
  <c r="S801"/>
  <c r="T801"/>
  <c r="U801"/>
  <c r="R802"/>
  <c r="S802"/>
  <c r="T802"/>
  <c r="U802"/>
  <c r="R803"/>
  <c r="S803"/>
  <c r="T803"/>
  <c r="U803"/>
  <c r="R804"/>
  <c r="S804"/>
  <c r="T804"/>
  <c r="U804"/>
  <c r="R805"/>
  <c r="S805"/>
  <c r="T805"/>
  <c r="U805"/>
  <c r="R806"/>
  <c r="S806"/>
  <c r="T806"/>
  <c r="U806"/>
  <c r="R807"/>
  <c r="S807"/>
  <c r="T807"/>
  <c r="U807"/>
  <c r="R808"/>
  <c r="S808"/>
  <c r="T808"/>
  <c r="U808"/>
  <c r="R809"/>
  <c r="S809"/>
  <c r="T809"/>
  <c r="U809"/>
  <c r="R810"/>
  <c r="S810"/>
  <c r="T810"/>
  <c r="U810"/>
  <c r="R811"/>
  <c r="S811"/>
  <c r="T811"/>
  <c r="U811"/>
  <c r="R812"/>
  <c r="S812"/>
  <c r="T812"/>
  <c r="U812"/>
  <c r="R813"/>
  <c r="S813"/>
  <c r="T813"/>
  <c r="U813"/>
  <c r="R814"/>
  <c r="S814"/>
  <c r="T814"/>
  <c r="U814"/>
  <c r="R815"/>
  <c r="S815"/>
  <c r="T815"/>
  <c r="U815"/>
  <c r="R816"/>
  <c r="S816"/>
  <c r="T816"/>
  <c r="U816"/>
  <c r="R817"/>
  <c r="S817"/>
  <c r="T817"/>
  <c r="U817"/>
  <c r="R818"/>
  <c r="S818"/>
  <c r="T818"/>
  <c r="U818"/>
  <c r="R819"/>
  <c r="S819"/>
  <c r="T819"/>
  <c r="U819"/>
  <c r="R820"/>
  <c r="S820"/>
  <c r="T820"/>
  <c r="U820"/>
  <c r="R821"/>
  <c r="S821"/>
  <c r="T821"/>
  <c r="U821"/>
  <c r="R822"/>
  <c r="S822"/>
  <c r="T822"/>
  <c r="U822"/>
  <c r="R823"/>
  <c r="S823"/>
  <c r="T823"/>
  <c r="U823"/>
  <c r="R824"/>
  <c r="S824"/>
  <c r="T824"/>
  <c r="U824"/>
  <c r="R825"/>
  <c r="S825"/>
  <c r="T825"/>
  <c r="U825"/>
  <c r="R826"/>
  <c r="S826"/>
  <c r="T826"/>
  <c r="U826"/>
  <c r="R827"/>
  <c r="S827"/>
  <c r="T827"/>
  <c r="U827"/>
  <c r="R828"/>
  <c r="S828"/>
  <c r="T828"/>
  <c r="U828"/>
  <c r="R829"/>
  <c r="S829"/>
  <c r="T829"/>
  <c r="U829"/>
  <c r="R830"/>
  <c r="S830"/>
  <c r="T830"/>
  <c r="U830"/>
  <c r="R831"/>
  <c r="S831"/>
  <c r="T831"/>
  <c r="U831"/>
  <c r="R832"/>
  <c r="S832"/>
  <c r="T832"/>
  <c r="U832"/>
  <c r="R833"/>
  <c r="S833"/>
  <c r="T833"/>
  <c r="U833"/>
  <c r="R834"/>
  <c r="S834"/>
  <c r="T834"/>
  <c r="U834"/>
  <c r="R835"/>
  <c r="S835"/>
  <c r="T835"/>
  <c r="U835"/>
  <c r="R836"/>
  <c r="S836"/>
  <c r="T836"/>
  <c r="U836"/>
  <c r="R837"/>
  <c r="S837"/>
  <c r="T837"/>
  <c r="U837"/>
  <c r="R838"/>
  <c r="S838"/>
  <c r="T838"/>
  <c r="U838"/>
  <c r="R839"/>
  <c r="S839"/>
  <c r="T839"/>
  <c r="U839"/>
  <c r="R840"/>
  <c r="S840"/>
  <c r="T840"/>
  <c r="U840"/>
  <c r="R841"/>
  <c r="S841"/>
  <c r="T841"/>
  <c r="U841"/>
  <c r="R842"/>
  <c r="S842"/>
  <c r="T842"/>
  <c r="U842"/>
  <c r="R843"/>
  <c r="S843"/>
  <c r="T843"/>
  <c r="U843"/>
  <c r="R844"/>
  <c r="S844"/>
  <c r="T844"/>
  <c r="U844"/>
  <c r="R845"/>
  <c r="S845"/>
  <c r="T845"/>
  <c r="U845"/>
  <c r="R846"/>
  <c r="S846"/>
  <c r="T846"/>
  <c r="U846"/>
  <c r="R847"/>
  <c r="S847"/>
  <c r="T847"/>
  <c r="U847"/>
  <c r="R848"/>
  <c r="S848"/>
  <c r="T848"/>
  <c r="U848"/>
  <c r="R849"/>
  <c r="S849"/>
  <c r="T849"/>
  <c r="U849"/>
  <c r="R850"/>
  <c r="S850"/>
  <c r="T850"/>
  <c r="U850"/>
  <c r="R851"/>
  <c r="S851"/>
  <c r="T851"/>
  <c r="U851"/>
  <c r="R852"/>
  <c r="S852"/>
  <c r="T852"/>
  <c r="U852"/>
  <c r="R853"/>
  <c r="S853"/>
  <c r="T853"/>
  <c r="U853"/>
  <c r="R854"/>
  <c r="S854"/>
  <c r="T854"/>
  <c r="U854"/>
  <c r="R855"/>
  <c r="S855"/>
  <c r="T855"/>
  <c r="U855"/>
  <c r="R856"/>
  <c r="S856"/>
  <c r="T856"/>
  <c r="U856"/>
  <c r="R857"/>
  <c r="S857"/>
  <c r="T857"/>
  <c r="U857"/>
  <c r="R858"/>
  <c r="S858"/>
  <c r="T858"/>
  <c r="U858"/>
  <c r="R859"/>
  <c r="S859"/>
  <c r="T859"/>
  <c r="U859"/>
  <c r="R860"/>
  <c r="S860"/>
  <c r="T860"/>
  <c r="U860"/>
  <c r="R861"/>
  <c r="S861"/>
  <c r="T861"/>
  <c r="U861"/>
  <c r="R862"/>
  <c r="S862"/>
  <c r="T862"/>
  <c r="U862"/>
  <c r="R863"/>
  <c r="S863"/>
  <c r="T863"/>
  <c r="U863"/>
  <c r="R864"/>
  <c r="S864"/>
  <c r="T864"/>
  <c r="U864"/>
  <c r="R865"/>
  <c r="S865"/>
  <c r="T865"/>
  <c r="U865"/>
  <c r="R866"/>
  <c r="S866"/>
  <c r="T866"/>
  <c r="U866"/>
  <c r="R867"/>
  <c r="S867"/>
  <c r="T867"/>
  <c r="U867"/>
  <c r="R868"/>
  <c r="S868"/>
  <c r="T868"/>
  <c r="U868"/>
  <c r="R869"/>
  <c r="S869"/>
  <c r="T869"/>
  <c r="U869"/>
  <c r="R870"/>
  <c r="S870"/>
  <c r="T870"/>
  <c r="U870"/>
  <c r="R871"/>
  <c r="S871"/>
  <c r="T871"/>
  <c r="U871"/>
  <c r="R872"/>
  <c r="S872"/>
  <c r="T872"/>
  <c r="U872"/>
  <c r="R873"/>
  <c r="S873"/>
  <c r="T873"/>
  <c r="U873"/>
  <c r="R874"/>
  <c r="S874"/>
  <c r="T874"/>
  <c r="U874"/>
  <c r="R875"/>
  <c r="S875"/>
  <c r="T875"/>
  <c r="U875"/>
  <c r="R876"/>
  <c r="S876"/>
  <c r="T876"/>
  <c r="U876"/>
  <c r="R877"/>
  <c r="S877"/>
  <c r="T877"/>
  <c r="U877"/>
  <c r="R878"/>
  <c r="S878"/>
  <c r="T878"/>
  <c r="U878"/>
  <c r="R879"/>
  <c r="S879"/>
  <c r="T879"/>
  <c r="U879"/>
  <c r="R880"/>
  <c r="S880"/>
  <c r="T880"/>
  <c r="U880"/>
  <c r="R881"/>
  <c r="S881"/>
  <c r="T881"/>
  <c r="U881"/>
  <c r="R882"/>
  <c r="S882"/>
  <c r="T882"/>
  <c r="U882"/>
  <c r="R883"/>
  <c r="S883"/>
  <c r="T883"/>
  <c r="U883"/>
  <c r="R884"/>
  <c r="S884"/>
  <c r="T884"/>
  <c r="U884"/>
  <c r="R885"/>
  <c r="S885"/>
  <c r="T885"/>
  <c r="U885"/>
  <c r="R886"/>
  <c r="S886"/>
  <c r="T886"/>
  <c r="U886"/>
  <c r="R887"/>
  <c r="S887"/>
  <c r="T887"/>
  <c r="U887"/>
  <c r="R888"/>
  <c r="S888"/>
  <c r="T888"/>
  <c r="U888"/>
  <c r="R889"/>
  <c r="S889"/>
  <c r="T889"/>
  <c r="U889"/>
  <c r="R890"/>
  <c r="S890"/>
  <c r="T890"/>
  <c r="U890"/>
  <c r="R891"/>
  <c r="S891"/>
  <c r="T891"/>
  <c r="U891"/>
  <c r="R892"/>
  <c r="S892"/>
  <c r="T892"/>
  <c r="U892"/>
  <c r="R893"/>
  <c r="S893"/>
  <c r="T893"/>
  <c r="U893"/>
  <c r="R894"/>
  <c r="S894"/>
  <c r="T894"/>
  <c r="U894"/>
  <c r="R895"/>
  <c r="S895"/>
  <c r="T895"/>
  <c r="U895"/>
  <c r="R896"/>
  <c r="S896"/>
  <c r="T896"/>
  <c r="U896"/>
  <c r="R897"/>
  <c r="S897"/>
  <c r="T897"/>
  <c r="U897"/>
  <c r="R898"/>
  <c r="S898"/>
  <c r="T898"/>
  <c r="U898"/>
  <c r="R899"/>
  <c r="S899"/>
  <c r="T899"/>
  <c r="U899"/>
  <c r="R900"/>
  <c r="S900"/>
  <c r="T900"/>
  <c r="U900"/>
  <c r="R901"/>
  <c r="S901"/>
  <c r="T901"/>
  <c r="U901"/>
  <c r="R902"/>
  <c r="S902"/>
  <c r="T902"/>
  <c r="U902"/>
  <c r="R903"/>
  <c r="S903"/>
  <c r="T903"/>
  <c r="U903"/>
  <c r="R904"/>
  <c r="S904"/>
  <c r="T904"/>
  <c r="U904"/>
  <c r="R905"/>
  <c r="S905"/>
  <c r="T905"/>
  <c r="U905"/>
  <c r="R906"/>
  <c r="S906"/>
  <c r="T906"/>
  <c r="U906"/>
  <c r="R907"/>
  <c r="S907"/>
  <c r="T907"/>
  <c r="U907"/>
  <c r="R908"/>
  <c r="S908"/>
  <c r="T908"/>
  <c r="U908"/>
  <c r="R909"/>
  <c r="S909"/>
  <c r="T909"/>
  <c r="U909"/>
  <c r="R910"/>
  <c r="S910"/>
  <c r="T910"/>
  <c r="U910"/>
  <c r="R911"/>
  <c r="S911"/>
  <c r="T911"/>
  <c r="U911"/>
  <c r="R912"/>
  <c r="S912"/>
  <c r="T912"/>
  <c r="U912"/>
  <c r="R913"/>
  <c r="S913"/>
  <c r="T913"/>
  <c r="U913"/>
  <c r="R914"/>
  <c r="S914"/>
  <c r="T914"/>
  <c r="U914"/>
  <c r="R915"/>
  <c r="S915"/>
  <c r="T915"/>
  <c r="U915"/>
  <c r="R916"/>
  <c r="S916"/>
  <c r="T916"/>
  <c r="U916"/>
  <c r="R917"/>
  <c r="S917"/>
  <c r="T917"/>
  <c r="U917"/>
  <c r="R918"/>
  <c r="S918"/>
  <c r="T918"/>
  <c r="U918"/>
  <c r="R919"/>
  <c r="S919"/>
  <c r="T919"/>
  <c r="U919"/>
  <c r="R920"/>
  <c r="S920"/>
  <c r="T920"/>
  <c r="U920"/>
  <c r="R921"/>
  <c r="S921"/>
  <c r="T921"/>
  <c r="U921"/>
  <c r="R922"/>
  <c r="S922"/>
  <c r="T922"/>
  <c r="U922"/>
  <c r="R923"/>
  <c r="S923"/>
  <c r="T923"/>
  <c r="U923"/>
  <c r="R924"/>
  <c r="S924"/>
  <c r="T924"/>
  <c r="U924"/>
  <c r="R925"/>
  <c r="S925"/>
  <c r="T925"/>
  <c r="U925"/>
  <c r="R926"/>
  <c r="S926"/>
  <c r="T926"/>
  <c r="U926"/>
  <c r="R927"/>
  <c r="S927"/>
  <c r="T927"/>
  <c r="U927"/>
  <c r="R928"/>
  <c r="S928"/>
  <c r="T928"/>
  <c r="U928"/>
  <c r="R929"/>
  <c r="S929"/>
  <c r="T929"/>
  <c r="U929"/>
  <c r="R930"/>
  <c r="S930"/>
  <c r="T930"/>
  <c r="U930"/>
  <c r="R931"/>
  <c r="S931"/>
  <c r="T931"/>
  <c r="U931"/>
  <c r="R932"/>
  <c r="S932"/>
  <c r="T932"/>
  <c r="U932"/>
  <c r="R933"/>
  <c r="S933"/>
  <c r="T933"/>
  <c r="U933"/>
  <c r="R934"/>
  <c r="S934"/>
  <c r="T934"/>
  <c r="U934"/>
  <c r="R935"/>
  <c r="S935"/>
  <c r="T935"/>
  <c r="U935"/>
  <c r="R936"/>
  <c r="S936"/>
  <c r="T936"/>
  <c r="U936"/>
  <c r="R937"/>
  <c r="S937"/>
  <c r="T937"/>
  <c r="U937"/>
  <c r="R938"/>
  <c r="S938"/>
  <c r="T938"/>
  <c r="U938"/>
  <c r="R939"/>
  <c r="S939"/>
  <c r="T939"/>
  <c r="U939"/>
  <c r="R940"/>
  <c r="S940"/>
  <c r="T940"/>
  <c r="U940"/>
  <c r="R941"/>
  <c r="S941"/>
  <c r="T941"/>
  <c r="U941"/>
  <c r="R942"/>
  <c r="S942"/>
  <c r="T942"/>
  <c r="U942"/>
  <c r="R943"/>
  <c r="S943"/>
  <c r="T943"/>
  <c r="U943"/>
  <c r="R944"/>
  <c r="S944"/>
  <c r="T944"/>
  <c r="U944"/>
  <c r="R945"/>
  <c r="S945"/>
  <c r="T945"/>
  <c r="U945"/>
  <c r="R946"/>
  <c r="S946"/>
  <c r="T946"/>
  <c r="U946"/>
  <c r="R947"/>
  <c r="S947"/>
  <c r="T947"/>
  <c r="U947"/>
  <c r="R948"/>
  <c r="S948"/>
  <c r="T948"/>
  <c r="U948"/>
  <c r="R949"/>
  <c r="S949"/>
  <c r="T949"/>
  <c r="U949"/>
  <c r="R950"/>
  <c r="S950"/>
  <c r="T950"/>
  <c r="U950"/>
  <c r="R951"/>
  <c r="S951"/>
  <c r="T951"/>
  <c r="U951"/>
  <c r="R952"/>
  <c r="S952"/>
  <c r="T952"/>
  <c r="U952"/>
  <c r="R953"/>
  <c r="S953"/>
  <c r="T953"/>
  <c r="U953"/>
  <c r="R954"/>
  <c r="S954"/>
  <c r="T954"/>
  <c r="U954"/>
  <c r="R955"/>
  <c r="S955"/>
  <c r="T955"/>
  <c r="U955"/>
  <c r="R956"/>
  <c r="S956"/>
  <c r="T956"/>
  <c r="U956"/>
  <c r="R957"/>
  <c r="S957"/>
  <c r="T957"/>
  <c r="U957"/>
  <c r="R958"/>
  <c r="S958"/>
  <c r="T958"/>
  <c r="U958"/>
  <c r="R959"/>
  <c r="S959"/>
  <c r="T959"/>
  <c r="U959"/>
  <c r="R960"/>
  <c r="S960"/>
  <c r="T960"/>
  <c r="U960"/>
  <c r="R961"/>
  <c r="S961"/>
  <c r="T961"/>
  <c r="U961"/>
  <c r="R962"/>
  <c r="S962"/>
  <c r="T962"/>
  <c r="U962"/>
  <c r="R963"/>
  <c r="S963"/>
  <c r="T963"/>
  <c r="U963"/>
  <c r="R964"/>
  <c r="S964"/>
  <c r="T964"/>
  <c r="U964"/>
  <c r="R965"/>
  <c r="S965"/>
  <c r="T965"/>
  <c r="U965"/>
  <c r="R966"/>
  <c r="S966"/>
  <c r="T966"/>
  <c r="U966"/>
  <c r="R967"/>
  <c r="S967"/>
  <c r="T967"/>
  <c r="U967"/>
  <c r="R968"/>
  <c r="S968"/>
  <c r="T968"/>
  <c r="U968"/>
  <c r="R969"/>
  <c r="S969"/>
  <c r="T969"/>
  <c r="U969"/>
  <c r="R970"/>
  <c r="S970"/>
  <c r="T970"/>
  <c r="U970"/>
  <c r="R971"/>
  <c r="S971"/>
  <c r="T971"/>
  <c r="U971"/>
  <c r="R972"/>
  <c r="S972"/>
  <c r="T972"/>
  <c r="U972"/>
  <c r="R973"/>
  <c r="S973"/>
  <c r="T973"/>
  <c r="U973"/>
  <c r="R974"/>
  <c r="S974"/>
  <c r="T974"/>
  <c r="U974"/>
  <c r="R975"/>
  <c r="S975"/>
  <c r="T975"/>
  <c r="U975"/>
  <c r="R976"/>
  <c r="S976"/>
  <c r="T976"/>
  <c r="U976"/>
  <c r="R977"/>
  <c r="S977"/>
  <c r="T977"/>
  <c r="U977"/>
  <c r="R978"/>
  <c r="S978"/>
  <c r="T978"/>
  <c r="U978"/>
  <c r="R979"/>
  <c r="S979"/>
  <c r="T979"/>
  <c r="U979"/>
  <c r="R980"/>
  <c r="S980"/>
  <c r="T980"/>
  <c r="U980"/>
  <c r="R981"/>
  <c r="S981"/>
  <c r="T981"/>
  <c r="U981"/>
  <c r="R982"/>
  <c r="S982"/>
  <c r="T982"/>
  <c r="U982"/>
  <c r="R983"/>
  <c r="S983"/>
  <c r="T983"/>
  <c r="U983"/>
  <c r="R984"/>
  <c r="S984"/>
  <c r="T984"/>
  <c r="U984"/>
  <c r="R985"/>
  <c r="S985"/>
  <c r="T985"/>
  <c r="U985"/>
  <c r="R986"/>
  <c r="S986"/>
  <c r="T986"/>
  <c r="U986"/>
  <c r="R987"/>
  <c r="S987"/>
  <c r="T987"/>
  <c r="U987"/>
  <c r="R988"/>
  <c r="S988"/>
  <c r="T988"/>
  <c r="U988"/>
  <c r="R989"/>
  <c r="S989"/>
  <c r="T989"/>
  <c r="U989"/>
  <c r="R990"/>
  <c r="S990"/>
  <c r="T990"/>
  <c r="U990"/>
  <c r="R991"/>
  <c r="S991"/>
  <c r="T991"/>
  <c r="U991"/>
  <c r="R992"/>
  <c r="S992"/>
  <c r="T992"/>
  <c r="U992"/>
  <c r="R993"/>
  <c r="S993"/>
  <c r="T993"/>
  <c r="U993"/>
  <c r="R994"/>
  <c r="S994"/>
  <c r="T994"/>
  <c r="U994"/>
  <c r="R995"/>
  <c r="S995"/>
  <c r="T995"/>
  <c r="U995"/>
  <c r="R996"/>
  <c r="S996"/>
  <c r="T996"/>
  <c r="U996"/>
  <c r="R997"/>
  <c r="S997"/>
  <c r="T997"/>
  <c r="U997"/>
  <c r="R998"/>
  <c r="S998"/>
  <c r="T998"/>
  <c r="U998"/>
  <c r="R999"/>
  <c r="S999"/>
  <c r="T999"/>
  <c r="U999"/>
  <c r="R1000"/>
  <c r="S1000"/>
  <c r="T1000"/>
  <c r="U1000"/>
  <c r="R1001"/>
  <c r="S1001"/>
  <c r="T1001"/>
  <c r="U1001"/>
  <c r="R1002"/>
  <c r="S1002"/>
  <c r="T1002"/>
  <c r="U1002"/>
  <c r="R1003"/>
  <c r="S1003"/>
  <c r="T1003"/>
  <c r="U1003"/>
  <c r="R1004"/>
  <c r="S1004"/>
  <c r="T1004"/>
  <c r="U1004"/>
  <c r="R1005"/>
  <c r="S1005"/>
  <c r="T1005"/>
  <c r="U1005"/>
  <c r="R1006"/>
  <c r="S1006"/>
  <c r="T1006"/>
  <c r="U1006"/>
  <c r="R1007"/>
  <c r="S1007"/>
  <c r="T1007"/>
  <c r="U1007"/>
  <c r="R1008"/>
  <c r="S1008"/>
  <c r="T1008"/>
  <c r="U1008"/>
  <c r="R1009"/>
  <c r="S1009"/>
  <c r="T1009"/>
  <c r="U1009"/>
  <c r="R1010"/>
  <c r="S1010"/>
  <c r="T1010"/>
  <c r="U1010"/>
  <c r="R1011"/>
  <c r="S1011"/>
  <c r="T1011"/>
  <c r="U1011"/>
  <c r="R1012"/>
  <c r="S1012"/>
  <c r="T1012"/>
  <c r="U1012"/>
  <c r="R1013"/>
  <c r="S1013"/>
  <c r="T1013"/>
  <c r="U1013"/>
  <c r="R1014"/>
  <c r="S1014"/>
  <c r="T1014"/>
  <c r="U1014"/>
  <c r="R1015"/>
  <c r="S1015"/>
  <c r="T1015"/>
  <c r="U1015"/>
  <c r="R1016"/>
  <c r="S1016"/>
  <c r="T1016"/>
  <c r="U1016"/>
  <c r="R1017"/>
  <c r="S1017"/>
  <c r="T1017"/>
  <c r="U1017"/>
  <c r="R1018"/>
  <c r="S1018"/>
  <c r="T1018"/>
  <c r="U1018"/>
  <c r="R1019"/>
  <c r="S1019"/>
  <c r="T1019"/>
  <c r="U1019"/>
  <c r="R1020"/>
  <c r="S1020"/>
  <c r="T1020"/>
  <c r="U1020"/>
  <c r="R1021"/>
  <c r="S1021"/>
  <c r="T1021"/>
  <c r="U1021"/>
  <c r="R1022"/>
  <c r="S1022"/>
  <c r="T1022"/>
  <c r="U1022"/>
  <c r="R1023"/>
  <c r="S1023"/>
  <c r="T1023"/>
  <c r="U1023"/>
  <c r="R1024"/>
  <c r="S1024"/>
  <c r="T1024"/>
  <c r="U1024"/>
  <c r="R1025"/>
  <c r="S1025"/>
  <c r="T1025"/>
  <c r="U1025"/>
  <c r="R1026"/>
  <c r="S1026"/>
  <c r="T1026"/>
  <c r="U1026"/>
  <c r="R1027"/>
  <c r="S1027"/>
  <c r="T1027"/>
  <c r="U1027"/>
  <c r="R1028"/>
  <c r="S1028"/>
  <c r="T1028"/>
  <c r="U1028"/>
  <c r="R1029"/>
  <c r="S1029"/>
  <c r="T1029"/>
  <c r="U1029"/>
  <c r="R1030"/>
  <c r="S1030"/>
  <c r="T1030"/>
  <c r="U1030"/>
  <c r="R1031"/>
  <c r="S1031"/>
  <c r="T1031"/>
  <c r="U1031"/>
  <c r="R1032"/>
  <c r="S1032"/>
  <c r="T1032"/>
  <c r="U1032"/>
  <c r="R1033"/>
  <c r="S1033"/>
  <c r="T1033"/>
  <c r="U1033"/>
  <c r="R1034"/>
  <c r="S1034"/>
  <c r="T1034"/>
  <c r="U1034"/>
  <c r="R1035"/>
  <c r="S1035"/>
  <c r="T1035"/>
  <c r="U1035"/>
  <c r="R1036"/>
  <c r="S1036"/>
  <c r="T1036"/>
  <c r="U1036"/>
  <c r="R1037"/>
  <c r="S1037"/>
  <c r="T1037"/>
  <c r="U1037"/>
  <c r="R1038"/>
  <c r="S1038"/>
  <c r="T1038"/>
  <c r="U1038"/>
  <c r="R1039"/>
  <c r="S1039"/>
  <c r="T1039"/>
  <c r="U1039"/>
  <c r="R1040"/>
  <c r="S1040"/>
  <c r="T1040"/>
  <c r="U1040"/>
  <c r="R1041"/>
  <c r="S1041"/>
  <c r="T1041"/>
  <c r="U1041"/>
  <c r="R1042"/>
  <c r="S1042"/>
  <c r="T1042"/>
  <c r="U1042"/>
  <c r="R1043"/>
  <c r="S1043"/>
  <c r="T1043"/>
  <c r="U1043"/>
  <c r="R1044"/>
  <c r="S1044"/>
  <c r="T1044"/>
  <c r="U1044"/>
  <c r="R1045"/>
  <c r="S1045"/>
  <c r="T1045"/>
  <c r="U1045"/>
  <c r="R1046"/>
  <c r="S1046"/>
  <c r="T1046"/>
  <c r="U1046"/>
  <c r="R1047"/>
  <c r="S1047"/>
  <c r="T1047"/>
  <c r="U1047"/>
  <c r="R1048"/>
  <c r="S1048"/>
  <c r="T1048"/>
  <c r="U1048"/>
  <c r="R1049"/>
  <c r="S1049"/>
  <c r="T1049"/>
  <c r="U1049"/>
  <c r="R1050"/>
  <c r="S1050"/>
  <c r="T1050"/>
  <c r="U1050"/>
  <c r="R1051"/>
  <c r="S1051"/>
  <c r="T1051"/>
  <c r="U1051"/>
  <c r="R1052"/>
  <c r="S1052"/>
  <c r="T1052"/>
  <c r="U1052"/>
  <c r="R1053"/>
  <c r="S1053"/>
  <c r="T1053"/>
  <c r="U1053"/>
  <c r="R1054"/>
  <c r="S1054"/>
  <c r="T1054"/>
  <c r="U1054"/>
  <c r="R1055"/>
  <c r="S1055"/>
  <c r="T1055"/>
  <c r="U1055"/>
  <c r="R1056"/>
  <c r="S1056"/>
  <c r="T1056"/>
  <c r="U1056"/>
  <c r="R1057"/>
  <c r="S1057"/>
  <c r="T1057"/>
  <c r="U1057"/>
  <c r="R1058"/>
  <c r="S1058"/>
  <c r="T1058"/>
  <c r="U1058"/>
  <c r="R1059"/>
  <c r="S1059"/>
  <c r="T1059"/>
  <c r="U1059"/>
  <c r="R1060"/>
  <c r="S1060"/>
  <c r="T1060"/>
  <c r="U1060"/>
  <c r="R1061"/>
  <c r="S1061"/>
  <c r="T1061"/>
  <c r="U1061"/>
  <c r="R1062"/>
  <c r="S1062"/>
  <c r="T1062"/>
  <c r="U1062"/>
  <c r="R1063"/>
  <c r="S1063"/>
  <c r="T1063"/>
  <c r="U1063"/>
  <c r="R1064"/>
  <c r="S1064"/>
  <c r="T1064"/>
  <c r="U1064"/>
  <c r="R1065"/>
  <c r="S1065"/>
  <c r="T1065"/>
  <c r="U1065"/>
  <c r="R1066"/>
  <c r="S1066"/>
  <c r="T1066"/>
  <c r="U1066"/>
  <c r="R1067"/>
  <c r="S1067"/>
  <c r="T1067"/>
  <c r="U1067"/>
  <c r="R1068"/>
  <c r="S1068"/>
  <c r="T1068"/>
  <c r="U1068"/>
  <c r="R1069"/>
  <c r="S1069"/>
  <c r="T1069"/>
  <c r="U1069"/>
  <c r="R1070"/>
  <c r="S1070"/>
  <c r="T1070"/>
  <c r="U1070"/>
  <c r="R1071"/>
  <c r="S1071"/>
  <c r="T1071"/>
  <c r="U1071"/>
  <c r="R1072"/>
  <c r="S1072"/>
  <c r="T1072"/>
  <c r="U1072"/>
  <c r="R1073"/>
  <c r="S1073"/>
  <c r="T1073"/>
  <c r="U1073"/>
  <c r="R1074"/>
  <c r="S1074"/>
  <c r="T1074"/>
  <c r="U1074"/>
  <c r="R1075"/>
  <c r="S1075"/>
  <c r="T1075"/>
  <c r="U1075"/>
  <c r="R1076"/>
  <c r="S1076"/>
  <c r="T1076"/>
  <c r="U1076"/>
  <c r="R1077"/>
  <c r="S1077"/>
  <c r="T1077"/>
  <c r="U1077"/>
  <c r="R1078"/>
  <c r="S1078"/>
  <c r="T1078"/>
  <c r="U1078"/>
  <c r="R1079"/>
  <c r="S1079"/>
  <c r="T1079"/>
  <c r="U1079"/>
  <c r="R1080"/>
  <c r="S1080"/>
  <c r="T1080"/>
  <c r="U1080"/>
  <c r="R1081"/>
  <c r="S1081"/>
  <c r="T1081"/>
  <c r="U1081"/>
  <c r="R1082"/>
  <c r="S1082"/>
  <c r="T1082"/>
  <c r="U1082"/>
  <c r="R1083"/>
  <c r="S1083"/>
  <c r="T1083"/>
  <c r="U1083"/>
  <c r="R1084"/>
  <c r="S1084"/>
  <c r="T1084"/>
  <c r="U1084"/>
  <c r="R1085"/>
  <c r="S1085"/>
  <c r="T1085"/>
  <c r="U1085"/>
  <c r="R1086"/>
  <c r="S1086"/>
  <c r="T1086"/>
  <c r="U1086"/>
  <c r="R1087"/>
  <c r="S1087"/>
  <c r="T1087"/>
  <c r="U1087"/>
  <c r="R1088"/>
  <c r="S1088"/>
  <c r="T1088"/>
  <c r="U1088"/>
  <c r="R1089"/>
  <c r="S1089"/>
  <c r="T1089"/>
  <c r="U1089"/>
  <c r="R1090"/>
  <c r="S1090"/>
  <c r="T1090"/>
  <c r="U1090"/>
  <c r="R1091"/>
  <c r="S1091"/>
  <c r="T1091"/>
  <c r="U1091"/>
  <c r="R1092"/>
  <c r="S1092"/>
  <c r="T1092"/>
  <c r="U1092"/>
  <c r="R1093"/>
  <c r="S1093"/>
  <c r="T1093"/>
  <c r="U1093"/>
  <c r="R1094"/>
  <c r="S1094"/>
  <c r="T1094"/>
  <c r="U1094"/>
  <c r="R1095"/>
  <c r="S1095"/>
  <c r="T1095"/>
  <c r="U1095"/>
  <c r="R1096"/>
  <c r="S1096"/>
  <c r="T1096"/>
  <c r="U1096"/>
  <c r="R1097"/>
  <c r="S1097"/>
  <c r="T1097"/>
  <c r="U1097"/>
  <c r="R1098"/>
  <c r="S1098"/>
  <c r="T1098"/>
  <c r="U1098"/>
  <c r="R1099"/>
  <c r="S1099"/>
  <c r="T1099"/>
  <c r="U1099"/>
  <c r="R1100"/>
  <c r="S1100"/>
  <c r="T1100"/>
  <c r="U1100"/>
  <c r="R1101"/>
  <c r="S1101"/>
  <c r="T1101"/>
  <c r="U1101"/>
  <c r="R1102"/>
  <c r="S1102"/>
  <c r="T1102"/>
  <c r="U1102"/>
  <c r="R1103"/>
  <c r="S1103"/>
  <c r="T1103"/>
  <c r="U1103"/>
  <c r="R1104"/>
  <c r="S1104"/>
  <c r="T1104"/>
  <c r="U1104"/>
  <c r="R1105"/>
  <c r="S1105"/>
  <c r="T1105"/>
  <c r="U1105"/>
  <c r="R1106"/>
  <c r="S1106"/>
  <c r="T1106"/>
  <c r="U1106"/>
  <c r="R1107"/>
  <c r="S1107"/>
  <c r="T1107"/>
  <c r="U1107"/>
  <c r="R1108"/>
  <c r="S1108"/>
  <c r="T1108"/>
  <c r="U1108"/>
  <c r="R1109"/>
  <c r="S1109"/>
  <c r="T1109"/>
  <c r="U1109"/>
  <c r="R1110"/>
  <c r="S1110"/>
  <c r="T1110"/>
  <c r="U1110"/>
  <c r="R1111"/>
  <c r="S1111"/>
  <c r="T1111"/>
  <c r="U1111"/>
  <c r="R1112"/>
  <c r="S1112"/>
  <c r="T1112"/>
  <c r="U1112"/>
  <c r="R1113"/>
  <c r="S1113"/>
  <c r="T1113"/>
  <c r="U1113"/>
  <c r="R1114"/>
  <c r="S1114"/>
  <c r="T1114"/>
  <c r="U1114"/>
  <c r="R1115"/>
  <c r="S1115"/>
  <c r="T1115"/>
  <c r="U1115"/>
  <c r="R1116"/>
  <c r="S1116"/>
  <c r="T1116"/>
  <c r="U1116"/>
  <c r="R1117"/>
  <c r="S1117"/>
  <c r="T1117"/>
  <c r="U1117"/>
  <c r="R1118"/>
  <c r="S1118"/>
  <c r="T1118"/>
  <c r="U1118"/>
  <c r="R1119"/>
  <c r="S1119"/>
  <c r="T1119"/>
  <c r="U1119"/>
  <c r="R1120"/>
  <c r="S1120"/>
  <c r="T1120"/>
  <c r="U1120"/>
  <c r="R1121"/>
  <c r="S1121"/>
  <c r="T1121"/>
  <c r="U1121"/>
  <c r="R1122"/>
  <c r="S1122"/>
  <c r="T1122"/>
  <c r="U1122"/>
  <c r="R1123"/>
  <c r="S1123"/>
  <c r="T1123"/>
  <c r="U1123"/>
  <c r="R1124"/>
  <c r="S1124"/>
  <c r="T1124"/>
  <c r="U1124"/>
  <c r="R1125"/>
  <c r="S1125"/>
  <c r="T1125"/>
  <c r="U1125"/>
  <c r="R1126"/>
  <c r="S1126"/>
  <c r="T1126"/>
  <c r="U1126"/>
  <c r="R1127"/>
  <c r="S1127"/>
  <c r="T1127"/>
  <c r="U1127"/>
  <c r="R1128"/>
  <c r="S1128"/>
  <c r="T1128"/>
  <c r="U1128"/>
  <c r="R1129"/>
  <c r="S1129"/>
  <c r="T1129"/>
  <c r="U1129"/>
  <c r="R1130"/>
  <c r="S1130"/>
  <c r="T1130"/>
  <c r="U1130"/>
  <c r="R1131"/>
  <c r="S1131"/>
  <c r="T1131"/>
  <c r="U1131"/>
  <c r="R1132"/>
  <c r="S1132"/>
  <c r="T1132"/>
  <c r="U1132"/>
  <c r="R1133"/>
  <c r="S1133"/>
  <c r="T1133"/>
  <c r="U1133"/>
  <c r="R1134"/>
  <c r="S1134"/>
  <c r="T1134"/>
  <c r="U1134"/>
  <c r="R1135"/>
  <c r="S1135"/>
  <c r="T1135"/>
  <c r="U1135"/>
  <c r="R1136"/>
  <c r="S1136"/>
  <c r="T1136"/>
  <c r="U1136"/>
  <c r="R1137"/>
  <c r="S1137"/>
  <c r="T1137"/>
  <c r="U1137"/>
  <c r="R1138"/>
  <c r="S1138"/>
  <c r="T1138"/>
  <c r="U1138"/>
  <c r="R1139"/>
  <c r="S1139"/>
  <c r="T1139"/>
  <c r="U1139"/>
  <c r="R1140"/>
  <c r="S1140"/>
  <c r="T1140"/>
  <c r="U1140"/>
  <c r="R1141"/>
  <c r="S1141"/>
  <c r="T1141"/>
  <c r="U1141"/>
  <c r="R1142"/>
  <c r="S1142"/>
  <c r="T1142"/>
  <c r="U1142"/>
  <c r="R1143"/>
  <c r="S1143"/>
  <c r="T1143"/>
  <c r="U1143"/>
  <c r="R1144"/>
  <c r="S1144"/>
  <c r="T1144"/>
  <c r="U1144"/>
  <c r="R1145"/>
  <c r="S1145"/>
  <c r="T1145"/>
  <c r="U1145"/>
  <c r="R1146"/>
  <c r="S1146"/>
  <c r="T1146"/>
  <c r="U1146"/>
  <c r="R1147"/>
  <c r="S1147"/>
  <c r="T1147"/>
  <c r="U1147"/>
  <c r="R1148"/>
  <c r="S1148"/>
  <c r="T1148"/>
  <c r="U1148"/>
  <c r="R1149"/>
  <c r="S1149"/>
  <c r="T1149"/>
  <c r="U1149"/>
  <c r="R1150"/>
  <c r="S1150"/>
  <c r="T1150"/>
  <c r="U1150"/>
  <c r="R1151"/>
  <c r="S1151"/>
  <c r="T1151"/>
  <c r="U1151"/>
  <c r="R1152"/>
  <c r="S1152"/>
  <c r="T1152"/>
  <c r="U1152"/>
  <c r="R1153"/>
  <c r="S1153"/>
  <c r="T1153"/>
  <c r="U1153"/>
  <c r="R1154"/>
  <c r="S1154"/>
  <c r="T1154"/>
  <c r="U1154"/>
  <c r="R1155"/>
  <c r="S1155"/>
  <c r="T1155"/>
  <c r="U1155"/>
  <c r="R1156"/>
  <c r="S1156"/>
  <c r="T1156"/>
  <c r="U1156"/>
  <c r="R1157"/>
  <c r="S1157"/>
  <c r="T1157"/>
  <c r="U1157"/>
  <c r="R1158"/>
  <c r="S1158"/>
  <c r="T1158"/>
  <c r="U1158"/>
  <c r="R1159"/>
  <c r="S1159"/>
  <c r="T1159"/>
  <c r="U1159"/>
  <c r="R1160"/>
  <c r="S1160"/>
  <c r="T1160"/>
  <c r="U1160"/>
  <c r="R1161"/>
  <c r="S1161"/>
  <c r="T1161"/>
  <c r="U1161"/>
  <c r="R1162"/>
  <c r="S1162"/>
  <c r="T1162"/>
  <c r="U1162"/>
  <c r="R1163"/>
  <c r="S1163"/>
  <c r="T1163"/>
  <c r="U1163"/>
  <c r="R1164"/>
  <c r="S1164"/>
  <c r="T1164"/>
  <c r="U1164"/>
  <c r="R1165"/>
  <c r="S1165"/>
  <c r="T1165"/>
  <c r="U1165"/>
  <c r="R1166"/>
  <c r="S1166"/>
  <c r="T1166"/>
  <c r="U1166"/>
  <c r="R1167"/>
  <c r="S1167"/>
  <c r="T1167"/>
  <c r="U1167"/>
  <c r="R1168"/>
  <c r="S1168"/>
  <c r="T1168"/>
  <c r="U1168"/>
  <c r="R1169"/>
  <c r="S1169"/>
  <c r="T1169"/>
  <c r="U1169"/>
  <c r="R1170"/>
  <c r="S1170"/>
  <c r="T1170"/>
  <c r="U1170"/>
  <c r="R1171"/>
  <c r="S1171"/>
  <c r="T1171"/>
  <c r="U1171"/>
  <c r="R1172"/>
  <c r="S1172"/>
  <c r="T1172"/>
  <c r="U1172"/>
  <c r="R1173"/>
  <c r="S1173"/>
  <c r="T1173"/>
  <c r="U1173"/>
  <c r="R1174"/>
  <c r="S1174"/>
  <c r="T1174"/>
  <c r="U1174"/>
  <c r="R1175"/>
  <c r="S1175"/>
  <c r="T1175"/>
  <c r="U1175"/>
  <c r="R1176"/>
  <c r="S1176"/>
  <c r="T1176"/>
  <c r="U1176"/>
  <c r="R1177"/>
  <c r="S1177"/>
  <c r="T1177"/>
  <c r="U1177"/>
  <c r="R1178"/>
  <c r="S1178"/>
  <c r="T1178"/>
  <c r="U1178"/>
  <c r="R1179"/>
  <c r="S1179"/>
  <c r="T1179"/>
  <c r="U1179"/>
  <c r="R1180"/>
  <c r="S1180"/>
  <c r="T1180"/>
  <c r="U1180"/>
  <c r="R1181"/>
  <c r="S1181"/>
  <c r="T1181"/>
  <c r="U1181"/>
  <c r="R1182"/>
  <c r="S1182"/>
  <c r="T1182"/>
  <c r="U1182"/>
  <c r="R1183"/>
  <c r="S1183"/>
  <c r="T1183"/>
  <c r="U1183"/>
  <c r="R1184"/>
  <c r="S1184"/>
  <c r="T1184"/>
  <c r="U1184"/>
  <c r="R1185"/>
  <c r="S1185"/>
  <c r="T1185"/>
  <c r="U1185"/>
  <c r="R1186"/>
  <c r="S1186"/>
  <c r="T1186"/>
  <c r="U1186"/>
  <c r="R1187"/>
  <c r="S1187"/>
  <c r="T1187"/>
  <c r="U1187"/>
  <c r="R1188"/>
  <c r="S1188"/>
  <c r="T1188"/>
  <c r="U1188"/>
  <c r="R1189"/>
  <c r="S1189"/>
  <c r="T1189"/>
  <c r="U1189"/>
  <c r="R1190"/>
  <c r="S1190"/>
  <c r="T1190"/>
  <c r="U1190"/>
  <c r="R1191"/>
  <c r="S1191"/>
  <c r="T1191"/>
  <c r="U1191"/>
  <c r="R1192"/>
  <c r="S1192"/>
  <c r="T1192"/>
  <c r="U1192"/>
  <c r="R1193"/>
  <c r="S1193"/>
  <c r="T1193"/>
  <c r="U1193"/>
  <c r="R1194"/>
  <c r="S1194"/>
  <c r="T1194"/>
  <c r="U1194"/>
  <c r="R1195"/>
  <c r="S1195"/>
  <c r="T1195"/>
  <c r="U1195"/>
  <c r="R1196"/>
  <c r="S1196"/>
  <c r="T1196"/>
  <c r="U1196"/>
  <c r="R1197"/>
  <c r="S1197"/>
  <c r="T1197"/>
  <c r="U1197"/>
  <c r="R1198"/>
  <c r="S1198"/>
  <c r="T1198"/>
  <c r="U1198"/>
  <c r="R1199"/>
  <c r="S1199"/>
  <c r="T1199"/>
  <c r="U1199"/>
  <c r="R1200"/>
  <c r="S1200"/>
  <c r="T1200"/>
  <c r="U1200"/>
  <c r="R1201"/>
  <c r="S1201"/>
  <c r="T1201"/>
  <c r="U1201"/>
  <c r="R1202"/>
  <c r="S1202"/>
  <c r="T1202"/>
  <c r="U1202"/>
  <c r="R1203"/>
  <c r="S1203"/>
  <c r="T1203"/>
  <c r="U1203"/>
  <c r="R1204"/>
  <c r="S1204"/>
  <c r="T1204"/>
  <c r="U1204"/>
  <c r="R1205"/>
  <c r="S1205"/>
  <c r="T1205"/>
  <c r="U1205"/>
  <c r="R1206"/>
  <c r="S1206"/>
  <c r="T1206"/>
  <c r="U1206"/>
  <c r="R1207"/>
  <c r="S1207"/>
  <c r="T1207"/>
  <c r="U1207"/>
  <c r="R1208"/>
  <c r="S1208"/>
  <c r="T1208"/>
  <c r="U1208"/>
  <c r="R1209"/>
  <c r="S1209"/>
  <c r="T1209"/>
  <c r="U1209"/>
  <c r="R1210"/>
  <c r="S1210"/>
  <c r="T1210"/>
  <c r="U1210"/>
  <c r="R1211"/>
  <c r="S1211"/>
  <c r="T1211"/>
  <c r="U1211"/>
  <c r="R1212"/>
  <c r="S1212"/>
  <c r="T1212"/>
  <c r="U1212"/>
  <c r="R1213"/>
  <c r="S1213"/>
  <c r="T1213"/>
  <c r="U1213"/>
  <c r="R1214"/>
  <c r="S1214"/>
  <c r="T1214"/>
  <c r="U1214"/>
  <c r="R1215"/>
  <c r="S1215"/>
  <c r="T1215"/>
  <c r="U1215"/>
  <c r="R1216"/>
  <c r="S1216"/>
  <c r="T1216"/>
  <c r="U1216"/>
  <c r="R1217"/>
  <c r="S1217"/>
  <c r="T1217"/>
  <c r="U1217"/>
  <c r="R1218"/>
  <c r="S1218"/>
  <c r="T1218"/>
  <c r="U1218"/>
  <c r="R1219"/>
  <c r="S1219"/>
  <c r="T1219"/>
  <c r="U1219"/>
  <c r="R1220"/>
  <c r="S1220"/>
  <c r="T1220"/>
  <c r="U1220"/>
  <c r="R1221"/>
  <c r="S1221"/>
  <c r="T1221"/>
  <c r="U1221"/>
  <c r="R1222"/>
  <c r="S1222"/>
  <c r="T1222"/>
  <c r="U1222"/>
  <c r="R1223"/>
  <c r="S1223"/>
  <c r="T1223"/>
  <c r="U1223"/>
  <c r="R1224"/>
  <c r="S1224"/>
  <c r="T1224"/>
  <c r="U1224"/>
  <c r="R1225"/>
  <c r="S1225"/>
  <c r="T1225"/>
  <c r="U1225"/>
  <c r="R1226"/>
  <c r="S1226"/>
  <c r="T1226"/>
  <c r="U1226"/>
  <c r="R1227"/>
  <c r="S1227"/>
  <c r="T1227"/>
  <c r="U1227"/>
  <c r="R1228"/>
  <c r="S1228"/>
  <c r="T1228"/>
  <c r="U1228"/>
  <c r="R1229"/>
  <c r="S1229"/>
  <c r="T1229"/>
  <c r="U1229"/>
  <c r="R1230"/>
  <c r="S1230"/>
  <c r="T1230"/>
  <c r="U1230"/>
  <c r="R1231"/>
  <c r="S1231"/>
  <c r="T1231"/>
  <c r="U1231"/>
  <c r="R1232"/>
  <c r="S1232"/>
  <c r="T1232"/>
  <c r="U1232"/>
  <c r="R1233"/>
  <c r="S1233"/>
  <c r="T1233"/>
  <c r="U1233"/>
  <c r="R1234"/>
  <c r="S1234"/>
  <c r="T1234"/>
  <c r="U1234"/>
  <c r="R1235"/>
  <c r="S1235"/>
  <c r="T1235"/>
  <c r="U1235"/>
  <c r="R1236"/>
  <c r="S1236"/>
  <c r="T1236"/>
  <c r="U1236"/>
  <c r="R1237"/>
  <c r="S1237"/>
  <c r="T1237"/>
  <c r="U1237"/>
  <c r="R1238"/>
  <c r="S1238"/>
  <c r="T1238"/>
  <c r="U1238"/>
  <c r="R1239"/>
  <c r="S1239"/>
  <c r="T1239"/>
  <c r="U1239"/>
  <c r="R1240"/>
  <c r="S1240"/>
  <c r="T1240"/>
  <c r="U1240"/>
  <c r="R1241"/>
  <c r="S1241"/>
  <c r="T1241"/>
  <c r="U1241"/>
  <c r="R1242"/>
  <c r="S1242"/>
  <c r="T1242"/>
  <c r="U1242"/>
  <c r="R1243"/>
  <c r="S1243"/>
  <c r="T1243"/>
  <c r="U1243"/>
  <c r="R1244"/>
  <c r="S1244"/>
  <c r="T1244"/>
  <c r="U1244"/>
  <c r="R1245"/>
  <c r="S1245"/>
  <c r="T1245"/>
  <c r="U1245"/>
  <c r="R1246"/>
  <c r="S1246"/>
  <c r="T1246"/>
  <c r="U1246"/>
  <c r="R1247"/>
  <c r="S1247"/>
  <c r="T1247"/>
  <c r="U1247"/>
  <c r="R1248"/>
  <c r="S1248"/>
  <c r="T1248"/>
  <c r="U1248"/>
  <c r="R1249"/>
  <c r="S1249"/>
  <c r="T1249"/>
  <c r="U1249"/>
  <c r="R1250"/>
  <c r="S1250"/>
  <c r="T1250"/>
  <c r="U1250"/>
  <c r="R1251"/>
  <c r="S1251"/>
  <c r="T1251"/>
  <c r="U1251"/>
  <c r="R1252"/>
  <c r="S1252"/>
  <c r="T1252"/>
  <c r="U1252"/>
  <c r="R1253"/>
  <c r="S1253"/>
  <c r="T1253"/>
  <c r="U1253"/>
  <c r="R1254"/>
  <c r="S1254"/>
  <c r="T1254"/>
  <c r="U1254"/>
  <c r="R1255"/>
  <c r="S1255"/>
  <c r="T1255"/>
  <c r="U1255"/>
  <c r="R1256"/>
  <c r="S1256"/>
  <c r="T1256"/>
  <c r="U1256"/>
  <c r="R1257"/>
  <c r="S1257"/>
  <c r="T1257"/>
  <c r="U1257"/>
  <c r="R1258"/>
  <c r="S1258"/>
  <c r="T1258"/>
  <c r="U1258"/>
  <c r="R1259"/>
  <c r="S1259"/>
  <c r="T1259"/>
  <c r="U1259"/>
  <c r="R1260"/>
  <c r="S1260"/>
  <c r="T1260"/>
  <c r="U1260"/>
  <c r="R1261"/>
  <c r="S1261"/>
  <c r="T1261"/>
  <c r="U1261"/>
  <c r="R1262"/>
  <c r="S1262"/>
  <c r="T1262"/>
  <c r="U1262"/>
  <c r="R1263"/>
  <c r="S1263"/>
  <c r="T1263"/>
  <c r="U1263"/>
  <c r="R1264"/>
  <c r="S1264"/>
  <c r="T1264"/>
  <c r="U1264"/>
  <c r="R1265"/>
  <c r="S1265"/>
  <c r="T1265"/>
  <c r="U1265"/>
  <c r="R1266"/>
  <c r="S1266"/>
  <c r="T1266"/>
  <c r="U1266"/>
  <c r="R1267"/>
  <c r="S1267"/>
  <c r="T1267"/>
  <c r="U1267"/>
  <c r="R1268"/>
  <c r="S1268"/>
  <c r="T1268"/>
  <c r="U1268"/>
  <c r="R1269"/>
  <c r="S1269"/>
  <c r="T1269"/>
  <c r="U1269"/>
  <c r="R1270"/>
  <c r="S1270"/>
  <c r="T1270"/>
  <c r="U1270"/>
  <c r="R1271"/>
  <c r="S1271"/>
  <c r="T1271"/>
  <c r="U1271"/>
  <c r="R1272"/>
  <c r="S1272"/>
  <c r="T1272"/>
  <c r="U1272"/>
  <c r="R1273"/>
  <c r="S1273"/>
  <c r="T1273"/>
  <c r="U1273"/>
  <c r="R1274"/>
  <c r="S1274"/>
  <c r="T1274"/>
  <c r="U1274"/>
  <c r="R1275"/>
  <c r="S1275"/>
  <c r="T1275"/>
  <c r="U1275"/>
  <c r="R1276"/>
  <c r="S1276"/>
  <c r="T1276"/>
  <c r="U1276"/>
  <c r="R1277"/>
  <c r="S1277"/>
  <c r="T1277"/>
  <c r="U1277"/>
  <c r="R1278"/>
  <c r="S1278"/>
  <c r="T1278"/>
  <c r="U1278"/>
  <c r="R1279"/>
  <c r="S1279"/>
  <c r="T1279"/>
  <c r="U1279"/>
  <c r="R1280"/>
  <c r="S1280"/>
  <c r="T1280"/>
  <c r="U1280"/>
  <c r="R1281"/>
  <c r="S1281"/>
  <c r="T1281"/>
  <c r="U1281"/>
  <c r="R1282"/>
  <c r="S1282"/>
  <c r="T1282"/>
  <c r="U1282"/>
  <c r="R1283"/>
  <c r="S1283"/>
  <c r="T1283"/>
  <c r="U1283"/>
  <c r="R1284"/>
  <c r="S1284"/>
  <c r="T1284"/>
  <c r="U1284"/>
  <c r="R1285"/>
  <c r="S1285"/>
  <c r="T1285"/>
  <c r="U1285"/>
  <c r="R1286"/>
  <c r="S1286"/>
  <c r="T1286"/>
  <c r="U1286"/>
  <c r="R1287"/>
  <c r="S1287"/>
  <c r="T1287"/>
  <c r="U1287"/>
  <c r="R1288"/>
  <c r="S1288"/>
  <c r="T1288"/>
  <c r="U1288"/>
  <c r="R1289"/>
  <c r="S1289"/>
  <c r="T1289"/>
  <c r="U1289"/>
  <c r="R1290"/>
  <c r="S1290"/>
  <c r="T1290"/>
  <c r="U1290"/>
  <c r="R1291"/>
  <c r="S1291"/>
  <c r="T1291"/>
  <c r="U1291"/>
  <c r="R1292"/>
  <c r="S1292"/>
  <c r="T1292"/>
  <c r="U1292"/>
  <c r="R1293"/>
  <c r="S1293"/>
  <c r="T1293"/>
  <c r="U1293"/>
  <c r="R1294"/>
  <c r="S1294"/>
  <c r="T1294"/>
  <c r="U1294"/>
  <c r="R1295"/>
  <c r="S1295"/>
  <c r="T1295"/>
  <c r="U1295"/>
  <c r="R1296"/>
  <c r="S1296"/>
  <c r="T1296"/>
  <c r="U1296"/>
  <c r="R1297"/>
  <c r="S1297"/>
  <c r="T1297"/>
  <c r="U1297"/>
  <c r="R1298"/>
  <c r="S1298"/>
  <c r="T1298"/>
  <c r="U1298"/>
  <c r="R1299"/>
  <c r="S1299"/>
  <c r="T1299"/>
  <c r="U1299"/>
  <c r="R1300"/>
  <c r="S1300"/>
  <c r="T1300"/>
  <c r="U1300"/>
  <c r="R1301"/>
  <c r="S1301"/>
  <c r="T1301"/>
  <c r="U1301"/>
  <c r="R1302"/>
  <c r="S1302"/>
  <c r="T1302"/>
  <c r="U1302"/>
  <c r="R1303"/>
  <c r="S1303"/>
  <c r="T1303"/>
  <c r="U1303"/>
  <c r="R1304"/>
  <c r="S1304"/>
  <c r="T1304"/>
  <c r="U1304"/>
  <c r="R1305"/>
  <c r="S1305"/>
  <c r="T1305"/>
  <c r="U1305"/>
  <c r="R1306"/>
  <c r="S1306"/>
  <c r="T1306"/>
  <c r="U1306"/>
  <c r="R1307"/>
  <c r="S1307"/>
  <c r="T1307"/>
  <c r="U1307"/>
  <c r="R1308"/>
  <c r="S1308"/>
  <c r="T1308"/>
  <c r="U1308"/>
  <c r="R1309"/>
  <c r="S1309"/>
  <c r="T1309"/>
  <c r="U1309"/>
  <c r="R1310"/>
  <c r="S1310"/>
  <c r="T1310"/>
  <c r="U1310"/>
  <c r="R1311"/>
  <c r="S1311"/>
  <c r="T1311"/>
  <c r="U1311"/>
  <c r="R1312"/>
  <c r="S1312"/>
  <c r="T1312"/>
  <c r="U1312"/>
  <c r="R1313"/>
  <c r="S1313"/>
  <c r="T1313"/>
  <c r="U1313"/>
  <c r="R1314"/>
  <c r="S1314"/>
  <c r="T1314"/>
  <c r="U1314"/>
  <c r="R1315"/>
  <c r="S1315"/>
  <c r="T1315"/>
  <c r="U1315"/>
  <c r="R1316"/>
  <c r="S1316"/>
  <c r="T1316"/>
  <c r="U1316"/>
  <c r="R1317"/>
  <c r="S1317"/>
  <c r="T1317"/>
  <c r="U1317"/>
  <c r="R1318"/>
  <c r="S1318"/>
  <c r="T1318"/>
  <c r="U1318"/>
  <c r="R1319"/>
  <c r="S1319"/>
  <c r="T1319"/>
  <c r="U1319"/>
  <c r="R1320"/>
  <c r="S1320"/>
  <c r="T1320"/>
  <c r="U1320"/>
  <c r="R1321"/>
  <c r="S1321"/>
  <c r="T1321"/>
  <c r="U1321"/>
  <c r="R1322"/>
  <c r="S1322"/>
  <c r="T1322"/>
  <c r="U1322"/>
  <c r="R1323"/>
  <c r="S1323"/>
  <c r="T1323"/>
  <c r="U1323"/>
  <c r="R1324"/>
  <c r="S1324"/>
  <c r="T1324"/>
  <c r="U1324"/>
  <c r="R1325"/>
  <c r="S1325"/>
  <c r="T1325"/>
  <c r="U1325"/>
  <c r="R1326"/>
  <c r="S1326"/>
  <c r="T1326"/>
  <c r="U1326"/>
  <c r="R1327"/>
  <c r="S1327"/>
  <c r="T1327"/>
  <c r="U1327"/>
  <c r="R1328"/>
  <c r="S1328"/>
  <c r="T1328"/>
  <c r="U1328"/>
  <c r="R1329"/>
  <c r="S1329"/>
  <c r="T1329"/>
  <c r="U1329"/>
  <c r="R1330"/>
  <c r="S1330"/>
  <c r="T1330"/>
  <c r="U1330"/>
  <c r="R1331"/>
  <c r="S1331"/>
  <c r="T1331"/>
  <c r="U1331"/>
  <c r="R1332"/>
  <c r="S1332"/>
  <c r="T1332"/>
  <c r="U1332"/>
  <c r="R1333"/>
  <c r="S1333"/>
  <c r="T1333"/>
  <c r="U1333"/>
  <c r="R1334"/>
  <c r="S1334"/>
  <c r="T1334"/>
  <c r="U1334"/>
  <c r="R1335"/>
  <c r="S1335"/>
  <c r="T1335"/>
  <c r="U1335"/>
  <c r="R1336"/>
  <c r="S1336"/>
  <c r="T1336"/>
  <c r="U1336"/>
  <c r="R1337"/>
  <c r="S1337"/>
  <c r="T1337"/>
  <c r="U1337"/>
  <c r="R1338"/>
  <c r="S1338"/>
  <c r="T1338"/>
  <c r="U1338"/>
  <c r="R1339"/>
  <c r="S1339"/>
  <c r="T1339"/>
  <c r="U1339"/>
  <c r="R1340"/>
  <c r="S1340"/>
  <c r="T1340"/>
  <c r="U1340"/>
  <c r="R1341"/>
  <c r="S1341"/>
  <c r="T1341"/>
  <c r="U1341"/>
  <c r="R1342"/>
  <c r="S1342"/>
  <c r="T1342"/>
  <c r="U1342"/>
  <c r="R1343"/>
  <c r="S1343"/>
  <c r="T1343"/>
  <c r="U1343"/>
  <c r="R1344"/>
  <c r="S1344"/>
  <c r="T1344"/>
  <c r="U1344"/>
  <c r="R1345"/>
  <c r="S1345"/>
  <c r="T1345"/>
  <c r="U1345"/>
  <c r="R1346"/>
  <c r="S1346"/>
  <c r="T1346"/>
  <c r="U1346"/>
  <c r="R1347"/>
  <c r="S1347"/>
  <c r="T1347"/>
  <c r="U1347"/>
  <c r="R1348"/>
  <c r="S1348"/>
  <c r="T1348"/>
  <c r="U1348"/>
  <c r="R1349"/>
  <c r="S1349"/>
  <c r="T1349"/>
  <c r="U1349"/>
  <c r="R1350"/>
  <c r="S1350"/>
  <c r="T1350"/>
  <c r="U1350"/>
  <c r="R1351"/>
  <c r="S1351"/>
  <c r="T1351"/>
  <c r="U1351"/>
  <c r="R1352"/>
  <c r="S1352"/>
  <c r="T1352"/>
  <c r="U1352"/>
  <c r="R1353"/>
  <c r="S1353"/>
  <c r="T1353"/>
  <c r="U1353"/>
  <c r="R1354"/>
  <c r="S1354"/>
  <c r="T1354"/>
  <c r="U1354"/>
  <c r="R1355"/>
  <c r="S1355"/>
  <c r="T1355"/>
  <c r="U1355"/>
  <c r="R1356"/>
  <c r="S1356"/>
  <c r="T1356"/>
  <c r="U1356"/>
  <c r="R1357"/>
  <c r="S1357"/>
  <c r="T1357"/>
  <c r="U1357"/>
  <c r="R1358"/>
  <c r="S1358"/>
  <c r="T1358"/>
  <c r="U1358"/>
  <c r="R1359"/>
  <c r="S1359"/>
  <c r="T1359"/>
  <c r="U1359"/>
  <c r="R1360"/>
  <c r="S1360"/>
  <c r="T1360"/>
  <c r="U1360"/>
  <c r="R1361"/>
  <c r="S1361"/>
  <c r="T1361"/>
  <c r="U1361"/>
  <c r="R1362"/>
  <c r="S1362"/>
  <c r="T1362"/>
  <c r="U1362"/>
  <c r="R1363"/>
  <c r="S1363"/>
  <c r="T1363"/>
  <c r="U1363"/>
  <c r="R1364"/>
  <c r="S1364"/>
  <c r="T1364"/>
  <c r="U1364"/>
  <c r="R1365"/>
  <c r="S1365"/>
  <c r="T1365"/>
  <c r="U1365"/>
  <c r="R1366"/>
  <c r="S1366"/>
  <c r="T1366"/>
  <c r="U1366"/>
  <c r="R1367"/>
  <c r="S1367"/>
  <c r="T1367"/>
  <c r="U1367"/>
  <c r="R1368"/>
  <c r="S1368"/>
  <c r="T1368"/>
  <c r="U1368"/>
  <c r="R1369"/>
  <c r="S1369"/>
  <c r="T1369"/>
  <c r="U1369"/>
  <c r="R1370"/>
  <c r="S1370"/>
  <c r="T1370"/>
  <c r="U1370"/>
  <c r="R1371"/>
  <c r="S1371"/>
  <c r="T1371"/>
  <c r="U1371"/>
  <c r="R1372"/>
  <c r="S1372"/>
  <c r="T1372"/>
  <c r="U1372"/>
  <c r="R1373"/>
  <c r="S1373"/>
  <c r="T1373"/>
  <c r="U1373"/>
  <c r="R1374"/>
  <c r="S1374"/>
  <c r="T1374"/>
  <c r="U1374"/>
  <c r="R1375"/>
  <c r="S1375"/>
  <c r="T1375"/>
  <c r="U1375"/>
  <c r="R1376"/>
  <c r="S1376"/>
  <c r="T1376"/>
  <c r="U1376"/>
  <c r="R1377"/>
  <c r="S1377"/>
  <c r="T1377"/>
  <c r="U1377"/>
  <c r="R1378"/>
  <c r="S1378"/>
  <c r="T1378"/>
  <c r="U1378"/>
  <c r="R1379"/>
  <c r="S1379"/>
  <c r="T1379"/>
  <c r="U1379"/>
  <c r="R1380"/>
  <c r="S1380"/>
  <c r="T1380"/>
  <c r="U1380"/>
  <c r="R1381"/>
  <c r="S1381"/>
  <c r="T1381"/>
  <c r="U1381"/>
  <c r="R1382"/>
  <c r="S1382"/>
  <c r="T1382"/>
  <c r="U1382"/>
  <c r="R1383"/>
  <c r="S1383"/>
  <c r="T1383"/>
  <c r="U1383"/>
  <c r="R1384"/>
  <c r="S1384"/>
  <c r="T1384"/>
  <c r="U1384"/>
  <c r="R1385"/>
  <c r="S1385"/>
  <c r="T1385"/>
  <c r="U1385"/>
  <c r="R1386"/>
  <c r="S1386"/>
  <c r="T1386"/>
  <c r="U1386"/>
  <c r="R1387"/>
  <c r="S1387"/>
  <c r="T1387"/>
  <c r="U1387"/>
  <c r="R1388"/>
  <c r="S1388"/>
  <c r="T1388"/>
  <c r="U1388"/>
  <c r="R1389"/>
  <c r="S1389"/>
  <c r="T1389"/>
  <c r="U1389"/>
  <c r="R1390"/>
  <c r="S1390"/>
  <c r="T1390"/>
  <c r="U1390"/>
  <c r="R1391"/>
  <c r="S1391"/>
  <c r="T1391"/>
  <c r="U1391"/>
  <c r="R1392"/>
  <c r="S1392"/>
  <c r="T1392"/>
  <c r="U1392"/>
  <c r="R1393"/>
  <c r="S1393"/>
  <c r="T1393"/>
  <c r="U1393"/>
  <c r="R1394"/>
  <c r="S1394"/>
  <c r="T1394"/>
  <c r="U1394"/>
  <c r="R1395"/>
  <c r="S1395"/>
  <c r="T1395"/>
  <c r="U1395"/>
  <c r="R1396"/>
  <c r="S1396"/>
  <c r="T1396"/>
  <c r="U1396"/>
  <c r="R1397"/>
  <c r="S1397"/>
  <c r="T1397"/>
  <c r="U1397"/>
  <c r="R1398"/>
  <c r="S1398"/>
  <c r="T1398"/>
  <c r="U1398"/>
  <c r="R1399"/>
  <c r="S1399"/>
  <c r="T1399"/>
  <c r="U1399"/>
  <c r="R1400"/>
  <c r="S1400"/>
  <c r="T1400"/>
  <c r="U1400"/>
  <c r="R1401"/>
  <c r="S1401"/>
  <c r="T1401"/>
  <c r="U1401"/>
  <c r="R1402"/>
  <c r="S1402"/>
  <c r="T1402"/>
  <c r="U1402"/>
  <c r="R1403"/>
  <c r="S1403"/>
  <c r="T1403"/>
  <c r="U1403"/>
  <c r="R1404"/>
  <c r="S1404"/>
  <c r="T1404"/>
  <c r="U1404"/>
  <c r="R1405"/>
  <c r="S1405"/>
  <c r="T1405"/>
  <c r="U1405"/>
  <c r="R1406"/>
  <c r="S1406"/>
  <c r="T1406"/>
  <c r="U1406"/>
  <c r="R1407"/>
  <c r="S1407"/>
  <c r="T1407"/>
  <c r="U1407"/>
  <c r="R1408"/>
  <c r="S1408"/>
  <c r="T1408"/>
  <c r="U1408"/>
  <c r="R1409"/>
  <c r="S1409"/>
  <c r="T1409"/>
  <c r="U1409"/>
  <c r="R1410"/>
  <c r="S1410"/>
  <c r="T1410"/>
  <c r="U1410"/>
  <c r="R1411"/>
  <c r="S1411"/>
  <c r="T1411"/>
  <c r="U1411"/>
  <c r="R1412"/>
  <c r="S1412"/>
  <c r="T1412"/>
  <c r="U1412"/>
  <c r="R1413"/>
  <c r="S1413"/>
  <c r="T1413"/>
  <c r="U1413"/>
  <c r="R1414"/>
  <c r="S1414"/>
  <c r="T1414"/>
  <c r="U1414"/>
  <c r="R1415"/>
  <c r="S1415"/>
  <c r="T1415"/>
  <c r="U1415"/>
  <c r="R1416"/>
  <c r="S1416"/>
  <c r="T1416"/>
  <c r="U1416"/>
  <c r="R1417"/>
  <c r="S1417"/>
  <c r="T1417"/>
  <c r="U1417"/>
  <c r="R1418"/>
  <c r="S1418"/>
  <c r="T1418"/>
  <c r="U1418"/>
  <c r="R1419"/>
  <c r="S1419"/>
  <c r="T1419"/>
  <c r="U1419"/>
  <c r="R1420"/>
  <c r="S1420"/>
  <c r="T1420"/>
  <c r="U1420"/>
  <c r="R1421"/>
  <c r="S1421"/>
  <c r="T1421"/>
  <c r="U1421"/>
  <c r="R1422"/>
  <c r="S1422"/>
  <c r="T1422"/>
  <c r="U1422"/>
  <c r="R1423"/>
  <c r="S1423"/>
  <c r="T1423"/>
  <c r="U1423"/>
  <c r="R1424"/>
  <c r="S1424"/>
  <c r="T1424"/>
  <c r="U1424"/>
  <c r="R1425"/>
  <c r="S1425"/>
  <c r="T1425"/>
  <c r="U1425"/>
  <c r="R1426"/>
  <c r="S1426"/>
  <c r="T1426"/>
  <c r="U1426"/>
  <c r="R1427"/>
  <c r="S1427"/>
  <c r="T1427"/>
  <c r="U1427"/>
  <c r="R1428"/>
  <c r="S1428"/>
  <c r="T1428"/>
  <c r="U1428"/>
  <c r="R1429"/>
  <c r="S1429"/>
  <c r="T1429"/>
  <c r="U1429"/>
  <c r="R1430"/>
  <c r="S1430"/>
  <c r="T1430"/>
  <c r="U1430"/>
  <c r="R1431"/>
  <c r="S1431"/>
  <c r="T1431"/>
  <c r="U1431"/>
  <c r="R1432"/>
  <c r="S1432"/>
  <c r="T1432"/>
  <c r="U1432"/>
  <c r="R1433"/>
  <c r="S1433"/>
  <c r="T1433"/>
  <c r="U1433"/>
  <c r="R1434"/>
  <c r="S1434"/>
  <c r="T1434"/>
  <c r="U1434"/>
  <c r="R1435"/>
  <c r="S1435"/>
  <c r="T1435"/>
  <c r="U1435"/>
  <c r="R1436"/>
  <c r="S1436"/>
  <c r="T1436"/>
  <c r="U1436"/>
  <c r="R1437"/>
  <c r="S1437"/>
  <c r="T1437"/>
  <c r="U1437"/>
  <c r="R1438"/>
  <c r="S1438"/>
  <c r="T1438"/>
  <c r="U1438"/>
  <c r="R1439"/>
  <c r="S1439"/>
  <c r="T1439"/>
  <c r="U1439"/>
  <c r="R1440"/>
  <c r="S1440"/>
  <c r="T1440"/>
  <c r="U1440"/>
  <c r="R1441"/>
  <c r="S1441"/>
  <c r="T1441"/>
  <c r="U1441"/>
  <c r="R1442"/>
  <c r="S1442"/>
  <c r="T1442"/>
  <c r="U1442"/>
  <c r="R1443"/>
  <c r="S1443"/>
  <c r="T1443"/>
  <c r="U1443"/>
  <c r="R1444"/>
  <c r="S1444"/>
  <c r="T1444"/>
  <c r="U1444"/>
  <c r="R1445"/>
  <c r="S1445"/>
  <c r="T1445"/>
  <c r="U1445"/>
  <c r="R1446"/>
  <c r="S1446"/>
  <c r="T1446"/>
  <c r="U1446"/>
  <c r="R1447"/>
  <c r="S1447"/>
  <c r="T1447"/>
  <c r="U1447"/>
  <c r="R1448"/>
  <c r="S1448"/>
  <c r="T1448"/>
  <c r="U1448"/>
  <c r="R1449"/>
  <c r="S1449"/>
  <c r="T1449"/>
  <c r="U1449"/>
  <c r="R1450"/>
  <c r="S1450"/>
  <c r="T1450"/>
  <c r="U1450"/>
  <c r="R1451"/>
  <c r="S1451"/>
  <c r="T1451"/>
  <c r="U1451"/>
  <c r="R1452"/>
  <c r="S1452"/>
  <c r="T1452"/>
  <c r="U1452"/>
  <c r="R1453"/>
  <c r="S1453"/>
  <c r="T1453"/>
  <c r="U1453"/>
  <c r="R1454"/>
  <c r="S1454"/>
  <c r="T1454"/>
  <c r="U1454"/>
  <c r="R1455"/>
  <c r="S1455"/>
  <c r="T1455"/>
  <c r="U1455"/>
  <c r="R1456"/>
  <c r="S1456"/>
  <c r="T1456"/>
  <c r="U1456"/>
  <c r="R1457"/>
  <c r="S1457"/>
  <c r="T1457"/>
  <c r="U1457"/>
  <c r="R1458"/>
  <c r="S1458"/>
  <c r="T1458"/>
  <c r="U1458"/>
  <c r="R1459"/>
  <c r="S1459"/>
  <c r="T1459"/>
  <c r="U1459"/>
  <c r="R1460"/>
  <c r="S1460"/>
  <c r="T1460"/>
  <c r="U1460"/>
  <c r="R1461"/>
  <c r="S1461"/>
  <c r="T1461"/>
  <c r="U1461"/>
  <c r="R1462"/>
  <c r="S1462"/>
  <c r="T1462"/>
  <c r="U1462"/>
  <c r="R1463"/>
  <c r="S1463"/>
  <c r="T1463"/>
  <c r="U1463"/>
  <c r="R1464"/>
  <c r="S1464"/>
  <c r="T1464"/>
  <c r="U1464"/>
  <c r="R1465"/>
  <c r="S1465"/>
  <c r="T1465"/>
  <c r="U1465"/>
  <c r="R1466"/>
  <c r="S1466"/>
  <c r="T1466"/>
  <c r="U1466"/>
  <c r="R1467"/>
  <c r="S1467"/>
  <c r="T1467"/>
  <c r="U1467"/>
  <c r="R1468"/>
  <c r="S1468"/>
  <c r="T1468"/>
  <c r="U1468"/>
  <c r="R1469"/>
  <c r="S1469"/>
  <c r="T1469"/>
  <c r="U1469"/>
  <c r="R1470"/>
  <c r="S1470"/>
  <c r="T1470"/>
  <c r="U1470"/>
  <c r="R1471"/>
  <c r="S1471"/>
  <c r="T1471"/>
  <c r="U1471"/>
  <c r="R1472"/>
  <c r="S1472"/>
  <c r="T1472"/>
  <c r="U1472"/>
  <c r="R1473"/>
  <c r="S1473"/>
  <c r="T1473"/>
  <c r="U1473"/>
  <c r="R1474"/>
  <c r="S1474"/>
  <c r="T1474"/>
  <c r="U1474"/>
  <c r="R1475"/>
  <c r="S1475"/>
  <c r="T1475"/>
  <c r="U1475"/>
  <c r="R1476"/>
  <c r="S1476"/>
  <c r="T1476"/>
  <c r="U1476"/>
  <c r="R1477"/>
  <c r="S1477"/>
  <c r="T1477"/>
  <c r="U1477"/>
  <c r="R1478"/>
  <c r="S1478"/>
  <c r="T1478"/>
  <c r="U1478"/>
  <c r="R1479"/>
  <c r="S1479"/>
  <c r="T1479"/>
  <c r="U1479"/>
  <c r="R1480"/>
  <c r="S1480"/>
  <c r="T1480"/>
  <c r="U1480"/>
  <c r="R1481"/>
  <c r="S1481"/>
  <c r="T1481"/>
  <c r="U1481"/>
  <c r="R1482"/>
  <c r="S1482"/>
  <c r="T1482"/>
  <c r="U1482"/>
  <c r="R1483"/>
  <c r="S1483"/>
  <c r="T1483"/>
  <c r="U1483"/>
  <c r="R1484"/>
  <c r="S1484"/>
  <c r="T1484"/>
  <c r="U1484"/>
  <c r="R1485"/>
  <c r="S1485"/>
  <c r="T1485"/>
  <c r="U1485"/>
  <c r="R1486"/>
  <c r="S1486"/>
  <c r="T1486"/>
  <c r="U1486"/>
  <c r="R1487"/>
  <c r="S1487"/>
  <c r="T1487"/>
  <c r="U1487"/>
  <c r="R1488"/>
  <c r="S1488"/>
  <c r="T1488"/>
  <c r="U1488"/>
  <c r="R1489"/>
  <c r="S1489"/>
  <c r="T1489"/>
  <c r="U1489"/>
  <c r="R1490"/>
  <c r="S1490"/>
  <c r="T1490"/>
  <c r="U1490"/>
  <c r="R1491"/>
  <c r="S1491"/>
  <c r="T1491"/>
  <c r="U1491"/>
  <c r="R1492"/>
  <c r="S1492"/>
  <c r="T1492"/>
  <c r="U1492"/>
  <c r="R1493"/>
  <c r="S1493"/>
  <c r="T1493"/>
  <c r="U1493"/>
  <c r="R1494"/>
  <c r="S1494"/>
  <c r="T1494"/>
  <c r="U1494"/>
  <c r="R1495"/>
  <c r="S1495"/>
  <c r="T1495"/>
  <c r="U1495"/>
  <c r="R1496"/>
  <c r="S1496"/>
  <c r="T1496"/>
  <c r="U1496"/>
  <c r="R1497"/>
  <c r="S1497"/>
  <c r="T1497"/>
  <c r="U1497"/>
  <c r="R1498"/>
  <c r="S1498"/>
  <c r="T1498"/>
  <c r="U1498"/>
  <c r="R1499"/>
  <c r="S1499"/>
  <c r="T1499"/>
  <c r="U1499"/>
  <c r="R1500"/>
  <c r="S1500"/>
  <c r="T1500"/>
  <c r="U1500"/>
  <c r="R1501"/>
  <c r="S1501"/>
  <c r="T1501"/>
  <c r="U1501"/>
  <c r="R1502"/>
  <c r="S1502"/>
  <c r="T1502"/>
  <c r="U1502"/>
  <c r="R1503"/>
  <c r="S1503"/>
  <c r="T1503"/>
  <c r="U1503"/>
  <c r="R1504"/>
  <c r="S1504"/>
  <c r="T1504"/>
  <c r="U1504"/>
  <c r="R1505"/>
  <c r="S1505"/>
  <c r="T1505"/>
  <c r="U1505"/>
  <c r="R1506"/>
  <c r="S1506"/>
  <c r="T1506"/>
  <c r="U1506"/>
  <c r="R1507"/>
  <c r="S1507"/>
  <c r="T1507"/>
  <c r="U1507"/>
  <c r="R1508"/>
  <c r="S1508"/>
  <c r="T1508"/>
  <c r="U1508"/>
  <c r="R1509"/>
  <c r="S1509"/>
  <c r="T1509"/>
  <c r="U1509"/>
  <c r="R1510"/>
  <c r="S1510"/>
  <c r="T1510"/>
  <c r="U1510"/>
  <c r="R1511"/>
  <c r="S1511"/>
  <c r="T1511"/>
  <c r="U1511"/>
  <c r="R1512"/>
  <c r="S1512"/>
  <c r="T1512"/>
  <c r="U1512"/>
  <c r="R1513"/>
  <c r="S1513"/>
  <c r="T1513"/>
  <c r="U1513"/>
  <c r="R1514"/>
  <c r="S1514"/>
  <c r="T1514"/>
  <c r="U1514"/>
  <c r="R1515"/>
  <c r="S1515"/>
  <c r="T1515"/>
  <c r="U1515"/>
  <c r="R1516"/>
  <c r="S1516"/>
  <c r="T1516"/>
  <c r="U1516"/>
  <c r="R1517"/>
  <c r="S1517"/>
  <c r="T1517"/>
  <c r="U1517"/>
  <c r="R1518"/>
  <c r="S1518"/>
  <c r="T1518"/>
  <c r="U1518"/>
  <c r="R1519"/>
  <c r="S1519"/>
  <c r="T1519"/>
  <c r="U1519"/>
  <c r="R1520"/>
  <c r="S1520"/>
  <c r="T1520"/>
  <c r="U1520"/>
  <c r="R1521"/>
  <c r="S1521"/>
  <c r="T1521"/>
  <c r="U1521"/>
  <c r="R1522"/>
  <c r="S1522"/>
  <c r="T1522"/>
  <c r="U1522"/>
  <c r="R1523"/>
  <c r="S1523"/>
  <c r="T1523"/>
  <c r="U1523"/>
  <c r="R1524"/>
  <c r="S1524"/>
  <c r="T1524"/>
  <c r="U1524"/>
  <c r="R1525"/>
  <c r="S1525"/>
  <c r="T1525"/>
  <c r="U1525"/>
  <c r="R1526"/>
  <c r="S1526"/>
  <c r="T1526"/>
  <c r="U1526"/>
  <c r="R1527"/>
  <c r="S1527"/>
  <c r="T1527"/>
  <c r="U1527"/>
  <c r="R1528"/>
  <c r="S1528"/>
  <c r="T1528"/>
  <c r="U1528"/>
  <c r="R1529"/>
  <c r="S1529"/>
  <c r="T1529"/>
  <c r="U1529"/>
  <c r="R1530"/>
  <c r="S1530"/>
  <c r="T1530"/>
  <c r="U1530"/>
  <c r="R1531"/>
  <c r="S1531"/>
  <c r="T1531"/>
  <c r="U1531"/>
  <c r="R1532"/>
  <c r="S1532"/>
  <c r="T1532"/>
  <c r="U1532"/>
  <c r="R1533"/>
  <c r="S1533"/>
  <c r="T1533"/>
  <c r="U1533"/>
  <c r="R1534"/>
  <c r="S1534"/>
  <c r="T1534"/>
  <c r="U1534"/>
  <c r="R1535"/>
  <c r="S1535"/>
  <c r="T1535"/>
  <c r="U1535"/>
  <c r="R1536"/>
  <c r="S1536"/>
  <c r="T1536"/>
  <c r="U1536"/>
  <c r="R1537"/>
  <c r="S1537"/>
  <c r="T1537"/>
  <c r="U1537"/>
  <c r="R1538"/>
  <c r="S1538"/>
  <c r="T1538"/>
  <c r="U1538"/>
  <c r="R1539"/>
  <c r="S1539"/>
  <c r="T1539"/>
  <c r="U1539"/>
  <c r="R1540"/>
  <c r="S1540"/>
  <c r="T1540"/>
  <c r="U1540"/>
  <c r="R1541"/>
  <c r="S1541"/>
  <c r="T1541"/>
  <c r="U1541"/>
  <c r="R1542"/>
  <c r="S1542"/>
  <c r="T1542"/>
  <c r="U1542"/>
  <c r="R1543"/>
  <c r="S1543"/>
  <c r="T1543"/>
  <c r="U1543"/>
  <c r="R1544"/>
  <c r="S1544"/>
  <c r="T1544"/>
  <c r="U1544"/>
  <c r="R1545"/>
  <c r="S1545"/>
  <c r="T1545"/>
  <c r="U1545"/>
  <c r="R1546"/>
  <c r="S1546"/>
  <c r="T1546"/>
  <c r="U1546"/>
  <c r="R1547"/>
  <c r="S1547"/>
  <c r="T1547"/>
  <c r="U1547"/>
  <c r="R1548"/>
  <c r="S1548"/>
  <c r="T1548"/>
  <c r="U1548"/>
  <c r="R1549"/>
  <c r="S1549"/>
  <c r="T1549"/>
  <c r="U1549"/>
  <c r="R1550"/>
  <c r="S1550"/>
  <c r="T1550"/>
  <c r="U1550"/>
  <c r="R1551"/>
  <c r="S1551"/>
  <c r="T1551"/>
  <c r="U1551"/>
  <c r="R1552"/>
  <c r="S1552"/>
  <c r="T1552"/>
  <c r="U1552"/>
  <c r="R1553"/>
  <c r="S1553"/>
  <c r="T1553"/>
  <c r="U1553"/>
  <c r="R1554"/>
  <c r="S1554"/>
  <c r="T1554"/>
  <c r="U1554"/>
  <c r="R1555"/>
  <c r="S1555"/>
  <c r="T1555"/>
  <c r="U1555"/>
  <c r="R1556"/>
  <c r="S1556"/>
  <c r="T1556"/>
  <c r="U1556"/>
  <c r="R1557"/>
  <c r="S1557"/>
  <c r="T1557"/>
  <c r="U1557"/>
  <c r="R1558"/>
  <c r="S1558"/>
  <c r="T1558"/>
  <c r="U1558"/>
  <c r="R1559"/>
  <c r="S1559"/>
  <c r="T1559"/>
  <c r="U1559"/>
  <c r="R1560"/>
  <c r="S1560"/>
  <c r="T1560"/>
  <c r="U1560"/>
  <c r="R1561"/>
  <c r="S1561"/>
  <c r="T1561"/>
  <c r="U1561"/>
  <c r="R1562"/>
  <c r="S1562"/>
  <c r="T1562"/>
  <c r="U1562"/>
  <c r="R1563"/>
  <c r="S1563"/>
  <c r="T1563"/>
  <c r="U1563"/>
  <c r="R1564"/>
  <c r="S1564"/>
  <c r="T1564"/>
  <c r="U1564"/>
  <c r="R1565"/>
  <c r="S1565"/>
  <c r="T1565"/>
  <c r="U1565"/>
  <c r="R1566"/>
  <c r="S1566"/>
  <c r="T1566"/>
  <c r="U1566"/>
  <c r="R1567"/>
  <c r="S1567"/>
  <c r="T1567"/>
  <c r="U1567"/>
  <c r="R1568"/>
  <c r="S1568"/>
  <c r="T1568"/>
  <c r="U1568"/>
  <c r="R1569"/>
  <c r="S1569"/>
  <c r="T1569"/>
  <c r="U1569"/>
  <c r="R1570"/>
  <c r="S1570"/>
  <c r="T1570"/>
  <c r="U1570"/>
  <c r="R1571"/>
  <c r="S1571"/>
  <c r="T1571"/>
  <c r="U1571"/>
  <c r="R1572"/>
  <c r="S1572"/>
  <c r="T1572"/>
  <c r="U1572"/>
  <c r="R1573"/>
  <c r="S1573"/>
  <c r="T1573"/>
  <c r="U1573"/>
  <c r="R1574"/>
  <c r="S1574"/>
  <c r="T1574"/>
  <c r="U1574"/>
  <c r="R1575"/>
  <c r="S1575"/>
  <c r="T1575"/>
  <c r="U1575"/>
  <c r="R1576"/>
  <c r="S1576"/>
  <c r="T1576"/>
  <c r="U1576"/>
  <c r="R1577"/>
  <c r="S1577"/>
  <c r="T1577"/>
  <c r="U1577"/>
  <c r="R1578"/>
  <c r="S1578"/>
  <c r="T1578"/>
  <c r="U1578"/>
  <c r="R1579"/>
  <c r="S1579"/>
  <c r="T1579"/>
  <c r="U1579"/>
  <c r="R1580"/>
  <c r="S1580"/>
  <c r="T1580"/>
  <c r="U1580"/>
  <c r="R1581"/>
  <c r="S1581"/>
  <c r="T1581"/>
  <c r="U1581"/>
  <c r="R1582"/>
  <c r="S1582"/>
  <c r="T1582"/>
  <c r="U1582"/>
  <c r="R1583"/>
  <c r="S1583"/>
  <c r="T1583"/>
  <c r="U1583"/>
  <c r="R1584"/>
  <c r="S1584"/>
  <c r="T1584"/>
  <c r="U1584"/>
  <c r="R1585"/>
  <c r="S1585"/>
  <c r="T1585"/>
  <c r="U1585"/>
  <c r="R1586"/>
  <c r="S1586"/>
  <c r="T1586"/>
  <c r="U1586"/>
  <c r="R1587"/>
  <c r="S1587"/>
  <c r="T1587"/>
  <c r="U1587"/>
  <c r="R1588"/>
  <c r="S1588"/>
  <c r="T1588"/>
  <c r="U1588"/>
  <c r="R1589"/>
  <c r="S1589"/>
  <c r="T1589"/>
  <c r="U1589"/>
  <c r="R1590"/>
  <c r="S1590"/>
  <c r="T1590"/>
  <c r="U1590"/>
  <c r="R1591"/>
  <c r="S1591"/>
  <c r="T1591"/>
  <c r="U1591"/>
  <c r="R1592"/>
  <c r="S1592"/>
  <c r="T1592"/>
  <c r="U1592"/>
  <c r="R1593"/>
  <c r="S1593"/>
  <c r="T1593"/>
  <c r="U1593"/>
  <c r="R1594"/>
  <c r="S1594"/>
  <c r="T1594"/>
  <c r="U1594"/>
  <c r="R1595"/>
  <c r="S1595"/>
  <c r="T1595"/>
  <c r="U1595"/>
  <c r="R1596"/>
  <c r="S1596"/>
  <c r="T1596"/>
  <c r="U1596"/>
  <c r="R1597"/>
  <c r="S1597"/>
  <c r="T1597"/>
  <c r="U1597"/>
  <c r="R1598"/>
  <c r="S1598"/>
  <c r="T1598"/>
  <c r="U1598"/>
  <c r="R1599"/>
  <c r="S1599"/>
  <c r="T1599"/>
  <c r="U1599"/>
  <c r="R1600"/>
  <c r="S1600"/>
  <c r="T1600"/>
  <c r="U1600"/>
  <c r="R1601"/>
  <c r="S1601"/>
  <c r="T1601"/>
  <c r="U1601"/>
  <c r="R1602"/>
  <c r="S1602"/>
  <c r="T1602"/>
  <c r="U1602"/>
  <c r="R1603"/>
  <c r="S1603"/>
  <c r="T1603"/>
  <c r="U1603"/>
  <c r="R1604"/>
  <c r="S1604"/>
  <c r="T1604"/>
  <c r="U1604"/>
  <c r="R1605"/>
  <c r="S1605"/>
  <c r="T1605"/>
  <c r="U1605"/>
  <c r="R1606"/>
  <c r="S1606"/>
  <c r="T1606"/>
  <c r="U1606"/>
  <c r="R1607"/>
  <c r="S1607"/>
  <c r="T1607"/>
  <c r="U1607"/>
  <c r="R1608"/>
  <c r="S1608"/>
  <c r="T1608"/>
  <c r="U1608"/>
  <c r="R1609"/>
  <c r="S1609"/>
  <c r="T1609"/>
  <c r="U1609"/>
  <c r="R1610"/>
  <c r="S1610"/>
  <c r="T1610"/>
  <c r="U1610"/>
  <c r="R1611"/>
  <c r="S1611"/>
  <c r="T1611"/>
  <c r="U1611"/>
  <c r="R1612"/>
  <c r="S1612"/>
  <c r="T1612"/>
  <c r="U1612"/>
  <c r="R1613"/>
  <c r="S1613"/>
  <c r="T1613"/>
  <c r="U1613"/>
  <c r="R1614"/>
  <c r="S1614"/>
  <c r="T1614"/>
  <c r="U1614"/>
  <c r="R1615"/>
  <c r="S1615"/>
  <c r="T1615"/>
  <c r="U1615"/>
  <c r="R1616"/>
  <c r="S1616"/>
  <c r="T1616"/>
  <c r="U1616"/>
  <c r="R1617"/>
  <c r="S1617"/>
  <c r="T1617"/>
  <c r="U1617"/>
  <c r="R1618"/>
  <c r="S1618"/>
  <c r="T1618"/>
  <c r="U1618"/>
  <c r="R1619"/>
  <c r="S1619"/>
  <c r="T1619"/>
  <c r="U1619"/>
  <c r="R1620"/>
  <c r="S1620"/>
  <c r="T1620"/>
  <c r="U1620"/>
  <c r="R1621"/>
  <c r="S1621"/>
  <c r="T1621"/>
  <c r="U1621"/>
  <c r="R1622"/>
  <c r="S1622"/>
  <c r="T1622"/>
  <c r="U1622"/>
  <c r="R1623"/>
  <c r="S1623"/>
  <c r="T1623"/>
  <c r="U1623"/>
  <c r="R1624"/>
  <c r="S1624"/>
  <c r="T1624"/>
  <c r="U1624"/>
  <c r="R1625"/>
  <c r="S1625"/>
  <c r="T1625"/>
  <c r="U1625"/>
  <c r="R1626"/>
  <c r="S1626"/>
  <c r="T1626"/>
  <c r="U1626"/>
  <c r="R1627"/>
  <c r="S1627"/>
  <c r="T1627"/>
  <c r="U1627"/>
  <c r="R1628"/>
  <c r="S1628"/>
  <c r="T1628"/>
  <c r="U1628"/>
  <c r="R1629"/>
  <c r="S1629"/>
  <c r="T1629"/>
  <c r="U1629"/>
  <c r="R1630"/>
  <c r="S1630"/>
  <c r="T1630"/>
  <c r="U1630"/>
  <c r="R1631"/>
  <c r="S1631"/>
  <c r="T1631"/>
  <c r="U1631"/>
  <c r="R1632"/>
  <c r="S1632"/>
  <c r="T1632"/>
  <c r="U1632"/>
  <c r="R1633"/>
  <c r="S1633"/>
  <c r="T1633"/>
  <c r="U1633"/>
  <c r="R1634"/>
  <c r="S1634"/>
  <c r="T1634"/>
  <c r="U1634"/>
  <c r="R1635"/>
  <c r="S1635"/>
  <c r="T1635"/>
  <c r="U1635"/>
  <c r="R1636"/>
  <c r="S1636"/>
  <c r="T1636"/>
  <c r="U1636"/>
  <c r="R1637"/>
  <c r="S1637"/>
  <c r="T1637"/>
  <c r="U1637"/>
  <c r="R1638"/>
  <c r="S1638"/>
  <c r="T1638"/>
  <c r="U1638"/>
  <c r="R1639"/>
  <c r="S1639"/>
  <c r="T1639"/>
  <c r="U1639"/>
  <c r="R1640"/>
  <c r="S1640"/>
  <c r="T1640"/>
  <c r="U1640"/>
  <c r="R1641"/>
  <c r="S1641"/>
  <c r="T1641"/>
  <c r="U1641"/>
  <c r="R1642"/>
  <c r="S1642"/>
  <c r="T1642"/>
  <c r="U1642"/>
  <c r="R1643"/>
  <c r="S1643"/>
  <c r="T1643"/>
  <c r="U1643"/>
  <c r="R1644"/>
  <c r="S1644"/>
  <c r="T1644"/>
  <c r="U1644"/>
  <c r="R1645"/>
  <c r="S1645"/>
  <c r="T1645"/>
  <c r="U1645"/>
  <c r="R1646"/>
  <c r="S1646"/>
  <c r="T1646"/>
  <c r="U1646"/>
  <c r="R1647"/>
  <c r="S1647"/>
  <c r="T1647"/>
  <c r="U1647"/>
  <c r="R1648"/>
  <c r="S1648"/>
  <c r="T1648"/>
  <c r="U1648"/>
  <c r="R1649"/>
  <c r="S1649"/>
  <c r="T1649"/>
  <c r="U1649"/>
  <c r="R1650"/>
  <c r="S1650"/>
  <c r="T1650"/>
  <c r="U1650"/>
  <c r="R1651"/>
  <c r="S1651"/>
  <c r="T1651"/>
  <c r="U1651"/>
  <c r="R1652"/>
  <c r="S1652"/>
  <c r="T1652"/>
  <c r="U1652"/>
  <c r="R1653"/>
  <c r="S1653"/>
  <c r="T1653"/>
  <c r="U1653"/>
  <c r="R1654"/>
  <c r="S1654"/>
  <c r="T1654"/>
  <c r="U1654"/>
  <c r="R1655"/>
  <c r="S1655"/>
  <c r="T1655"/>
  <c r="U1655"/>
  <c r="R1656"/>
  <c r="S1656"/>
  <c r="T1656"/>
  <c r="U1656"/>
  <c r="R1657"/>
  <c r="S1657"/>
  <c r="T1657"/>
  <c r="U1657"/>
  <c r="R1658"/>
  <c r="S1658"/>
  <c r="T1658"/>
  <c r="U1658"/>
  <c r="R1659"/>
  <c r="S1659"/>
  <c r="T1659"/>
  <c r="U1659"/>
  <c r="R1660"/>
  <c r="S1660"/>
  <c r="T1660"/>
  <c r="U1660"/>
  <c r="R1661"/>
  <c r="S1661"/>
  <c r="T1661"/>
  <c r="U1661"/>
  <c r="R1662"/>
  <c r="S1662"/>
  <c r="T1662"/>
  <c r="U1662"/>
  <c r="R1663"/>
  <c r="S1663"/>
  <c r="T1663"/>
  <c r="U1663"/>
  <c r="R1664"/>
  <c r="S1664"/>
  <c r="T1664"/>
  <c r="U1664"/>
  <c r="R1665"/>
  <c r="S1665"/>
  <c r="T1665"/>
  <c r="U1665"/>
  <c r="R1666"/>
  <c r="S1666"/>
  <c r="T1666"/>
  <c r="U1666"/>
  <c r="R1667"/>
  <c r="S1667"/>
  <c r="T1667"/>
  <c r="U1667"/>
  <c r="R1668"/>
  <c r="S1668"/>
  <c r="T1668"/>
  <c r="U1668"/>
  <c r="R1669"/>
  <c r="S1669"/>
  <c r="T1669"/>
  <c r="U1669"/>
  <c r="R1670"/>
  <c r="S1670"/>
  <c r="T1670"/>
  <c r="U1670"/>
  <c r="R1671"/>
  <c r="S1671"/>
  <c r="T1671"/>
  <c r="U1671"/>
  <c r="R1672"/>
  <c r="S1672"/>
  <c r="T1672"/>
  <c r="U1672"/>
  <c r="R1673"/>
  <c r="S1673"/>
  <c r="T1673"/>
  <c r="U1673"/>
  <c r="R1674"/>
  <c r="S1674"/>
  <c r="T1674"/>
  <c r="U1674"/>
  <c r="R1675"/>
  <c r="S1675"/>
  <c r="T1675"/>
  <c r="U1675"/>
  <c r="R1676"/>
  <c r="S1676"/>
  <c r="T1676"/>
  <c r="U1676"/>
  <c r="R1677"/>
  <c r="S1677"/>
  <c r="T1677"/>
  <c r="U1677"/>
  <c r="R1678"/>
  <c r="S1678"/>
  <c r="T1678"/>
  <c r="U1678"/>
  <c r="R1679"/>
  <c r="S1679"/>
  <c r="T1679"/>
  <c r="U1679"/>
  <c r="R1680"/>
  <c r="S1680"/>
  <c r="T1680"/>
  <c r="U1680"/>
  <c r="R1681"/>
  <c r="S1681"/>
  <c r="T1681"/>
  <c r="U1681"/>
  <c r="R1682"/>
  <c r="S1682"/>
  <c r="T1682"/>
  <c r="U1682"/>
  <c r="R1683"/>
  <c r="S1683"/>
  <c r="T1683"/>
  <c r="U1683"/>
  <c r="R1684"/>
  <c r="S1684"/>
  <c r="T1684"/>
  <c r="U1684"/>
  <c r="R1685"/>
  <c r="S1685"/>
  <c r="T1685"/>
  <c r="U1685"/>
  <c r="R1686"/>
  <c r="S1686"/>
  <c r="T1686"/>
  <c r="U1686"/>
  <c r="R1687"/>
  <c r="S1687"/>
  <c r="T1687"/>
  <c r="U1687"/>
  <c r="R1688"/>
  <c r="S1688"/>
  <c r="T1688"/>
  <c r="U1688"/>
  <c r="R1689"/>
  <c r="S1689"/>
  <c r="T1689"/>
  <c r="U1689"/>
  <c r="R1690"/>
  <c r="S1690"/>
  <c r="T1690"/>
  <c r="U1690"/>
  <c r="R1691"/>
  <c r="S1691"/>
  <c r="T1691"/>
  <c r="U1691"/>
  <c r="R1692"/>
  <c r="S1692"/>
  <c r="T1692"/>
  <c r="U1692"/>
  <c r="R1693"/>
  <c r="S1693"/>
  <c r="T1693"/>
  <c r="U1693"/>
  <c r="R1694"/>
  <c r="S1694"/>
  <c r="T1694"/>
  <c r="U1694"/>
  <c r="R1695"/>
  <c r="S1695"/>
  <c r="T1695"/>
  <c r="U1695"/>
  <c r="R1696"/>
  <c r="S1696"/>
  <c r="T1696"/>
  <c r="U1696"/>
  <c r="R1697"/>
  <c r="S1697"/>
  <c r="T1697"/>
  <c r="U1697"/>
  <c r="R1698"/>
  <c r="S1698"/>
  <c r="T1698"/>
  <c r="U1698"/>
  <c r="R1699"/>
  <c r="S1699"/>
  <c r="T1699"/>
  <c r="U1699"/>
  <c r="R1700"/>
  <c r="S1700"/>
  <c r="T1700"/>
  <c r="U1700"/>
  <c r="R1701"/>
  <c r="S1701"/>
  <c r="T1701"/>
  <c r="U1701"/>
  <c r="R1702"/>
  <c r="S1702"/>
  <c r="T1702"/>
  <c r="U1702"/>
  <c r="R1703"/>
  <c r="S1703"/>
  <c r="T1703"/>
  <c r="U1703"/>
  <c r="R1704"/>
  <c r="S1704"/>
  <c r="T1704"/>
  <c r="U1704"/>
  <c r="R1705"/>
  <c r="S1705"/>
  <c r="T1705"/>
  <c r="U1705"/>
  <c r="R1706"/>
  <c r="S1706"/>
  <c r="T1706"/>
  <c r="U1706"/>
  <c r="R1707"/>
  <c r="S1707"/>
  <c r="T1707"/>
  <c r="U1707"/>
  <c r="R1708"/>
  <c r="S1708"/>
  <c r="T1708"/>
  <c r="U1708"/>
  <c r="R1709"/>
  <c r="S1709"/>
  <c r="T1709"/>
  <c r="U1709"/>
  <c r="R1710"/>
  <c r="S1710"/>
  <c r="T1710"/>
  <c r="U1710"/>
  <c r="R1711"/>
  <c r="S1711"/>
  <c r="T1711"/>
  <c r="U1711"/>
  <c r="R1712"/>
  <c r="S1712"/>
  <c r="T1712"/>
  <c r="U1712"/>
  <c r="R1713"/>
  <c r="S1713"/>
  <c r="T1713"/>
  <c r="U1713"/>
  <c r="R1714"/>
  <c r="S1714"/>
  <c r="T1714"/>
  <c r="U1714"/>
  <c r="R1715"/>
  <c r="S1715"/>
  <c r="T1715"/>
  <c r="U1715"/>
  <c r="R1716"/>
  <c r="S1716"/>
  <c r="T1716"/>
  <c r="U1716"/>
  <c r="R1717"/>
  <c r="S1717"/>
  <c r="T1717"/>
  <c r="U1717"/>
  <c r="R1718"/>
  <c r="S1718"/>
  <c r="T1718"/>
  <c r="U1718"/>
  <c r="R1719"/>
  <c r="S1719"/>
  <c r="T1719"/>
  <c r="U1719"/>
  <c r="R1720"/>
  <c r="S1720"/>
  <c r="T1720"/>
  <c r="U1720"/>
  <c r="R1721"/>
  <c r="S1721"/>
  <c r="T1721"/>
  <c r="U1721"/>
  <c r="R1722"/>
  <c r="S1722"/>
  <c r="T1722"/>
  <c r="U1722"/>
  <c r="R1723"/>
  <c r="S1723"/>
  <c r="T1723"/>
  <c r="U1723"/>
  <c r="R1724"/>
  <c r="S1724"/>
  <c r="T1724"/>
  <c r="U1724"/>
  <c r="R1725"/>
  <c r="S1725"/>
  <c r="T1725"/>
  <c r="U1725"/>
  <c r="R1726"/>
  <c r="S1726"/>
  <c r="T1726"/>
  <c r="U1726"/>
  <c r="R1727"/>
  <c r="S1727"/>
  <c r="T1727"/>
  <c r="U1727"/>
  <c r="R1728"/>
  <c r="S1728"/>
  <c r="T1728"/>
  <c r="U1728"/>
  <c r="R1729"/>
  <c r="S1729"/>
  <c r="T1729"/>
  <c r="U1729"/>
  <c r="R1730"/>
  <c r="S1730"/>
  <c r="T1730"/>
  <c r="U1730"/>
  <c r="R1731"/>
  <c r="S1731"/>
  <c r="T1731"/>
  <c r="U1731"/>
  <c r="R1732"/>
  <c r="S1732"/>
  <c r="T1732"/>
  <c r="U1732"/>
  <c r="R1733"/>
  <c r="S1733"/>
  <c r="T1733"/>
  <c r="U1733"/>
  <c r="R1734"/>
  <c r="S1734"/>
  <c r="T1734"/>
  <c r="U1734"/>
  <c r="R1735"/>
  <c r="S1735"/>
  <c r="T1735"/>
  <c r="U1735"/>
  <c r="R1736"/>
  <c r="S1736"/>
  <c r="T1736"/>
  <c r="U1736"/>
  <c r="R1737"/>
  <c r="S1737"/>
  <c r="T1737"/>
  <c r="U1737"/>
  <c r="R1738"/>
  <c r="S1738"/>
  <c r="T1738"/>
  <c r="U1738"/>
  <c r="R1739"/>
  <c r="S1739"/>
  <c r="T1739"/>
  <c r="U1739"/>
  <c r="R1740"/>
  <c r="S1740"/>
  <c r="T1740"/>
  <c r="U1740"/>
  <c r="R1741"/>
  <c r="S1741"/>
  <c r="T1741"/>
  <c r="U1741"/>
  <c r="R1742"/>
  <c r="S1742"/>
  <c r="T1742"/>
  <c r="U1742"/>
  <c r="R1743"/>
  <c r="S1743"/>
  <c r="T1743"/>
  <c r="U1743"/>
  <c r="R1744"/>
  <c r="S1744"/>
  <c r="T1744"/>
  <c r="U1744"/>
  <c r="R1745"/>
  <c r="S1745"/>
  <c r="T1745"/>
  <c r="U1745"/>
  <c r="R1746"/>
  <c r="S1746"/>
  <c r="T1746"/>
  <c r="U1746"/>
  <c r="R1747"/>
  <c r="S1747"/>
  <c r="T1747"/>
  <c r="U1747"/>
  <c r="R1748"/>
  <c r="S1748"/>
  <c r="T1748"/>
  <c r="U1748"/>
  <c r="R1749"/>
  <c r="S1749"/>
  <c r="T1749"/>
  <c r="U1749"/>
  <c r="R1750"/>
  <c r="S1750"/>
  <c r="T1750"/>
  <c r="U1750"/>
  <c r="R1751"/>
  <c r="S1751"/>
  <c r="T1751"/>
  <c r="U1751"/>
  <c r="R1752"/>
  <c r="S1752"/>
  <c r="T1752"/>
  <c r="U1752"/>
  <c r="R1753"/>
  <c r="S1753"/>
  <c r="T1753"/>
  <c r="U1753"/>
  <c r="R1754"/>
  <c r="S1754"/>
  <c r="T1754"/>
  <c r="U1754"/>
  <c r="R1755"/>
  <c r="S1755"/>
  <c r="T1755"/>
  <c r="U1755"/>
  <c r="R1756"/>
  <c r="S1756"/>
  <c r="T1756"/>
  <c r="U1756"/>
  <c r="R1757"/>
  <c r="S1757"/>
  <c r="T1757"/>
  <c r="U1757"/>
  <c r="R1758"/>
  <c r="S1758"/>
  <c r="T1758"/>
  <c r="U1758"/>
  <c r="R1759"/>
  <c r="S1759"/>
  <c r="T1759"/>
  <c r="U1759"/>
  <c r="R1760"/>
  <c r="S1760"/>
  <c r="T1760"/>
  <c r="U1760"/>
  <c r="R1761"/>
  <c r="S1761"/>
  <c r="T1761"/>
  <c r="U1761"/>
  <c r="R1762"/>
  <c r="S1762"/>
  <c r="T1762"/>
  <c r="U1762"/>
  <c r="R1763"/>
  <c r="S1763"/>
  <c r="T1763"/>
  <c r="U1763"/>
  <c r="R1764"/>
  <c r="S1764"/>
  <c r="T1764"/>
  <c r="U1764"/>
  <c r="R1765"/>
  <c r="S1765"/>
  <c r="T1765"/>
  <c r="U1765"/>
  <c r="R1766"/>
  <c r="S1766"/>
  <c r="T1766"/>
  <c r="U1766"/>
  <c r="R1767"/>
  <c r="S1767"/>
  <c r="T1767"/>
  <c r="U1767"/>
  <c r="R1768"/>
  <c r="S1768"/>
  <c r="T1768"/>
  <c r="U1768"/>
  <c r="R1769"/>
  <c r="S1769"/>
  <c r="T1769"/>
  <c r="U1769"/>
  <c r="R1770"/>
  <c r="S1770"/>
  <c r="T1770"/>
  <c r="U1770"/>
  <c r="R1771"/>
  <c r="S1771"/>
  <c r="T1771"/>
  <c r="U1771"/>
  <c r="R1772"/>
  <c r="S1772"/>
  <c r="T1772"/>
  <c r="U1772"/>
  <c r="R1773"/>
  <c r="S1773"/>
  <c r="T1773"/>
  <c r="U1773"/>
  <c r="R1774"/>
  <c r="S1774"/>
  <c r="T1774"/>
  <c r="U1774"/>
  <c r="R1775"/>
  <c r="S1775"/>
  <c r="T1775"/>
  <c r="U1775"/>
  <c r="R1776"/>
  <c r="S1776"/>
  <c r="T1776"/>
  <c r="U1776"/>
  <c r="R1777"/>
  <c r="S1777"/>
  <c r="T1777"/>
  <c r="U1777"/>
  <c r="R1778"/>
  <c r="S1778"/>
  <c r="T1778"/>
  <c r="U1778"/>
  <c r="R1779"/>
  <c r="S1779"/>
  <c r="T1779"/>
  <c r="U1779"/>
  <c r="R1780"/>
  <c r="S1780"/>
  <c r="T1780"/>
  <c r="U1780"/>
  <c r="R1781"/>
  <c r="S1781"/>
  <c r="T1781"/>
  <c r="U1781"/>
  <c r="R1782"/>
  <c r="S1782"/>
  <c r="T1782"/>
  <c r="U1782"/>
  <c r="R1783"/>
  <c r="S1783"/>
  <c r="T1783"/>
  <c r="U1783"/>
  <c r="R1784"/>
  <c r="S1784"/>
  <c r="T1784"/>
  <c r="U1784"/>
  <c r="R1785"/>
  <c r="S1785"/>
  <c r="T1785"/>
  <c r="U1785"/>
  <c r="R1786"/>
  <c r="S1786"/>
  <c r="T1786"/>
  <c r="U1786"/>
  <c r="R1787"/>
  <c r="S1787"/>
  <c r="T1787"/>
  <c r="U1787"/>
  <c r="R1788"/>
  <c r="S1788"/>
  <c r="T1788"/>
  <c r="U1788"/>
  <c r="R1789"/>
  <c r="S1789"/>
  <c r="T1789"/>
  <c r="U1789"/>
  <c r="R1790"/>
  <c r="S1790"/>
  <c r="T1790"/>
  <c r="U1790"/>
  <c r="R1791"/>
  <c r="S1791"/>
  <c r="T1791"/>
  <c r="U1791"/>
  <c r="R1792"/>
  <c r="S1792"/>
  <c r="T1792"/>
  <c r="U1792"/>
  <c r="R1793"/>
  <c r="S1793"/>
  <c r="T1793"/>
  <c r="U1793"/>
  <c r="R1794"/>
  <c r="S1794"/>
  <c r="T1794"/>
  <c r="U1794"/>
  <c r="R1795"/>
  <c r="S1795"/>
  <c r="T1795"/>
  <c r="U1795"/>
  <c r="R1796"/>
  <c r="S1796"/>
  <c r="T1796"/>
  <c r="U1796"/>
  <c r="R1797"/>
  <c r="S1797"/>
  <c r="T1797"/>
  <c r="U1797"/>
  <c r="R1798"/>
  <c r="S1798"/>
  <c r="T1798"/>
  <c r="U1798"/>
  <c r="R1799"/>
  <c r="S1799"/>
  <c r="T1799"/>
  <c r="U1799"/>
  <c r="R1800"/>
  <c r="S1800"/>
  <c r="T1800"/>
  <c r="U1800"/>
  <c r="R1801"/>
  <c r="S1801"/>
  <c r="T1801"/>
  <c r="U1801"/>
  <c r="R1802"/>
  <c r="S1802"/>
  <c r="T1802"/>
  <c r="U1802"/>
  <c r="R1803"/>
  <c r="S1803"/>
  <c r="T1803"/>
  <c r="U1803"/>
  <c r="R1804"/>
  <c r="S1804"/>
  <c r="T1804"/>
  <c r="U1804"/>
  <c r="R1805"/>
  <c r="S1805"/>
  <c r="T1805"/>
  <c r="U1805"/>
  <c r="R1806"/>
  <c r="S1806"/>
  <c r="T1806"/>
  <c r="U1806"/>
  <c r="R1807"/>
  <c r="S1807"/>
  <c r="T1807"/>
  <c r="U1807"/>
  <c r="R1808"/>
  <c r="S1808"/>
  <c r="T1808"/>
  <c r="U1808"/>
  <c r="R1809"/>
  <c r="S1809"/>
  <c r="T1809"/>
  <c r="U1809"/>
  <c r="R1810"/>
  <c r="S1810"/>
  <c r="T1810"/>
  <c r="U1810"/>
  <c r="R1811"/>
  <c r="S1811"/>
  <c r="T1811"/>
  <c r="U1811"/>
  <c r="R1812"/>
  <c r="S1812"/>
  <c r="T1812"/>
  <c r="U1812"/>
  <c r="R1813"/>
  <c r="S1813"/>
  <c r="T1813"/>
  <c r="U1813"/>
  <c r="R1814"/>
  <c r="S1814"/>
  <c r="T1814"/>
  <c r="U1814"/>
  <c r="R1815"/>
  <c r="S1815"/>
  <c r="T1815"/>
  <c r="U1815"/>
  <c r="R1816"/>
  <c r="S1816"/>
  <c r="T1816"/>
  <c r="U1816"/>
  <c r="R1817"/>
  <c r="S1817"/>
  <c r="T1817"/>
  <c r="U1817"/>
  <c r="R1818"/>
  <c r="S1818"/>
  <c r="T1818"/>
  <c r="U1818"/>
  <c r="R1819"/>
  <c r="S1819"/>
  <c r="T1819"/>
  <c r="U1819"/>
  <c r="R1820"/>
  <c r="S1820"/>
  <c r="T1820"/>
  <c r="U1820"/>
  <c r="R1821"/>
  <c r="S1821"/>
  <c r="T1821"/>
  <c r="U1821"/>
  <c r="R1822"/>
  <c r="S1822"/>
  <c r="T1822"/>
  <c r="U1822"/>
  <c r="R1823"/>
  <c r="S1823"/>
  <c r="T1823"/>
  <c r="U1823"/>
  <c r="R1824"/>
  <c r="S1824"/>
  <c r="T1824"/>
  <c r="U1824"/>
  <c r="R1825"/>
  <c r="S1825"/>
  <c r="T1825"/>
  <c r="U1825"/>
  <c r="R1826"/>
  <c r="S1826"/>
  <c r="T1826"/>
  <c r="U1826"/>
  <c r="R1827"/>
  <c r="S1827"/>
  <c r="T1827"/>
  <c r="U1827"/>
  <c r="R1828"/>
  <c r="S1828"/>
  <c r="T1828"/>
  <c r="U1828"/>
  <c r="R1829"/>
  <c r="S1829"/>
  <c r="T1829"/>
  <c r="U1829"/>
  <c r="R1830"/>
  <c r="S1830"/>
  <c r="T1830"/>
  <c r="U1830"/>
  <c r="R1831"/>
  <c r="S1831"/>
  <c r="T1831"/>
  <c r="U1831"/>
  <c r="R1832"/>
  <c r="S1832"/>
  <c r="T1832"/>
  <c r="U1832"/>
  <c r="R1833"/>
  <c r="S1833"/>
  <c r="T1833"/>
  <c r="U1833"/>
  <c r="R1834"/>
  <c r="S1834"/>
  <c r="T1834"/>
  <c r="U1834"/>
  <c r="R1835"/>
  <c r="S1835"/>
  <c r="T1835"/>
  <c r="U1835"/>
  <c r="R1836"/>
  <c r="S1836"/>
  <c r="T1836"/>
  <c r="U1836"/>
  <c r="R1837"/>
  <c r="S1837"/>
  <c r="T1837"/>
  <c r="U1837"/>
  <c r="R1838"/>
  <c r="S1838"/>
  <c r="T1838"/>
  <c r="U1838"/>
  <c r="R1839"/>
  <c r="S1839"/>
  <c r="T1839"/>
  <c r="U1839"/>
  <c r="R1840"/>
  <c r="S1840"/>
  <c r="T1840"/>
  <c r="U1840"/>
  <c r="R1841"/>
  <c r="S1841"/>
  <c r="T1841"/>
  <c r="U1841"/>
  <c r="R1842"/>
  <c r="S1842"/>
  <c r="T1842"/>
  <c r="U1842"/>
  <c r="R1843"/>
  <c r="S1843"/>
  <c r="T1843"/>
  <c r="U1843"/>
  <c r="R1844"/>
  <c r="S1844"/>
  <c r="T1844"/>
  <c r="U1844"/>
  <c r="R1845"/>
  <c r="S1845"/>
  <c r="T1845"/>
  <c r="U1845"/>
  <c r="R1846"/>
  <c r="S1846"/>
  <c r="T1846"/>
  <c r="U1846"/>
  <c r="R1847"/>
  <c r="S1847"/>
  <c r="T1847"/>
  <c r="U1847"/>
  <c r="R1848"/>
  <c r="S1848"/>
  <c r="T1848"/>
  <c r="U1848"/>
  <c r="R1849"/>
  <c r="S1849"/>
  <c r="T1849"/>
  <c r="U1849"/>
  <c r="R1850"/>
  <c r="S1850"/>
  <c r="T1850"/>
  <c r="U1850"/>
  <c r="R1851"/>
  <c r="S1851"/>
  <c r="T1851"/>
  <c r="U1851"/>
  <c r="R1852"/>
  <c r="S1852"/>
  <c r="T1852"/>
  <c r="U1852"/>
  <c r="R1853"/>
  <c r="S1853"/>
  <c r="T1853"/>
  <c r="U1853"/>
  <c r="R1854"/>
  <c r="S1854"/>
  <c r="T1854"/>
  <c r="U1854"/>
  <c r="R1855"/>
  <c r="S1855"/>
  <c r="T1855"/>
  <c r="U1855"/>
  <c r="R1856"/>
  <c r="S1856"/>
  <c r="T1856"/>
  <c r="U1856"/>
  <c r="R1857"/>
  <c r="S1857"/>
  <c r="T1857"/>
  <c r="U1857"/>
  <c r="R1858"/>
  <c r="S1858"/>
  <c r="T1858"/>
  <c r="U1858"/>
  <c r="R1859"/>
  <c r="S1859"/>
  <c r="T1859"/>
  <c r="U1859"/>
  <c r="R1860"/>
  <c r="S1860"/>
  <c r="T1860"/>
  <c r="U1860"/>
  <c r="R1861"/>
  <c r="S1861"/>
  <c r="T1861"/>
  <c r="U1861"/>
  <c r="R1862"/>
  <c r="S1862"/>
  <c r="T1862"/>
  <c r="U1862"/>
  <c r="R1863"/>
  <c r="S1863"/>
  <c r="T1863"/>
  <c r="U1863"/>
  <c r="R1864"/>
  <c r="S1864"/>
  <c r="T1864"/>
  <c r="U1864"/>
  <c r="R1865"/>
  <c r="S1865"/>
  <c r="T1865"/>
  <c r="U1865"/>
  <c r="R1866"/>
  <c r="S1866"/>
  <c r="T1866"/>
  <c r="U1866"/>
  <c r="R1867"/>
  <c r="S1867"/>
  <c r="T1867"/>
  <c r="U1867"/>
  <c r="R1868"/>
  <c r="S1868"/>
  <c r="T1868"/>
  <c r="U1868"/>
  <c r="R1869"/>
  <c r="S1869"/>
  <c r="T1869"/>
  <c r="U1869"/>
  <c r="R1870"/>
  <c r="S1870"/>
  <c r="T1870"/>
  <c r="U1870"/>
  <c r="R1871"/>
  <c r="S1871"/>
  <c r="T1871"/>
  <c r="U1871"/>
  <c r="R1872"/>
  <c r="S1872"/>
  <c r="T1872"/>
  <c r="U1872"/>
  <c r="R1873"/>
  <c r="S1873"/>
  <c r="T1873"/>
  <c r="U1873"/>
  <c r="R1874"/>
  <c r="S1874"/>
  <c r="T1874"/>
  <c r="U1874"/>
  <c r="R1875"/>
  <c r="S1875"/>
  <c r="T1875"/>
  <c r="U1875"/>
  <c r="R1876"/>
  <c r="S1876"/>
  <c r="T1876"/>
  <c r="U1876"/>
  <c r="R1877"/>
  <c r="S1877"/>
  <c r="T1877"/>
  <c r="U1877"/>
  <c r="R1878"/>
  <c r="S1878"/>
  <c r="T1878"/>
  <c r="U1878"/>
  <c r="R1879"/>
  <c r="S1879"/>
  <c r="T1879"/>
  <c r="U1879"/>
  <c r="R1880"/>
  <c r="S1880"/>
  <c r="T1880"/>
  <c r="U1880"/>
  <c r="R1881"/>
  <c r="S1881"/>
  <c r="T1881"/>
  <c r="U1881"/>
  <c r="R1882"/>
  <c r="S1882"/>
  <c r="T1882"/>
  <c r="U1882"/>
  <c r="R1883"/>
  <c r="S1883"/>
  <c r="T1883"/>
  <c r="U1883"/>
  <c r="R1884"/>
  <c r="S1884"/>
  <c r="T1884"/>
  <c r="U1884"/>
  <c r="R1885"/>
  <c r="S1885"/>
  <c r="T1885"/>
  <c r="U1885"/>
  <c r="R1886"/>
  <c r="S1886"/>
  <c r="T1886"/>
  <c r="U1886"/>
  <c r="R1887"/>
  <c r="S1887"/>
  <c r="T1887"/>
  <c r="U1887"/>
  <c r="R1888"/>
  <c r="S1888"/>
  <c r="T1888"/>
  <c r="U1888"/>
  <c r="R1889"/>
  <c r="S1889"/>
  <c r="T1889"/>
  <c r="U1889"/>
  <c r="R1890"/>
  <c r="S1890"/>
  <c r="T1890"/>
  <c r="U1890"/>
  <c r="R1891"/>
  <c r="S1891"/>
  <c r="T1891"/>
  <c r="U1891"/>
  <c r="R1892"/>
  <c r="S1892"/>
  <c r="T1892"/>
  <c r="U1892"/>
  <c r="R1893"/>
  <c r="S1893"/>
  <c r="T1893"/>
  <c r="U1893"/>
  <c r="R1894"/>
  <c r="S1894"/>
  <c r="T1894"/>
  <c r="U1894"/>
  <c r="R1895"/>
  <c r="S1895"/>
  <c r="T1895"/>
  <c r="U1895"/>
  <c r="R1896"/>
  <c r="S1896"/>
  <c r="T1896"/>
  <c r="U1896"/>
  <c r="R1897"/>
  <c r="S1897"/>
  <c r="T1897"/>
  <c r="U1897"/>
  <c r="S1898"/>
  <c r="T1898"/>
  <c r="U1898"/>
  <c r="R1899"/>
  <c r="S1899"/>
  <c r="T1899"/>
  <c r="U1899"/>
  <c r="R1900"/>
  <c r="S1900"/>
  <c r="T1900"/>
  <c r="U1900"/>
  <c r="R1901"/>
  <c r="S1901"/>
  <c r="T1901"/>
  <c r="U1901"/>
  <c r="R1902"/>
  <c r="S1902"/>
  <c r="T1902"/>
  <c r="U1902"/>
  <c r="R1903"/>
  <c r="S1903"/>
  <c r="T1903"/>
  <c r="U1903"/>
  <c r="R1904"/>
  <c r="S1904"/>
  <c r="T1904"/>
  <c r="U1904"/>
  <c r="R1905"/>
  <c r="S1905"/>
  <c r="T1905"/>
  <c r="U1905"/>
  <c r="R1906"/>
  <c r="S1906"/>
  <c r="T1906"/>
  <c r="U1906"/>
  <c r="R1907"/>
  <c r="S1907"/>
  <c r="T1907"/>
  <c r="U1907"/>
  <c r="R1908"/>
  <c r="S1908"/>
  <c r="T1908"/>
  <c r="U1908"/>
  <c r="R1909"/>
  <c r="S1909"/>
  <c r="T1909"/>
  <c r="U1909"/>
  <c r="R1910"/>
  <c r="S1910"/>
  <c r="T1910"/>
  <c r="U1910"/>
  <c r="R1911"/>
  <c r="S1911"/>
  <c r="T1911"/>
  <c r="U1911"/>
  <c r="R1912"/>
  <c r="S1912"/>
  <c r="T1912"/>
  <c r="U1912"/>
  <c r="R1913"/>
  <c r="S1913"/>
  <c r="T1913"/>
  <c r="U1913"/>
  <c r="G9" i="34" l="1"/>
  <c r="E5"/>
  <c r="E6"/>
  <c r="K18"/>
  <c r="L18" s="1"/>
  <c r="M18" s="1"/>
  <c r="K16"/>
  <c r="L16" s="1"/>
  <c r="M16" s="1"/>
  <c r="K5"/>
  <c r="L5" s="1"/>
  <c r="E18"/>
  <c r="E7"/>
  <c r="E31"/>
  <c r="K8"/>
  <c r="L8" s="1"/>
  <c r="M8" s="1"/>
  <c r="E8"/>
  <c r="E14"/>
  <c r="K17"/>
  <c r="L17" s="1"/>
  <c r="M17" s="1"/>
  <c r="K15"/>
  <c r="L15" s="1"/>
  <c r="M15" s="1"/>
  <c r="E16"/>
  <c r="E17"/>
  <c r="K14"/>
  <c r="L14" s="1"/>
  <c r="K24"/>
  <c r="E15"/>
  <c r="K9"/>
  <c r="K7"/>
  <c r="L7" s="1"/>
  <c r="K31"/>
  <c r="L31" s="1"/>
  <c r="M31" s="1"/>
  <c r="E9"/>
  <c r="H31"/>
  <c r="H7"/>
  <c r="G8"/>
  <c r="F9"/>
  <c r="F5"/>
  <c r="H17"/>
  <c r="H8"/>
  <c r="G5"/>
  <c r="F6"/>
  <c r="G18"/>
  <c r="H15"/>
  <c r="F18"/>
  <c r="I18" s="1"/>
  <c r="G14"/>
  <c r="H5"/>
  <c r="F7"/>
  <c r="H16"/>
  <c r="F15"/>
  <c r="I15" s="1"/>
  <c r="G16"/>
  <c r="F31"/>
  <c r="H9"/>
  <c r="G6"/>
  <c r="H18"/>
  <c r="G15"/>
  <c r="F17"/>
  <c r="I17" s="1"/>
  <c r="G31"/>
  <c r="H6"/>
  <c r="G7"/>
  <c r="F8"/>
  <c r="F14"/>
  <c r="G17"/>
  <c r="F16"/>
  <c r="I16" s="1"/>
  <c r="H14"/>
  <c r="D33"/>
  <c r="H24" l="1"/>
  <c r="H26"/>
  <c r="K27"/>
  <c r="H20"/>
  <c r="G20"/>
  <c r="L6"/>
  <c r="M6" s="1"/>
  <c r="O6" s="1"/>
  <c r="P6" s="1"/>
  <c r="K25"/>
  <c r="L9"/>
  <c r="L27" s="1"/>
  <c r="E24"/>
  <c r="L26"/>
  <c r="K26"/>
  <c r="E20"/>
  <c r="E25"/>
  <c r="E26"/>
  <c r="E11"/>
  <c r="E23"/>
  <c r="K11"/>
  <c r="K23"/>
  <c r="E27"/>
  <c r="K20"/>
  <c r="M14"/>
  <c r="L20"/>
  <c r="L23"/>
  <c r="F20"/>
  <c r="G11"/>
  <c r="F11"/>
  <c r="G25"/>
  <c r="L25"/>
  <c r="H11"/>
  <c r="M5"/>
  <c r="M7"/>
  <c r="M25" s="1"/>
  <c r="I8"/>
  <c r="I26" s="1"/>
  <c r="F26"/>
  <c r="I5"/>
  <c r="F23"/>
  <c r="I14"/>
  <c r="H27"/>
  <c r="G27"/>
  <c r="H25"/>
  <c r="H23"/>
  <c r="G23"/>
  <c r="G24"/>
  <c r="M26"/>
  <c r="G26"/>
  <c r="I7"/>
  <c r="I25" s="1"/>
  <c r="F25"/>
  <c r="I6"/>
  <c r="I24" s="1"/>
  <c r="F24"/>
  <c r="I9"/>
  <c r="I27" s="1"/>
  <c r="F27"/>
  <c r="O8"/>
  <c r="P8" s="1"/>
  <c r="O18"/>
  <c r="I20" l="1"/>
  <c r="M9"/>
  <c r="M27" s="1"/>
  <c r="O27" s="1"/>
  <c r="P27" s="1"/>
  <c r="H29"/>
  <c r="H33" s="1"/>
  <c r="M24"/>
  <c r="L24"/>
  <c r="O26"/>
  <c r="P26" s="1"/>
  <c r="L11"/>
  <c r="L29" s="1"/>
  <c r="M23"/>
  <c r="O23" s="1"/>
  <c r="P23" s="1"/>
  <c r="O25"/>
  <c r="P25" s="1"/>
  <c r="O14"/>
  <c r="M20"/>
  <c r="I23"/>
  <c r="O7"/>
  <c r="P7" s="1"/>
  <c r="F29"/>
  <c r="F33" s="1"/>
  <c r="I11"/>
  <c r="G29"/>
  <c r="G33" s="1"/>
  <c r="E29"/>
  <c r="I29" s="1"/>
  <c r="I33" s="1"/>
  <c r="K29"/>
  <c r="K33" s="1"/>
  <c r="O17"/>
  <c r="P17" s="1"/>
  <c r="O16"/>
  <c r="P16" s="1"/>
  <c r="O15"/>
  <c r="P15" s="1"/>
  <c r="P18"/>
  <c r="M11" l="1"/>
  <c r="O9"/>
  <c r="P9" s="1"/>
  <c r="O24"/>
  <c r="P24" s="1"/>
  <c r="E33"/>
  <c r="O5"/>
  <c r="P5" s="1"/>
  <c r="L33"/>
  <c r="M29" l="1"/>
  <c r="M33" s="1"/>
  <c r="O11"/>
  <c r="P14"/>
  <c r="O20"/>
  <c r="P20" s="1"/>
  <c r="O29" l="1"/>
  <c r="P29" s="1"/>
  <c r="P11"/>
  <c r="O33" l="1"/>
</calcChain>
</file>

<file path=xl/sharedStrings.xml><?xml version="1.0" encoding="utf-8"?>
<sst xmlns="http://schemas.openxmlformats.org/spreadsheetml/2006/main" count="8623" uniqueCount="660">
  <si>
    <t>Année</t>
  </si>
  <si>
    <t>Société</t>
  </si>
  <si>
    <t>Ets</t>
  </si>
  <si>
    <t>Section</t>
  </si>
  <si>
    <t>Lib section</t>
  </si>
  <si>
    <t>Action</t>
  </si>
  <si>
    <t>Chapitre</t>
  </si>
  <si>
    <t>Lib chapitre</t>
  </si>
  <si>
    <t>Compte</t>
  </si>
  <si>
    <t>Libellé compte</t>
  </si>
  <si>
    <t>N-1 Exé</t>
  </si>
  <si>
    <t>Simulé</t>
  </si>
  <si>
    <t>Dernier voté</t>
  </si>
  <si>
    <t>Engagé</t>
  </si>
  <si>
    <t>Cptabilisé</t>
  </si>
  <si>
    <t>N+1 Prim</t>
  </si>
  <si>
    <t>N+2</t>
  </si>
  <si>
    <t>*</t>
  </si>
  <si>
    <t>PRESIDENCE</t>
  </si>
  <si>
    <t>AUTRES IMMO. FINANCIERES</t>
  </si>
  <si>
    <t>AMORTISSEMENTS DES IMMO -</t>
  </si>
  <si>
    <t>AMORTISSEMENTS MATERIEL</t>
  </si>
  <si>
    <t>AMORTISSEMENTS DES AUTRES</t>
  </si>
  <si>
    <t>ACHATS</t>
  </si>
  <si>
    <t>PETIT MATERIEL-OUTILLAGE</t>
  </si>
  <si>
    <t>FOURNITURES DE BUREAU</t>
  </si>
  <si>
    <t>SERVICES EXTERIEURS</t>
  </si>
  <si>
    <t>ABONNEMENT DOCUMENTATION</t>
  </si>
  <si>
    <t>FRAIS DE COLLOQUES, ET DE</t>
  </si>
  <si>
    <t>AUT. SERVICES EXTERIEURS</t>
  </si>
  <si>
    <t>POURBOIRES, DONS, CADEAUX</t>
  </si>
  <si>
    <t>RECEPTIONS</t>
  </si>
  <si>
    <t>AFFRANCHISSEMENTS</t>
  </si>
  <si>
    <t>TELEPHONE</t>
  </si>
  <si>
    <t>COTISATIONS DIVERSES</t>
  </si>
  <si>
    <t>IMPOTS ET TAXES ET VERSTS</t>
  </si>
  <si>
    <t>CHARGES DE PERSONNEL</t>
  </si>
  <si>
    <t>AUTRES OEUVRES SOCIALES</t>
  </si>
  <si>
    <t>AUTRES CHARGES DE GESTION</t>
  </si>
  <si>
    <t>AUTRES FRAIS DE GESTION</t>
  </si>
  <si>
    <t>DOTATIONS AMORTISSEMENTS</t>
  </si>
  <si>
    <t>DOT.AMORT.MAT.INFORMATIQU</t>
  </si>
  <si>
    <t>DOT.AMORT. MOBILIER</t>
  </si>
  <si>
    <t>DOT.AMORT.AUT.IMMOS CORPO</t>
  </si>
  <si>
    <t>TRANSFERTS DE CHARGES</t>
  </si>
  <si>
    <t>T.C.E. DIVERS</t>
  </si>
  <si>
    <t>ASSEMBLEE DES ELUS</t>
  </si>
  <si>
    <t>PRIMES D'ASSURANCES</t>
  </si>
  <si>
    <t>FPC (PROGRAMME)</t>
  </si>
  <si>
    <t>ELECTIONS CONSULAIRES</t>
  </si>
  <si>
    <t>IMPRIMES DIVERS</t>
  </si>
  <si>
    <t>ANNONCES ET INSERTIONS</t>
  </si>
  <si>
    <t>DEPLACTS PERSO.PERMANENT</t>
  </si>
  <si>
    <t>INTERNET</t>
  </si>
  <si>
    <t>P.S. DIVERSES EXTERIEURES</t>
  </si>
  <si>
    <t>AUTRES FRAIS / ELECTIONS</t>
  </si>
  <si>
    <t>DIRECTION GENERALE</t>
  </si>
  <si>
    <t>COMSOMMABLE INFORMATIQUE</t>
  </si>
  <si>
    <t>CREDIT-BAIL MOBILIER</t>
  </si>
  <si>
    <t>MAINTENANCE</t>
  </si>
  <si>
    <t>OUVRAGES DOCUMENTATION</t>
  </si>
  <si>
    <t>PERS. DETACHE PERMANENTS</t>
  </si>
  <si>
    <t>HONORAIRES</t>
  </si>
  <si>
    <t>DEPLACEMENTS IMPUT. S/FPC</t>
  </si>
  <si>
    <t>DEPLACEMENTS AUTRES</t>
  </si>
  <si>
    <t>RED. BREVETS,MARQUES,LIC.</t>
  </si>
  <si>
    <t>DOT.AMORT. MAT.DE BUREAU</t>
  </si>
  <si>
    <t>JURIDIQUE</t>
  </si>
  <si>
    <t>ACHATS / MARCHÉS PUBLICS</t>
  </si>
  <si>
    <t>REPRISES S/AMORTISSEMENTS</t>
  </si>
  <si>
    <t>REPRISES S/ PROVISIONS P/</t>
  </si>
  <si>
    <t>COMMUNICATION</t>
  </si>
  <si>
    <t>CATALOGUES ET IMPRIMES</t>
  </si>
  <si>
    <t>LOCATIONS MOBILIERES</t>
  </si>
  <si>
    <t>PERS. DETACHE VACATAIRES</t>
  </si>
  <si>
    <t>DEPLACEMENTS INTERVENANTS</t>
  </si>
  <si>
    <t>IMMO. CORPORELLES</t>
  </si>
  <si>
    <t>AUTRES IMMOB. CORPORELLES</t>
  </si>
  <si>
    <t>AMORTISSEMENTS MOBILIER</t>
  </si>
  <si>
    <t>PRODUITS D'ENTRETIEN &amp; DE</t>
  </si>
  <si>
    <t>COMBUSTIBLES, CARBURANT,</t>
  </si>
  <si>
    <t>LOCATIONS DE VEHICULES</t>
  </si>
  <si>
    <t>MAINTENANCE MAT.INFORMAT.</t>
  </si>
  <si>
    <t>INDEMNITES STAGIAIRES</t>
  </si>
  <si>
    <t>VENTE PROD. FAB.,PRESTAT°</t>
  </si>
  <si>
    <t>ETUDES</t>
  </si>
  <si>
    <t>ARCHIVES</t>
  </si>
  <si>
    <t>PRESTATIONS DE FORMATION</t>
  </si>
  <si>
    <t>IMPLANTATIONS</t>
  </si>
  <si>
    <t>BANQUE DE DONNEES AUTRES</t>
  </si>
  <si>
    <t>FOIRES ET EXPOSITIONS</t>
  </si>
  <si>
    <t>FRAIS DE RECRUTEMENT DU</t>
  </si>
  <si>
    <t>AUTRES CONTRIBUTIONS</t>
  </si>
  <si>
    <t>SUBVENTIONS EXPLOITATION</t>
  </si>
  <si>
    <t>SUBV.EXPLOIT. REGION</t>
  </si>
  <si>
    <t>SUBV.EXPLOIT. DEPARTEMENT</t>
  </si>
  <si>
    <t>SUBV.EXPLOIT. C.E.E.</t>
  </si>
  <si>
    <t>SPL GLISSE</t>
  </si>
  <si>
    <t>ACCUEIL</t>
  </si>
  <si>
    <t>PEC</t>
  </si>
  <si>
    <t>DOTATION S/ PROVISIONS P/</t>
  </si>
  <si>
    <t>DROITS DE REPRODUCTION</t>
  </si>
  <si>
    <t>FINANCE GESTION</t>
  </si>
  <si>
    <t>IMMO. INCORPORELLES</t>
  </si>
  <si>
    <t>ENTR.REPAR.BIENS MOBILIER</t>
  </si>
  <si>
    <t>FRAIS BANCAIRES</t>
  </si>
  <si>
    <t>DOT.AMORT.LOGICIELS</t>
  </si>
  <si>
    <t>INTER SERV. FRAIS DE PERS</t>
  </si>
  <si>
    <t>INFORMATIQUE</t>
  </si>
  <si>
    <t>CHARGES EXCEPTIONNELLES</t>
  </si>
  <si>
    <t>AUTRES CHARGES EXCEPTION-</t>
  </si>
  <si>
    <t>MISE A JOUR DE LOGICIELS</t>
  </si>
  <si>
    <t>F.P.C.</t>
  </si>
  <si>
    <t>GESTION DU PERSONNEL</t>
  </si>
  <si>
    <t>PERSONNEL INTERIMAIRE</t>
  </si>
  <si>
    <t>MEDECINE DU TRAVAIL</t>
  </si>
  <si>
    <t>EQUIPEMENTS</t>
  </si>
  <si>
    <t>PORT DE SAINT JEAN DE LUZ</t>
  </si>
  <si>
    <t>INTER SERV. TELEPHONE</t>
  </si>
  <si>
    <t>REMBT FOURNITURES BUREAU</t>
  </si>
  <si>
    <t>INTER SERV. AFFRANCHISST</t>
  </si>
  <si>
    <t>PORT DE BAYONNE</t>
  </si>
  <si>
    <t>REMBT PHOTOCOPIES</t>
  </si>
  <si>
    <t>INTER SERV. DEPLACEMENTS</t>
  </si>
  <si>
    <t>DIR.DEVELOPPEMENT ECONOM.</t>
  </si>
  <si>
    <t>FORMATION</t>
  </si>
  <si>
    <t>ASSOCIATION MAGISTRATS</t>
  </si>
  <si>
    <t>FONDS DE CONCOURS</t>
  </si>
  <si>
    <t>MAINTIEN EMPLOI PAYS BASQ</t>
  </si>
  <si>
    <t>H'ACTION 64</t>
  </si>
  <si>
    <t>AUTRES SUBVENT°EXPLOITAT°</t>
  </si>
  <si>
    <t>COMMERCE URBAIN</t>
  </si>
  <si>
    <t>ACCES</t>
  </si>
  <si>
    <t>ETUDES ET RECHERCHES</t>
  </si>
  <si>
    <t>PRODUITS EXCEPTIONNELS</t>
  </si>
  <si>
    <t>AUTRES PRODUITS EXCEPTION</t>
  </si>
  <si>
    <t>COMMERCE RURAL</t>
  </si>
  <si>
    <t>ORAC</t>
  </si>
  <si>
    <t>INDUSTRIE</t>
  </si>
  <si>
    <t>BILTAG</t>
  </si>
  <si>
    <t>CONTRIBUTIONS RECUES DE</t>
  </si>
  <si>
    <t>LANAZI</t>
  </si>
  <si>
    <t>PERTES CREANCES IRRECOU -</t>
  </si>
  <si>
    <t>AUTRES PRODUITS</t>
  </si>
  <si>
    <t>HOTELLERIE / TOURISME</t>
  </si>
  <si>
    <t>CREATION / TRANSMISSION</t>
  </si>
  <si>
    <t>5JPE</t>
  </si>
  <si>
    <t>FOURNITURES SCOLAIRES ET</t>
  </si>
  <si>
    <t>EPCE</t>
  </si>
  <si>
    <t>FAITES</t>
  </si>
  <si>
    <t>SALONS-FOIRES-EXPOSITIONS</t>
  </si>
  <si>
    <t>Erreur</t>
  </si>
  <si>
    <t>HONORAIRES DE FORMATION</t>
  </si>
  <si>
    <t>AUTRES SERVICES</t>
  </si>
  <si>
    <t>NACRE</t>
  </si>
  <si>
    <t>SUBV.EXPLOIT. ETAT</t>
  </si>
  <si>
    <t>PFIL</t>
  </si>
  <si>
    <t>TRANSM</t>
  </si>
  <si>
    <t>N.T.I.C.</t>
  </si>
  <si>
    <t>REMBT FRAIS DEPLACEMENTS</t>
  </si>
  <si>
    <t>MARKETING / COLLECTE TAXE</t>
  </si>
  <si>
    <t>CONTRATS APPRENTISSAGE</t>
  </si>
  <si>
    <t>FORMALITÉS APPRENTISSAGE</t>
  </si>
  <si>
    <t>TAXE APPRENTISSAGE</t>
  </si>
  <si>
    <t>C.F.E.</t>
  </si>
  <si>
    <t>BANQUE DONNEES AEF</t>
  </si>
  <si>
    <t>MOBILIER : AUGMENTATION</t>
  </si>
  <si>
    <t>REMBOURSEMENT DOCUMENTAT°</t>
  </si>
  <si>
    <t>CFE - REDEVANCES CARTES</t>
  </si>
  <si>
    <t>C.F.E. - SERVICE +</t>
  </si>
  <si>
    <t>C.F.E. - CHAMBERSIGN</t>
  </si>
  <si>
    <t>BANQUE DE DONNEES</t>
  </si>
  <si>
    <t>AUTRES PRODUITS GESTION</t>
  </si>
  <si>
    <t>TRANSMISSION ENTREPRISES</t>
  </si>
  <si>
    <t>PRATE</t>
  </si>
  <si>
    <t>DEVELOPPEMENT DURABLE</t>
  </si>
  <si>
    <t>RELATIONS INTERNATIONALES</t>
  </si>
  <si>
    <t>REMBOURSEMENT DES FRAIS</t>
  </si>
  <si>
    <t>CCI TRANSFRONTALIERE</t>
  </si>
  <si>
    <t>FORMALITÉS INTERNATIONAL.</t>
  </si>
  <si>
    <t>VENTES D'IMPRIMES</t>
  </si>
  <si>
    <t>REMBT D'AFFRANCHISSEMENTS</t>
  </si>
  <si>
    <t>VISAS IMPORT-EXPORT</t>
  </si>
  <si>
    <t>INFO. AUX ENTREPRISES</t>
  </si>
  <si>
    <t>CIP</t>
  </si>
  <si>
    <t>SERVICE ETUDES</t>
  </si>
  <si>
    <t>VENTES DE LISTES</t>
  </si>
  <si>
    <t>ANTENNE MAULEON / ODACE</t>
  </si>
  <si>
    <t>T.C.E. CHARGES PERSONNEL</t>
  </si>
  <si>
    <t>ESTIA / FORMATION</t>
  </si>
  <si>
    <t>CONTRIBUTIONS VERSEES</t>
  </si>
  <si>
    <t>C.E.L. CCF BAYONNE</t>
  </si>
  <si>
    <t>E.G.C. CCF BAYONNE</t>
  </si>
  <si>
    <t>FORM.LONGUES CCF BAYONNE</t>
  </si>
  <si>
    <t>FORM.COURTES CCF BAYONNE</t>
  </si>
  <si>
    <t>DIVERS CCF BAYONNE</t>
  </si>
  <si>
    <t>HOTEL CONSULAIRE</t>
  </si>
  <si>
    <t>ETAGE2</t>
  </si>
  <si>
    <t>AMORT.CONSTRUCT° INSTALL.</t>
  </si>
  <si>
    <t>DOT.AMORT.CONSTRUCT°-INST</t>
  </si>
  <si>
    <t>ETAGE3</t>
  </si>
  <si>
    <t>RDC</t>
  </si>
  <si>
    <t>SALLE1</t>
  </si>
  <si>
    <t>EMPRUNTS ET DETTES ASSIM.</t>
  </si>
  <si>
    <t>EMPRUNTS ET.CREDIT VERSES</t>
  </si>
  <si>
    <t>INT.COURUS ETAB. CREDIT</t>
  </si>
  <si>
    <t>INSTALLATIONS GENERALES,</t>
  </si>
  <si>
    <t>AMORTISSEMENTS AGENCT</t>
  </si>
  <si>
    <t>AMORTISSEMENTS ENSEMBLES</t>
  </si>
  <si>
    <t>AMORTISSEMENTS INSTALLAT°</t>
  </si>
  <si>
    <t>EAU</t>
  </si>
  <si>
    <t>ELECTRICITE</t>
  </si>
  <si>
    <t>GAZ DE CHAUFFAGE</t>
  </si>
  <si>
    <t>HABILLEMENT ET VETEMENTS</t>
  </si>
  <si>
    <t>LOCATION MAT.INFORMATIQUE</t>
  </si>
  <si>
    <t>ENTR.REPAR.BIENS IMMOBIL.</t>
  </si>
  <si>
    <t>SALAIRES ET CHARGES SOC.</t>
  </si>
  <si>
    <t>CONTROLE APAVE</t>
  </si>
  <si>
    <t>S/ TRAITANCE - NETTOYAGE</t>
  </si>
  <si>
    <t>S/TRAITANCE - GARDIENNAGE</t>
  </si>
  <si>
    <t>AUTRES IMPOTS, TAXES ET</t>
  </si>
  <si>
    <t>TAXE FONCIERE</t>
  </si>
  <si>
    <t>TAXE HABITATION</t>
  </si>
  <si>
    <t>CHARGES FINANCIERES</t>
  </si>
  <si>
    <t>INTERETS DES EMPRUNTS</t>
  </si>
  <si>
    <t>CHARGES S/EXERCICES ANTE-</t>
  </si>
  <si>
    <t>DOT.AMORT.AGENCT AMENT T.</t>
  </si>
  <si>
    <t>DOT.AMORT.CONSTRUCT°ADMIN</t>
  </si>
  <si>
    <t>DOT.AMORT.INSTAL.GENERALE</t>
  </si>
  <si>
    <t>LOCAT° BUREAUX-SALLES</t>
  </si>
  <si>
    <t>INTER S.CHARGES LOCATIVES</t>
  </si>
  <si>
    <t>LOCATIONS IMMOBILIERES</t>
  </si>
  <si>
    <t>LOCATION SALLES</t>
  </si>
  <si>
    <t>LOCATION GARAGES</t>
  </si>
  <si>
    <t>USAGE D'INSTALLATION ET</t>
  </si>
  <si>
    <t>CHARGES LOCATIVES</t>
  </si>
  <si>
    <t>REMBOURSEMENT PHOTOCOPIES</t>
  </si>
  <si>
    <t>REMBOURSEMENT ASTREINTE &amp;</t>
  </si>
  <si>
    <t>REMBOURSEMENTS DIVERS</t>
  </si>
  <si>
    <t>REPRISES P.P.D. CREANCES</t>
  </si>
  <si>
    <t>S.C.I. C.C.F. BAYONNE</t>
  </si>
  <si>
    <t>PARTICIPATIONS &amp; CREANCES</t>
  </si>
  <si>
    <t>S.C.I. C.C.F. BIDART</t>
  </si>
  <si>
    <t>4 RUE DES CHAMPS BATIMENT</t>
  </si>
  <si>
    <t>LOCATION APPARTEMENTS</t>
  </si>
  <si>
    <t>PRODUITS DES CESSIONS DES</t>
  </si>
  <si>
    <t>MOYENS GENERAUX</t>
  </si>
  <si>
    <t>FOURNISSEURS ET COMPTES</t>
  </si>
  <si>
    <t>CLIENTS-COMPTES RATTACHES</t>
  </si>
  <si>
    <t>PERSONNEL ET COMPTES</t>
  </si>
  <si>
    <t>DEBITEURS ET CREDITEURS</t>
  </si>
  <si>
    <t>COMPTES DE REGULARISATION</t>
  </si>
  <si>
    <t>VALEURS MOBILIERES DE</t>
  </si>
  <si>
    <t>BANQUES, ETABLISSEMENTS</t>
  </si>
  <si>
    <t>CREDIT-BAIL DU MATERIEL</t>
  </si>
  <si>
    <t>PERS.DET.CHS - CP &amp; CET</t>
  </si>
  <si>
    <t>INTERETS BANCAIRES</t>
  </si>
  <si>
    <t>DOT.AMORT. MAT.TRANSPORT</t>
  </si>
  <si>
    <t>DOT.AMORT. MAT.PROTECTION</t>
  </si>
  <si>
    <t>DOT.PROV.RISQUES, CHARGES</t>
  </si>
  <si>
    <t>TAXE ADDITIONNELLE A LA</t>
  </si>
  <si>
    <t>CONTRIBUTIONS RECUES</t>
  </si>
  <si>
    <t>PRODUITS FINANCIERS</t>
  </si>
  <si>
    <t>INTERETS AVANCES TRESO.</t>
  </si>
  <si>
    <t>REVENUS DES TITRES IMMOB.</t>
  </si>
  <si>
    <t>REVENUS DES SICAV</t>
  </si>
  <si>
    <t>AUTRES PRODUITS FINANCIER</t>
  </si>
  <si>
    <t>REPRISES P.P.D. IMMOB.</t>
  </si>
  <si>
    <t>CLUTOU</t>
  </si>
  <si>
    <t>CLUSTER TOURISME / GOAZEN</t>
  </si>
  <si>
    <t>TOURIS</t>
  </si>
  <si>
    <t>ECARTS</t>
  </si>
  <si>
    <t>ECARTS ARRONDIS / EURO</t>
  </si>
  <si>
    <t>OSASUN</t>
  </si>
  <si>
    <t>CLUSTER SANTE / OSASUNA</t>
  </si>
  <si>
    <t>SUBVENTIONS D'INVESTISS.</t>
  </si>
  <si>
    <t>IMMOBILISATIONS EN COURS</t>
  </si>
  <si>
    <t>ASS.DOMMAGES CONSTRUCTION</t>
  </si>
  <si>
    <t>INTER SERVICES : SAL.DET.</t>
  </si>
  <si>
    <t>ENERGIE ELECTRIQUE</t>
  </si>
  <si>
    <t>QUOTE-PART SUBVENTIONS D'</t>
  </si>
  <si>
    <t>ENTR.REPAR.MAT.INFORMATIQ</t>
  </si>
  <si>
    <t>VALEURS CPTABLES DES IMMO</t>
  </si>
  <si>
    <t>REPORT A NOUVEAU</t>
  </si>
  <si>
    <t>PROVISIONS POUR RISQUES &amp;</t>
  </si>
  <si>
    <t>PARTICIPATION A</t>
  </si>
  <si>
    <t>INTER S. AFFRANCHISSEMENT</t>
  </si>
  <si>
    <t>INTER S. TELEPHONE</t>
  </si>
  <si>
    <t>DROITS COURS DE LANGUES</t>
  </si>
  <si>
    <t>R.R.R. ACCORDES P/LA CCI</t>
  </si>
  <si>
    <t>DOCUMENTATION</t>
  </si>
  <si>
    <t>DROITS D'INSCRIPTION</t>
  </si>
  <si>
    <t>CEL - TRADUCTIONS</t>
  </si>
  <si>
    <t>BOURSES ET PRIX</t>
  </si>
  <si>
    <t>DROITS DE SCOLARITE</t>
  </si>
  <si>
    <t>DROITS DE PARTICIPATION</t>
  </si>
  <si>
    <t>DOT.P.P.D. CREANCES</t>
  </si>
  <si>
    <t>LOCATION BUREAUX-SALLES</t>
  </si>
  <si>
    <t>INTER SERVICES : DEPLACTS</t>
  </si>
  <si>
    <t>DOT.AMORT. IMMOB. INCORP.</t>
  </si>
  <si>
    <t>COLLOQUES, SEMINAIRES ET</t>
  </si>
  <si>
    <t>FRAIS ACTES &amp; CONTENTIEUX</t>
  </si>
  <si>
    <t>FRAIS DE DOSSIERS</t>
  </si>
  <si>
    <t>DOT.AMORT.MAT.PEDAGOGIQUE</t>
  </si>
  <si>
    <t>ACHAT MATERIEL,EQUIPEMENT</t>
  </si>
  <si>
    <t>SUBV.EXPLOIT. A.C.B.A.</t>
  </si>
  <si>
    <t>AIR COMPRIME, OXYGENE,</t>
  </si>
  <si>
    <t>T.C.E. REMBT ASSURANCES</t>
  </si>
  <si>
    <t>INTERETS COMPTES COURANTS</t>
  </si>
  <si>
    <t>RENTREES SUR DES CREANCES</t>
  </si>
  <si>
    <t>CAPITAL ET RESERVES</t>
  </si>
  <si>
    <t>IMMO. EN CONCESSION</t>
  </si>
  <si>
    <t>COTISATIONS UPS PERSONNEL</t>
  </si>
  <si>
    <t>COTISATIONS CRICA</t>
  </si>
  <si>
    <t>CMAC PERSONNEL PERMANENT</t>
  </si>
  <si>
    <t>COTISATIONS PREVOYANCE</t>
  </si>
  <si>
    <t>COTISAT°AUTRES ORGANISMES</t>
  </si>
  <si>
    <t>COTISATIONS C.O.S.</t>
  </si>
  <si>
    <t>CHARGES SOCIALES S/ C.P.</t>
  </si>
  <si>
    <t>TITRES DE RESTAURANT</t>
  </si>
  <si>
    <t>DOT. AMORT. DE CADUCITÉ</t>
  </si>
  <si>
    <t>DOT.PROV.P/GROSSES REPARA</t>
  </si>
  <si>
    <t>USAGE D'INSTALLATIONS ET</t>
  </si>
  <si>
    <t>LOCATION MATERIEL</t>
  </si>
  <si>
    <t>SUBV.EXPLOIT. COMMUNES</t>
  </si>
  <si>
    <t>DROITS DE PORT</t>
  </si>
  <si>
    <t>DOT.AMORT.DEPRECIAT°IMMOS</t>
  </si>
  <si>
    <t>PRODUITS, SERVICES DIVERS</t>
  </si>
  <si>
    <t>REDEVANCES P/ CONCESSIONS</t>
  </si>
  <si>
    <t>TERRAINS</t>
  </si>
  <si>
    <t>HANGARS</t>
  </si>
  <si>
    <t>REMBT IMPOT FONCIER</t>
  </si>
  <si>
    <t>REDEVANCES D'EQUIPEMENT</t>
  </si>
  <si>
    <t>REMORQUAGE</t>
  </si>
  <si>
    <t>UPS PORT</t>
  </si>
  <si>
    <t>AG2R PÉNIBILITÉ</t>
  </si>
  <si>
    <t>TONNAGE GARANTI</t>
  </si>
  <si>
    <t>SOUS TRAITANCE</t>
  </si>
  <si>
    <t>REDEV.SOUS-TRAITES AUTRES</t>
  </si>
  <si>
    <t>ASSEDIC ASSOCIATIONS</t>
  </si>
  <si>
    <t>IMPOTS SUR LES BENEFICES</t>
  </si>
  <si>
    <t>VERSEMENTS FONDATION</t>
  </si>
  <si>
    <t>VERSEMENTS FONDS DOTATION</t>
  </si>
  <si>
    <t>RENATO</t>
  </si>
  <si>
    <t>CCGA / TRANSMISSION ENTR.</t>
  </si>
  <si>
    <t>RETRAITE-AGEFICE</t>
  </si>
  <si>
    <t>MARQUE TERRITORIALE</t>
  </si>
  <si>
    <t>REVENUS DES PRETS</t>
  </si>
  <si>
    <t>PROVISIONS P/DEPRECIATION</t>
  </si>
  <si>
    <t>PENALITE&amp;AMENDE FISCALE</t>
  </si>
  <si>
    <t>REVENUS DES CERTIFICATS</t>
  </si>
  <si>
    <t>CLUAGR</t>
  </si>
  <si>
    <t>CLUSTER AGROALIM./UZTARTU</t>
  </si>
  <si>
    <t>ETAT-AUTRES COLLECTIVITES</t>
  </si>
  <si>
    <t>REP. PPD AUTRES CREANCES</t>
  </si>
  <si>
    <t>PERTES DE CHANGE</t>
  </si>
  <si>
    <t>COTISAT° ARIAL &amp; URPIMMEC</t>
  </si>
  <si>
    <t>CHARGES NETTES / CESSIONS</t>
  </si>
  <si>
    <t>VERST A RECEV. FONDATION</t>
  </si>
  <si>
    <t>Table paramètre</t>
  </si>
  <si>
    <t>Etat fi</t>
  </si>
  <si>
    <t>(Tous)</t>
  </si>
  <si>
    <t>1 - Service Général : Services support / DEVECO</t>
  </si>
  <si>
    <t>2 - Bilan / CR</t>
  </si>
  <si>
    <t>3 - Détail charges / Produits</t>
  </si>
  <si>
    <t>CR</t>
  </si>
  <si>
    <t>Étiquettes de lignes</t>
  </si>
  <si>
    <t>Services support</t>
  </si>
  <si>
    <t>Bilan</t>
  </si>
  <si>
    <t/>
  </si>
  <si>
    <t xml:space="preserve"> </t>
  </si>
  <si>
    <t>102800 ECART D'OUVERTURE PREMIER</t>
  </si>
  <si>
    <t>110100 REPORT ANV CRED.N.AFFECTE</t>
  </si>
  <si>
    <t>151801 AUT.PROVIS°P/RISQUES D.E</t>
  </si>
  <si>
    <t>158801 AUT.PROV.P/CHARGES D.E.</t>
  </si>
  <si>
    <t>158802 AUT.PROV.P/CHARGES AUGM.</t>
  </si>
  <si>
    <t>Implantations</t>
  </si>
  <si>
    <t>158803 AUT.PROV.P/CHARGES DIMIN.</t>
  </si>
  <si>
    <t>DEVECO</t>
  </si>
  <si>
    <t>164001 EMPRUNTS ETAB.CREDIT D.E.</t>
  </si>
  <si>
    <t>164002 EMPRUNTS ET.CREDIT VERSES</t>
  </si>
  <si>
    <t>165101 DEPOTS DEBUT EXERCICE</t>
  </si>
  <si>
    <t>168841 INT.COURUS ETAB.DE CREDIT</t>
  </si>
  <si>
    <t>168842 INT.COURUS ETAB. CREDIT</t>
  </si>
  <si>
    <t>168843 INT.COURUS ETAB. CREDIT</t>
  </si>
  <si>
    <t>Guichet unique</t>
  </si>
  <si>
    <t>186287 F.P.C.</t>
  </si>
  <si>
    <t>186400 SALAIRES ET CHARGES SOC.</t>
  </si>
  <si>
    <t>186800 CONTRIBUTIONS VERSEES</t>
  </si>
  <si>
    <t>187067 PRESTATIONS DE FORMATION</t>
  </si>
  <si>
    <t>187068 LOCAT° BUREAUX-SALLES</t>
  </si>
  <si>
    <t>187080 INTER SERV. TELEPHONE</t>
  </si>
  <si>
    <t>187081 INTER S.CHARGES LOCATIVES</t>
  </si>
  <si>
    <t>187082 REMBT FOURNITURES BUREAU</t>
  </si>
  <si>
    <t>187083 REMBT PHOTOCOPIES</t>
  </si>
  <si>
    <t>187084 INTER SERV. FRAIS DE PERS</t>
  </si>
  <si>
    <t>Charges</t>
  </si>
  <si>
    <t>187086 INTER SERV. DEPLACEMENTS</t>
  </si>
  <si>
    <t>Commerce / Tourisme</t>
  </si>
  <si>
    <t>187087 INTER SERV. AFFRANCHISST</t>
  </si>
  <si>
    <t>PME</t>
  </si>
  <si>
    <t>187089 AUTRES PRODUITS</t>
  </si>
  <si>
    <t>187681 INTERETS AVANCES TRESO.</t>
  </si>
  <si>
    <t>Création / Transmission</t>
  </si>
  <si>
    <t>187800 CONTRIBUTIONS RECUES</t>
  </si>
  <si>
    <t>204001 PARTICIP.FONDS ENTREPRISE</t>
  </si>
  <si>
    <t>205101 LOGICIELS DEBUT EXERCICE</t>
  </si>
  <si>
    <t>205102 LOGICIELS AUGMENTATION</t>
  </si>
  <si>
    <t>205103 LOGICIELS DIMINUTION</t>
  </si>
  <si>
    <t>211101 TERRAINS NUS DEBUT EXERC.</t>
  </si>
  <si>
    <t>Produits</t>
  </si>
  <si>
    <t>212001 AGENCEMENTS, AMENAGEMENTS</t>
  </si>
  <si>
    <t>213151 CONSTRUCT°ENSEMBLES IMMO.</t>
  </si>
  <si>
    <t>213501 CONSTRUCT° INSTALLAT°GLES</t>
  </si>
  <si>
    <t>218101 INSTALLATIONS GENERALES,</t>
  </si>
  <si>
    <t>218102 INSTALLATIONS GENERALES,</t>
  </si>
  <si>
    <t>218201 MATERIEL DE TRANSPORT  :</t>
  </si>
  <si>
    <t>218311 MATERIEL DE BUREAU DEBUT</t>
  </si>
  <si>
    <t>218312 MATERIEL DE BUREAU     :</t>
  </si>
  <si>
    <t>(vide)</t>
  </si>
  <si>
    <t>218313 MATERIEL DE BUREAU     :</t>
  </si>
  <si>
    <t>Total général</t>
  </si>
  <si>
    <t>218321 MATERIEL INFORMATIQUE  :</t>
  </si>
  <si>
    <t>218322 MATERIEL INFORMATIQUE  :</t>
  </si>
  <si>
    <t>218323 MATERIEL INFORMATIQUE  :</t>
  </si>
  <si>
    <t>Pôle RH</t>
  </si>
  <si>
    <t>218401 MOBILIER : DEBUT EXERCICE</t>
  </si>
  <si>
    <t>218402 MOBILIER : AUGMENTATION</t>
  </si>
  <si>
    <t>218701 MAT. PROTECTION D'HYGIENE</t>
  </si>
  <si>
    <t>218801 AUTRES IMMOB. CORPORELLES</t>
  </si>
  <si>
    <t>218802 AUTRES IMMOB. CORPORELLES</t>
  </si>
  <si>
    <t>ENVIRONNEMENT SECURITE</t>
  </si>
  <si>
    <t>261211 PARTS SCI-CRCI AQUITAINE</t>
  </si>
  <si>
    <t>261821 PARTS SCI CCF DEBUT EX.</t>
  </si>
  <si>
    <t>271101 ACTIONS (DROIT PROPRIETE)</t>
  </si>
  <si>
    <t>271801 AUTRES TITRES IMMOBILISES</t>
  </si>
  <si>
    <t>271802 AUTRES TITRES IMMOBILISES</t>
  </si>
  <si>
    <t>274801 AUTRES PRETS DEBUT EXERC.</t>
  </si>
  <si>
    <t>274803 AUTRES PRETS DIMINUTION</t>
  </si>
  <si>
    <t>274861 PRETS CIL DEBUT EXERC.</t>
  </si>
  <si>
    <t>274862 PRETS CIL AUGMENTATION</t>
  </si>
  <si>
    <t>275101 DEPOTS DEBUT EXERCICE</t>
  </si>
  <si>
    <t>275501 CAUTIONNEMENTS</t>
  </si>
  <si>
    <t>280400 AMORTISSEMENTS AUTRES</t>
  </si>
  <si>
    <t>280510 AMORTISSEMENTS LOGICIELS</t>
  </si>
  <si>
    <t>281200 AMORTISSEMENTS AGENCT</t>
  </si>
  <si>
    <t>281315 AMORTISSEMENTS ENSEMBLES</t>
  </si>
  <si>
    <t>281350 AMORT.CONSTRUCT° INSTALL.</t>
  </si>
  <si>
    <t>281810 AMORTISSEMENTS INSTALLAT°</t>
  </si>
  <si>
    <t>281820 AMORTISSEMENTS MATERIEL</t>
  </si>
  <si>
    <t>281831 AMORTISSEMENTS MATERIEL</t>
  </si>
  <si>
    <t>281832 AMORTISSEMENTS MATERIEL</t>
  </si>
  <si>
    <t>281840 AMORTISSEMENTS MOBILIER</t>
  </si>
  <si>
    <t>281870 AMORTISSEMENTS MATERIEL</t>
  </si>
  <si>
    <t>281880 AMORTISSEMENTS DES AUTRES</t>
  </si>
  <si>
    <t>296180 P.P.D. AUTRES TITRES DE</t>
  </si>
  <si>
    <t>297110 P.P.D. ACTIONS (DROIT DE</t>
  </si>
  <si>
    <t>401100 FOURNISSEURS - ACHATS DE</t>
  </si>
  <si>
    <t>404100 FOURNISSEUR IMMO.</t>
  </si>
  <si>
    <t>411100 CLIENTS - VENTES DE BIENS</t>
  </si>
  <si>
    <t>428200 PERSONNEL - DETTES PROVI-</t>
  </si>
  <si>
    <t>467861 FRAIS AVANCES P/COMPTE DE</t>
  </si>
  <si>
    <t>468600 CHARGES A PAYER</t>
  </si>
  <si>
    <t>468700 PRODUITS A RECEVOIR</t>
  </si>
  <si>
    <t>486000 CHARGES CONSTATEES AVANCE</t>
  </si>
  <si>
    <t>487000 PRODUITS CONSTATES AVANCE</t>
  </si>
  <si>
    <t>491000 PROVISIONS P/DEPRECIATION</t>
  </si>
  <si>
    <t>508110 SICAV</t>
  </si>
  <si>
    <t>512113 CREDIT AGRICOLE</t>
  </si>
  <si>
    <t>604500 MISE A JOUR DE LOGICIELS</t>
  </si>
  <si>
    <t>606110 EAU</t>
  </si>
  <si>
    <t>606120 ELECTRICITE</t>
  </si>
  <si>
    <t>606140 GAZ DE CHAUFFAGE</t>
  </si>
  <si>
    <t>606310 PRODUITS D'ENTRETIEN &amp; DE</t>
  </si>
  <si>
    <t>606320 PETIT MATERIEL-OUTILLAGE</t>
  </si>
  <si>
    <t>606410 FOURNITURES DE BUREAU</t>
  </si>
  <si>
    <t>606420 IMPRIMES DIVERS</t>
  </si>
  <si>
    <t>606430 COMSOMMABLE INFORMATIQUE</t>
  </si>
  <si>
    <t>606440 FOURNITURES SCOLAIRES ET</t>
  </si>
  <si>
    <t>606810 HABILLEMENT ET VETEMENTS</t>
  </si>
  <si>
    <t>606820 COMBUSTIBLES, CARBURANT,</t>
  </si>
  <si>
    <t>612210 CREDIT-BAIL MOBILIER</t>
  </si>
  <si>
    <t>612220 CREDIT-BAIL DU MATERIEL</t>
  </si>
  <si>
    <t>613200 LOCATIONS IMMOBILIERES</t>
  </si>
  <si>
    <t>613510 LOCATIONS MOBILIERES</t>
  </si>
  <si>
    <t>613520 LOCATION MAT.INFORMATIQUE</t>
  </si>
  <si>
    <t>613530 LOCATIONS DE VEHICULES</t>
  </si>
  <si>
    <t>614000 CHARGES LOCATIVES</t>
  </si>
  <si>
    <t>615200 ENTR.REPAR.BIENS IMMOBIL.</t>
  </si>
  <si>
    <t>615510 ENTR.REPAR.BIENS MOBILIER</t>
  </si>
  <si>
    <t>615610 MAINTENANCE</t>
  </si>
  <si>
    <t>615620 MAINTENANCE MAT.INFORMAT.</t>
  </si>
  <si>
    <t>616110 PRIMES D'ASSURANCES</t>
  </si>
  <si>
    <t>617000 ETUDES ET RECHERCHES</t>
  </si>
  <si>
    <t>618100 ABONNEMENT DOCUMENTATION</t>
  </si>
  <si>
    <t>618110 OUVRAGES DOCUMENTATION</t>
  </si>
  <si>
    <t>618500 FRAIS DE COLLOQUES, ET DE</t>
  </si>
  <si>
    <t>618704 BANQUE DONNEES AEF</t>
  </si>
  <si>
    <t>618705 BANQUE DE DONNEES AUTRES</t>
  </si>
  <si>
    <t>621100 PERSONNEL INTERIMAIRE</t>
  </si>
  <si>
    <t>621400 PERS. DETACHE PERMANENTS</t>
  </si>
  <si>
    <t>621410 PERS. DETACHE VACATAIRES</t>
  </si>
  <si>
    <t>621420 PERS.DET.CHS - CP &amp; CET</t>
  </si>
  <si>
    <t>622600 HONORAIRES</t>
  </si>
  <si>
    <t>622650 HONORAIRES DE FORMATION</t>
  </si>
  <si>
    <t>622810 CONTROLE APAVE</t>
  </si>
  <si>
    <t>623100 ANNONCES ET INSERTIONS</t>
  </si>
  <si>
    <t>623300 FOIRES ET EXPOSITIONS</t>
  </si>
  <si>
    <t>623600 CATALOGUES ET IMPRIMES</t>
  </si>
  <si>
    <t>623710 PUBLICATIONS</t>
  </si>
  <si>
    <t>623720 AUT.ACTIONS PUBLICITAIRES</t>
  </si>
  <si>
    <t>623800 POURBOIRES, DONS, CADEAUX</t>
  </si>
  <si>
    <t>624800 FRAIS TRANSPORT MATERIEL</t>
  </si>
  <si>
    <t>625110 DEPLACTS PERSO.PERMANENT</t>
  </si>
  <si>
    <t>625120 DEPLACEMENTS IMPUT. S/FPC</t>
  </si>
  <si>
    <t>625130 DEPLACEMENTS ELUS</t>
  </si>
  <si>
    <t>625140 DEPLACEMENTS AUTRES</t>
  </si>
  <si>
    <t>625700 RECEPTIONS</t>
  </si>
  <si>
    <t>626110 AFFRANCHISSEMENTS</t>
  </si>
  <si>
    <t>626130 BOITES POSTALES</t>
  </si>
  <si>
    <t>626210 TELEPHONE</t>
  </si>
  <si>
    <t>626230 TELECOPIE</t>
  </si>
  <si>
    <t>626240 INTERNET</t>
  </si>
  <si>
    <t>627800 FRAIS BANCAIRES</t>
  </si>
  <si>
    <t>628100 COTISATIONS DIVERSES</t>
  </si>
  <si>
    <t>628400 FRAIS DE RECRUTEMENT DU</t>
  </si>
  <si>
    <t>628710 S/ TRAITANCE - NETTOYAGE</t>
  </si>
  <si>
    <t>628720 S/TRAITANCE - GARDIENNAGE</t>
  </si>
  <si>
    <t>628810 F.P.C. (HORS PROGRAMME)</t>
  </si>
  <si>
    <t>628811 FPC (PROGRAMME)</t>
  </si>
  <si>
    <t>628890 P.S. DIVERSES EXTERIEURES</t>
  </si>
  <si>
    <t>629000 R.R.R.O. SCES EXTERIEURS</t>
  </si>
  <si>
    <t>631100 TAXE SUR LES SALAIRES -</t>
  </si>
  <si>
    <t>633300 PARTICIPATION F.P.C.</t>
  </si>
  <si>
    <t>633400 PARTICIPATION EFFORT DE</t>
  </si>
  <si>
    <t>633800 AUTRES IMPOTS, TAXES ET</t>
  </si>
  <si>
    <t>635120 TAXE FONCIERE</t>
  </si>
  <si>
    <t>635131 TAXE HABITATION</t>
  </si>
  <si>
    <t>635200 T.V.A. NON RECUPERABLE</t>
  </si>
  <si>
    <t>635400 TIMBRES FISCAUX</t>
  </si>
  <si>
    <t>635820 REDEVANCE T.V.</t>
  </si>
  <si>
    <t>637100 CONTRI.SOCIALE SOLIDARITE</t>
  </si>
  <si>
    <t>637300 CONTRIBUTION FIPHFP</t>
  </si>
  <si>
    <t>637800 TAXES DIVERSES (MINES)</t>
  </si>
  <si>
    <t>641100 SALAIRES - PERMANENTS</t>
  </si>
  <si>
    <t>645110 COTISATIONS URSSAF   -</t>
  </si>
  <si>
    <t>645400 CMAC PERSONNEL PERMANENT</t>
  </si>
  <si>
    <t>647400 AUTRES OEUVRES SOCIALES</t>
  </si>
  <si>
    <t>647500 INDEMNITES STAGIAIRES</t>
  </si>
  <si>
    <t>647510 MEDECINE DU TRAVAIL</t>
  </si>
  <si>
    <t>651100 RED. BREVETS,MARQUES,LIC.</t>
  </si>
  <si>
    <t>651600 DROITS DE REPRODUCTION</t>
  </si>
  <si>
    <t>656200 FONDS DE CONCOURS</t>
  </si>
  <si>
    <t>656850 AUTRES CONTRIBUTIONS</t>
  </si>
  <si>
    <t>658200 AUTRES FRAIS / ELECTIONS</t>
  </si>
  <si>
    <t>658500 AUTRES FRAIS DE GESTION</t>
  </si>
  <si>
    <t>661160 INTERETS DES EMPRUNTS</t>
  </si>
  <si>
    <t>661600 INTERETS BANCAIRES</t>
  </si>
  <si>
    <t>668800 ECARTS ARRONDIS / EURO</t>
  </si>
  <si>
    <t>671200 PENALITE&amp;AMENDE FISCALE</t>
  </si>
  <si>
    <t>671800 AUTRES CHARGES EXCEPTION-</t>
  </si>
  <si>
    <t>675100 VALEURS CPTABLES DES IMMO</t>
  </si>
  <si>
    <t>675200 VALEURS CPTABLES DES IMMO</t>
  </si>
  <si>
    <t>681114 DOT.AMORT. IMMOB. INCORP.</t>
  </si>
  <si>
    <t>681116 DOT.AMORT.LOGICIELS</t>
  </si>
  <si>
    <t>681121 DOT.AMORT.AGENCT AMENT T.</t>
  </si>
  <si>
    <t>681122 DOT.AMORT.CONSTRUCT°ADMIN</t>
  </si>
  <si>
    <t>681123 DOT.AMORT.CONSTRUCT°-INST</t>
  </si>
  <si>
    <t>681127 DOT.AMORT.INSTAL.GENERALE</t>
  </si>
  <si>
    <t>681128 DOT.AMORT. MAT.TRANSPORT</t>
  </si>
  <si>
    <t>681129 DOT.AMORT. MAT.DE BUREAU</t>
  </si>
  <si>
    <t>681130 DOT.AMORT.MAT.INFORMATIQU</t>
  </si>
  <si>
    <t>681131 DOT.AMORT. MOBILIER</t>
  </si>
  <si>
    <t>681132 DOT.AMORT. MAT.PROTECTION</t>
  </si>
  <si>
    <t>681133 DOT.AMORT.AUT.IMMOS CORPO</t>
  </si>
  <si>
    <t>681500 DOT.PROV.RISQUES, CHARGES</t>
  </si>
  <si>
    <t>687500 DOTATION S/ PROVISIONS P/</t>
  </si>
  <si>
    <t>705000 ETUDES</t>
  </si>
  <si>
    <t>706300 FORMATION</t>
  </si>
  <si>
    <t>706770 PARTICIPATION A</t>
  </si>
  <si>
    <t>706811 LOCATION APPARTEMENTS</t>
  </si>
  <si>
    <t>706812 LOCATIONS IMMOBILIERES</t>
  </si>
  <si>
    <t>706813 LOCATION SALLES</t>
  </si>
  <si>
    <t>706814 LOCATION GARAGES</t>
  </si>
  <si>
    <t>706822 USAGE D'INSTALLATION ET</t>
  </si>
  <si>
    <t>706950 AUTRES SERVICES</t>
  </si>
  <si>
    <t>707112 VENTES D'IMPRIMES</t>
  </si>
  <si>
    <t>707113 VENTES DE LISTES</t>
  </si>
  <si>
    <t>708811 CHARGES LOCATIVES</t>
  </si>
  <si>
    <t>708813 REMBOURSEMENT PHOTOCOPIES</t>
  </si>
  <si>
    <t>708814 REMBOURSEMENT DOCUMENTAT°</t>
  </si>
  <si>
    <t>708816 REMBT FRAIS DEPLACEMENTS</t>
  </si>
  <si>
    <t>708817 REMBT D'AFFRANCHISSEMENTS</t>
  </si>
  <si>
    <t>708818 REMBOURSEMENT ASTREINTE &amp;</t>
  </si>
  <si>
    <t>708819 REMBOURSEMENT DES FRAIS</t>
  </si>
  <si>
    <t>708820 REMBOURSEMENTS DIVERS</t>
  </si>
  <si>
    <t>708830 VISAS IMPORT-EXPORT</t>
  </si>
  <si>
    <t>708835 CFE - REDEVANCES CARTES</t>
  </si>
  <si>
    <t>708838 C.F.E. - SERVICE +</t>
  </si>
  <si>
    <t>708840 C.F.E. - CHAMBERSIGN</t>
  </si>
  <si>
    <t>708841 BANQUE DE DONNEES</t>
  </si>
  <si>
    <t>708842 FORMALITÉS APPRENTISSAGE</t>
  </si>
  <si>
    <t>708851 SALONS-FOIRES-EXPOSITIONS</t>
  </si>
  <si>
    <t>708861 PRODUITS, SERVICES DIVERS</t>
  </si>
  <si>
    <t>741000 TAXE ADDITIONNELLE A LA</t>
  </si>
  <si>
    <t>742000 SUBV.EXPLOIT. ETAT</t>
  </si>
  <si>
    <t>743100 SUBV.EXPLOIT. REGION</t>
  </si>
  <si>
    <t>743200 SUBV.EXPLOIT. DEPARTEMENT</t>
  </si>
  <si>
    <t>744100 CONTRIBUTIONS RECUES DE</t>
  </si>
  <si>
    <t>745000 SUBV.EXPLOIT. C.E.E.</t>
  </si>
  <si>
    <t>746000 TAXE APPRENTISSAGE</t>
  </si>
  <si>
    <t>748900 AUTRES SUBVENT°EXPLOITAT°</t>
  </si>
  <si>
    <t>758500 AUTRES PRODUITS GESTION</t>
  </si>
  <si>
    <t>762100 REVENUS DES TITRES IMMOB.</t>
  </si>
  <si>
    <t>762400 REVENUS DES PRETS</t>
  </si>
  <si>
    <t>764100 REVENUS DES SICAV</t>
  </si>
  <si>
    <t>764200 REVENUS DES CERTIFICATS</t>
  </si>
  <si>
    <t>768200 AUTRES PRODUITS FINANCIER</t>
  </si>
  <si>
    <t>771800 AUTRES PRODUITS EXCEPTION</t>
  </si>
  <si>
    <t>775200 PRODUITS DES CESSIONS DES</t>
  </si>
  <si>
    <t>781500 REPRISES S/ PROVISIONS P/</t>
  </si>
  <si>
    <t>781740 REPRISES P.P.D. CREANCES</t>
  </si>
  <si>
    <t>786620 REPRISES P.P.D. IMMOB.</t>
  </si>
  <si>
    <t>791200 T.C.E. CHARGES PERSONNEL</t>
  </si>
  <si>
    <t>791300 T.C.E. DIVERS</t>
  </si>
  <si>
    <t>625112 DEPLACEMENTS INTERVENANTS</t>
  </si>
  <si>
    <t>787500 REPRISES S/ PROVISIONS P/</t>
  </si>
  <si>
    <t>DEVECO 1</t>
  </si>
  <si>
    <t>DEVECO 2</t>
  </si>
  <si>
    <t>Produit/ Charges</t>
  </si>
  <si>
    <t>CST</t>
  </si>
  <si>
    <t>RH</t>
  </si>
  <si>
    <t>Transverse</t>
  </si>
  <si>
    <t>GU</t>
  </si>
  <si>
    <t>C°/T°</t>
  </si>
  <si>
    <t>DEVECO 3</t>
  </si>
  <si>
    <t>Total produits</t>
  </si>
  <si>
    <t>T1 2015</t>
  </si>
  <si>
    <t>T2 2015</t>
  </si>
  <si>
    <t>T4 2015</t>
  </si>
  <si>
    <t>Réalisé 2015</t>
  </si>
  <si>
    <t>% réalisé/budget</t>
  </si>
  <si>
    <t>Ressource fiscale affectée</t>
  </si>
  <si>
    <t>Réalisé 2013</t>
  </si>
  <si>
    <t>Réalisé 2014</t>
  </si>
  <si>
    <t>Total Ressource fiscale affectée</t>
  </si>
  <si>
    <t>Provisions</t>
  </si>
  <si>
    <t>Résultat net</t>
  </si>
  <si>
    <t>T3 2015</t>
  </si>
  <si>
    <t>% var 2015/2014</t>
  </si>
  <si>
    <t>SUIVI CST</t>
  </si>
  <si>
    <t>OFP</t>
  </si>
  <si>
    <t>CONSTRUCTIONS EN COURS</t>
  </si>
  <si>
    <t>PLAN EMPLOI CONSULAIRE</t>
  </si>
  <si>
    <t>Budget Rectif 2015</t>
  </si>
  <si>
    <t>Budget Primitif 2015</t>
  </si>
  <si>
    <t>Budget Primitif 2016</t>
  </si>
  <si>
    <t>Budget Primitif 2017</t>
  </si>
  <si>
    <t>Total  Charges</t>
  </si>
  <si>
    <t>NOUVELLES PRESTATIONS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</si>
</sst>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5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46">
    <xf numFmtId="0" fontId="0" fillId="0" borderId="0" xfId="0"/>
    <xf numFmtId="0" fontId="5" fillId="0" borderId="0" xfId="2"/>
    <xf numFmtId="0" fontId="6" fillId="0" borderId="0" xfId="3" applyFont="1"/>
    <xf numFmtId="0" fontId="1" fillId="0" borderId="0" xfId="3"/>
    <xf numFmtId="0" fontId="1" fillId="0" borderId="0" xfId="3" applyFont="1"/>
    <xf numFmtId="0" fontId="7" fillId="0" borderId="0" xfId="3" applyFont="1"/>
    <xf numFmtId="0" fontId="4" fillId="2" borderId="1" xfId="3" applyFont="1" applyFill="1" applyBorder="1"/>
    <xf numFmtId="0" fontId="1" fillId="0" borderId="0" xfId="4" applyFont="1"/>
    <xf numFmtId="0" fontId="4" fillId="3" borderId="2" xfId="3" applyFont="1" applyFill="1" applyBorder="1"/>
    <xf numFmtId="0" fontId="4" fillId="3" borderId="3" xfId="3" applyFont="1" applyFill="1" applyBorder="1"/>
    <xf numFmtId="0" fontId="1" fillId="4" borderId="2" xfId="3" applyFont="1" applyFill="1" applyBorder="1"/>
    <xf numFmtId="0" fontId="5" fillId="0" borderId="0" xfId="2" applyAlignment="1">
      <alignment horizontal="left"/>
    </xf>
    <xf numFmtId="0" fontId="4" fillId="3" borderId="1" xfId="3" applyFont="1" applyFill="1" applyBorder="1"/>
    <xf numFmtId="0" fontId="4" fillId="3" borderId="4" xfId="3" applyFont="1" applyFill="1" applyBorder="1"/>
    <xf numFmtId="0" fontId="1" fillId="4" borderId="1" xfId="3" applyFont="1" applyFill="1" applyBorder="1"/>
    <xf numFmtId="0" fontId="1" fillId="4" borderId="5" xfId="3" applyFont="1" applyFill="1" applyBorder="1"/>
    <xf numFmtId="0" fontId="1" fillId="0" borderId="2" xfId="3" applyFont="1" applyBorder="1"/>
    <xf numFmtId="0" fontId="2" fillId="5" borderId="0" xfId="0" applyFont="1" applyFill="1"/>
    <xf numFmtId="0" fontId="3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3" fillId="0" borderId="0" xfId="0" applyFont="1" applyFill="1" applyBorder="1"/>
    <xf numFmtId="0" fontId="2" fillId="0" borderId="0" xfId="0" applyFont="1" applyFill="1"/>
    <xf numFmtId="0" fontId="10" fillId="0" borderId="0" xfId="0" applyFont="1" applyAlignment="1">
      <alignment horizontal="center" vertical="center" wrapText="1"/>
    </xf>
    <xf numFmtId="0" fontId="2" fillId="5" borderId="9" xfId="0" applyFont="1" applyFill="1" applyBorder="1"/>
    <xf numFmtId="0" fontId="0" fillId="0" borderId="0" xfId="0" applyAlignment="1">
      <alignment horizontal="left"/>
    </xf>
    <xf numFmtId="3" fontId="0" fillId="0" borderId="0" xfId="0" applyNumberFormat="1"/>
    <xf numFmtId="0" fontId="0" fillId="0" borderId="0" xfId="3" applyFont="1"/>
    <xf numFmtId="3" fontId="3" fillId="4" borderId="10" xfId="0" applyNumberFormat="1" applyFont="1" applyFill="1" applyBorder="1"/>
    <xf numFmtId="3" fontId="2" fillId="5" borderId="0" xfId="0" applyNumberFormat="1" applyFont="1" applyFill="1"/>
    <xf numFmtId="3" fontId="0" fillId="4" borderId="10" xfId="0" applyNumberFormat="1" applyFont="1" applyFill="1" applyBorder="1"/>
    <xf numFmtId="0" fontId="0" fillId="0" borderId="0" xfId="0" applyFont="1" applyFill="1"/>
    <xf numFmtId="0" fontId="3" fillId="0" borderId="0" xfId="0" applyFont="1" applyFill="1"/>
    <xf numFmtId="3" fontId="2" fillId="5" borderId="8" xfId="0" applyNumberFormat="1" applyFont="1" applyFill="1" applyBorder="1"/>
    <xf numFmtId="3" fontId="3" fillId="0" borderId="7" xfId="0" applyNumberFormat="1" applyFont="1" applyBorder="1"/>
    <xf numFmtId="9" fontId="0" fillId="0" borderId="0" xfId="1" applyFont="1"/>
    <xf numFmtId="9" fontId="2" fillId="5" borderId="0" xfId="1" applyFont="1" applyFill="1"/>
    <xf numFmtId="0" fontId="0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/>
    </xf>
    <xf numFmtId="3" fontId="9" fillId="0" borderId="0" xfId="0" applyNumberFormat="1" applyFont="1"/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3" fontId="2" fillId="5" borderId="9" xfId="0" applyNumberFormat="1" applyFont="1" applyFill="1" applyBorder="1"/>
    <xf numFmtId="0" fontId="0" fillId="0" borderId="0" xfId="0" applyBorder="1" applyAlignment="1">
      <alignment horizontal="center" vertical="center"/>
    </xf>
  </cellXfs>
  <cellStyles count="10">
    <cellStyle name="Normal" xfId="0" builtinId="0"/>
    <cellStyle name="Normal 2" xfId="4"/>
    <cellStyle name="Normal 3" xfId="3"/>
    <cellStyle name="Normal 4" xfId="5"/>
    <cellStyle name="Normal 5" xfId="6"/>
    <cellStyle name="Normal 6" xfId="7"/>
    <cellStyle name="Normal 7" xfId="2"/>
    <cellStyle name="Pourcentage" xfId="1" builtinId="5"/>
    <cellStyle name="Pourcentage 2" xfId="8"/>
    <cellStyle name="Pourcentage 2 2" xfId="9"/>
  </cellStyles>
  <dxfs count="1"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0.59999389629810485"/>
    <pageSetUpPr fitToPage="1"/>
  </sheetPr>
  <dimension ref="A1:U35"/>
  <sheetViews>
    <sheetView tabSelected="1" view="pageBreakPreview" zoomScale="90" zoomScaleNormal="100" zoomScaleSheetLayoutView="90" workbookViewId="0">
      <selection activeCell="G6" sqref="G6"/>
    </sheetView>
  </sheetViews>
  <sheetFormatPr baseColWidth="10" defaultRowHeight="15" outlineLevelCol="1"/>
  <cols>
    <col min="1" max="1" width="5.140625" customWidth="1"/>
    <col min="2" max="2" width="39.7109375" customWidth="1"/>
    <col min="3" max="3" width="14.42578125" customWidth="1"/>
    <col min="4" max="4" width="13.7109375" customWidth="1"/>
    <col min="5" max="5" width="13.7109375" customWidth="1" outlineLevel="1"/>
    <col min="6" max="7" width="13.7109375" customWidth="1"/>
    <col min="8" max="8" width="13.7109375" customWidth="1" outlineLevel="1"/>
    <col min="9" max="9" width="11.140625" customWidth="1"/>
    <col min="10" max="10" width="3" customWidth="1"/>
    <col min="11" max="11" width="11.5703125" customWidth="1" outlineLevel="1"/>
    <col min="12" max="12" width="11.85546875" customWidth="1" outlineLevel="1"/>
    <col min="13" max="14" width="11.5703125" customWidth="1" outlineLevel="1"/>
    <col min="15" max="15" width="11.85546875" customWidth="1" outlineLevel="1"/>
    <col min="16" max="16" width="13.5703125" customWidth="1" outlineLevel="1"/>
    <col min="17" max="17" width="4.7109375" customWidth="1"/>
    <col min="18" max="18" width="8" customWidth="1"/>
    <col min="19" max="19" width="8.85546875" customWidth="1"/>
    <col min="20" max="20" width="7.42578125" customWidth="1"/>
    <col min="21" max="21" width="9.42578125" customWidth="1"/>
  </cols>
  <sheetData>
    <row r="1" spans="1:21">
      <c r="A1" s="18" t="s">
        <v>650</v>
      </c>
    </row>
    <row r="2" spans="1:21" ht="36" customHeight="1">
      <c r="C2" s="42" t="s">
        <v>643</v>
      </c>
      <c r="D2" s="42" t="s">
        <v>644</v>
      </c>
      <c r="E2" s="42" t="s">
        <v>655</v>
      </c>
      <c r="F2" s="42" t="s">
        <v>654</v>
      </c>
      <c r="G2" s="42" t="s">
        <v>656</v>
      </c>
      <c r="H2" s="42" t="s">
        <v>657</v>
      </c>
      <c r="I2" s="38" t="s">
        <v>649</v>
      </c>
      <c r="K2" s="19" t="s">
        <v>637</v>
      </c>
      <c r="L2" s="19" t="s">
        <v>638</v>
      </c>
      <c r="M2" s="19" t="s">
        <v>648</v>
      </c>
      <c r="N2" s="19" t="s">
        <v>639</v>
      </c>
      <c r="O2" s="41" t="s">
        <v>640</v>
      </c>
      <c r="P2" s="24" t="s">
        <v>641</v>
      </c>
      <c r="R2" s="45"/>
      <c r="S2" s="45"/>
      <c r="T2" s="45"/>
      <c r="U2" s="45"/>
    </row>
    <row r="3" spans="1:21">
      <c r="J3" s="20"/>
      <c r="N3" s="21"/>
      <c r="O3" s="22"/>
      <c r="P3" s="21"/>
      <c r="R3" s="43"/>
      <c r="S3" s="43"/>
      <c r="T3" s="43"/>
      <c r="U3" s="43"/>
    </row>
    <row r="4" spans="1:21">
      <c r="B4" s="17" t="s">
        <v>410</v>
      </c>
      <c r="C4" s="17"/>
      <c r="D4" s="17"/>
      <c r="E4" s="17"/>
      <c r="F4" s="17"/>
      <c r="G4" s="17"/>
      <c r="H4" s="17"/>
      <c r="I4" s="17"/>
      <c r="J4" s="23"/>
      <c r="K4" s="17"/>
      <c r="L4" s="17"/>
      <c r="M4" s="17"/>
      <c r="N4" s="17"/>
      <c r="O4" s="25"/>
      <c r="P4" s="17"/>
    </row>
    <row r="5" spans="1:21">
      <c r="B5" s="39" t="s">
        <v>187</v>
      </c>
      <c r="C5" s="40">
        <v>46013.55</v>
      </c>
      <c r="D5" s="40">
        <v>46637</v>
      </c>
      <c r="E5" s="40" t="e">
        <f>SUMPRODUCT((#REF!="ANTENNE MAULEON / ODACE")*(#REF!="Produits")*(#REF!="CST")*(#REF!="DEVECO"),(#REF!))</f>
        <v>#REF!</v>
      </c>
      <c r="F5" s="40">
        <f>SUMPRODUCT(('05.10'!$E$1:$E$1897="ANTENNE MAULEON / ODACE")*('05.10'!$U$1:$U$1897="Produits")*('05.10'!$T$1:$T$1897="CST")*('05.10'!$R$1:$R$1897="DEVECO"),('05.10'!$L$1:$L$1897))</f>
        <v>48424</v>
      </c>
      <c r="G5" s="40">
        <f>SUMPRODUCT(('05.10'!$E$1:$E$1897="ANTENNE MAULEON / ODACE")*('05.10'!$U$1:$U$1897="Produits")*('05.10'!$T$1:$T$1897="CST")*('05.10'!$R$1:$R$1897="DEVECO"),('05.10'!$P$1:$P$1897))</f>
        <v>50438</v>
      </c>
      <c r="H5" s="40">
        <f>SUMPRODUCT(('05.10'!$E$1:$E$1897="ANTENNE MAULEON / ODACE")*('05.10'!$U$1:$U$1897="Produits")*('05.10'!$T$1:$T$1897="CST")*('05.10'!$R$1:$R$1897="DEVECO"),('05.10'!$Q$1:$Q$1897))</f>
        <v>48306</v>
      </c>
      <c r="I5" s="36">
        <f>+(F5-D5)/D5</f>
        <v>3.8317215944421813E-2</v>
      </c>
      <c r="J5" s="20"/>
      <c r="K5" t="e">
        <f>SUMPRODUCT((#REF!="ANTENNE MAULEON / ODACE")*(#REF!="Produits")*(#REF!="CST")*(#REF!="DEVECO"),(#REF!))</f>
        <v>#REF!</v>
      </c>
      <c r="L5" s="27" t="e">
        <f>SUMPRODUCT((#REF!="ANTENNE MAULEON / ODACE")*(#REF!="Produits")*(#REF!="CST")*(#REF!="DEVECO"),(#REF!))-$K5</f>
        <v>#REF!</v>
      </c>
      <c r="M5" s="27" t="e">
        <f>SUMPRODUCT(('05.10'!$E$1:$E$1897="ANTENNE MAULEON / ODACE")*('05.10'!$F$1:$F$1897="*")*('05.10'!$U$1:$U$1897="Produits")*('05.10'!$T$1:$T$1897="CST")*('05.10'!$R$1:$R$1897="DEVECO"),('05.10'!$O$1:$O$1897))-$K5-$L5</f>
        <v>#REF!</v>
      </c>
      <c r="N5" s="27"/>
      <c r="O5" s="35" t="e">
        <f>+K5+L5+M5+N5</f>
        <v>#REF!</v>
      </c>
      <c r="P5" s="36" t="e">
        <f>+O5/E5</f>
        <v>#REF!</v>
      </c>
    </row>
    <row r="6" spans="1:21">
      <c r="B6" s="39" t="s">
        <v>269</v>
      </c>
      <c r="C6" s="40">
        <v>15449.7</v>
      </c>
      <c r="D6" s="40">
        <v>12342.329999999994</v>
      </c>
      <c r="E6" s="40" t="e">
        <f>SUMPRODUCT((#REF!="CLUSTER TOURISME / GOAZEN")*(#REF!="Produits")*(#REF!="CST")*(#REF!="DEVECO"),(#REF!))</f>
        <v>#REF!</v>
      </c>
      <c r="F6" s="40">
        <f>SUMPRODUCT(('05.10'!$E$1:$E$1897="CLUSTER TOURISME / GOAZEN")*('05.10'!$U$1:$U$1897="Produits")*('05.10'!$T$1:$T$1897="CST")*('05.10'!$R$1:$R$1897="DEVECO"),('05.10'!$L$1:$L$1897))</f>
        <v>12500</v>
      </c>
      <c r="G6" s="40">
        <f>SUMPRODUCT(('05.10'!$E$1:$E$1897="CLUSTER TOURISME / GOAZEN")*('05.10'!$U$1:$U$1897="Produits")*('05.10'!$T$1:$T$1897="CST")*('05.10'!$R$1:$R$1897="DEVECO"),('05.10'!$P$1:$P$1897))</f>
        <v>57000</v>
      </c>
      <c r="H6" s="40">
        <f>SUMPRODUCT(('05.10'!$E$1:$E$1897="CLUSTER TOURISME / GOAZEN")*('05.10'!$U$1:$U$1897="Produits")*('05.10'!$T$1:$T$1897="CST")*('05.10'!$R$1:$R$1897="DEVECO"),('05.10'!$Q$1:$Q$1897))</f>
        <v>57000</v>
      </c>
      <c r="I6" s="36">
        <f>+(F6-D6)/D6</f>
        <v>1.2774735402473083E-2</v>
      </c>
      <c r="J6" s="20"/>
      <c r="K6" t="e">
        <f>SUMPRODUCT((#REF!="CLUSTER TOURISME / GOAZEN")*(#REF!="Produits")*(#REF!="CST")*(#REF!="DEVECO"),(#REF!))</f>
        <v>#REF!</v>
      </c>
      <c r="L6" s="27" t="e">
        <f>SUMPRODUCT((#REF!="CLUSTER TOURISME / GOAZEN")*(#REF!="Produits")*(#REF!="CST")*(#REF!="DEVECO"),(#REF!))-$K6</f>
        <v>#REF!</v>
      </c>
      <c r="M6" s="27" t="e">
        <f>SUMPRODUCT(('05.10'!$E$1:$E$1897="CLUSTER TOURISME / GOAZEN")*('05.10'!$U$1:$U$1897="Produits")*('05.10'!$T$1:$T$1897="CST")*('05.10'!$R$1:$R$1897="DEVECO"),('05.10'!$O$1:$O$1897))-$K6-L6</f>
        <v>#REF!</v>
      </c>
      <c r="N6" s="27"/>
      <c r="O6" s="35" t="e">
        <f t="shared" ref="O6:O9" si="0">+K6+L6+M6+N6</f>
        <v>#REF!</v>
      </c>
      <c r="P6" s="36" t="e">
        <f t="shared" ref="P6:P9" si="1">+O6/E6</f>
        <v>#REF!</v>
      </c>
    </row>
    <row r="7" spans="1:21">
      <c r="B7" s="39" t="s">
        <v>136</v>
      </c>
      <c r="C7" s="40">
        <v>0</v>
      </c>
      <c r="D7" s="40">
        <v>7000.02</v>
      </c>
      <c r="E7" s="40" t="e">
        <f>SUMPRODUCT((#REF!="COMMERCE RURAL")*(#REF!="Produits")*(#REF!="CST")*(#REF!="DEVECO"),(#REF!))</f>
        <v>#REF!</v>
      </c>
      <c r="F7" s="40">
        <f>SUMPRODUCT(('05.10'!$E$1:$E$1897="COMMERCE RURAL")*('05.10'!$U$1:$U$1897="Produits")*('05.10'!$T$1:$T$1897="CST")*('05.10'!$R$1:$R$1897="DEVECO"),('05.10'!$L$1:$L$1897))</f>
        <v>0</v>
      </c>
      <c r="G7" s="40">
        <f>SUMPRODUCT(('05.10'!$E$1:$E$1897="COMMERCE RURAL")*('05.10'!$U$1:$U$1897="Produits")*('05.10'!$T$1:$T$1897="CST")*('05.10'!$R$1:$R$1897="DEVECO"),('05.10'!$P$1:$P$1897))</f>
        <v>0</v>
      </c>
      <c r="H7" s="40">
        <f>SUMPRODUCT(('05.10'!$E$1:$E$1897="COMMERCE RURAL")*('05.10'!$U$1:$U$1897="Produits")*('05.10'!$T$1:$T$1897="CST")*('05.10'!$R$1:$R$1897="DEVECO"),('05.10'!$Q$1:$Q$1897))</f>
        <v>0</v>
      </c>
      <c r="I7" s="36">
        <f>+(F7-D7)/D7</f>
        <v>-1</v>
      </c>
      <c r="J7" s="20"/>
      <c r="K7" t="e">
        <f>SUMPRODUCT((#REF!="COMMERCE RURAL")*(#REF!="Produits")*(#REF!="CST")*(#REF!="DEVECO"),(#REF!))</f>
        <v>#REF!</v>
      </c>
      <c r="L7" s="27" t="e">
        <f>SUMPRODUCT((#REF!="COMMERCE RURAL")*(#REF!="Produits")*(#REF!="CST")*(#REF!="DEVECO"),(#REF!))-$K7</f>
        <v>#REF!</v>
      </c>
      <c r="M7" s="27" t="e">
        <f>SUMPRODUCT(('05.10'!$E$1:$E$1897="COMMERCE RURAL")*('05.10'!$U$1:$U$1897="Produits")*('05.10'!$T$1:$T$1897="CST")*('05.10'!$R$1:$R$1897="DEVECO"),('05.10'!$O$1:$O$1897))-$K7-$L7</f>
        <v>#REF!</v>
      </c>
      <c r="N7" s="27"/>
      <c r="O7" s="35" t="e">
        <f t="shared" si="0"/>
        <v>#REF!</v>
      </c>
      <c r="P7" s="36" t="e">
        <f t="shared" si="1"/>
        <v>#REF!</v>
      </c>
    </row>
    <row r="8" spans="1:21">
      <c r="B8" s="39" t="s">
        <v>131</v>
      </c>
      <c r="C8" s="40">
        <v>4350</v>
      </c>
      <c r="D8" s="40">
        <v>2320</v>
      </c>
      <c r="E8" s="40" t="e">
        <f>SUMPRODUCT((#REF!="COMMERCE URBAIN")*(#REF!="Produits")*(#REF!="CST")*(#REF!="DEVECO"),(#REF!))</f>
        <v>#REF!</v>
      </c>
      <c r="F8" s="40">
        <f>SUMPRODUCT(('05.10'!$E$1:$E$1897="COMMERCE URBAIN")*('05.10'!$U$1:$U$1897="Produits")*('05.10'!$T$1:$T$1897="CST")*('05.10'!$R$1:$R$1897="DEVECO"),('05.10'!$L$1:$L$1897))</f>
        <v>13275</v>
      </c>
      <c r="G8" s="40">
        <f>SUMPRODUCT(('05.10'!$E$1:$E$1897="COMMERCE URBAIN")*('05.10'!$U$1:$U$1897="Produits")*('05.10'!$T$1:$T$1897="CST")*('05.10'!$R$1:$R$1897="DEVECO"),('05.10'!$P$1:$P$1897))</f>
        <v>25000</v>
      </c>
      <c r="H8" s="40">
        <f>SUMPRODUCT(('05.10'!$E$1:$E$1897="COMMERCE URBAIN")*('05.10'!$U$1:$U$1897="Produits")*('05.10'!$T$1:$T$1897="CST")*('05.10'!$R$1:$R$1897="DEVECO"),('05.10'!$Q$1:$Q$1897))</f>
        <v>25000</v>
      </c>
      <c r="I8" s="36">
        <f>+(F8-D8)/D8</f>
        <v>4.7219827586206895</v>
      </c>
      <c r="J8" s="20"/>
      <c r="K8" t="e">
        <f>SUMPRODUCT((#REF!="COMMERCE URBAIN")*(#REF!="Produits")*(#REF!="CST")*(#REF!="DEVECO"),(#REF!))</f>
        <v>#REF!</v>
      </c>
      <c r="L8" s="27" t="e">
        <f>SUMPRODUCT((#REF!="COMMERCE URBAIN")*(#REF!="Produits")*(#REF!="CST")*(#REF!="DEVECO"),(#REF!))-$K8</f>
        <v>#REF!</v>
      </c>
      <c r="M8" s="27" t="e">
        <f>SUMPRODUCT(('05.10'!$E$1:$E$1897="COMMERCE URBAIN")*('05.10'!$U$1:$U$1897="Produits")*('05.10'!$T$1:$T$1897="CST")*('05.10'!$R$1:$R$1897="DEVECO"),('05.10'!$O$1:$O$1897))-$K8-$L8</f>
        <v>#REF!</v>
      </c>
      <c r="N8" s="27"/>
      <c r="O8" s="35" t="e">
        <f t="shared" si="0"/>
        <v>#REF!</v>
      </c>
      <c r="P8" s="36" t="e">
        <f t="shared" si="1"/>
        <v>#REF!</v>
      </c>
    </row>
    <row r="9" spans="1:21">
      <c r="B9" s="39" t="s">
        <v>144</v>
      </c>
      <c r="C9" s="40">
        <v>7105.55</v>
      </c>
      <c r="D9" s="40">
        <v>1136.57</v>
      </c>
      <c r="E9" s="40" t="e">
        <f>SUMPRODUCT((#REF!="HOTELLERIE / TOURISME")*(#REF!="Produits")*(#REF!="CST")*(#REF!="DEVECO"),(#REF!))</f>
        <v>#REF!</v>
      </c>
      <c r="F9" s="40">
        <f>SUMPRODUCT(('05.10'!$E$1:$E$1897="HOTELLERIE / TOURISME")*('05.10'!$U$1:$U$1897="Produits")*('05.10'!$T$1:$T$1897="CST")*('05.10'!$R$1:$R$1897="DEVECO"),('05.10'!$L$1:$L$1897))</f>
        <v>0</v>
      </c>
      <c r="G9" s="40">
        <f>SUMPRODUCT(('05.10'!$E$1:$E$1897="HOTELLERIE / TOURISME")*('05.10'!$U$1:$U$1897="Produits")*('05.10'!$T$1:$T$1897="CST")*('05.10'!$R$1:$R$1897="DEVECO"),('05.10'!$P$1:$P$1897))</f>
        <v>0</v>
      </c>
      <c r="H9" s="40">
        <f>SUMPRODUCT(('05.10'!$E$1:$E$1897="HOTELLERIE / TOURISME")*('05.10'!$U$1:$U$1897="Produits")*('05.10'!$T$1:$T$1897="CST")*('05.10'!$R$1:$R$1897="DEVECO"),('05.10'!$Q$1:$Q$1897))</f>
        <v>0</v>
      </c>
      <c r="I9" s="36">
        <f t="shared" ref="I9:I11" si="2">+(F9-D9)/D9</f>
        <v>-1</v>
      </c>
      <c r="J9" s="20"/>
      <c r="K9" t="e">
        <f>SUMPRODUCT((#REF!="HOTELLERIE / TOURISME")*(#REF!="Produits")*(#REF!="CST")*(#REF!="DEVECO"),(#REF!))</f>
        <v>#REF!</v>
      </c>
      <c r="L9" s="27" t="e">
        <f>SUMPRODUCT((#REF!="HOTELLERIE / TOURISME")*(#REF!="Produits")*(#REF!="CST")*(#REF!="DEVECO"),(#REF!))-$K9</f>
        <v>#REF!</v>
      </c>
      <c r="M9" s="27" t="e">
        <f>SUMPRODUCT(('05.10'!$E$1:$E$1897="HOTELLERIE / TOURISME")*('05.10'!$U$1:$U$1897="Produits")*('05.10'!$T$1:$T$1897="CST")*('05.10'!$R$1:$R$1897="DEVECO"),('05.10'!$O$1:$O$1897))-$K9-$L9</f>
        <v>#REF!</v>
      </c>
      <c r="N9" s="27"/>
      <c r="O9" s="35" t="e">
        <f t="shared" si="0"/>
        <v>#REF!</v>
      </c>
      <c r="P9" s="36" t="e">
        <f t="shared" si="1"/>
        <v>#REF!</v>
      </c>
    </row>
    <row r="10" spans="1:21">
      <c r="B10" s="39" t="s">
        <v>659</v>
      </c>
      <c r="C10" s="40">
        <v>0</v>
      </c>
      <c r="D10" s="40">
        <v>0</v>
      </c>
      <c r="E10" s="40">
        <v>0</v>
      </c>
      <c r="F10" s="40">
        <v>0</v>
      </c>
      <c r="G10" s="40" t="e">
        <f>SUMPRODUCT((#REF!="PRE2")*(#REF!="Produits")*(#REF!="CST")*(#REF!="DEVECO"),(#REF!))+SUMPRODUCT((#REF!="PRE3")*(#REF!="Produits")*(#REF!="CST")*(#REF!="DEVECO"),(#REF!))+SUMPRODUCT((#REF!="PRE4")*(#REF!="Produits")*(#REF!="CST")*(#REF!="DEVECO"),(#REF!))+SUMPRODUCT((#REF!="PRE5")*(#REF!="Produits")*(#REF!="CST")*(#REF!="DEVECO"),(#REF!))+SUMPRODUCT((#REF!="PRE6")*(#REF!="Produits")*(#REF!="CST")*(#REF!="DEVECO"),(#REF!))+SUMPRODUCT((#REF!="PRE7")*(#REF!="Produits")*(#REF!="CST")*(#REF!="DEVECO"),(#REF!))</f>
        <v>#REF!</v>
      </c>
      <c r="H10" s="40" t="e">
        <f>SUMPRODUCT((#REF!="PRE2")*(#REF!="Produits")*(#REF!="CST")*(#REF!="DEVECO"),(#REF!))+SUMPRODUCT((#REF!="PRE3")*(#REF!="Produits")*(#REF!="CST")*(#REF!="DEVECO"),(#REF!))+SUMPRODUCT((#REF!="PRE4")*(#REF!="Produits")*(#REF!="CST")*(#REF!="DEVECO"),(#REF!))+SUMPRODUCT((#REF!="PRE5")*(#REF!="Produits")*(#REF!="CST")*(#REF!="DEVECO"),(#REF!))+SUMPRODUCT((#REF!="PRE6")*(#REF!="Produits")*(#REF!="CST")*(#REF!="DEVECO"),(#REF!))+SUMPRODUCT((#REF!="PRE7")*(#REF!="Produits")*(#REF!="CST")*(#REF!="DEVECO"),(#REF!))+SUMPRODUCT((#REF!="PRE8")*(#REF!="Produits")*(#REF!="CST")*(#REF!="DEVECO"),(#REF!))</f>
        <v>#REF!</v>
      </c>
      <c r="I10" s="36"/>
      <c r="J10" s="20"/>
      <c r="L10" s="27"/>
      <c r="M10" s="27"/>
      <c r="N10" s="27"/>
      <c r="O10" s="35"/>
      <c r="P10" s="36"/>
    </row>
    <row r="11" spans="1:21">
      <c r="B11" s="17" t="s">
        <v>636</v>
      </c>
      <c r="C11" s="30">
        <f>SUM(C5:C10)</f>
        <v>72918.8</v>
      </c>
      <c r="D11" s="30">
        <f>SUM(D5:D10)</f>
        <v>69435.92</v>
      </c>
      <c r="E11" s="30" t="e">
        <f t="shared" ref="E11:H11" si="3">SUM(E5:E10)</f>
        <v>#REF!</v>
      </c>
      <c r="F11" s="30">
        <f t="shared" si="3"/>
        <v>74199</v>
      </c>
      <c r="G11" s="30" t="e">
        <f t="shared" si="3"/>
        <v>#REF!</v>
      </c>
      <c r="H11" s="30" t="e">
        <f t="shared" si="3"/>
        <v>#REF!</v>
      </c>
      <c r="I11" s="37">
        <f t="shared" si="2"/>
        <v>6.8596772391004562E-2</v>
      </c>
      <c r="J11" s="23"/>
      <c r="K11" s="30" t="e">
        <f t="shared" ref="K11" si="4">SUM(K5:K10)</f>
        <v>#REF!</v>
      </c>
      <c r="L11" s="30" t="e">
        <f t="shared" ref="L11" si="5">SUM(L5:L10)</f>
        <v>#REF!</v>
      </c>
      <c r="M11" s="30" t="e">
        <f t="shared" ref="M11" si="6">SUM(M5:M10)</f>
        <v>#REF!</v>
      </c>
      <c r="N11" s="30">
        <f t="shared" ref="N11" si="7">SUM(N5:N10)</f>
        <v>0</v>
      </c>
      <c r="O11" s="34" t="e">
        <f>SUM(O5:O9)</f>
        <v>#REF!</v>
      </c>
      <c r="P11" s="37" t="e">
        <f>+O11/E11</f>
        <v>#REF!</v>
      </c>
    </row>
    <row r="12" spans="1:21">
      <c r="C12" s="27"/>
      <c r="D12" s="27"/>
      <c r="E12" s="27"/>
      <c r="F12" s="27"/>
      <c r="G12" s="27"/>
      <c r="H12" s="27"/>
      <c r="I12" s="27"/>
      <c r="J12" s="20"/>
      <c r="K12" s="27"/>
      <c r="L12" s="27"/>
    </row>
    <row r="13" spans="1:21">
      <c r="B13" s="17" t="s">
        <v>396</v>
      </c>
      <c r="C13" s="17"/>
      <c r="D13" s="17"/>
      <c r="E13" s="17"/>
      <c r="F13" s="17"/>
      <c r="G13" s="17"/>
      <c r="H13" s="17"/>
      <c r="I13" s="17"/>
      <c r="J13" s="23"/>
      <c r="K13" s="17"/>
      <c r="L13" s="17"/>
      <c r="M13" s="17"/>
      <c r="N13" s="17"/>
      <c r="O13" s="25"/>
      <c r="P13" s="17"/>
    </row>
    <row r="14" spans="1:21">
      <c r="B14" s="39" t="s">
        <v>187</v>
      </c>
      <c r="C14" s="40">
        <f>55225.81+46014</f>
        <v>101239.81</v>
      </c>
      <c r="D14" s="40">
        <f>55488.43+46634</f>
        <v>102122.43</v>
      </c>
      <c r="E14" s="40" t="e">
        <f>-(SUMPRODUCT((#REF!="ANTENNE MAULEON / ODACE")*(#REF!="Charges")*(#REF!="CST")*(#REF!="DEVECO"),(#REF!)))</f>
        <v>#REF!</v>
      </c>
      <c r="F14" s="40">
        <f>-(SUMPRODUCT(('05.10'!$E$1:$E$1897="ANTENNE MAULEON / ODACE")*('05.10'!$U$1:$U$1897="Charges")*('05.10'!$T$1:$T$1897="CST")*('05.10'!$R$1:$R$1897="DEVECO"),('05.10'!$L$1:$L$1897)))</f>
        <v>103614</v>
      </c>
      <c r="G14" s="40">
        <f>-(SUMPRODUCT(('05.10'!$E$1:$E$1897="ANTENNE MAULEON / ODACE")*('05.10'!$U$1:$U$1897="Charges")*('05.10'!$T$1:$T$1897="CST")*('05.10'!$R$1:$R$1897="DEVECO"),('05.10'!$P$1:$P$1897)))</f>
        <v>103375</v>
      </c>
      <c r="H14" s="40">
        <f>-(SUMPRODUCT(('05.10'!$E$1:$E$1897="ANTENNE MAULEON / ODACE")*('05.10'!$U$1:$U$1897="Charges")*('05.10'!$T$1:$T$1897="CST")*('05.10'!$R$1:$R$1897="DEVECO"),('05.10'!$Q$1:$Q$1897)))</f>
        <v>103496</v>
      </c>
      <c r="I14" s="36">
        <f>+(F14-D14)/D14</f>
        <v>1.4605704153338372E-2</v>
      </c>
      <c r="J14" s="20"/>
      <c r="K14" s="27" t="e">
        <f>-(SUMPRODUCT((#REF!="ANTENNE MAULEON / ODACE")*(#REF!="charges")*(#REF!="CST")*(#REF!="DEVECO"),(#REF!)))</f>
        <v>#REF!</v>
      </c>
      <c r="L14" s="27" t="e">
        <f>-(SUMPRODUCT((#REF!="ANTENNE MAULEON / ODACE")*(#REF!="Charges")*(#REF!="CST")*(#REF!="DEVECO"),(#REF!)))-$K$14</f>
        <v>#REF!</v>
      </c>
      <c r="M14" s="27" t="e">
        <f>-(SUMPRODUCT(('05.10'!$E$1:$E$1897="ANTENNE MAULEON / ODACE")*('05.10'!$F$1:$F$1897="*")*('05.10'!$U$1:$U$1897="Charges")*('05.10'!$T$1:$T$1897="CST")*('05.10'!$R$1:$R$1897="DEVECO"),('05.10'!$O$1:$O$1897)))-$K$14-$L$14</f>
        <v>#REF!</v>
      </c>
      <c r="N14" s="27"/>
      <c r="O14" s="35" t="e">
        <f>+K14+L14+M14+N14</f>
        <v>#REF!</v>
      </c>
      <c r="P14" s="36" t="e">
        <f>+O14/E14</f>
        <v>#REF!</v>
      </c>
    </row>
    <row r="15" spans="1:21">
      <c r="B15" s="39" t="s">
        <v>269</v>
      </c>
      <c r="C15" s="40">
        <v>90134</v>
      </c>
      <c r="D15" s="40">
        <f>98292</f>
        <v>98292</v>
      </c>
      <c r="E15" s="40" t="e">
        <f>-(SUMPRODUCT((#REF!="CLUSTER TOURISME / GOAZEN")*(#REF!="Charges")*(#REF!="CST")*(#REF!="DEVECO"),(#REF!)))</f>
        <v>#REF!</v>
      </c>
      <c r="F15" s="40">
        <f>-(SUMPRODUCT(('05.10'!$E$1:$E$1897="CLUSTER TOURISME / GOAZEN")*('05.10'!$U$1:$U$1897="Charges")*('05.10'!$T$1:$T$1897="CST")*('05.10'!$R$1:$R$1897="DEVECO"),('05.10'!$L$1:$L$1897)))</f>
        <v>89861</v>
      </c>
      <c r="G15" s="40">
        <f>-(SUMPRODUCT(('05.10'!$E$1:$E$1897="CLUSTER TOURISME / GOAZEN")*('05.10'!$U$1:$U$1897="Charges")*('05.10'!$T$1:$T$1897="CST")*('05.10'!$R$1:$R$1897="DEVECO"),('05.10'!$P$1:$P$1897)))</f>
        <v>89255</v>
      </c>
      <c r="H15" s="40">
        <f>-(SUMPRODUCT(('05.10'!$E$1:$E$1897="CLUSTER TOURISME / GOAZEN")*('05.10'!$U$1:$U$1897="Charges")*('05.10'!$T$1:$T$1897="CST")*('05.10'!$R$1:$R$1897="DEVECO"),('05.10'!$Q$1:$Q$1897)))</f>
        <v>89376</v>
      </c>
      <c r="I15" s="36">
        <f t="shared" ref="I15:I20" si="8">+(F15-D15)/D15</f>
        <v>-8.5775037642941435E-2</v>
      </c>
      <c r="J15" s="20"/>
      <c r="K15" s="27" t="e">
        <f>-(SUMPRODUCT((#REF!="CLUSTER TOURISME / GOAZEN")*(#REF!="Charges")*(#REF!="CST")*(#REF!="DEVECO"),(#REF!)))</f>
        <v>#REF!</v>
      </c>
      <c r="L15" s="27" t="e">
        <f>-(SUMPRODUCT((#REF!="CLUSTER TOURISME / GOAZEN")*(#REF!="Charges")*(#REF!="CST")*(#REF!="DEVECO"),(#REF!)))-$K$15</f>
        <v>#REF!</v>
      </c>
      <c r="M15" s="27" t="e">
        <f>-(SUMPRODUCT(('05.10'!$E$1:$E$1897="CLUSTER TOURISME / GOAZEN")*('05.10'!$U$1:$U$1897="Charges")*('05.10'!$T$1:$T$1897="CST")*('05.10'!$R$1:$R$1897="DEVECO"),('05.10'!$O$1:$O$1897)))-K15-L15</f>
        <v>#REF!</v>
      </c>
      <c r="N15" s="27"/>
      <c r="O15" s="35" t="e">
        <f t="shared" ref="O15:O18" si="9">+K15+L15+M15+N15</f>
        <v>#REF!</v>
      </c>
      <c r="P15" s="36" t="e">
        <f>+O15/E15</f>
        <v>#REF!</v>
      </c>
    </row>
    <row r="16" spans="1:21">
      <c r="B16" s="39" t="s">
        <v>136</v>
      </c>
      <c r="C16" s="40">
        <v>75011</v>
      </c>
      <c r="D16" s="40">
        <v>76408</v>
      </c>
      <c r="E16" s="40" t="e">
        <f>-(SUMPRODUCT((#REF!="COMMERCE RURAL")*(#REF!="Charges")*(#REF!="CST")*(#REF!="DEVECO"),(#REF!)))</f>
        <v>#REF!</v>
      </c>
      <c r="F16" s="40">
        <f>-(SUMPRODUCT(('05.10'!$E$1:$E$1897="COMMERCE RURAL")*('05.10'!$U$1:$U$1897="Charges")*('05.10'!$T$1:$T$1897="CST")*('05.10'!$R$1:$R$1897="DEVECO"),('05.10'!$L$1:$L$1897)))</f>
        <v>700</v>
      </c>
      <c r="G16" s="40">
        <f>-(SUMPRODUCT(('05.10'!$E$1:$E$1897="COMMERCE RURAL")*('05.10'!$U$1:$U$1897="Charges")*('05.10'!$T$1:$T$1897="CST")*('05.10'!$R$1:$R$1897="DEVECO"),('05.10'!$P$1:$P$1897)))</f>
        <v>0</v>
      </c>
      <c r="H16" s="40">
        <f>-(SUMPRODUCT(('05.10'!$E$1:$E$1897="COMMERCE RURAL")*('05.10'!$U$1:$U$1897="Charges")*('05.10'!$T$1:$T$1897="CST")*('05.10'!$R$1:$R$1897="DEVECO"),('05.10'!$Q$1:$Q$1897)))</f>
        <v>0</v>
      </c>
      <c r="I16" s="36">
        <f t="shared" si="8"/>
        <v>-0.9908386556381531</v>
      </c>
      <c r="J16" s="20"/>
      <c r="K16" s="27" t="e">
        <f>-(SUMPRODUCT((#REF!="COMMERCE RURAL")*(#REF!="Charges")*(#REF!="CST")*(#REF!="DEVECO"),(#REF!)))</f>
        <v>#REF!</v>
      </c>
      <c r="L16" s="27" t="e">
        <f>-(SUMPRODUCT((#REF!="COMMERCE RURAL")*(#REF!="Charges")*(#REF!="CST")*(#REF!="DEVECO"),(#REF!)))-$K$16</f>
        <v>#REF!</v>
      </c>
      <c r="M16" s="27" t="e">
        <f>-(SUMPRODUCT(('05.10'!$E$1:$E$1897="COMMERCE RURAL")*('05.10'!$U$1:$U$1897="Charges")*('05.10'!$T$1:$T$1897="CST")*('05.10'!$R$1:$R$1897="DEVECO"),('05.10'!$O$1:$O$1897)))-K16-L16</f>
        <v>#REF!</v>
      </c>
      <c r="N16" s="27"/>
      <c r="O16" s="35" t="e">
        <f t="shared" si="9"/>
        <v>#REF!</v>
      </c>
      <c r="P16" s="36" t="e">
        <f t="shared" ref="P16:P18" si="10">+O16/E16</f>
        <v>#REF!</v>
      </c>
    </row>
    <row r="17" spans="2:16">
      <c r="B17" s="39" t="s">
        <v>131</v>
      </c>
      <c r="C17" s="40">
        <v>107102</v>
      </c>
      <c r="D17" s="40">
        <v>155630</v>
      </c>
      <c r="E17" s="40" t="e">
        <f>-(SUMPRODUCT((#REF!="COMMERCE URBAIN")*(#REF!="Charges")*(#REF!="CST")*(#REF!="DEVECO"),(#REF!)))</f>
        <v>#REF!</v>
      </c>
      <c r="F17" s="40">
        <f>-(SUMPRODUCT(('05.10'!$E$1:$E$1897="COMMERCE URBAIN")*('05.10'!$U$1:$U$1897="Charges")*('05.10'!$T$1:$T$1897="CST")*('05.10'!$R$1:$R$1897="DEVECO"),('05.10'!$L$1:$L$1897)))</f>
        <v>237206</v>
      </c>
      <c r="G17" s="40">
        <f>-(SUMPRODUCT(('05.10'!$E$1:$E$1897="COMMERCE URBAIN")*('05.10'!$U$1:$U$1897="Charges")*('05.10'!$T$1:$T$1897="CST")*('05.10'!$R$1:$R$1897="DEVECO"),('05.10'!$P$1:$P$1897)))</f>
        <v>232719</v>
      </c>
      <c r="H17" s="40">
        <f>-(SUMPRODUCT(('05.10'!$E$1:$E$1897="COMMERCE URBAIN")*('05.10'!$U$1:$U$1897="Charges")*('05.10'!$T$1:$T$1897="CST")*('05.10'!$R$1:$R$1897="DEVECO"),('05.10'!$Q$1:$Q$1897)))</f>
        <v>232946</v>
      </c>
      <c r="I17" s="36">
        <f t="shared" si="8"/>
        <v>0.52416629184604513</v>
      </c>
      <c r="J17" s="20"/>
      <c r="K17" s="27" t="e">
        <f>-(SUMPRODUCT((#REF!="COMMERCE URBAIN")*(#REF!="Charges")*(#REF!="CST")*(#REF!="DEVECO"),(#REF!)))</f>
        <v>#REF!</v>
      </c>
      <c r="L17" s="27" t="e">
        <f>-(SUMPRODUCT((#REF!="COMMERCE URBAIN")*(#REF!="Charges")*(#REF!="CST")*(#REF!="DEVECO"),(#REF!)))-$K$17</f>
        <v>#REF!</v>
      </c>
      <c r="M17" s="27" t="e">
        <f>-(SUMPRODUCT(('05.10'!$E$1:$E$1897="COMMERCE URBAIN")*('05.10'!$U$1:$U$1897="Charges")*('05.10'!$T$1:$T$1897="CST")*('05.10'!$R$1:$R$1897="DEVECO"),('05.10'!$O$1:$O$1897)))-K17-L17</f>
        <v>#REF!</v>
      </c>
      <c r="N17" s="27"/>
      <c r="O17" s="35" t="e">
        <f t="shared" si="9"/>
        <v>#REF!</v>
      </c>
      <c r="P17" s="36" t="e">
        <f t="shared" si="10"/>
        <v>#REF!</v>
      </c>
    </row>
    <row r="18" spans="2:16">
      <c r="B18" s="39" t="s">
        <v>144</v>
      </c>
      <c r="C18" s="40">
        <v>50562</v>
      </c>
      <c r="D18" s="40">
        <v>50741</v>
      </c>
      <c r="E18" s="40" t="e">
        <f>-(SUMPRODUCT((#REF!="HOTELLERIE / TOURISME")*(#REF!="Charges")*(#REF!="CST")*(#REF!="DEVECO"),(#REF!)))</f>
        <v>#REF!</v>
      </c>
      <c r="F18" s="40">
        <f>-(SUMPRODUCT(('05.10'!$E$1:$E$1897="HOTELLERIE / TOURISME")*('05.10'!$U$1:$U$1897="Charges")*('05.10'!$T$1:$T$1897="CST")*('05.10'!$R$1:$R$1897="DEVECO"),('05.10'!$L$1:$L$1897)))</f>
        <v>54094</v>
      </c>
      <c r="G18" s="40">
        <f>-(SUMPRODUCT(('05.10'!$E$1:$E$1897="HOTELLERIE / TOURISME")*('05.10'!$U$1:$U$1897="Charges")*('05.10'!$T$1:$T$1897="CST")*('05.10'!$R$1:$R$1897="DEVECO"),('05.10'!$P$1:$P$1897)))</f>
        <v>57181</v>
      </c>
      <c r="H18" s="40">
        <f>-(SUMPRODUCT(('05.10'!$E$1:$E$1897="HOTELLERIE / TOURISME")*('05.10'!$U$1:$U$1897="Charges")*('05.10'!$T$1:$T$1897="CST")*('05.10'!$R$1:$R$1897="DEVECO"),('05.10'!$Q$1:$Q$1897)))</f>
        <v>57204</v>
      </c>
      <c r="I18" s="36">
        <f t="shared" si="8"/>
        <v>6.6080684259277503E-2</v>
      </c>
      <c r="J18" s="20"/>
      <c r="K18" s="27" t="e">
        <f>-(SUMPRODUCT((#REF!="HOTELLERIE / TOURISME")*(#REF!="Charges")*(#REF!="CST")*(#REF!="DEVECO"),(#REF!)))</f>
        <v>#REF!</v>
      </c>
      <c r="L18" s="27" t="e">
        <f>-(SUMPRODUCT((#REF!="HOTELLERIE / TOURISME")*(#REF!="Charges")*(#REF!="CST")*(#REF!="DEVECO"),(#REF!)))-$K$18</f>
        <v>#REF!</v>
      </c>
      <c r="M18" s="27" t="e">
        <f>-(SUMPRODUCT(('05.10'!$E$1:$E$1897="HOTELLERIE / TOURISME")*('05.10'!$U$1:$U$1897="Charges")*('05.10'!$T$1:$T$1897="CST")*('05.10'!$R$1:$R$1897="DEVECO"),('05.10'!$O$1:$O$1897)))-K18-L18</f>
        <v>#REF!</v>
      </c>
      <c r="N18" s="27"/>
      <c r="O18" s="35" t="e">
        <f t="shared" si="9"/>
        <v>#REF!</v>
      </c>
      <c r="P18" s="36" t="e">
        <f t="shared" si="10"/>
        <v>#REF!</v>
      </c>
    </row>
    <row r="19" spans="2:16">
      <c r="B19" s="39" t="s">
        <v>659</v>
      </c>
      <c r="C19" s="40">
        <v>0</v>
      </c>
      <c r="D19" s="40">
        <v>0</v>
      </c>
      <c r="E19" s="40">
        <v>0</v>
      </c>
      <c r="F19" s="40">
        <v>0</v>
      </c>
      <c r="G19" s="40"/>
      <c r="H19" s="40"/>
      <c r="I19" s="36"/>
      <c r="J19" s="20"/>
      <c r="K19" s="27"/>
      <c r="L19" s="27"/>
      <c r="M19" s="27"/>
      <c r="N19" s="27"/>
      <c r="O19" s="35"/>
      <c r="P19" s="36"/>
    </row>
    <row r="20" spans="2:16">
      <c r="B20" s="17" t="s">
        <v>658</v>
      </c>
      <c r="C20" s="30">
        <f>SUM(C14:C19)</f>
        <v>424048.81</v>
      </c>
      <c r="D20" s="30">
        <f>SUM(D14:D19)</f>
        <v>483193.43</v>
      </c>
      <c r="E20" s="30" t="e">
        <f t="shared" ref="E20:H20" si="11">SUM(E14:E19)</f>
        <v>#REF!</v>
      </c>
      <c r="F20" s="30">
        <f t="shared" si="11"/>
        <v>485475</v>
      </c>
      <c r="G20" s="30">
        <f>SUM(G14:G19)</f>
        <v>482530</v>
      </c>
      <c r="H20" s="30">
        <f t="shared" si="11"/>
        <v>483022</v>
      </c>
      <c r="I20" s="37">
        <f t="shared" si="8"/>
        <v>4.7218564209368635E-3</v>
      </c>
      <c r="J20" s="23"/>
      <c r="K20" s="30" t="e">
        <f t="shared" ref="K20" si="12">SUM(K14:K19)</f>
        <v>#REF!</v>
      </c>
      <c r="L20" s="30" t="e">
        <f t="shared" ref="L20" si="13">SUM(L14:L19)</f>
        <v>#REF!</v>
      </c>
      <c r="M20" s="30" t="e">
        <f t="shared" ref="M20" si="14">SUM(M14:M19)</f>
        <v>#REF!</v>
      </c>
      <c r="N20" s="30">
        <f t="shared" ref="N20" si="15">SUM(N14:N19)</f>
        <v>0</v>
      </c>
      <c r="O20" s="34" t="e">
        <f>SUM(O14:O18)</f>
        <v>#REF!</v>
      </c>
      <c r="P20" s="37" t="e">
        <f>+O20/E20</f>
        <v>#REF!</v>
      </c>
    </row>
    <row r="21" spans="2:16">
      <c r="C21" s="27"/>
      <c r="D21" s="27"/>
      <c r="E21" s="27"/>
      <c r="F21" s="27"/>
      <c r="G21" s="27"/>
      <c r="H21" s="27"/>
      <c r="I21" s="27"/>
      <c r="J21" s="20"/>
      <c r="L21" s="27"/>
    </row>
    <row r="22" spans="2:16">
      <c r="B22" s="17" t="s">
        <v>642</v>
      </c>
      <c r="C22" s="30"/>
      <c r="D22" s="30"/>
      <c r="E22" s="30"/>
      <c r="F22" s="30"/>
      <c r="G22" s="30"/>
      <c r="H22" s="30"/>
      <c r="I22" s="30"/>
      <c r="J22" s="23"/>
      <c r="K22" s="30"/>
      <c r="L22" s="30"/>
      <c r="M22" s="30"/>
      <c r="N22" s="30"/>
      <c r="O22" s="44"/>
      <c r="P22" s="17"/>
    </row>
    <row r="23" spans="2:16">
      <c r="B23" s="39" t="s">
        <v>187</v>
      </c>
      <c r="C23" s="40">
        <f t="shared" ref="C23:D27" si="16">C5-C14</f>
        <v>-55226.259999999995</v>
      </c>
      <c r="D23" s="40">
        <f t="shared" si="16"/>
        <v>-55485.429999999993</v>
      </c>
      <c r="E23" s="40" t="e">
        <f>+E5-E14</f>
        <v>#REF!</v>
      </c>
      <c r="F23" s="40">
        <f t="shared" ref="F23:G23" si="17">+F5-F14</f>
        <v>-55190</v>
      </c>
      <c r="G23" s="40">
        <f t="shared" si="17"/>
        <v>-52937</v>
      </c>
      <c r="H23" s="40">
        <f>+H5-H14</f>
        <v>-55190</v>
      </c>
      <c r="I23" s="36">
        <f>+I5-I14</f>
        <v>2.3711511791083439E-2</v>
      </c>
      <c r="J23" s="20"/>
      <c r="K23" s="27" t="e">
        <f>K5-K14</f>
        <v>#REF!</v>
      </c>
      <c r="L23" s="27" t="e">
        <f t="shared" ref="L23:M23" si="18">L5-L14</f>
        <v>#REF!</v>
      </c>
      <c r="M23" s="27" t="e">
        <f t="shared" si="18"/>
        <v>#REF!</v>
      </c>
      <c r="N23" s="27"/>
      <c r="O23" s="35" t="e">
        <f>+K23+L23+M23+N23</f>
        <v>#REF!</v>
      </c>
      <c r="P23" s="36" t="e">
        <f>+O23/E23</f>
        <v>#REF!</v>
      </c>
    </row>
    <row r="24" spans="2:16">
      <c r="B24" s="39" t="s">
        <v>269</v>
      </c>
      <c r="C24" s="40">
        <f t="shared" si="16"/>
        <v>-74684.3</v>
      </c>
      <c r="D24" s="40">
        <f t="shared" si="16"/>
        <v>-85949.670000000013</v>
      </c>
      <c r="E24" s="40" t="e">
        <f>+E6-E15</f>
        <v>#REF!</v>
      </c>
      <c r="F24" s="40">
        <f t="shared" ref="F24:G24" si="19">+F6-F15</f>
        <v>-77361</v>
      </c>
      <c r="G24" s="40">
        <f t="shared" si="19"/>
        <v>-32255</v>
      </c>
      <c r="H24" s="40">
        <f>+H6-H15</f>
        <v>-32376</v>
      </c>
      <c r="I24" s="36">
        <f>+I6-I15</f>
        <v>9.8549773045414513E-2</v>
      </c>
      <c r="J24" s="20"/>
      <c r="K24" s="27" t="e">
        <f>K6-K15</f>
        <v>#REF!</v>
      </c>
      <c r="L24" s="27" t="e">
        <f t="shared" ref="L24:M27" si="20">L6-L15</f>
        <v>#REF!</v>
      </c>
      <c r="M24" s="27" t="e">
        <f t="shared" si="20"/>
        <v>#REF!</v>
      </c>
      <c r="N24" s="27"/>
      <c r="O24" s="35" t="e">
        <f t="shared" ref="O24:O27" si="21">+K24+L24+M24+N24</f>
        <v>#REF!</v>
      </c>
      <c r="P24" s="36" t="e">
        <f>+O24/E24</f>
        <v>#REF!</v>
      </c>
    </row>
    <row r="25" spans="2:16">
      <c r="B25" s="39" t="s">
        <v>136</v>
      </c>
      <c r="C25" s="40">
        <f t="shared" si="16"/>
        <v>-75011</v>
      </c>
      <c r="D25" s="40">
        <f t="shared" si="16"/>
        <v>-69407.98</v>
      </c>
      <c r="E25" s="40" t="e">
        <f>+E7-E16</f>
        <v>#REF!</v>
      </c>
      <c r="F25" s="40">
        <f t="shared" ref="F25:G25" si="22">+F7-F16</f>
        <v>-700</v>
      </c>
      <c r="G25" s="40">
        <f t="shared" si="22"/>
        <v>0</v>
      </c>
      <c r="H25" s="40">
        <f t="shared" ref="H25:I25" si="23">+H7-H16</f>
        <v>0</v>
      </c>
      <c r="I25" s="36">
        <f t="shared" si="23"/>
        <v>-9.1613443618469015E-3</v>
      </c>
      <c r="J25" s="20"/>
      <c r="K25" s="27" t="e">
        <f>K7-K16</f>
        <v>#REF!</v>
      </c>
      <c r="L25" s="27" t="e">
        <f t="shared" si="20"/>
        <v>#REF!</v>
      </c>
      <c r="M25" s="27" t="e">
        <f t="shared" si="20"/>
        <v>#REF!</v>
      </c>
      <c r="N25" s="27"/>
      <c r="O25" s="35" t="e">
        <f t="shared" si="21"/>
        <v>#REF!</v>
      </c>
      <c r="P25" s="36" t="e">
        <f t="shared" ref="P25:P27" si="24">+O25/E25</f>
        <v>#REF!</v>
      </c>
    </row>
    <row r="26" spans="2:16">
      <c r="B26" s="39" t="s">
        <v>131</v>
      </c>
      <c r="C26" s="40">
        <f t="shared" si="16"/>
        <v>-102752</v>
      </c>
      <c r="D26" s="40">
        <f t="shared" si="16"/>
        <v>-153310</v>
      </c>
      <c r="E26" s="40" t="e">
        <f>+E8-E17</f>
        <v>#REF!</v>
      </c>
      <c r="F26" s="40">
        <f t="shared" ref="F26:G26" si="25">+F8-F17</f>
        <v>-223931</v>
      </c>
      <c r="G26" s="40">
        <f t="shared" si="25"/>
        <v>-207719</v>
      </c>
      <c r="H26" s="40">
        <f>+H8-H17</f>
        <v>-207946</v>
      </c>
      <c r="I26" s="36">
        <f>+I8-I17</f>
        <v>4.1978164667746443</v>
      </c>
      <c r="J26" s="20"/>
      <c r="K26" s="27" t="e">
        <f>K8-K17</f>
        <v>#REF!</v>
      </c>
      <c r="L26" s="27" t="e">
        <f t="shared" si="20"/>
        <v>#REF!</v>
      </c>
      <c r="M26" s="27" t="e">
        <f t="shared" si="20"/>
        <v>#REF!</v>
      </c>
      <c r="N26" s="27"/>
      <c r="O26" s="35" t="e">
        <f t="shared" si="21"/>
        <v>#REF!</v>
      </c>
      <c r="P26" s="36" t="e">
        <f t="shared" si="24"/>
        <v>#REF!</v>
      </c>
    </row>
    <row r="27" spans="2:16">
      <c r="B27" s="39" t="s">
        <v>144</v>
      </c>
      <c r="C27" s="40">
        <f t="shared" si="16"/>
        <v>-43456.45</v>
      </c>
      <c r="D27" s="40">
        <f t="shared" si="16"/>
        <v>-49604.43</v>
      </c>
      <c r="E27" s="40" t="e">
        <f>+E9-E18</f>
        <v>#REF!</v>
      </c>
      <c r="F27" s="40">
        <f t="shared" ref="F27:G27" si="26">+F9-F18</f>
        <v>-54094</v>
      </c>
      <c r="G27" s="40">
        <f t="shared" si="26"/>
        <v>-57181</v>
      </c>
      <c r="H27" s="40">
        <f t="shared" ref="H27:I27" si="27">+H9-H18</f>
        <v>-57204</v>
      </c>
      <c r="I27" s="36">
        <f t="shared" si="27"/>
        <v>-1.0660806842592776</v>
      </c>
      <c r="J27" s="20"/>
      <c r="K27" s="27" t="e">
        <f>K9-K18</f>
        <v>#REF!</v>
      </c>
      <c r="L27" s="27" t="e">
        <f t="shared" si="20"/>
        <v>#REF!</v>
      </c>
      <c r="M27" s="27" t="e">
        <f t="shared" si="20"/>
        <v>#REF!</v>
      </c>
      <c r="N27" s="27"/>
      <c r="O27" s="35" t="e">
        <f t="shared" si="21"/>
        <v>#REF!</v>
      </c>
      <c r="P27" s="36" t="e">
        <f t="shared" si="24"/>
        <v>#REF!</v>
      </c>
    </row>
    <row r="28" spans="2:16">
      <c r="B28" s="39" t="s">
        <v>659</v>
      </c>
      <c r="C28" s="40">
        <v>0</v>
      </c>
      <c r="D28" s="40">
        <v>0</v>
      </c>
      <c r="E28" s="40">
        <v>0</v>
      </c>
      <c r="F28" s="40">
        <v>0</v>
      </c>
      <c r="G28" s="40"/>
      <c r="H28" s="40"/>
      <c r="I28" s="36"/>
      <c r="J28" s="20"/>
      <c r="K28" s="27"/>
      <c r="L28" s="27"/>
      <c r="M28" s="27"/>
      <c r="N28" s="27"/>
      <c r="O28" s="35"/>
      <c r="P28" s="36"/>
    </row>
    <row r="29" spans="2:16">
      <c r="B29" s="17" t="s">
        <v>645</v>
      </c>
      <c r="C29" s="30">
        <f t="shared" ref="C29:H29" si="28">+C11-C20</f>
        <v>-351130.01</v>
      </c>
      <c r="D29" s="30">
        <f t="shared" si="28"/>
        <v>-413757.51</v>
      </c>
      <c r="E29" s="30" t="e">
        <f t="shared" si="28"/>
        <v>#REF!</v>
      </c>
      <c r="F29" s="30">
        <f t="shared" si="28"/>
        <v>-411276</v>
      </c>
      <c r="G29" s="30" t="e">
        <f t="shared" si="28"/>
        <v>#REF!</v>
      </c>
      <c r="H29" s="30" t="e">
        <f t="shared" si="28"/>
        <v>#REF!</v>
      </c>
      <c r="I29" s="37" t="e">
        <f t="shared" ref="I29" si="29">+(E29-D29)/D29</f>
        <v>#REF!</v>
      </c>
      <c r="J29" s="23"/>
      <c r="K29" s="30" t="e">
        <f>+K11-K20</f>
        <v>#REF!</v>
      </c>
      <c r="L29" s="30" t="e">
        <f>+L11-L20</f>
        <v>#REF!</v>
      </c>
      <c r="M29" s="30" t="e">
        <f>+M11-M20</f>
        <v>#REF!</v>
      </c>
      <c r="N29" s="30">
        <f>+N11+N20</f>
        <v>0</v>
      </c>
      <c r="O29" s="34" t="e">
        <f>+O11+O20</f>
        <v>#REF!</v>
      </c>
      <c r="P29" s="37" t="e">
        <f>+O29/E29</f>
        <v>#REF!</v>
      </c>
    </row>
    <row r="30" spans="2:16">
      <c r="B30" s="39"/>
      <c r="C30" s="27"/>
      <c r="D30" s="27"/>
      <c r="E30" s="27"/>
      <c r="F30" s="27"/>
      <c r="G30" s="27"/>
      <c r="H30" s="27"/>
      <c r="I30" s="27"/>
      <c r="J30" s="20"/>
      <c r="K30" s="27"/>
      <c r="L30" s="27"/>
      <c r="M30" s="27"/>
    </row>
    <row r="31" spans="2:16">
      <c r="B31" s="31" t="s">
        <v>646</v>
      </c>
      <c r="C31" s="31">
        <v>-331</v>
      </c>
      <c r="D31" s="31">
        <v>-560</v>
      </c>
      <c r="E31" s="31" t="e">
        <f>SUMPRODUCT((#REF!="*")*(#REF!="Provisions")*(#REF!="CST")*(#REF!="DEVECO"),(#REF!))</f>
        <v>#REF!</v>
      </c>
      <c r="F31" s="31">
        <f>SUMPRODUCT(('05.10'!$F$1:$F$1897="*")*('05.10'!$U$1:$U$1897="Provisions")*('05.10'!$T$1:$T$1897="CST")*('05.10'!$R$1:$R$1897="DEVECO"),('05.10'!$L$1:$L$1897))</f>
        <v>-408</v>
      </c>
      <c r="G31" s="31">
        <f>SUMPRODUCT(('05.10'!$F$1:$F$1897="*")*('05.10'!$U$1:$U$1897="Provisions")*('05.10'!$T$1:$T$1897="CST")*('05.10'!$R$1:$R$1897="DEVECO"),('05.10'!$P$1:$P$1897))</f>
        <v>0</v>
      </c>
      <c r="H31" s="31">
        <f>SUMPRODUCT(('05.10'!$F$1:$F$1897="*")*('05.10'!$U$1:$U$1897="Provisions")*('05.10'!$T$1:$T$1897="CST")*('05.10'!$R$1:$R$1897="DEVECO"),('05.10'!$Q$1:$Q$1897))</f>
        <v>0</v>
      </c>
      <c r="I31" s="31"/>
      <c r="J31" s="32"/>
      <c r="K31" s="31" t="e">
        <f>SUMPRODUCT((#REF!="*")*(#REF!="Provisions")*(#REF!="CST")*(#REF!="DEVECO"),(#REF!))</f>
        <v>#REF!</v>
      </c>
      <c r="L31" s="31" t="e">
        <f>SUMPRODUCT((#REF!="Provisions")*(#REF!="CST")*(#REF!="DEVECO"),(#REF!))-K31</f>
        <v>#REF!</v>
      </c>
      <c r="M31" s="31" t="e">
        <f>SUMPRODUCT(('05.10'!$F$1:$F$1897="*")*('05.10'!$U$1:$U$1897="Provisions")*('05.10'!$T$1:$T$1897="CST")*('05.10'!$R$1:$R$1897="DEVECO"),('05.10'!$O$1:$O$1897))-K31-L31</f>
        <v>#REF!</v>
      </c>
      <c r="N31" s="31"/>
      <c r="O31" s="31"/>
      <c r="P31" s="31"/>
    </row>
    <row r="33" spans="2:16">
      <c r="B33" s="29" t="s">
        <v>647</v>
      </c>
      <c r="C33" s="29">
        <f>C29+C31</f>
        <v>-351461.01</v>
      </c>
      <c r="D33" s="29">
        <f>D29+D31</f>
        <v>-414317.51</v>
      </c>
      <c r="E33" s="29" t="e">
        <f>E29+E31</f>
        <v>#REF!</v>
      </c>
      <c r="F33" s="29">
        <f t="shared" ref="F33:H33" si="30">F29+F31</f>
        <v>-411684</v>
      </c>
      <c r="G33" s="29" t="e">
        <f t="shared" si="30"/>
        <v>#REF!</v>
      </c>
      <c r="H33" s="29" t="e">
        <f t="shared" si="30"/>
        <v>#REF!</v>
      </c>
      <c r="I33" s="29" t="e">
        <f>I29+I31</f>
        <v>#REF!</v>
      </c>
      <c r="J33" s="33"/>
      <c r="K33" s="29" t="e">
        <f>K29+K31</f>
        <v>#REF!</v>
      </c>
      <c r="L33" s="29" t="e">
        <f>L29+L31</f>
        <v>#REF!</v>
      </c>
      <c r="M33" s="29" t="e">
        <f>M29+M31</f>
        <v>#REF!</v>
      </c>
      <c r="N33" s="29">
        <f>N29+N31</f>
        <v>0</v>
      </c>
      <c r="O33" s="29" t="e">
        <f>O29+O31</f>
        <v>#REF!</v>
      </c>
      <c r="P33" s="29"/>
    </row>
    <row r="35" spans="2:16">
      <c r="K35" s="26"/>
    </row>
  </sheetData>
  <mergeCells count="1">
    <mergeCell ref="R2:U2"/>
  </mergeCells>
  <conditionalFormatting sqref="A21:A22 Q21:XFD22 B21:P21 A12:XFD12 A30:XFD30">
    <cfRule type="cellIs" dxfId="0" priority="6" operator="equal">
      <formula>0</formula>
    </cfRule>
    <cfRule type="cellIs" priority="7" operator="notEqual">
      <formula>0</formula>
    </cfRule>
  </conditionalFormatting>
  <conditionalFormatting sqref="R2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U1913"/>
  <sheetViews>
    <sheetView workbookViewId="0">
      <selection activeCell="F1" sqref="F1"/>
    </sheetView>
  </sheetViews>
  <sheetFormatPr baseColWidth="10" defaultRowHeight="15"/>
  <cols>
    <col min="1" max="1" width="6.85546875" customWidth="1"/>
    <col min="2" max="2" width="7.85546875" customWidth="1"/>
    <col min="3" max="3" width="4.42578125" customWidth="1"/>
    <col min="4" max="4" width="9.85546875" customWidth="1"/>
    <col min="5" max="5" width="18.28515625" customWidth="1"/>
    <col min="6" max="6" width="10.7109375" customWidth="1"/>
    <col min="7" max="7" width="8.42578125" customWidth="1"/>
    <col min="8" max="8" width="30.42578125" customWidth="1"/>
    <col min="9" max="9" width="8" customWidth="1"/>
    <col min="10" max="10" width="24.7109375" customWidth="1"/>
    <col min="12" max="12" width="10.140625" customWidth="1"/>
    <col min="13" max="13" width="11.140625" customWidth="1"/>
    <col min="14" max="14" width="10.7109375" customWidth="1"/>
    <col min="16" max="16" width="10.140625" customWidth="1"/>
    <col min="17" max="17" width="9.140625" customWidth="1"/>
    <col min="18" max="18" width="13.5703125" customWidth="1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627</v>
      </c>
      <c r="S1" t="s">
        <v>628</v>
      </c>
      <c r="T1" t="s">
        <v>635</v>
      </c>
      <c r="U1" t="s">
        <v>629</v>
      </c>
    </row>
    <row r="2" spans="1:21">
      <c r="A2">
        <v>2015</v>
      </c>
      <c r="B2">
        <v>10</v>
      </c>
      <c r="D2">
        <v>44</v>
      </c>
      <c r="E2" t="s">
        <v>113</v>
      </c>
      <c r="F2" t="s">
        <v>99</v>
      </c>
      <c r="G2">
        <v>67</v>
      </c>
      <c r="H2" t="s">
        <v>109</v>
      </c>
      <c r="I2">
        <v>671800</v>
      </c>
      <c r="J2" t="s">
        <v>110</v>
      </c>
      <c r="K2">
        <v>-44057</v>
      </c>
      <c r="L2">
        <v>0</v>
      </c>
      <c r="M2">
        <v>0</v>
      </c>
      <c r="P2">
        <v>0</v>
      </c>
      <c r="Q2">
        <v>0</v>
      </c>
      <c r="R2" t="str">
        <f>+VLOOKUP($D2,TP!$B:$E,3,FALSE)</f>
        <v>Services support</v>
      </c>
      <c r="S2">
        <f>+VLOOKUP($D2,TP!$B:$E,4,FALSE)</f>
        <v>0</v>
      </c>
      <c r="T2">
        <f>+VLOOKUP($D2,TP!$B:$F,5,FALSE)</f>
        <v>0</v>
      </c>
      <c r="U2" t="str">
        <f>+VLOOKUP($G2,TP!$G:$J,4,FALSE)</f>
        <v>Charges</v>
      </c>
    </row>
    <row r="3" spans="1:21">
      <c r="A3">
        <v>2015</v>
      </c>
      <c r="B3">
        <v>10</v>
      </c>
      <c r="D3">
        <v>44</v>
      </c>
      <c r="E3" t="s">
        <v>113</v>
      </c>
      <c r="F3" t="s">
        <v>99</v>
      </c>
      <c r="G3">
        <v>78</v>
      </c>
      <c r="H3" t="s">
        <v>69</v>
      </c>
      <c r="I3">
        <v>781500</v>
      </c>
      <c r="J3" t="s">
        <v>70</v>
      </c>
      <c r="K3">
        <v>22285</v>
      </c>
      <c r="L3">
        <v>0</v>
      </c>
      <c r="M3">
        <v>0</v>
      </c>
      <c r="P3">
        <v>0</v>
      </c>
      <c r="Q3">
        <v>0</v>
      </c>
      <c r="R3" t="str">
        <f>+VLOOKUP($D3,TP!$B:$E,3,FALSE)</f>
        <v>Services support</v>
      </c>
      <c r="S3">
        <f>+VLOOKUP($D3,TP!$B:$E,4,FALSE)</f>
        <v>0</v>
      </c>
      <c r="T3">
        <f>+VLOOKUP($D3,TP!$B:$F,5,FALSE)</f>
        <v>0</v>
      </c>
      <c r="U3" t="str">
        <f>+VLOOKUP($G3,TP!$G:$J,4,FALSE)</f>
        <v>Provisions</v>
      </c>
    </row>
    <row r="4" spans="1:21">
      <c r="A4">
        <v>2015</v>
      </c>
      <c r="B4">
        <v>10</v>
      </c>
      <c r="D4">
        <v>44</v>
      </c>
      <c r="E4" t="s">
        <v>113</v>
      </c>
      <c r="F4" t="s">
        <v>17</v>
      </c>
      <c r="G4">
        <v>28</v>
      </c>
      <c r="H4" t="s">
        <v>20</v>
      </c>
      <c r="I4">
        <v>281832</v>
      </c>
      <c r="J4" t="s">
        <v>21</v>
      </c>
      <c r="K4">
        <v>470.7</v>
      </c>
      <c r="L4">
        <v>0</v>
      </c>
      <c r="M4">
        <v>0</v>
      </c>
      <c r="P4">
        <v>0</v>
      </c>
      <c r="Q4">
        <v>0</v>
      </c>
      <c r="R4" t="str">
        <f>+VLOOKUP($D4,TP!$B:$E,3,FALSE)</f>
        <v>Services support</v>
      </c>
      <c r="S4">
        <f>+VLOOKUP($D4,TP!$B:$E,4,FALSE)</f>
        <v>0</v>
      </c>
      <c r="T4">
        <f>+VLOOKUP($D4,TP!$B:$F,5,FALSE)</f>
        <v>0</v>
      </c>
      <c r="U4" t="str">
        <f>+VLOOKUP($G4,TP!$G:$J,4,FALSE)</f>
        <v/>
      </c>
    </row>
    <row r="5" spans="1:21">
      <c r="A5">
        <v>2015</v>
      </c>
      <c r="B5">
        <v>10</v>
      </c>
      <c r="D5">
        <v>44</v>
      </c>
      <c r="E5" t="s">
        <v>113</v>
      </c>
      <c r="F5" t="s">
        <v>17</v>
      </c>
      <c r="G5">
        <v>60</v>
      </c>
      <c r="H5" t="s">
        <v>23</v>
      </c>
      <c r="I5">
        <v>606320</v>
      </c>
      <c r="J5" t="s">
        <v>24</v>
      </c>
      <c r="K5">
        <v>0</v>
      </c>
      <c r="L5">
        <v>-400</v>
      </c>
      <c r="M5">
        <v>-100</v>
      </c>
      <c r="P5">
        <v>-100</v>
      </c>
      <c r="Q5">
        <v>-100</v>
      </c>
      <c r="R5" t="str">
        <f>+VLOOKUP($D5,TP!$B:$E,3,FALSE)</f>
        <v>Services support</v>
      </c>
      <c r="S5">
        <f>+VLOOKUP($D5,TP!$B:$E,4,FALSE)</f>
        <v>0</v>
      </c>
      <c r="T5">
        <f>+VLOOKUP($D5,TP!$B:$F,5,FALSE)</f>
        <v>0</v>
      </c>
      <c r="U5" t="str">
        <f>+VLOOKUP($G5,TP!$G:$J,4,FALSE)</f>
        <v>Charges</v>
      </c>
    </row>
    <row r="6" spans="1:21">
      <c r="A6">
        <v>2015</v>
      </c>
      <c r="B6">
        <v>10</v>
      </c>
      <c r="D6">
        <v>44</v>
      </c>
      <c r="E6" t="s">
        <v>113</v>
      </c>
      <c r="F6" t="s">
        <v>17</v>
      </c>
      <c r="G6">
        <v>60</v>
      </c>
      <c r="H6" t="s">
        <v>23</v>
      </c>
      <c r="I6">
        <v>606320</v>
      </c>
      <c r="J6" t="s">
        <v>24</v>
      </c>
      <c r="O6">
        <v>-377.88</v>
      </c>
      <c r="R6" t="str">
        <f>+VLOOKUP($D6,TP!$B:$E,3,FALSE)</f>
        <v>Services support</v>
      </c>
      <c r="S6">
        <f>+VLOOKUP($D6,TP!$B:$E,4,FALSE)</f>
        <v>0</v>
      </c>
      <c r="T6">
        <f>+VLOOKUP($D6,TP!$B:$F,5,FALSE)</f>
        <v>0</v>
      </c>
      <c r="U6" t="str">
        <f>+VLOOKUP($G6,TP!$G:$J,4,FALSE)</f>
        <v>Charges</v>
      </c>
    </row>
    <row r="7" spans="1:21">
      <c r="A7">
        <v>2015</v>
      </c>
      <c r="B7">
        <v>10</v>
      </c>
      <c r="D7">
        <v>44</v>
      </c>
      <c r="E7" t="s">
        <v>113</v>
      </c>
      <c r="F7" t="s">
        <v>17</v>
      </c>
      <c r="G7">
        <v>60</v>
      </c>
      <c r="H7" t="s">
        <v>23</v>
      </c>
      <c r="I7">
        <v>606320</v>
      </c>
      <c r="J7" t="s">
        <v>24</v>
      </c>
      <c r="O7">
        <v>-24.99</v>
      </c>
      <c r="R7" t="str">
        <f>+VLOOKUP($D7,TP!$B:$E,3,FALSE)</f>
        <v>Services support</v>
      </c>
      <c r="S7">
        <f>+VLOOKUP($D7,TP!$B:$E,4,FALSE)</f>
        <v>0</v>
      </c>
      <c r="T7">
        <f>+VLOOKUP($D7,TP!$B:$F,5,FALSE)</f>
        <v>0</v>
      </c>
      <c r="U7" t="str">
        <f>+VLOOKUP($G7,TP!$G:$J,4,FALSE)</f>
        <v>Charges</v>
      </c>
    </row>
    <row r="8" spans="1:21">
      <c r="A8">
        <v>2015</v>
      </c>
      <c r="B8">
        <v>10</v>
      </c>
      <c r="D8">
        <v>44</v>
      </c>
      <c r="E8" t="s">
        <v>113</v>
      </c>
      <c r="F8" t="s">
        <v>17</v>
      </c>
      <c r="G8">
        <v>60</v>
      </c>
      <c r="H8" t="s">
        <v>23</v>
      </c>
      <c r="I8">
        <v>606410</v>
      </c>
      <c r="J8" t="s">
        <v>25</v>
      </c>
      <c r="K8">
        <v>-590.09</v>
      </c>
      <c r="L8">
        <v>-800</v>
      </c>
      <c r="M8">
        <v>-700</v>
      </c>
      <c r="P8">
        <v>-700</v>
      </c>
      <c r="Q8">
        <v>-700</v>
      </c>
      <c r="R8" t="str">
        <f>+VLOOKUP($D8,TP!$B:$E,3,FALSE)</f>
        <v>Services support</v>
      </c>
      <c r="S8">
        <f>+VLOOKUP($D8,TP!$B:$E,4,FALSE)</f>
        <v>0</v>
      </c>
      <c r="T8">
        <f>+VLOOKUP($D8,TP!$B:$F,5,FALSE)</f>
        <v>0</v>
      </c>
      <c r="U8" t="str">
        <f>+VLOOKUP($G8,TP!$G:$J,4,FALSE)</f>
        <v>Charges</v>
      </c>
    </row>
    <row r="9" spans="1:21">
      <c r="A9">
        <v>2015</v>
      </c>
      <c r="B9">
        <v>10</v>
      </c>
      <c r="D9">
        <v>44</v>
      </c>
      <c r="E9" t="s">
        <v>113</v>
      </c>
      <c r="F9" t="s">
        <v>17</v>
      </c>
      <c r="G9">
        <v>60</v>
      </c>
      <c r="H9" t="s">
        <v>23</v>
      </c>
      <c r="I9">
        <v>606410</v>
      </c>
      <c r="J9" t="s">
        <v>25</v>
      </c>
      <c r="O9">
        <v>-43.14</v>
      </c>
      <c r="R9" t="str">
        <f>+VLOOKUP($D9,TP!$B:$E,3,FALSE)</f>
        <v>Services support</v>
      </c>
      <c r="S9">
        <f>+VLOOKUP($D9,TP!$B:$E,4,FALSE)</f>
        <v>0</v>
      </c>
      <c r="T9">
        <f>+VLOOKUP($D9,TP!$B:$F,5,FALSE)</f>
        <v>0</v>
      </c>
      <c r="U9" t="str">
        <f>+VLOOKUP($G9,TP!$G:$J,4,FALSE)</f>
        <v>Charges</v>
      </c>
    </row>
    <row r="10" spans="1:21">
      <c r="A10">
        <v>2015</v>
      </c>
      <c r="B10">
        <v>10</v>
      </c>
      <c r="D10">
        <v>44</v>
      </c>
      <c r="E10" t="s">
        <v>113</v>
      </c>
      <c r="F10" t="s">
        <v>17</v>
      </c>
      <c r="G10">
        <v>60</v>
      </c>
      <c r="H10" t="s">
        <v>23</v>
      </c>
      <c r="I10">
        <v>606410</v>
      </c>
      <c r="J10" t="s">
        <v>25</v>
      </c>
      <c r="O10">
        <v>-67.27</v>
      </c>
      <c r="R10" t="str">
        <f>+VLOOKUP($D10,TP!$B:$E,3,FALSE)</f>
        <v>Services support</v>
      </c>
      <c r="S10">
        <f>+VLOOKUP($D10,TP!$B:$E,4,FALSE)</f>
        <v>0</v>
      </c>
      <c r="T10">
        <f>+VLOOKUP($D10,TP!$B:$F,5,FALSE)</f>
        <v>0</v>
      </c>
      <c r="U10" t="str">
        <f>+VLOOKUP($G10,TP!$G:$J,4,FALSE)</f>
        <v>Charges</v>
      </c>
    </row>
    <row r="11" spans="1:21">
      <c r="A11">
        <v>2015</v>
      </c>
      <c r="B11">
        <v>10</v>
      </c>
      <c r="D11">
        <v>44</v>
      </c>
      <c r="E11" t="s">
        <v>113</v>
      </c>
      <c r="F11" t="s">
        <v>17</v>
      </c>
      <c r="G11">
        <v>60</v>
      </c>
      <c r="H11" t="s">
        <v>23</v>
      </c>
      <c r="I11">
        <v>606410</v>
      </c>
      <c r="J11" t="s">
        <v>25</v>
      </c>
      <c r="O11">
        <v>-230.4</v>
      </c>
      <c r="R11" t="str">
        <f>+VLOOKUP($D11,TP!$B:$E,3,FALSE)</f>
        <v>Services support</v>
      </c>
      <c r="S11">
        <f>+VLOOKUP($D11,TP!$B:$E,4,FALSE)</f>
        <v>0</v>
      </c>
      <c r="T11">
        <f>+VLOOKUP($D11,TP!$B:$F,5,FALSE)</f>
        <v>0</v>
      </c>
      <c r="U11" t="str">
        <f>+VLOOKUP($G11,TP!$G:$J,4,FALSE)</f>
        <v>Charges</v>
      </c>
    </row>
    <row r="12" spans="1:21">
      <c r="A12">
        <v>2015</v>
      </c>
      <c r="B12">
        <v>10</v>
      </c>
      <c r="D12">
        <v>44</v>
      </c>
      <c r="E12" t="s">
        <v>113</v>
      </c>
      <c r="F12" t="s">
        <v>17</v>
      </c>
      <c r="G12">
        <v>60</v>
      </c>
      <c r="H12" t="s">
        <v>23</v>
      </c>
      <c r="I12">
        <v>606410</v>
      </c>
      <c r="J12" t="s">
        <v>25</v>
      </c>
      <c r="O12">
        <v>-72.78</v>
      </c>
      <c r="R12" t="str">
        <f>+VLOOKUP($D12,TP!$B:$E,3,FALSE)</f>
        <v>Services support</v>
      </c>
      <c r="S12">
        <f>+VLOOKUP($D12,TP!$B:$E,4,FALSE)</f>
        <v>0</v>
      </c>
      <c r="T12">
        <f>+VLOOKUP($D12,TP!$B:$F,5,FALSE)</f>
        <v>0</v>
      </c>
      <c r="U12" t="str">
        <f>+VLOOKUP($G12,TP!$G:$J,4,FALSE)</f>
        <v>Charges</v>
      </c>
    </row>
    <row r="13" spans="1:21">
      <c r="A13">
        <v>2015</v>
      </c>
      <c r="B13">
        <v>10</v>
      </c>
      <c r="D13">
        <v>44</v>
      </c>
      <c r="E13" t="s">
        <v>113</v>
      </c>
      <c r="F13" t="s">
        <v>17</v>
      </c>
      <c r="G13">
        <v>60</v>
      </c>
      <c r="H13" t="s">
        <v>23</v>
      </c>
      <c r="I13">
        <v>606410</v>
      </c>
      <c r="J13" t="s">
        <v>25</v>
      </c>
      <c r="O13">
        <v>-3.98</v>
      </c>
      <c r="R13" t="str">
        <f>+VLOOKUP($D13,TP!$B:$E,3,FALSE)</f>
        <v>Services support</v>
      </c>
      <c r="S13">
        <f>+VLOOKUP($D13,TP!$B:$E,4,FALSE)</f>
        <v>0</v>
      </c>
      <c r="T13">
        <f>+VLOOKUP($D13,TP!$B:$F,5,FALSE)</f>
        <v>0</v>
      </c>
      <c r="U13" t="str">
        <f>+VLOOKUP($G13,TP!$G:$J,4,FALSE)</f>
        <v>Charges</v>
      </c>
    </row>
    <row r="14" spans="1:21">
      <c r="A14">
        <v>2015</v>
      </c>
      <c r="B14">
        <v>10</v>
      </c>
      <c r="D14">
        <v>44</v>
      </c>
      <c r="E14" t="s">
        <v>113</v>
      </c>
      <c r="F14" t="s">
        <v>17</v>
      </c>
      <c r="G14">
        <v>60</v>
      </c>
      <c r="H14" t="s">
        <v>23</v>
      </c>
      <c r="I14">
        <v>606410</v>
      </c>
      <c r="J14" t="s">
        <v>25</v>
      </c>
      <c r="O14">
        <v>-70.58</v>
      </c>
      <c r="R14" t="str">
        <f>+VLOOKUP($D14,TP!$B:$E,3,FALSE)</f>
        <v>Services support</v>
      </c>
      <c r="S14">
        <f>+VLOOKUP($D14,TP!$B:$E,4,FALSE)</f>
        <v>0</v>
      </c>
      <c r="T14">
        <f>+VLOOKUP($D14,TP!$B:$F,5,FALSE)</f>
        <v>0</v>
      </c>
      <c r="U14" t="str">
        <f>+VLOOKUP($G14,TP!$G:$J,4,FALSE)</f>
        <v>Charges</v>
      </c>
    </row>
    <row r="15" spans="1:21">
      <c r="A15">
        <v>2015</v>
      </c>
      <c r="B15">
        <v>10</v>
      </c>
      <c r="D15">
        <v>44</v>
      </c>
      <c r="E15" t="s">
        <v>113</v>
      </c>
      <c r="F15" t="s">
        <v>17</v>
      </c>
      <c r="G15">
        <v>60</v>
      </c>
      <c r="H15" t="s">
        <v>23</v>
      </c>
      <c r="I15">
        <v>606410</v>
      </c>
      <c r="J15" t="s">
        <v>25</v>
      </c>
      <c r="O15">
        <v>-11.4</v>
      </c>
      <c r="R15" t="str">
        <f>+VLOOKUP($D15,TP!$B:$E,3,FALSE)</f>
        <v>Services support</v>
      </c>
      <c r="S15">
        <f>+VLOOKUP($D15,TP!$B:$E,4,FALSE)</f>
        <v>0</v>
      </c>
      <c r="T15">
        <f>+VLOOKUP($D15,TP!$B:$F,5,FALSE)</f>
        <v>0</v>
      </c>
      <c r="U15" t="str">
        <f>+VLOOKUP($G15,TP!$G:$J,4,FALSE)</f>
        <v>Charges</v>
      </c>
    </row>
    <row r="16" spans="1:21">
      <c r="A16">
        <v>2015</v>
      </c>
      <c r="B16">
        <v>10</v>
      </c>
      <c r="D16">
        <v>44</v>
      </c>
      <c r="E16" t="s">
        <v>113</v>
      </c>
      <c r="F16" t="s">
        <v>17</v>
      </c>
      <c r="G16">
        <v>60</v>
      </c>
      <c r="H16" t="s">
        <v>23</v>
      </c>
      <c r="I16">
        <v>606410</v>
      </c>
      <c r="J16" t="s">
        <v>25</v>
      </c>
      <c r="O16">
        <v>-61.2</v>
      </c>
      <c r="R16" t="str">
        <f>+VLOOKUP($D16,TP!$B:$E,3,FALSE)</f>
        <v>Services support</v>
      </c>
      <c r="S16">
        <f>+VLOOKUP($D16,TP!$B:$E,4,FALSE)</f>
        <v>0</v>
      </c>
      <c r="T16">
        <f>+VLOOKUP($D16,TP!$B:$F,5,FALSE)</f>
        <v>0</v>
      </c>
      <c r="U16" t="str">
        <f>+VLOOKUP($G16,TP!$G:$J,4,FALSE)</f>
        <v>Charges</v>
      </c>
    </row>
    <row r="17" spans="1:21">
      <c r="A17">
        <v>2015</v>
      </c>
      <c r="B17">
        <v>10</v>
      </c>
      <c r="D17">
        <v>44</v>
      </c>
      <c r="E17" t="s">
        <v>113</v>
      </c>
      <c r="F17" t="s">
        <v>17</v>
      </c>
      <c r="G17">
        <v>60</v>
      </c>
      <c r="H17" t="s">
        <v>23</v>
      </c>
      <c r="I17">
        <v>606410</v>
      </c>
      <c r="J17" t="s">
        <v>25</v>
      </c>
      <c r="O17">
        <v>-53.11</v>
      </c>
      <c r="R17" t="str">
        <f>+VLOOKUP($D17,TP!$B:$E,3,FALSE)</f>
        <v>Services support</v>
      </c>
      <c r="S17">
        <f>+VLOOKUP($D17,TP!$B:$E,4,FALSE)</f>
        <v>0</v>
      </c>
      <c r="T17">
        <f>+VLOOKUP($D17,TP!$B:$F,5,FALSE)</f>
        <v>0</v>
      </c>
      <c r="U17" t="str">
        <f>+VLOOKUP($G17,TP!$G:$J,4,FALSE)</f>
        <v>Charges</v>
      </c>
    </row>
    <row r="18" spans="1:21">
      <c r="A18">
        <v>2015</v>
      </c>
      <c r="B18">
        <v>10</v>
      </c>
      <c r="D18">
        <v>44</v>
      </c>
      <c r="E18" t="s">
        <v>113</v>
      </c>
      <c r="F18" t="s">
        <v>17</v>
      </c>
      <c r="G18">
        <v>60</v>
      </c>
      <c r="H18" t="s">
        <v>23</v>
      </c>
      <c r="I18">
        <v>606410</v>
      </c>
      <c r="J18" t="s">
        <v>25</v>
      </c>
      <c r="O18">
        <v>-40.58</v>
      </c>
      <c r="R18" t="str">
        <f>+VLOOKUP($D18,TP!$B:$E,3,FALSE)</f>
        <v>Services support</v>
      </c>
      <c r="S18">
        <f>+VLOOKUP($D18,TP!$B:$E,4,FALSE)</f>
        <v>0</v>
      </c>
      <c r="T18">
        <f>+VLOOKUP($D18,TP!$B:$F,5,FALSE)</f>
        <v>0</v>
      </c>
      <c r="U18" t="str">
        <f>+VLOOKUP($G18,TP!$G:$J,4,FALSE)</f>
        <v>Charges</v>
      </c>
    </row>
    <row r="19" spans="1:21">
      <c r="A19">
        <v>2015</v>
      </c>
      <c r="B19">
        <v>10</v>
      </c>
      <c r="D19">
        <v>44</v>
      </c>
      <c r="E19" t="s">
        <v>113</v>
      </c>
      <c r="F19" t="s">
        <v>17</v>
      </c>
      <c r="G19">
        <v>60</v>
      </c>
      <c r="H19" t="s">
        <v>23</v>
      </c>
      <c r="I19">
        <v>606430</v>
      </c>
      <c r="J19" t="s">
        <v>57</v>
      </c>
      <c r="K19">
        <v>-15.74</v>
      </c>
      <c r="L19">
        <v>0</v>
      </c>
      <c r="M19">
        <v>0</v>
      </c>
      <c r="P19">
        <v>0</v>
      </c>
      <c r="Q19">
        <v>0</v>
      </c>
      <c r="R19" t="str">
        <f>+VLOOKUP($D19,TP!$B:$E,3,FALSE)</f>
        <v>Services support</v>
      </c>
      <c r="S19">
        <f>+VLOOKUP($D19,TP!$B:$E,4,FALSE)</f>
        <v>0</v>
      </c>
      <c r="T19">
        <f>+VLOOKUP($D19,TP!$B:$F,5,FALSE)</f>
        <v>0</v>
      </c>
      <c r="U19" t="str">
        <f>+VLOOKUP($G19,TP!$G:$J,4,FALSE)</f>
        <v>Charges</v>
      </c>
    </row>
    <row r="20" spans="1:21">
      <c r="A20">
        <v>2015</v>
      </c>
      <c r="B20">
        <v>10</v>
      </c>
      <c r="D20">
        <v>44</v>
      </c>
      <c r="E20" t="s">
        <v>113</v>
      </c>
      <c r="F20" t="s">
        <v>17</v>
      </c>
      <c r="G20">
        <v>61</v>
      </c>
      <c r="H20" t="s">
        <v>26</v>
      </c>
      <c r="I20">
        <v>615610</v>
      </c>
      <c r="J20" t="s">
        <v>59</v>
      </c>
      <c r="O20">
        <v>-50.62</v>
      </c>
      <c r="R20" t="str">
        <f>+VLOOKUP($D20,TP!$B:$E,3,FALSE)</f>
        <v>Services support</v>
      </c>
      <c r="S20">
        <f>+VLOOKUP($D20,TP!$B:$E,4,FALSE)</f>
        <v>0</v>
      </c>
      <c r="T20">
        <f>+VLOOKUP($D20,TP!$B:$F,5,FALSE)</f>
        <v>0</v>
      </c>
      <c r="U20" t="str">
        <f>+VLOOKUP($G20,TP!$G:$J,4,FALSE)</f>
        <v>Charges</v>
      </c>
    </row>
    <row r="21" spans="1:21">
      <c r="A21">
        <v>2015</v>
      </c>
      <c r="B21">
        <v>10</v>
      </c>
      <c r="D21">
        <v>44</v>
      </c>
      <c r="E21" t="s">
        <v>113</v>
      </c>
      <c r="F21" t="s">
        <v>17</v>
      </c>
      <c r="G21">
        <v>61</v>
      </c>
      <c r="H21" t="s">
        <v>26</v>
      </c>
      <c r="I21">
        <v>615610</v>
      </c>
      <c r="J21" t="s">
        <v>59</v>
      </c>
      <c r="O21">
        <v>50.62</v>
      </c>
      <c r="R21" t="str">
        <f>+VLOOKUP($D21,TP!$B:$E,3,FALSE)</f>
        <v>Services support</v>
      </c>
      <c r="S21">
        <f>+VLOOKUP($D21,TP!$B:$E,4,FALSE)</f>
        <v>0</v>
      </c>
      <c r="T21">
        <f>+VLOOKUP($D21,TP!$B:$F,5,FALSE)</f>
        <v>0</v>
      </c>
      <c r="U21" t="str">
        <f>+VLOOKUP($G21,TP!$G:$J,4,FALSE)</f>
        <v>Charges</v>
      </c>
    </row>
    <row r="22" spans="1:21">
      <c r="A22">
        <v>2015</v>
      </c>
      <c r="B22">
        <v>10</v>
      </c>
      <c r="D22">
        <v>44</v>
      </c>
      <c r="E22" t="s">
        <v>113</v>
      </c>
      <c r="F22" t="s">
        <v>17</v>
      </c>
      <c r="G22">
        <v>61</v>
      </c>
      <c r="H22" t="s">
        <v>26</v>
      </c>
      <c r="I22">
        <v>615610</v>
      </c>
      <c r="J22" t="s">
        <v>59</v>
      </c>
      <c r="K22">
        <v>-155.04</v>
      </c>
      <c r="L22">
        <v>-150</v>
      </c>
      <c r="M22">
        <v>0</v>
      </c>
      <c r="P22">
        <v>-150</v>
      </c>
      <c r="Q22">
        <v>-150</v>
      </c>
      <c r="R22" t="str">
        <f>+VLOOKUP($D22,TP!$B:$E,3,FALSE)</f>
        <v>Services support</v>
      </c>
      <c r="S22">
        <f>+VLOOKUP($D22,TP!$B:$E,4,FALSE)</f>
        <v>0</v>
      </c>
      <c r="T22">
        <f>+VLOOKUP($D22,TP!$B:$F,5,FALSE)</f>
        <v>0</v>
      </c>
      <c r="U22" t="str">
        <f>+VLOOKUP($G22,TP!$G:$J,4,FALSE)</f>
        <v>Charges</v>
      </c>
    </row>
    <row r="23" spans="1:21">
      <c r="A23">
        <v>2015</v>
      </c>
      <c r="B23">
        <v>10</v>
      </c>
      <c r="D23">
        <v>44</v>
      </c>
      <c r="E23" t="s">
        <v>113</v>
      </c>
      <c r="F23" t="s">
        <v>17</v>
      </c>
      <c r="G23">
        <v>61</v>
      </c>
      <c r="H23" t="s">
        <v>26</v>
      </c>
      <c r="I23">
        <v>615610</v>
      </c>
      <c r="J23" t="s">
        <v>59</v>
      </c>
      <c r="O23">
        <v>-39.020000000000003</v>
      </c>
      <c r="R23" t="str">
        <f>+VLOOKUP($D23,TP!$B:$E,3,FALSE)</f>
        <v>Services support</v>
      </c>
      <c r="S23">
        <f>+VLOOKUP($D23,TP!$B:$E,4,FALSE)</f>
        <v>0</v>
      </c>
      <c r="T23">
        <f>+VLOOKUP($D23,TP!$B:$F,5,FALSE)</f>
        <v>0</v>
      </c>
      <c r="U23" t="str">
        <f>+VLOOKUP($G23,TP!$G:$J,4,FALSE)</f>
        <v>Charges</v>
      </c>
    </row>
    <row r="24" spans="1:21">
      <c r="A24">
        <v>2015</v>
      </c>
      <c r="B24">
        <v>10</v>
      </c>
      <c r="D24">
        <v>44</v>
      </c>
      <c r="E24" t="s">
        <v>113</v>
      </c>
      <c r="F24" t="s">
        <v>17</v>
      </c>
      <c r="G24">
        <v>61</v>
      </c>
      <c r="H24" t="s">
        <v>26</v>
      </c>
      <c r="I24">
        <v>615610</v>
      </c>
      <c r="J24" t="s">
        <v>59</v>
      </c>
      <c r="O24">
        <v>-48.3</v>
      </c>
      <c r="R24" t="str">
        <f>+VLOOKUP($D24,TP!$B:$E,3,FALSE)</f>
        <v>Services support</v>
      </c>
      <c r="S24">
        <f>+VLOOKUP($D24,TP!$B:$E,4,FALSE)</f>
        <v>0</v>
      </c>
      <c r="T24">
        <f>+VLOOKUP($D24,TP!$B:$F,5,FALSE)</f>
        <v>0</v>
      </c>
      <c r="U24" t="str">
        <f>+VLOOKUP($G24,TP!$G:$J,4,FALSE)</f>
        <v>Charges</v>
      </c>
    </row>
    <row r="25" spans="1:21">
      <c r="A25">
        <v>2015</v>
      </c>
      <c r="B25">
        <v>10</v>
      </c>
      <c r="D25">
        <v>44</v>
      </c>
      <c r="E25" t="s">
        <v>113</v>
      </c>
      <c r="F25" t="s">
        <v>17</v>
      </c>
      <c r="G25">
        <v>61</v>
      </c>
      <c r="H25" t="s">
        <v>26</v>
      </c>
      <c r="I25">
        <v>615620</v>
      </c>
      <c r="J25" t="s">
        <v>82</v>
      </c>
      <c r="K25">
        <v>-4125.88</v>
      </c>
      <c r="L25">
        <v>-2015</v>
      </c>
      <c r="M25">
        <v>-770</v>
      </c>
      <c r="P25">
        <v>-2050</v>
      </c>
      <c r="Q25">
        <v>-2100</v>
      </c>
      <c r="R25" t="str">
        <f>+VLOOKUP($D25,TP!$B:$E,3,FALSE)</f>
        <v>Services support</v>
      </c>
      <c r="S25">
        <f>+VLOOKUP($D25,TP!$B:$E,4,FALSE)</f>
        <v>0</v>
      </c>
      <c r="T25">
        <f>+VLOOKUP($D25,TP!$B:$F,5,FALSE)</f>
        <v>0</v>
      </c>
      <c r="U25" t="str">
        <f>+VLOOKUP($G25,TP!$G:$J,4,FALSE)</f>
        <v>Charges</v>
      </c>
    </row>
    <row r="26" spans="1:21">
      <c r="A26">
        <v>2015</v>
      </c>
      <c r="B26">
        <v>10</v>
      </c>
      <c r="D26">
        <v>44</v>
      </c>
      <c r="E26" t="s">
        <v>113</v>
      </c>
      <c r="F26" t="s">
        <v>17</v>
      </c>
      <c r="G26">
        <v>61</v>
      </c>
      <c r="H26" t="s">
        <v>26</v>
      </c>
      <c r="I26">
        <v>615620</v>
      </c>
      <c r="J26" t="s">
        <v>82</v>
      </c>
      <c r="O26">
        <v>-108.32</v>
      </c>
      <c r="R26" t="str">
        <f>+VLOOKUP($D26,TP!$B:$E,3,FALSE)</f>
        <v>Services support</v>
      </c>
      <c r="S26">
        <f>+VLOOKUP($D26,TP!$B:$E,4,FALSE)</f>
        <v>0</v>
      </c>
      <c r="T26">
        <f>+VLOOKUP($D26,TP!$B:$F,5,FALSE)</f>
        <v>0</v>
      </c>
      <c r="U26" t="str">
        <f>+VLOOKUP($G26,TP!$G:$J,4,FALSE)</f>
        <v>Charges</v>
      </c>
    </row>
    <row r="27" spans="1:21">
      <c r="A27">
        <v>2015</v>
      </c>
      <c r="B27">
        <v>10</v>
      </c>
      <c r="D27">
        <v>44</v>
      </c>
      <c r="E27" t="s">
        <v>113</v>
      </c>
      <c r="F27" t="s">
        <v>17</v>
      </c>
      <c r="G27">
        <v>61</v>
      </c>
      <c r="H27" t="s">
        <v>26</v>
      </c>
      <c r="I27">
        <v>615620</v>
      </c>
      <c r="J27" t="s">
        <v>82</v>
      </c>
      <c r="O27">
        <v>-108.32</v>
      </c>
      <c r="R27" t="str">
        <f>+VLOOKUP($D27,TP!$B:$E,3,FALSE)</f>
        <v>Services support</v>
      </c>
      <c r="S27">
        <f>+VLOOKUP($D27,TP!$B:$E,4,FALSE)</f>
        <v>0</v>
      </c>
      <c r="T27">
        <f>+VLOOKUP($D27,TP!$B:$F,5,FALSE)</f>
        <v>0</v>
      </c>
      <c r="U27" t="str">
        <f>+VLOOKUP($G27,TP!$G:$J,4,FALSE)</f>
        <v>Charges</v>
      </c>
    </row>
    <row r="28" spans="1:21">
      <c r="A28">
        <v>2015</v>
      </c>
      <c r="B28">
        <v>10</v>
      </c>
      <c r="D28">
        <v>44</v>
      </c>
      <c r="E28" t="s">
        <v>113</v>
      </c>
      <c r="F28" t="s">
        <v>17</v>
      </c>
      <c r="G28">
        <v>61</v>
      </c>
      <c r="H28" t="s">
        <v>26</v>
      </c>
      <c r="I28">
        <v>615620</v>
      </c>
      <c r="J28" t="s">
        <v>82</v>
      </c>
      <c r="O28">
        <v>-108.32</v>
      </c>
      <c r="R28" t="str">
        <f>+VLOOKUP($D28,TP!$B:$E,3,FALSE)</f>
        <v>Services support</v>
      </c>
      <c r="S28">
        <f>+VLOOKUP($D28,TP!$B:$E,4,FALSE)</f>
        <v>0</v>
      </c>
      <c r="T28">
        <f>+VLOOKUP($D28,TP!$B:$F,5,FALSE)</f>
        <v>0</v>
      </c>
      <c r="U28" t="str">
        <f>+VLOOKUP($G28,TP!$G:$J,4,FALSE)</f>
        <v>Charges</v>
      </c>
    </row>
    <row r="29" spans="1:21">
      <c r="A29">
        <v>2015</v>
      </c>
      <c r="B29">
        <v>10</v>
      </c>
      <c r="D29">
        <v>44</v>
      </c>
      <c r="E29" t="s">
        <v>113</v>
      </c>
      <c r="F29" t="s">
        <v>17</v>
      </c>
      <c r="G29">
        <v>61</v>
      </c>
      <c r="H29" t="s">
        <v>26</v>
      </c>
      <c r="I29">
        <v>615620</v>
      </c>
      <c r="J29" t="s">
        <v>82</v>
      </c>
      <c r="O29">
        <v>-1582.62</v>
      </c>
      <c r="R29" t="str">
        <f>+VLOOKUP($D29,TP!$B:$E,3,FALSE)</f>
        <v>Services support</v>
      </c>
      <c r="S29">
        <f>+VLOOKUP($D29,TP!$B:$E,4,FALSE)</f>
        <v>0</v>
      </c>
      <c r="T29">
        <f>+VLOOKUP($D29,TP!$B:$F,5,FALSE)</f>
        <v>0</v>
      </c>
      <c r="U29" t="str">
        <f>+VLOOKUP($G29,TP!$G:$J,4,FALSE)</f>
        <v>Charges</v>
      </c>
    </row>
    <row r="30" spans="1:21">
      <c r="A30">
        <v>2015</v>
      </c>
      <c r="B30">
        <v>10</v>
      </c>
      <c r="D30">
        <v>44</v>
      </c>
      <c r="E30" t="s">
        <v>113</v>
      </c>
      <c r="F30" t="s">
        <v>17</v>
      </c>
      <c r="G30">
        <v>61</v>
      </c>
      <c r="H30" t="s">
        <v>26</v>
      </c>
      <c r="I30">
        <v>618100</v>
      </c>
      <c r="J30" t="s">
        <v>27</v>
      </c>
      <c r="K30">
        <v>-1594.11</v>
      </c>
      <c r="L30">
        <v>-850</v>
      </c>
      <c r="M30">
        <v>-800</v>
      </c>
      <c r="P30">
        <v>-850</v>
      </c>
      <c r="Q30">
        <v>-850</v>
      </c>
      <c r="R30" t="str">
        <f>+VLOOKUP($D30,TP!$B:$E,3,FALSE)</f>
        <v>Services support</v>
      </c>
      <c r="S30">
        <f>+VLOOKUP($D30,TP!$B:$E,4,FALSE)</f>
        <v>0</v>
      </c>
      <c r="T30">
        <f>+VLOOKUP($D30,TP!$B:$F,5,FALSE)</f>
        <v>0</v>
      </c>
      <c r="U30" t="str">
        <f>+VLOOKUP($G30,TP!$G:$J,4,FALSE)</f>
        <v>Charges</v>
      </c>
    </row>
    <row r="31" spans="1:21">
      <c r="A31">
        <v>2015</v>
      </c>
      <c r="B31">
        <v>10</v>
      </c>
      <c r="D31">
        <v>44</v>
      </c>
      <c r="E31" t="s">
        <v>113</v>
      </c>
      <c r="F31" t="s">
        <v>17</v>
      </c>
      <c r="G31">
        <v>61</v>
      </c>
      <c r="H31" t="s">
        <v>26</v>
      </c>
      <c r="I31">
        <v>618100</v>
      </c>
      <c r="J31" t="s">
        <v>27</v>
      </c>
      <c r="O31">
        <v>-304.8</v>
      </c>
      <c r="R31" t="str">
        <f>+VLOOKUP($D31,TP!$B:$E,3,FALSE)</f>
        <v>Services support</v>
      </c>
      <c r="S31">
        <f>+VLOOKUP($D31,TP!$B:$E,4,FALSE)</f>
        <v>0</v>
      </c>
      <c r="T31">
        <f>+VLOOKUP($D31,TP!$B:$F,5,FALSE)</f>
        <v>0</v>
      </c>
      <c r="U31" t="str">
        <f>+VLOOKUP($G31,TP!$G:$J,4,FALSE)</f>
        <v>Charges</v>
      </c>
    </row>
    <row r="32" spans="1:21">
      <c r="A32">
        <v>2015</v>
      </c>
      <c r="B32">
        <v>10</v>
      </c>
      <c r="D32">
        <v>44</v>
      </c>
      <c r="E32" t="s">
        <v>113</v>
      </c>
      <c r="F32" t="s">
        <v>17</v>
      </c>
      <c r="G32">
        <v>61</v>
      </c>
      <c r="H32" t="s">
        <v>26</v>
      </c>
      <c r="I32">
        <v>618100</v>
      </c>
      <c r="J32" t="s">
        <v>27</v>
      </c>
      <c r="O32">
        <v>-138.86000000000001</v>
      </c>
      <c r="R32" t="str">
        <f>+VLOOKUP($D32,TP!$B:$E,3,FALSE)</f>
        <v>Services support</v>
      </c>
      <c r="S32">
        <f>+VLOOKUP($D32,TP!$B:$E,4,FALSE)</f>
        <v>0</v>
      </c>
      <c r="T32">
        <f>+VLOOKUP($D32,TP!$B:$F,5,FALSE)</f>
        <v>0</v>
      </c>
      <c r="U32" t="str">
        <f>+VLOOKUP($G32,TP!$G:$J,4,FALSE)</f>
        <v>Charges</v>
      </c>
    </row>
    <row r="33" spans="1:21">
      <c r="A33">
        <v>2015</v>
      </c>
      <c r="B33">
        <v>10</v>
      </c>
      <c r="D33">
        <v>44</v>
      </c>
      <c r="E33" t="s">
        <v>113</v>
      </c>
      <c r="F33" t="s">
        <v>17</v>
      </c>
      <c r="G33">
        <v>61</v>
      </c>
      <c r="H33" t="s">
        <v>26</v>
      </c>
      <c r="I33">
        <v>618100</v>
      </c>
      <c r="J33" t="s">
        <v>27</v>
      </c>
      <c r="O33">
        <v>-275.67</v>
      </c>
      <c r="R33" t="str">
        <f>+VLOOKUP($D33,TP!$B:$E,3,FALSE)</f>
        <v>Services support</v>
      </c>
      <c r="S33">
        <f>+VLOOKUP($D33,TP!$B:$E,4,FALSE)</f>
        <v>0</v>
      </c>
      <c r="T33">
        <f>+VLOOKUP($D33,TP!$B:$F,5,FALSE)</f>
        <v>0</v>
      </c>
      <c r="U33" t="str">
        <f>+VLOOKUP($G33,TP!$G:$J,4,FALSE)</f>
        <v>Charges</v>
      </c>
    </row>
    <row r="34" spans="1:21">
      <c r="A34">
        <v>2015</v>
      </c>
      <c r="B34">
        <v>10</v>
      </c>
      <c r="D34">
        <v>44</v>
      </c>
      <c r="E34" t="s">
        <v>113</v>
      </c>
      <c r="F34" t="s">
        <v>17</v>
      </c>
      <c r="G34">
        <v>61</v>
      </c>
      <c r="H34" t="s">
        <v>26</v>
      </c>
      <c r="I34">
        <v>618100</v>
      </c>
      <c r="J34" t="s">
        <v>27</v>
      </c>
      <c r="O34">
        <v>-79</v>
      </c>
      <c r="R34" t="str">
        <f>+VLOOKUP($D34,TP!$B:$E,3,FALSE)</f>
        <v>Services support</v>
      </c>
      <c r="S34">
        <f>+VLOOKUP($D34,TP!$B:$E,4,FALSE)</f>
        <v>0</v>
      </c>
      <c r="T34">
        <f>+VLOOKUP($D34,TP!$B:$F,5,FALSE)</f>
        <v>0</v>
      </c>
      <c r="U34" t="str">
        <f>+VLOOKUP($G34,TP!$G:$J,4,FALSE)</f>
        <v>Charges</v>
      </c>
    </row>
    <row r="35" spans="1:21">
      <c r="A35">
        <v>2015</v>
      </c>
      <c r="B35">
        <v>10</v>
      </c>
      <c r="D35">
        <v>44</v>
      </c>
      <c r="E35" t="s">
        <v>113</v>
      </c>
      <c r="F35" t="s">
        <v>17</v>
      </c>
      <c r="G35">
        <v>61</v>
      </c>
      <c r="H35" t="s">
        <v>26</v>
      </c>
      <c r="I35">
        <v>618110</v>
      </c>
      <c r="J35" t="s">
        <v>60</v>
      </c>
      <c r="K35">
        <v>-240.82</v>
      </c>
      <c r="L35">
        <v>-200</v>
      </c>
      <c r="M35">
        <v>-200</v>
      </c>
      <c r="P35">
        <v>-200</v>
      </c>
      <c r="Q35">
        <v>-200</v>
      </c>
      <c r="R35" t="str">
        <f>+VLOOKUP($D35,TP!$B:$E,3,FALSE)</f>
        <v>Services support</v>
      </c>
      <c r="S35">
        <f>+VLOOKUP($D35,TP!$B:$E,4,FALSE)</f>
        <v>0</v>
      </c>
      <c r="T35">
        <f>+VLOOKUP($D35,TP!$B:$F,5,FALSE)</f>
        <v>0</v>
      </c>
      <c r="U35" t="str">
        <f>+VLOOKUP($G35,TP!$G:$J,4,FALSE)</f>
        <v>Charges</v>
      </c>
    </row>
    <row r="36" spans="1:21">
      <c r="A36">
        <v>2015</v>
      </c>
      <c r="B36">
        <v>10</v>
      </c>
      <c r="D36">
        <v>44</v>
      </c>
      <c r="E36" t="s">
        <v>113</v>
      </c>
      <c r="F36" t="s">
        <v>17</v>
      </c>
      <c r="G36">
        <v>61</v>
      </c>
      <c r="H36" t="s">
        <v>26</v>
      </c>
      <c r="I36">
        <v>618110</v>
      </c>
      <c r="J36" t="s">
        <v>60</v>
      </c>
      <c r="O36">
        <v>-135</v>
      </c>
      <c r="R36" t="str">
        <f>+VLOOKUP($D36,TP!$B:$E,3,FALSE)</f>
        <v>Services support</v>
      </c>
      <c r="S36">
        <f>+VLOOKUP($D36,TP!$B:$E,4,FALSE)</f>
        <v>0</v>
      </c>
      <c r="T36">
        <f>+VLOOKUP($D36,TP!$B:$F,5,FALSE)</f>
        <v>0</v>
      </c>
      <c r="U36" t="str">
        <f>+VLOOKUP($G36,TP!$G:$J,4,FALSE)</f>
        <v>Charges</v>
      </c>
    </row>
    <row r="37" spans="1:21">
      <c r="A37">
        <v>2015</v>
      </c>
      <c r="B37">
        <v>10</v>
      </c>
      <c r="D37">
        <v>44</v>
      </c>
      <c r="E37" t="s">
        <v>113</v>
      </c>
      <c r="F37" t="s">
        <v>17</v>
      </c>
      <c r="G37">
        <v>61</v>
      </c>
      <c r="H37" t="s">
        <v>26</v>
      </c>
      <c r="I37">
        <v>618110</v>
      </c>
      <c r="J37" t="s">
        <v>60</v>
      </c>
      <c r="N37">
        <v>-65.010000000000005</v>
      </c>
      <c r="R37" t="str">
        <f>+VLOOKUP($D37,TP!$B:$E,3,FALSE)</f>
        <v>Services support</v>
      </c>
      <c r="S37">
        <f>+VLOOKUP($D37,TP!$B:$E,4,FALSE)</f>
        <v>0</v>
      </c>
      <c r="T37">
        <f>+VLOOKUP($D37,TP!$B:$F,5,FALSE)</f>
        <v>0</v>
      </c>
      <c r="U37" t="str">
        <f>+VLOOKUP($G37,TP!$G:$J,4,FALSE)</f>
        <v>Charges</v>
      </c>
    </row>
    <row r="38" spans="1:21">
      <c r="A38">
        <v>2015</v>
      </c>
      <c r="B38">
        <v>10</v>
      </c>
      <c r="D38">
        <v>44</v>
      </c>
      <c r="E38" t="s">
        <v>113</v>
      </c>
      <c r="F38" t="s">
        <v>17</v>
      </c>
      <c r="G38">
        <v>62</v>
      </c>
      <c r="H38" t="s">
        <v>29</v>
      </c>
      <c r="I38">
        <v>186287</v>
      </c>
      <c r="J38" t="s">
        <v>112</v>
      </c>
      <c r="K38">
        <v>-3000</v>
      </c>
      <c r="L38">
        <v>0</v>
      </c>
      <c r="M38">
        <v>0</v>
      </c>
      <c r="P38">
        <v>0</v>
      </c>
      <c r="Q38">
        <v>0</v>
      </c>
      <c r="R38" t="str">
        <f>+VLOOKUP($D38,TP!$B:$E,3,FALSE)</f>
        <v>Services support</v>
      </c>
      <c r="S38">
        <f>+VLOOKUP($D38,TP!$B:$E,4,FALSE)</f>
        <v>0</v>
      </c>
      <c r="T38">
        <f>+VLOOKUP($D38,TP!$B:$F,5,FALSE)</f>
        <v>0</v>
      </c>
      <c r="U38" t="str">
        <f>+VLOOKUP($G38,TP!$G:$J,4,FALSE)</f>
        <v>Charges</v>
      </c>
    </row>
    <row r="39" spans="1:21">
      <c r="A39">
        <v>2015</v>
      </c>
      <c r="B39">
        <v>10</v>
      </c>
      <c r="D39">
        <v>44</v>
      </c>
      <c r="E39" t="s">
        <v>113</v>
      </c>
      <c r="F39" t="s">
        <v>17</v>
      </c>
      <c r="G39">
        <v>62</v>
      </c>
      <c r="H39" t="s">
        <v>29</v>
      </c>
      <c r="I39">
        <v>621100</v>
      </c>
      <c r="J39" t="s">
        <v>114</v>
      </c>
      <c r="K39">
        <v>-3067.6</v>
      </c>
      <c r="L39">
        <v>0</v>
      </c>
      <c r="M39">
        <v>0</v>
      </c>
      <c r="P39">
        <v>0</v>
      </c>
      <c r="Q39">
        <v>0</v>
      </c>
      <c r="R39" t="str">
        <f>+VLOOKUP($D39,TP!$B:$E,3,FALSE)</f>
        <v>Services support</v>
      </c>
      <c r="S39">
        <f>+VLOOKUP($D39,TP!$B:$E,4,FALSE)</f>
        <v>0</v>
      </c>
      <c r="T39">
        <f>+VLOOKUP($D39,TP!$B:$F,5,FALSE)</f>
        <v>0</v>
      </c>
      <c r="U39" t="str">
        <f>+VLOOKUP($G39,TP!$G:$J,4,FALSE)</f>
        <v>Charges</v>
      </c>
    </row>
    <row r="40" spans="1:21">
      <c r="A40">
        <v>2015</v>
      </c>
      <c r="B40">
        <v>10</v>
      </c>
      <c r="D40">
        <v>44</v>
      </c>
      <c r="E40" t="s">
        <v>113</v>
      </c>
      <c r="F40" t="s">
        <v>17</v>
      </c>
      <c r="G40">
        <v>62</v>
      </c>
      <c r="H40" t="s">
        <v>29</v>
      </c>
      <c r="I40">
        <v>621400</v>
      </c>
      <c r="J40" t="s">
        <v>61</v>
      </c>
      <c r="K40">
        <v>0</v>
      </c>
      <c r="L40">
        <v>0</v>
      </c>
      <c r="M40">
        <v>-22070</v>
      </c>
      <c r="P40">
        <v>0</v>
      </c>
      <c r="Q40">
        <v>0</v>
      </c>
      <c r="R40" t="str">
        <f>+VLOOKUP($D40,TP!$B:$E,3,FALSE)</f>
        <v>Services support</v>
      </c>
      <c r="S40">
        <f>+VLOOKUP($D40,TP!$B:$E,4,FALSE)</f>
        <v>0</v>
      </c>
      <c r="T40">
        <f>+VLOOKUP($D40,TP!$B:$F,5,FALSE)</f>
        <v>0</v>
      </c>
      <c r="U40" t="str">
        <f>+VLOOKUP($G40,TP!$G:$J,4,FALSE)</f>
        <v>Charges</v>
      </c>
    </row>
    <row r="41" spans="1:21">
      <c r="A41">
        <v>2015</v>
      </c>
      <c r="B41">
        <v>10</v>
      </c>
      <c r="D41">
        <v>44</v>
      </c>
      <c r="E41" t="s">
        <v>113</v>
      </c>
      <c r="F41" t="s">
        <v>17</v>
      </c>
      <c r="G41">
        <v>62</v>
      </c>
      <c r="H41" t="s">
        <v>29</v>
      </c>
      <c r="I41">
        <v>621400</v>
      </c>
      <c r="J41" t="s">
        <v>61</v>
      </c>
      <c r="K41">
        <v>-220960.01</v>
      </c>
      <c r="L41">
        <v>-183148</v>
      </c>
      <c r="M41">
        <v>-152205</v>
      </c>
      <c r="P41">
        <v>-187098</v>
      </c>
      <c r="Q41">
        <v>-188853</v>
      </c>
      <c r="R41" t="str">
        <f>+VLOOKUP($D41,TP!$B:$E,3,FALSE)</f>
        <v>Services support</v>
      </c>
      <c r="S41">
        <f>+VLOOKUP($D41,TP!$B:$E,4,FALSE)</f>
        <v>0</v>
      </c>
      <c r="T41">
        <f>+VLOOKUP($D41,TP!$B:$F,5,FALSE)</f>
        <v>0</v>
      </c>
      <c r="U41" t="str">
        <f>+VLOOKUP($G41,TP!$G:$J,4,FALSE)</f>
        <v>Charges</v>
      </c>
    </row>
    <row r="42" spans="1:21">
      <c r="A42">
        <v>2015</v>
      </c>
      <c r="B42">
        <v>10</v>
      </c>
      <c r="D42">
        <v>44</v>
      </c>
      <c r="E42" t="s">
        <v>113</v>
      </c>
      <c r="F42" t="s">
        <v>17</v>
      </c>
      <c r="G42">
        <v>62</v>
      </c>
      <c r="H42" t="s">
        <v>29</v>
      </c>
      <c r="I42">
        <v>621400</v>
      </c>
      <c r="J42" t="s">
        <v>61</v>
      </c>
      <c r="O42">
        <v>1749.49</v>
      </c>
      <c r="R42" t="str">
        <f>+VLOOKUP($D42,TP!$B:$E,3,FALSE)</f>
        <v>Services support</v>
      </c>
      <c r="S42">
        <f>+VLOOKUP($D42,TP!$B:$E,4,FALSE)</f>
        <v>0</v>
      </c>
      <c r="T42">
        <f>+VLOOKUP($D42,TP!$B:$F,5,FALSE)</f>
        <v>0</v>
      </c>
      <c r="U42" t="str">
        <f>+VLOOKUP($G42,TP!$G:$J,4,FALSE)</f>
        <v>Charges</v>
      </c>
    </row>
    <row r="43" spans="1:21">
      <c r="A43">
        <v>2015</v>
      </c>
      <c r="B43">
        <v>10</v>
      </c>
      <c r="D43">
        <v>44</v>
      </c>
      <c r="E43" t="s">
        <v>113</v>
      </c>
      <c r="F43" t="s">
        <v>17</v>
      </c>
      <c r="G43">
        <v>62</v>
      </c>
      <c r="H43" t="s">
        <v>29</v>
      </c>
      <c r="I43">
        <v>621400</v>
      </c>
      <c r="J43" t="s">
        <v>61</v>
      </c>
      <c r="O43">
        <v>-19727.97</v>
      </c>
      <c r="R43" t="str">
        <f>+VLOOKUP($D43,TP!$B:$E,3,FALSE)</f>
        <v>Services support</v>
      </c>
      <c r="S43">
        <f>+VLOOKUP($D43,TP!$B:$E,4,FALSE)</f>
        <v>0</v>
      </c>
      <c r="T43">
        <f>+VLOOKUP($D43,TP!$B:$F,5,FALSE)</f>
        <v>0</v>
      </c>
      <c r="U43" t="str">
        <f>+VLOOKUP($G43,TP!$G:$J,4,FALSE)</f>
        <v>Charges</v>
      </c>
    </row>
    <row r="44" spans="1:21">
      <c r="A44">
        <v>2015</v>
      </c>
      <c r="B44">
        <v>10</v>
      </c>
      <c r="D44">
        <v>44</v>
      </c>
      <c r="E44" t="s">
        <v>113</v>
      </c>
      <c r="F44" t="s">
        <v>17</v>
      </c>
      <c r="G44">
        <v>62</v>
      </c>
      <c r="H44" t="s">
        <v>29</v>
      </c>
      <c r="I44">
        <v>621400</v>
      </c>
      <c r="J44" t="s">
        <v>61</v>
      </c>
      <c r="O44">
        <v>6991.47</v>
      </c>
      <c r="R44" t="str">
        <f>+VLOOKUP($D44,TP!$B:$E,3,FALSE)</f>
        <v>Services support</v>
      </c>
      <c r="S44">
        <f>+VLOOKUP($D44,TP!$B:$E,4,FALSE)</f>
        <v>0</v>
      </c>
      <c r="T44">
        <f>+VLOOKUP($D44,TP!$B:$F,5,FALSE)</f>
        <v>0</v>
      </c>
      <c r="U44" t="str">
        <f>+VLOOKUP($G44,TP!$G:$J,4,FALSE)</f>
        <v>Charges</v>
      </c>
    </row>
    <row r="45" spans="1:21">
      <c r="A45">
        <v>2015</v>
      </c>
      <c r="B45">
        <v>10</v>
      </c>
      <c r="D45">
        <v>44</v>
      </c>
      <c r="E45" t="s">
        <v>113</v>
      </c>
      <c r="F45" t="s">
        <v>17</v>
      </c>
      <c r="G45">
        <v>62</v>
      </c>
      <c r="H45" t="s">
        <v>29</v>
      </c>
      <c r="I45">
        <v>621400</v>
      </c>
      <c r="J45" t="s">
        <v>61</v>
      </c>
      <c r="O45">
        <v>-19971.810000000001</v>
      </c>
      <c r="R45" t="str">
        <f>+VLOOKUP($D45,TP!$B:$E,3,FALSE)</f>
        <v>Services support</v>
      </c>
      <c r="S45">
        <f>+VLOOKUP($D45,TP!$B:$E,4,FALSE)</f>
        <v>0</v>
      </c>
      <c r="T45">
        <f>+VLOOKUP($D45,TP!$B:$F,5,FALSE)</f>
        <v>0</v>
      </c>
      <c r="U45" t="str">
        <f>+VLOOKUP($G45,TP!$G:$J,4,FALSE)</f>
        <v>Charges</v>
      </c>
    </row>
    <row r="46" spans="1:21">
      <c r="A46">
        <v>2015</v>
      </c>
      <c r="B46">
        <v>10</v>
      </c>
      <c r="D46">
        <v>44</v>
      </c>
      <c r="E46" t="s">
        <v>113</v>
      </c>
      <c r="F46" t="s">
        <v>17</v>
      </c>
      <c r="G46">
        <v>62</v>
      </c>
      <c r="H46" t="s">
        <v>29</v>
      </c>
      <c r="I46">
        <v>621400</v>
      </c>
      <c r="J46" t="s">
        <v>61</v>
      </c>
      <c r="O46">
        <v>-19201.39</v>
      </c>
      <c r="R46" t="str">
        <f>+VLOOKUP($D46,TP!$B:$E,3,FALSE)</f>
        <v>Services support</v>
      </c>
      <c r="S46">
        <f>+VLOOKUP($D46,TP!$B:$E,4,FALSE)</f>
        <v>0</v>
      </c>
      <c r="T46">
        <f>+VLOOKUP($D46,TP!$B:$F,5,FALSE)</f>
        <v>0</v>
      </c>
      <c r="U46" t="str">
        <f>+VLOOKUP($G46,TP!$G:$J,4,FALSE)</f>
        <v>Charges</v>
      </c>
    </row>
    <row r="47" spans="1:21">
      <c r="A47">
        <v>2015</v>
      </c>
      <c r="B47">
        <v>10</v>
      </c>
      <c r="D47">
        <v>44</v>
      </c>
      <c r="E47" t="s">
        <v>113</v>
      </c>
      <c r="F47" t="s">
        <v>17</v>
      </c>
      <c r="G47">
        <v>62</v>
      </c>
      <c r="H47" t="s">
        <v>29</v>
      </c>
      <c r="I47">
        <v>621400</v>
      </c>
      <c r="J47" t="s">
        <v>61</v>
      </c>
      <c r="O47">
        <v>6086.01</v>
      </c>
      <c r="R47" t="str">
        <f>+VLOOKUP($D47,TP!$B:$E,3,FALSE)</f>
        <v>Services support</v>
      </c>
      <c r="S47">
        <f>+VLOOKUP($D47,TP!$B:$E,4,FALSE)</f>
        <v>0</v>
      </c>
      <c r="T47">
        <f>+VLOOKUP($D47,TP!$B:$F,5,FALSE)</f>
        <v>0</v>
      </c>
      <c r="U47" t="str">
        <f>+VLOOKUP($G47,TP!$G:$J,4,FALSE)</f>
        <v>Charges</v>
      </c>
    </row>
    <row r="48" spans="1:21">
      <c r="A48">
        <v>2015</v>
      </c>
      <c r="B48">
        <v>10</v>
      </c>
      <c r="D48">
        <v>44</v>
      </c>
      <c r="E48" t="s">
        <v>113</v>
      </c>
      <c r="F48" t="s">
        <v>17</v>
      </c>
      <c r="G48">
        <v>62</v>
      </c>
      <c r="H48" t="s">
        <v>29</v>
      </c>
      <c r="I48">
        <v>621400</v>
      </c>
      <c r="J48" t="s">
        <v>61</v>
      </c>
      <c r="O48">
        <v>5539.56</v>
      </c>
      <c r="R48" t="str">
        <f>+VLOOKUP($D48,TP!$B:$E,3,FALSE)</f>
        <v>Services support</v>
      </c>
      <c r="S48">
        <f>+VLOOKUP($D48,TP!$B:$E,4,FALSE)</f>
        <v>0</v>
      </c>
      <c r="T48">
        <f>+VLOOKUP($D48,TP!$B:$F,5,FALSE)</f>
        <v>0</v>
      </c>
      <c r="U48" t="str">
        <f>+VLOOKUP($G48,TP!$G:$J,4,FALSE)</f>
        <v>Charges</v>
      </c>
    </row>
    <row r="49" spans="1:21">
      <c r="A49">
        <v>2015</v>
      </c>
      <c r="B49">
        <v>10</v>
      </c>
      <c r="D49">
        <v>44</v>
      </c>
      <c r="E49" t="s">
        <v>113</v>
      </c>
      <c r="F49" t="s">
        <v>17</v>
      </c>
      <c r="G49">
        <v>62</v>
      </c>
      <c r="H49" t="s">
        <v>29</v>
      </c>
      <c r="I49">
        <v>621400</v>
      </c>
      <c r="J49" t="s">
        <v>61</v>
      </c>
      <c r="O49">
        <v>-19071.79</v>
      </c>
      <c r="R49" t="str">
        <f>+VLOOKUP($D49,TP!$B:$E,3,FALSE)</f>
        <v>Services support</v>
      </c>
      <c r="S49">
        <f>+VLOOKUP($D49,TP!$B:$E,4,FALSE)</f>
        <v>0</v>
      </c>
      <c r="T49">
        <f>+VLOOKUP($D49,TP!$B:$F,5,FALSE)</f>
        <v>0</v>
      </c>
      <c r="U49" t="str">
        <f>+VLOOKUP($G49,TP!$G:$J,4,FALSE)</f>
        <v>Charges</v>
      </c>
    </row>
    <row r="50" spans="1:21">
      <c r="A50">
        <v>2015</v>
      </c>
      <c r="B50">
        <v>10</v>
      </c>
      <c r="D50">
        <v>44</v>
      </c>
      <c r="E50" t="s">
        <v>113</v>
      </c>
      <c r="F50" t="s">
        <v>17</v>
      </c>
      <c r="G50">
        <v>62</v>
      </c>
      <c r="H50" t="s">
        <v>29</v>
      </c>
      <c r="I50">
        <v>621400</v>
      </c>
      <c r="J50" t="s">
        <v>61</v>
      </c>
      <c r="O50">
        <v>-19703.849999999999</v>
      </c>
      <c r="R50" t="str">
        <f>+VLOOKUP($D50,TP!$B:$E,3,FALSE)</f>
        <v>Services support</v>
      </c>
      <c r="S50">
        <f>+VLOOKUP($D50,TP!$B:$E,4,FALSE)</f>
        <v>0</v>
      </c>
      <c r="T50">
        <f>+VLOOKUP($D50,TP!$B:$F,5,FALSE)</f>
        <v>0</v>
      </c>
      <c r="U50" t="str">
        <f>+VLOOKUP($G50,TP!$G:$J,4,FALSE)</f>
        <v>Charges</v>
      </c>
    </row>
    <row r="51" spans="1:21">
      <c r="A51">
        <v>2015</v>
      </c>
      <c r="B51">
        <v>10</v>
      </c>
      <c r="D51">
        <v>44</v>
      </c>
      <c r="E51" t="s">
        <v>113</v>
      </c>
      <c r="F51" t="s">
        <v>17</v>
      </c>
      <c r="G51">
        <v>62</v>
      </c>
      <c r="H51" t="s">
        <v>29</v>
      </c>
      <c r="I51">
        <v>621400</v>
      </c>
      <c r="J51" t="s">
        <v>61</v>
      </c>
      <c r="O51">
        <v>6211.48</v>
      </c>
      <c r="R51" t="str">
        <f>+VLOOKUP($D51,TP!$B:$E,3,FALSE)</f>
        <v>Services support</v>
      </c>
      <c r="S51">
        <f>+VLOOKUP($D51,TP!$B:$E,4,FALSE)</f>
        <v>0</v>
      </c>
      <c r="T51">
        <f>+VLOOKUP($D51,TP!$B:$F,5,FALSE)</f>
        <v>0</v>
      </c>
      <c r="U51" t="str">
        <f>+VLOOKUP($G51,TP!$G:$J,4,FALSE)</f>
        <v>Charges</v>
      </c>
    </row>
    <row r="52" spans="1:21">
      <c r="A52">
        <v>2015</v>
      </c>
      <c r="B52">
        <v>10</v>
      </c>
      <c r="D52">
        <v>44</v>
      </c>
      <c r="E52" t="s">
        <v>113</v>
      </c>
      <c r="F52" t="s">
        <v>17</v>
      </c>
      <c r="G52">
        <v>62</v>
      </c>
      <c r="H52" t="s">
        <v>29</v>
      </c>
      <c r="I52">
        <v>621400</v>
      </c>
      <c r="J52" t="s">
        <v>61</v>
      </c>
      <c r="O52">
        <v>18371.509999999998</v>
      </c>
      <c r="R52" t="str">
        <f>+VLOOKUP($D52,TP!$B:$E,3,FALSE)</f>
        <v>Services support</v>
      </c>
      <c r="S52">
        <f>+VLOOKUP($D52,TP!$B:$E,4,FALSE)</f>
        <v>0</v>
      </c>
      <c r="T52">
        <f>+VLOOKUP($D52,TP!$B:$F,5,FALSE)</f>
        <v>0</v>
      </c>
      <c r="U52" t="str">
        <f>+VLOOKUP($G52,TP!$G:$J,4,FALSE)</f>
        <v>Charges</v>
      </c>
    </row>
    <row r="53" spans="1:21">
      <c r="A53">
        <v>2015</v>
      </c>
      <c r="B53">
        <v>10</v>
      </c>
      <c r="D53">
        <v>44</v>
      </c>
      <c r="E53" t="s">
        <v>113</v>
      </c>
      <c r="F53" t="s">
        <v>17</v>
      </c>
      <c r="G53">
        <v>62</v>
      </c>
      <c r="H53" t="s">
        <v>29</v>
      </c>
      <c r="I53">
        <v>621400</v>
      </c>
      <c r="J53" t="s">
        <v>61</v>
      </c>
      <c r="O53">
        <v>-52717.33</v>
      </c>
      <c r="R53" t="str">
        <f>+VLOOKUP($D53,TP!$B:$E,3,FALSE)</f>
        <v>Services support</v>
      </c>
      <c r="S53">
        <f>+VLOOKUP($D53,TP!$B:$E,4,FALSE)</f>
        <v>0</v>
      </c>
      <c r="T53">
        <f>+VLOOKUP($D53,TP!$B:$F,5,FALSE)</f>
        <v>0</v>
      </c>
      <c r="U53" t="str">
        <f>+VLOOKUP($G53,TP!$G:$J,4,FALSE)</f>
        <v>Charges</v>
      </c>
    </row>
    <row r="54" spans="1:21">
      <c r="A54">
        <v>2015</v>
      </c>
      <c r="B54">
        <v>10</v>
      </c>
      <c r="D54">
        <v>44</v>
      </c>
      <c r="E54" t="s">
        <v>113</v>
      </c>
      <c r="F54" t="s">
        <v>17</v>
      </c>
      <c r="G54">
        <v>62</v>
      </c>
      <c r="H54" t="s">
        <v>29</v>
      </c>
      <c r="I54">
        <v>621400</v>
      </c>
      <c r="J54" t="s">
        <v>61</v>
      </c>
      <c r="O54">
        <v>5288.89</v>
      </c>
      <c r="R54" t="str">
        <f>+VLOOKUP($D54,TP!$B:$E,3,FALSE)</f>
        <v>Services support</v>
      </c>
      <c r="S54">
        <f>+VLOOKUP($D54,TP!$B:$E,4,FALSE)</f>
        <v>0</v>
      </c>
      <c r="T54">
        <f>+VLOOKUP($D54,TP!$B:$F,5,FALSE)</f>
        <v>0</v>
      </c>
      <c r="U54" t="str">
        <f>+VLOOKUP($G54,TP!$G:$J,4,FALSE)</f>
        <v>Charges</v>
      </c>
    </row>
    <row r="55" spans="1:21">
      <c r="A55">
        <v>2015</v>
      </c>
      <c r="B55">
        <v>10</v>
      </c>
      <c r="D55">
        <v>44</v>
      </c>
      <c r="E55" t="s">
        <v>113</v>
      </c>
      <c r="F55" t="s">
        <v>17</v>
      </c>
      <c r="G55">
        <v>62</v>
      </c>
      <c r="H55" t="s">
        <v>29</v>
      </c>
      <c r="I55">
        <v>621400</v>
      </c>
      <c r="J55" t="s">
        <v>61</v>
      </c>
      <c r="O55">
        <v>-17775.419999999998</v>
      </c>
      <c r="R55" t="str">
        <f>+VLOOKUP($D55,TP!$B:$E,3,FALSE)</f>
        <v>Services support</v>
      </c>
      <c r="S55">
        <f>+VLOOKUP($D55,TP!$B:$E,4,FALSE)</f>
        <v>0</v>
      </c>
      <c r="T55">
        <f>+VLOOKUP($D55,TP!$B:$F,5,FALSE)</f>
        <v>0</v>
      </c>
      <c r="U55" t="str">
        <f>+VLOOKUP($G55,TP!$G:$J,4,FALSE)</f>
        <v>Charges</v>
      </c>
    </row>
    <row r="56" spans="1:21">
      <c r="A56">
        <v>2015</v>
      </c>
      <c r="B56">
        <v>10</v>
      </c>
      <c r="D56">
        <v>44</v>
      </c>
      <c r="E56" t="s">
        <v>113</v>
      </c>
      <c r="F56" t="s">
        <v>17</v>
      </c>
      <c r="G56">
        <v>62</v>
      </c>
      <c r="H56" t="s">
        <v>29</v>
      </c>
      <c r="I56">
        <v>621400</v>
      </c>
      <c r="J56" t="s">
        <v>61</v>
      </c>
      <c r="O56">
        <v>-17419.57</v>
      </c>
      <c r="R56" t="str">
        <f>+VLOOKUP($D56,TP!$B:$E,3,FALSE)</f>
        <v>Services support</v>
      </c>
      <c r="S56">
        <f>+VLOOKUP($D56,TP!$B:$E,4,FALSE)</f>
        <v>0</v>
      </c>
      <c r="T56">
        <f>+VLOOKUP($D56,TP!$B:$F,5,FALSE)</f>
        <v>0</v>
      </c>
      <c r="U56" t="str">
        <f>+VLOOKUP($G56,TP!$G:$J,4,FALSE)</f>
        <v>Charges</v>
      </c>
    </row>
    <row r="57" spans="1:21">
      <c r="A57">
        <v>2015</v>
      </c>
      <c r="B57">
        <v>10</v>
      </c>
      <c r="D57">
        <v>44</v>
      </c>
      <c r="E57" t="s">
        <v>113</v>
      </c>
      <c r="F57" t="s">
        <v>17</v>
      </c>
      <c r="G57">
        <v>62</v>
      </c>
      <c r="H57" t="s">
        <v>29</v>
      </c>
      <c r="I57">
        <v>621400</v>
      </c>
      <c r="J57" t="s">
        <v>61</v>
      </c>
      <c r="O57">
        <v>2540.06</v>
      </c>
      <c r="R57" t="str">
        <f>+VLOOKUP($D57,TP!$B:$E,3,FALSE)</f>
        <v>Services support</v>
      </c>
      <c r="S57">
        <f>+VLOOKUP($D57,TP!$B:$E,4,FALSE)</f>
        <v>0</v>
      </c>
      <c r="T57">
        <f>+VLOOKUP($D57,TP!$B:$F,5,FALSE)</f>
        <v>0</v>
      </c>
      <c r="U57" t="str">
        <f>+VLOOKUP($G57,TP!$G:$J,4,FALSE)</f>
        <v>Charges</v>
      </c>
    </row>
    <row r="58" spans="1:21">
      <c r="A58">
        <v>2015</v>
      </c>
      <c r="B58">
        <v>10</v>
      </c>
      <c r="D58">
        <v>44</v>
      </c>
      <c r="E58" t="s">
        <v>113</v>
      </c>
      <c r="F58" t="s">
        <v>17</v>
      </c>
      <c r="G58">
        <v>62</v>
      </c>
      <c r="H58" t="s">
        <v>29</v>
      </c>
      <c r="I58">
        <v>621400</v>
      </c>
      <c r="J58" t="s">
        <v>61</v>
      </c>
      <c r="O58">
        <v>-19936.41</v>
      </c>
      <c r="R58" t="str">
        <f>+VLOOKUP($D58,TP!$B:$E,3,FALSE)</f>
        <v>Services support</v>
      </c>
      <c r="S58">
        <f>+VLOOKUP($D58,TP!$B:$E,4,FALSE)</f>
        <v>0</v>
      </c>
      <c r="T58">
        <f>+VLOOKUP($D58,TP!$B:$F,5,FALSE)</f>
        <v>0</v>
      </c>
      <c r="U58" t="str">
        <f>+VLOOKUP($G58,TP!$G:$J,4,FALSE)</f>
        <v>Charges</v>
      </c>
    </row>
    <row r="59" spans="1:21">
      <c r="A59">
        <v>2015</v>
      </c>
      <c r="B59">
        <v>10</v>
      </c>
      <c r="D59">
        <v>44</v>
      </c>
      <c r="E59" t="s">
        <v>113</v>
      </c>
      <c r="F59" t="s">
        <v>17</v>
      </c>
      <c r="G59">
        <v>62</v>
      </c>
      <c r="H59" t="s">
        <v>29</v>
      </c>
      <c r="I59">
        <v>621400</v>
      </c>
      <c r="J59" t="s">
        <v>61</v>
      </c>
      <c r="O59">
        <v>-31871.82</v>
      </c>
      <c r="R59" t="str">
        <f>+VLOOKUP($D59,TP!$B:$E,3,FALSE)</f>
        <v>Services support</v>
      </c>
      <c r="S59">
        <f>+VLOOKUP($D59,TP!$B:$E,4,FALSE)</f>
        <v>0</v>
      </c>
      <c r="T59">
        <f>+VLOOKUP($D59,TP!$B:$F,5,FALSE)</f>
        <v>0</v>
      </c>
      <c r="U59" t="str">
        <f>+VLOOKUP($G59,TP!$G:$J,4,FALSE)</f>
        <v>Charges</v>
      </c>
    </row>
    <row r="60" spans="1:21">
      <c r="A60">
        <v>2015</v>
      </c>
      <c r="B60">
        <v>10</v>
      </c>
      <c r="D60">
        <v>44</v>
      </c>
      <c r="E60" t="s">
        <v>113</v>
      </c>
      <c r="F60" t="s">
        <v>17</v>
      </c>
      <c r="G60">
        <v>62</v>
      </c>
      <c r="H60" t="s">
        <v>29</v>
      </c>
      <c r="I60">
        <v>621400</v>
      </c>
      <c r="J60" t="s">
        <v>61</v>
      </c>
      <c r="O60">
        <v>52717.33</v>
      </c>
      <c r="R60" t="str">
        <f>+VLOOKUP($D60,TP!$B:$E,3,FALSE)</f>
        <v>Services support</v>
      </c>
      <c r="S60">
        <f>+VLOOKUP($D60,TP!$B:$E,4,FALSE)</f>
        <v>0</v>
      </c>
      <c r="T60">
        <f>+VLOOKUP($D60,TP!$B:$F,5,FALSE)</f>
        <v>0</v>
      </c>
      <c r="U60" t="str">
        <f>+VLOOKUP($G60,TP!$G:$J,4,FALSE)</f>
        <v>Charges</v>
      </c>
    </row>
    <row r="61" spans="1:21">
      <c r="A61">
        <v>2015</v>
      </c>
      <c r="B61">
        <v>10</v>
      </c>
      <c r="D61">
        <v>44</v>
      </c>
      <c r="E61" t="s">
        <v>113</v>
      </c>
      <c r="F61" t="s">
        <v>17</v>
      </c>
      <c r="G61">
        <v>62</v>
      </c>
      <c r="H61" t="s">
        <v>29</v>
      </c>
      <c r="I61">
        <v>621400</v>
      </c>
      <c r="J61" t="s">
        <v>61</v>
      </c>
      <c r="O61">
        <v>-18943.25</v>
      </c>
      <c r="R61" t="str">
        <f>+VLOOKUP($D61,TP!$B:$E,3,FALSE)</f>
        <v>Services support</v>
      </c>
      <c r="S61">
        <f>+VLOOKUP($D61,TP!$B:$E,4,FALSE)</f>
        <v>0</v>
      </c>
      <c r="T61">
        <f>+VLOOKUP($D61,TP!$B:$F,5,FALSE)</f>
        <v>0</v>
      </c>
      <c r="U61" t="str">
        <f>+VLOOKUP($G61,TP!$G:$J,4,FALSE)</f>
        <v>Charges</v>
      </c>
    </row>
    <row r="62" spans="1:21">
      <c r="A62">
        <v>2015</v>
      </c>
      <c r="B62">
        <v>10</v>
      </c>
      <c r="D62">
        <v>44</v>
      </c>
      <c r="E62" t="s">
        <v>113</v>
      </c>
      <c r="F62" t="s">
        <v>17</v>
      </c>
      <c r="G62">
        <v>62</v>
      </c>
      <c r="H62" t="s">
        <v>29</v>
      </c>
      <c r="I62">
        <v>621400</v>
      </c>
      <c r="J62" t="s">
        <v>61</v>
      </c>
      <c r="O62">
        <v>19703.849999999999</v>
      </c>
      <c r="R62" t="str">
        <f>+VLOOKUP($D62,TP!$B:$E,3,FALSE)</f>
        <v>Services support</v>
      </c>
      <c r="S62">
        <f>+VLOOKUP($D62,TP!$B:$E,4,FALSE)</f>
        <v>0</v>
      </c>
      <c r="T62">
        <f>+VLOOKUP($D62,TP!$B:$F,5,FALSE)</f>
        <v>0</v>
      </c>
      <c r="U62" t="str">
        <f>+VLOOKUP($G62,TP!$G:$J,4,FALSE)</f>
        <v>Charges</v>
      </c>
    </row>
    <row r="63" spans="1:21">
      <c r="A63">
        <v>2015</v>
      </c>
      <c r="B63">
        <v>10</v>
      </c>
      <c r="D63">
        <v>44</v>
      </c>
      <c r="E63" t="s">
        <v>113</v>
      </c>
      <c r="F63" t="s">
        <v>17</v>
      </c>
      <c r="G63">
        <v>62</v>
      </c>
      <c r="H63" t="s">
        <v>29</v>
      </c>
      <c r="I63">
        <v>621400</v>
      </c>
      <c r="J63" t="s">
        <v>61</v>
      </c>
      <c r="O63">
        <v>19971.810000000001</v>
      </c>
      <c r="R63" t="str">
        <f>+VLOOKUP($D63,TP!$B:$E,3,FALSE)</f>
        <v>Services support</v>
      </c>
      <c r="S63">
        <f>+VLOOKUP($D63,TP!$B:$E,4,FALSE)</f>
        <v>0</v>
      </c>
      <c r="T63">
        <f>+VLOOKUP($D63,TP!$B:$F,5,FALSE)</f>
        <v>0</v>
      </c>
      <c r="U63" t="str">
        <f>+VLOOKUP($G63,TP!$G:$J,4,FALSE)</f>
        <v>Charges</v>
      </c>
    </row>
    <row r="64" spans="1:21">
      <c r="A64">
        <v>2015</v>
      </c>
      <c r="B64">
        <v>10</v>
      </c>
      <c r="D64">
        <v>44</v>
      </c>
      <c r="E64" t="s">
        <v>113</v>
      </c>
      <c r="F64" t="s">
        <v>17</v>
      </c>
      <c r="G64">
        <v>62</v>
      </c>
      <c r="H64" t="s">
        <v>29</v>
      </c>
      <c r="I64">
        <v>621400</v>
      </c>
      <c r="J64" t="s">
        <v>61</v>
      </c>
      <c r="O64">
        <v>19071.79</v>
      </c>
      <c r="R64" t="str">
        <f>+VLOOKUP($D64,TP!$B:$E,3,FALSE)</f>
        <v>Services support</v>
      </c>
      <c r="S64">
        <f>+VLOOKUP($D64,TP!$B:$E,4,FALSE)</f>
        <v>0</v>
      </c>
      <c r="T64">
        <f>+VLOOKUP($D64,TP!$B:$F,5,FALSE)</f>
        <v>0</v>
      </c>
      <c r="U64" t="str">
        <f>+VLOOKUP($G64,TP!$G:$J,4,FALSE)</f>
        <v>Charges</v>
      </c>
    </row>
    <row r="65" spans="1:21">
      <c r="A65">
        <v>2015</v>
      </c>
      <c r="B65">
        <v>10</v>
      </c>
      <c r="D65">
        <v>44</v>
      </c>
      <c r="E65" t="s">
        <v>113</v>
      </c>
      <c r="F65" t="s">
        <v>17</v>
      </c>
      <c r="G65">
        <v>62</v>
      </c>
      <c r="H65" t="s">
        <v>29</v>
      </c>
      <c r="I65">
        <v>621400</v>
      </c>
      <c r="J65" t="s">
        <v>61</v>
      </c>
      <c r="O65">
        <v>-19661.009999999998</v>
      </c>
      <c r="R65" t="str">
        <f>+VLOOKUP($D65,TP!$B:$E,3,FALSE)</f>
        <v>Services support</v>
      </c>
      <c r="S65">
        <f>+VLOOKUP($D65,TP!$B:$E,4,FALSE)</f>
        <v>0</v>
      </c>
      <c r="T65">
        <f>+VLOOKUP($D65,TP!$B:$F,5,FALSE)</f>
        <v>0</v>
      </c>
      <c r="U65" t="str">
        <f>+VLOOKUP($G65,TP!$G:$J,4,FALSE)</f>
        <v>Charges</v>
      </c>
    </row>
    <row r="66" spans="1:21">
      <c r="A66">
        <v>2015</v>
      </c>
      <c r="B66">
        <v>10</v>
      </c>
      <c r="D66">
        <v>44</v>
      </c>
      <c r="E66" t="s">
        <v>113</v>
      </c>
      <c r="F66" t="s">
        <v>17</v>
      </c>
      <c r="G66">
        <v>62</v>
      </c>
      <c r="H66" t="s">
        <v>29</v>
      </c>
      <c r="I66">
        <v>621400</v>
      </c>
      <c r="J66" t="s">
        <v>61</v>
      </c>
      <c r="O66">
        <v>4010.28</v>
      </c>
      <c r="R66" t="str">
        <f>+VLOOKUP($D66,TP!$B:$E,3,FALSE)</f>
        <v>Services support</v>
      </c>
      <c r="S66">
        <f>+VLOOKUP($D66,TP!$B:$E,4,FALSE)</f>
        <v>0</v>
      </c>
      <c r="T66">
        <f>+VLOOKUP($D66,TP!$B:$F,5,FALSE)</f>
        <v>0</v>
      </c>
      <c r="U66" t="str">
        <f>+VLOOKUP($G66,TP!$G:$J,4,FALSE)</f>
        <v>Charges</v>
      </c>
    </row>
    <row r="67" spans="1:21">
      <c r="A67">
        <v>2015</v>
      </c>
      <c r="B67">
        <v>10</v>
      </c>
      <c r="D67">
        <v>44</v>
      </c>
      <c r="E67" t="s">
        <v>113</v>
      </c>
      <c r="F67" t="s">
        <v>17</v>
      </c>
      <c r="G67">
        <v>62</v>
      </c>
      <c r="H67" t="s">
        <v>29</v>
      </c>
      <c r="I67">
        <v>621400</v>
      </c>
      <c r="J67" t="s">
        <v>61</v>
      </c>
      <c r="O67">
        <v>-18098.330000000002</v>
      </c>
      <c r="R67" t="str">
        <f>+VLOOKUP($D67,TP!$B:$E,3,FALSE)</f>
        <v>Services support</v>
      </c>
      <c r="S67">
        <f>+VLOOKUP($D67,TP!$B:$E,4,FALSE)</f>
        <v>0</v>
      </c>
      <c r="T67">
        <f>+VLOOKUP($D67,TP!$B:$F,5,FALSE)</f>
        <v>0</v>
      </c>
      <c r="U67" t="str">
        <f>+VLOOKUP($G67,TP!$G:$J,4,FALSE)</f>
        <v>Charges</v>
      </c>
    </row>
    <row r="68" spans="1:21">
      <c r="A68">
        <v>2015</v>
      </c>
      <c r="B68">
        <v>10</v>
      </c>
      <c r="D68">
        <v>44</v>
      </c>
      <c r="E68" t="s">
        <v>113</v>
      </c>
      <c r="F68" t="s">
        <v>17</v>
      </c>
      <c r="G68">
        <v>62</v>
      </c>
      <c r="H68" t="s">
        <v>29</v>
      </c>
      <c r="I68">
        <v>622600</v>
      </c>
      <c r="J68" t="s">
        <v>62</v>
      </c>
      <c r="K68">
        <v>-14460</v>
      </c>
      <c r="L68">
        <v>-5000</v>
      </c>
      <c r="M68">
        <v>-12000</v>
      </c>
      <c r="P68">
        <v>-10000</v>
      </c>
      <c r="Q68">
        <v>-10000</v>
      </c>
      <c r="R68" t="str">
        <f>+VLOOKUP($D68,TP!$B:$E,3,FALSE)</f>
        <v>Services support</v>
      </c>
      <c r="S68">
        <f>+VLOOKUP($D68,TP!$B:$E,4,FALSE)</f>
        <v>0</v>
      </c>
      <c r="T68">
        <f>+VLOOKUP($D68,TP!$B:$F,5,FALSE)</f>
        <v>0</v>
      </c>
      <c r="U68" t="str">
        <f>+VLOOKUP($G68,TP!$G:$J,4,FALSE)</f>
        <v>Charges</v>
      </c>
    </row>
    <row r="69" spans="1:21">
      <c r="A69">
        <v>2015</v>
      </c>
      <c r="B69">
        <v>10</v>
      </c>
      <c r="D69">
        <v>44</v>
      </c>
      <c r="E69" t="s">
        <v>113</v>
      </c>
      <c r="F69" t="s">
        <v>17</v>
      </c>
      <c r="G69">
        <v>62</v>
      </c>
      <c r="H69" t="s">
        <v>29</v>
      </c>
      <c r="I69">
        <v>622600</v>
      </c>
      <c r="J69" t="s">
        <v>62</v>
      </c>
      <c r="O69">
        <v>-1800</v>
      </c>
      <c r="R69" t="str">
        <f>+VLOOKUP($D69,TP!$B:$E,3,FALSE)</f>
        <v>Services support</v>
      </c>
      <c r="S69">
        <f>+VLOOKUP($D69,TP!$B:$E,4,FALSE)</f>
        <v>0</v>
      </c>
      <c r="T69">
        <f>+VLOOKUP($D69,TP!$B:$F,5,FALSE)</f>
        <v>0</v>
      </c>
      <c r="U69" t="str">
        <f>+VLOOKUP($G69,TP!$G:$J,4,FALSE)</f>
        <v>Charges</v>
      </c>
    </row>
    <row r="70" spans="1:21">
      <c r="A70">
        <v>2015</v>
      </c>
      <c r="B70">
        <v>10</v>
      </c>
      <c r="D70">
        <v>44</v>
      </c>
      <c r="E70" t="s">
        <v>113</v>
      </c>
      <c r="F70" t="s">
        <v>17</v>
      </c>
      <c r="G70">
        <v>62</v>
      </c>
      <c r="H70" t="s">
        <v>29</v>
      </c>
      <c r="I70">
        <v>622600</v>
      </c>
      <c r="J70" t="s">
        <v>62</v>
      </c>
      <c r="O70">
        <v>-900</v>
      </c>
      <c r="R70" t="str">
        <f>+VLOOKUP($D70,TP!$B:$E,3,FALSE)</f>
        <v>Services support</v>
      </c>
      <c r="S70">
        <f>+VLOOKUP($D70,TP!$B:$E,4,FALSE)</f>
        <v>0</v>
      </c>
      <c r="T70">
        <f>+VLOOKUP($D70,TP!$B:$F,5,FALSE)</f>
        <v>0</v>
      </c>
      <c r="U70" t="str">
        <f>+VLOOKUP($G70,TP!$G:$J,4,FALSE)</f>
        <v>Charges</v>
      </c>
    </row>
    <row r="71" spans="1:21">
      <c r="A71">
        <v>2015</v>
      </c>
      <c r="B71">
        <v>10</v>
      </c>
      <c r="D71">
        <v>44</v>
      </c>
      <c r="E71" t="s">
        <v>113</v>
      </c>
      <c r="F71" t="s">
        <v>17</v>
      </c>
      <c r="G71">
        <v>62</v>
      </c>
      <c r="H71" t="s">
        <v>29</v>
      </c>
      <c r="I71">
        <v>625110</v>
      </c>
      <c r="J71" t="s">
        <v>52</v>
      </c>
      <c r="K71">
        <v>-1559.94</v>
      </c>
      <c r="L71">
        <v>-1500</v>
      </c>
      <c r="M71">
        <v>-1500</v>
      </c>
      <c r="P71">
        <v>-1500</v>
      </c>
      <c r="Q71">
        <v>-1500</v>
      </c>
      <c r="R71" t="str">
        <f>+VLOOKUP($D71,TP!$B:$E,3,FALSE)</f>
        <v>Services support</v>
      </c>
      <c r="S71">
        <f>+VLOOKUP($D71,TP!$B:$E,4,FALSE)</f>
        <v>0</v>
      </c>
      <c r="T71">
        <f>+VLOOKUP($D71,TP!$B:$F,5,FALSE)</f>
        <v>0</v>
      </c>
      <c r="U71" t="str">
        <f>+VLOOKUP($G71,TP!$G:$J,4,FALSE)</f>
        <v>Charges</v>
      </c>
    </row>
    <row r="72" spans="1:21">
      <c r="A72">
        <v>2015</v>
      </c>
      <c r="B72">
        <v>10</v>
      </c>
      <c r="D72">
        <v>44</v>
      </c>
      <c r="E72" t="s">
        <v>113</v>
      </c>
      <c r="F72" t="s">
        <v>17</v>
      </c>
      <c r="G72">
        <v>62</v>
      </c>
      <c r="H72" t="s">
        <v>29</v>
      </c>
      <c r="I72">
        <v>625110</v>
      </c>
      <c r="J72" t="s">
        <v>52</v>
      </c>
      <c r="O72">
        <v>-69.599999999999994</v>
      </c>
      <c r="R72" t="str">
        <f>+VLOOKUP($D72,TP!$B:$E,3,FALSE)</f>
        <v>Services support</v>
      </c>
      <c r="S72">
        <f>+VLOOKUP($D72,TP!$B:$E,4,FALSE)</f>
        <v>0</v>
      </c>
      <c r="T72">
        <f>+VLOOKUP($D72,TP!$B:$F,5,FALSE)</f>
        <v>0</v>
      </c>
      <c r="U72" t="str">
        <f>+VLOOKUP($G72,TP!$G:$J,4,FALSE)</f>
        <v>Charges</v>
      </c>
    </row>
    <row r="73" spans="1:21">
      <c r="A73">
        <v>2015</v>
      </c>
      <c r="B73">
        <v>10</v>
      </c>
      <c r="D73">
        <v>44</v>
      </c>
      <c r="E73" t="s">
        <v>113</v>
      </c>
      <c r="F73" t="s">
        <v>17</v>
      </c>
      <c r="G73">
        <v>62</v>
      </c>
      <c r="H73" t="s">
        <v>29</v>
      </c>
      <c r="I73">
        <v>625110</v>
      </c>
      <c r="J73" t="s">
        <v>52</v>
      </c>
      <c r="O73">
        <v>-197.8</v>
      </c>
      <c r="R73" t="str">
        <f>+VLOOKUP($D73,TP!$B:$E,3,FALSE)</f>
        <v>Services support</v>
      </c>
      <c r="S73">
        <f>+VLOOKUP($D73,TP!$B:$E,4,FALSE)</f>
        <v>0</v>
      </c>
      <c r="T73">
        <f>+VLOOKUP($D73,TP!$B:$F,5,FALSE)</f>
        <v>0</v>
      </c>
      <c r="U73" t="str">
        <f>+VLOOKUP($G73,TP!$G:$J,4,FALSE)</f>
        <v>Charges</v>
      </c>
    </row>
    <row r="74" spans="1:21">
      <c r="A74">
        <v>2015</v>
      </c>
      <c r="B74">
        <v>10</v>
      </c>
      <c r="D74">
        <v>44</v>
      </c>
      <c r="E74" t="s">
        <v>113</v>
      </c>
      <c r="F74" t="s">
        <v>17</v>
      </c>
      <c r="G74">
        <v>62</v>
      </c>
      <c r="H74" t="s">
        <v>29</v>
      </c>
      <c r="I74">
        <v>625110</v>
      </c>
      <c r="J74" t="s">
        <v>52</v>
      </c>
      <c r="O74">
        <v>-90.6</v>
      </c>
      <c r="R74" t="str">
        <f>+VLOOKUP($D74,TP!$B:$E,3,FALSE)</f>
        <v>Services support</v>
      </c>
      <c r="S74">
        <f>+VLOOKUP($D74,TP!$B:$E,4,FALSE)</f>
        <v>0</v>
      </c>
      <c r="T74">
        <f>+VLOOKUP($D74,TP!$B:$F,5,FALSE)</f>
        <v>0</v>
      </c>
      <c r="U74" t="str">
        <f>+VLOOKUP($G74,TP!$G:$J,4,FALSE)</f>
        <v>Charges</v>
      </c>
    </row>
    <row r="75" spans="1:21">
      <c r="A75">
        <v>2015</v>
      </c>
      <c r="B75">
        <v>10</v>
      </c>
      <c r="D75">
        <v>44</v>
      </c>
      <c r="E75" t="s">
        <v>113</v>
      </c>
      <c r="F75" t="s">
        <v>17</v>
      </c>
      <c r="G75">
        <v>62</v>
      </c>
      <c r="H75" t="s">
        <v>29</v>
      </c>
      <c r="I75">
        <v>625110</v>
      </c>
      <c r="J75" t="s">
        <v>52</v>
      </c>
      <c r="O75">
        <v>-423.1</v>
      </c>
      <c r="R75" t="str">
        <f>+VLOOKUP($D75,TP!$B:$E,3,FALSE)</f>
        <v>Services support</v>
      </c>
      <c r="S75">
        <f>+VLOOKUP($D75,TP!$B:$E,4,FALSE)</f>
        <v>0</v>
      </c>
      <c r="T75">
        <f>+VLOOKUP($D75,TP!$B:$F,5,FALSE)</f>
        <v>0</v>
      </c>
      <c r="U75" t="str">
        <f>+VLOOKUP($G75,TP!$G:$J,4,FALSE)</f>
        <v>Charges</v>
      </c>
    </row>
    <row r="76" spans="1:21">
      <c r="A76">
        <v>2015</v>
      </c>
      <c r="B76">
        <v>10</v>
      </c>
      <c r="D76">
        <v>44</v>
      </c>
      <c r="E76" t="s">
        <v>113</v>
      </c>
      <c r="F76" t="s">
        <v>17</v>
      </c>
      <c r="G76">
        <v>62</v>
      </c>
      <c r="H76" t="s">
        <v>29</v>
      </c>
      <c r="I76">
        <v>625110</v>
      </c>
      <c r="J76" t="s">
        <v>52</v>
      </c>
      <c r="O76">
        <v>-83</v>
      </c>
      <c r="R76" t="str">
        <f>+VLOOKUP($D76,TP!$B:$E,3,FALSE)</f>
        <v>Services support</v>
      </c>
      <c r="S76">
        <f>+VLOOKUP($D76,TP!$B:$E,4,FALSE)</f>
        <v>0</v>
      </c>
      <c r="T76">
        <f>+VLOOKUP($D76,TP!$B:$F,5,FALSE)</f>
        <v>0</v>
      </c>
      <c r="U76" t="str">
        <f>+VLOOKUP($G76,TP!$G:$J,4,FALSE)</f>
        <v>Charges</v>
      </c>
    </row>
    <row r="77" spans="1:21">
      <c r="A77">
        <v>2015</v>
      </c>
      <c r="B77">
        <v>10</v>
      </c>
      <c r="D77">
        <v>44</v>
      </c>
      <c r="E77" t="s">
        <v>113</v>
      </c>
      <c r="F77" t="s">
        <v>17</v>
      </c>
      <c r="G77">
        <v>62</v>
      </c>
      <c r="H77" t="s">
        <v>29</v>
      </c>
      <c r="I77">
        <v>625110</v>
      </c>
      <c r="J77" t="s">
        <v>52</v>
      </c>
      <c r="O77">
        <v>-69.2</v>
      </c>
      <c r="R77" t="str">
        <f>+VLOOKUP($D77,TP!$B:$E,3,FALSE)</f>
        <v>Services support</v>
      </c>
      <c r="S77">
        <f>+VLOOKUP($D77,TP!$B:$E,4,FALSE)</f>
        <v>0</v>
      </c>
      <c r="T77">
        <f>+VLOOKUP($D77,TP!$B:$F,5,FALSE)</f>
        <v>0</v>
      </c>
      <c r="U77" t="str">
        <f>+VLOOKUP($G77,TP!$G:$J,4,FALSE)</f>
        <v>Charges</v>
      </c>
    </row>
    <row r="78" spans="1:21">
      <c r="A78">
        <v>2015</v>
      </c>
      <c r="B78">
        <v>10</v>
      </c>
      <c r="D78">
        <v>44</v>
      </c>
      <c r="E78" t="s">
        <v>113</v>
      </c>
      <c r="F78" t="s">
        <v>17</v>
      </c>
      <c r="G78">
        <v>62</v>
      </c>
      <c r="H78" t="s">
        <v>29</v>
      </c>
      <c r="I78">
        <v>625120</v>
      </c>
      <c r="J78" t="s">
        <v>63</v>
      </c>
      <c r="K78">
        <v>-5496.89</v>
      </c>
      <c r="L78">
        <v>-400</v>
      </c>
      <c r="M78">
        <v>-400</v>
      </c>
      <c r="P78">
        <v>-400</v>
      </c>
      <c r="Q78">
        <v>-400</v>
      </c>
      <c r="R78" t="str">
        <f>+VLOOKUP($D78,TP!$B:$E,3,FALSE)</f>
        <v>Services support</v>
      </c>
      <c r="S78">
        <f>+VLOOKUP($D78,TP!$B:$E,4,FALSE)</f>
        <v>0</v>
      </c>
      <c r="T78">
        <f>+VLOOKUP($D78,TP!$B:$F,5,FALSE)</f>
        <v>0</v>
      </c>
      <c r="U78" t="str">
        <f>+VLOOKUP($G78,TP!$G:$J,4,FALSE)</f>
        <v>Charges</v>
      </c>
    </row>
    <row r="79" spans="1:21">
      <c r="A79">
        <v>2015</v>
      </c>
      <c r="B79">
        <v>10</v>
      </c>
      <c r="D79">
        <v>44</v>
      </c>
      <c r="E79" t="s">
        <v>113</v>
      </c>
      <c r="F79" t="s">
        <v>17</v>
      </c>
      <c r="G79">
        <v>62</v>
      </c>
      <c r="H79" t="s">
        <v>29</v>
      </c>
      <c r="I79">
        <v>625120</v>
      </c>
      <c r="J79" t="s">
        <v>63</v>
      </c>
      <c r="O79">
        <v>-64</v>
      </c>
      <c r="R79" t="str">
        <f>+VLOOKUP($D79,TP!$B:$E,3,FALSE)</f>
        <v>Services support</v>
      </c>
      <c r="S79">
        <f>+VLOOKUP($D79,TP!$B:$E,4,FALSE)</f>
        <v>0</v>
      </c>
      <c r="T79">
        <f>+VLOOKUP($D79,TP!$B:$F,5,FALSE)</f>
        <v>0</v>
      </c>
      <c r="U79" t="str">
        <f>+VLOOKUP($G79,TP!$G:$J,4,FALSE)</f>
        <v>Charges</v>
      </c>
    </row>
    <row r="80" spans="1:21">
      <c r="A80">
        <v>2015</v>
      </c>
      <c r="B80">
        <v>10</v>
      </c>
      <c r="D80">
        <v>44</v>
      </c>
      <c r="E80" t="s">
        <v>113</v>
      </c>
      <c r="F80" t="s">
        <v>17</v>
      </c>
      <c r="G80">
        <v>62</v>
      </c>
      <c r="H80" t="s">
        <v>29</v>
      </c>
      <c r="I80">
        <v>625120</v>
      </c>
      <c r="J80" t="s">
        <v>63</v>
      </c>
      <c r="O80">
        <v>-12</v>
      </c>
      <c r="R80" t="str">
        <f>+VLOOKUP($D80,TP!$B:$E,3,FALSE)</f>
        <v>Services support</v>
      </c>
      <c r="S80">
        <f>+VLOOKUP($D80,TP!$B:$E,4,FALSE)</f>
        <v>0</v>
      </c>
      <c r="T80">
        <f>+VLOOKUP($D80,TP!$B:$F,5,FALSE)</f>
        <v>0</v>
      </c>
      <c r="U80" t="str">
        <f>+VLOOKUP($G80,TP!$G:$J,4,FALSE)</f>
        <v>Charges</v>
      </c>
    </row>
    <row r="81" spans="1:21">
      <c r="A81">
        <v>2015</v>
      </c>
      <c r="B81">
        <v>10</v>
      </c>
      <c r="D81">
        <v>44</v>
      </c>
      <c r="E81" t="s">
        <v>113</v>
      </c>
      <c r="F81" t="s">
        <v>17</v>
      </c>
      <c r="G81">
        <v>62</v>
      </c>
      <c r="H81" t="s">
        <v>29</v>
      </c>
      <c r="I81">
        <v>625140</v>
      </c>
      <c r="J81" t="s">
        <v>64</v>
      </c>
      <c r="K81">
        <v>0</v>
      </c>
      <c r="L81">
        <v>0</v>
      </c>
      <c r="M81">
        <v>-150</v>
      </c>
      <c r="P81">
        <v>0</v>
      </c>
      <c r="Q81">
        <v>0</v>
      </c>
      <c r="R81" t="str">
        <f>+VLOOKUP($D81,TP!$B:$E,3,FALSE)</f>
        <v>Services support</v>
      </c>
      <c r="S81">
        <f>+VLOOKUP($D81,TP!$B:$E,4,FALSE)</f>
        <v>0</v>
      </c>
      <c r="T81">
        <f>+VLOOKUP($D81,TP!$B:$F,5,FALSE)</f>
        <v>0</v>
      </c>
      <c r="U81" t="str">
        <f>+VLOOKUP($G81,TP!$G:$J,4,FALSE)</f>
        <v>Charges</v>
      </c>
    </row>
    <row r="82" spans="1:21">
      <c r="A82">
        <v>2015</v>
      </c>
      <c r="B82">
        <v>10</v>
      </c>
      <c r="D82">
        <v>44</v>
      </c>
      <c r="E82" t="s">
        <v>113</v>
      </c>
      <c r="F82" t="s">
        <v>17</v>
      </c>
      <c r="G82">
        <v>62</v>
      </c>
      <c r="H82" t="s">
        <v>29</v>
      </c>
      <c r="I82">
        <v>625700</v>
      </c>
      <c r="J82" t="s">
        <v>31</v>
      </c>
      <c r="K82">
        <v>-140.30000000000001</v>
      </c>
      <c r="L82">
        <v>-200</v>
      </c>
      <c r="M82">
        <v>-200</v>
      </c>
      <c r="P82">
        <v>-200</v>
      </c>
      <c r="Q82">
        <v>-200</v>
      </c>
      <c r="R82" t="str">
        <f>+VLOOKUP($D82,TP!$B:$E,3,FALSE)</f>
        <v>Services support</v>
      </c>
      <c r="S82">
        <f>+VLOOKUP($D82,TP!$B:$E,4,FALSE)</f>
        <v>0</v>
      </c>
      <c r="T82">
        <f>+VLOOKUP($D82,TP!$B:$F,5,FALSE)</f>
        <v>0</v>
      </c>
      <c r="U82" t="str">
        <f>+VLOOKUP($G82,TP!$G:$J,4,FALSE)</f>
        <v>Charges</v>
      </c>
    </row>
    <row r="83" spans="1:21">
      <c r="A83">
        <v>2015</v>
      </c>
      <c r="B83">
        <v>10</v>
      </c>
      <c r="D83">
        <v>44</v>
      </c>
      <c r="E83" t="s">
        <v>113</v>
      </c>
      <c r="F83" t="s">
        <v>17</v>
      </c>
      <c r="G83">
        <v>62</v>
      </c>
      <c r="H83" t="s">
        <v>29</v>
      </c>
      <c r="I83">
        <v>626110</v>
      </c>
      <c r="J83" t="s">
        <v>32</v>
      </c>
      <c r="K83">
        <v>-351.37</v>
      </c>
      <c r="L83">
        <v>-40</v>
      </c>
      <c r="M83">
        <v>-600</v>
      </c>
      <c r="P83">
        <v>0</v>
      </c>
      <c r="Q83">
        <v>0</v>
      </c>
      <c r="R83" t="str">
        <f>+VLOOKUP($D83,TP!$B:$E,3,FALSE)</f>
        <v>Services support</v>
      </c>
      <c r="S83">
        <f>+VLOOKUP($D83,TP!$B:$E,4,FALSE)</f>
        <v>0</v>
      </c>
      <c r="T83">
        <f>+VLOOKUP($D83,TP!$B:$F,5,FALSE)</f>
        <v>0</v>
      </c>
      <c r="U83" t="str">
        <f>+VLOOKUP($G83,TP!$G:$J,4,FALSE)</f>
        <v>Charges</v>
      </c>
    </row>
    <row r="84" spans="1:21">
      <c r="A84">
        <v>2015</v>
      </c>
      <c r="B84">
        <v>10</v>
      </c>
      <c r="D84">
        <v>44</v>
      </c>
      <c r="E84" t="s">
        <v>113</v>
      </c>
      <c r="F84" t="s">
        <v>17</v>
      </c>
      <c r="G84">
        <v>62</v>
      </c>
      <c r="H84" t="s">
        <v>29</v>
      </c>
      <c r="I84">
        <v>626110</v>
      </c>
      <c r="J84" t="s">
        <v>32</v>
      </c>
      <c r="O84">
        <v>-11.04</v>
      </c>
      <c r="R84" t="str">
        <f>+VLOOKUP($D84,TP!$B:$E,3,FALSE)</f>
        <v>Services support</v>
      </c>
      <c r="S84">
        <f>+VLOOKUP($D84,TP!$B:$E,4,FALSE)</f>
        <v>0</v>
      </c>
      <c r="T84">
        <f>+VLOOKUP($D84,TP!$B:$F,5,FALSE)</f>
        <v>0</v>
      </c>
      <c r="U84" t="str">
        <f>+VLOOKUP($G84,TP!$G:$J,4,FALSE)</f>
        <v>Charges</v>
      </c>
    </row>
    <row r="85" spans="1:21">
      <c r="A85">
        <v>2015</v>
      </c>
      <c r="B85">
        <v>10</v>
      </c>
      <c r="D85">
        <v>44</v>
      </c>
      <c r="E85" t="s">
        <v>113</v>
      </c>
      <c r="F85" t="s">
        <v>17</v>
      </c>
      <c r="G85">
        <v>62</v>
      </c>
      <c r="H85" t="s">
        <v>29</v>
      </c>
      <c r="I85">
        <v>626110</v>
      </c>
      <c r="J85" t="s">
        <v>32</v>
      </c>
      <c r="O85">
        <v>-27.25</v>
      </c>
      <c r="R85" t="str">
        <f>+VLOOKUP($D85,TP!$B:$E,3,FALSE)</f>
        <v>Services support</v>
      </c>
      <c r="S85">
        <f>+VLOOKUP($D85,TP!$B:$E,4,FALSE)</f>
        <v>0</v>
      </c>
      <c r="T85">
        <f>+VLOOKUP($D85,TP!$B:$F,5,FALSE)</f>
        <v>0</v>
      </c>
      <c r="U85" t="str">
        <f>+VLOOKUP($G85,TP!$G:$J,4,FALSE)</f>
        <v>Charges</v>
      </c>
    </row>
    <row r="86" spans="1:21">
      <c r="A86">
        <v>2015</v>
      </c>
      <c r="B86">
        <v>10</v>
      </c>
      <c r="D86">
        <v>44</v>
      </c>
      <c r="E86" t="s">
        <v>113</v>
      </c>
      <c r="F86" t="s">
        <v>17</v>
      </c>
      <c r="G86">
        <v>62</v>
      </c>
      <c r="H86" t="s">
        <v>29</v>
      </c>
      <c r="I86">
        <v>626110</v>
      </c>
      <c r="J86" t="s">
        <v>32</v>
      </c>
      <c r="O86">
        <v>-10.48</v>
      </c>
      <c r="R86" t="str">
        <f>+VLOOKUP($D86,TP!$B:$E,3,FALSE)</f>
        <v>Services support</v>
      </c>
      <c r="S86">
        <f>+VLOOKUP($D86,TP!$B:$E,4,FALSE)</f>
        <v>0</v>
      </c>
      <c r="T86">
        <f>+VLOOKUP($D86,TP!$B:$F,5,FALSE)</f>
        <v>0</v>
      </c>
      <c r="U86" t="str">
        <f>+VLOOKUP($G86,TP!$G:$J,4,FALSE)</f>
        <v>Charges</v>
      </c>
    </row>
    <row r="87" spans="1:21">
      <c r="A87">
        <v>2015</v>
      </c>
      <c r="B87">
        <v>10</v>
      </c>
      <c r="D87">
        <v>44</v>
      </c>
      <c r="E87" t="s">
        <v>113</v>
      </c>
      <c r="F87" t="s">
        <v>17</v>
      </c>
      <c r="G87">
        <v>62</v>
      </c>
      <c r="H87" t="s">
        <v>29</v>
      </c>
      <c r="I87">
        <v>626110</v>
      </c>
      <c r="J87" t="s">
        <v>32</v>
      </c>
      <c r="O87">
        <v>11.04</v>
      </c>
      <c r="R87" t="str">
        <f>+VLOOKUP($D87,TP!$B:$E,3,FALSE)</f>
        <v>Services support</v>
      </c>
      <c r="S87">
        <f>+VLOOKUP($D87,TP!$B:$E,4,FALSE)</f>
        <v>0</v>
      </c>
      <c r="T87">
        <f>+VLOOKUP($D87,TP!$B:$F,5,FALSE)</f>
        <v>0</v>
      </c>
      <c r="U87" t="str">
        <f>+VLOOKUP($G87,TP!$G:$J,4,FALSE)</f>
        <v>Charges</v>
      </c>
    </row>
    <row r="88" spans="1:21">
      <c r="A88">
        <v>2015</v>
      </c>
      <c r="B88">
        <v>10</v>
      </c>
      <c r="D88">
        <v>44</v>
      </c>
      <c r="E88" t="s">
        <v>113</v>
      </c>
      <c r="F88" t="s">
        <v>17</v>
      </c>
      <c r="G88">
        <v>62</v>
      </c>
      <c r="H88" t="s">
        <v>29</v>
      </c>
      <c r="I88">
        <v>626210</v>
      </c>
      <c r="J88" t="s">
        <v>33</v>
      </c>
      <c r="K88">
        <v>-1078.26</v>
      </c>
      <c r="L88">
        <v>-1000</v>
      </c>
      <c r="M88">
        <v>-1300</v>
      </c>
      <c r="P88">
        <v>-1000</v>
      </c>
      <c r="Q88">
        <v>-1000</v>
      </c>
      <c r="R88" t="str">
        <f>+VLOOKUP($D88,TP!$B:$E,3,FALSE)</f>
        <v>Services support</v>
      </c>
      <c r="S88">
        <f>+VLOOKUP($D88,TP!$B:$E,4,FALSE)</f>
        <v>0</v>
      </c>
      <c r="T88">
        <f>+VLOOKUP($D88,TP!$B:$F,5,FALSE)</f>
        <v>0</v>
      </c>
      <c r="U88" t="str">
        <f>+VLOOKUP($G88,TP!$G:$J,4,FALSE)</f>
        <v>Charges</v>
      </c>
    </row>
    <row r="89" spans="1:21">
      <c r="A89">
        <v>2015</v>
      </c>
      <c r="B89">
        <v>10</v>
      </c>
      <c r="D89">
        <v>44</v>
      </c>
      <c r="E89" t="s">
        <v>113</v>
      </c>
      <c r="F89" t="s">
        <v>17</v>
      </c>
      <c r="G89">
        <v>62</v>
      </c>
      <c r="H89" t="s">
        <v>29</v>
      </c>
      <c r="I89">
        <v>626210</v>
      </c>
      <c r="J89" t="s">
        <v>33</v>
      </c>
      <c r="O89">
        <v>-13.84</v>
      </c>
      <c r="R89" t="str">
        <f>+VLOOKUP($D89,TP!$B:$E,3,FALSE)</f>
        <v>Services support</v>
      </c>
      <c r="S89">
        <f>+VLOOKUP($D89,TP!$B:$E,4,FALSE)</f>
        <v>0</v>
      </c>
      <c r="T89">
        <f>+VLOOKUP($D89,TP!$B:$F,5,FALSE)</f>
        <v>0</v>
      </c>
      <c r="U89" t="str">
        <f>+VLOOKUP($G89,TP!$G:$J,4,FALSE)</f>
        <v>Charges</v>
      </c>
    </row>
    <row r="90" spans="1:21">
      <c r="A90">
        <v>2015</v>
      </c>
      <c r="B90">
        <v>10</v>
      </c>
      <c r="D90">
        <v>44</v>
      </c>
      <c r="E90" t="s">
        <v>113</v>
      </c>
      <c r="F90" t="s">
        <v>17</v>
      </c>
      <c r="G90">
        <v>62</v>
      </c>
      <c r="H90" t="s">
        <v>29</v>
      </c>
      <c r="I90">
        <v>626210</v>
      </c>
      <c r="J90" t="s">
        <v>33</v>
      </c>
      <c r="O90">
        <v>-32.229999999999997</v>
      </c>
      <c r="R90" t="str">
        <f>+VLOOKUP($D90,TP!$B:$E,3,FALSE)</f>
        <v>Services support</v>
      </c>
      <c r="S90">
        <f>+VLOOKUP($D90,TP!$B:$E,4,FALSE)</f>
        <v>0</v>
      </c>
      <c r="T90">
        <f>+VLOOKUP($D90,TP!$B:$F,5,FALSE)</f>
        <v>0</v>
      </c>
      <c r="U90" t="str">
        <f>+VLOOKUP($G90,TP!$G:$J,4,FALSE)</f>
        <v>Charges</v>
      </c>
    </row>
    <row r="91" spans="1:21">
      <c r="A91">
        <v>2015</v>
      </c>
      <c r="B91">
        <v>10</v>
      </c>
      <c r="D91">
        <v>44</v>
      </c>
      <c r="E91" t="s">
        <v>113</v>
      </c>
      <c r="F91" t="s">
        <v>17</v>
      </c>
      <c r="G91">
        <v>62</v>
      </c>
      <c r="H91" t="s">
        <v>29</v>
      </c>
      <c r="I91">
        <v>626210</v>
      </c>
      <c r="J91" t="s">
        <v>33</v>
      </c>
      <c r="O91">
        <v>-50.69</v>
      </c>
      <c r="R91" t="str">
        <f>+VLOOKUP($D91,TP!$B:$E,3,FALSE)</f>
        <v>Services support</v>
      </c>
      <c r="S91">
        <f>+VLOOKUP($D91,TP!$B:$E,4,FALSE)</f>
        <v>0</v>
      </c>
      <c r="T91">
        <f>+VLOOKUP($D91,TP!$B:$F,5,FALSE)</f>
        <v>0</v>
      </c>
      <c r="U91" t="str">
        <f>+VLOOKUP($G91,TP!$G:$J,4,FALSE)</f>
        <v>Charges</v>
      </c>
    </row>
    <row r="92" spans="1:21">
      <c r="A92">
        <v>2015</v>
      </c>
      <c r="B92">
        <v>10</v>
      </c>
      <c r="D92">
        <v>44</v>
      </c>
      <c r="E92" t="s">
        <v>113</v>
      </c>
      <c r="F92" t="s">
        <v>17</v>
      </c>
      <c r="G92">
        <v>62</v>
      </c>
      <c r="H92" t="s">
        <v>29</v>
      </c>
      <c r="I92">
        <v>626210</v>
      </c>
      <c r="J92" t="s">
        <v>33</v>
      </c>
      <c r="O92">
        <v>-10.74</v>
      </c>
      <c r="R92" t="str">
        <f>+VLOOKUP($D92,TP!$B:$E,3,FALSE)</f>
        <v>Services support</v>
      </c>
      <c r="S92">
        <f>+VLOOKUP($D92,TP!$B:$E,4,FALSE)</f>
        <v>0</v>
      </c>
      <c r="T92">
        <f>+VLOOKUP($D92,TP!$B:$F,5,FALSE)</f>
        <v>0</v>
      </c>
      <c r="U92" t="str">
        <f>+VLOOKUP($G92,TP!$G:$J,4,FALSE)</f>
        <v>Charges</v>
      </c>
    </row>
    <row r="93" spans="1:21">
      <c r="A93">
        <v>2015</v>
      </c>
      <c r="B93">
        <v>10</v>
      </c>
      <c r="D93">
        <v>44</v>
      </c>
      <c r="E93" t="s">
        <v>113</v>
      </c>
      <c r="F93" t="s">
        <v>17</v>
      </c>
      <c r="G93">
        <v>62</v>
      </c>
      <c r="H93" t="s">
        <v>29</v>
      </c>
      <c r="I93">
        <v>626210</v>
      </c>
      <c r="J93" t="s">
        <v>33</v>
      </c>
      <c r="O93">
        <v>-10.43</v>
      </c>
      <c r="R93" t="str">
        <f>+VLOOKUP($D93,TP!$B:$E,3,FALSE)</f>
        <v>Services support</v>
      </c>
      <c r="S93">
        <f>+VLOOKUP($D93,TP!$B:$E,4,FALSE)</f>
        <v>0</v>
      </c>
      <c r="T93">
        <f>+VLOOKUP($D93,TP!$B:$F,5,FALSE)</f>
        <v>0</v>
      </c>
      <c r="U93" t="str">
        <f>+VLOOKUP($G93,TP!$G:$J,4,FALSE)</f>
        <v>Charges</v>
      </c>
    </row>
    <row r="94" spans="1:21">
      <c r="A94">
        <v>2015</v>
      </c>
      <c r="B94">
        <v>10</v>
      </c>
      <c r="D94">
        <v>44</v>
      </c>
      <c r="E94" t="s">
        <v>113</v>
      </c>
      <c r="F94" t="s">
        <v>17</v>
      </c>
      <c r="G94">
        <v>62</v>
      </c>
      <c r="H94" t="s">
        <v>29</v>
      </c>
      <c r="I94">
        <v>626210</v>
      </c>
      <c r="J94" t="s">
        <v>33</v>
      </c>
      <c r="O94">
        <v>-42.84</v>
      </c>
      <c r="R94" t="str">
        <f>+VLOOKUP($D94,TP!$B:$E,3,FALSE)</f>
        <v>Services support</v>
      </c>
      <c r="S94">
        <f>+VLOOKUP($D94,TP!$B:$E,4,FALSE)</f>
        <v>0</v>
      </c>
      <c r="T94">
        <f>+VLOOKUP($D94,TP!$B:$F,5,FALSE)</f>
        <v>0</v>
      </c>
      <c r="U94" t="str">
        <f>+VLOOKUP($G94,TP!$G:$J,4,FALSE)</f>
        <v>Charges</v>
      </c>
    </row>
    <row r="95" spans="1:21">
      <c r="A95">
        <v>2015</v>
      </c>
      <c r="B95">
        <v>10</v>
      </c>
      <c r="D95">
        <v>44</v>
      </c>
      <c r="E95" t="s">
        <v>113</v>
      </c>
      <c r="F95" t="s">
        <v>17</v>
      </c>
      <c r="G95">
        <v>62</v>
      </c>
      <c r="H95" t="s">
        <v>29</v>
      </c>
      <c r="I95">
        <v>626210</v>
      </c>
      <c r="J95" t="s">
        <v>33</v>
      </c>
      <c r="O95">
        <v>13.84</v>
      </c>
      <c r="R95" t="str">
        <f>+VLOOKUP($D95,TP!$B:$E,3,FALSE)</f>
        <v>Services support</v>
      </c>
      <c r="S95">
        <f>+VLOOKUP($D95,TP!$B:$E,4,FALSE)</f>
        <v>0</v>
      </c>
      <c r="T95">
        <f>+VLOOKUP($D95,TP!$B:$F,5,FALSE)</f>
        <v>0</v>
      </c>
      <c r="U95" t="str">
        <f>+VLOOKUP($G95,TP!$G:$J,4,FALSE)</f>
        <v>Charges</v>
      </c>
    </row>
    <row r="96" spans="1:21">
      <c r="A96">
        <v>2015</v>
      </c>
      <c r="B96">
        <v>10</v>
      </c>
      <c r="D96">
        <v>44</v>
      </c>
      <c r="E96" t="s">
        <v>113</v>
      </c>
      <c r="F96" t="s">
        <v>17</v>
      </c>
      <c r="G96">
        <v>62</v>
      </c>
      <c r="H96" t="s">
        <v>29</v>
      </c>
      <c r="I96">
        <v>626210</v>
      </c>
      <c r="J96" t="s">
        <v>33</v>
      </c>
      <c r="O96">
        <v>-42.84</v>
      </c>
      <c r="R96" t="str">
        <f>+VLOOKUP($D96,TP!$B:$E,3,FALSE)</f>
        <v>Services support</v>
      </c>
      <c r="S96">
        <f>+VLOOKUP($D96,TP!$B:$E,4,FALSE)</f>
        <v>0</v>
      </c>
      <c r="T96">
        <f>+VLOOKUP($D96,TP!$B:$F,5,FALSE)</f>
        <v>0</v>
      </c>
      <c r="U96" t="str">
        <f>+VLOOKUP($G96,TP!$G:$J,4,FALSE)</f>
        <v>Charges</v>
      </c>
    </row>
    <row r="97" spans="1:21">
      <c r="A97">
        <v>2015</v>
      </c>
      <c r="B97">
        <v>10</v>
      </c>
      <c r="D97">
        <v>44</v>
      </c>
      <c r="E97" t="s">
        <v>113</v>
      </c>
      <c r="F97" t="s">
        <v>17</v>
      </c>
      <c r="G97">
        <v>62</v>
      </c>
      <c r="H97" t="s">
        <v>29</v>
      </c>
      <c r="I97">
        <v>626210</v>
      </c>
      <c r="J97" t="s">
        <v>33</v>
      </c>
      <c r="O97">
        <v>-101.11</v>
      </c>
      <c r="R97" t="str">
        <f>+VLOOKUP($D97,TP!$B:$E,3,FALSE)</f>
        <v>Services support</v>
      </c>
      <c r="S97">
        <f>+VLOOKUP($D97,TP!$B:$E,4,FALSE)</f>
        <v>0</v>
      </c>
      <c r="T97">
        <f>+VLOOKUP($D97,TP!$B:$F,5,FALSE)</f>
        <v>0</v>
      </c>
      <c r="U97" t="str">
        <f>+VLOOKUP($G97,TP!$G:$J,4,FALSE)</f>
        <v>Charges</v>
      </c>
    </row>
    <row r="98" spans="1:21">
      <c r="A98">
        <v>2015</v>
      </c>
      <c r="B98">
        <v>10</v>
      </c>
      <c r="D98">
        <v>44</v>
      </c>
      <c r="E98" t="s">
        <v>113</v>
      </c>
      <c r="F98" t="s">
        <v>17</v>
      </c>
      <c r="G98">
        <v>62</v>
      </c>
      <c r="H98" t="s">
        <v>29</v>
      </c>
      <c r="I98">
        <v>626210</v>
      </c>
      <c r="J98" t="s">
        <v>33</v>
      </c>
      <c r="O98">
        <v>-14.12</v>
      </c>
      <c r="R98" t="str">
        <f>+VLOOKUP($D98,TP!$B:$E,3,FALSE)</f>
        <v>Services support</v>
      </c>
      <c r="S98">
        <f>+VLOOKUP($D98,TP!$B:$E,4,FALSE)</f>
        <v>0</v>
      </c>
      <c r="T98">
        <f>+VLOOKUP($D98,TP!$B:$F,5,FALSE)</f>
        <v>0</v>
      </c>
      <c r="U98" t="str">
        <f>+VLOOKUP($G98,TP!$G:$J,4,FALSE)</f>
        <v>Charges</v>
      </c>
    </row>
    <row r="99" spans="1:21">
      <c r="A99">
        <v>2015</v>
      </c>
      <c r="B99">
        <v>10</v>
      </c>
      <c r="D99">
        <v>44</v>
      </c>
      <c r="E99" t="s">
        <v>113</v>
      </c>
      <c r="F99" t="s">
        <v>17</v>
      </c>
      <c r="G99">
        <v>62</v>
      </c>
      <c r="H99" t="s">
        <v>29</v>
      </c>
      <c r="I99">
        <v>626210</v>
      </c>
      <c r="J99" t="s">
        <v>33</v>
      </c>
      <c r="O99">
        <v>-12.44</v>
      </c>
      <c r="R99" t="str">
        <f>+VLOOKUP($D99,TP!$B:$E,3,FALSE)</f>
        <v>Services support</v>
      </c>
      <c r="S99">
        <f>+VLOOKUP($D99,TP!$B:$E,4,FALSE)</f>
        <v>0</v>
      </c>
      <c r="T99">
        <f>+VLOOKUP($D99,TP!$B:$F,5,FALSE)</f>
        <v>0</v>
      </c>
      <c r="U99" t="str">
        <f>+VLOOKUP($G99,TP!$G:$J,4,FALSE)</f>
        <v>Charges</v>
      </c>
    </row>
    <row r="100" spans="1:21">
      <c r="A100">
        <v>2015</v>
      </c>
      <c r="B100">
        <v>10</v>
      </c>
      <c r="D100">
        <v>44</v>
      </c>
      <c r="E100" t="s">
        <v>113</v>
      </c>
      <c r="F100" t="s">
        <v>17</v>
      </c>
      <c r="G100">
        <v>62</v>
      </c>
      <c r="H100" t="s">
        <v>29</v>
      </c>
      <c r="I100">
        <v>626210</v>
      </c>
      <c r="J100" t="s">
        <v>33</v>
      </c>
      <c r="O100">
        <v>-105.84</v>
      </c>
      <c r="R100" t="str">
        <f>+VLOOKUP($D100,TP!$B:$E,3,FALSE)</f>
        <v>Services support</v>
      </c>
      <c r="S100">
        <f>+VLOOKUP($D100,TP!$B:$E,4,FALSE)</f>
        <v>0</v>
      </c>
      <c r="T100">
        <f>+VLOOKUP($D100,TP!$B:$F,5,FALSE)</f>
        <v>0</v>
      </c>
      <c r="U100" t="str">
        <f>+VLOOKUP($G100,TP!$G:$J,4,FALSE)</f>
        <v>Charges</v>
      </c>
    </row>
    <row r="101" spans="1:21">
      <c r="A101">
        <v>2015</v>
      </c>
      <c r="B101">
        <v>10</v>
      </c>
      <c r="D101">
        <v>44</v>
      </c>
      <c r="E101" t="s">
        <v>113</v>
      </c>
      <c r="F101" t="s">
        <v>17</v>
      </c>
      <c r="G101">
        <v>62</v>
      </c>
      <c r="H101" t="s">
        <v>29</v>
      </c>
      <c r="I101">
        <v>626210</v>
      </c>
      <c r="J101" t="s">
        <v>33</v>
      </c>
      <c r="O101">
        <v>-9.5299999999999994</v>
      </c>
      <c r="R101" t="str">
        <f>+VLOOKUP($D101,TP!$B:$E,3,FALSE)</f>
        <v>Services support</v>
      </c>
      <c r="S101">
        <f>+VLOOKUP($D101,TP!$B:$E,4,FALSE)</f>
        <v>0</v>
      </c>
      <c r="T101">
        <f>+VLOOKUP($D101,TP!$B:$F,5,FALSE)</f>
        <v>0</v>
      </c>
      <c r="U101" t="str">
        <f>+VLOOKUP($G101,TP!$G:$J,4,FALSE)</f>
        <v>Charges</v>
      </c>
    </row>
    <row r="102" spans="1:21">
      <c r="A102">
        <v>2015</v>
      </c>
      <c r="B102">
        <v>10</v>
      </c>
      <c r="D102">
        <v>44</v>
      </c>
      <c r="E102" t="s">
        <v>113</v>
      </c>
      <c r="F102" t="s">
        <v>17</v>
      </c>
      <c r="G102">
        <v>62</v>
      </c>
      <c r="H102" t="s">
        <v>29</v>
      </c>
      <c r="I102">
        <v>626210</v>
      </c>
      <c r="J102" t="s">
        <v>33</v>
      </c>
      <c r="O102">
        <v>-29.22</v>
      </c>
      <c r="R102" t="str">
        <f>+VLOOKUP($D102,TP!$B:$E,3,FALSE)</f>
        <v>Services support</v>
      </c>
      <c r="S102">
        <f>+VLOOKUP($D102,TP!$B:$E,4,FALSE)</f>
        <v>0</v>
      </c>
      <c r="T102">
        <f>+VLOOKUP($D102,TP!$B:$F,5,FALSE)</f>
        <v>0</v>
      </c>
      <c r="U102" t="str">
        <f>+VLOOKUP($G102,TP!$G:$J,4,FALSE)</f>
        <v>Charges</v>
      </c>
    </row>
    <row r="103" spans="1:21">
      <c r="A103">
        <v>2015</v>
      </c>
      <c r="B103">
        <v>10</v>
      </c>
      <c r="D103">
        <v>44</v>
      </c>
      <c r="E103" t="s">
        <v>113</v>
      </c>
      <c r="F103" t="s">
        <v>17</v>
      </c>
      <c r="G103">
        <v>62</v>
      </c>
      <c r="H103" t="s">
        <v>29</v>
      </c>
      <c r="I103">
        <v>626210</v>
      </c>
      <c r="J103" t="s">
        <v>33</v>
      </c>
      <c r="O103">
        <v>-14.69</v>
      </c>
      <c r="R103" t="str">
        <f>+VLOOKUP($D103,TP!$B:$E,3,FALSE)</f>
        <v>Services support</v>
      </c>
      <c r="S103">
        <f>+VLOOKUP($D103,TP!$B:$E,4,FALSE)</f>
        <v>0</v>
      </c>
      <c r="T103">
        <f>+VLOOKUP($D103,TP!$B:$F,5,FALSE)</f>
        <v>0</v>
      </c>
      <c r="U103" t="str">
        <f>+VLOOKUP($G103,TP!$G:$J,4,FALSE)</f>
        <v>Charges</v>
      </c>
    </row>
    <row r="104" spans="1:21">
      <c r="A104">
        <v>2015</v>
      </c>
      <c r="B104">
        <v>10</v>
      </c>
      <c r="D104">
        <v>44</v>
      </c>
      <c r="E104" t="s">
        <v>113</v>
      </c>
      <c r="F104" t="s">
        <v>17</v>
      </c>
      <c r="G104">
        <v>62</v>
      </c>
      <c r="H104" t="s">
        <v>29</v>
      </c>
      <c r="I104">
        <v>626210</v>
      </c>
      <c r="J104" t="s">
        <v>33</v>
      </c>
      <c r="O104">
        <v>-27.94</v>
      </c>
      <c r="R104" t="str">
        <f>+VLOOKUP($D104,TP!$B:$E,3,FALSE)</f>
        <v>Services support</v>
      </c>
      <c r="S104">
        <f>+VLOOKUP($D104,TP!$B:$E,4,FALSE)</f>
        <v>0</v>
      </c>
      <c r="T104">
        <f>+VLOOKUP($D104,TP!$B:$F,5,FALSE)</f>
        <v>0</v>
      </c>
      <c r="U104" t="str">
        <f>+VLOOKUP($G104,TP!$G:$J,4,FALSE)</f>
        <v>Charges</v>
      </c>
    </row>
    <row r="105" spans="1:21">
      <c r="A105">
        <v>2015</v>
      </c>
      <c r="B105">
        <v>10</v>
      </c>
      <c r="D105">
        <v>44</v>
      </c>
      <c r="E105" t="s">
        <v>113</v>
      </c>
      <c r="F105" t="s">
        <v>17</v>
      </c>
      <c r="G105">
        <v>62</v>
      </c>
      <c r="H105" t="s">
        <v>29</v>
      </c>
      <c r="I105">
        <v>626210</v>
      </c>
      <c r="J105" t="s">
        <v>33</v>
      </c>
      <c r="O105">
        <v>-7.96</v>
      </c>
      <c r="R105" t="str">
        <f>+VLOOKUP($D105,TP!$B:$E,3,FALSE)</f>
        <v>Services support</v>
      </c>
      <c r="S105">
        <f>+VLOOKUP($D105,TP!$B:$E,4,FALSE)</f>
        <v>0</v>
      </c>
      <c r="T105">
        <f>+VLOOKUP($D105,TP!$B:$F,5,FALSE)</f>
        <v>0</v>
      </c>
      <c r="U105" t="str">
        <f>+VLOOKUP($G105,TP!$G:$J,4,FALSE)</f>
        <v>Charges</v>
      </c>
    </row>
    <row r="106" spans="1:21">
      <c r="A106">
        <v>2015</v>
      </c>
      <c r="B106">
        <v>10</v>
      </c>
      <c r="D106">
        <v>44</v>
      </c>
      <c r="E106" t="s">
        <v>113</v>
      </c>
      <c r="F106" t="s">
        <v>17</v>
      </c>
      <c r="G106">
        <v>62</v>
      </c>
      <c r="H106" t="s">
        <v>29</v>
      </c>
      <c r="I106">
        <v>626210</v>
      </c>
      <c r="J106" t="s">
        <v>33</v>
      </c>
      <c r="O106">
        <v>-4.83</v>
      </c>
      <c r="R106" t="str">
        <f>+VLOOKUP($D106,TP!$B:$E,3,FALSE)</f>
        <v>Services support</v>
      </c>
      <c r="S106">
        <f>+VLOOKUP($D106,TP!$B:$E,4,FALSE)</f>
        <v>0</v>
      </c>
      <c r="T106">
        <f>+VLOOKUP($D106,TP!$B:$F,5,FALSE)</f>
        <v>0</v>
      </c>
      <c r="U106" t="str">
        <f>+VLOOKUP($G106,TP!$G:$J,4,FALSE)</f>
        <v>Charges</v>
      </c>
    </row>
    <row r="107" spans="1:21">
      <c r="A107">
        <v>2015</v>
      </c>
      <c r="B107">
        <v>10</v>
      </c>
      <c r="D107">
        <v>44</v>
      </c>
      <c r="E107" t="s">
        <v>113</v>
      </c>
      <c r="F107" t="s">
        <v>17</v>
      </c>
      <c r="G107">
        <v>62</v>
      </c>
      <c r="H107" t="s">
        <v>29</v>
      </c>
      <c r="I107">
        <v>626210</v>
      </c>
      <c r="J107" t="s">
        <v>33</v>
      </c>
      <c r="O107">
        <v>-26.96</v>
      </c>
      <c r="R107" t="str">
        <f>+VLOOKUP($D107,TP!$B:$E,3,FALSE)</f>
        <v>Services support</v>
      </c>
      <c r="S107">
        <f>+VLOOKUP($D107,TP!$B:$E,4,FALSE)</f>
        <v>0</v>
      </c>
      <c r="T107">
        <f>+VLOOKUP($D107,TP!$B:$F,5,FALSE)</f>
        <v>0</v>
      </c>
      <c r="U107" t="str">
        <f>+VLOOKUP($G107,TP!$G:$J,4,FALSE)</f>
        <v>Charges</v>
      </c>
    </row>
    <row r="108" spans="1:21">
      <c r="A108">
        <v>2015</v>
      </c>
      <c r="B108">
        <v>10</v>
      </c>
      <c r="D108">
        <v>44</v>
      </c>
      <c r="E108" t="s">
        <v>113</v>
      </c>
      <c r="F108" t="s">
        <v>17</v>
      </c>
      <c r="G108">
        <v>62</v>
      </c>
      <c r="H108" t="s">
        <v>29</v>
      </c>
      <c r="I108">
        <v>628100</v>
      </c>
      <c r="J108" t="s">
        <v>34</v>
      </c>
      <c r="K108">
        <v>-882.29</v>
      </c>
      <c r="L108">
        <v>-1500</v>
      </c>
      <c r="M108">
        <v>-900</v>
      </c>
      <c r="P108">
        <v>-1500</v>
      </c>
      <c r="Q108">
        <v>-1500</v>
      </c>
      <c r="R108" t="str">
        <f>+VLOOKUP($D108,TP!$B:$E,3,FALSE)</f>
        <v>Services support</v>
      </c>
      <c r="S108">
        <f>+VLOOKUP($D108,TP!$B:$E,4,FALSE)</f>
        <v>0</v>
      </c>
      <c r="T108">
        <f>+VLOOKUP($D108,TP!$B:$F,5,FALSE)</f>
        <v>0</v>
      </c>
      <c r="U108" t="str">
        <f>+VLOOKUP($G108,TP!$G:$J,4,FALSE)</f>
        <v>Charges</v>
      </c>
    </row>
    <row r="109" spans="1:21">
      <c r="A109">
        <v>2015</v>
      </c>
      <c r="B109">
        <v>10</v>
      </c>
      <c r="D109">
        <v>44</v>
      </c>
      <c r="E109" t="s">
        <v>113</v>
      </c>
      <c r="F109" t="s">
        <v>17</v>
      </c>
      <c r="G109">
        <v>62</v>
      </c>
      <c r="H109" t="s">
        <v>29</v>
      </c>
      <c r="I109">
        <v>628100</v>
      </c>
      <c r="J109" t="s">
        <v>34</v>
      </c>
      <c r="O109">
        <v>-18.29</v>
      </c>
      <c r="R109" t="str">
        <f>+VLOOKUP($D109,TP!$B:$E,3,FALSE)</f>
        <v>Services support</v>
      </c>
      <c r="S109">
        <f>+VLOOKUP($D109,TP!$B:$E,4,FALSE)</f>
        <v>0</v>
      </c>
      <c r="T109">
        <f>+VLOOKUP($D109,TP!$B:$F,5,FALSE)</f>
        <v>0</v>
      </c>
      <c r="U109" t="str">
        <f>+VLOOKUP($G109,TP!$G:$J,4,FALSE)</f>
        <v>Charges</v>
      </c>
    </row>
    <row r="110" spans="1:21">
      <c r="A110">
        <v>2015</v>
      </c>
      <c r="B110">
        <v>10</v>
      </c>
      <c r="D110">
        <v>44</v>
      </c>
      <c r="E110" t="s">
        <v>113</v>
      </c>
      <c r="F110" t="s">
        <v>17</v>
      </c>
      <c r="G110">
        <v>62</v>
      </c>
      <c r="H110" t="s">
        <v>29</v>
      </c>
      <c r="I110">
        <v>628100</v>
      </c>
      <c r="J110" t="s">
        <v>34</v>
      </c>
      <c r="O110">
        <v>-368</v>
      </c>
      <c r="R110" t="str">
        <f>+VLOOKUP($D110,TP!$B:$E,3,FALSE)</f>
        <v>Services support</v>
      </c>
      <c r="S110">
        <f>+VLOOKUP($D110,TP!$B:$E,4,FALSE)</f>
        <v>0</v>
      </c>
      <c r="T110">
        <f>+VLOOKUP($D110,TP!$B:$F,5,FALSE)</f>
        <v>0</v>
      </c>
      <c r="U110" t="str">
        <f>+VLOOKUP($G110,TP!$G:$J,4,FALSE)</f>
        <v>Charges</v>
      </c>
    </row>
    <row r="111" spans="1:21">
      <c r="A111">
        <v>2015</v>
      </c>
      <c r="B111">
        <v>10</v>
      </c>
      <c r="D111">
        <v>44</v>
      </c>
      <c r="E111" t="s">
        <v>113</v>
      </c>
      <c r="F111" t="s">
        <v>17</v>
      </c>
      <c r="G111">
        <v>62</v>
      </c>
      <c r="H111" t="s">
        <v>29</v>
      </c>
      <c r="I111">
        <v>628100</v>
      </c>
      <c r="J111" t="s">
        <v>34</v>
      </c>
      <c r="O111">
        <v>-45</v>
      </c>
      <c r="R111" t="str">
        <f>+VLOOKUP($D111,TP!$B:$E,3,FALSE)</f>
        <v>Services support</v>
      </c>
      <c r="S111">
        <f>+VLOOKUP($D111,TP!$B:$E,4,FALSE)</f>
        <v>0</v>
      </c>
      <c r="T111">
        <f>+VLOOKUP($D111,TP!$B:$F,5,FALSE)</f>
        <v>0</v>
      </c>
      <c r="U111" t="str">
        <f>+VLOOKUP($G111,TP!$G:$J,4,FALSE)</f>
        <v>Charges</v>
      </c>
    </row>
    <row r="112" spans="1:21">
      <c r="A112">
        <v>2015</v>
      </c>
      <c r="B112">
        <v>10</v>
      </c>
      <c r="D112">
        <v>44</v>
      </c>
      <c r="E112" t="s">
        <v>113</v>
      </c>
      <c r="F112" t="s">
        <v>17</v>
      </c>
      <c r="G112">
        <v>62</v>
      </c>
      <c r="H112" t="s">
        <v>29</v>
      </c>
      <c r="I112">
        <v>628100</v>
      </c>
      <c r="J112" t="s">
        <v>34</v>
      </c>
      <c r="N112">
        <v>-1000</v>
      </c>
      <c r="R112" t="str">
        <f>+VLOOKUP($D112,TP!$B:$E,3,FALSE)</f>
        <v>Services support</v>
      </c>
      <c r="S112">
        <f>+VLOOKUP($D112,TP!$B:$E,4,FALSE)</f>
        <v>0</v>
      </c>
      <c r="T112">
        <f>+VLOOKUP($D112,TP!$B:$F,5,FALSE)</f>
        <v>0</v>
      </c>
      <c r="U112" t="str">
        <f>+VLOOKUP($G112,TP!$G:$J,4,FALSE)</f>
        <v>Charges</v>
      </c>
    </row>
    <row r="113" spans="1:21">
      <c r="A113">
        <v>2015</v>
      </c>
      <c r="B113">
        <v>10</v>
      </c>
      <c r="D113">
        <v>44</v>
      </c>
      <c r="E113" t="s">
        <v>113</v>
      </c>
      <c r="F113" t="s">
        <v>17</v>
      </c>
      <c r="G113">
        <v>62</v>
      </c>
      <c r="H113" t="s">
        <v>29</v>
      </c>
      <c r="I113">
        <v>628100</v>
      </c>
      <c r="J113" t="s">
        <v>34</v>
      </c>
      <c r="N113">
        <v>-54</v>
      </c>
      <c r="R113" t="str">
        <f>+VLOOKUP($D113,TP!$B:$E,3,FALSE)</f>
        <v>Services support</v>
      </c>
      <c r="S113">
        <f>+VLOOKUP($D113,TP!$B:$E,4,FALSE)</f>
        <v>0</v>
      </c>
      <c r="T113">
        <f>+VLOOKUP($D113,TP!$B:$F,5,FALSE)</f>
        <v>0</v>
      </c>
      <c r="U113" t="str">
        <f>+VLOOKUP($G113,TP!$G:$J,4,FALSE)</f>
        <v>Charges</v>
      </c>
    </row>
    <row r="114" spans="1:21">
      <c r="A114">
        <v>2015</v>
      </c>
      <c r="B114">
        <v>10</v>
      </c>
      <c r="D114">
        <v>44</v>
      </c>
      <c r="E114" t="s">
        <v>113</v>
      </c>
      <c r="F114" t="s">
        <v>17</v>
      </c>
      <c r="G114">
        <v>62</v>
      </c>
      <c r="H114" t="s">
        <v>29</v>
      </c>
      <c r="I114">
        <v>628811</v>
      </c>
      <c r="J114" t="s">
        <v>48</v>
      </c>
      <c r="K114">
        <v>-307.27999999999997</v>
      </c>
      <c r="L114">
        <v>-2200</v>
      </c>
      <c r="M114">
        <v>-2200</v>
      </c>
      <c r="P114">
        <v>0</v>
      </c>
      <c r="Q114">
        <v>0</v>
      </c>
      <c r="R114" t="str">
        <f>+VLOOKUP($D114,TP!$B:$E,3,FALSE)</f>
        <v>Services support</v>
      </c>
      <c r="S114">
        <f>+VLOOKUP($D114,TP!$B:$E,4,FALSE)</f>
        <v>0</v>
      </c>
      <c r="T114">
        <f>+VLOOKUP($D114,TP!$B:$F,5,FALSE)</f>
        <v>0</v>
      </c>
      <c r="U114" t="str">
        <f>+VLOOKUP($G114,TP!$G:$J,4,FALSE)</f>
        <v>Charges</v>
      </c>
    </row>
    <row r="115" spans="1:21">
      <c r="A115">
        <v>2015</v>
      </c>
      <c r="B115">
        <v>10</v>
      </c>
      <c r="D115">
        <v>44</v>
      </c>
      <c r="E115" t="s">
        <v>113</v>
      </c>
      <c r="F115" t="s">
        <v>17</v>
      </c>
      <c r="G115">
        <v>62</v>
      </c>
      <c r="H115" t="s">
        <v>29</v>
      </c>
      <c r="I115">
        <v>628811</v>
      </c>
      <c r="J115" t="s">
        <v>48</v>
      </c>
      <c r="O115">
        <v>-900</v>
      </c>
      <c r="R115" t="str">
        <f>+VLOOKUP($D115,TP!$B:$E,3,FALSE)</f>
        <v>Services support</v>
      </c>
      <c r="S115">
        <f>+VLOOKUP($D115,TP!$B:$E,4,FALSE)</f>
        <v>0</v>
      </c>
      <c r="T115">
        <f>+VLOOKUP($D115,TP!$B:$F,5,FALSE)</f>
        <v>0</v>
      </c>
      <c r="U115" t="str">
        <f>+VLOOKUP($G115,TP!$G:$J,4,FALSE)</f>
        <v>Charges</v>
      </c>
    </row>
    <row r="116" spans="1:21">
      <c r="A116">
        <v>2015</v>
      </c>
      <c r="B116">
        <v>10</v>
      </c>
      <c r="D116">
        <v>44</v>
      </c>
      <c r="E116" t="s">
        <v>113</v>
      </c>
      <c r="F116" t="s">
        <v>17</v>
      </c>
      <c r="G116">
        <v>64</v>
      </c>
      <c r="H116" t="s">
        <v>36</v>
      </c>
      <c r="I116">
        <v>647500</v>
      </c>
      <c r="J116" t="s">
        <v>83</v>
      </c>
      <c r="O116">
        <v>-500</v>
      </c>
      <c r="R116" t="str">
        <f>+VLOOKUP($D116,TP!$B:$E,3,FALSE)</f>
        <v>Services support</v>
      </c>
      <c r="S116">
        <f>+VLOOKUP($D116,TP!$B:$E,4,FALSE)</f>
        <v>0</v>
      </c>
      <c r="T116">
        <f>+VLOOKUP($D116,TP!$B:$F,5,FALSE)</f>
        <v>0</v>
      </c>
      <c r="U116" t="str">
        <f>+VLOOKUP($G116,TP!$G:$J,4,FALSE)</f>
        <v>Charges</v>
      </c>
    </row>
    <row r="117" spans="1:21">
      <c r="A117">
        <v>2015</v>
      </c>
      <c r="B117">
        <v>10</v>
      </c>
      <c r="D117">
        <v>44</v>
      </c>
      <c r="E117" t="s">
        <v>113</v>
      </c>
      <c r="F117" t="s">
        <v>17</v>
      </c>
      <c r="G117">
        <v>64</v>
      </c>
      <c r="H117" t="s">
        <v>36</v>
      </c>
      <c r="I117">
        <v>647500</v>
      </c>
      <c r="J117" t="s">
        <v>83</v>
      </c>
      <c r="K117">
        <v>0</v>
      </c>
      <c r="L117">
        <v>-500</v>
      </c>
      <c r="M117">
        <v>0</v>
      </c>
      <c r="P117">
        <v>-500</v>
      </c>
      <c r="Q117">
        <v>-500</v>
      </c>
      <c r="R117" t="str">
        <f>+VLOOKUP($D117,TP!$B:$E,3,FALSE)</f>
        <v>Services support</v>
      </c>
      <c r="S117">
        <f>+VLOOKUP($D117,TP!$B:$E,4,FALSE)</f>
        <v>0</v>
      </c>
      <c r="T117">
        <f>+VLOOKUP($D117,TP!$B:$F,5,FALSE)</f>
        <v>0</v>
      </c>
      <c r="U117" t="str">
        <f>+VLOOKUP($G117,TP!$G:$J,4,FALSE)</f>
        <v>Charges</v>
      </c>
    </row>
    <row r="118" spans="1:21">
      <c r="A118">
        <v>2015</v>
      </c>
      <c r="B118">
        <v>10</v>
      </c>
      <c r="D118">
        <v>44</v>
      </c>
      <c r="E118" t="s">
        <v>113</v>
      </c>
      <c r="F118" t="s">
        <v>17</v>
      </c>
      <c r="G118">
        <v>64</v>
      </c>
      <c r="H118" t="s">
        <v>36</v>
      </c>
      <c r="I118">
        <v>647510</v>
      </c>
      <c r="J118" t="s">
        <v>115</v>
      </c>
      <c r="K118">
        <v>0</v>
      </c>
      <c r="L118">
        <v>0</v>
      </c>
      <c r="M118">
        <v>-2300</v>
      </c>
      <c r="P118">
        <v>0</v>
      </c>
      <c r="Q118">
        <v>0</v>
      </c>
      <c r="R118" t="str">
        <f>+VLOOKUP($D118,TP!$B:$E,3,FALSE)</f>
        <v>Services support</v>
      </c>
      <c r="S118">
        <f>+VLOOKUP($D118,TP!$B:$E,4,FALSE)</f>
        <v>0</v>
      </c>
      <c r="T118">
        <f>+VLOOKUP($D118,TP!$B:$F,5,FALSE)</f>
        <v>0</v>
      </c>
      <c r="U118" t="str">
        <f>+VLOOKUP($G118,TP!$G:$J,4,FALSE)</f>
        <v>Charges</v>
      </c>
    </row>
    <row r="119" spans="1:21">
      <c r="A119">
        <v>2015</v>
      </c>
      <c r="B119">
        <v>10</v>
      </c>
      <c r="D119">
        <v>44</v>
      </c>
      <c r="E119" t="s">
        <v>113</v>
      </c>
      <c r="F119" t="s">
        <v>17</v>
      </c>
      <c r="G119">
        <v>68</v>
      </c>
      <c r="H119" t="s">
        <v>40</v>
      </c>
      <c r="I119">
        <v>681130</v>
      </c>
      <c r="J119" t="s">
        <v>41</v>
      </c>
      <c r="K119">
        <v>-470.7</v>
      </c>
      <c r="L119">
        <v>0</v>
      </c>
      <c r="M119">
        <v>0</v>
      </c>
      <c r="P119">
        <v>0</v>
      </c>
      <c r="Q119">
        <v>0</v>
      </c>
      <c r="R119" t="str">
        <f>+VLOOKUP($D119,TP!$B:$E,3,FALSE)</f>
        <v>Services support</v>
      </c>
      <c r="S119">
        <f>+VLOOKUP($D119,TP!$B:$E,4,FALSE)</f>
        <v>0</v>
      </c>
      <c r="T119">
        <f>+VLOOKUP($D119,TP!$B:$F,5,FALSE)</f>
        <v>0</v>
      </c>
      <c r="U119" t="str">
        <f>+VLOOKUP($G119,TP!$G:$J,4,FALSE)</f>
        <v>Provisions</v>
      </c>
    </row>
    <row r="120" spans="1:21">
      <c r="A120">
        <v>2015</v>
      </c>
      <c r="B120">
        <v>10</v>
      </c>
      <c r="D120">
        <v>44</v>
      </c>
      <c r="E120" t="s">
        <v>113</v>
      </c>
      <c r="F120" t="s">
        <v>17</v>
      </c>
      <c r="G120">
        <v>68</v>
      </c>
      <c r="H120" t="s">
        <v>40</v>
      </c>
      <c r="I120">
        <v>681131</v>
      </c>
      <c r="J120" t="s">
        <v>42</v>
      </c>
      <c r="K120">
        <v>0</v>
      </c>
      <c r="L120">
        <v>-361</v>
      </c>
      <c r="M120">
        <v>-361</v>
      </c>
      <c r="P120">
        <v>0</v>
      </c>
      <c r="Q120">
        <v>0</v>
      </c>
      <c r="R120" t="str">
        <f>+VLOOKUP($D120,TP!$B:$E,3,FALSE)</f>
        <v>Services support</v>
      </c>
      <c r="S120">
        <f>+VLOOKUP($D120,TP!$B:$E,4,FALSE)</f>
        <v>0</v>
      </c>
      <c r="T120">
        <f>+VLOOKUP($D120,TP!$B:$F,5,FALSE)</f>
        <v>0</v>
      </c>
      <c r="U120" t="str">
        <f>+VLOOKUP($G120,TP!$G:$J,4,FALSE)</f>
        <v>Provisions</v>
      </c>
    </row>
    <row r="121" spans="1:21">
      <c r="A121">
        <v>2015</v>
      </c>
      <c r="B121">
        <v>10</v>
      </c>
      <c r="D121">
        <v>44</v>
      </c>
      <c r="E121" t="s">
        <v>113</v>
      </c>
      <c r="F121" t="s">
        <v>17</v>
      </c>
      <c r="G121">
        <v>75</v>
      </c>
      <c r="H121" t="s">
        <v>172</v>
      </c>
      <c r="I121">
        <v>187800</v>
      </c>
      <c r="J121" t="s">
        <v>261</v>
      </c>
      <c r="K121">
        <v>0</v>
      </c>
      <c r="L121">
        <v>158000</v>
      </c>
      <c r="M121">
        <v>0</v>
      </c>
      <c r="P121">
        <v>158000</v>
      </c>
      <c r="Q121">
        <v>158000</v>
      </c>
      <c r="R121" t="str">
        <f>+VLOOKUP($D121,TP!$B:$E,3,FALSE)</f>
        <v>Services support</v>
      </c>
      <c r="S121">
        <f>+VLOOKUP($D121,TP!$B:$E,4,FALSE)</f>
        <v>0</v>
      </c>
      <c r="T121">
        <f>+VLOOKUP($D121,TP!$B:$F,5,FALSE)</f>
        <v>0</v>
      </c>
      <c r="U121" t="str">
        <f>+VLOOKUP($G121,TP!$G:$J,4,FALSE)</f>
        <v>Produits</v>
      </c>
    </row>
    <row r="122" spans="1:21">
      <c r="A122">
        <v>2015</v>
      </c>
      <c r="B122">
        <v>10</v>
      </c>
      <c r="D122">
        <v>511</v>
      </c>
      <c r="E122" t="s">
        <v>131</v>
      </c>
      <c r="F122" t="s">
        <v>132</v>
      </c>
      <c r="G122">
        <v>61</v>
      </c>
      <c r="H122" t="s">
        <v>26</v>
      </c>
      <c r="I122">
        <v>617000</v>
      </c>
      <c r="J122" t="s">
        <v>133</v>
      </c>
      <c r="K122">
        <v>-4488</v>
      </c>
      <c r="L122">
        <v>0</v>
      </c>
      <c r="M122">
        <v>0</v>
      </c>
      <c r="P122">
        <v>0</v>
      </c>
      <c r="Q122">
        <v>0</v>
      </c>
      <c r="R122" t="str">
        <f>+VLOOKUP($D122,TP!$B:$E,3,FALSE)</f>
        <v>DEVECO</v>
      </c>
      <c r="S122" t="str">
        <f>+VLOOKUP($D122,TP!$B:$E,4,FALSE)</f>
        <v>Commerce / Tourisme</v>
      </c>
      <c r="T122" t="str">
        <f>+VLOOKUP($D122,TP!$B:$F,5,FALSE)</f>
        <v>CST</v>
      </c>
      <c r="U122" t="str">
        <f>+VLOOKUP($G122,TP!$G:$J,4,FALSE)</f>
        <v>Charges</v>
      </c>
    </row>
    <row r="123" spans="1:21">
      <c r="A123">
        <v>2015</v>
      </c>
      <c r="B123">
        <v>10</v>
      </c>
      <c r="D123">
        <v>511</v>
      </c>
      <c r="E123" t="s">
        <v>131</v>
      </c>
      <c r="F123" t="s">
        <v>132</v>
      </c>
      <c r="G123">
        <v>70</v>
      </c>
      <c r="H123" t="s">
        <v>84</v>
      </c>
      <c r="I123">
        <v>705000</v>
      </c>
      <c r="J123" t="s">
        <v>85</v>
      </c>
      <c r="K123">
        <v>2320</v>
      </c>
      <c r="L123">
        <v>5275</v>
      </c>
      <c r="M123">
        <v>20000</v>
      </c>
      <c r="P123">
        <v>25000</v>
      </c>
      <c r="Q123">
        <v>25000</v>
      </c>
      <c r="R123" t="str">
        <f>+VLOOKUP($D123,TP!$B:$E,3,FALSE)</f>
        <v>DEVECO</v>
      </c>
      <c r="S123" t="str">
        <f>+VLOOKUP($D123,TP!$B:$E,4,FALSE)</f>
        <v>Commerce / Tourisme</v>
      </c>
      <c r="T123" t="str">
        <f>+VLOOKUP($D123,TP!$B:$F,5,FALSE)</f>
        <v>CST</v>
      </c>
      <c r="U123" t="str">
        <f>+VLOOKUP($G123,TP!$G:$J,4,FALSE)</f>
        <v>Produits</v>
      </c>
    </row>
    <row r="124" spans="1:21">
      <c r="A124">
        <v>2015</v>
      </c>
      <c r="B124">
        <v>10</v>
      </c>
      <c r="D124">
        <v>511</v>
      </c>
      <c r="E124" t="s">
        <v>131</v>
      </c>
      <c r="F124" t="s">
        <v>132</v>
      </c>
      <c r="G124">
        <v>70</v>
      </c>
      <c r="H124" t="s">
        <v>84</v>
      </c>
      <c r="I124">
        <v>705000</v>
      </c>
      <c r="J124" t="s">
        <v>85</v>
      </c>
      <c r="O124">
        <v>150</v>
      </c>
      <c r="R124" t="str">
        <f>+VLOOKUP($D124,TP!$B:$E,3,FALSE)</f>
        <v>DEVECO</v>
      </c>
      <c r="S124" t="str">
        <f>+VLOOKUP($D124,TP!$B:$E,4,FALSE)</f>
        <v>Commerce / Tourisme</v>
      </c>
      <c r="T124" t="str">
        <f>+VLOOKUP($D124,TP!$B:$F,5,FALSE)</f>
        <v>CST</v>
      </c>
      <c r="U124" t="str">
        <f>+VLOOKUP($G124,TP!$G:$J,4,FALSE)</f>
        <v>Produits</v>
      </c>
    </row>
    <row r="125" spans="1:21">
      <c r="A125">
        <v>2015</v>
      </c>
      <c r="B125">
        <v>10</v>
      </c>
      <c r="D125">
        <v>511</v>
      </c>
      <c r="E125" t="s">
        <v>131</v>
      </c>
      <c r="F125" t="s">
        <v>132</v>
      </c>
      <c r="G125">
        <v>70</v>
      </c>
      <c r="H125" t="s">
        <v>84</v>
      </c>
      <c r="I125">
        <v>705000</v>
      </c>
      <c r="J125" t="s">
        <v>85</v>
      </c>
      <c r="O125">
        <v>150</v>
      </c>
      <c r="R125" t="str">
        <f>+VLOOKUP($D125,TP!$B:$E,3,FALSE)</f>
        <v>DEVECO</v>
      </c>
      <c r="S125" t="str">
        <f>+VLOOKUP($D125,TP!$B:$E,4,FALSE)</f>
        <v>Commerce / Tourisme</v>
      </c>
      <c r="T125" t="str">
        <f>+VLOOKUP($D125,TP!$B:$F,5,FALSE)</f>
        <v>CST</v>
      </c>
      <c r="U125" t="str">
        <f>+VLOOKUP($G125,TP!$G:$J,4,FALSE)</f>
        <v>Produits</v>
      </c>
    </row>
    <row r="126" spans="1:21">
      <c r="A126">
        <v>2015</v>
      </c>
      <c r="B126">
        <v>10</v>
      </c>
      <c r="D126">
        <v>511</v>
      </c>
      <c r="E126" t="s">
        <v>131</v>
      </c>
      <c r="F126" t="s">
        <v>132</v>
      </c>
      <c r="G126">
        <v>70</v>
      </c>
      <c r="H126" t="s">
        <v>84</v>
      </c>
      <c r="I126">
        <v>705000</v>
      </c>
      <c r="J126" t="s">
        <v>85</v>
      </c>
      <c r="O126">
        <v>150</v>
      </c>
      <c r="R126" t="str">
        <f>+VLOOKUP($D126,TP!$B:$E,3,FALSE)</f>
        <v>DEVECO</v>
      </c>
      <c r="S126" t="str">
        <f>+VLOOKUP($D126,TP!$B:$E,4,FALSE)</f>
        <v>Commerce / Tourisme</v>
      </c>
      <c r="T126" t="str">
        <f>+VLOOKUP($D126,TP!$B:$F,5,FALSE)</f>
        <v>CST</v>
      </c>
      <c r="U126" t="str">
        <f>+VLOOKUP($G126,TP!$G:$J,4,FALSE)</f>
        <v>Produits</v>
      </c>
    </row>
    <row r="127" spans="1:21">
      <c r="A127">
        <v>2015</v>
      </c>
      <c r="B127">
        <v>10</v>
      </c>
      <c r="D127">
        <v>511</v>
      </c>
      <c r="E127" t="s">
        <v>131</v>
      </c>
      <c r="F127" t="s">
        <v>132</v>
      </c>
      <c r="G127">
        <v>70</v>
      </c>
      <c r="H127" t="s">
        <v>84</v>
      </c>
      <c r="I127">
        <v>705000</v>
      </c>
      <c r="J127" t="s">
        <v>85</v>
      </c>
      <c r="O127">
        <v>150</v>
      </c>
      <c r="R127" t="str">
        <f>+VLOOKUP($D127,TP!$B:$E,3,FALSE)</f>
        <v>DEVECO</v>
      </c>
      <c r="S127" t="str">
        <f>+VLOOKUP($D127,TP!$B:$E,4,FALSE)</f>
        <v>Commerce / Tourisme</v>
      </c>
      <c r="T127" t="str">
        <f>+VLOOKUP($D127,TP!$B:$F,5,FALSE)</f>
        <v>CST</v>
      </c>
      <c r="U127" t="str">
        <f>+VLOOKUP($G127,TP!$G:$J,4,FALSE)</f>
        <v>Produits</v>
      </c>
    </row>
    <row r="128" spans="1:21">
      <c r="A128">
        <v>2015</v>
      </c>
      <c r="B128">
        <v>10</v>
      </c>
      <c r="D128">
        <v>511</v>
      </c>
      <c r="E128" t="s">
        <v>131</v>
      </c>
      <c r="F128" t="s">
        <v>132</v>
      </c>
      <c r="G128">
        <v>70</v>
      </c>
      <c r="H128" t="s">
        <v>84</v>
      </c>
      <c r="I128">
        <v>705000</v>
      </c>
      <c r="J128" t="s">
        <v>85</v>
      </c>
      <c r="O128">
        <v>150</v>
      </c>
      <c r="R128" t="str">
        <f>+VLOOKUP($D128,TP!$B:$E,3,FALSE)</f>
        <v>DEVECO</v>
      </c>
      <c r="S128" t="str">
        <f>+VLOOKUP($D128,TP!$B:$E,4,FALSE)</f>
        <v>Commerce / Tourisme</v>
      </c>
      <c r="T128" t="str">
        <f>+VLOOKUP($D128,TP!$B:$F,5,FALSE)</f>
        <v>CST</v>
      </c>
      <c r="U128" t="str">
        <f>+VLOOKUP($G128,TP!$G:$J,4,FALSE)</f>
        <v>Produits</v>
      </c>
    </row>
    <row r="129" spans="1:21">
      <c r="A129">
        <v>2015</v>
      </c>
      <c r="B129">
        <v>10</v>
      </c>
      <c r="D129">
        <v>511</v>
      </c>
      <c r="E129" t="s">
        <v>131</v>
      </c>
      <c r="F129" t="s">
        <v>132</v>
      </c>
      <c r="G129">
        <v>70</v>
      </c>
      <c r="H129" t="s">
        <v>84</v>
      </c>
      <c r="I129">
        <v>705000</v>
      </c>
      <c r="J129" t="s">
        <v>85</v>
      </c>
      <c r="O129">
        <v>150</v>
      </c>
      <c r="R129" t="str">
        <f>+VLOOKUP($D129,TP!$B:$E,3,FALSE)</f>
        <v>DEVECO</v>
      </c>
      <c r="S129" t="str">
        <f>+VLOOKUP($D129,TP!$B:$E,4,FALSE)</f>
        <v>Commerce / Tourisme</v>
      </c>
      <c r="T129" t="str">
        <f>+VLOOKUP($D129,TP!$B:$F,5,FALSE)</f>
        <v>CST</v>
      </c>
      <c r="U129" t="str">
        <f>+VLOOKUP($G129,TP!$G:$J,4,FALSE)</f>
        <v>Produits</v>
      </c>
    </row>
    <row r="130" spans="1:21">
      <c r="A130">
        <v>2015</v>
      </c>
      <c r="B130">
        <v>10</v>
      </c>
      <c r="D130">
        <v>511</v>
      </c>
      <c r="E130" t="s">
        <v>131</v>
      </c>
      <c r="F130" t="s">
        <v>132</v>
      </c>
      <c r="G130">
        <v>70</v>
      </c>
      <c r="H130" t="s">
        <v>84</v>
      </c>
      <c r="I130">
        <v>705000</v>
      </c>
      <c r="J130" t="s">
        <v>85</v>
      </c>
      <c r="O130">
        <v>-150</v>
      </c>
      <c r="R130" t="str">
        <f>+VLOOKUP($D130,TP!$B:$E,3,FALSE)</f>
        <v>DEVECO</v>
      </c>
      <c r="S130" t="str">
        <f>+VLOOKUP($D130,TP!$B:$E,4,FALSE)</f>
        <v>Commerce / Tourisme</v>
      </c>
      <c r="T130" t="str">
        <f>+VLOOKUP($D130,TP!$B:$F,5,FALSE)</f>
        <v>CST</v>
      </c>
      <c r="U130" t="str">
        <f>+VLOOKUP($G130,TP!$G:$J,4,FALSE)</f>
        <v>Produits</v>
      </c>
    </row>
    <row r="131" spans="1:21">
      <c r="A131">
        <v>2015</v>
      </c>
      <c r="B131">
        <v>10</v>
      </c>
      <c r="D131">
        <v>511</v>
      </c>
      <c r="E131" t="s">
        <v>131</v>
      </c>
      <c r="F131" t="s">
        <v>132</v>
      </c>
      <c r="G131">
        <v>70</v>
      </c>
      <c r="H131" t="s">
        <v>84</v>
      </c>
      <c r="I131">
        <v>705000</v>
      </c>
      <c r="J131" t="s">
        <v>85</v>
      </c>
      <c r="O131">
        <v>-150</v>
      </c>
      <c r="R131" t="str">
        <f>+VLOOKUP($D131,TP!$B:$E,3,FALSE)</f>
        <v>DEVECO</v>
      </c>
      <c r="S131" t="str">
        <f>+VLOOKUP($D131,TP!$B:$E,4,FALSE)</f>
        <v>Commerce / Tourisme</v>
      </c>
      <c r="T131" t="str">
        <f>+VLOOKUP($D131,TP!$B:$F,5,FALSE)</f>
        <v>CST</v>
      </c>
      <c r="U131" t="str">
        <f>+VLOOKUP($G131,TP!$G:$J,4,FALSE)</f>
        <v>Produits</v>
      </c>
    </row>
    <row r="132" spans="1:21">
      <c r="A132">
        <v>2015</v>
      </c>
      <c r="B132">
        <v>10</v>
      </c>
      <c r="D132">
        <v>511</v>
      </c>
      <c r="E132" t="s">
        <v>131</v>
      </c>
      <c r="F132" t="s">
        <v>132</v>
      </c>
      <c r="G132">
        <v>70</v>
      </c>
      <c r="H132" t="s">
        <v>84</v>
      </c>
      <c r="I132">
        <v>705000</v>
      </c>
      <c r="J132" t="s">
        <v>85</v>
      </c>
      <c r="O132">
        <v>-150</v>
      </c>
      <c r="R132" t="str">
        <f>+VLOOKUP($D132,TP!$B:$E,3,FALSE)</f>
        <v>DEVECO</v>
      </c>
      <c r="S132" t="str">
        <f>+VLOOKUP($D132,TP!$B:$E,4,FALSE)</f>
        <v>Commerce / Tourisme</v>
      </c>
      <c r="T132" t="str">
        <f>+VLOOKUP($D132,TP!$B:$F,5,FALSE)</f>
        <v>CST</v>
      </c>
      <c r="U132" t="str">
        <f>+VLOOKUP($G132,TP!$G:$J,4,FALSE)</f>
        <v>Produits</v>
      </c>
    </row>
    <row r="133" spans="1:21">
      <c r="A133">
        <v>2015</v>
      </c>
      <c r="B133">
        <v>10</v>
      </c>
      <c r="D133">
        <v>511</v>
      </c>
      <c r="E133" t="s">
        <v>131</v>
      </c>
      <c r="F133" t="s">
        <v>132</v>
      </c>
      <c r="G133">
        <v>70</v>
      </c>
      <c r="H133" t="s">
        <v>84</v>
      </c>
      <c r="I133">
        <v>705000</v>
      </c>
      <c r="J133" t="s">
        <v>85</v>
      </c>
      <c r="O133">
        <v>-150</v>
      </c>
      <c r="R133" t="str">
        <f>+VLOOKUP($D133,TP!$B:$E,3,FALSE)</f>
        <v>DEVECO</v>
      </c>
      <c r="S133" t="str">
        <f>+VLOOKUP($D133,TP!$B:$E,4,FALSE)</f>
        <v>Commerce / Tourisme</v>
      </c>
      <c r="T133" t="str">
        <f>+VLOOKUP($D133,TP!$B:$F,5,FALSE)</f>
        <v>CST</v>
      </c>
      <c r="U133" t="str">
        <f>+VLOOKUP($G133,TP!$G:$J,4,FALSE)</f>
        <v>Produits</v>
      </c>
    </row>
    <row r="134" spans="1:21">
      <c r="A134">
        <v>2015</v>
      </c>
      <c r="B134">
        <v>10</v>
      </c>
      <c r="D134">
        <v>511</v>
      </c>
      <c r="E134" t="s">
        <v>131</v>
      </c>
      <c r="F134" t="s">
        <v>132</v>
      </c>
      <c r="G134">
        <v>70</v>
      </c>
      <c r="H134" t="s">
        <v>84</v>
      </c>
      <c r="I134">
        <v>705000</v>
      </c>
      <c r="J134" t="s">
        <v>85</v>
      </c>
      <c r="O134">
        <v>-150</v>
      </c>
      <c r="R134" t="str">
        <f>+VLOOKUP($D134,TP!$B:$E,3,FALSE)</f>
        <v>DEVECO</v>
      </c>
      <c r="S134" t="str">
        <f>+VLOOKUP($D134,TP!$B:$E,4,FALSE)</f>
        <v>Commerce / Tourisme</v>
      </c>
      <c r="T134" t="str">
        <f>+VLOOKUP($D134,TP!$B:$F,5,FALSE)</f>
        <v>CST</v>
      </c>
      <c r="U134" t="str">
        <f>+VLOOKUP($G134,TP!$G:$J,4,FALSE)</f>
        <v>Produits</v>
      </c>
    </row>
    <row r="135" spans="1:21">
      <c r="A135">
        <v>2015</v>
      </c>
      <c r="B135">
        <v>10</v>
      </c>
      <c r="D135">
        <v>511</v>
      </c>
      <c r="E135" t="s">
        <v>131</v>
      </c>
      <c r="F135" t="s">
        <v>132</v>
      </c>
      <c r="G135">
        <v>70</v>
      </c>
      <c r="H135" t="s">
        <v>84</v>
      </c>
      <c r="I135">
        <v>705000</v>
      </c>
      <c r="J135" t="s">
        <v>85</v>
      </c>
      <c r="O135">
        <v>150</v>
      </c>
      <c r="R135" t="str">
        <f>+VLOOKUP($D135,TP!$B:$E,3,FALSE)</f>
        <v>DEVECO</v>
      </c>
      <c r="S135" t="str">
        <f>+VLOOKUP($D135,TP!$B:$E,4,FALSE)</f>
        <v>Commerce / Tourisme</v>
      </c>
      <c r="T135" t="str">
        <f>+VLOOKUP($D135,TP!$B:$F,5,FALSE)</f>
        <v>CST</v>
      </c>
      <c r="U135" t="str">
        <f>+VLOOKUP($G135,TP!$G:$J,4,FALSE)</f>
        <v>Produits</v>
      </c>
    </row>
    <row r="136" spans="1:21">
      <c r="A136">
        <v>2015</v>
      </c>
      <c r="B136">
        <v>10</v>
      </c>
      <c r="D136">
        <v>511</v>
      </c>
      <c r="E136" t="s">
        <v>131</v>
      </c>
      <c r="F136" t="s">
        <v>137</v>
      </c>
      <c r="G136">
        <v>70</v>
      </c>
      <c r="H136" t="s">
        <v>84</v>
      </c>
      <c r="I136">
        <v>705000</v>
      </c>
      <c r="J136" t="s">
        <v>85</v>
      </c>
      <c r="O136">
        <v>666.67</v>
      </c>
      <c r="R136" t="str">
        <f>+VLOOKUP($D136,TP!$B:$E,3,FALSE)</f>
        <v>DEVECO</v>
      </c>
      <c r="S136" t="str">
        <f>+VLOOKUP($D136,TP!$B:$E,4,FALSE)</f>
        <v>Commerce / Tourisme</v>
      </c>
      <c r="T136" t="str">
        <f>+VLOOKUP($D136,TP!$B:$F,5,FALSE)</f>
        <v>CST</v>
      </c>
      <c r="U136" t="str">
        <f>+VLOOKUP($G136,TP!$G:$J,4,FALSE)</f>
        <v>Produits</v>
      </c>
    </row>
    <row r="137" spans="1:21">
      <c r="A137">
        <v>2015</v>
      </c>
      <c r="B137">
        <v>10</v>
      </c>
      <c r="D137">
        <v>511</v>
      </c>
      <c r="E137" t="s">
        <v>131</v>
      </c>
      <c r="F137" t="s">
        <v>137</v>
      </c>
      <c r="G137">
        <v>70</v>
      </c>
      <c r="H137" t="s">
        <v>84</v>
      </c>
      <c r="I137">
        <v>705000</v>
      </c>
      <c r="J137" t="s">
        <v>85</v>
      </c>
      <c r="K137">
        <v>0</v>
      </c>
      <c r="L137">
        <v>7893</v>
      </c>
      <c r="M137">
        <v>0</v>
      </c>
      <c r="P137">
        <v>0</v>
      </c>
      <c r="Q137">
        <v>0</v>
      </c>
      <c r="R137" t="str">
        <f>+VLOOKUP($D137,TP!$B:$E,3,FALSE)</f>
        <v>DEVECO</v>
      </c>
      <c r="S137" t="str">
        <f>+VLOOKUP($D137,TP!$B:$E,4,FALSE)</f>
        <v>Commerce / Tourisme</v>
      </c>
      <c r="T137" t="str">
        <f>+VLOOKUP($D137,TP!$B:$F,5,FALSE)</f>
        <v>CST</v>
      </c>
      <c r="U137" t="str">
        <f>+VLOOKUP($G137,TP!$G:$J,4,FALSE)</f>
        <v>Produits</v>
      </c>
    </row>
    <row r="138" spans="1:21">
      <c r="A138">
        <v>2015</v>
      </c>
      <c r="B138">
        <v>10</v>
      </c>
      <c r="D138">
        <v>511</v>
      </c>
      <c r="E138" t="s">
        <v>131</v>
      </c>
      <c r="F138" t="s">
        <v>17</v>
      </c>
      <c r="G138">
        <v>28</v>
      </c>
      <c r="H138" t="s">
        <v>20</v>
      </c>
      <c r="I138">
        <v>281832</v>
      </c>
      <c r="J138" t="s">
        <v>21</v>
      </c>
      <c r="K138">
        <v>110.22</v>
      </c>
      <c r="L138">
        <v>0</v>
      </c>
      <c r="M138">
        <v>0</v>
      </c>
      <c r="P138">
        <v>0</v>
      </c>
      <c r="Q138">
        <v>0</v>
      </c>
      <c r="R138" t="str">
        <f>+VLOOKUP($D138,TP!$B:$E,3,FALSE)</f>
        <v>DEVECO</v>
      </c>
      <c r="S138" t="str">
        <f>+VLOOKUP($D138,TP!$B:$E,4,FALSE)</f>
        <v>Commerce / Tourisme</v>
      </c>
      <c r="T138" t="str">
        <f>+VLOOKUP($D138,TP!$B:$F,5,FALSE)</f>
        <v>CST</v>
      </c>
      <c r="U138" t="str">
        <f>+VLOOKUP($G138,TP!$G:$J,4,FALSE)</f>
        <v/>
      </c>
    </row>
    <row r="139" spans="1:21">
      <c r="A139">
        <v>2015</v>
      </c>
      <c r="B139">
        <v>10</v>
      </c>
      <c r="D139">
        <v>511</v>
      </c>
      <c r="E139" t="s">
        <v>131</v>
      </c>
      <c r="F139" t="s">
        <v>17</v>
      </c>
      <c r="G139">
        <v>60</v>
      </c>
      <c r="H139" t="s">
        <v>23</v>
      </c>
      <c r="I139">
        <v>606320</v>
      </c>
      <c r="J139" t="s">
        <v>24</v>
      </c>
      <c r="K139">
        <v>-49.8</v>
      </c>
      <c r="L139">
        <v>-100</v>
      </c>
      <c r="M139">
        <v>-100</v>
      </c>
      <c r="P139">
        <v>-100</v>
      </c>
      <c r="Q139">
        <v>-100</v>
      </c>
      <c r="R139" t="str">
        <f>+VLOOKUP($D139,TP!$B:$E,3,FALSE)</f>
        <v>DEVECO</v>
      </c>
      <c r="S139" t="str">
        <f>+VLOOKUP($D139,TP!$B:$E,4,FALSE)</f>
        <v>Commerce / Tourisme</v>
      </c>
      <c r="T139" t="str">
        <f>+VLOOKUP($D139,TP!$B:$F,5,FALSE)</f>
        <v>CST</v>
      </c>
      <c r="U139" t="str">
        <f>+VLOOKUP($G139,TP!$G:$J,4,FALSE)</f>
        <v>Charges</v>
      </c>
    </row>
    <row r="140" spans="1:21">
      <c r="A140">
        <v>2015</v>
      </c>
      <c r="B140">
        <v>10</v>
      </c>
      <c r="D140">
        <v>511</v>
      </c>
      <c r="E140" t="s">
        <v>131</v>
      </c>
      <c r="F140" t="s">
        <v>17</v>
      </c>
      <c r="G140">
        <v>60</v>
      </c>
      <c r="H140" t="s">
        <v>23</v>
      </c>
      <c r="I140">
        <v>606320</v>
      </c>
      <c r="J140" t="s">
        <v>24</v>
      </c>
      <c r="O140">
        <v>-18</v>
      </c>
      <c r="R140" t="str">
        <f>+VLOOKUP($D140,TP!$B:$E,3,FALSE)</f>
        <v>DEVECO</v>
      </c>
      <c r="S140" t="str">
        <f>+VLOOKUP($D140,TP!$B:$E,4,FALSE)</f>
        <v>Commerce / Tourisme</v>
      </c>
      <c r="T140" t="str">
        <f>+VLOOKUP($D140,TP!$B:$F,5,FALSE)</f>
        <v>CST</v>
      </c>
      <c r="U140" t="str">
        <f>+VLOOKUP($G140,TP!$G:$J,4,FALSE)</f>
        <v>Charges</v>
      </c>
    </row>
    <row r="141" spans="1:21">
      <c r="A141">
        <v>2015</v>
      </c>
      <c r="B141">
        <v>10</v>
      </c>
      <c r="D141">
        <v>511</v>
      </c>
      <c r="E141" t="s">
        <v>131</v>
      </c>
      <c r="F141" t="s">
        <v>17</v>
      </c>
      <c r="G141">
        <v>60</v>
      </c>
      <c r="H141" t="s">
        <v>23</v>
      </c>
      <c r="I141">
        <v>606410</v>
      </c>
      <c r="J141" t="s">
        <v>25</v>
      </c>
      <c r="K141">
        <v>-709.71</v>
      </c>
      <c r="L141">
        <v>-600</v>
      </c>
      <c r="M141">
        <v>-600</v>
      </c>
      <c r="P141">
        <v>-600</v>
      </c>
      <c r="Q141">
        <v>-600</v>
      </c>
      <c r="R141" t="str">
        <f>+VLOOKUP($D141,TP!$B:$E,3,FALSE)</f>
        <v>DEVECO</v>
      </c>
      <c r="S141" t="str">
        <f>+VLOOKUP($D141,TP!$B:$E,4,FALSE)</f>
        <v>Commerce / Tourisme</v>
      </c>
      <c r="T141" t="str">
        <f>+VLOOKUP($D141,TP!$B:$F,5,FALSE)</f>
        <v>CST</v>
      </c>
      <c r="U141" t="str">
        <f>+VLOOKUP($G141,TP!$G:$J,4,FALSE)</f>
        <v>Charges</v>
      </c>
    </row>
    <row r="142" spans="1:21">
      <c r="A142">
        <v>2015</v>
      </c>
      <c r="B142">
        <v>10</v>
      </c>
      <c r="D142">
        <v>511</v>
      </c>
      <c r="E142" t="s">
        <v>131</v>
      </c>
      <c r="F142" t="s">
        <v>17</v>
      </c>
      <c r="G142">
        <v>60</v>
      </c>
      <c r="H142" t="s">
        <v>23</v>
      </c>
      <c r="I142">
        <v>606410</v>
      </c>
      <c r="J142" t="s">
        <v>25</v>
      </c>
      <c r="O142">
        <v>-16.989999999999998</v>
      </c>
      <c r="R142" t="str">
        <f>+VLOOKUP($D142,TP!$B:$E,3,FALSE)</f>
        <v>DEVECO</v>
      </c>
      <c r="S142" t="str">
        <f>+VLOOKUP($D142,TP!$B:$E,4,FALSE)</f>
        <v>Commerce / Tourisme</v>
      </c>
      <c r="T142" t="str">
        <f>+VLOOKUP($D142,TP!$B:$F,5,FALSE)</f>
        <v>CST</v>
      </c>
      <c r="U142" t="str">
        <f>+VLOOKUP($G142,TP!$G:$J,4,FALSE)</f>
        <v>Charges</v>
      </c>
    </row>
    <row r="143" spans="1:21">
      <c r="A143">
        <v>2015</v>
      </c>
      <c r="B143">
        <v>10</v>
      </c>
      <c r="D143">
        <v>511</v>
      </c>
      <c r="E143" t="s">
        <v>131</v>
      </c>
      <c r="F143" t="s">
        <v>17</v>
      </c>
      <c r="G143">
        <v>60</v>
      </c>
      <c r="H143" t="s">
        <v>23</v>
      </c>
      <c r="I143">
        <v>606410</v>
      </c>
      <c r="J143" t="s">
        <v>25</v>
      </c>
      <c r="O143">
        <v>-25.86</v>
      </c>
      <c r="R143" t="str">
        <f>+VLOOKUP($D143,TP!$B:$E,3,FALSE)</f>
        <v>DEVECO</v>
      </c>
      <c r="S143" t="str">
        <f>+VLOOKUP($D143,TP!$B:$E,4,FALSE)</f>
        <v>Commerce / Tourisme</v>
      </c>
      <c r="T143" t="str">
        <f>+VLOOKUP($D143,TP!$B:$F,5,FALSE)</f>
        <v>CST</v>
      </c>
      <c r="U143" t="str">
        <f>+VLOOKUP($G143,TP!$G:$J,4,FALSE)</f>
        <v>Charges</v>
      </c>
    </row>
    <row r="144" spans="1:21">
      <c r="A144">
        <v>2015</v>
      </c>
      <c r="B144">
        <v>10</v>
      </c>
      <c r="D144">
        <v>511</v>
      </c>
      <c r="E144" t="s">
        <v>131</v>
      </c>
      <c r="F144" t="s">
        <v>17</v>
      </c>
      <c r="G144">
        <v>60</v>
      </c>
      <c r="H144" t="s">
        <v>23</v>
      </c>
      <c r="I144">
        <v>606410</v>
      </c>
      <c r="J144" t="s">
        <v>25</v>
      </c>
      <c r="O144">
        <v>-34.29</v>
      </c>
      <c r="R144" t="str">
        <f>+VLOOKUP($D144,TP!$B:$E,3,FALSE)</f>
        <v>DEVECO</v>
      </c>
      <c r="S144" t="str">
        <f>+VLOOKUP($D144,TP!$B:$E,4,FALSE)</f>
        <v>Commerce / Tourisme</v>
      </c>
      <c r="T144" t="str">
        <f>+VLOOKUP($D144,TP!$B:$F,5,FALSE)</f>
        <v>CST</v>
      </c>
      <c r="U144" t="str">
        <f>+VLOOKUP($G144,TP!$G:$J,4,FALSE)</f>
        <v>Charges</v>
      </c>
    </row>
    <row r="145" spans="1:21">
      <c r="A145">
        <v>2015</v>
      </c>
      <c r="B145">
        <v>10</v>
      </c>
      <c r="D145">
        <v>511</v>
      </c>
      <c r="E145" t="s">
        <v>131</v>
      </c>
      <c r="F145" t="s">
        <v>17</v>
      </c>
      <c r="G145">
        <v>60</v>
      </c>
      <c r="H145" t="s">
        <v>23</v>
      </c>
      <c r="I145">
        <v>606410</v>
      </c>
      <c r="J145" t="s">
        <v>25</v>
      </c>
      <c r="O145">
        <v>-9.4499999999999993</v>
      </c>
      <c r="R145" t="str">
        <f>+VLOOKUP($D145,TP!$B:$E,3,FALSE)</f>
        <v>DEVECO</v>
      </c>
      <c r="S145" t="str">
        <f>+VLOOKUP($D145,TP!$B:$E,4,FALSE)</f>
        <v>Commerce / Tourisme</v>
      </c>
      <c r="T145" t="str">
        <f>+VLOOKUP($D145,TP!$B:$F,5,FALSE)</f>
        <v>CST</v>
      </c>
      <c r="U145" t="str">
        <f>+VLOOKUP($G145,TP!$G:$J,4,FALSE)</f>
        <v>Charges</v>
      </c>
    </row>
    <row r="146" spans="1:21">
      <c r="A146">
        <v>2015</v>
      </c>
      <c r="B146">
        <v>10</v>
      </c>
      <c r="D146">
        <v>511</v>
      </c>
      <c r="E146" t="s">
        <v>131</v>
      </c>
      <c r="F146" t="s">
        <v>17</v>
      </c>
      <c r="G146">
        <v>60</v>
      </c>
      <c r="H146" t="s">
        <v>23</v>
      </c>
      <c r="I146">
        <v>606410</v>
      </c>
      <c r="J146" t="s">
        <v>25</v>
      </c>
      <c r="O146">
        <v>-35.94</v>
      </c>
      <c r="R146" t="str">
        <f>+VLOOKUP($D146,TP!$B:$E,3,FALSE)</f>
        <v>DEVECO</v>
      </c>
      <c r="S146" t="str">
        <f>+VLOOKUP($D146,TP!$B:$E,4,FALSE)</f>
        <v>Commerce / Tourisme</v>
      </c>
      <c r="T146" t="str">
        <f>+VLOOKUP($D146,TP!$B:$F,5,FALSE)</f>
        <v>CST</v>
      </c>
      <c r="U146" t="str">
        <f>+VLOOKUP($G146,TP!$G:$J,4,FALSE)</f>
        <v>Charges</v>
      </c>
    </row>
    <row r="147" spans="1:21">
      <c r="A147">
        <v>2015</v>
      </c>
      <c r="B147">
        <v>10</v>
      </c>
      <c r="D147">
        <v>511</v>
      </c>
      <c r="E147" t="s">
        <v>131</v>
      </c>
      <c r="F147" t="s">
        <v>17</v>
      </c>
      <c r="G147">
        <v>60</v>
      </c>
      <c r="H147" t="s">
        <v>23</v>
      </c>
      <c r="I147">
        <v>606410</v>
      </c>
      <c r="J147" t="s">
        <v>25</v>
      </c>
      <c r="O147">
        <v>-34.53</v>
      </c>
      <c r="R147" t="str">
        <f>+VLOOKUP($D147,TP!$B:$E,3,FALSE)</f>
        <v>DEVECO</v>
      </c>
      <c r="S147" t="str">
        <f>+VLOOKUP($D147,TP!$B:$E,4,FALSE)</f>
        <v>Commerce / Tourisme</v>
      </c>
      <c r="T147" t="str">
        <f>+VLOOKUP($D147,TP!$B:$F,5,FALSE)</f>
        <v>CST</v>
      </c>
      <c r="U147" t="str">
        <f>+VLOOKUP($G147,TP!$G:$J,4,FALSE)</f>
        <v>Charges</v>
      </c>
    </row>
    <row r="148" spans="1:21">
      <c r="A148">
        <v>2015</v>
      </c>
      <c r="B148">
        <v>10</v>
      </c>
      <c r="D148">
        <v>511</v>
      </c>
      <c r="E148" t="s">
        <v>131</v>
      </c>
      <c r="F148" t="s">
        <v>17</v>
      </c>
      <c r="G148">
        <v>60</v>
      </c>
      <c r="H148" t="s">
        <v>23</v>
      </c>
      <c r="I148">
        <v>606410</v>
      </c>
      <c r="J148" t="s">
        <v>25</v>
      </c>
      <c r="O148">
        <v>-28.14</v>
      </c>
      <c r="R148" t="str">
        <f>+VLOOKUP($D148,TP!$B:$E,3,FALSE)</f>
        <v>DEVECO</v>
      </c>
      <c r="S148" t="str">
        <f>+VLOOKUP($D148,TP!$B:$E,4,FALSE)</f>
        <v>Commerce / Tourisme</v>
      </c>
      <c r="T148" t="str">
        <f>+VLOOKUP($D148,TP!$B:$F,5,FALSE)</f>
        <v>CST</v>
      </c>
      <c r="U148" t="str">
        <f>+VLOOKUP($G148,TP!$G:$J,4,FALSE)</f>
        <v>Charges</v>
      </c>
    </row>
    <row r="149" spans="1:21">
      <c r="A149">
        <v>2015</v>
      </c>
      <c r="B149">
        <v>10</v>
      </c>
      <c r="D149">
        <v>511</v>
      </c>
      <c r="E149" t="s">
        <v>131</v>
      </c>
      <c r="F149" t="s">
        <v>17</v>
      </c>
      <c r="G149">
        <v>60</v>
      </c>
      <c r="H149" t="s">
        <v>23</v>
      </c>
      <c r="I149">
        <v>606410</v>
      </c>
      <c r="J149" t="s">
        <v>25</v>
      </c>
      <c r="O149">
        <v>-16.86</v>
      </c>
      <c r="R149" t="str">
        <f>+VLOOKUP($D149,TP!$B:$E,3,FALSE)</f>
        <v>DEVECO</v>
      </c>
      <c r="S149" t="str">
        <f>+VLOOKUP($D149,TP!$B:$E,4,FALSE)</f>
        <v>Commerce / Tourisme</v>
      </c>
      <c r="T149" t="str">
        <f>+VLOOKUP($D149,TP!$B:$F,5,FALSE)</f>
        <v>CST</v>
      </c>
      <c r="U149" t="str">
        <f>+VLOOKUP($G149,TP!$G:$J,4,FALSE)</f>
        <v>Charges</v>
      </c>
    </row>
    <row r="150" spans="1:21">
      <c r="A150">
        <v>2015</v>
      </c>
      <c r="B150">
        <v>10</v>
      </c>
      <c r="D150">
        <v>511</v>
      </c>
      <c r="E150" t="s">
        <v>131</v>
      </c>
      <c r="F150" t="s">
        <v>17</v>
      </c>
      <c r="G150">
        <v>60</v>
      </c>
      <c r="H150" t="s">
        <v>23</v>
      </c>
      <c r="I150">
        <v>606410</v>
      </c>
      <c r="J150" t="s">
        <v>25</v>
      </c>
      <c r="O150">
        <v>-16.079999999999998</v>
      </c>
      <c r="R150" t="str">
        <f>+VLOOKUP($D150,TP!$B:$E,3,FALSE)</f>
        <v>DEVECO</v>
      </c>
      <c r="S150" t="str">
        <f>+VLOOKUP($D150,TP!$B:$E,4,FALSE)</f>
        <v>Commerce / Tourisme</v>
      </c>
      <c r="T150" t="str">
        <f>+VLOOKUP($D150,TP!$B:$F,5,FALSE)</f>
        <v>CST</v>
      </c>
      <c r="U150" t="str">
        <f>+VLOOKUP($G150,TP!$G:$J,4,FALSE)</f>
        <v>Charges</v>
      </c>
    </row>
    <row r="151" spans="1:21">
      <c r="A151">
        <v>2015</v>
      </c>
      <c r="B151">
        <v>10</v>
      </c>
      <c r="D151">
        <v>511</v>
      </c>
      <c r="E151" t="s">
        <v>131</v>
      </c>
      <c r="F151" t="s">
        <v>17</v>
      </c>
      <c r="G151">
        <v>60</v>
      </c>
      <c r="H151" t="s">
        <v>23</v>
      </c>
      <c r="I151">
        <v>606410</v>
      </c>
      <c r="J151" t="s">
        <v>25</v>
      </c>
      <c r="O151">
        <v>-10.74</v>
      </c>
      <c r="R151" t="str">
        <f>+VLOOKUP($D151,TP!$B:$E,3,FALSE)</f>
        <v>DEVECO</v>
      </c>
      <c r="S151" t="str">
        <f>+VLOOKUP($D151,TP!$B:$E,4,FALSE)</f>
        <v>Commerce / Tourisme</v>
      </c>
      <c r="T151" t="str">
        <f>+VLOOKUP($D151,TP!$B:$F,5,FALSE)</f>
        <v>CST</v>
      </c>
      <c r="U151" t="str">
        <f>+VLOOKUP($G151,TP!$G:$J,4,FALSE)</f>
        <v>Charges</v>
      </c>
    </row>
    <row r="152" spans="1:21">
      <c r="A152">
        <v>2015</v>
      </c>
      <c r="B152">
        <v>10</v>
      </c>
      <c r="D152">
        <v>511</v>
      </c>
      <c r="E152" t="s">
        <v>131</v>
      </c>
      <c r="F152" t="s">
        <v>17</v>
      </c>
      <c r="G152">
        <v>60</v>
      </c>
      <c r="H152" t="s">
        <v>23</v>
      </c>
      <c r="I152">
        <v>606410</v>
      </c>
      <c r="J152" t="s">
        <v>25</v>
      </c>
      <c r="O152">
        <v>-10.74</v>
      </c>
      <c r="R152" t="str">
        <f>+VLOOKUP($D152,TP!$B:$E,3,FALSE)</f>
        <v>DEVECO</v>
      </c>
      <c r="S152" t="str">
        <f>+VLOOKUP($D152,TP!$B:$E,4,FALSE)</f>
        <v>Commerce / Tourisme</v>
      </c>
      <c r="T152" t="str">
        <f>+VLOOKUP($D152,TP!$B:$F,5,FALSE)</f>
        <v>CST</v>
      </c>
      <c r="U152" t="str">
        <f>+VLOOKUP($G152,TP!$G:$J,4,FALSE)</f>
        <v>Charges</v>
      </c>
    </row>
    <row r="153" spans="1:21">
      <c r="A153">
        <v>2015</v>
      </c>
      <c r="B153">
        <v>10</v>
      </c>
      <c r="D153">
        <v>511</v>
      </c>
      <c r="E153" t="s">
        <v>131</v>
      </c>
      <c r="F153" t="s">
        <v>17</v>
      </c>
      <c r="G153">
        <v>60</v>
      </c>
      <c r="H153" t="s">
        <v>23</v>
      </c>
      <c r="I153">
        <v>606410</v>
      </c>
      <c r="J153" t="s">
        <v>25</v>
      </c>
      <c r="O153">
        <v>10.74</v>
      </c>
      <c r="R153" t="str">
        <f>+VLOOKUP($D153,TP!$B:$E,3,FALSE)</f>
        <v>DEVECO</v>
      </c>
      <c r="S153" t="str">
        <f>+VLOOKUP($D153,TP!$B:$E,4,FALSE)</f>
        <v>Commerce / Tourisme</v>
      </c>
      <c r="T153" t="str">
        <f>+VLOOKUP($D153,TP!$B:$F,5,FALSE)</f>
        <v>CST</v>
      </c>
      <c r="U153" t="str">
        <f>+VLOOKUP($G153,TP!$G:$J,4,FALSE)</f>
        <v>Charges</v>
      </c>
    </row>
    <row r="154" spans="1:21">
      <c r="A154">
        <v>2015</v>
      </c>
      <c r="B154">
        <v>10</v>
      </c>
      <c r="D154">
        <v>511</v>
      </c>
      <c r="E154" t="s">
        <v>131</v>
      </c>
      <c r="F154" t="s">
        <v>17</v>
      </c>
      <c r="G154">
        <v>60</v>
      </c>
      <c r="H154" t="s">
        <v>23</v>
      </c>
      <c r="I154">
        <v>606410</v>
      </c>
      <c r="J154" t="s">
        <v>25</v>
      </c>
      <c r="O154">
        <v>-16.8</v>
      </c>
      <c r="R154" t="str">
        <f>+VLOOKUP($D154,TP!$B:$E,3,FALSE)</f>
        <v>DEVECO</v>
      </c>
      <c r="S154" t="str">
        <f>+VLOOKUP($D154,TP!$B:$E,4,FALSE)</f>
        <v>Commerce / Tourisme</v>
      </c>
      <c r="T154" t="str">
        <f>+VLOOKUP($D154,TP!$B:$F,5,FALSE)</f>
        <v>CST</v>
      </c>
      <c r="U154" t="str">
        <f>+VLOOKUP($G154,TP!$G:$J,4,FALSE)</f>
        <v>Charges</v>
      </c>
    </row>
    <row r="155" spans="1:21">
      <c r="A155">
        <v>2015</v>
      </c>
      <c r="B155">
        <v>10</v>
      </c>
      <c r="D155">
        <v>511</v>
      </c>
      <c r="E155" t="s">
        <v>131</v>
      </c>
      <c r="F155" t="s">
        <v>17</v>
      </c>
      <c r="G155">
        <v>60</v>
      </c>
      <c r="H155" t="s">
        <v>23</v>
      </c>
      <c r="I155">
        <v>606410</v>
      </c>
      <c r="J155" t="s">
        <v>25</v>
      </c>
      <c r="O155">
        <v>-6.26</v>
      </c>
      <c r="R155" t="str">
        <f>+VLOOKUP($D155,TP!$B:$E,3,FALSE)</f>
        <v>DEVECO</v>
      </c>
      <c r="S155" t="str">
        <f>+VLOOKUP($D155,TP!$B:$E,4,FALSE)</f>
        <v>Commerce / Tourisme</v>
      </c>
      <c r="T155" t="str">
        <f>+VLOOKUP($D155,TP!$B:$F,5,FALSE)</f>
        <v>CST</v>
      </c>
      <c r="U155" t="str">
        <f>+VLOOKUP($G155,TP!$G:$J,4,FALSE)</f>
        <v>Charges</v>
      </c>
    </row>
    <row r="156" spans="1:21">
      <c r="A156">
        <v>2015</v>
      </c>
      <c r="B156">
        <v>10</v>
      </c>
      <c r="D156">
        <v>511</v>
      </c>
      <c r="E156" t="s">
        <v>131</v>
      </c>
      <c r="F156" t="s">
        <v>17</v>
      </c>
      <c r="G156">
        <v>60</v>
      </c>
      <c r="H156" t="s">
        <v>23</v>
      </c>
      <c r="I156">
        <v>606430</v>
      </c>
      <c r="J156" t="s">
        <v>57</v>
      </c>
      <c r="K156">
        <v>0</v>
      </c>
      <c r="L156">
        <v>-50</v>
      </c>
      <c r="M156">
        <v>-50</v>
      </c>
      <c r="P156">
        <v>-50</v>
      </c>
      <c r="Q156">
        <v>-50</v>
      </c>
      <c r="R156" t="str">
        <f>+VLOOKUP($D156,TP!$B:$E,3,FALSE)</f>
        <v>DEVECO</v>
      </c>
      <c r="S156" t="str">
        <f>+VLOOKUP($D156,TP!$B:$E,4,FALSE)</f>
        <v>Commerce / Tourisme</v>
      </c>
      <c r="T156" t="str">
        <f>+VLOOKUP($D156,TP!$B:$F,5,FALSE)</f>
        <v>CST</v>
      </c>
      <c r="U156" t="str">
        <f>+VLOOKUP($G156,TP!$G:$J,4,FALSE)</f>
        <v>Charges</v>
      </c>
    </row>
    <row r="157" spans="1:21">
      <c r="A157">
        <v>2015</v>
      </c>
      <c r="B157">
        <v>10</v>
      </c>
      <c r="D157">
        <v>511</v>
      </c>
      <c r="E157" t="s">
        <v>131</v>
      </c>
      <c r="F157" t="s">
        <v>17</v>
      </c>
      <c r="G157">
        <v>60</v>
      </c>
      <c r="H157" t="s">
        <v>23</v>
      </c>
      <c r="I157">
        <v>606820</v>
      </c>
      <c r="J157" t="s">
        <v>80</v>
      </c>
      <c r="K157">
        <v>0</v>
      </c>
      <c r="L157">
        <v>-100</v>
      </c>
      <c r="M157">
        <v>-100</v>
      </c>
      <c r="P157">
        <v>-100</v>
      </c>
      <c r="Q157">
        <v>-100</v>
      </c>
      <c r="R157" t="str">
        <f>+VLOOKUP($D157,TP!$B:$E,3,FALSE)</f>
        <v>DEVECO</v>
      </c>
      <c r="S157" t="str">
        <f>+VLOOKUP($D157,TP!$B:$E,4,FALSE)</f>
        <v>Commerce / Tourisme</v>
      </c>
      <c r="T157" t="str">
        <f>+VLOOKUP($D157,TP!$B:$F,5,FALSE)</f>
        <v>CST</v>
      </c>
      <c r="U157" t="str">
        <f>+VLOOKUP($G157,TP!$G:$J,4,FALSE)</f>
        <v>Charges</v>
      </c>
    </row>
    <row r="158" spans="1:21">
      <c r="A158">
        <v>2015</v>
      </c>
      <c r="B158">
        <v>10</v>
      </c>
      <c r="D158">
        <v>511</v>
      </c>
      <c r="E158" t="s">
        <v>131</v>
      </c>
      <c r="F158" t="s">
        <v>17</v>
      </c>
      <c r="G158">
        <v>61</v>
      </c>
      <c r="H158" t="s">
        <v>26</v>
      </c>
      <c r="I158">
        <v>613530</v>
      </c>
      <c r="J158" t="s">
        <v>81</v>
      </c>
      <c r="K158">
        <v>-62.4</v>
      </c>
      <c r="L158">
        <v>-300</v>
      </c>
      <c r="M158">
        <v>-300</v>
      </c>
      <c r="P158">
        <v>-300</v>
      </c>
      <c r="Q158">
        <v>-300</v>
      </c>
      <c r="R158" t="str">
        <f>+VLOOKUP($D158,TP!$B:$E,3,FALSE)</f>
        <v>DEVECO</v>
      </c>
      <c r="S158" t="str">
        <f>+VLOOKUP($D158,TP!$B:$E,4,FALSE)</f>
        <v>Commerce / Tourisme</v>
      </c>
      <c r="T158" t="str">
        <f>+VLOOKUP($D158,TP!$B:$F,5,FALSE)</f>
        <v>CST</v>
      </c>
      <c r="U158" t="str">
        <f>+VLOOKUP($G158,TP!$G:$J,4,FALSE)</f>
        <v>Charges</v>
      </c>
    </row>
    <row r="159" spans="1:21">
      <c r="A159">
        <v>2015</v>
      </c>
      <c r="B159">
        <v>10</v>
      </c>
      <c r="D159">
        <v>511</v>
      </c>
      <c r="E159" t="s">
        <v>131</v>
      </c>
      <c r="F159" t="s">
        <v>17</v>
      </c>
      <c r="G159">
        <v>61</v>
      </c>
      <c r="H159" t="s">
        <v>26</v>
      </c>
      <c r="I159">
        <v>613530</v>
      </c>
      <c r="J159" t="s">
        <v>81</v>
      </c>
      <c r="O159">
        <v>-62.4</v>
      </c>
      <c r="R159" t="str">
        <f>+VLOOKUP($D159,TP!$B:$E,3,FALSE)</f>
        <v>DEVECO</v>
      </c>
      <c r="S159" t="str">
        <f>+VLOOKUP($D159,TP!$B:$E,4,FALSE)</f>
        <v>Commerce / Tourisme</v>
      </c>
      <c r="T159" t="str">
        <f>+VLOOKUP($D159,TP!$B:$F,5,FALSE)</f>
        <v>CST</v>
      </c>
      <c r="U159" t="str">
        <f>+VLOOKUP($G159,TP!$G:$J,4,FALSE)</f>
        <v>Charges</v>
      </c>
    </row>
    <row r="160" spans="1:21">
      <c r="A160">
        <v>2015</v>
      </c>
      <c r="B160">
        <v>10</v>
      </c>
      <c r="D160">
        <v>511</v>
      </c>
      <c r="E160" t="s">
        <v>131</v>
      </c>
      <c r="F160" t="s">
        <v>17</v>
      </c>
      <c r="G160">
        <v>61</v>
      </c>
      <c r="H160" t="s">
        <v>26</v>
      </c>
      <c r="I160">
        <v>613530</v>
      </c>
      <c r="J160" t="s">
        <v>81</v>
      </c>
      <c r="O160">
        <v>-62.4</v>
      </c>
      <c r="R160" t="str">
        <f>+VLOOKUP($D160,TP!$B:$E,3,FALSE)</f>
        <v>DEVECO</v>
      </c>
      <c r="S160" t="str">
        <f>+VLOOKUP($D160,TP!$B:$E,4,FALSE)</f>
        <v>Commerce / Tourisme</v>
      </c>
      <c r="T160" t="str">
        <f>+VLOOKUP($D160,TP!$B:$F,5,FALSE)</f>
        <v>CST</v>
      </c>
      <c r="U160" t="str">
        <f>+VLOOKUP($G160,TP!$G:$J,4,FALSE)</f>
        <v>Charges</v>
      </c>
    </row>
    <row r="161" spans="1:21">
      <c r="A161">
        <v>2015</v>
      </c>
      <c r="B161">
        <v>10</v>
      </c>
      <c r="D161">
        <v>511</v>
      </c>
      <c r="E161" t="s">
        <v>131</v>
      </c>
      <c r="F161" t="s">
        <v>17</v>
      </c>
      <c r="G161">
        <v>61</v>
      </c>
      <c r="H161" t="s">
        <v>26</v>
      </c>
      <c r="I161">
        <v>615510</v>
      </c>
      <c r="J161" t="s">
        <v>104</v>
      </c>
      <c r="K161">
        <v>-250</v>
      </c>
      <c r="L161">
        <v>0</v>
      </c>
      <c r="M161">
        <v>0</v>
      </c>
      <c r="P161">
        <v>0</v>
      </c>
      <c r="Q161">
        <v>0</v>
      </c>
      <c r="R161" t="str">
        <f>+VLOOKUP($D161,TP!$B:$E,3,FALSE)</f>
        <v>DEVECO</v>
      </c>
      <c r="S161" t="str">
        <f>+VLOOKUP($D161,TP!$B:$E,4,FALSE)</f>
        <v>Commerce / Tourisme</v>
      </c>
      <c r="T161" t="str">
        <f>+VLOOKUP($D161,TP!$B:$F,5,FALSE)</f>
        <v>CST</v>
      </c>
      <c r="U161" t="str">
        <f>+VLOOKUP($G161,TP!$G:$J,4,FALSE)</f>
        <v>Charges</v>
      </c>
    </row>
    <row r="162" spans="1:21">
      <c r="A162">
        <v>2015</v>
      </c>
      <c r="B162">
        <v>10</v>
      </c>
      <c r="D162">
        <v>511</v>
      </c>
      <c r="E162" t="s">
        <v>131</v>
      </c>
      <c r="F162" t="s">
        <v>17</v>
      </c>
      <c r="G162">
        <v>61</v>
      </c>
      <c r="H162" t="s">
        <v>26</v>
      </c>
      <c r="I162">
        <v>615620</v>
      </c>
      <c r="J162" t="s">
        <v>82</v>
      </c>
      <c r="K162">
        <v>0</v>
      </c>
      <c r="L162">
        <v>0</v>
      </c>
      <c r="M162">
        <v>-150</v>
      </c>
      <c r="P162">
        <v>0</v>
      </c>
      <c r="Q162">
        <v>0</v>
      </c>
      <c r="R162" t="str">
        <f>+VLOOKUP($D162,TP!$B:$E,3,FALSE)</f>
        <v>DEVECO</v>
      </c>
      <c r="S162" t="str">
        <f>+VLOOKUP($D162,TP!$B:$E,4,FALSE)</f>
        <v>Commerce / Tourisme</v>
      </c>
      <c r="T162" t="str">
        <f>+VLOOKUP($D162,TP!$B:$F,5,FALSE)</f>
        <v>CST</v>
      </c>
      <c r="U162" t="str">
        <f>+VLOOKUP($G162,TP!$G:$J,4,FALSE)</f>
        <v>Charges</v>
      </c>
    </row>
    <row r="163" spans="1:21">
      <c r="A163">
        <v>2015</v>
      </c>
      <c r="B163">
        <v>10</v>
      </c>
      <c r="D163">
        <v>511</v>
      </c>
      <c r="E163" t="s">
        <v>131</v>
      </c>
      <c r="F163" t="s">
        <v>17</v>
      </c>
      <c r="G163">
        <v>61</v>
      </c>
      <c r="H163" t="s">
        <v>26</v>
      </c>
      <c r="I163">
        <v>618100</v>
      </c>
      <c r="J163" t="s">
        <v>27</v>
      </c>
      <c r="K163">
        <v>0</v>
      </c>
      <c r="L163">
        <v>-100</v>
      </c>
      <c r="M163">
        <v>-100</v>
      </c>
      <c r="P163">
        <v>-100</v>
      </c>
      <c r="Q163">
        <v>-100</v>
      </c>
      <c r="R163" t="str">
        <f>+VLOOKUP($D163,TP!$B:$E,3,FALSE)</f>
        <v>DEVECO</v>
      </c>
      <c r="S163" t="str">
        <f>+VLOOKUP($D163,TP!$B:$E,4,FALSE)</f>
        <v>Commerce / Tourisme</v>
      </c>
      <c r="T163" t="str">
        <f>+VLOOKUP($D163,TP!$B:$F,5,FALSE)</f>
        <v>CST</v>
      </c>
      <c r="U163" t="str">
        <f>+VLOOKUP($G163,TP!$G:$J,4,FALSE)</f>
        <v>Charges</v>
      </c>
    </row>
    <row r="164" spans="1:21">
      <c r="A164">
        <v>2015</v>
      </c>
      <c r="B164">
        <v>10</v>
      </c>
      <c r="D164">
        <v>511</v>
      </c>
      <c r="E164" t="s">
        <v>131</v>
      </c>
      <c r="F164" t="s">
        <v>17</v>
      </c>
      <c r="G164">
        <v>61</v>
      </c>
      <c r="H164" t="s">
        <v>26</v>
      </c>
      <c r="I164">
        <v>618110</v>
      </c>
      <c r="J164" t="s">
        <v>60</v>
      </c>
      <c r="K164">
        <v>0</v>
      </c>
      <c r="L164">
        <v>-100</v>
      </c>
      <c r="M164">
        <v>-100</v>
      </c>
      <c r="P164">
        <v>-100</v>
      </c>
      <c r="Q164">
        <v>-100</v>
      </c>
      <c r="R164" t="str">
        <f>+VLOOKUP($D164,TP!$B:$E,3,FALSE)</f>
        <v>DEVECO</v>
      </c>
      <c r="S164" t="str">
        <f>+VLOOKUP($D164,TP!$B:$E,4,FALSE)</f>
        <v>Commerce / Tourisme</v>
      </c>
      <c r="T164" t="str">
        <f>+VLOOKUP($D164,TP!$B:$F,5,FALSE)</f>
        <v>CST</v>
      </c>
      <c r="U164" t="str">
        <f>+VLOOKUP($G164,TP!$G:$J,4,FALSE)</f>
        <v>Charges</v>
      </c>
    </row>
    <row r="165" spans="1:21">
      <c r="A165">
        <v>2015</v>
      </c>
      <c r="B165">
        <v>10</v>
      </c>
      <c r="D165">
        <v>511</v>
      </c>
      <c r="E165" t="s">
        <v>131</v>
      </c>
      <c r="F165" t="s">
        <v>17</v>
      </c>
      <c r="G165">
        <v>61</v>
      </c>
      <c r="H165" t="s">
        <v>26</v>
      </c>
      <c r="I165">
        <v>618500</v>
      </c>
      <c r="J165" t="s">
        <v>28</v>
      </c>
      <c r="K165">
        <v>0</v>
      </c>
      <c r="L165">
        <v>-4000</v>
      </c>
      <c r="M165">
        <v>-5000</v>
      </c>
      <c r="P165">
        <v>-4000</v>
      </c>
      <c r="Q165">
        <v>-4000</v>
      </c>
      <c r="R165" t="str">
        <f>+VLOOKUP($D165,TP!$B:$E,3,FALSE)</f>
        <v>DEVECO</v>
      </c>
      <c r="S165" t="str">
        <f>+VLOOKUP($D165,TP!$B:$E,4,FALSE)</f>
        <v>Commerce / Tourisme</v>
      </c>
      <c r="T165" t="str">
        <f>+VLOOKUP($D165,TP!$B:$F,5,FALSE)</f>
        <v>CST</v>
      </c>
      <c r="U165" t="str">
        <f>+VLOOKUP($G165,TP!$G:$J,4,FALSE)</f>
        <v>Charges</v>
      </c>
    </row>
    <row r="166" spans="1:21">
      <c r="A166">
        <v>2015</v>
      </c>
      <c r="B166">
        <v>10</v>
      </c>
      <c r="D166">
        <v>511</v>
      </c>
      <c r="E166" t="s">
        <v>131</v>
      </c>
      <c r="F166" t="s">
        <v>17</v>
      </c>
      <c r="G166">
        <v>61</v>
      </c>
      <c r="H166" t="s">
        <v>26</v>
      </c>
      <c r="I166">
        <v>618500</v>
      </c>
      <c r="J166" t="s">
        <v>28</v>
      </c>
      <c r="K166">
        <v>-280</v>
      </c>
      <c r="L166">
        <v>0</v>
      </c>
      <c r="M166">
        <v>-500</v>
      </c>
      <c r="P166">
        <v>0</v>
      </c>
      <c r="Q166">
        <v>0</v>
      </c>
      <c r="R166" t="str">
        <f>+VLOOKUP($D166,TP!$B:$E,3,FALSE)</f>
        <v>DEVECO</v>
      </c>
      <c r="S166" t="str">
        <f>+VLOOKUP($D166,TP!$B:$E,4,FALSE)</f>
        <v>Commerce / Tourisme</v>
      </c>
      <c r="T166" t="str">
        <f>+VLOOKUP($D166,TP!$B:$F,5,FALSE)</f>
        <v>CST</v>
      </c>
      <c r="U166" t="str">
        <f>+VLOOKUP($G166,TP!$G:$J,4,FALSE)</f>
        <v>Charges</v>
      </c>
    </row>
    <row r="167" spans="1:21">
      <c r="A167">
        <v>2015</v>
      </c>
      <c r="B167">
        <v>10</v>
      </c>
      <c r="D167">
        <v>511</v>
      </c>
      <c r="E167" t="s">
        <v>131</v>
      </c>
      <c r="F167" t="s">
        <v>17</v>
      </c>
      <c r="G167">
        <v>61</v>
      </c>
      <c r="H167" t="s">
        <v>26</v>
      </c>
      <c r="I167">
        <v>618500</v>
      </c>
      <c r="J167" t="s">
        <v>28</v>
      </c>
      <c r="O167">
        <v>-55</v>
      </c>
      <c r="R167" t="str">
        <f>+VLOOKUP($D167,TP!$B:$E,3,FALSE)</f>
        <v>DEVECO</v>
      </c>
      <c r="S167" t="str">
        <f>+VLOOKUP($D167,TP!$B:$E,4,FALSE)</f>
        <v>Commerce / Tourisme</v>
      </c>
      <c r="T167" t="str">
        <f>+VLOOKUP($D167,TP!$B:$F,5,FALSE)</f>
        <v>CST</v>
      </c>
      <c r="U167" t="str">
        <f>+VLOOKUP($G167,TP!$G:$J,4,FALSE)</f>
        <v>Charges</v>
      </c>
    </row>
    <row r="168" spans="1:21">
      <c r="A168">
        <v>2015</v>
      </c>
      <c r="B168">
        <v>10</v>
      </c>
      <c r="D168">
        <v>511</v>
      </c>
      <c r="E168" t="s">
        <v>131</v>
      </c>
      <c r="F168" t="s">
        <v>17</v>
      </c>
      <c r="G168">
        <v>62</v>
      </c>
      <c r="H168" t="s">
        <v>29</v>
      </c>
      <c r="I168">
        <v>621400</v>
      </c>
      <c r="J168" t="s">
        <v>61</v>
      </c>
      <c r="K168">
        <v>-71470.98</v>
      </c>
      <c r="L168">
        <v>-74244</v>
      </c>
      <c r="M168">
        <v>-72329</v>
      </c>
      <c r="P168">
        <v>-72133</v>
      </c>
      <c r="Q168">
        <v>-72238</v>
      </c>
      <c r="R168" t="str">
        <f>+VLOOKUP($D168,TP!$B:$E,3,FALSE)</f>
        <v>DEVECO</v>
      </c>
      <c r="S168" t="str">
        <f>+VLOOKUP($D168,TP!$B:$E,4,FALSE)</f>
        <v>Commerce / Tourisme</v>
      </c>
      <c r="T168" t="str">
        <f>+VLOOKUP($D168,TP!$B:$F,5,FALSE)</f>
        <v>CST</v>
      </c>
      <c r="U168" t="str">
        <f>+VLOOKUP($G168,TP!$G:$J,4,FALSE)</f>
        <v>Charges</v>
      </c>
    </row>
    <row r="169" spans="1:21">
      <c r="A169">
        <v>2015</v>
      </c>
      <c r="B169">
        <v>10</v>
      </c>
      <c r="D169">
        <v>511</v>
      </c>
      <c r="E169" t="s">
        <v>131</v>
      </c>
      <c r="F169" t="s">
        <v>17</v>
      </c>
      <c r="G169">
        <v>62</v>
      </c>
      <c r="H169" t="s">
        <v>29</v>
      </c>
      <c r="I169">
        <v>621400</v>
      </c>
      <c r="J169" t="s">
        <v>61</v>
      </c>
      <c r="K169">
        <v>-133475.89000000001</v>
      </c>
      <c r="L169">
        <v>-142512</v>
      </c>
      <c r="M169">
        <v>-137679</v>
      </c>
      <c r="P169">
        <v>-138536</v>
      </c>
      <c r="Q169">
        <v>-138658</v>
      </c>
      <c r="R169" t="str">
        <f>+VLOOKUP($D169,TP!$B:$E,3,FALSE)</f>
        <v>DEVECO</v>
      </c>
      <c r="S169" t="str">
        <f>+VLOOKUP($D169,TP!$B:$E,4,FALSE)</f>
        <v>Commerce / Tourisme</v>
      </c>
      <c r="T169" t="str">
        <f>+VLOOKUP($D169,TP!$B:$F,5,FALSE)</f>
        <v>CST</v>
      </c>
      <c r="U169" t="str">
        <f>+VLOOKUP($G169,TP!$G:$J,4,FALSE)</f>
        <v>Charges</v>
      </c>
    </row>
    <row r="170" spans="1:21">
      <c r="A170">
        <v>2015</v>
      </c>
      <c r="B170">
        <v>10</v>
      </c>
      <c r="D170">
        <v>511</v>
      </c>
      <c r="E170" t="s">
        <v>131</v>
      </c>
      <c r="F170" t="s">
        <v>17</v>
      </c>
      <c r="G170">
        <v>62</v>
      </c>
      <c r="H170" t="s">
        <v>29</v>
      </c>
      <c r="I170">
        <v>621400</v>
      </c>
      <c r="J170" t="s">
        <v>61</v>
      </c>
      <c r="O170">
        <v>-10365.18</v>
      </c>
      <c r="R170" t="str">
        <f>+VLOOKUP($D170,TP!$B:$E,3,FALSE)</f>
        <v>DEVECO</v>
      </c>
      <c r="S170" t="str">
        <f>+VLOOKUP($D170,TP!$B:$E,4,FALSE)</f>
        <v>Commerce / Tourisme</v>
      </c>
      <c r="T170" t="str">
        <f>+VLOOKUP($D170,TP!$B:$F,5,FALSE)</f>
        <v>CST</v>
      </c>
      <c r="U170" t="str">
        <f>+VLOOKUP($G170,TP!$G:$J,4,FALSE)</f>
        <v>Charges</v>
      </c>
    </row>
    <row r="171" spans="1:21">
      <c r="A171">
        <v>2015</v>
      </c>
      <c r="B171">
        <v>10</v>
      </c>
      <c r="D171">
        <v>511</v>
      </c>
      <c r="E171" t="s">
        <v>131</v>
      </c>
      <c r="F171" t="s">
        <v>17</v>
      </c>
      <c r="G171">
        <v>62</v>
      </c>
      <c r="H171" t="s">
        <v>29</v>
      </c>
      <c r="I171">
        <v>621400</v>
      </c>
      <c r="J171" t="s">
        <v>61</v>
      </c>
      <c r="O171">
        <v>1022.47</v>
      </c>
      <c r="R171" t="str">
        <f>+VLOOKUP($D171,TP!$B:$E,3,FALSE)</f>
        <v>DEVECO</v>
      </c>
      <c r="S171" t="str">
        <f>+VLOOKUP($D171,TP!$B:$E,4,FALSE)</f>
        <v>Commerce / Tourisme</v>
      </c>
      <c r="T171" t="str">
        <f>+VLOOKUP($D171,TP!$B:$F,5,FALSE)</f>
        <v>CST</v>
      </c>
      <c r="U171" t="str">
        <f>+VLOOKUP($G171,TP!$G:$J,4,FALSE)</f>
        <v>Charges</v>
      </c>
    </row>
    <row r="172" spans="1:21">
      <c r="A172">
        <v>2015</v>
      </c>
      <c r="B172">
        <v>10</v>
      </c>
      <c r="D172">
        <v>511</v>
      </c>
      <c r="E172" t="s">
        <v>131</v>
      </c>
      <c r="F172" t="s">
        <v>17</v>
      </c>
      <c r="G172">
        <v>62</v>
      </c>
      <c r="H172" t="s">
        <v>29</v>
      </c>
      <c r="I172">
        <v>621400</v>
      </c>
      <c r="J172" t="s">
        <v>61</v>
      </c>
      <c r="O172">
        <v>-11312.97</v>
      </c>
      <c r="R172" t="str">
        <f>+VLOOKUP($D172,TP!$B:$E,3,FALSE)</f>
        <v>DEVECO</v>
      </c>
      <c r="S172" t="str">
        <f>+VLOOKUP($D172,TP!$B:$E,4,FALSE)</f>
        <v>Commerce / Tourisme</v>
      </c>
      <c r="T172" t="str">
        <f>+VLOOKUP($D172,TP!$B:$F,5,FALSE)</f>
        <v>CST</v>
      </c>
      <c r="U172" t="str">
        <f>+VLOOKUP($G172,TP!$G:$J,4,FALSE)</f>
        <v>Charges</v>
      </c>
    </row>
    <row r="173" spans="1:21">
      <c r="A173">
        <v>2015</v>
      </c>
      <c r="B173">
        <v>10</v>
      </c>
      <c r="D173">
        <v>511</v>
      </c>
      <c r="E173" t="s">
        <v>131</v>
      </c>
      <c r="F173" t="s">
        <v>17</v>
      </c>
      <c r="G173">
        <v>62</v>
      </c>
      <c r="H173" t="s">
        <v>29</v>
      </c>
      <c r="I173">
        <v>621400</v>
      </c>
      <c r="J173" t="s">
        <v>61</v>
      </c>
      <c r="O173">
        <v>-11822.2</v>
      </c>
      <c r="R173" t="str">
        <f>+VLOOKUP($D173,TP!$B:$E,3,FALSE)</f>
        <v>DEVECO</v>
      </c>
      <c r="S173" t="str">
        <f>+VLOOKUP($D173,TP!$B:$E,4,FALSE)</f>
        <v>Commerce / Tourisme</v>
      </c>
      <c r="T173" t="str">
        <f>+VLOOKUP($D173,TP!$B:$F,5,FALSE)</f>
        <v>CST</v>
      </c>
      <c r="U173" t="str">
        <f>+VLOOKUP($G173,TP!$G:$J,4,FALSE)</f>
        <v>Charges</v>
      </c>
    </row>
    <row r="174" spans="1:21">
      <c r="A174">
        <v>2015</v>
      </c>
      <c r="B174">
        <v>10</v>
      </c>
      <c r="D174">
        <v>511</v>
      </c>
      <c r="E174" t="s">
        <v>131</v>
      </c>
      <c r="F174" t="s">
        <v>17</v>
      </c>
      <c r="G174">
        <v>62</v>
      </c>
      <c r="H174" t="s">
        <v>29</v>
      </c>
      <c r="I174">
        <v>621400</v>
      </c>
      <c r="J174" t="s">
        <v>61</v>
      </c>
      <c r="O174">
        <v>1311.17</v>
      </c>
      <c r="R174" t="str">
        <f>+VLOOKUP($D174,TP!$B:$E,3,FALSE)</f>
        <v>DEVECO</v>
      </c>
      <c r="S174" t="str">
        <f>+VLOOKUP($D174,TP!$B:$E,4,FALSE)</f>
        <v>Commerce / Tourisme</v>
      </c>
      <c r="T174" t="str">
        <f>+VLOOKUP($D174,TP!$B:$F,5,FALSE)</f>
        <v>CST</v>
      </c>
      <c r="U174" t="str">
        <f>+VLOOKUP($G174,TP!$G:$J,4,FALSE)</f>
        <v>Charges</v>
      </c>
    </row>
    <row r="175" spans="1:21">
      <c r="A175">
        <v>2015</v>
      </c>
      <c r="B175">
        <v>10</v>
      </c>
      <c r="D175">
        <v>511</v>
      </c>
      <c r="E175" t="s">
        <v>131</v>
      </c>
      <c r="F175" t="s">
        <v>17</v>
      </c>
      <c r="G175">
        <v>62</v>
      </c>
      <c r="H175" t="s">
        <v>29</v>
      </c>
      <c r="I175">
        <v>621400</v>
      </c>
      <c r="J175" t="s">
        <v>61</v>
      </c>
      <c r="O175">
        <v>-10919.85</v>
      </c>
      <c r="R175" t="str">
        <f>+VLOOKUP($D175,TP!$B:$E,3,FALSE)</f>
        <v>DEVECO</v>
      </c>
      <c r="S175" t="str">
        <f>+VLOOKUP($D175,TP!$B:$E,4,FALSE)</f>
        <v>Commerce / Tourisme</v>
      </c>
      <c r="T175" t="str">
        <f>+VLOOKUP($D175,TP!$B:$F,5,FALSE)</f>
        <v>CST</v>
      </c>
      <c r="U175" t="str">
        <f>+VLOOKUP($G175,TP!$G:$J,4,FALSE)</f>
        <v>Charges</v>
      </c>
    </row>
    <row r="176" spans="1:21">
      <c r="A176">
        <v>2015</v>
      </c>
      <c r="B176">
        <v>10</v>
      </c>
      <c r="D176">
        <v>511</v>
      </c>
      <c r="E176" t="s">
        <v>131</v>
      </c>
      <c r="F176" t="s">
        <v>17</v>
      </c>
      <c r="G176">
        <v>62</v>
      </c>
      <c r="H176" t="s">
        <v>29</v>
      </c>
      <c r="I176">
        <v>621400</v>
      </c>
      <c r="J176" t="s">
        <v>61</v>
      </c>
      <c r="O176">
        <v>262.23</v>
      </c>
      <c r="R176" t="str">
        <f>+VLOOKUP($D176,TP!$B:$E,3,FALSE)</f>
        <v>DEVECO</v>
      </c>
      <c r="S176" t="str">
        <f>+VLOOKUP($D176,TP!$B:$E,4,FALSE)</f>
        <v>Commerce / Tourisme</v>
      </c>
      <c r="T176" t="str">
        <f>+VLOOKUP($D176,TP!$B:$F,5,FALSE)</f>
        <v>CST</v>
      </c>
      <c r="U176" t="str">
        <f>+VLOOKUP($G176,TP!$G:$J,4,FALSE)</f>
        <v>Charges</v>
      </c>
    </row>
    <row r="177" spans="1:21">
      <c r="A177">
        <v>2015</v>
      </c>
      <c r="B177">
        <v>10</v>
      </c>
      <c r="D177">
        <v>511</v>
      </c>
      <c r="E177" t="s">
        <v>131</v>
      </c>
      <c r="F177" t="s">
        <v>17</v>
      </c>
      <c r="G177">
        <v>62</v>
      </c>
      <c r="H177" t="s">
        <v>29</v>
      </c>
      <c r="I177">
        <v>621400</v>
      </c>
      <c r="J177" t="s">
        <v>61</v>
      </c>
      <c r="O177">
        <v>-11713.25</v>
      </c>
      <c r="R177" t="str">
        <f>+VLOOKUP($D177,TP!$B:$E,3,FALSE)</f>
        <v>DEVECO</v>
      </c>
      <c r="S177" t="str">
        <f>+VLOOKUP($D177,TP!$B:$E,4,FALSE)</f>
        <v>Commerce / Tourisme</v>
      </c>
      <c r="T177" t="str">
        <f>+VLOOKUP($D177,TP!$B:$F,5,FALSE)</f>
        <v>CST</v>
      </c>
      <c r="U177" t="str">
        <f>+VLOOKUP($G177,TP!$G:$J,4,FALSE)</f>
        <v>Charges</v>
      </c>
    </row>
    <row r="178" spans="1:21">
      <c r="A178">
        <v>2015</v>
      </c>
      <c r="B178">
        <v>10</v>
      </c>
      <c r="D178">
        <v>511</v>
      </c>
      <c r="E178" t="s">
        <v>131</v>
      </c>
      <c r="F178" t="s">
        <v>17</v>
      </c>
      <c r="G178">
        <v>62</v>
      </c>
      <c r="H178" t="s">
        <v>29</v>
      </c>
      <c r="I178">
        <v>621400</v>
      </c>
      <c r="J178" t="s">
        <v>61</v>
      </c>
      <c r="O178">
        <v>943.48</v>
      </c>
      <c r="R178" t="str">
        <f>+VLOOKUP($D178,TP!$B:$E,3,FALSE)</f>
        <v>DEVECO</v>
      </c>
      <c r="S178" t="str">
        <f>+VLOOKUP($D178,TP!$B:$E,4,FALSE)</f>
        <v>Commerce / Tourisme</v>
      </c>
      <c r="T178" t="str">
        <f>+VLOOKUP($D178,TP!$B:$F,5,FALSE)</f>
        <v>CST</v>
      </c>
      <c r="U178" t="str">
        <f>+VLOOKUP($G178,TP!$G:$J,4,FALSE)</f>
        <v>Charges</v>
      </c>
    </row>
    <row r="179" spans="1:21">
      <c r="A179">
        <v>2015</v>
      </c>
      <c r="B179">
        <v>10</v>
      </c>
      <c r="D179">
        <v>511</v>
      </c>
      <c r="E179" t="s">
        <v>131</v>
      </c>
      <c r="F179" t="s">
        <v>17</v>
      </c>
      <c r="G179">
        <v>62</v>
      </c>
      <c r="H179" t="s">
        <v>29</v>
      </c>
      <c r="I179">
        <v>621400</v>
      </c>
      <c r="J179" t="s">
        <v>61</v>
      </c>
      <c r="O179">
        <v>-11875.78</v>
      </c>
      <c r="R179" t="str">
        <f>+VLOOKUP($D179,TP!$B:$E,3,FALSE)</f>
        <v>DEVECO</v>
      </c>
      <c r="S179" t="str">
        <f>+VLOOKUP($D179,TP!$B:$E,4,FALSE)</f>
        <v>Commerce / Tourisme</v>
      </c>
      <c r="T179" t="str">
        <f>+VLOOKUP($D179,TP!$B:$F,5,FALSE)</f>
        <v>CST</v>
      </c>
      <c r="U179" t="str">
        <f>+VLOOKUP($G179,TP!$G:$J,4,FALSE)</f>
        <v>Charges</v>
      </c>
    </row>
    <row r="180" spans="1:21">
      <c r="A180">
        <v>2015</v>
      </c>
      <c r="B180">
        <v>10</v>
      </c>
      <c r="D180">
        <v>511</v>
      </c>
      <c r="E180" t="s">
        <v>131</v>
      </c>
      <c r="F180" t="s">
        <v>17</v>
      </c>
      <c r="G180">
        <v>62</v>
      </c>
      <c r="H180" t="s">
        <v>29</v>
      </c>
      <c r="I180">
        <v>621400</v>
      </c>
      <c r="J180" t="s">
        <v>61</v>
      </c>
      <c r="O180">
        <v>1030.97</v>
      </c>
      <c r="R180" t="str">
        <f>+VLOOKUP($D180,TP!$B:$E,3,FALSE)</f>
        <v>DEVECO</v>
      </c>
      <c r="S180" t="str">
        <f>+VLOOKUP($D180,TP!$B:$E,4,FALSE)</f>
        <v>Commerce / Tourisme</v>
      </c>
      <c r="T180" t="str">
        <f>+VLOOKUP($D180,TP!$B:$F,5,FALSE)</f>
        <v>CST</v>
      </c>
      <c r="U180" t="str">
        <f>+VLOOKUP($G180,TP!$G:$J,4,FALSE)</f>
        <v>Charges</v>
      </c>
    </row>
    <row r="181" spans="1:21">
      <c r="A181">
        <v>2015</v>
      </c>
      <c r="B181">
        <v>10</v>
      </c>
      <c r="D181">
        <v>511</v>
      </c>
      <c r="E181" t="s">
        <v>131</v>
      </c>
      <c r="F181" t="s">
        <v>17</v>
      </c>
      <c r="G181">
        <v>62</v>
      </c>
      <c r="H181" t="s">
        <v>29</v>
      </c>
      <c r="I181">
        <v>621400</v>
      </c>
      <c r="J181" t="s">
        <v>61</v>
      </c>
      <c r="O181">
        <v>-11065</v>
      </c>
      <c r="R181" t="str">
        <f>+VLOOKUP($D181,TP!$B:$E,3,FALSE)</f>
        <v>DEVECO</v>
      </c>
      <c r="S181" t="str">
        <f>+VLOOKUP($D181,TP!$B:$E,4,FALSE)</f>
        <v>Commerce / Tourisme</v>
      </c>
      <c r="T181" t="str">
        <f>+VLOOKUP($D181,TP!$B:$F,5,FALSE)</f>
        <v>CST</v>
      </c>
      <c r="U181" t="str">
        <f>+VLOOKUP($G181,TP!$G:$J,4,FALSE)</f>
        <v>Charges</v>
      </c>
    </row>
    <row r="182" spans="1:21">
      <c r="A182">
        <v>2015</v>
      </c>
      <c r="B182">
        <v>10</v>
      </c>
      <c r="D182">
        <v>511</v>
      </c>
      <c r="E182" t="s">
        <v>131</v>
      </c>
      <c r="F182" t="s">
        <v>17</v>
      </c>
      <c r="G182">
        <v>62</v>
      </c>
      <c r="H182" t="s">
        <v>29</v>
      </c>
      <c r="I182">
        <v>621400</v>
      </c>
      <c r="J182" t="s">
        <v>61</v>
      </c>
      <c r="O182">
        <v>87.41</v>
      </c>
      <c r="R182" t="str">
        <f>+VLOOKUP($D182,TP!$B:$E,3,FALSE)</f>
        <v>DEVECO</v>
      </c>
      <c r="S182" t="str">
        <f>+VLOOKUP($D182,TP!$B:$E,4,FALSE)</f>
        <v>Commerce / Tourisme</v>
      </c>
      <c r="T182" t="str">
        <f>+VLOOKUP($D182,TP!$B:$F,5,FALSE)</f>
        <v>CST</v>
      </c>
      <c r="U182" t="str">
        <f>+VLOOKUP($G182,TP!$G:$J,4,FALSE)</f>
        <v>Charges</v>
      </c>
    </row>
    <row r="183" spans="1:21">
      <c r="A183">
        <v>2015</v>
      </c>
      <c r="B183">
        <v>10</v>
      </c>
      <c r="D183">
        <v>511</v>
      </c>
      <c r="E183" t="s">
        <v>131</v>
      </c>
      <c r="F183" t="s">
        <v>17</v>
      </c>
      <c r="G183">
        <v>62</v>
      </c>
      <c r="H183" t="s">
        <v>29</v>
      </c>
      <c r="I183">
        <v>621400</v>
      </c>
      <c r="J183" t="s">
        <v>61</v>
      </c>
      <c r="O183">
        <v>2451.4499999999998</v>
      </c>
      <c r="R183" t="str">
        <f>+VLOOKUP($D183,TP!$B:$E,3,FALSE)</f>
        <v>DEVECO</v>
      </c>
      <c r="S183" t="str">
        <f>+VLOOKUP($D183,TP!$B:$E,4,FALSE)</f>
        <v>Commerce / Tourisme</v>
      </c>
      <c r="T183" t="str">
        <f>+VLOOKUP($D183,TP!$B:$F,5,FALSE)</f>
        <v>CST</v>
      </c>
      <c r="U183" t="str">
        <f>+VLOOKUP($G183,TP!$G:$J,4,FALSE)</f>
        <v>Charges</v>
      </c>
    </row>
    <row r="184" spans="1:21">
      <c r="A184">
        <v>2015</v>
      </c>
      <c r="B184">
        <v>10</v>
      </c>
      <c r="D184">
        <v>511</v>
      </c>
      <c r="E184" t="s">
        <v>131</v>
      </c>
      <c r="F184" t="s">
        <v>17</v>
      </c>
      <c r="G184">
        <v>62</v>
      </c>
      <c r="H184" t="s">
        <v>29</v>
      </c>
      <c r="I184">
        <v>621400</v>
      </c>
      <c r="J184" t="s">
        <v>61</v>
      </c>
      <c r="O184">
        <v>-13353.44</v>
      </c>
      <c r="R184" t="str">
        <f>+VLOOKUP($D184,TP!$B:$E,3,FALSE)</f>
        <v>DEVECO</v>
      </c>
      <c r="S184" t="str">
        <f>+VLOOKUP($D184,TP!$B:$E,4,FALSE)</f>
        <v>Commerce / Tourisme</v>
      </c>
      <c r="T184" t="str">
        <f>+VLOOKUP($D184,TP!$B:$F,5,FALSE)</f>
        <v>CST</v>
      </c>
      <c r="U184" t="str">
        <f>+VLOOKUP($G184,TP!$G:$J,4,FALSE)</f>
        <v>Charges</v>
      </c>
    </row>
    <row r="185" spans="1:21">
      <c r="A185">
        <v>2015</v>
      </c>
      <c r="B185">
        <v>10</v>
      </c>
      <c r="D185">
        <v>511</v>
      </c>
      <c r="E185" t="s">
        <v>131</v>
      </c>
      <c r="F185" t="s">
        <v>17</v>
      </c>
      <c r="G185">
        <v>62</v>
      </c>
      <c r="H185" t="s">
        <v>29</v>
      </c>
      <c r="I185">
        <v>621400</v>
      </c>
      <c r="J185" t="s">
        <v>61</v>
      </c>
      <c r="O185">
        <v>-14405.86</v>
      </c>
      <c r="R185" t="str">
        <f>+VLOOKUP($D185,TP!$B:$E,3,FALSE)</f>
        <v>DEVECO</v>
      </c>
      <c r="S185" t="str">
        <f>+VLOOKUP($D185,TP!$B:$E,4,FALSE)</f>
        <v>Commerce / Tourisme</v>
      </c>
      <c r="T185" t="str">
        <f>+VLOOKUP($D185,TP!$B:$F,5,FALSE)</f>
        <v>CST</v>
      </c>
      <c r="U185" t="str">
        <f>+VLOOKUP($G185,TP!$G:$J,4,FALSE)</f>
        <v>Charges</v>
      </c>
    </row>
    <row r="186" spans="1:21">
      <c r="A186">
        <v>2015</v>
      </c>
      <c r="B186">
        <v>10</v>
      </c>
      <c r="D186">
        <v>511</v>
      </c>
      <c r="E186" t="s">
        <v>131</v>
      </c>
      <c r="F186" t="s">
        <v>17</v>
      </c>
      <c r="G186">
        <v>62</v>
      </c>
      <c r="H186" t="s">
        <v>29</v>
      </c>
      <c r="I186">
        <v>621400</v>
      </c>
      <c r="J186" t="s">
        <v>61</v>
      </c>
      <c r="O186">
        <v>3533.27</v>
      </c>
      <c r="R186" t="str">
        <f>+VLOOKUP($D186,TP!$B:$E,3,FALSE)</f>
        <v>DEVECO</v>
      </c>
      <c r="S186" t="str">
        <f>+VLOOKUP($D186,TP!$B:$E,4,FALSE)</f>
        <v>Commerce / Tourisme</v>
      </c>
      <c r="T186" t="str">
        <f>+VLOOKUP($D186,TP!$B:$F,5,FALSE)</f>
        <v>CST</v>
      </c>
      <c r="U186" t="str">
        <f>+VLOOKUP($G186,TP!$G:$J,4,FALSE)</f>
        <v>Charges</v>
      </c>
    </row>
    <row r="187" spans="1:21">
      <c r="A187">
        <v>2015</v>
      </c>
      <c r="B187">
        <v>10</v>
      </c>
      <c r="D187">
        <v>511</v>
      </c>
      <c r="E187" t="s">
        <v>131</v>
      </c>
      <c r="F187" t="s">
        <v>17</v>
      </c>
      <c r="G187">
        <v>62</v>
      </c>
      <c r="H187" t="s">
        <v>29</v>
      </c>
      <c r="I187">
        <v>622600</v>
      </c>
      <c r="J187" t="s">
        <v>62</v>
      </c>
      <c r="K187">
        <v>-1800</v>
      </c>
      <c r="L187">
        <v>-2000</v>
      </c>
      <c r="M187">
        <v>-2000</v>
      </c>
      <c r="P187">
        <v>-2000</v>
      </c>
      <c r="Q187">
        <v>-2000</v>
      </c>
      <c r="R187" t="str">
        <f>+VLOOKUP($D187,TP!$B:$E,3,FALSE)</f>
        <v>DEVECO</v>
      </c>
      <c r="S187" t="str">
        <f>+VLOOKUP($D187,TP!$B:$E,4,FALSE)</f>
        <v>Commerce / Tourisme</v>
      </c>
      <c r="T187" t="str">
        <f>+VLOOKUP($D187,TP!$B:$F,5,FALSE)</f>
        <v>CST</v>
      </c>
      <c r="U187" t="str">
        <f>+VLOOKUP($G187,TP!$G:$J,4,FALSE)</f>
        <v>Charges</v>
      </c>
    </row>
    <row r="188" spans="1:21">
      <c r="A188">
        <v>2015</v>
      </c>
      <c r="B188">
        <v>10</v>
      </c>
      <c r="D188">
        <v>511</v>
      </c>
      <c r="E188" t="s">
        <v>131</v>
      </c>
      <c r="F188" t="s">
        <v>17</v>
      </c>
      <c r="G188">
        <v>62</v>
      </c>
      <c r="H188" t="s">
        <v>29</v>
      </c>
      <c r="I188">
        <v>622600</v>
      </c>
      <c r="J188" t="s">
        <v>62</v>
      </c>
      <c r="O188">
        <v>-250</v>
      </c>
      <c r="R188" t="str">
        <f>+VLOOKUP($D188,TP!$B:$E,3,FALSE)</f>
        <v>DEVECO</v>
      </c>
      <c r="S188" t="str">
        <f>+VLOOKUP($D188,TP!$B:$E,4,FALSE)</f>
        <v>Commerce / Tourisme</v>
      </c>
      <c r="T188" t="str">
        <f>+VLOOKUP($D188,TP!$B:$F,5,FALSE)</f>
        <v>CST</v>
      </c>
      <c r="U188" t="str">
        <f>+VLOOKUP($G188,TP!$G:$J,4,FALSE)</f>
        <v>Charges</v>
      </c>
    </row>
    <row r="189" spans="1:21">
      <c r="A189">
        <v>2015</v>
      </c>
      <c r="B189">
        <v>10</v>
      </c>
      <c r="D189">
        <v>511</v>
      </c>
      <c r="E189" t="s">
        <v>131</v>
      </c>
      <c r="F189" t="s">
        <v>17</v>
      </c>
      <c r="G189">
        <v>62</v>
      </c>
      <c r="H189" t="s">
        <v>29</v>
      </c>
      <c r="I189">
        <v>623600</v>
      </c>
      <c r="J189" t="s">
        <v>72</v>
      </c>
      <c r="K189">
        <v>-570</v>
      </c>
      <c r="L189">
        <v>-1100</v>
      </c>
      <c r="M189">
        <v>-1000</v>
      </c>
      <c r="P189">
        <v>-1000</v>
      </c>
      <c r="Q189">
        <v>-1000</v>
      </c>
      <c r="R189" t="str">
        <f>+VLOOKUP($D189,TP!$B:$E,3,FALSE)</f>
        <v>DEVECO</v>
      </c>
      <c r="S189" t="str">
        <f>+VLOOKUP($D189,TP!$B:$E,4,FALSE)</f>
        <v>Commerce / Tourisme</v>
      </c>
      <c r="T189" t="str">
        <f>+VLOOKUP($D189,TP!$B:$F,5,FALSE)</f>
        <v>CST</v>
      </c>
      <c r="U189" t="str">
        <f>+VLOOKUP($G189,TP!$G:$J,4,FALSE)</f>
        <v>Charges</v>
      </c>
    </row>
    <row r="190" spans="1:21">
      <c r="A190">
        <v>2015</v>
      </c>
      <c r="B190">
        <v>10</v>
      </c>
      <c r="D190">
        <v>511</v>
      </c>
      <c r="E190" t="s">
        <v>131</v>
      </c>
      <c r="F190" t="s">
        <v>17</v>
      </c>
      <c r="G190">
        <v>62</v>
      </c>
      <c r="H190" t="s">
        <v>29</v>
      </c>
      <c r="I190">
        <v>623600</v>
      </c>
      <c r="J190" t="s">
        <v>72</v>
      </c>
      <c r="O190">
        <v>-123</v>
      </c>
      <c r="R190" t="str">
        <f>+VLOOKUP($D190,TP!$B:$E,3,FALSE)</f>
        <v>DEVECO</v>
      </c>
      <c r="S190" t="str">
        <f>+VLOOKUP($D190,TP!$B:$E,4,FALSE)</f>
        <v>Commerce / Tourisme</v>
      </c>
      <c r="T190" t="str">
        <f>+VLOOKUP($D190,TP!$B:$F,5,FALSE)</f>
        <v>CST</v>
      </c>
      <c r="U190" t="str">
        <f>+VLOOKUP($G190,TP!$G:$J,4,FALSE)</f>
        <v>Charges</v>
      </c>
    </row>
    <row r="191" spans="1:21">
      <c r="A191">
        <v>2015</v>
      </c>
      <c r="B191">
        <v>10</v>
      </c>
      <c r="D191">
        <v>511</v>
      </c>
      <c r="E191" t="s">
        <v>131</v>
      </c>
      <c r="F191" t="s">
        <v>17</v>
      </c>
      <c r="G191">
        <v>62</v>
      </c>
      <c r="H191" t="s">
        <v>29</v>
      </c>
      <c r="I191">
        <v>623600</v>
      </c>
      <c r="J191" t="s">
        <v>72</v>
      </c>
      <c r="O191">
        <v>-588.35</v>
      </c>
      <c r="R191" t="str">
        <f>+VLOOKUP($D191,TP!$B:$E,3,FALSE)</f>
        <v>DEVECO</v>
      </c>
      <c r="S191" t="str">
        <f>+VLOOKUP($D191,TP!$B:$E,4,FALSE)</f>
        <v>Commerce / Tourisme</v>
      </c>
      <c r="T191" t="str">
        <f>+VLOOKUP($D191,TP!$B:$F,5,FALSE)</f>
        <v>CST</v>
      </c>
      <c r="U191" t="str">
        <f>+VLOOKUP($G191,TP!$G:$J,4,FALSE)</f>
        <v>Charges</v>
      </c>
    </row>
    <row r="192" spans="1:21">
      <c r="A192">
        <v>2015</v>
      </c>
      <c r="B192">
        <v>10</v>
      </c>
      <c r="D192">
        <v>511</v>
      </c>
      <c r="E192" t="s">
        <v>131</v>
      </c>
      <c r="F192" t="s">
        <v>17</v>
      </c>
      <c r="G192">
        <v>62</v>
      </c>
      <c r="H192" t="s">
        <v>29</v>
      </c>
      <c r="I192">
        <v>623600</v>
      </c>
      <c r="J192" t="s">
        <v>72</v>
      </c>
      <c r="O192">
        <v>-336</v>
      </c>
      <c r="R192" t="str">
        <f>+VLOOKUP($D192,TP!$B:$E,3,FALSE)</f>
        <v>DEVECO</v>
      </c>
      <c r="S192" t="str">
        <f>+VLOOKUP($D192,TP!$B:$E,4,FALSE)</f>
        <v>Commerce / Tourisme</v>
      </c>
      <c r="T192" t="str">
        <f>+VLOOKUP($D192,TP!$B:$F,5,FALSE)</f>
        <v>CST</v>
      </c>
      <c r="U192" t="str">
        <f>+VLOOKUP($G192,TP!$G:$J,4,FALSE)</f>
        <v>Charges</v>
      </c>
    </row>
    <row r="193" spans="1:21">
      <c r="A193">
        <v>2015</v>
      </c>
      <c r="B193">
        <v>10</v>
      </c>
      <c r="D193">
        <v>511</v>
      </c>
      <c r="E193" t="s">
        <v>131</v>
      </c>
      <c r="F193" t="s">
        <v>17</v>
      </c>
      <c r="G193">
        <v>62</v>
      </c>
      <c r="H193" t="s">
        <v>29</v>
      </c>
      <c r="I193">
        <v>625110</v>
      </c>
      <c r="J193" t="s">
        <v>52</v>
      </c>
      <c r="K193">
        <v>-2443.17</v>
      </c>
      <c r="L193">
        <v>-3000</v>
      </c>
      <c r="M193">
        <v>-3000</v>
      </c>
      <c r="P193">
        <v>-4000</v>
      </c>
      <c r="Q193">
        <v>-4000</v>
      </c>
      <c r="R193" t="str">
        <f>+VLOOKUP($D193,TP!$B:$E,3,FALSE)</f>
        <v>DEVECO</v>
      </c>
      <c r="S193" t="str">
        <f>+VLOOKUP($D193,TP!$B:$E,4,FALSE)</f>
        <v>Commerce / Tourisme</v>
      </c>
      <c r="T193" t="str">
        <f>+VLOOKUP($D193,TP!$B:$F,5,FALSE)</f>
        <v>CST</v>
      </c>
      <c r="U193" t="str">
        <f>+VLOOKUP($G193,TP!$G:$J,4,FALSE)</f>
        <v>Charges</v>
      </c>
    </row>
    <row r="194" spans="1:21">
      <c r="A194">
        <v>2015</v>
      </c>
      <c r="B194">
        <v>10</v>
      </c>
      <c r="D194">
        <v>511</v>
      </c>
      <c r="E194" t="s">
        <v>131</v>
      </c>
      <c r="F194" t="s">
        <v>17</v>
      </c>
      <c r="G194">
        <v>62</v>
      </c>
      <c r="H194" t="s">
        <v>29</v>
      </c>
      <c r="I194">
        <v>625110</v>
      </c>
      <c r="J194" t="s">
        <v>52</v>
      </c>
      <c r="O194">
        <v>-160.9</v>
      </c>
      <c r="R194" t="str">
        <f>+VLOOKUP($D194,TP!$B:$E,3,FALSE)</f>
        <v>DEVECO</v>
      </c>
      <c r="S194" t="str">
        <f>+VLOOKUP($D194,TP!$B:$E,4,FALSE)</f>
        <v>Commerce / Tourisme</v>
      </c>
      <c r="T194" t="str">
        <f>+VLOOKUP($D194,TP!$B:$F,5,FALSE)</f>
        <v>CST</v>
      </c>
      <c r="U194" t="str">
        <f>+VLOOKUP($G194,TP!$G:$J,4,FALSE)</f>
        <v>Charges</v>
      </c>
    </row>
    <row r="195" spans="1:21">
      <c r="A195">
        <v>2015</v>
      </c>
      <c r="B195">
        <v>10</v>
      </c>
      <c r="D195">
        <v>511</v>
      </c>
      <c r="E195" t="s">
        <v>131</v>
      </c>
      <c r="F195" t="s">
        <v>17</v>
      </c>
      <c r="G195">
        <v>62</v>
      </c>
      <c r="H195" t="s">
        <v>29</v>
      </c>
      <c r="I195">
        <v>625110</v>
      </c>
      <c r="J195" t="s">
        <v>52</v>
      </c>
      <c r="O195">
        <v>-34.6</v>
      </c>
      <c r="R195" t="str">
        <f>+VLOOKUP($D195,TP!$B:$E,3,FALSE)</f>
        <v>DEVECO</v>
      </c>
      <c r="S195" t="str">
        <f>+VLOOKUP($D195,TP!$B:$E,4,FALSE)</f>
        <v>Commerce / Tourisme</v>
      </c>
      <c r="T195" t="str">
        <f>+VLOOKUP($D195,TP!$B:$F,5,FALSE)</f>
        <v>CST</v>
      </c>
      <c r="U195" t="str">
        <f>+VLOOKUP($G195,TP!$G:$J,4,FALSE)</f>
        <v>Charges</v>
      </c>
    </row>
    <row r="196" spans="1:21">
      <c r="A196">
        <v>2015</v>
      </c>
      <c r="B196">
        <v>10</v>
      </c>
      <c r="D196">
        <v>511</v>
      </c>
      <c r="E196" t="s">
        <v>131</v>
      </c>
      <c r="F196" t="s">
        <v>17</v>
      </c>
      <c r="G196">
        <v>62</v>
      </c>
      <c r="H196" t="s">
        <v>29</v>
      </c>
      <c r="I196">
        <v>625110</v>
      </c>
      <c r="J196" t="s">
        <v>52</v>
      </c>
      <c r="O196">
        <v>-79.11</v>
      </c>
      <c r="R196" t="str">
        <f>+VLOOKUP($D196,TP!$B:$E,3,FALSE)</f>
        <v>DEVECO</v>
      </c>
      <c r="S196" t="str">
        <f>+VLOOKUP($D196,TP!$B:$E,4,FALSE)</f>
        <v>Commerce / Tourisme</v>
      </c>
      <c r="T196" t="str">
        <f>+VLOOKUP($D196,TP!$B:$F,5,FALSE)</f>
        <v>CST</v>
      </c>
      <c r="U196" t="str">
        <f>+VLOOKUP($G196,TP!$G:$J,4,FALSE)</f>
        <v>Charges</v>
      </c>
    </row>
    <row r="197" spans="1:21">
      <c r="A197">
        <v>2015</v>
      </c>
      <c r="B197">
        <v>10</v>
      </c>
      <c r="D197">
        <v>511</v>
      </c>
      <c r="E197" t="s">
        <v>131</v>
      </c>
      <c r="F197" t="s">
        <v>17</v>
      </c>
      <c r="G197">
        <v>62</v>
      </c>
      <c r="H197" t="s">
        <v>29</v>
      </c>
      <c r="I197">
        <v>625110</v>
      </c>
      <c r="J197" t="s">
        <v>52</v>
      </c>
      <c r="O197">
        <v>-31.2</v>
      </c>
      <c r="R197" t="str">
        <f>+VLOOKUP($D197,TP!$B:$E,3,FALSE)</f>
        <v>DEVECO</v>
      </c>
      <c r="S197" t="str">
        <f>+VLOOKUP($D197,TP!$B:$E,4,FALSE)</f>
        <v>Commerce / Tourisme</v>
      </c>
      <c r="T197" t="str">
        <f>+VLOOKUP($D197,TP!$B:$F,5,FALSE)</f>
        <v>CST</v>
      </c>
      <c r="U197" t="str">
        <f>+VLOOKUP($G197,TP!$G:$J,4,FALSE)</f>
        <v>Charges</v>
      </c>
    </row>
    <row r="198" spans="1:21">
      <c r="A198">
        <v>2015</v>
      </c>
      <c r="B198">
        <v>10</v>
      </c>
      <c r="D198">
        <v>511</v>
      </c>
      <c r="E198" t="s">
        <v>131</v>
      </c>
      <c r="F198" t="s">
        <v>17</v>
      </c>
      <c r="G198">
        <v>62</v>
      </c>
      <c r="H198" t="s">
        <v>29</v>
      </c>
      <c r="I198">
        <v>625110</v>
      </c>
      <c r="J198" t="s">
        <v>52</v>
      </c>
      <c r="O198">
        <v>-669.39</v>
      </c>
      <c r="R198" t="str">
        <f>+VLOOKUP($D198,TP!$B:$E,3,FALSE)</f>
        <v>DEVECO</v>
      </c>
      <c r="S198" t="str">
        <f>+VLOOKUP($D198,TP!$B:$E,4,FALSE)</f>
        <v>Commerce / Tourisme</v>
      </c>
      <c r="T198" t="str">
        <f>+VLOOKUP($D198,TP!$B:$F,5,FALSE)</f>
        <v>CST</v>
      </c>
      <c r="U198" t="str">
        <f>+VLOOKUP($G198,TP!$G:$J,4,FALSE)</f>
        <v>Charges</v>
      </c>
    </row>
    <row r="199" spans="1:21">
      <c r="A199">
        <v>2015</v>
      </c>
      <c r="B199">
        <v>10</v>
      </c>
      <c r="D199">
        <v>511</v>
      </c>
      <c r="E199" t="s">
        <v>131</v>
      </c>
      <c r="F199" t="s">
        <v>17</v>
      </c>
      <c r="G199">
        <v>62</v>
      </c>
      <c r="H199" t="s">
        <v>29</v>
      </c>
      <c r="I199">
        <v>625110</v>
      </c>
      <c r="J199" t="s">
        <v>52</v>
      </c>
      <c r="O199">
        <v>-81.099999999999994</v>
      </c>
      <c r="R199" t="str">
        <f>+VLOOKUP($D199,TP!$B:$E,3,FALSE)</f>
        <v>DEVECO</v>
      </c>
      <c r="S199" t="str">
        <f>+VLOOKUP($D199,TP!$B:$E,4,FALSE)</f>
        <v>Commerce / Tourisme</v>
      </c>
      <c r="T199" t="str">
        <f>+VLOOKUP($D199,TP!$B:$F,5,FALSE)</f>
        <v>CST</v>
      </c>
      <c r="U199" t="str">
        <f>+VLOOKUP($G199,TP!$G:$J,4,FALSE)</f>
        <v>Charges</v>
      </c>
    </row>
    <row r="200" spans="1:21">
      <c r="A200">
        <v>2015</v>
      </c>
      <c r="B200">
        <v>10</v>
      </c>
      <c r="D200">
        <v>511</v>
      </c>
      <c r="E200" t="s">
        <v>131</v>
      </c>
      <c r="F200" t="s">
        <v>17</v>
      </c>
      <c r="G200">
        <v>62</v>
      </c>
      <c r="H200" t="s">
        <v>29</v>
      </c>
      <c r="I200">
        <v>625110</v>
      </c>
      <c r="J200" t="s">
        <v>52</v>
      </c>
      <c r="O200">
        <v>-67.849999999999994</v>
      </c>
      <c r="R200" t="str">
        <f>+VLOOKUP($D200,TP!$B:$E,3,FALSE)</f>
        <v>DEVECO</v>
      </c>
      <c r="S200" t="str">
        <f>+VLOOKUP($D200,TP!$B:$E,4,FALSE)</f>
        <v>Commerce / Tourisme</v>
      </c>
      <c r="T200" t="str">
        <f>+VLOOKUP($D200,TP!$B:$F,5,FALSE)</f>
        <v>CST</v>
      </c>
      <c r="U200" t="str">
        <f>+VLOOKUP($G200,TP!$G:$J,4,FALSE)</f>
        <v>Charges</v>
      </c>
    </row>
    <row r="201" spans="1:21">
      <c r="A201">
        <v>2015</v>
      </c>
      <c r="B201">
        <v>10</v>
      </c>
      <c r="D201">
        <v>511</v>
      </c>
      <c r="E201" t="s">
        <v>131</v>
      </c>
      <c r="F201" t="s">
        <v>17</v>
      </c>
      <c r="G201">
        <v>62</v>
      </c>
      <c r="H201" t="s">
        <v>29</v>
      </c>
      <c r="I201">
        <v>625110</v>
      </c>
      <c r="J201" t="s">
        <v>52</v>
      </c>
      <c r="O201">
        <v>-55.4</v>
      </c>
      <c r="R201" t="str">
        <f>+VLOOKUP($D201,TP!$B:$E,3,FALSE)</f>
        <v>DEVECO</v>
      </c>
      <c r="S201" t="str">
        <f>+VLOOKUP($D201,TP!$B:$E,4,FALSE)</f>
        <v>Commerce / Tourisme</v>
      </c>
      <c r="T201" t="str">
        <f>+VLOOKUP($D201,TP!$B:$F,5,FALSE)</f>
        <v>CST</v>
      </c>
      <c r="U201" t="str">
        <f>+VLOOKUP($G201,TP!$G:$J,4,FALSE)</f>
        <v>Charges</v>
      </c>
    </row>
    <row r="202" spans="1:21">
      <c r="A202">
        <v>2015</v>
      </c>
      <c r="B202">
        <v>10</v>
      </c>
      <c r="D202">
        <v>511</v>
      </c>
      <c r="E202" t="s">
        <v>131</v>
      </c>
      <c r="F202" t="s">
        <v>17</v>
      </c>
      <c r="G202">
        <v>62</v>
      </c>
      <c r="H202" t="s">
        <v>29</v>
      </c>
      <c r="I202">
        <v>625112</v>
      </c>
      <c r="J202" t="s">
        <v>75</v>
      </c>
      <c r="O202">
        <v>-195</v>
      </c>
      <c r="R202" t="str">
        <f>+VLOOKUP($D202,TP!$B:$E,3,FALSE)</f>
        <v>DEVECO</v>
      </c>
      <c r="S202" t="str">
        <f>+VLOOKUP($D202,TP!$B:$E,4,FALSE)</f>
        <v>Commerce / Tourisme</v>
      </c>
      <c r="T202" t="str">
        <f>+VLOOKUP($D202,TP!$B:$F,5,FALSE)</f>
        <v>CST</v>
      </c>
      <c r="U202" t="str">
        <f>+VLOOKUP($G202,TP!$G:$J,4,FALSE)</f>
        <v>Charges</v>
      </c>
    </row>
    <row r="203" spans="1:21">
      <c r="A203">
        <v>2015</v>
      </c>
      <c r="B203">
        <v>10</v>
      </c>
      <c r="D203">
        <v>511</v>
      </c>
      <c r="E203" t="s">
        <v>131</v>
      </c>
      <c r="F203" t="s">
        <v>17</v>
      </c>
      <c r="G203">
        <v>62</v>
      </c>
      <c r="H203" t="s">
        <v>29</v>
      </c>
      <c r="I203">
        <v>625140</v>
      </c>
      <c r="J203" t="s">
        <v>64</v>
      </c>
      <c r="K203">
        <v>0</v>
      </c>
      <c r="L203">
        <v>-500</v>
      </c>
      <c r="M203">
        <v>-500</v>
      </c>
      <c r="P203">
        <v>-500</v>
      </c>
      <c r="Q203">
        <v>-500</v>
      </c>
      <c r="R203" t="str">
        <f>+VLOOKUP($D203,TP!$B:$E,3,FALSE)</f>
        <v>DEVECO</v>
      </c>
      <c r="S203" t="str">
        <f>+VLOOKUP($D203,TP!$B:$E,4,FALSE)</f>
        <v>Commerce / Tourisme</v>
      </c>
      <c r="T203" t="str">
        <f>+VLOOKUP($D203,TP!$B:$F,5,FALSE)</f>
        <v>CST</v>
      </c>
      <c r="U203" t="str">
        <f>+VLOOKUP($G203,TP!$G:$J,4,FALSE)</f>
        <v>Charges</v>
      </c>
    </row>
    <row r="204" spans="1:21">
      <c r="A204">
        <v>2015</v>
      </c>
      <c r="B204">
        <v>10</v>
      </c>
      <c r="D204">
        <v>511</v>
      </c>
      <c r="E204" t="s">
        <v>131</v>
      </c>
      <c r="F204" t="s">
        <v>17</v>
      </c>
      <c r="G204">
        <v>62</v>
      </c>
      <c r="H204" t="s">
        <v>29</v>
      </c>
      <c r="I204">
        <v>625700</v>
      </c>
      <c r="J204" t="s">
        <v>31</v>
      </c>
      <c r="K204">
        <v>-1580.1</v>
      </c>
      <c r="L204">
        <v>-1200</v>
      </c>
      <c r="M204">
        <v>-1000</v>
      </c>
      <c r="P204">
        <v>-1200</v>
      </c>
      <c r="Q204">
        <v>-1200</v>
      </c>
      <c r="R204" t="str">
        <f>+VLOOKUP($D204,TP!$B:$E,3,FALSE)</f>
        <v>DEVECO</v>
      </c>
      <c r="S204" t="str">
        <f>+VLOOKUP($D204,TP!$B:$E,4,FALSE)</f>
        <v>Commerce / Tourisme</v>
      </c>
      <c r="T204" t="str">
        <f>+VLOOKUP($D204,TP!$B:$F,5,FALSE)</f>
        <v>CST</v>
      </c>
      <c r="U204" t="str">
        <f>+VLOOKUP($G204,TP!$G:$J,4,FALSE)</f>
        <v>Charges</v>
      </c>
    </row>
    <row r="205" spans="1:21">
      <c r="A205">
        <v>2015</v>
      </c>
      <c r="B205">
        <v>10</v>
      </c>
      <c r="D205">
        <v>511</v>
      </c>
      <c r="E205" t="s">
        <v>131</v>
      </c>
      <c r="F205" t="s">
        <v>17</v>
      </c>
      <c r="G205">
        <v>62</v>
      </c>
      <c r="H205" t="s">
        <v>29</v>
      </c>
      <c r="I205">
        <v>625700</v>
      </c>
      <c r="J205" t="s">
        <v>31</v>
      </c>
      <c r="O205">
        <v>-105</v>
      </c>
      <c r="R205" t="str">
        <f>+VLOOKUP($D205,TP!$B:$E,3,FALSE)</f>
        <v>DEVECO</v>
      </c>
      <c r="S205" t="str">
        <f>+VLOOKUP($D205,TP!$B:$E,4,FALSE)</f>
        <v>Commerce / Tourisme</v>
      </c>
      <c r="T205" t="str">
        <f>+VLOOKUP($D205,TP!$B:$F,5,FALSE)</f>
        <v>CST</v>
      </c>
      <c r="U205" t="str">
        <f>+VLOOKUP($G205,TP!$G:$J,4,FALSE)</f>
        <v>Charges</v>
      </c>
    </row>
    <row r="206" spans="1:21">
      <c r="A206">
        <v>2015</v>
      </c>
      <c r="B206">
        <v>10</v>
      </c>
      <c r="D206">
        <v>511</v>
      </c>
      <c r="E206" t="s">
        <v>131</v>
      </c>
      <c r="F206" t="s">
        <v>17</v>
      </c>
      <c r="G206">
        <v>62</v>
      </c>
      <c r="H206" t="s">
        <v>29</v>
      </c>
      <c r="I206">
        <v>625700</v>
      </c>
      <c r="J206" t="s">
        <v>31</v>
      </c>
      <c r="O206">
        <v>-57</v>
      </c>
      <c r="R206" t="str">
        <f>+VLOOKUP($D206,TP!$B:$E,3,FALSE)</f>
        <v>DEVECO</v>
      </c>
      <c r="S206" t="str">
        <f>+VLOOKUP($D206,TP!$B:$E,4,FALSE)</f>
        <v>Commerce / Tourisme</v>
      </c>
      <c r="T206" t="str">
        <f>+VLOOKUP($D206,TP!$B:$F,5,FALSE)</f>
        <v>CST</v>
      </c>
      <c r="U206" t="str">
        <f>+VLOOKUP($G206,TP!$G:$J,4,FALSE)</f>
        <v>Charges</v>
      </c>
    </row>
    <row r="207" spans="1:21">
      <c r="A207">
        <v>2015</v>
      </c>
      <c r="B207">
        <v>10</v>
      </c>
      <c r="D207">
        <v>511</v>
      </c>
      <c r="E207" t="s">
        <v>131</v>
      </c>
      <c r="F207" t="s">
        <v>17</v>
      </c>
      <c r="G207">
        <v>62</v>
      </c>
      <c r="H207" t="s">
        <v>29</v>
      </c>
      <c r="I207">
        <v>625700</v>
      </c>
      <c r="J207" t="s">
        <v>31</v>
      </c>
      <c r="O207">
        <v>-107.8</v>
      </c>
      <c r="R207" t="str">
        <f>+VLOOKUP($D207,TP!$B:$E,3,FALSE)</f>
        <v>DEVECO</v>
      </c>
      <c r="S207" t="str">
        <f>+VLOOKUP($D207,TP!$B:$E,4,FALSE)</f>
        <v>Commerce / Tourisme</v>
      </c>
      <c r="T207" t="str">
        <f>+VLOOKUP($D207,TP!$B:$F,5,FALSE)</f>
        <v>CST</v>
      </c>
      <c r="U207" t="str">
        <f>+VLOOKUP($G207,TP!$G:$J,4,FALSE)</f>
        <v>Charges</v>
      </c>
    </row>
    <row r="208" spans="1:21">
      <c r="A208">
        <v>2015</v>
      </c>
      <c r="B208">
        <v>10</v>
      </c>
      <c r="D208">
        <v>511</v>
      </c>
      <c r="E208" t="s">
        <v>131</v>
      </c>
      <c r="F208" t="s">
        <v>17</v>
      </c>
      <c r="G208">
        <v>62</v>
      </c>
      <c r="H208" t="s">
        <v>29</v>
      </c>
      <c r="I208">
        <v>625700</v>
      </c>
      <c r="J208" t="s">
        <v>31</v>
      </c>
      <c r="O208">
        <v>-50</v>
      </c>
      <c r="R208" t="str">
        <f>+VLOOKUP($D208,TP!$B:$E,3,FALSE)</f>
        <v>DEVECO</v>
      </c>
      <c r="S208" t="str">
        <f>+VLOOKUP($D208,TP!$B:$E,4,FALSE)</f>
        <v>Commerce / Tourisme</v>
      </c>
      <c r="T208" t="str">
        <f>+VLOOKUP($D208,TP!$B:$F,5,FALSE)</f>
        <v>CST</v>
      </c>
      <c r="U208" t="str">
        <f>+VLOOKUP($G208,TP!$G:$J,4,FALSE)</f>
        <v>Charges</v>
      </c>
    </row>
    <row r="209" spans="1:21">
      <c r="A209">
        <v>2015</v>
      </c>
      <c r="B209">
        <v>10</v>
      </c>
      <c r="D209">
        <v>511</v>
      </c>
      <c r="E209" t="s">
        <v>131</v>
      </c>
      <c r="F209" t="s">
        <v>17</v>
      </c>
      <c r="G209">
        <v>62</v>
      </c>
      <c r="H209" t="s">
        <v>29</v>
      </c>
      <c r="I209">
        <v>625700</v>
      </c>
      <c r="J209" t="s">
        <v>31</v>
      </c>
      <c r="O209">
        <v>-7.8</v>
      </c>
      <c r="R209" t="str">
        <f>+VLOOKUP($D209,TP!$B:$E,3,FALSE)</f>
        <v>DEVECO</v>
      </c>
      <c r="S209" t="str">
        <f>+VLOOKUP($D209,TP!$B:$E,4,FALSE)</f>
        <v>Commerce / Tourisme</v>
      </c>
      <c r="T209" t="str">
        <f>+VLOOKUP($D209,TP!$B:$F,5,FALSE)</f>
        <v>CST</v>
      </c>
      <c r="U209" t="str">
        <f>+VLOOKUP($G209,TP!$G:$J,4,FALSE)</f>
        <v>Charges</v>
      </c>
    </row>
    <row r="210" spans="1:21">
      <c r="A210">
        <v>2015</v>
      </c>
      <c r="B210">
        <v>10</v>
      </c>
      <c r="D210">
        <v>511</v>
      </c>
      <c r="E210" t="s">
        <v>131</v>
      </c>
      <c r="F210" t="s">
        <v>17</v>
      </c>
      <c r="G210">
        <v>62</v>
      </c>
      <c r="H210" t="s">
        <v>29</v>
      </c>
      <c r="I210">
        <v>625700</v>
      </c>
      <c r="J210" t="s">
        <v>31</v>
      </c>
      <c r="O210">
        <v>-60.4</v>
      </c>
      <c r="R210" t="str">
        <f>+VLOOKUP($D210,TP!$B:$E,3,FALSE)</f>
        <v>DEVECO</v>
      </c>
      <c r="S210" t="str">
        <f>+VLOOKUP($D210,TP!$B:$E,4,FALSE)</f>
        <v>Commerce / Tourisme</v>
      </c>
      <c r="T210" t="str">
        <f>+VLOOKUP($D210,TP!$B:$F,5,FALSE)</f>
        <v>CST</v>
      </c>
      <c r="U210" t="str">
        <f>+VLOOKUP($G210,TP!$G:$J,4,FALSE)</f>
        <v>Charges</v>
      </c>
    </row>
    <row r="211" spans="1:21">
      <c r="A211">
        <v>2015</v>
      </c>
      <c r="B211">
        <v>10</v>
      </c>
      <c r="D211">
        <v>511</v>
      </c>
      <c r="E211" t="s">
        <v>131</v>
      </c>
      <c r="F211" t="s">
        <v>17</v>
      </c>
      <c r="G211">
        <v>62</v>
      </c>
      <c r="H211" t="s">
        <v>29</v>
      </c>
      <c r="I211">
        <v>626110</v>
      </c>
      <c r="J211" t="s">
        <v>32</v>
      </c>
      <c r="K211">
        <v>-2209.5700000000002</v>
      </c>
      <c r="L211">
        <v>-1200</v>
      </c>
      <c r="M211">
        <v>-500</v>
      </c>
      <c r="P211">
        <v>-1200</v>
      </c>
      <c r="Q211">
        <v>-1200</v>
      </c>
      <c r="R211" t="str">
        <f>+VLOOKUP($D211,TP!$B:$E,3,FALSE)</f>
        <v>DEVECO</v>
      </c>
      <c r="S211" t="str">
        <f>+VLOOKUP($D211,TP!$B:$E,4,FALSE)</f>
        <v>Commerce / Tourisme</v>
      </c>
      <c r="T211" t="str">
        <f>+VLOOKUP($D211,TP!$B:$F,5,FALSE)</f>
        <v>CST</v>
      </c>
      <c r="U211" t="str">
        <f>+VLOOKUP($G211,TP!$G:$J,4,FALSE)</f>
        <v>Charges</v>
      </c>
    </row>
    <row r="212" spans="1:21">
      <c r="A212">
        <v>2015</v>
      </c>
      <c r="B212">
        <v>10</v>
      </c>
      <c r="D212">
        <v>511</v>
      </c>
      <c r="E212" t="s">
        <v>131</v>
      </c>
      <c r="F212" t="s">
        <v>17</v>
      </c>
      <c r="G212">
        <v>62</v>
      </c>
      <c r="H212" t="s">
        <v>29</v>
      </c>
      <c r="I212">
        <v>626110</v>
      </c>
      <c r="J212" t="s">
        <v>32</v>
      </c>
      <c r="O212">
        <v>-15.69</v>
      </c>
      <c r="R212" t="str">
        <f>+VLOOKUP($D212,TP!$B:$E,3,FALSE)</f>
        <v>DEVECO</v>
      </c>
      <c r="S212" t="str">
        <f>+VLOOKUP($D212,TP!$B:$E,4,FALSE)</f>
        <v>Commerce / Tourisme</v>
      </c>
      <c r="T212" t="str">
        <f>+VLOOKUP($D212,TP!$B:$F,5,FALSE)</f>
        <v>CST</v>
      </c>
      <c r="U212" t="str">
        <f>+VLOOKUP($G212,TP!$G:$J,4,FALSE)</f>
        <v>Charges</v>
      </c>
    </row>
    <row r="213" spans="1:21">
      <c r="A213">
        <v>2015</v>
      </c>
      <c r="B213">
        <v>10</v>
      </c>
      <c r="D213">
        <v>511</v>
      </c>
      <c r="E213" t="s">
        <v>131</v>
      </c>
      <c r="F213" t="s">
        <v>17</v>
      </c>
      <c r="G213">
        <v>62</v>
      </c>
      <c r="H213" t="s">
        <v>29</v>
      </c>
      <c r="I213">
        <v>626110</v>
      </c>
      <c r="J213" t="s">
        <v>32</v>
      </c>
      <c r="O213">
        <v>-10.37</v>
      </c>
      <c r="R213" t="str">
        <f>+VLOOKUP($D213,TP!$B:$E,3,FALSE)</f>
        <v>DEVECO</v>
      </c>
      <c r="S213" t="str">
        <f>+VLOOKUP($D213,TP!$B:$E,4,FALSE)</f>
        <v>Commerce / Tourisme</v>
      </c>
      <c r="T213" t="str">
        <f>+VLOOKUP($D213,TP!$B:$F,5,FALSE)</f>
        <v>CST</v>
      </c>
      <c r="U213" t="str">
        <f>+VLOOKUP($G213,TP!$G:$J,4,FALSE)</f>
        <v>Charges</v>
      </c>
    </row>
    <row r="214" spans="1:21">
      <c r="A214">
        <v>2015</v>
      </c>
      <c r="B214">
        <v>10</v>
      </c>
      <c r="D214">
        <v>511</v>
      </c>
      <c r="E214" t="s">
        <v>131</v>
      </c>
      <c r="F214" t="s">
        <v>17</v>
      </c>
      <c r="G214">
        <v>62</v>
      </c>
      <c r="H214" t="s">
        <v>29</v>
      </c>
      <c r="I214">
        <v>626110</v>
      </c>
      <c r="J214" t="s">
        <v>32</v>
      </c>
      <c r="O214">
        <v>-6.19</v>
      </c>
      <c r="R214" t="str">
        <f>+VLOOKUP($D214,TP!$B:$E,3,FALSE)</f>
        <v>DEVECO</v>
      </c>
      <c r="S214" t="str">
        <f>+VLOOKUP($D214,TP!$B:$E,4,FALSE)</f>
        <v>Commerce / Tourisme</v>
      </c>
      <c r="T214" t="str">
        <f>+VLOOKUP($D214,TP!$B:$F,5,FALSE)</f>
        <v>CST</v>
      </c>
      <c r="U214" t="str">
        <f>+VLOOKUP($G214,TP!$G:$J,4,FALSE)</f>
        <v>Charges</v>
      </c>
    </row>
    <row r="215" spans="1:21">
      <c r="A215">
        <v>2015</v>
      </c>
      <c r="B215">
        <v>10</v>
      </c>
      <c r="D215">
        <v>511</v>
      </c>
      <c r="E215" t="s">
        <v>131</v>
      </c>
      <c r="F215" t="s">
        <v>17</v>
      </c>
      <c r="G215">
        <v>62</v>
      </c>
      <c r="H215" t="s">
        <v>29</v>
      </c>
      <c r="I215">
        <v>626110</v>
      </c>
      <c r="J215" t="s">
        <v>32</v>
      </c>
      <c r="O215">
        <v>15.69</v>
      </c>
      <c r="R215" t="str">
        <f>+VLOOKUP($D215,TP!$B:$E,3,FALSE)</f>
        <v>DEVECO</v>
      </c>
      <c r="S215" t="str">
        <f>+VLOOKUP($D215,TP!$B:$E,4,FALSE)</f>
        <v>Commerce / Tourisme</v>
      </c>
      <c r="T215" t="str">
        <f>+VLOOKUP($D215,TP!$B:$F,5,FALSE)</f>
        <v>CST</v>
      </c>
      <c r="U215" t="str">
        <f>+VLOOKUP($G215,TP!$G:$J,4,FALSE)</f>
        <v>Charges</v>
      </c>
    </row>
    <row r="216" spans="1:21">
      <c r="A216">
        <v>2015</v>
      </c>
      <c r="B216">
        <v>10</v>
      </c>
      <c r="D216">
        <v>511</v>
      </c>
      <c r="E216" t="s">
        <v>131</v>
      </c>
      <c r="F216" t="s">
        <v>17</v>
      </c>
      <c r="G216">
        <v>62</v>
      </c>
      <c r="H216" t="s">
        <v>29</v>
      </c>
      <c r="I216">
        <v>626110</v>
      </c>
      <c r="J216" t="s">
        <v>32</v>
      </c>
      <c r="O216">
        <v>-174.22</v>
      </c>
      <c r="R216" t="str">
        <f>+VLOOKUP($D216,TP!$B:$E,3,FALSE)</f>
        <v>DEVECO</v>
      </c>
      <c r="S216" t="str">
        <f>+VLOOKUP($D216,TP!$B:$E,4,FALSE)</f>
        <v>Commerce / Tourisme</v>
      </c>
      <c r="T216" t="str">
        <f>+VLOOKUP($D216,TP!$B:$F,5,FALSE)</f>
        <v>CST</v>
      </c>
      <c r="U216" t="str">
        <f>+VLOOKUP($G216,TP!$G:$J,4,FALSE)</f>
        <v>Charges</v>
      </c>
    </row>
    <row r="217" spans="1:21">
      <c r="A217">
        <v>2015</v>
      </c>
      <c r="B217">
        <v>10</v>
      </c>
      <c r="D217">
        <v>511</v>
      </c>
      <c r="E217" t="s">
        <v>131</v>
      </c>
      <c r="F217" t="s">
        <v>17</v>
      </c>
      <c r="G217">
        <v>62</v>
      </c>
      <c r="H217" t="s">
        <v>29</v>
      </c>
      <c r="I217">
        <v>626110</v>
      </c>
      <c r="J217" t="s">
        <v>32</v>
      </c>
      <c r="O217">
        <v>-319.63</v>
      </c>
      <c r="R217" t="str">
        <f>+VLOOKUP($D217,TP!$B:$E,3,FALSE)</f>
        <v>DEVECO</v>
      </c>
      <c r="S217" t="str">
        <f>+VLOOKUP($D217,TP!$B:$E,4,FALSE)</f>
        <v>Commerce / Tourisme</v>
      </c>
      <c r="T217" t="str">
        <f>+VLOOKUP($D217,TP!$B:$F,5,FALSE)</f>
        <v>CST</v>
      </c>
      <c r="U217" t="str">
        <f>+VLOOKUP($G217,TP!$G:$J,4,FALSE)</f>
        <v>Charges</v>
      </c>
    </row>
    <row r="218" spans="1:21">
      <c r="A218">
        <v>2015</v>
      </c>
      <c r="B218">
        <v>10</v>
      </c>
      <c r="D218">
        <v>511</v>
      </c>
      <c r="E218" t="s">
        <v>131</v>
      </c>
      <c r="F218" t="s">
        <v>17</v>
      </c>
      <c r="G218">
        <v>62</v>
      </c>
      <c r="H218" t="s">
        <v>29</v>
      </c>
      <c r="I218">
        <v>626110</v>
      </c>
      <c r="J218" t="s">
        <v>32</v>
      </c>
      <c r="O218">
        <v>-116.57</v>
      </c>
      <c r="R218" t="str">
        <f>+VLOOKUP($D218,TP!$B:$E,3,FALSE)</f>
        <v>DEVECO</v>
      </c>
      <c r="S218" t="str">
        <f>+VLOOKUP($D218,TP!$B:$E,4,FALSE)</f>
        <v>Commerce / Tourisme</v>
      </c>
      <c r="T218" t="str">
        <f>+VLOOKUP($D218,TP!$B:$F,5,FALSE)</f>
        <v>CST</v>
      </c>
      <c r="U218" t="str">
        <f>+VLOOKUP($G218,TP!$G:$J,4,FALSE)</f>
        <v>Charges</v>
      </c>
    </row>
    <row r="219" spans="1:21">
      <c r="A219">
        <v>2015</v>
      </c>
      <c r="B219">
        <v>10</v>
      </c>
      <c r="D219">
        <v>511</v>
      </c>
      <c r="E219" t="s">
        <v>131</v>
      </c>
      <c r="F219" t="s">
        <v>17</v>
      </c>
      <c r="G219">
        <v>62</v>
      </c>
      <c r="H219" t="s">
        <v>29</v>
      </c>
      <c r="I219">
        <v>626110</v>
      </c>
      <c r="J219" t="s">
        <v>32</v>
      </c>
      <c r="O219">
        <v>-77.930000000000007</v>
      </c>
      <c r="R219" t="str">
        <f>+VLOOKUP($D219,TP!$B:$E,3,FALSE)</f>
        <v>DEVECO</v>
      </c>
      <c r="S219" t="str">
        <f>+VLOOKUP($D219,TP!$B:$E,4,FALSE)</f>
        <v>Commerce / Tourisme</v>
      </c>
      <c r="T219" t="str">
        <f>+VLOOKUP($D219,TP!$B:$F,5,FALSE)</f>
        <v>CST</v>
      </c>
      <c r="U219" t="str">
        <f>+VLOOKUP($G219,TP!$G:$J,4,FALSE)</f>
        <v>Charges</v>
      </c>
    </row>
    <row r="220" spans="1:21">
      <c r="A220">
        <v>2015</v>
      </c>
      <c r="B220">
        <v>10</v>
      </c>
      <c r="D220">
        <v>511</v>
      </c>
      <c r="E220" t="s">
        <v>131</v>
      </c>
      <c r="F220" t="s">
        <v>17</v>
      </c>
      <c r="G220">
        <v>62</v>
      </c>
      <c r="H220" t="s">
        <v>29</v>
      </c>
      <c r="I220">
        <v>626110</v>
      </c>
      <c r="J220" t="s">
        <v>32</v>
      </c>
      <c r="O220">
        <v>-91.59</v>
      </c>
      <c r="R220" t="str">
        <f>+VLOOKUP($D220,TP!$B:$E,3,FALSE)</f>
        <v>DEVECO</v>
      </c>
      <c r="S220" t="str">
        <f>+VLOOKUP($D220,TP!$B:$E,4,FALSE)</f>
        <v>Commerce / Tourisme</v>
      </c>
      <c r="T220" t="str">
        <f>+VLOOKUP($D220,TP!$B:$F,5,FALSE)</f>
        <v>CST</v>
      </c>
      <c r="U220" t="str">
        <f>+VLOOKUP($G220,TP!$G:$J,4,FALSE)</f>
        <v>Charges</v>
      </c>
    </row>
    <row r="221" spans="1:21">
      <c r="A221">
        <v>2015</v>
      </c>
      <c r="B221">
        <v>10</v>
      </c>
      <c r="D221">
        <v>511</v>
      </c>
      <c r="E221" t="s">
        <v>131</v>
      </c>
      <c r="F221" t="s">
        <v>17</v>
      </c>
      <c r="G221">
        <v>62</v>
      </c>
      <c r="H221" t="s">
        <v>29</v>
      </c>
      <c r="I221">
        <v>626110</v>
      </c>
      <c r="J221" t="s">
        <v>32</v>
      </c>
      <c r="O221">
        <v>-46.17</v>
      </c>
      <c r="R221" t="str">
        <f>+VLOOKUP($D221,TP!$B:$E,3,FALSE)</f>
        <v>DEVECO</v>
      </c>
      <c r="S221" t="str">
        <f>+VLOOKUP($D221,TP!$B:$E,4,FALSE)</f>
        <v>Commerce / Tourisme</v>
      </c>
      <c r="T221" t="str">
        <f>+VLOOKUP($D221,TP!$B:$F,5,FALSE)</f>
        <v>CST</v>
      </c>
      <c r="U221" t="str">
        <f>+VLOOKUP($G221,TP!$G:$J,4,FALSE)</f>
        <v>Charges</v>
      </c>
    </row>
    <row r="222" spans="1:21">
      <c r="A222">
        <v>2015</v>
      </c>
      <c r="B222">
        <v>10</v>
      </c>
      <c r="D222">
        <v>511</v>
      </c>
      <c r="E222" t="s">
        <v>131</v>
      </c>
      <c r="F222" t="s">
        <v>17</v>
      </c>
      <c r="G222">
        <v>62</v>
      </c>
      <c r="H222" t="s">
        <v>29</v>
      </c>
      <c r="I222">
        <v>626210</v>
      </c>
      <c r="J222" t="s">
        <v>33</v>
      </c>
      <c r="K222">
        <v>-473.42</v>
      </c>
      <c r="L222">
        <v>-600</v>
      </c>
      <c r="M222">
        <v>-600</v>
      </c>
      <c r="P222">
        <v>-1300</v>
      </c>
      <c r="Q222">
        <v>-1300</v>
      </c>
      <c r="R222" t="str">
        <f>+VLOOKUP($D222,TP!$B:$E,3,FALSE)</f>
        <v>DEVECO</v>
      </c>
      <c r="S222" t="str">
        <f>+VLOOKUP($D222,TP!$B:$E,4,FALSE)</f>
        <v>Commerce / Tourisme</v>
      </c>
      <c r="T222" t="str">
        <f>+VLOOKUP($D222,TP!$B:$F,5,FALSE)</f>
        <v>CST</v>
      </c>
      <c r="U222" t="str">
        <f>+VLOOKUP($G222,TP!$G:$J,4,FALSE)</f>
        <v>Charges</v>
      </c>
    </row>
    <row r="223" spans="1:21">
      <c r="A223">
        <v>2015</v>
      </c>
      <c r="B223">
        <v>10</v>
      </c>
      <c r="D223">
        <v>511</v>
      </c>
      <c r="E223" t="s">
        <v>131</v>
      </c>
      <c r="F223" t="s">
        <v>17</v>
      </c>
      <c r="G223">
        <v>62</v>
      </c>
      <c r="H223" t="s">
        <v>29</v>
      </c>
      <c r="I223">
        <v>626210</v>
      </c>
      <c r="J223" t="s">
        <v>33</v>
      </c>
      <c r="O223">
        <v>-0.79</v>
      </c>
      <c r="R223" t="str">
        <f>+VLOOKUP($D223,TP!$B:$E,3,FALSE)</f>
        <v>DEVECO</v>
      </c>
      <c r="S223" t="str">
        <f>+VLOOKUP($D223,TP!$B:$E,4,FALSE)</f>
        <v>Commerce / Tourisme</v>
      </c>
      <c r="T223" t="str">
        <f>+VLOOKUP($D223,TP!$B:$F,5,FALSE)</f>
        <v>CST</v>
      </c>
      <c r="U223" t="str">
        <f>+VLOOKUP($G223,TP!$G:$J,4,FALSE)</f>
        <v>Charges</v>
      </c>
    </row>
    <row r="224" spans="1:21">
      <c r="A224">
        <v>2015</v>
      </c>
      <c r="B224">
        <v>10</v>
      </c>
      <c r="D224">
        <v>511</v>
      </c>
      <c r="E224" t="s">
        <v>131</v>
      </c>
      <c r="F224" t="s">
        <v>17</v>
      </c>
      <c r="G224">
        <v>62</v>
      </c>
      <c r="H224" t="s">
        <v>29</v>
      </c>
      <c r="I224">
        <v>626210</v>
      </c>
      <c r="J224" t="s">
        <v>33</v>
      </c>
      <c r="O224">
        <v>-26.71</v>
      </c>
      <c r="R224" t="str">
        <f>+VLOOKUP($D224,TP!$B:$E,3,FALSE)</f>
        <v>DEVECO</v>
      </c>
      <c r="S224" t="str">
        <f>+VLOOKUP($D224,TP!$B:$E,4,FALSE)</f>
        <v>Commerce / Tourisme</v>
      </c>
      <c r="T224" t="str">
        <f>+VLOOKUP($D224,TP!$B:$F,5,FALSE)</f>
        <v>CST</v>
      </c>
      <c r="U224" t="str">
        <f>+VLOOKUP($G224,TP!$G:$J,4,FALSE)</f>
        <v>Charges</v>
      </c>
    </row>
    <row r="225" spans="1:21">
      <c r="A225">
        <v>2015</v>
      </c>
      <c r="B225">
        <v>10</v>
      </c>
      <c r="D225">
        <v>511</v>
      </c>
      <c r="E225" t="s">
        <v>131</v>
      </c>
      <c r="F225" t="s">
        <v>17</v>
      </c>
      <c r="G225">
        <v>62</v>
      </c>
      <c r="H225" t="s">
        <v>29</v>
      </c>
      <c r="I225">
        <v>626210</v>
      </c>
      <c r="J225" t="s">
        <v>33</v>
      </c>
      <c r="O225">
        <v>-49.91</v>
      </c>
      <c r="R225" t="str">
        <f>+VLOOKUP($D225,TP!$B:$E,3,FALSE)</f>
        <v>DEVECO</v>
      </c>
      <c r="S225" t="str">
        <f>+VLOOKUP($D225,TP!$B:$E,4,FALSE)</f>
        <v>Commerce / Tourisme</v>
      </c>
      <c r="T225" t="str">
        <f>+VLOOKUP($D225,TP!$B:$F,5,FALSE)</f>
        <v>CST</v>
      </c>
      <c r="U225" t="str">
        <f>+VLOOKUP($G225,TP!$G:$J,4,FALSE)</f>
        <v>Charges</v>
      </c>
    </row>
    <row r="226" spans="1:21">
      <c r="A226">
        <v>2015</v>
      </c>
      <c r="B226">
        <v>10</v>
      </c>
      <c r="D226">
        <v>511</v>
      </c>
      <c r="E226" t="s">
        <v>131</v>
      </c>
      <c r="F226" t="s">
        <v>17</v>
      </c>
      <c r="G226">
        <v>62</v>
      </c>
      <c r="H226" t="s">
        <v>29</v>
      </c>
      <c r="I226">
        <v>626210</v>
      </c>
      <c r="J226" t="s">
        <v>33</v>
      </c>
      <c r="O226">
        <v>-5.52</v>
      </c>
      <c r="R226" t="str">
        <f>+VLOOKUP($D226,TP!$B:$E,3,FALSE)</f>
        <v>DEVECO</v>
      </c>
      <c r="S226" t="str">
        <f>+VLOOKUP($D226,TP!$B:$E,4,FALSE)</f>
        <v>Commerce / Tourisme</v>
      </c>
      <c r="T226" t="str">
        <f>+VLOOKUP($D226,TP!$B:$F,5,FALSE)</f>
        <v>CST</v>
      </c>
      <c r="U226" t="str">
        <f>+VLOOKUP($G226,TP!$G:$J,4,FALSE)</f>
        <v>Charges</v>
      </c>
    </row>
    <row r="227" spans="1:21">
      <c r="A227">
        <v>2015</v>
      </c>
      <c r="B227">
        <v>10</v>
      </c>
      <c r="D227">
        <v>511</v>
      </c>
      <c r="E227" t="s">
        <v>131</v>
      </c>
      <c r="F227" t="s">
        <v>17</v>
      </c>
      <c r="G227">
        <v>62</v>
      </c>
      <c r="H227" t="s">
        <v>29</v>
      </c>
      <c r="I227">
        <v>626210</v>
      </c>
      <c r="J227" t="s">
        <v>33</v>
      </c>
      <c r="O227">
        <v>-5.96</v>
      </c>
      <c r="R227" t="str">
        <f>+VLOOKUP($D227,TP!$B:$E,3,FALSE)</f>
        <v>DEVECO</v>
      </c>
      <c r="S227" t="str">
        <f>+VLOOKUP($D227,TP!$B:$E,4,FALSE)</f>
        <v>Commerce / Tourisme</v>
      </c>
      <c r="T227" t="str">
        <f>+VLOOKUP($D227,TP!$B:$F,5,FALSE)</f>
        <v>CST</v>
      </c>
      <c r="U227" t="str">
        <f>+VLOOKUP($G227,TP!$G:$J,4,FALSE)</f>
        <v>Charges</v>
      </c>
    </row>
    <row r="228" spans="1:21">
      <c r="A228">
        <v>2015</v>
      </c>
      <c r="B228">
        <v>10</v>
      </c>
      <c r="D228">
        <v>511</v>
      </c>
      <c r="E228" t="s">
        <v>131</v>
      </c>
      <c r="F228" t="s">
        <v>17</v>
      </c>
      <c r="G228">
        <v>62</v>
      </c>
      <c r="H228" t="s">
        <v>29</v>
      </c>
      <c r="I228">
        <v>626210</v>
      </c>
      <c r="J228" t="s">
        <v>33</v>
      </c>
      <c r="O228">
        <v>-41.4</v>
      </c>
      <c r="R228" t="str">
        <f>+VLOOKUP($D228,TP!$B:$E,3,FALSE)</f>
        <v>DEVECO</v>
      </c>
      <c r="S228" t="str">
        <f>+VLOOKUP($D228,TP!$B:$E,4,FALSE)</f>
        <v>Commerce / Tourisme</v>
      </c>
      <c r="T228" t="str">
        <f>+VLOOKUP($D228,TP!$B:$F,5,FALSE)</f>
        <v>CST</v>
      </c>
      <c r="U228" t="str">
        <f>+VLOOKUP($G228,TP!$G:$J,4,FALSE)</f>
        <v>Charges</v>
      </c>
    </row>
    <row r="229" spans="1:21">
      <c r="A229">
        <v>2015</v>
      </c>
      <c r="B229">
        <v>10</v>
      </c>
      <c r="D229">
        <v>511</v>
      </c>
      <c r="E229" t="s">
        <v>131</v>
      </c>
      <c r="F229" t="s">
        <v>17</v>
      </c>
      <c r="G229">
        <v>62</v>
      </c>
      <c r="H229" t="s">
        <v>29</v>
      </c>
      <c r="I229">
        <v>626210</v>
      </c>
      <c r="J229" t="s">
        <v>33</v>
      </c>
      <c r="O229">
        <v>-40.32</v>
      </c>
      <c r="R229" t="str">
        <f>+VLOOKUP($D229,TP!$B:$E,3,FALSE)</f>
        <v>DEVECO</v>
      </c>
      <c r="S229" t="str">
        <f>+VLOOKUP($D229,TP!$B:$E,4,FALSE)</f>
        <v>Commerce / Tourisme</v>
      </c>
      <c r="T229" t="str">
        <f>+VLOOKUP($D229,TP!$B:$F,5,FALSE)</f>
        <v>CST</v>
      </c>
      <c r="U229" t="str">
        <f>+VLOOKUP($G229,TP!$G:$J,4,FALSE)</f>
        <v>Charges</v>
      </c>
    </row>
    <row r="230" spans="1:21">
      <c r="A230">
        <v>2015</v>
      </c>
      <c r="B230">
        <v>10</v>
      </c>
      <c r="D230">
        <v>511</v>
      </c>
      <c r="E230" t="s">
        <v>131</v>
      </c>
      <c r="F230" t="s">
        <v>17</v>
      </c>
      <c r="G230">
        <v>62</v>
      </c>
      <c r="H230" t="s">
        <v>29</v>
      </c>
      <c r="I230">
        <v>626210</v>
      </c>
      <c r="J230" t="s">
        <v>33</v>
      </c>
      <c r="O230">
        <v>0.79</v>
      </c>
      <c r="R230" t="str">
        <f>+VLOOKUP($D230,TP!$B:$E,3,FALSE)</f>
        <v>DEVECO</v>
      </c>
      <c r="S230" t="str">
        <f>+VLOOKUP($D230,TP!$B:$E,4,FALSE)</f>
        <v>Commerce / Tourisme</v>
      </c>
      <c r="T230" t="str">
        <f>+VLOOKUP($D230,TP!$B:$F,5,FALSE)</f>
        <v>CST</v>
      </c>
      <c r="U230" t="str">
        <f>+VLOOKUP($G230,TP!$G:$J,4,FALSE)</f>
        <v>Charges</v>
      </c>
    </row>
    <row r="231" spans="1:21">
      <c r="A231">
        <v>2015</v>
      </c>
      <c r="B231">
        <v>10</v>
      </c>
      <c r="D231">
        <v>511</v>
      </c>
      <c r="E231" t="s">
        <v>131</v>
      </c>
      <c r="F231" t="s">
        <v>17</v>
      </c>
      <c r="G231">
        <v>62</v>
      </c>
      <c r="H231" t="s">
        <v>29</v>
      </c>
      <c r="I231">
        <v>626210</v>
      </c>
      <c r="J231" t="s">
        <v>33</v>
      </c>
      <c r="O231">
        <v>-34.25</v>
      </c>
      <c r="R231" t="str">
        <f>+VLOOKUP($D231,TP!$B:$E,3,FALSE)</f>
        <v>DEVECO</v>
      </c>
      <c r="S231" t="str">
        <f>+VLOOKUP($D231,TP!$B:$E,4,FALSE)</f>
        <v>Commerce / Tourisme</v>
      </c>
      <c r="T231" t="str">
        <f>+VLOOKUP($D231,TP!$B:$F,5,FALSE)</f>
        <v>CST</v>
      </c>
      <c r="U231" t="str">
        <f>+VLOOKUP($G231,TP!$G:$J,4,FALSE)</f>
        <v>Charges</v>
      </c>
    </row>
    <row r="232" spans="1:21">
      <c r="A232">
        <v>2015</v>
      </c>
      <c r="B232">
        <v>10</v>
      </c>
      <c r="D232">
        <v>511</v>
      </c>
      <c r="E232" t="s">
        <v>131</v>
      </c>
      <c r="F232" t="s">
        <v>17</v>
      </c>
      <c r="G232">
        <v>62</v>
      </c>
      <c r="H232" t="s">
        <v>29</v>
      </c>
      <c r="I232">
        <v>626210</v>
      </c>
      <c r="J232" t="s">
        <v>33</v>
      </c>
      <c r="O232">
        <v>-45.13</v>
      </c>
      <c r="R232" t="str">
        <f>+VLOOKUP($D232,TP!$B:$E,3,FALSE)</f>
        <v>DEVECO</v>
      </c>
      <c r="S232" t="str">
        <f>+VLOOKUP($D232,TP!$B:$E,4,FALSE)</f>
        <v>Commerce / Tourisme</v>
      </c>
      <c r="T232" t="str">
        <f>+VLOOKUP($D232,TP!$B:$F,5,FALSE)</f>
        <v>CST</v>
      </c>
      <c r="U232" t="str">
        <f>+VLOOKUP($G232,TP!$G:$J,4,FALSE)</f>
        <v>Charges</v>
      </c>
    </row>
    <row r="233" spans="1:21">
      <c r="A233">
        <v>2015</v>
      </c>
      <c r="B233">
        <v>10</v>
      </c>
      <c r="D233">
        <v>511</v>
      </c>
      <c r="E233" t="s">
        <v>131</v>
      </c>
      <c r="F233" t="s">
        <v>17</v>
      </c>
      <c r="G233">
        <v>62</v>
      </c>
      <c r="H233" t="s">
        <v>29</v>
      </c>
      <c r="I233">
        <v>626210</v>
      </c>
      <c r="J233" t="s">
        <v>33</v>
      </c>
      <c r="O233">
        <v>-21.9</v>
      </c>
      <c r="R233" t="str">
        <f>+VLOOKUP($D233,TP!$B:$E,3,FALSE)</f>
        <v>DEVECO</v>
      </c>
      <c r="S233" t="str">
        <f>+VLOOKUP($D233,TP!$B:$E,4,FALSE)</f>
        <v>Commerce / Tourisme</v>
      </c>
      <c r="T233" t="str">
        <f>+VLOOKUP($D233,TP!$B:$F,5,FALSE)</f>
        <v>CST</v>
      </c>
      <c r="U233" t="str">
        <f>+VLOOKUP($G233,TP!$G:$J,4,FALSE)</f>
        <v>Charges</v>
      </c>
    </row>
    <row r="234" spans="1:21">
      <c r="A234">
        <v>2015</v>
      </c>
      <c r="B234">
        <v>10</v>
      </c>
      <c r="D234">
        <v>511</v>
      </c>
      <c r="E234" t="s">
        <v>131</v>
      </c>
      <c r="F234" t="s">
        <v>17</v>
      </c>
      <c r="G234">
        <v>62</v>
      </c>
      <c r="H234" t="s">
        <v>29</v>
      </c>
      <c r="I234">
        <v>626210</v>
      </c>
      <c r="J234" t="s">
        <v>33</v>
      </c>
      <c r="O234">
        <v>-6.35</v>
      </c>
      <c r="R234" t="str">
        <f>+VLOOKUP($D234,TP!$B:$E,3,FALSE)</f>
        <v>DEVECO</v>
      </c>
      <c r="S234" t="str">
        <f>+VLOOKUP($D234,TP!$B:$E,4,FALSE)</f>
        <v>Commerce / Tourisme</v>
      </c>
      <c r="T234" t="str">
        <f>+VLOOKUP($D234,TP!$B:$F,5,FALSE)</f>
        <v>CST</v>
      </c>
      <c r="U234" t="str">
        <f>+VLOOKUP($G234,TP!$G:$J,4,FALSE)</f>
        <v>Charges</v>
      </c>
    </row>
    <row r="235" spans="1:21">
      <c r="A235">
        <v>2015</v>
      </c>
      <c r="B235">
        <v>10</v>
      </c>
      <c r="D235">
        <v>511</v>
      </c>
      <c r="E235" t="s">
        <v>131</v>
      </c>
      <c r="F235" t="s">
        <v>17</v>
      </c>
      <c r="G235">
        <v>62</v>
      </c>
      <c r="H235" t="s">
        <v>29</v>
      </c>
      <c r="I235">
        <v>626210</v>
      </c>
      <c r="J235" t="s">
        <v>33</v>
      </c>
      <c r="O235">
        <v>-34.200000000000003</v>
      </c>
      <c r="R235" t="str">
        <f>+VLOOKUP($D235,TP!$B:$E,3,FALSE)</f>
        <v>DEVECO</v>
      </c>
      <c r="S235" t="str">
        <f>+VLOOKUP($D235,TP!$B:$E,4,FALSE)</f>
        <v>Commerce / Tourisme</v>
      </c>
      <c r="T235" t="str">
        <f>+VLOOKUP($D235,TP!$B:$F,5,FALSE)</f>
        <v>CST</v>
      </c>
      <c r="U235" t="str">
        <f>+VLOOKUP($G235,TP!$G:$J,4,FALSE)</f>
        <v>Charges</v>
      </c>
    </row>
    <row r="236" spans="1:21">
      <c r="A236">
        <v>2015</v>
      </c>
      <c r="B236">
        <v>10</v>
      </c>
      <c r="D236">
        <v>511</v>
      </c>
      <c r="E236" t="s">
        <v>131</v>
      </c>
      <c r="F236" t="s">
        <v>17</v>
      </c>
      <c r="G236">
        <v>62</v>
      </c>
      <c r="H236" t="s">
        <v>29</v>
      </c>
      <c r="I236">
        <v>626210</v>
      </c>
      <c r="J236" t="s">
        <v>33</v>
      </c>
      <c r="O236">
        <v>-4.8</v>
      </c>
      <c r="R236" t="str">
        <f>+VLOOKUP($D236,TP!$B:$E,3,FALSE)</f>
        <v>DEVECO</v>
      </c>
      <c r="S236" t="str">
        <f>+VLOOKUP($D236,TP!$B:$E,4,FALSE)</f>
        <v>Commerce / Tourisme</v>
      </c>
      <c r="T236" t="str">
        <f>+VLOOKUP($D236,TP!$B:$F,5,FALSE)</f>
        <v>CST</v>
      </c>
      <c r="U236" t="str">
        <f>+VLOOKUP($G236,TP!$G:$J,4,FALSE)</f>
        <v>Charges</v>
      </c>
    </row>
    <row r="237" spans="1:21">
      <c r="A237">
        <v>2015</v>
      </c>
      <c r="B237">
        <v>10</v>
      </c>
      <c r="D237">
        <v>511</v>
      </c>
      <c r="E237" t="s">
        <v>131</v>
      </c>
      <c r="F237" t="s">
        <v>17</v>
      </c>
      <c r="G237">
        <v>62</v>
      </c>
      <c r="H237" t="s">
        <v>29</v>
      </c>
      <c r="I237">
        <v>626210</v>
      </c>
      <c r="J237" t="s">
        <v>33</v>
      </c>
      <c r="O237">
        <v>-28.21</v>
      </c>
      <c r="R237" t="str">
        <f>+VLOOKUP($D237,TP!$B:$E,3,FALSE)</f>
        <v>DEVECO</v>
      </c>
      <c r="S237" t="str">
        <f>+VLOOKUP($D237,TP!$B:$E,4,FALSE)</f>
        <v>Commerce / Tourisme</v>
      </c>
      <c r="T237" t="str">
        <f>+VLOOKUP($D237,TP!$B:$F,5,FALSE)</f>
        <v>CST</v>
      </c>
      <c r="U237" t="str">
        <f>+VLOOKUP($G237,TP!$G:$J,4,FALSE)</f>
        <v>Charges</v>
      </c>
    </row>
    <row r="238" spans="1:21">
      <c r="A238">
        <v>2015</v>
      </c>
      <c r="B238">
        <v>10</v>
      </c>
      <c r="D238">
        <v>511</v>
      </c>
      <c r="E238" t="s">
        <v>131</v>
      </c>
      <c r="F238" t="s">
        <v>17</v>
      </c>
      <c r="G238">
        <v>62</v>
      </c>
      <c r="H238" t="s">
        <v>29</v>
      </c>
      <c r="I238">
        <v>626210</v>
      </c>
      <c r="J238" t="s">
        <v>33</v>
      </c>
      <c r="O238">
        <v>-5.33</v>
      </c>
      <c r="R238" t="str">
        <f>+VLOOKUP($D238,TP!$B:$E,3,FALSE)</f>
        <v>DEVECO</v>
      </c>
      <c r="S238" t="str">
        <f>+VLOOKUP($D238,TP!$B:$E,4,FALSE)</f>
        <v>Commerce / Tourisme</v>
      </c>
      <c r="T238" t="str">
        <f>+VLOOKUP($D238,TP!$B:$F,5,FALSE)</f>
        <v>CST</v>
      </c>
      <c r="U238" t="str">
        <f>+VLOOKUP($G238,TP!$G:$J,4,FALSE)</f>
        <v>Charges</v>
      </c>
    </row>
    <row r="239" spans="1:21">
      <c r="A239">
        <v>2015</v>
      </c>
      <c r="B239">
        <v>10</v>
      </c>
      <c r="D239">
        <v>511</v>
      </c>
      <c r="E239" t="s">
        <v>131</v>
      </c>
      <c r="F239" t="s">
        <v>17</v>
      </c>
      <c r="G239">
        <v>62</v>
      </c>
      <c r="H239" t="s">
        <v>29</v>
      </c>
      <c r="I239">
        <v>626210</v>
      </c>
      <c r="J239" t="s">
        <v>33</v>
      </c>
      <c r="O239">
        <v>-26.96</v>
      </c>
      <c r="R239" t="str">
        <f>+VLOOKUP($D239,TP!$B:$E,3,FALSE)</f>
        <v>DEVECO</v>
      </c>
      <c r="S239" t="str">
        <f>+VLOOKUP($D239,TP!$B:$E,4,FALSE)</f>
        <v>Commerce / Tourisme</v>
      </c>
      <c r="T239" t="str">
        <f>+VLOOKUP($D239,TP!$B:$F,5,FALSE)</f>
        <v>CST</v>
      </c>
      <c r="U239" t="str">
        <f>+VLOOKUP($G239,TP!$G:$J,4,FALSE)</f>
        <v>Charges</v>
      </c>
    </row>
    <row r="240" spans="1:21">
      <c r="A240">
        <v>2015</v>
      </c>
      <c r="B240">
        <v>10</v>
      </c>
      <c r="D240">
        <v>511</v>
      </c>
      <c r="E240" t="s">
        <v>131</v>
      </c>
      <c r="F240" t="s">
        <v>17</v>
      </c>
      <c r="G240">
        <v>62</v>
      </c>
      <c r="H240" t="s">
        <v>29</v>
      </c>
      <c r="I240">
        <v>626210</v>
      </c>
      <c r="J240" t="s">
        <v>33</v>
      </c>
      <c r="O240">
        <v>-3.46</v>
      </c>
      <c r="R240" t="str">
        <f>+VLOOKUP($D240,TP!$B:$E,3,FALSE)</f>
        <v>DEVECO</v>
      </c>
      <c r="S240" t="str">
        <f>+VLOOKUP($D240,TP!$B:$E,4,FALSE)</f>
        <v>Commerce / Tourisme</v>
      </c>
      <c r="T240" t="str">
        <f>+VLOOKUP($D240,TP!$B:$F,5,FALSE)</f>
        <v>CST</v>
      </c>
      <c r="U240" t="str">
        <f>+VLOOKUP($G240,TP!$G:$J,4,FALSE)</f>
        <v>Charges</v>
      </c>
    </row>
    <row r="241" spans="1:21">
      <c r="A241">
        <v>2015</v>
      </c>
      <c r="B241">
        <v>10</v>
      </c>
      <c r="D241">
        <v>511</v>
      </c>
      <c r="E241" t="s">
        <v>131</v>
      </c>
      <c r="F241" t="s">
        <v>17</v>
      </c>
      <c r="G241">
        <v>62</v>
      </c>
      <c r="H241" t="s">
        <v>29</v>
      </c>
      <c r="I241">
        <v>626210</v>
      </c>
      <c r="J241" t="s">
        <v>33</v>
      </c>
      <c r="O241">
        <v>-5</v>
      </c>
      <c r="R241" t="str">
        <f>+VLOOKUP($D241,TP!$B:$E,3,FALSE)</f>
        <v>DEVECO</v>
      </c>
      <c r="S241" t="str">
        <f>+VLOOKUP($D241,TP!$B:$E,4,FALSE)</f>
        <v>Commerce / Tourisme</v>
      </c>
      <c r="T241" t="str">
        <f>+VLOOKUP($D241,TP!$B:$F,5,FALSE)</f>
        <v>CST</v>
      </c>
      <c r="U241" t="str">
        <f>+VLOOKUP($G241,TP!$G:$J,4,FALSE)</f>
        <v>Charges</v>
      </c>
    </row>
    <row r="242" spans="1:21">
      <c r="A242">
        <v>2015</v>
      </c>
      <c r="B242">
        <v>10</v>
      </c>
      <c r="D242">
        <v>511</v>
      </c>
      <c r="E242" t="s">
        <v>131</v>
      </c>
      <c r="F242" t="s">
        <v>17</v>
      </c>
      <c r="G242">
        <v>62</v>
      </c>
      <c r="H242" t="s">
        <v>29</v>
      </c>
      <c r="I242">
        <v>626210</v>
      </c>
      <c r="J242" t="s">
        <v>33</v>
      </c>
      <c r="O242">
        <v>-7.88</v>
      </c>
      <c r="R242" t="str">
        <f>+VLOOKUP($D242,TP!$B:$E,3,FALSE)</f>
        <v>DEVECO</v>
      </c>
      <c r="S242" t="str">
        <f>+VLOOKUP($D242,TP!$B:$E,4,FALSE)</f>
        <v>Commerce / Tourisme</v>
      </c>
      <c r="T242" t="str">
        <f>+VLOOKUP($D242,TP!$B:$F,5,FALSE)</f>
        <v>CST</v>
      </c>
      <c r="U242" t="str">
        <f>+VLOOKUP($G242,TP!$G:$J,4,FALSE)</f>
        <v>Charges</v>
      </c>
    </row>
    <row r="243" spans="1:21">
      <c r="A243">
        <v>2015</v>
      </c>
      <c r="B243">
        <v>10</v>
      </c>
      <c r="D243">
        <v>511</v>
      </c>
      <c r="E243" t="s">
        <v>131</v>
      </c>
      <c r="F243" t="s">
        <v>17</v>
      </c>
      <c r="G243">
        <v>62</v>
      </c>
      <c r="H243" t="s">
        <v>29</v>
      </c>
      <c r="I243">
        <v>626210</v>
      </c>
      <c r="J243" t="s">
        <v>33</v>
      </c>
      <c r="O243">
        <v>-31.5</v>
      </c>
      <c r="R243" t="str">
        <f>+VLOOKUP($D243,TP!$B:$E,3,FALSE)</f>
        <v>DEVECO</v>
      </c>
      <c r="S243" t="str">
        <f>+VLOOKUP($D243,TP!$B:$E,4,FALSE)</f>
        <v>Commerce / Tourisme</v>
      </c>
      <c r="T243" t="str">
        <f>+VLOOKUP($D243,TP!$B:$F,5,FALSE)</f>
        <v>CST</v>
      </c>
      <c r="U243" t="str">
        <f>+VLOOKUP($G243,TP!$G:$J,4,FALSE)</f>
        <v>Charges</v>
      </c>
    </row>
    <row r="244" spans="1:21">
      <c r="A244">
        <v>2015</v>
      </c>
      <c r="B244">
        <v>10</v>
      </c>
      <c r="D244">
        <v>511</v>
      </c>
      <c r="E244" t="s">
        <v>131</v>
      </c>
      <c r="F244" t="s">
        <v>17</v>
      </c>
      <c r="G244">
        <v>62</v>
      </c>
      <c r="H244" t="s">
        <v>29</v>
      </c>
      <c r="I244">
        <v>626210</v>
      </c>
      <c r="J244" t="s">
        <v>33</v>
      </c>
      <c r="O244">
        <v>-6.41</v>
      </c>
      <c r="R244" t="str">
        <f>+VLOOKUP($D244,TP!$B:$E,3,FALSE)</f>
        <v>DEVECO</v>
      </c>
      <c r="S244" t="str">
        <f>+VLOOKUP($D244,TP!$B:$E,4,FALSE)</f>
        <v>Commerce / Tourisme</v>
      </c>
      <c r="T244" t="str">
        <f>+VLOOKUP($D244,TP!$B:$F,5,FALSE)</f>
        <v>CST</v>
      </c>
      <c r="U244" t="str">
        <f>+VLOOKUP($G244,TP!$G:$J,4,FALSE)</f>
        <v>Charges</v>
      </c>
    </row>
    <row r="245" spans="1:21">
      <c r="A245">
        <v>2015</v>
      </c>
      <c r="B245">
        <v>10</v>
      </c>
      <c r="D245">
        <v>511</v>
      </c>
      <c r="E245" t="s">
        <v>131</v>
      </c>
      <c r="F245" t="s">
        <v>17</v>
      </c>
      <c r="G245">
        <v>62</v>
      </c>
      <c r="H245" t="s">
        <v>29</v>
      </c>
      <c r="I245">
        <v>626210</v>
      </c>
      <c r="J245" t="s">
        <v>33</v>
      </c>
      <c r="O245">
        <v>-28.54</v>
      </c>
      <c r="R245" t="str">
        <f>+VLOOKUP($D245,TP!$B:$E,3,FALSE)</f>
        <v>DEVECO</v>
      </c>
      <c r="S245" t="str">
        <f>+VLOOKUP($D245,TP!$B:$E,4,FALSE)</f>
        <v>Commerce / Tourisme</v>
      </c>
      <c r="T245" t="str">
        <f>+VLOOKUP($D245,TP!$B:$F,5,FALSE)</f>
        <v>CST</v>
      </c>
      <c r="U245" t="str">
        <f>+VLOOKUP($G245,TP!$G:$J,4,FALSE)</f>
        <v>Charges</v>
      </c>
    </row>
    <row r="246" spans="1:21">
      <c r="A246">
        <v>2015</v>
      </c>
      <c r="B246">
        <v>10</v>
      </c>
      <c r="D246">
        <v>511</v>
      </c>
      <c r="E246" t="s">
        <v>131</v>
      </c>
      <c r="F246" t="s">
        <v>17</v>
      </c>
      <c r="G246">
        <v>62</v>
      </c>
      <c r="H246" t="s">
        <v>29</v>
      </c>
      <c r="I246">
        <v>626210</v>
      </c>
      <c r="J246" t="s">
        <v>33</v>
      </c>
      <c r="O246">
        <v>-48.59</v>
      </c>
      <c r="R246" t="str">
        <f>+VLOOKUP($D246,TP!$B:$E,3,FALSE)</f>
        <v>DEVECO</v>
      </c>
      <c r="S246" t="str">
        <f>+VLOOKUP($D246,TP!$B:$E,4,FALSE)</f>
        <v>Commerce / Tourisme</v>
      </c>
      <c r="T246" t="str">
        <f>+VLOOKUP($D246,TP!$B:$F,5,FALSE)</f>
        <v>CST</v>
      </c>
      <c r="U246" t="str">
        <f>+VLOOKUP($G246,TP!$G:$J,4,FALSE)</f>
        <v>Charges</v>
      </c>
    </row>
    <row r="247" spans="1:21">
      <c r="A247">
        <v>2015</v>
      </c>
      <c r="B247">
        <v>10</v>
      </c>
      <c r="D247">
        <v>511</v>
      </c>
      <c r="E247" t="s">
        <v>131</v>
      </c>
      <c r="F247" t="s">
        <v>17</v>
      </c>
      <c r="G247">
        <v>62</v>
      </c>
      <c r="H247" t="s">
        <v>29</v>
      </c>
      <c r="I247">
        <v>626210</v>
      </c>
      <c r="J247" t="s">
        <v>33</v>
      </c>
      <c r="O247">
        <v>-42.84</v>
      </c>
      <c r="R247" t="str">
        <f>+VLOOKUP($D247,TP!$B:$E,3,FALSE)</f>
        <v>DEVECO</v>
      </c>
      <c r="S247" t="str">
        <f>+VLOOKUP($D247,TP!$B:$E,4,FALSE)</f>
        <v>Commerce / Tourisme</v>
      </c>
      <c r="T247" t="str">
        <f>+VLOOKUP($D247,TP!$B:$F,5,FALSE)</f>
        <v>CST</v>
      </c>
      <c r="U247" t="str">
        <f>+VLOOKUP($G247,TP!$G:$J,4,FALSE)</f>
        <v>Charges</v>
      </c>
    </row>
    <row r="248" spans="1:21">
      <c r="A248">
        <v>2015</v>
      </c>
      <c r="B248">
        <v>10</v>
      </c>
      <c r="D248">
        <v>511</v>
      </c>
      <c r="E248" t="s">
        <v>131</v>
      </c>
      <c r="F248" t="s">
        <v>17</v>
      </c>
      <c r="G248">
        <v>62</v>
      </c>
      <c r="H248" t="s">
        <v>29</v>
      </c>
      <c r="I248">
        <v>626210</v>
      </c>
      <c r="J248" t="s">
        <v>33</v>
      </c>
      <c r="O248">
        <v>6.38</v>
      </c>
      <c r="R248" t="str">
        <f>+VLOOKUP($D248,TP!$B:$E,3,FALSE)</f>
        <v>DEVECO</v>
      </c>
      <c r="S248" t="str">
        <f>+VLOOKUP($D248,TP!$B:$E,4,FALSE)</f>
        <v>Commerce / Tourisme</v>
      </c>
      <c r="T248" t="str">
        <f>+VLOOKUP($D248,TP!$B:$F,5,FALSE)</f>
        <v>CST</v>
      </c>
      <c r="U248" t="str">
        <f>+VLOOKUP($G248,TP!$G:$J,4,FALSE)</f>
        <v>Charges</v>
      </c>
    </row>
    <row r="249" spans="1:21">
      <c r="A249">
        <v>2015</v>
      </c>
      <c r="B249">
        <v>10</v>
      </c>
      <c r="D249">
        <v>511</v>
      </c>
      <c r="E249" t="s">
        <v>131</v>
      </c>
      <c r="F249" t="s">
        <v>17</v>
      </c>
      <c r="G249">
        <v>62</v>
      </c>
      <c r="H249" t="s">
        <v>29</v>
      </c>
      <c r="I249">
        <v>626210</v>
      </c>
      <c r="J249" t="s">
        <v>33</v>
      </c>
      <c r="O249">
        <v>-26.96</v>
      </c>
      <c r="R249" t="str">
        <f>+VLOOKUP($D249,TP!$B:$E,3,FALSE)</f>
        <v>DEVECO</v>
      </c>
      <c r="S249" t="str">
        <f>+VLOOKUP($D249,TP!$B:$E,4,FALSE)</f>
        <v>Commerce / Tourisme</v>
      </c>
      <c r="T249" t="str">
        <f>+VLOOKUP($D249,TP!$B:$F,5,FALSE)</f>
        <v>CST</v>
      </c>
      <c r="U249" t="str">
        <f>+VLOOKUP($G249,TP!$G:$J,4,FALSE)</f>
        <v>Charges</v>
      </c>
    </row>
    <row r="250" spans="1:21">
      <c r="A250">
        <v>2015</v>
      </c>
      <c r="B250">
        <v>10</v>
      </c>
      <c r="D250">
        <v>511</v>
      </c>
      <c r="E250" t="s">
        <v>131</v>
      </c>
      <c r="F250" t="s">
        <v>17</v>
      </c>
      <c r="G250">
        <v>62</v>
      </c>
      <c r="H250" t="s">
        <v>29</v>
      </c>
      <c r="I250">
        <v>626210</v>
      </c>
      <c r="J250" t="s">
        <v>33</v>
      </c>
      <c r="O250">
        <v>-10.49</v>
      </c>
      <c r="R250" t="str">
        <f>+VLOOKUP($D250,TP!$B:$E,3,FALSE)</f>
        <v>DEVECO</v>
      </c>
      <c r="S250" t="str">
        <f>+VLOOKUP($D250,TP!$B:$E,4,FALSE)</f>
        <v>Commerce / Tourisme</v>
      </c>
      <c r="T250" t="str">
        <f>+VLOOKUP($D250,TP!$B:$F,5,FALSE)</f>
        <v>CST</v>
      </c>
      <c r="U250" t="str">
        <f>+VLOOKUP($G250,TP!$G:$J,4,FALSE)</f>
        <v>Charges</v>
      </c>
    </row>
    <row r="251" spans="1:21">
      <c r="A251">
        <v>2015</v>
      </c>
      <c r="B251">
        <v>10</v>
      </c>
      <c r="D251">
        <v>511</v>
      </c>
      <c r="E251" t="s">
        <v>131</v>
      </c>
      <c r="F251" t="s">
        <v>17</v>
      </c>
      <c r="G251">
        <v>62</v>
      </c>
      <c r="H251" t="s">
        <v>29</v>
      </c>
      <c r="I251">
        <v>626210</v>
      </c>
      <c r="J251" t="s">
        <v>33</v>
      </c>
      <c r="O251">
        <v>-7.98</v>
      </c>
      <c r="R251" t="str">
        <f>+VLOOKUP($D251,TP!$B:$E,3,FALSE)</f>
        <v>DEVECO</v>
      </c>
      <c r="S251" t="str">
        <f>+VLOOKUP($D251,TP!$B:$E,4,FALSE)</f>
        <v>Commerce / Tourisme</v>
      </c>
      <c r="T251" t="str">
        <f>+VLOOKUP($D251,TP!$B:$F,5,FALSE)</f>
        <v>CST</v>
      </c>
      <c r="U251" t="str">
        <f>+VLOOKUP($G251,TP!$G:$J,4,FALSE)</f>
        <v>Charges</v>
      </c>
    </row>
    <row r="252" spans="1:21">
      <c r="A252">
        <v>2015</v>
      </c>
      <c r="B252">
        <v>10</v>
      </c>
      <c r="D252">
        <v>511</v>
      </c>
      <c r="E252" t="s">
        <v>131</v>
      </c>
      <c r="F252" t="s">
        <v>17</v>
      </c>
      <c r="G252">
        <v>62</v>
      </c>
      <c r="H252" t="s">
        <v>29</v>
      </c>
      <c r="I252">
        <v>626210</v>
      </c>
      <c r="J252" t="s">
        <v>33</v>
      </c>
      <c r="O252">
        <v>-31.5</v>
      </c>
      <c r="R252" t="str">
        <f>+VLOOKUP($D252,TP!$B:$E,3,FALSE)</f>
        <v>DEVECO</v>
      </c>
      <c r="S252" t="str">
        <f>+VLOOKUP($D252,TP!$B:$E,4,FALSE)</f>
        <v>Commerce / Tourisme</v>
      </c>
      <c r="T252" t="str">
        <f>+VLOOKUP($D252,TP!$B:$F,5,FALSE)</f>
        <v>CST</v>
      </c>
      <c r="U252" t="str">
        <f>+VLOOKUP($G252,TP!$G:$J,4,FALSE)</f>
        <v>Charges</v>
      </c>
    </row>
    <row r="253" spans="1:21">
      <c r="A253">
        <v>2015</v>
      </c>
      <c r="B253">
        <v>10</v>
      </c>
      <c r="D253">
        <v>511</v>
      </c>
      <c r="E253" t="s">
        <v>131</v>
      </c>
      <c r="F253" t="s">
        <v>17</v>
      </c>
      <c r="G253">
        <v>62</v>
      </c>
      <c r="H253" t="s">
        <v>29</v>
      </c>
      <c r="I253">
        <v>626210</v>
      </c>
      <c r="J253" t="s">
        <v>33</v>
      </c>
      <c r="O253">
        <v>-9.26</v>
      </c>
      <c r="R253" t="str">
        <f>+VLOOKUP($D253,TP!$B:$E,3,FALSE)</f>
        <v>DEVECO</v>
      </c>
      <c r="S253" t="str">
        <f>+VLOOKUP($D253,TP!$B:$E,4,FALSE)</f>
        <v>Commerce / Tourisme</v>
      </c>
      <c r="T253" t="str">
        <f>+VLOOKUP($D253,TP!$B:$F,5,FALSE)</f>
        <v>CST</v>
      </c>
      <c r="U253" t="str">
        <f>+VLOOKUP($G253,TP!$G:$J,4,FALSE)</f>
        <v>Charges</v>
      </c>
    </row>
    <row r="254" spans="1:21">
      <c r="A254">
        <v>2015</v>
      </c>
      <c r="B254">
        <v>10</v>
      </c>
      <c r="D254">
        <v>511</v>
      </c>
      <c r="E254" t="s">
        <v>131</v>
      </c>
      <c r="F254" t="s">
        <v>17</v>
      </c>
      <c r="G254">
        <v>62</v>
      </c>
      <c r="H254" t="s">
        <v>29</v>
      </c>
      <c r="I254">
        <v>626210</v>
      </c>
      <c r="J254" t="s">
        <v>33</v>
      </c>
      <c r="O254">
        <v>-6.38</v>
      </c>
      <c r="R254" t="str">
        <f>+VLOOKUP($D254,TP!$B:$E,3,FALSE)</f>
        <v>DEVECO</v>
      </c>
      <c r="S254" t="str">
        <f>+VLOOKUP($D254,TP!$B:$E,4,FALSE)</f>
        <v>Commerce / Tourisme</v>
      </c>
      <c r="T254" t="str">
        <f>+VLOOKUP($D254,TP!$B:$F,5,FALSE)</f>
        <v>CST</v>
      </c>
      <c r="U254" t="str">
        <f>+VLOOKUP($G254,TP!$G:$J,4,FALSE)</f>
        <v>Charges</v>
      </c>
    </row>
    <row r="255" spans="1:21">
      <c r="A255">
        <v>2015</v>
      </c>
      <c r="B255">
        <v>10</v>
      </c>
      <c r="D255">
        <v>511</v>
      </c>
      <c r="E255" t="s">
        <v>131</v>
      </c>
      <c r="F255" t="s">
        <v>17</v>
      </c>
      <c r="G255">
        <v>62</v>
      </c>
      <c r="H255" t="s">
        <v>29</v>
      </c>
      <c r="I255">
        <v>626210</v>
      </c>
      <c r="J255" t="s">
        <v>33</v>
      </c>
      <c r="O255">
        <v>-9.89</v>
      </c>
      <c r="R255" t="str">
        <f>+VLOOKUP($D255,TP!$B:$E,3,FALSE)</f>
        <v>DEVECO</v>
      </c>
      <c r="S255" t="str">
        <f>+VLOOKUP($D255,TP!$B:$E,4,FALSE)</f>
        <v>Commerce / Tourisme</v>
      </c>
      <c r="T255" t="str">
        <f>+VLOOKUP($D255,TP!$B:$F,5,FALSE)</f>
        <v>CST</v>
      </c>
      <c r="U255" t="str">
        <f>+VLOOKUP($G255,TP!$G:$J,4,FALSE)</f>
        <v>Charges</v>
      </c>
    </row>
    <row r="256" spans="1:21">
      <c r="A256">
        <v>2015</v>
      </c>
      <c r="B256">
        <v>10</v>
      </c>
      <c r="D256">
        <v>511</v>
      </c>
      <c r="E256" t="s">
        <v>131</v>
      </c>
      <c r="F256" t="s">
        <v>17</v>
      </c>
      <c r="G256">
        <v>62</v>
      </c>
      <c r="H256" t="s">
        <v>29</v>
      </c>
      <c r="I256">
        <v>626210</v>
      </c>
      <c r="J256" t="s">
        <v>33</v>
      </c>
      <c r="O256">
        <v>-27.25</v>
      </c>
      <c r="R256" t="str">
        <f>+VLOOKUP($D256,TP!$B:$E,3,FALSE)</f>
        <v>DEVECO</v>
      </c>
      <c r="S256" t="str">
        <f>+VLOOKUP($D256,TP!$B:$E,4,FALSE)</f>
        <v>Commerce / Tourisme</v>
      </c>
      <c r="T256" t="str">
        <f>+VLOOKUP($D256,TP!$B:$F,5,FALSE)</f>
        <v>CST</v>
      </c>
      <c r="U256" t="str">
        <f>+VLOOKUP($G256,TP!$G:$J,4,FALSE)</f>
        <v>Charges</v>
      </c>
    </row>
    <row r="257" spans="1:21">
      <c r="A257">
        <v>2015</v>
      </c>
      <c r="B257">
        <v>10</v>
      </c>
      <c r="D257">
        <v>511</v>
      </c>
      <c r="E257" t="s">
        <v>131</v>
      </c>
      <c r="F257" t="s">
        <v>17</v>
      </c>
      <c r="G257">
        <v>62</v>
      </c>
      <c r="H257" t="s">
        <v>29</v>
      </c>
      <c r="I257">
        <v>626210</v>
      </c>
      <c r="J257" t="s">
        <v>33</v>
      </c>
      <c r="O257">
        <v>-42.84</v>
      </c>
      <c r="R257" t="str">
        <f>+VLOOKUP($D257,TP!$B:$E,3,FALSE)</f>
        <v>DEVECO</v>
      </c>
      <c r="S257" t="str">
        <f>+VLOOKUP($D257,TP!$B:$E,4,FALSE)</f>
        <v>Commerce / Tourisme</v>
      </c>
      <c r="T257" t="str">
        <f>+VLOOKUP($D257,TP!$B:$F,5,FALSE)</f>
        <v>CST</v>
      </c>
      <c r="U257" t="str">
        <f>+VLOOKUP($G257,TP!$G:$J,4,FALSE)</f>
        <v>Charges</v>
      </c>
    </row>
    <row r="258" spans="1:21">
      <c r="A258">
        <v>2015</v>
      </c>
      <c r="B258">
        <v>10</v>
      </c>
      <c r="D258">
        <v>511</v>
      </c>
      <c r="E258" t="s">
        <v>131</v>
      </c>
      <c r="F258" t="s">
        <v>17</v>
      </c>
      <c r="G258">
        <v>62</v>
      </c>
      <c r="H258" t="s">
        <v>29</v>
      </c>
      <c r="I258">
        <v>626210</v>
      </c>
      <c r="J258" t="s">
        <v>33</v>
      </c>
      <c r="O258">
        <v>-10.34</v>
      </c>
      <c r="R258" t="str">
        <f>+VLOOKUP($D258,TP!$B:$E,3,FALSE)</f>
        <v>DEVECO</v>
      </c>
      <c r="S258" t="str">
        <f>+VLOOKUP($D258,TP!$B:$E,4,FALSE)</f>
        <v>Commerce / Tourisme</v>
      </c>
      <c r="T258" t="str">
        <f>+VLOOKUP($D258,TP!$B:$F,5,FALSE)</f>
        <v>CST</v>
      </c>
      <c r="U258" t="str">
        <f>+VLOOKUP($G258,TP!$G:$J,4,FALSE)</f>
        <v>Charges</v>
      </c>
    </row>
    <row r="259" spans="1:21">
      <c r="A259">
        <v>2015</v>
      </c>
      <c r="B259">
        <v>10</v>
      </c>
      <c r="D259">
        <v>511</v>
      </c>
      <c r="E259" t="s">
        <v>131</v>
      </c>
      <c r="F259" t="s">
        <v>17</v>
      </c>
      <c r="G259">
        <v>62</v>
      </c>
      <c r="H259" t="s">
        <v>29</v>
      </c>
      <c r="I259">
        <v>626210</v>
      </c>
      <c r="J259" t="s">
        <v>33</v>
      </c>
      <c r="O259">
        <v>-4.62</v>
      </c>
      <c r="R259" t="str">
        <f>+VLOOKUP($D259,TP!$B:$E,3,FALSE)</f>
        <v>DEVECO</v>
      </c>
      <c r="S259" t="str">
        <f>+VLOOKUP($D259,TP!$B:$E,4,FALSE)</f>
        <v>Commerce / Tourisme</v>
      </c>
      <c r="T259" t="str">
        <f>+VLOOKUP($D259,TP!$B:$F,5,FALSE)</f>
        <v>CST</v>
      </c>
      <c r="U259" t="str">
        <f>+VLOOKUP($G259,TP!$G:$J,4,FALSE)</f>
        <v>Charges</v>
      </c>
    </row>
    <row r="260" spans="1:21">
      <c r="A260">
        <v>2015</v>
      </c>
      <c r="B260">
        <v>10</v>
      </c>
      <c r="D260">
        <v>511</v>
      </c>
      <c r="E260" t="s">
        <v>131</v>
      </c>
      <c r="F260" t="s">
        <v>17</v>
      </c>
      <c r="G260">
        <v>62</v>
      </c>
      <c r="H260" t="s">
        <v>29</v>
      </c>
      <c r="I260">
        <v>626210</v>
      </c>
      <c r="J260" t="s">
        <v>33</v>
      </c>
      <c r="O260">
        <v>-26.96</v>
      </c>
      <c r="R260" t="str">
        <f>+VLOOKUP($D260,TP!$B:$E,3,FALSE)</f>
        <v>DEVECO</v>
      </c>
      <c r="S260" t="str">
        <f>+VLOOKUP($D260,TP!$B:$E,4,FALSE)</f>
        <v>Commerce / Tourisme</v>
      </c>
      <c r="T260" t="str">
        <f>+VLOOKUP($D260,TP!$B:$F,5,FALSE)</f>
        <v>CST</v>
      </c>
      <c r="U260" t="str">
        <f>+VLOOKUP($G260,TP!$G:$J,4,FALSE)</f>
        <v>Charges</v>
      </c>
    </row>
    <row r="261" spans="1:21">
      <c r="A261">
        <v>2015</v>
      </c>
      <c r="B261">
        <v>10</v>
      </c>
      <c r="D261">
        <v>511</v>
      </c>
      <c r="E261" t="s">
        <v>131</v>
      </c>
      <c r="F261" t="s">
        <v>17</v>
      </c>
      <c r="G261">
        <v>62</v>
      </c>
      <c r="H261" t="s">
        <v>29</v>
      </c>
      <c r="I261">
        <v>626210</v>
      </c>
      <c r="J261" t="s">
        <v>33</v>
      </c>
      <c r="O261">
        <v>-46.86</v>
      </c>
      <c r="R261" t="str">
        <f>+VLOOKUP($D261,TP!$B:$E,3,FALSE)</f>
        <v>DEVECO</v>
      </c>
      <c r="S261" t="str">
        <f>+VLOOKUP($D261,TP!$B:$E,4,FALSE)</f>
        <v>Commerce / Tourisme</v>
      </c>
      <c r="T261" t="str">
        <f>+VLOOKUP($D261,TP!$B:$F,5,FALSE)</f>
        <v>CST</v>
      </c>
      <c r="U261" t="str">
        <f>+VLOOKUP($G261,TP!$G:$J,4,FALSE)</f>
        <v>Charges</v>
      </c>
    </row>
    <row r="262" spans="1:21">
      <c r="A262">
        <v>2015</v>
      </c>
      <c r="B262">
        <v>10</v>
      </c>
      <c r="D262">
        <v>511</v>
      </c>
      <c r="E262" t="s">
        <v>131</v>
      </c>
      <c r="F262" t="s">
        <v>17</v>
      </c>
      <c r="G262">
        <v>62</v>
      </c>
      <c r="H262" t="s">
        <v>29</v>
      </c>
      <c r="I262">
        <v>626240</v>
      </c>
      <c r="J262" t="s">
        <v>53</v>
      </c>
      <c r="K262">
        <v>-42.82</v>
      </c>
      <c r="L262">
        <v>0</v>
      </c>
      <c r="M262">
        <v>0</v>
      </c>
      <c r="P262">
        <v>0</v>
      </c>
      <c r="Q262">
        <v>0</v>
      </c>
      <c r="R262" t="str">
        <f>+VLOOKUP($D262,TP!$B:$E,3,FALSE)</f>
        <v>DEVECO</v>
      </c>
      <c r="S262" t="str">
        <f>+VLOOKUP($D262,TP!$B:$E,4,FALSE)</f>
        <v>Commerce / Tourisme</v>
      </c>
      <c r="T262" t="str">
        <f>+VLOOKUP($D262,TP!$B:$F,5,FALSE)</f>
        <v>CST</v>
      </c>
      <c r="U262" t="str">
        <f>+VLOOKUP($G262,TP!$G:$J,4,FALSE)</f>
        <v>Charges</v>
      </c>
    </row>
    <row r="263" spans="1:21">
      <c r="A263">
        <v>2015</v>
      </c>
      <c r="B263">
        <v>10</v>
      </c>
      <c r="D263">
        <v>511</v>
      </c>
      <c r="E263" t="s">
        <v>131</v>
      </c>
      <c r="F263" t="s">
        <v>17</v>
      </c>
      <c r="G263">
        <v>62</v>
      </c>
      <c r="H263" t="s">
        <v>29</v>
      </c>
      <c r="I263">
        <v>628100</v>
      </c>
      <c r="J263" t="s">
        <v>34</v>
      </c>
      <c r="K263">
        <v>-1450</v>
      </c>
      <c r="L263">
        <v>-500</v>
      </c>
      <c r="M263">
        <v>-1500</v>
      </c>
      <c r="P263">
        <v>-500</v>
      </c>
      <c r="Q263">
        <v>-500</v>
      </c>
      <c r="R263" t="str">
        <f>+VLOOKUP($D263,TP!$B:$E,3,FALSE)</f>
        <v>DEVECO</v>
      </c>
      <c r="S263" t="str">
        <f>+VLOOKUP($D263,TP!$B:$E,4,FALSE)</f>
        <v>Commerce / Tourisme</v>
      </c>
      <c r="T263" t="str">
        <f>+VLOOKUP($D263,TP!$B:$F,5,FALSE)</f>
        <v>CST</v>
      </c>
      <c r="U263" t="str">
        <f>+VLOOKUP($G263,TP!$G:$J,4,FALSE)</f>
        <v>Charges</v>
      </c>
    </row>
    <row r="264" spans="1:21">
      <c r="A264">
        <v>2015</v>
      </c>
      <c r="B264">
        <v>10</v>
      </c>
      <c r="D264">
        <v>511</v>
      </c>
      <c r="E264" t="s">
        <v>131</v>
      </c>
      <c r="F264" t="s">
        <v>17</v>
      </c>
      <c r="G264">
        <v>62</v>
      </c>
      <c r="H264" t="s">
        <v>29</v>
      </c>
      <c r="I264">
        <v>628100</v>
      </c>
      <c r="J264" t="s">
        <v>34</v>
      </c>
      <c r="O264">
        <v>-250</v>
      </c>
      <c r="R264" t="str">
        <f>+VLOOKUP($D264,TP!$B:$E,3,FALSE)</f>
        <v>DEVECO</v>
      </c>
      <c r="S264" t="str">
        <f>+VLOOKUP($D264,TP!$B:$E,4,FALSE)</f>
        <v>Commerce / Tourisme</v>
      </c>
      <c r="T264" t="str">
        <f>+VLOOKUP($D264,TP!$B:$F,5,FALSE)</f>
        <v>CST</v>
      </c>
      <c r="U264" t="str">
        <f>+VLOOKUP($G264,TP!$G:$J,4,FALSE)</f>
        <v>Charges</v>
      </c>
    </row>
    <row r="265" spans="1:21">
      <c r="A265">
        <v>2015</v>
      </c>
      <c r="B265">
        <v>10</v>
      </c>
      <c r="D265">
        <v>511</v>
      </c>
      <c r="E265" t="s">
        <v>131</v>
      </c>
      <c r="F265" t="s">
        <v>17</v>
      </c>
      <c r="G265">
        <v>62</v>
      </c>
      <c r="H265" t="s">
        <v>29</v>
      </c>
      <c r="I265">
        <v>628890</v>
      </c>
      <c r="J265" t="s">
        <v>54</v>
      </c>
      <c r="K265">
        <v>-395</v>
      </c>
      <c r="L265">
        <v>0</v>
      </c>
      <c r="M265">
        <v>0</v>
      </c>
      <c r="P265">
        <v>0</v>
      </c>
      <c r="Q265">
        <v>0</v>
      </c>
      <c r="R265" t="str">
        <f>+VLOOKUP($D265,TP!$B:$E,3,FALSE)</f>
        <v>DEVECO</v>
      </c>
      <c r="S265" t="str">
        <f>+VLOOKUP($D265,TP!$B:$E,4,FALSE)</f>
        <v>Commerce / Tourisme</v>
      </c>
      <c r="T265" t="str">
        <f>+VLOOKUP($D265,TP!$B:$F,5,FALSE)</f>
        <v>CST</v>
      </c>
      <c r="U265" t="str">
        <f>+VLOOKUP($G265,TP!$G:$J,4,FALSE)</f>
        <v>Charges</v>
      </c>
    </row>
    <row r="266" spans="1:21">
      <c r="A266">
        <v>2015</v>
      </c>
      <c r="B266">
        <v>10</v>
      </c>
      <c r="D266">
        <v>511</v>
      </c>
      <c r="E266" t="s">
        <v>131</v>
      </c>
      <c r="F266" t="s">
        <v>17</v>
      </c>
      <c r="G266">
        <v>65</v>
      </c>
      <c r="H266" t="s">
        <v>38</v>
      </c>
      <c r="I266">
        <v>651600</v>
      </c>
      <c r="J266" t="s">
        <v>101</v>
      </c>
      <c r="K266">
        <v>-350</v>
      </c>
      <c r="L266">
        <v>0</v>
      </c>
      <c r="M266">
        <v>0</v>
      </c>
      <c r="P266">
        <v>0</v>
      </c>
      <c r="Q266">
        <v>0</v>
      </c>
      <c r="R266" t="str">
        <f>+VLOOKUP($D266,TP!$B:$E,3,FALSE)</f>
        <v>DEVECO</v>
      </c>
      <c r="S266" t="str">
        <f>+VLOOKUP($D266,TP!$B:$E,4,FALSE)</f>
        <v>Commerce / Tourisme</v>
      </c>
      <c r="T266" t="str">
        <f>+VLOOKUP($D266,TP!$B:$F,5,FALSE)</f>
        <v>CST</v>
      </c>
      <c r="U266" t="str">
        <f>+VLOOKUP($G266,TP!$G:$J,4,FALSE)</f>
        <v>Charges</v>
      </c>
    </row>
    <row r="267" spans="1:21">
      <c r="A267">
        <v>2015</v>
      </c>
      <c r="B267">
        <v>10</v>
      </c>
      <c r="D267">
        <v>511</v>
      </c>
      <c r="E267" t="s">
        <v>131</v>
      </c>
      <c r="F267" t="s">
        <v>17</v>
      </c>
      <c r="G267">
        <v>65</v>
      </c>
      <c r="H267" t="s">
        <v>38</v>
      </c>
      <c r="I267">
        <v>656850</v>
      </c>
      <c r="J267" t="s">
        <v>92</v>
      </c>
      <c r="K267">
        <v>0</v>
      </c>
      <c r="L267">
        <v>0</v>
      </c>
      <c r="M267">
        <v>-5000</v>
      </c>
      <c r="P267">
        <v>0</v>
      </c>
      <c r="Q267">
        <v>0</v>
      </c>
      <c r="R267" t="str">
        <f>+VLOOKUP($D267,TP!$B:$E,3,FALSE)</f>
        <v>DEVECO</v>
      </c>
      <c r="S267" t="str">
        <f>+VLOOKUP($D267,TP!$B:$E,4,FALSE)</f>
        <v>Commerce / Tourisme</v>
      </c>
      <c r="T267" t="str">
        <f>+VLOOKUP($D267,TP!$B:$F,5,FALSE)</f>
        <v>CST</v>
      </c>
      <c r="U267" t="str">
        <f>+VLOOKUP($G267,TP!$G:$J,4,FALSE)</f>
        <v>Charges</v>
      </c>
    </row>
    <row r="268" spans="1:21">
      <c r="A268">
        <v>2015</v>
      </c>
      <c r="B268">
        <v>10</v>
      </c>
      <c r="D268">
        <v>511</v>
      </c>
      <c r="E268" t="s">
        <v>131</v>
      </c>
      <c r="F268" t="s">
        <v>17</v>
      </c>
      <c r="G268">
        <v>65</v>
      </c>
      <c r="H268" t="s">
        <v>38</v>
      </c>
      <c r="I268">
        <v>656850</v>
      </c>
      <c r="J268" t="s">
        <v>92</v>
      </c>
      <c r="K268">
        <v>-5000</v>
      </c>
      <c r="L268">
        <v>0</v>
      </c>
      <c r="M268">
        <v>-8000</v>
      </c>
      <c r="P268">
        <v>0</v>
      </c>
      <c r="Q268">
        <v>0</v>
      </c>
      <c r="R268" t="str">
        <f>+VLOOKUP($D268,TP!$B:$E,3,FALSE)</f>
        <v>DEVECO</v>
      </c>
      <c r="S268" t="str">
        <f>+VLOOKUP($D268,TP!$B:$E,4,FALSE)</f>
        <v>Commerce / Tourisme</v>
      </c>
      <c r="T268" t="str">
        <f>+VLOOKUP($D268,TP!$B:$F,5,FALSE)</f>
        <v>CST</v>
      </c>
      <c r="U268" t="str">
        <f>+VLOOKUP($G268,TP!$G:$J,4,FALSE)</f>
        <v>Charges</v>
      </c>
    </row>
    <row r="269" spans="1:21">
      <c r="A269">
        <v>2015</v>
      </c>
      <c r="B269">
        <v>10</v>
      </c>
      <c r="D269">
        <v>511</v>
      </c>
      <c r="E269" t="s">
        <v>131</v>
      </c>
      <c r="F269" t="s">
        <v>17</v>
      </c>
      <c r="G269">
        <v>65</v>
      </c>
      <c r="H269" t="s">
        <v>38</v>
      </c>
      <c r="I269">
        <v>656850</v>
      </c>
      <c r="J269" t="s">
        <v>92</v>
      </c>
      <c r="O269">
        <v>-5000</v>
      </c>
      <c r="R269" t="str">
        <f>+VLOOKUP($D269,TP!$B:$E,3,FALSE)</f>
        <v>DEVECO</v>
      </c>
      <c r="S269" t="str">
        <f>+VLOOKUP($D269,TP!$B:$E,4,FALSE)</f>
        <v>Commerce / Tourisme</v>
      </c>
      <c r="T269" t="str">
        <f>+VLOOKUP($D269,TP!$B:$F,5,FALSE)</f>
        <v>CST</v>
      </c>
      <c r="U269" t="str">
        <f>+VLOOKUP($G269,TP!$G:$J,4,FALSE)</f>
        <v>Charges</v>
      </c>
    </row>
    <row r="270" spans="1:21">
      <c r="A270">
        <v>2015</v>
      </c>
      <c r="B270">
        <v>10</v>
      </c>
      <c r="D270">
        <v>511</v>
      </c>
      <c r="E270" t="s">
        <v>131</v>
      </c>
      <c r="F270" t="s">
        <v>17</v>
      </c>
      <c r="G270">
        <v>65</v>
      </c>
      <c r="H270" t="s">
        <v>38</v>
      </c>
      <c r="I270">
        <v>656850</v>
      </c>
      <c r="J270" t="s">
        <v>92</v>
      </c>
      <c r="O270">
        <v>-5000</v>
      </c>
      <c r="R270" t="str">
        <f>+VLOOKUP($D270,TP!$B:$E,3,FALSE)</f>
        <v>DEVECO</v>
      </c>
      <c r="S270" t="str">
        <f>+VLOOKUP($D270,TP!$B:$E,4,FALSE)</f>
        <v>Commerce / Tourisme</v>
      </c>
      <c r="T270" t="str">
        <f>+VLOOKUP($D270,TP!$B:$F,5,FALSE)</f>
        <v>CST</v>
      </c>
      <c r="U270" t="str">
        <f>+VLOOKUP($G270,TP!$G:$J,4,FALSE)</f>
        <v>Charges</v>
      </c>
    </row>
    <row r="271" spans="1:21">
      <c r="A271">
        <v>2015</v>
      </c>
      <c r="B271">
        <v>10</v>
      </c>
      <c r="D271">
        <v>511</v>
      </c>
      <c r="E271" t="s">
        <v>131</v>
      </c>
      <c r="F271" t="s">
        <v>17</v>
      </c>
      <c r="G271">
        <v>65</v>
      </c>
      <c r="H271" t="s">
        <v>38</v>
      </c>
      <c r="I271">
        <v>656850</v>
      </c>
      <c r="J271" t="s">
        <v>92</v>
      </c>
      <c r="O271">
        <v>5000</v>
      </c>
      <c r="R271" t="str">
        <f>+VLOOKUP($D271,TP!$B:$E,3,FALSE)</f>
        <v>DEVECO</v>
      </c>
      <c r="S271" t="str">
        <f>+VLOOKUP($D271,TP!$B:$E,4,FALSE)</f>
        <v>Commerce / Tourisme</v>
      </c>
      <c r="T271" t="str">
        <f>+VLOOKUP($D271,TP!$B:$F,5,FALSE)</f>
        <v>CST</v>
      </c>
      <c r="U271" t="str">
        <f>+VLOOKUP($G271,TP!$G:$J,4,FALSE)</f>
        <v>Charges</v>
      </c>
    </row>
    <row r="272" spans="1:21">
      <c r="A272">
        <v>2015</v>
      </c>
      <c r="B272">
        <v>10</v>
      </c>
      <c r="D272">
        <v>511</v>
      </c>
      <c r="E272" t="s">
        <v>131</v>
      </c>
      <c r="F272" t="s">
        <v>17</v>
      </c>
      <c r="G272">
        <v>65</v>
      </c>
      <c r="H272" t="s">
        <v>38</v>
      </c>
      <c r="I272">
        <v>656850</v>
      </c>
      <c r="J272" t="s">
        <v>92</v>
      </c>
      <c r="O272">
        <v>5000</v>
      </c>
      <c r="R272" t="str">
        <f>+VLOOKUP($D272,TP!$B:$E,3,FALSE)</f>
        <v>DEVECO</v>
      </c>
      <c r="S272" t="str">
        <f>+VLOOKUP($D272,TP!$B:$E,4,FALSE)</f>
        <v>Commerce / Tourisme</v>
      </c>
      <c r="T272" t="str">
        <f>+VLOOKUP($D272,TP!$B:$F,5,FALSE)</f>
        <v>CST</v>
      </c>
      <c r="U272" t="str">
        <f>+VLOOKUP($G272,TP!$G:$J,4,FALSE)</f>
        <v>Charges</v>
      </c>
    </row>
    <row r="273" spans="1:21">
      <c r="A273">
        <v>2015</v>
      </c>
      <c r="B273">
        <v>10</v>
      </c>
      <c r="D273">
        <v>511</v>
      </c>
      <c r="E273" t="s">
        <v>131</v>
      </c>
      <c r="F273" t="s">
        <v>17</v>
      </c>
      <c r="G273">
        <v>65</v>
      </c>
      <c r="H273" t="s">
        <v>38</v>
      </c>
      <c r="I273">
        <v>656850</v>
      </c>
      <c r="J273" t="s">
        <v>92</v>
      </c>
      <c r="K273">
        <v>0</v>
      </c>
      <c r="L273">
        <v>-5000</v>
      </c>
      <c r="M273">
        <v>0</v>
      </c>
      <c r="P273">
        <v>-5000</v>
      </c>
      <c r="Q273">
        <v>-5000</v>
      </c>
      <c r="R273" t="str">
        <f>+VLOOKUP($D273,TP!$B:$E,3,FALSE)</f>
        <v>DEVECO</v>
      </c>
      <c r="S273" t="str">
        <f>+VLOOKUP($D273,TP!$B:$E,4,FALSE)</f>
        <v>Commerce / Tourisme</v>
      </c>
      <c r="T273" t="str">
        <f>+VLOOKUP($D273,TP!$B:$F,5,FALSE)</f>
        <v>CST</v>
      </c>
      <c r="U273" t="str">
        <f>+VLOOKUP($G273,TP!$G:$J,4,FALSE)</f>
        <v>Charges</v>
      </c>
    </row>
    <row r="274" spans="1:21">
      <c r="A274">
        <v>2015</v>
      </c>
      <c r="B274">
        <v>10</v>
      </c>
      <c r="D274">
        <v>511</v>
      </c>
      <c r="E274" t="s">
        <v>131</v>
      </c>
      <c r="F274" t="s">
        <v>17</v>
      </c>
      <c r="G274">
        <v>68</v>
      </c>
      <c r="H274" t="s">
        <v>40</v>
      </c>
      <c r="I274">
        <v>681130</v>
      </c>
      <c r="J274" t="s">
        <v>41</v>
      </c>
      <c r="K274">
        <v>-110.22</v>
      </c>
      <c r="L274">
        <v>0</v>
      </c>
      <c r="M274">
        <v>0</v>
      </c>
      <c r="P274">
        <v>0</v>
      </c>
      <c r="Q274">
        <v>0</v>
      </c>
      <c r="R274" t="str">
        <f>+VLOOKUP($D274,TP!$B:$E,3,FALSE)</f>
        <v>DEVECO</v>
      </c>
      <c r="S274" t="str">
        <f>+VLOOKUP($D274,TP!$B:$E,4,FALSE)</f>
        <v>Commerce / Tourisme</v>
      </c>
      <c r="T274" t="str">
        <f>+VLOOKUP($D274,TP!$B:$F,5,FALSE)</f>
        <v>CST</v>
      </c>
      <c r="U274" t="str">
        <f>+VLOOKUP($G274,TP!$G:$J,4,FALSE)</f>
        <v>Provisions</v>
      </c>
    </row>
    <row r="275" spans="1:21">
      <c r="A275">
        <v>2015</v>
      </c>
      <c r="B275">
        <v>10</v>
      </c>
      <c r="D275">
        <v>511</v>
      </c>
      <c r="E275" t="s">
        <v>131</v>
      </c>
      <c r="F275" t="s">
        <v>17</v>
      </c>
      <c r="G275">
        <v>70</v>
      </c>
      <c r="H275" t="s">
        <v>84</v>
      </c>
      <c r="I275">
        <v>705000</v>
      </c>
      <c r="J275" t="s">
        <v>85</v>
      </c>
      <c r="O275">
        <v>150</v>
      </c>
      <c r="R275" t="str">
        <f>+VLOOKUP($D275,TP!$B:$E,3,FALSE)</f>
        <v>DEVECO</v>
      </c>
      <c r="S275" t="str">
        <f>+VLOOKUP($D275,TP!$B:$E,4,FALSE)</f>
        <v>Commerce / Tourisme</v>
      </c>
      <c r="T275" t="str">
        <f>+VLOOKUP($D275,TP!$B:$F,5,FALSE)</f>
        <v>CST</v>
      </c>
      <c r="U275" t="str">
        <f>+VLOOKUP($G275,TP!$G:$J,4,FALSE)</f>
        <v>Produits</v>
      </c>
    </row>
    <row r="276" spans="1:21">
      <c r="A276">
        <v>2015</v>
      </c>
      <c r="B276">
        <v>10</v>
      </c>
      <c r="D276">
        <v>511</v>
      </c>
      <c r="E276" t="s">
        <v>131</v>
      </c>
      <c r="F276" t="s">
        <v>17</v>
      </c>
      <c r="G276">
        <v>70</v>
      </c>
      <c r="H276" t="s">
        <v>84</v>
      </c>
      <c r="I276">
        <v>705000</v>
      </c>
      <c r="J276" t="s">
        <v>85</v>
      </c>
      <c r="O276">
        <v>1462.5</v>
      </c>
      <c r="R276" t="str">
        <f>+VLOOKUP($D276,TP!$B:$E,3,FALSE)</f>
        <v>DEVECO</v>
      </c>
      <c r="S276" t="str">
        <f>+VLOOKUP($D276,TP!$B:$E,4,FALSE)</f>
        <v>Commerce / Tourisme</v>
      </c>
      <c r="T276" t="str">
        <f>+VLOOKUP($D276,TP!$B:$F,5,FALSE)</f>
        <v>CST</v>
      </c>
      <c r="U276" t="str">
        <f>+VLOOKUP($G276,TP!$G:$J,4,FALSE)</f>
        <v>Produits</v>
      </c>
    </row>
    <row r="277" spans="1:21">
      <c r="A277">
        <v>2015</v>
      </c>
      <c r="B277">
        <v>10</v>
      </c>
      <c r="D277">
        <v>511</v>
      </c>
      <c r="E277" t="s">
        <v>131</v>
      </c>
      <c r="F277" t="s">
        <v>17</v>
      </c>
      <c r="G277">
        <v>70</v>
      </c>
      <c r="H277" t="s">
        <v>84</v>
      </c>
      <c r="I277">
        <v>705000</v>
      </c>
      <c r="J277" t="s">
        <v>85</v>
      </c>
      <c r="O277">
        <v>162.5</v>
      </c>
      <c r="R277" t="str">
        <f>+VLOOKUP($D277,TP!$B:$E,3,FALSE)</f>
        <v>DEVECO</v>
      </c>
      <c r="S277" t="str">
        <f>+VLOOKUP($D277,TP!$B:$E,4,FALSE)</f>
        <v>Commerce / Tourisme</v>
      </c>
      <c r="T277" t="str">
        <f>+VLOOKUP($D277,TP!$B:$F,5,FALSE)</f>
        <v>CST</v>
      </c>
      <c r="U277" t="str">
        <f>+VLOOKUP($G277,TP!$G:$J,4,FALSE)</f>
        <v>Produits</v>
      </c>
    </row>
    <row r="278" spans="1:21">
      <c r="A278">
        <v>2015</v>
      </c>
      <c r="B278">
        <v>10</v>
      </c>
      <c r="D278">
        <v>511</v>
      </c>
      <c r="E278" t="s">
        <v>131</v>
      </c>
      <c r="F278" t="s">
        <v>17</v>
      </c>
      <c r="G278">
        <v>70</v>
      </c>
      <c r="H278" t="s">
        <v>84</v>
      </c>
      <c r="I278">
        <v>705000</v>
      </c>
      <c r="J278" t="s">
        <v>85</v>
      </c>
      <c r="O278">
        <v>150</v>
      </c>
      <c r="R278" t="str">
        <f>+VLOOKUP($D278,TP!$B:$E,3,FALSE)</f>
        <v>DEVECO</v>
      </c>
      <c r="S278" t="str">
        <f>+VLOOKUP($D278,TP!$B:$E,4,FALSE)</f>
        <v>Commerce / Tourisme</v>
      </c>
      <c r="T278" t="str">
        <f>+VLOOKUP($D278,TP!$B:$F,5,FALSE)</f>
        <v>CST</v>
      </c>
      <c r="U278" t="str">
        <f>+VLOOKUP($G278,TP!$G:$J,4,FALSE)</f>
        <v>Produits</v>
      </c>
    </row>
    <row r="279" spans="1:21">
      <c r="A279">
        <v>2015</v>
      </c>
      <c r="B279">
        <v>10</v>
      </c>
      <c r="D279">
        <v>511</v>
      </c>
      <c r="E279" t="s">
        <v>131</v>
      </c>
      <c r="F279" t="s">
        <v>17</v>
      </c>
      <c r="G279">
        <v>70</v>
      </c>
      <c r="H279" t="s">
        <v>84</v>
      </c>
      <c r="I279">
        <v>705000</v>
      </c>
      <c r="J279" t="s">
        <v>85</v>
      </c>
      <c r="O279">
        <v>-150</v>
      </c>
      <c r="R279" t="str">
        <f>+VLOOKUP($D279,TP!$B:$E,3,FALSE)</f>
        <v>DEVECO</v>
      </c>
      <c r="S279" t="str">
        <f>+VLOOKUP($D279,TP!$B:$E,4,FALSE)</f>
        <v>Commerce / Tourisme</v>
      </c>
      <c r="T279" t="str">
        <f>+VLOOKUP($D279,TP!$B:$F,5,FALSE)</f>
        <v>CST</v>
      </c>
      <c r="U279" t="str">
        <f>+VLOOKUP($G279,TP!$G:$J,4,FALSE)</f>
        <v>Produits</v>
      </c>
    </row>
    <row r="280" spans="1:21">
      <c r="A280">
        <v>2015</v>
      </c>
      <c r="B280">
        <v>10</v>
      </c>
      <c r="D280">
        <v>511</v>
      </c>
      <c r="E280" t="s">
        <v>131</v>
      </c>
      <c r="F280" t="s">
        <v>17</v>
      </c>
      <c r="G280">
        <v>70</v>
      </c>
      <c r="H280" t="s">
        <v>84</v>
      </c>
      <c r="I280">
        <v>705000</v>
      </c>
      <c r="J280" t="s">
        <v>85</v>
      </c>
      <c r="O280">
        <v>2600</v>
      </c>
      <c r="R280" t="str">
        <f>+VLOOKUP($D280,TP!$B:$E,3,FALSE)</f>
        <v>DEVECO</v>
      </c>
      <c r="S280" t="str">
        <f>+VLOOKUP($D280,TP!$B:$E,4,FALSE)</f>
        <v>Commerce / Tourisme</v>
      </c>
      <c r="T280" t="str">
        <f>+VLOOKUP($D280,TP!$B:$F,5,FALSE)</f>
        <v>CST</v>
      </c>
      <c r="U280" t="str">
        <f>+VLOOKUP($G280,TP!$G:$J,4,FALSE)</f>
        <v>Produits</v>
      </c>
    </row>
    <row r="281" spans="1:21">
      <c r="A281">
        <v>2015</v>
      </c>
      <c r="B281">
        <v>10</v>
      </c>
      <c r="D281">
        <v>511</v>
      </c>
      <c r="E281" t="s">
        <v>131</v>
      </c>
      <c r="F281" t="s">
        <v>17</v>
      </c>
      <c r="G281">
        <v>70</v>
      </c>
      <c r="H281" t="s">
        <v>84</v>
      </c>
      <c r="I281">
        <v>705000</v>
      </c>
      <c r="J281" t="s">
        <v>85</v>
      </c>
      <c r="O281">
        <v>-6280</v>
      </c>
      <c r="R281" t="str">
        <f>+VLOOKUP($D281,TP!$B:$E,3,FALSE)</f>
        <v>DEVECO</v>
      </c>
      <c r="S281" t="str">
        <f>+VLOOKUP($D281,TP!$B:$E,4,FALSE)</f>
        <v>Commerce / Tourisme</v>
      </c>
      <c r="T281" t="str">
        <f>+VLOOKUP($D281,TP!$B:$F,5,FALSE)</f>
        <v>CST</v>
      </c>
      <c r="U281" t="str">
        <f>+VLOOKUP($G281,TP!$G:$J,4,FALSE)</f>
        <v>Produits</v>
      </c>
    </row>
    <row r="282" spans="1:21">
      <c r="A282">
        <v>2015</v>
      </c>
      <c r="B282">
        <v>10</v>
      </c>
      <c r="D282">
        <v>511</v>
      </c>
      <c r="E282" t="s">
        <v>131</v>
      </c>
      <c r="F282" t="s">
        <v>17</v>
      </c>
      <c r="G282">
        <v>70</v>
      </c>
      <c r="H282" t="s">
        <v>84</v>
      </c>
      <c r="I282">
        <v>705000</v>
      </c>
      <c r="J282" t="s">
        <v>85</v>
      </c>
      <c r="O282">
        <v>2600</v>
      </c>
      <c r="R282" t="str">
        <f>+VLOOKUP($D282,TP!$B:$E,3,FALSE)</f>
        <v>DEVECO</v>
      </c>
      <c r="S282" t="str">
        <f>+VLOOKUP($D282,TP!$B:$E,4,FALSE)</f>
        <v>Commerce / Tourisme</v>
      </c>
      <c r="T282" t="str">
        <f>+VLOOKUP($D282,TP!$B:$F,5,FALSE)</f>
        <v>CST</v>
      </c>
      <c r="U282" t="str">
        <f>+VLOOKUP($G282,TP!$G:$J,4,FALSE)</f>
        <v>Produits</v>
      </c>
    </row>
    <row r="283" spans="1:21">
      <c r="A283">
        <v>2015</v>
      </c>
      <c r="B283">
        <v>10</v>
      </c>
      <c r="D283">
        <v>511</v>
      </c>
      <c r="E283" t="s">
        <v>131</v>
      </c>
      <c r="F283" t="s">
        <v>17</v>
      </c>
      <c r="G283">
        <v>70</v>
      </c>
      <c r="H283" t="s">
        <v>84</v>
      </c>
      <c r="I283">
        <v>705000</v>
      </c>
      <c r="J283" t="s">
        <v>85</v>
      </c>
      <c r="O283">
        <v>2666.68</v>
      </c>
      <c r="R283" t="str">
        <f>+VLOOKUP($D283,TP!$B:$E,3,FALSE)</f>
        <v>DEVECO</v>
      </c>
      <c r="S283" t="str">
        <f>+VLOOKUP($D283,TP!$B:$E,4,FALSE)</f>
        <v>Commerce / Tourisme</v>
      </c>
      <c r="T283" t="str">
        <f>+VLOOKUP($D283,TP!$B:$F,5,FALSE)</f>
        <v>CST</v>
      </c>
      <c r="U283" t="str">
        <f>+VLOOKUP($G283,TP!$G:$J,4,FALSE)</f>
        <v>Produits</v>
      </c>
    </row>
    <row r="284" spans="1:21">
      <c r="A284">
        <v>2015</v>
      </c>
      <c r="B284">
        <v>10</v>
      </c>
      <c r="D284">
        <v>511</v>
      </c>
      <c r="E284" t="s">
        <v>131</v>
      </c>
      <c r="F284" t="s">
        <v>17</v>
      </c>
      <c r="G284">
        <v>70</v>
      </c>
      <c r="H284" t="s">
        <v>84</v>
      </c>
      <c r="I284">
        <v>705000</v>
      </c>
      <c r="J284" t="s">
        <v>85</v>
      </c>
      <c r="O284">
        <v>1960</v>
      </c>
      <c r="R284" t="str">
        <f>+VLOOKUP($D284,TP!$B:$E,3,FALSE)</f>
        <v>DEVECO</v>
      </c>
      <c r="S284" t="str">
        <f>+VLOOKUP($D284,TP!$B:$E,4,FALSE)</f>
        <v>Commerce / Tourisme</v>
      </c>
      <c r="T284" t="str">
        <f>+VLOOKUP($D284,TP!$B:$F,5,FALSE)</f>
        <v>CST</v>
      </c>
      <c r="U284" t="str">
        <f>+VLOOKUP($G284,TP!$G:$J,4,FALSE)</f>
        <v>Produits</v>
      </c>
    </row>
    <row r="285" spans="1:21">
      <c r="A285">
        <v>2015</v>
      </c>
      <c r="B285">
        <v>10</v>
      </c>
      <c r="D285">
        <v>511</v>
      </c>
      <c r="E285" t="s">
        <v>131</v>
      </c>
      <c r="F285" t="s">
        <v>17</v>
      </c>
      <c r="G285">
        <v>70</v>
      </c>
      <c r="H285" t="s">
        <v>84</v>
      </c>
      <c r="I285">
        <v>705000</v>
      </c>
      <c r="J285" t="s">
        <v>85</v>
      </c>
      <c r="O285">
        <v>6280</v>
      </c>
      <c r="R285" t="str">
        <f>+VLOOKUP($D285,TP!$B:$E,3,FALSE)</f>
        <v>DEVECO</v>
      </c>
      <c r="S285" t="str">
        <f>+VLOOKUP($D285,TP!$B:$E,4,FALSE)</f>
        <v>Commerce / Tourisme</v>
      </c>
      <c r="T285" t="str">
        <f>+VLOOKUP($D285,TP!$B:$F,5,FALSE)</f>
        <v>CST</v>
      </c>
      <c r="U285" t="str">
        <f>+VLOOKUP($G285,TP!$G:$J,4,FALSE)</f>
        <v>Produits</v>
      </c>
    </row>
    <row r="286" spans="1:21">
      <c r="A286">
        <v>2015</v>
      </c>
      <c r="B286">
        <v>10</v>
      </c>
      <c r="D286">
        <v>511</v>
      </c>
      <c r="E286" t="s">
        <v>131</v>
      </c>
      <c r="F286" t="s">
        <v>17</v>
      </c>
      <c r="G286">
        <v>77</v>
      </c>
      <c r="H286" t="s">
        <v>134</v>
      </c>
      <c r="I286">
        <v>771800</v>
      </c>
      <c r="J286" t="s">
        <v>135</v>
      </c>
      <c r="O286">
        <v>106.97</v>
      </c>
      <c r="R286" t="str">
        <f>+VLOOKUP($D286,TP!$B:$E,3,FALSE)</f>
        <v>DEVECO</v>
      </c>
      <c r="S286" t="str">
        <f>+VLOOKUP($D286,TP!$B:$E,4,FALSE)</f>
        <v>Commerce / Tourisme</v>
      </c>
      <c r="T286" t="str">
        <f>+VLOOKUP($D286,TP!$B:$F,5,FALSE)</f>
        <v>CST</v>
      </c>
      <c r="U286" t="str">
        <f>+VLOOKUP($G286,TP!$G:$J,4,FALSE)</f>
        <v>Produits</v>
      </c>
    </row>
    <row r="287" spans="1:21">
      <c r="A287">
        <v>2015</v>
      </c>
      <c r="B287">
        <v>10</v>
      </c>
      <c r="D287">
        <v>511</v>
      </c>
      <c r="E287" t="s">
        <v>131</v>
      </c>
      <c r="F287" t="s">
        <v>17</v>
      </c>
      <c r="G287">
        <v>77</v>
      </c>
      <c r="H287" t="s">
        <v>134</v>
      </c>
      <c r="I287">
        <v>771800</v>
      </c>
      <c r="J287" t="s">
        <v>135</v>
      </c>
      <c r="K287">
        <v>0</v>
      </c>
      <c r="L287">
        <v>107</v>
      </c>
      <c r="M287">
        <v>0</v>
      </c>
      <c r="P287">
        <v>0</v>
      </c>
      <c r="Q287">
        <v>0</v>
      </c>
      <c r="R287" t="str">
        <f>+VLOOKUP($D287,TP!$B:$E,3,FALSE)</f>
        <v>DEVECO</v>
      </c>
      <c r="S287" t="str">
        <f>+VLOOKUP($D287,TP!$B:$E,4,FALSE)</f>
        <v>Commerce / Tourisme</v>
      </c>
      <c r="T287" t="str">
        <f>+VLOOKUP($D287,TP!$B:$F,5,FALSE)</f>
        <v>CST</v>
      </c>
      <c r="U287" t="str">
        <f>+VLOOKUP($G287,TP!$G:$J,4,FALSE)</f>
        <v>Produits</v>
      </c>
    </row>
    <row r="288" spans="1:21">
      <c r="A288">
        <v>2015</v>
      </c>
      <c r="B288">
        <v>10</v>
      </c>
      <c r="D288">
        <v>5112</v>
      </c>
      <c r="E288" t="s">
        <v>136</v>
      </c>
      <c r="F288" t="s">
        <v>137</v>
      </c>
      <c r="G288">
        <v>70</v>
      </c>
      <c r="H288" t="s">
        <v>84</v>
      </c>
      <c r="I288">
        <v>705000</v>
      </c>
      <c r="J288" t="s">
        <v>85</v>
      </c>
      <c r="O288">
        <v>666.67</v>
      </c>
      <c r="R288" t="str">
        <f>+VLOOKUP($D288,TP!$B:$E,3,FALSE)</f>
        <v>DEVECO</v>
      </c>
      <c r="S288" t="str">
        <f>+VLOOKUP($D288,TP!$B:$E,4,FALSE)</f>
        <v>Commerce / Tourisme</v>
      </c>
      <c r="T288" t="str">
        <f>+VLOOKUP($D288,TP!$B:$F,5,FALSE)</f>
        <v>CST</v>
      </c>
      <c r="U288" t="str">
        <f>+VLOOKUP($G288,TP!$G:$J,4,FALSE)</f>
        <v>Produits</v>
      </c>
    </row>
    <row r="289" spans="1:21">
      <c r="A289">
        <v>2015</v>
      </c>
      <c r="B289">
        <v>10</v>
      </c>
      <c r="D289">
        <v>5112</v>
      </c>
      <c r="E289" t="s">
        <v>136</v>
      </c>
      <c r="F289" t="s">
        <v>137</v>
      </c>
      <c r="G289">
        <v>70</v>
      </c>
      <c r="H289" t="s">
        <v>84</v>
      </c>
      <c r="I289">
        <v>705000</v>
      </c>
      <c r="J289" t="s">
        <v>85</v>
      </c>
      <c r="K289">
        <v>7000.02</v>
      </c>
      <c r="L289">
        <v>0</v>
      </c>
      <c r="M289">
        <v>0</v>
      </c>
      <c r="P289">
        <v>0</v>
      </c>
      <c r="Q289">
        <v>0</v>
      </c>
      <c r="R289" t="str">
        <f>+VLOOKUP($D289,TP!$B:$E,3,FALSE)</f>
        <v>DEVECO</v>
      </c>
      <c r="S289" t="str">
        <f>+VLOOKUP($D289,TP!$B:$E,4,FALSE)</f>
        <v>Commerce / Tourisme</v>
      </c>
      <c r="T289" t="str">
        <f>+VLOOKUP($D289,TP!$B:$F,5,FALSE)</f>
        <v>CST</v>
      </c>
      <c r="U289" t="str">
        <f>+VLOOKUP($G289,TP!$G:$J,4,FALSE)</f>
        <v>Produits</v>
      </c>
    </row>
    <row r="290" spans="1:21">
      <c r="A290">
        <v>2015</v>
      </c>
      <c r="B290">
        <v>10</v>
      </c>
      <c r="D290">
        <v>5112</v>
      </c>
      <c r="E290" t="s">
        <v>136</v>
      </c>
      <c r="F290" t="s">
        <v>137</v>
      </c>
      <c r="G290">
        <v>70</v>
      </c>
      <c r="H290" t="s">
        <v>84</v>
      </c>
      <c r="I290">
        <v>705000</v>
      </c>
      <c r="J290" t="s">
        <v>85</v>
      </c>
      <c r="O290">
        <v>-666.67</v>
      </c>
      <c r="R290" t="str">
        <f>+VLOOKUP($D290,TP!$B:$E,3,FALSE)</f>
        <v>DEVECO</v>
      </c>
      <c r="S290" t="str">
        <f>+VLOOKUP($D290,TP!$B:$E,4,FALSE)</f>
        <v>Commerce / Tourisme</v>
      </c>
      <c r="T290" t="str">
        <f>+VLOOKUP($D290,TP!$B:$F,5,FALSE)</f>
        <v>CST</v>
      </c>
      <c r="U290" t="str">
        <f>+VLOOKUP($G290,TP!$G:$J,4,FALSE)</f>
        <v>Produits</v>
      </c>
    </row>
    <row r="291" spans="1:21">
      <c r="A291">
        <v>2015</v>
      </c>
      <c r="B291">
        <v>10</v>
      </c>
      <c r="D291">
        <v>5112</v>
      </c>
      <c r="E291" t="s">
        <v>136</v>
      </c>
      <c r="F291" t="s">
        <v>17</v>
      </c>
      <c r="G291">
        <v>60</v>
      </c>
      <c r="H291" t="s">
        <v>23</v>
      </c>
      <c r="I291">
        <v>606320</v>
      </c>
      <c r="J291" t="s">
        <v>24</v>
      </c>
      <c r="K291">
        <v>-383.88</v>
      </c>
      <c r="L291">
        <v>0</v>
      </c>
      <c r="M291">
        <v>0</v>
      </c>
      <c r="P291">
        <v>0</v>
      </c>
      <c r="Q291">
        <v>0</v>
      </c>
      <c r="R291" t="str">
        <f>+VLOOKUP($D291,TP!$B:$E,3,FALSE)</f>
        <v>DEVECO</v>
      </c>
      <c r="S291" t="str">
        <f>+VLOOKUP($D291,TP!$B:$E,4,FALSE)</f>
        <v>Commerce / Tourisme</v>
      </c>
      <c r="T291" t="str">
        <f>+VLOOKUP($D291,TP!$B:$F,5,FALSE)</f>
        <v>CST</v>
      </c>
      <c r="U291" t="str">
        <f>+VLOOKUP($G291,TP!$G:$J,4,FALSE)</f>
        <v>Charges</v>
      </c>
    </row>
    <row r="292" spans="1:21">
      <c r="A292">
        <v>2015</v>
      </c>
      <c r="B292">
        <v>10</v>
      </c>
      <c r="D292">
        <v>5112</v>
      </c>
      <c r="E292" t="s">
        <v>136</v>
      </c>
      <c r="F292" t="s">
        <v>17</v>
      </c>
      <c r="G292">
        <v>60</v>
      </c>
      <c r="H292" t="s">
        <v>23</v>
      </c>
      <c r="I292">
        <v>606410</v>
      </c>
      <c r="J292" t="s">
        <v>25</v>
      </c>
      <c r="O292">
        <v>-10.74</v>
      </c>
      <c r="R292" t="str">
        <f>+VLOOKUP($D292,TP!$B:$E,3,FALSE)</f>
        <v>DEVECO</v>
      </c>
      <c r="S292" t="str">
        <f>+VLOOKUP($D292,TP!$B:$E,4,FALSE)</f>
        <v>Commerce / Tourisme</v>
      </c>
      <c r="T292" t="str">
        <f>+VLOOKUP($D292,TP!$B:$F,5,FALSE)</f>
        <v>CST</v>
      </c>
      <c r="U292" t="str">
        <f>+VLOOKUP($G292,TP!$G:$J,4,FALSE)</f>
        <v>Charges</v>
      </c>
    </row>
    <row r="293" spans="1:21">
      <c r="A293">
        <v>2015</v>
      </c>
      <c r="B293">
        <v>10</v>
      </c>
      <c r="D293">
        <v>5112</v>
      </c>
      <c r="E293" t="s">
        <v>136</v>
      </c>
      <c r="F293" t="s">
        <v>17</v>
      </c>
      <c r="G293">
        <v>60</v>
      </c>
      <c r="H293" t="s">
        <v>23</v>
      </c>
      <c r="I293">
        <v>606410</v>
      </c>
      <c r="J293" t="s">
        <v>25</v>
      </c>
      <c r="K293">
        <v>-26.21</v>
      </c>
      <c r="L293">
        <v>0</v>
      </c>
      <c r="M293">
        <v>0</v>
      </c>
      <c r="P293">
        <v>0</v>
      </c>
      <c r="Q293">
        <v>0</v>
      </c>
      <c r="R293" t="str">
        <f>+VLOOKUP($D293,TP!$B:$E,3,FALSE)</f>
        <v>DEVECO</v>
      </c>
      <c r="S293" t="str">
        <f>+VLOOKUP($D293,TP!$B:$E,4,FALSE)</f>
        <v>Commerce / Tourisme</v>
      </c>
      <c r="T293" t="str">
        <f>+VLOOKUP($D293,TP!$B:$F,5,FALSE)</f>
        <v>CST</v>
      </c>
      <c r="U293" t="str">
        <f>+VLOOKUP($G293,TP!$G:$J,4,FALSE)</f>
        <v>Charges</v>
      </c>
    </row>
    <row r="294" spans="1:21">
      <c r="A294">
        <v>2015</v>
      </c>
      <c r="B294">
        <v>10</v>
      </c>
      <c r="D294">
        <v>5112</v>
      </c>
      <c r="E294" t="s">
        <v>136</v>
      </c>
      <c r="F294" t="s">
        <v>17</v>
      </c>
      <c r="G294">
        <v>60</v>
      </c>
      <c r="H294" t="s">
        <v>23</v>
      </c>
      <c r="I294">
        <v>606410</v>
      </c>
      <c r="J294" t="s">
        <v>25</v>
      </c>
      <c r="O294">
        <v>-16.8</v>
      </c>
      <c r="R294" t="str">
        <f>+VLOOKUP($D294,TP!$B:$E,3,FALSE)</f>
        <v>DEVECO</v>
      </c>
      <c r="S294" t="str">
        <f>+VLOOKUP($D294,TP!$B:$E,4,FALSE)</f>
        <v>Commerce / Tourisme</v>
      </c>
      <c r="T294" t="str">
        <f>+VLOOKUP($D294,TP!$B:$F,5,FALSE)</f>
        <v>CST</v>
      </c>
      <c r="U294" t="str">
        <f>+VLOOKUP($G294,TP!$G:$J,4,FALSE)</f>
        <v>Charges</v>
      </c>
    </row>
    <row r="295" spans="1:21">
      <c r="A295">
        <v>2015</v>
      </c>
      <c r="B295">
        <v>10</v>
      </c>
      <c r="D295">
        <v>5112</v>
      </c>
      <c r="E295" t="s">
        <v>136</v>
      </c>
      <c r="F295" t="s">
        <v>17</v>
      </c>
      <c r="G295">
        <v>60</v>
      </c>
      <c r="H295" t="s">
        <v>23</v>
      </c>
      <c r="I295">
        <v>606410</v>
      </c>
      <c r="J295" t="s">
        <v>25</v>
      </c>
      <c r="O295">
        <v>16.8</v>
      </c>
      <c r="R295" t="str">
        <f>+VLOOKUP($D295,TP!$B:$E,3,FALSE)</f>
        <v>DEVECO</v>
      </c>
      <c r="S295" t="str">
        <f>+VLOOKUP($D295,TP!$B:$E,4,FALSE)</f>
        <v>Commerce / Tourisme</v>
      </c>
      <c r="T295" t="str">
        <f>+VLOOKUP($D295,TP!$B:$F,5,FALSE)</f>
        <v>CST</v>
      </c>
      <c r="U295" t="str">
        <f>+VLOOKUP($G295,TP!$G:$J,4,FALSE)</f>
        <v>Charges</v>
      </c>
    </row>
    <row r="296" spans="1:21">
      <c r="A296">
        <v>2015</v>
      </c>
      <c r="B296">
        <v>10</v>
      </c>
      <c r="D296">
        <v>5112</v>
      </c>
      <c r="E296" t="s">
        <v>136</v>
      </c>
      <c r="F296" t="s">
        <v>17</v>
      </c>
      <c r="G296">
        <v>60</v>
      </c>
      <c r="H296" t="s">
        <v>23</v>
      </c>
      <c r="I296">
        <v>606410</v>
      </c>
      <c r="J296" t="s">
        <v>25</v>
      </c>
      <c r="O296">
        <v>10.74</v>
      </c>
      <c r="R296" t="str">
        <f>+VLOOKUP($D296,TP!$B:$E,3,FALSE)</f>
        <v>DEVECO</v>
      </c>
      <c r="S296" t="str">
        <f>+VLOOKUP($D296,TP!$B:$E,4,FALSE)</f>
        <v>Commerce / Tourisme</v>
      </c>
      <c r="T296" t="str">
        <f>+VLOOKUP($D296,TP!$B:$F,5,FALSE)</f>
        <v>CST</v>
      </c>
      <c r="U296" t="str">
        <f>+VLOOKUP($G296,TP!$G:$J,4,FALSE)</f>
        <v>Charges</v>
      </c>
    </row>
    <row r="297" spans="1:21">
      <c r="A297">
        <v>2015</v>
      </c>
      <c r="B297">
        <v>10</v>
      </c>
      <c r="D297">
        <v>5112</v>
      </c>
      <c r="E297" t="s">
        <v>136</v>
      </c>
      <c r="F297" t="s">
        <v>17</v>
      </c>
      <c r="G297">
        <v>61</v>
      </c>
      <c r="H297" t="s">
        <v>26</v>
      </c>
      <c r="I297">
        <v>613530</v>
      </c>
      <c r="J297" t="s">
        <v>81</v>
      </c>
      <c r="K297">
        <v>-62.4</v>
      </c>
      <c r="L297">
        <v>0</v>
      </c>
      <c r="M297">
        <v>0</v>
      </c>
      <c r="P297">
        <v>0</v>
      </c>
      <c r="Q297">
        <v>0</v>
      </c>
      <c r="R297" t="str">
        <f>+VLOOKUP($D297,TP!$B:$E,3,FALSE)</f>
        <v>DEVECO</v>
      </c>
      <c r="S297" t="str">
        <f>+VLOOKUP($D297,TP!$B:$E,4,FALSE)</f>
        <v>Commerce / Tourisme</v>
      </c>
      <c r="T297" t="str">
        <f>+VLOOKUP($D297,TP!$B:$F,5,FALSE)</f>
        <v>CST</v>
      </c>
      <c r="U297" t="str">
        <f>+VLOOKUP($G297,TP!$G:$J,4,FALSE)</f>
        <v>Charges</v>
      </c>
    </row>
    <row r="298" spans="1:21">
      <c r="A298">
        <v>2015</v>
      </c>
      <c r="B298">
        <v>10</v>
      </c>
      <c r="D298">
        <v>5112</v>
      </c>
      <c r="E298" t="s">
        <v>136</v>
      </c>
      <c r="F298" t="s">
        <v>17</v>
      </c>
      <c r="G298">
        <v>62</v>
      </c>
      <c r="H298" t="s">
        <v>29</v>
      </c>
      <c r="I298">
        <v>621400</v>
      </c>
      <c r="J298" t="s">
        <v>61</v>
      </c>
      <c r="O298">
        <v>-5392.57</v>
      </c>
      <c r="R298" t="str">
        <f>+VLOOKUP($D298,TP!$B:$E,3,FALSE)</f>
        <v>DEVECO</v>
      </c>
      <c r="S298" t="str">
        <f>+VLOOKUP($D298,TP!$B:$E,4,FALSE)</f>
        <v>Commerce / Tourisme</v>
      </c>
      <c r="T298" t="str">
        <f>+VLOOKUP($D298,TP!$B:$F,5,FALSE)</f>
        <v>CST</v>
      </c>
      <c r="U298" t="str">
        <f>+VLOOKUP($G298,TP!$G:$J,4,FALSE)</f>
        <v>Charges</v>
      </c>
    </row>
    <row r="299" spans="1:21">
      <c r="A299">
        <v>2015</v>
      </c>
      <c r="B299">
        <v>10</v>
      </c>
      <c r="D299">
        <v>5112</v>
      </c>
      <c r="E299" t="s">
        <v>136</v>
      </c>
      <c r="F299" t="s">
        <v>17</v>
      </c>
      <c r="G299">
        <v>62</v>
      </c>
      <c r="H299" t="s">
        <v>29</v>
      </c>
      <c r="I299">
        <v>621400</v>
      </c>
      <c r="J299" t="s">
        <v>61</v>
      </c>
      <c r="O299">
        <v>317.91000000000003</v>
      </c>
      <c r="R299" t="str">
        <f>+VLOOKUP($D299,TP!$B:$E,3,FALSE)</f>
        <v>DEVECO</v>
      </c>
      <c r="S299" t="str">
        <f>+VLOOKUP($D299,TP!$B:$E,4,FALSE)</f>
        <v>Commerce / Tourisme</v>
      </c>
      <c r="T299" t="str">
        <f>+VLOOKUP($D299,TP!$B:$F,5,FALSE)</f>
        <v>CST</v>
      </c>
      <c r="U299" t="str">
        <f>+VLOOKUP($G299,TP!$G:$J,4,FALSE)</f>
        <v>Charges</v>
      </c>
    </row>
    <row r="300" spans="1:21">
      <c r="A300">
        <v>2015</v>
      </c>
      <c r="B300">
        <v>10</v>
      </c>
      <c r="D300">
        <v>5112</v>
      </c>
      <c r="E300" t="s">
        <v>136</v>
      </c>
      <c r="F300" t="s">
        <v>17</v>
      </c>
      <c r="G300">
        <v>62</v>
      </c>
      <c r="H300" t="s">
        <v>29</v>
      </c>
      <c r="I300">
        <v>621400</v>
      </c>
      <c r="J300" t="s">
        <v>61</v>
      </c>
      <c r="O300">
        <v>-5667.26</v>
      </c>
      <c r="R300" t="str">
        <f>+VLOOKUP($D300,TP!$B:$E,3,FALSE)</f>
        <v>DEVECO</v>
      </c>
      <c r="S300" t="str">
        <f>+VLOOKUP($D300,TP!$B:$E,4,FALSE)</f>
        <v>Commerce / Tourisme</v>
      </c>
      <c r="T300" t="str">
        <f>+VLOOKUP($D300,TP!$B:$F,5,FALSE)</f>
        <v>CST</v>
      </c>
      <c r="U300" t="str">
        <f>+VLOOKUP($G300,TP!$G:$J,4,FALSE)</f>
        <v>Charges</v>
      </c>
    </row>
    <row r="301" spans="1:21">
      <c r="A301">
        <v>2015</v>
      </c>
      <c r="B301">
        <v>10</v>
      </c>
      <c r="D301">
        <v>5112</v>
      </c>
      <c r="E301" t="s">
        <v>136</v>
      </c>
      <c r="F301" t="s">
        <v>17</v>
      </c>
      <c r="G301">
        <v>62</v>
      </c>
      <c r="H301" t="s">
        <v>29</v>
      </c>
      <c r="I301">
        <v>621400</v>
      </c>
      <c r="J301" t="s">
        <v>61</v>
      </c>
      <c r="O301">
        <v>-5928.05</v>
      </c>
      <c r="R301" t="str">
        <f>+VLOOKUP($D301,TP!$B:$E,3,FALSE)</f>
        <v>DEVECO</v>
      </c>
      <c r="S301" t="str">
        <f>+VLOOKUP($D301,TP!$B:$E,4,FALSE)</f>
        <v>Commerce / Tourisme</v>
      </c>
      <c r="T301" t="str">
        <f>+VLOOKUP($D301,TP!$B:$F,5,FALSE)</f>
        <v>CST</v>
      </c>
      <c r="U301" t="str">
        <f>+VLOOKUP($G301,TP!$G:$J,4,FALSE)</f>
        <v>Charges</v>
      </c>
    </row>
    <row r="302" spans="1:21">
      <c r="A302">
        <v>2015</v>
      </c>
      <c r="B302">
        <v>10</v>
      </c>
      <c r="D302">
        <v>5112</v>
      </c>
      <c r="E302" t="s">
        <v>136</v>
      </c>
      <c r="F302" t="s">
        <v>17</v>
      </c>
      <c r="G302">
        <v>62</v>
      </c>
      <c r="H302" t="s">
        <v>29</v>
      </c>
      <c r="I302">
        <v>621400</v>
      </c>
      <c r="J302" t="s">
        <v>61</v>
      </c>
      <c r="O302">
        <v>400.94</v>
      </c>
      <c r="R302" t="str">
        <f>+VLOOKUP($D302,TP!$B:$E,3,FALSE)</f>
        <v>DEVECO</v>
      </c>
      <c r="S302" t="str">
        <f>+VLOOKUP($D302,TP!$B:$E,4,FALSE)</f>
        <v>Commerce / Tourisme</v>
      </c>
      <c r="T302" t="str">
        <f>+VLOOKUP($D302,TP!$B:$F,5,FALSE)</f>
        <v>CST</v>
      </c>
      <c r="U302" t="str">
        <f>+VLOOKUP($G302,TP!$G:$J,4,FALSE)</f>
        <v>Charges</v>
      </c>
    </row>
    <row r="303" spans="1:21">
      <c r="A303">
        <v>2015</v>
      </c>
      <c r="B303">
        <v>10</v>
      </c>
      <c r="D303">
        <v>5112</v>
      </c>
      <c r="E303" t="s">
        <v>136</v>
      </c>
      <c r="F303" t="s">
        <v>17</v>
      </c>
      <c r="G303">
        <v>62</v>
      </c>
      <c r="H303" t="s">
        <v>29</v>
      </c>
      <c r="I303">
        <v>621400</v>
      </c>
      <c r="J303" t="s">
        <v>61</v>
      </c>
      <c r="O303">
        <v>-5561.36</v>
      </c>
      <c r="R303" t="str">
        <f>+VLOOKUP($D303,TP!$B:$E,3,FALSE)</f>
        <v>DEVECO</v>
      </c>
      <c r="S303" t="str">
        <f>+VLOOKUP($D303,TP!$B:$E,4,FALSE)</f>
        <v>Commerce / Tourisme</v>
      </c>
      <c r="T303" t="str">
        <f>+VLOOKUP($D303,TP!$B:$F,5,FALSE)</f>
        <v>CST</v>
      </c>
      <c r="U303" t="str">
        <f>+VLOOKUP($G303,TP!$G:$J,4,FALSE)</f>
        <v>Charges</v>
      </c>
    </row>
    <row r="304" spans="1:21">
      <c r="A304">
        <v>2015</v>
      </c>
      <c r="B304">
        <v>10</v>
      </c>
      <c r="D304">
        <v>5112</v>
      </c>
      <c r="E304" t="s">
        <v>136</v>
      </c>
      <c r="F304" t="s">
        <v>17</v>
      </c>
      <c r="G304">
        <v>62</v>
      </c>
      <c r="H304" t="s">
        <v>29</v>
      </c>
      <c r="I304">
        <v>621400</v>
      </c>
      <c r="J304" t="s">
        <v>61</v>
      </c>
      <c r="O304">
        <v>1371.26</v>
      </c>
      <c r="R304" t="str">
        <f>+VLOOKUP($D304,TP!$B:$E,3,FALSE)</f>
        <v>DEVECO</v>
      </c>
      <c r="S304" t="str">
        <f>+VLOOKUP($D304,TP!$B:$E,4,FALSE)</f>
        <v>Commerce / Tourisme</v>
      </c>
      <c r="T304" t="str">
        <f>+VLOOKUP($D304,TP!$B:$F,5,FALSE)</f>
        <v>CST</v>
      </c>
      <c r="U304" t="str">
        <f>+VLOOKUP($G304,TP!$G:$J,4,FALSE)</f>
        <v>Charges</v>
      </c>
    </row>
    <row r="305" spans="1:21">
      <c r="A305">
        <v>2015</v>
      </c>
      <c r="B305">
        <v>10</v>
      </c>
      <c r="D305">
        <v>5112</v>
      </c>
      <c r="E305" t="s">
        <v>136</v>
      </c>
      <c r="F305" t="s">
        <v>17</v>
      </c>
      <c r="G305">
        <v>62</v>
      </c>
      <c r="H305" t="s">
        <v>29</v>
      </c>
      <c r="I305">
        <v>621400</v>
      </c>
      <c r="J305" t="s">
        <v>61</v>
      </c>
      <c r="O305">
        <v>-7001.78</v>
      </c>
      <c r="R305" t="str">
        <f>+VLOOKUP($D305,TP!$B:$E,3,FALSE)</f>
        <v>DEVECO</v>
      </c>
      <c r="S305" t="str">
        <f>+VLOOKUP($D305,TP!$B:$E,4,FALSE)</f>
        <v>Commerce / Tourisme</v>
      </c>
      <c r="T305" t="str">
        <f>+VLOOKUP($D305,TP!$B:$F,5,FALSE)</f>
        <v>CST</v>
      </c>
      <c r="U305" t="str">
        <f>+VLOOKUP($G305,TP!$G:$J,4,FALSE)</f>
        <v>Charges</v>
      </c>
    </row>
    <row r="306" spans="1:21">
      <c r="A306">
        <v>2015</v>
      </c>
      <c r="B306">
        <v>10</v>
      </c>
      <c r="D306">
        <v>5112</v>
      </c>
      <c r="E306" t="s">
        <v>136</v>
      </c>
      <c r="F306" t="s">
        <v>17</v>
      </c>
      <c r="G306">
        <v>62</v>
      </c>
      <c r="H306" t="s">
        <v>29</v>
      </c>
      <c r="I306">
        <v>621400</v>
      </c>
      <c r="J306" t="s">
        <v>61</v>
      </c>
      <c r="O306">
        <v>159.61000000000001</v>
      </c>
      <c r="R306" t="str">
        <f>+VLOOKUP($D306,TP!$B:$E,3,FALSE)</f>
        <v>DEVECO</v>
      </c>
      <c r="S306" t="str">
        <f>+VLOOKUP($D306,TP!$B:$E,4,FALSE)</f>
        <v>Commerce / Tourisme</v>
      </c>
      <c r="T306" t="str">
        <f>+VLOOKUP($D306,TP!$B:$F,5,FALSE)</f>
        <v>CST</v>
      </c>
      <c r="U306" t="str">
        <f>+VLOOKUP($G306,TP!$G:$J,4,FALSE)</f>
        <v>Charges</v>
      </c>
    </row>
    <row r="307" spans="1:21">
      <c r="A307">
        <v>2015</v>
      </c>
      <c r="B307">
        <v>10</v>
      </c>
      <c r="D307">
        <v>5112</v>
      </c>
      <c r="E307" t="s">
        <v>136</v>
      </c>
      <c r="F307" t="s">
        <v>17</v>
      </c>
      <c r="G307">
        <v>62</v>
      </c>
      <c r="H307" t="s">
        <v>29</v>
      </c>
      <c r="I307">
        <v>621400</v>
      </c>
      <c r="J307" t="s">
        <v>61</v>
      </c>
      <c r="O307">
        <v>-5865.32</v>
      </c>
      <c r="R307" t="str">
        <f>+VLOOKUP($D307,TP!$B:$E,3,FALSE)</f>
        <v>DEVECO</v>
      </c>
      <c r="S307" t="str">
        <f>+VLOOKUP($D307,TP!$B:$E,4,FALSE)</f>
        <v>Commerce / Tourisme</v>
      </c>
      <c r="T307" t="str">
        <f>+VLOOKUP($D307,TP!$B:$F,5,FALSE)</f>
        <v>CST</v>
      </c>
      <c r="U307" t="str">
        <f>+VLOOKUP($G307,TP!$G:$J,4,FALSE)</f>
        <v>Charges</v>
      </c>
    </row>
    <row r="308" spans="1:21">
      <c r="A308">
        <v>2015</v>
      </c>
      <c r="B308">
        <v>10</v>
      </c>
      <c r="D308">
        <v>5112</v>
      </c>
      <c r="E308" t="s">
        <v>136</v>
      </c>
      <c r="F308" t="s">
        <v>17</v>
      </c>
      <c r="G308">
        <v>62</v>
      </c>
      <c r="H308" t="s">
        <v>29</v>
      </c>
      <c r="I308">
        <v>621400</v>
      </c>
      <c r="J308" t="s">
        <v>61</v>
      </c>
      <c r="O308">
        <v>-6488.51</v>
      </c>
      <c r="R308" t="str">
        <f>+VLOOKUP($D308,TP!$B:$E,3,FALSE)</f>
        <v>DEVECO</v>
      </c>
      <c r="S308" t="str">
        <f>+VLOOKUP($D308,TP!$B:$E,4,FALSE)</f>
        <v>Commerce / Tourisme</v>
      </c>
      <c r="T308" t="str">
        <f>+VLOOKUP($D308,TP!$B:$F,5,FALSE)</f>
        <v>CST</v>
      </c>
      <c r="U308" t="str">
        <f>+VLOOKUP($G308,TP!$G:$J,4,FALSE)</f>
        <v>Charges</v>
      </c>
    </row>
    <row r="309" spans="1:21">
      <c r="A309">
        <v>2015</v>
      </c>
      <c r="B309">
        <v>10</v>
      </c>
      <c r="D309">
        <v>5112</v>
      </c>
      <c r="E309" t="s">
        <v>136</v>
      </c>
      <c r="F309" t="s">
        <v>17</v>
      </c>
      <c r="G309">
        <v>62</v>
      </c>
      <c r="H309" t="s">
        <v>29</v>
      </c>
      <c r="I309">
        <v>621400</v>
      </c>
      <c r="J309" t="s">
        <v>61</v>
      </c>
      <c r="O309">
        <v>761.8</v>
      </c>
      <c r="R309" t="str">
        <f>+VLOOKUP($D309,TP!$B:$E,3,FALSE)</f>
        <v>DEVECO</v>
      </c>
      <c r="S309" t="str">
        <f>+VLOOKUP($D309,TP!$B:$E,4,FALSE)</f>
        <v>Commerce / Tourisme</v>
      </c>
      <c r="T309" t="str">
        <f>+VLOOKUP($D309,TP!$B:$F,5,FALSE)</f>
        <v>CST</v>
      </c>
      <c r="U309" t="str">
        <f>+VLOOKUP($G309,TP!$G:$J,4,FALSE)</f>
        <v>Charges</v>
      </c>
    </row>
    <row r="310" spans="1:21">
      <c r="A310">
        <v>2015</v>
      </c>
      <c r="B310">
        <v>10</v>
      </c>
      <c r="D310">
        <v>5112</v>
      </c>
      <c r="E310" t="s">
        <v>136</v>
      </c>
      <c r="F310" t="s">
        <v>17</v>
      </c>
      <c r="G310">
        <v>62</v>
      </c>
      <c r="H310" t="s">
        <v>29</v>
      </c>
      <c r="I310">
        <v>621400</v>
      </c>
      <c r="J310" t="s">
        <v>61</v>
      </c>
      <c r="O310">
        <v>-6168.13</v>
      </c>
      <c r="R310" t="str">
        <f>+VLOOKUP($D310,TP!$B:$E,3,FALSE)</f>
        <v>DEVECO</v>
      </c>
      <c r="S310" t="str">
        <f>+VLOOKUP($D310,TP!$B:$E,4,FALSE)</f>
        <v>Commerce / Tourisme</v>
      </c>
      <c r="T310" t="str">
        <f>+VLOOKUP($D310,TP!$B:$F,5,FALSE)</f>
        <v>CST</v>
      </c>
      <c r="U310" t="str">
        <f>+VLOOKUP($G310,TP!$G:$J,4,FALSE)</f>
        <v>Charges</v>
      </c>
    </row>
    <row r="311" spans="1:21">
      <c r="A311">
        <v>2015</v>
      </c>
      <c r="B311">
        <v>10</v>
      </c>
      <c r="D311">
        <v>5112</v>
      </c>
      <c r="E311" t="s">
        <v>136</v>
      </c>
      <c r="F311" t="s">
        <v>17</v>
      </c>
      <c r="G311">
        <v>62</v>
      </c>
      <c r="H311" t="s">
        <v>29</v>
      </c>
      <c r="I311">
        <v>621400</v>
      </c>
      <c r="J311" t="s">
        <v>61</v>
      </c>
      <c r="O311">
        <v>437.22</v>
      </c>
      <c r="R311" t="str">
        <f>+VLOOKUP($D311,TP!$B:$E,3,FALSE)</f>
        <v>DEVECO</v>
      </c>
      <c r="S311" t="str">
        <f>+VLOOKUP($D311,TP!$B:$E,4,FALSE)</f>
        <v>Commerce / Tourisme</v>
      </c>
      <c r="T311" t="str">
        <f>+VLOOKUP($D311,TP!$B:$F,5,FALSE)</f>
        <v>CST</v>
      </c>
      <c r="U311" t="str">
        <f>+VLOOKUP($G311,TP!$G:$J,4,FALSE)</f>
        <v>Charges</v>
      </c>
    </row>
    <row r="312" spans="1:21">
      <c r="A312">
        <v>2015</v>
      </c>
      <c r="B312">
        <v>10</v>
      </c>
      <c r="D312">
        <v>5112</v>
      </c>
      <c r="E312" t="s">
        <v>136</v>
      </c>
      <c r="F312" t="s">
        <v>17</v>
      </c>
      <c r="G312">
        <v>62</v>
      </c>
      <c r="H312" t="s">
        <v>29</v>
      </c>
      <c r="I312">
        <v>621400</v>
      </c>
      <c r="J312" t="s">
        <v>61</v>
      </c>
      <c r="O312">
        <v>-8078.96</v>
      </c>
      <c r="R312" t="str">
        <f>+VLOOKUP($D312,TP!$B:$E,3,FALSE)</f>
        <v>DEVECO</v>
      </c>
      <c r="S312" t="str">
        <f>+VLOOKUP($D312,TP!$B:$E,4,FALSE)</f>
        <v>Commerce / Tourisme</v>
      </c>
      <c r="T312" t="str">
        <f>+VLOOKUP($D312,TP!$B:$F,5,FALSE)</f>
        <v>CST</v>
      </c>
      <c r="U312" t="str">
        <f>+VLOOKUP($G312,TP!$G:$J,4,FALSE)</f>
        <v>Charges</v>
      </c>
    </row>
    <row r="313" spans="1:21">
      <c r="A313">
        <v>2015</v>
      </c>
      <c r="B313">
        <v>10</v>
      </c>
      <c r="D313">
        <v>5112</v>
      </c>
      <c r="E313" t="s">
        <v>136</v>
      </c>
      <c r="F313" t="s">
        <v>17</v>
      </c>
      <c r="G313">
        <v>62</v>
      </c>
      <c r="H313" t="s">
        <v>29</v>
      </c>
      <c r="I313">
        <v>621400</v>
      </c>
      <c r="J313" t="s">
        <v>61</v>
      </c>
      <c r="O313">
        <v>2394.25</v>
      </c>
      <c r="R313" t="str">
        <f>+VLOOKUP($D313,TP!$B:$E,3,FALSE)</f>
        <v>DEVECO</v>
      </c>
      <c r="S313" t="str">
        <f>+VLOOKUP($D313,TP!$B:$E,4,FALSE)</f>
        <v>Commerce / Tourisme</v>
      </c>
      <c r="T313" t="str">
        <f>+VLOOKUP($D313,TP!$B:$F,5,FALSE)</f>
        <v>CST</v>
      </c>
      <c r="U313" t="str">
        <f>+VLOOKUP($G313,TP!$G:$J,4,FALSE)</f>
        <v>Charges</v>
      </c>
    </row>
    <row r="314" spans="1:21">
      <c r="A314">
        <v>2015</v>
      </c>
      <c r="B314">
        <v>10</v>
      </c>
      <c r="D314">
        <v>5112</v>
      </c>
      <c r="E314" t="s">
        <v>136</v>
      </c>
      <c r="F314" t="s">
        <v>17</v>
      </c>
      <c r="G314">
        <v>62</v>
      </c>
      <c r="H314" t="s">
        <v>29</v>
      </c>
      <c r="I314">
        <v>622600</v>
      </c>
      <c r="J314" t="s">
        <v>62</v>
      </c>
      <c r="K314">
        <v>0</v>
      </c>
      <c r="L314">
        <v>0</v>
      </c>
      <c r="M314">
        <v>0</v>
      </c>
      <c r="P314">
        <v>0</v>
      </c>
      <c r="Q314">
        <v>0</v>
      </c>
      <c r="R314" t="str">
        <f>+VLOOKUP($D314,TP!$B:$E,3,FALSE)</f>
        <v>DEVECO</v>
      </c>
      <c r="S314" t="str">
        <f>+VLOOKUP($D314,TP!$B:$E,4,FALSE)</f>
        <v>Commerce / Tourisme</v>
      </c>
      <c r="T314" t="str">
        <f>+VLOOKUP($D314,TP!$B:$F,5,FALSE)</f>
        <v>CST</v>
      </c>
      <c r="U314" t="str">
        <f>+VLOOKUP($G314,TP!$G:$J,4,FALSE)</f>
        <v>Charges</v>
      </c>
    </row>
    <row r="315" spans="1:21">
      <c r="A315">
        <v>2015</v>
      </c>
      <c r="B315">
        <v>10</v>
      </c>
      <c r="D315">
        <v>5112</v>
      </c>
      <c r="E315" t="s">
        <v>136</v>
      </c>
      <c r="F315" t="s">
        <v>17</v>
      </c>
      <c r="G315">
        <v>62</v>
      </c>
      <c r="H315" t="s">
        <v>29</v>
      </c>
      <c r="I315">
        <v>622600</v>
      </c>
      <c r="J315" t="s">
        <v>62</v>
      </c>
      <c r="O315">
        <v>-250</v>
      </c>
      <c r="R315" t="str">
        <f>+VLOOKUP($D315,TP!$B:$E,3,FALSE)</f>
        <v>DEVECO</v>
      </c>
      <c r="S315" t="str">
        <f>+VLOOKUP($D315,TP!$B:$E,4,FALSE)</f>
        <v>Commerce / Tourisme</v>
      </c>
      <c r="T315" t="str">
        <f>+VLOOKUP($D315,TP!$B:$F,5,FALSE)</f>
        <v>CST</v>
      </c>
      <c r="U315" t="str">
        <f>+VLOOKUP($G315,TP!$G:$J,4,FALSE)</f>
        <v>Charges</v>
      </c>
    </row>
    <row r="316" spans="1:21">
      <c r="A316">
        <v>2015</v>
      </c>
      <c r="B316">
        <v>10</v>
      </c>
      <c r="D316">
        <v>5112</v>
      </c>
      <c r="E316" t="s">
        <v>136</v>
      </c>
      <c r="F316" t="s">
        <v>17</v>
      </c>
      <c r="G316">
        <v>62</v>
      </c>
      <c r="H316" t="s">
        <v>29</v>
      </c>
      <c r="I316">
        <v>622600</v>
      </c>
      <c r="J316" t="s">
        <v>62</v>
      </c>
      <c r="O316">
        <v>445</v>
      </c>
      <c r="R316" t="str">
        <f>+VLOOKUP($D316,TP!$B:$E,3,FALSE)</f>
        <v>DEVECO</v>
      </c>
      <c r="S316" t="str">
        <f>+VLOOKUP($D316,TP!$B:$E,4,FALSE)</f>
        <v>Commerce / Tourisme</v>
      </c>
      <c r="T316" t="str">
        <f>+VLOOKUP($D316,TP!$B:$F,5,FALSE)</f>
        <v>CST</v>
      </c>
      <c r="U316" t="str">
        <f>+VLOOKUP($G316,TP!$G:$J,4,FALSE)</f>
        <v>Charges</v>
      </c>
    </row>
    <row r="317" spans="1:21">
      <c r="A317">
        <v>2015</v>
      </c>
      <c r="B317">
        <v>10</v>
      </c>
      <c r="D317">
        <v>5112</v>
      </c>
      <c r="E317" t="s">
        <v>136</v>
      </c>
      <c r="F317" t="s">
        <v>17</v>
      </c>
      <c r="G317">
        <v>62</v>
      </c>
      <c r="H317" t="s">
        <v>29</v>
      </c>
      <c r="I317">
        <v>622600</v>
      </c>
      <c r="J317" t="s">
        <v>62</v>
      </c>
      <c r="O317">
        <v>-445</v>
      </c>
      <c r="R317" t="str">
        <f>+VLOOKUP($D317,TP!$B:$E,3,FALSE)</f>
        <v>DEVECO</v>
      </c>
      <c r="S317" t="str">
        <f>+VLOOKUP($D317,TP!$B:$E,4,FALSE)</f>
        <v>Commerce / Tourisme</v>
      </c>
      <c r="T317" t="str">
        <f>+VLOOKUP($D317,TP!$B:$F,5,FALSE)</f>
        <v>CST</v>
      </c>
      <c r="U317" t="str">
        <f>+VLOOKUP($G317,TP!$G:$J,4,FALSE)</f>
        <v>Charges</v>
      </c>
    </row>
    <row r="318" spans="1:21">
      <c r="A318">
        <v>2015</v>
      </c>
      <c r="B318">
        <v>10</v>
      </c>
      <c r="D318">
        <v>5112</v>
      </c>
      <c r="E318" t="s">
        <v>136</v>
      </c>
      <c r="F318" t="s">
        <v>17</v>
      </c>
      <c r="G318">
        <v>62</v>
      </c>
      <c r="H318" t="s">
        <v>29</v>
      </c>
      <c r="I318">
        <v>622600</v>
      </c>
      <c r="J318" t="s">
        <v>62</v>
      </c>
      <c r="O318">
        <v>250</v>
      </c>
      <c r="R318" t="str">
        <f>+VLOOKUP($D318,TP!$B:$E,3,FALSE)</f>
        <v>DEVECO</v>
      </c>
      <c r="S318" t="str">
        <f>+VLOOKUP($D318,TP!$B:$E,4,FALSE)</f>
        <v>Commerce / Tourisme</v>
      </c>
      <c r="T318" t="str">
        <f>+VLOOKUP($D318,TP!$B:$F,5,FALSE)</f>
        <v>CST</v>
      </c>
      <c r="U318" t="str">
        <f>+VLOOKUP($G318,TP!$G:$J,4,FALSE)</f>
        <v>Charges</v>
      </c>
    </row>
    <row r="319" spans="1:21">
      <c r="A319">
        <v>2015</v>
      </c>
      <c r="B319">
        <v>10</v>
      </c>
      <c r="D319">
        <v>5112</v>
      </c>
      <c r="E319" t="s">
        <v>136</v>
      </c>
      <c r="F319" t="s">
        <v>17</v>
      </c>
      <c r="G319">
        <v>62</v>
      </c>
      <c r="H319" t="s">
        <v>29</v>
      </c>
      <c r="I319">
        <v>625110</v>
      </c>
      <c r="J319" t="s">
        <v>52</v>
      </c>
      <c r="K319">
        <v>-624.22</v>
      </c>
      <c r="L319">
        <v>0</v>
      </c>
      <c r="M319">
        <v>-1500</v>
      </c>
      <c r="P319">
        <v>0</v>
      </c>
      <c r="Q319">
        <v>0</v>
      </c>
      <c r="R319" t="str">
        <f>+VLOOKUP($D319,TP!$B:$E,3,FALSE)</f>
        <v>DEVECO</v>
      </c>
      <c r="S319" t="str">
        <f>+VLOOKUP($D319,TP!$B:$E,4,FALSE)</f>
        <v>Commerce / Tourisme</v>
      </c>
      <c r="T319" t="str">
        <f>+VLOOKUP($D319,TP!$B:$F,5,FALSE)</f>
        <v>CST</v>
      </c>
      <c r="U319" t="str">
        <f>+VLOOKUP($G319,TP!$G:$J,4,FALSE)</f>
        <v>Charges</v>
      </c>
    </row>
    <row r="320" spans="1:21">
      <c r="A320">
        <v>2015</v>
      </c>
      <c r="B320">
        <v>10</v>
      </c>
      <c r="D320">
        <v>5112</v>
      </c>
      <c r="E320" t="s">
        <v>136</v>
      </c>
      <c r="F320" t="s">
        <v>17</v>
      </c>
      <c r="G320">
        <v>62</v>
      </c>
      <c r="H320" t="s">
        <v>29</v>
      </c>
      <c r="I320">
        <v>625110</v>
      </c>
      <c r="J320" t="s">
        <v>52</v>
      </c>
      <c r="O320">
        <v>-55.4</v>
      </c>
      <c r="R320" t="str">
        <f>+VLOOKUP($D320,TP!$B:$E,3,FALSE)</f>
        <v>DEVECO</v>
      </c>
      <c r="S320" t="str">
        <f>+VLOOKUP($D320,TP!$B:$E,4,FALSE)</f>
        <v>Commerce / Tourisme</v>
      </c>
      <c r="T320" t="str">
        <f>+VLOOKUP($D320,TP!$B:$F,5,FALSE)</f>
        <v>CST</v>
      </c>
      <c r="U320" t="str">
        <f>+VLOOKUP($G320,TP!$G:$J,4,FALSE)</f>
        <v>Charges</v>
      </c>
    </row>
    <row r="321" spans="1:21">
      <c r="A321">
        <v>2015</v>
      </c>
      <c r="B321">
        <v>10</v>
      </c>
      <c r="D321">
        <v>5112</v>
      </c>
      <c r="E321" t="s">
        <v>136</v>
      </c>
      <c r="F321" t="s">
        <v>17</v>
      </c>
      <c r="G321">
        <v>62</v>
      </c>
      <c r="H321" t="s">
        <v>29</v>
      </c>
      <c r="I321">
        <v>625110</v>
      </c>
      <c r="J321" t="s">
        <v>52</v>
      </c>
      <c r="O321">
        <v>-81.099999999999994</v>
      </c>
      <c r="R321" t="str">
        <f>+VLOOKUP($D321,TP!$B:$E,3,FALSE)</f>
        <v>DEVECO</v>
      </c>
      <c r="S321" t="str">
        <f>+VLOOKUP($D321,TP!$B:$E,4,FALSE)</f>
        <v>Commerce / Tourisme</v>
      </c>
      <c r="T321" t="str">
        <f>+VLOOKUP($D321,TP!$B:$F,5,FALSE)</f>
        <v>CST</v>
      </c>
      <c r="U321" t="str">
        <f>+VLOOKUP($G321,TP!$G:$J,4,FALSE)</f>
        <v>Charges</v>
      </c>
    </row>
    <row r="322" spans="1:21">
      <c r="A322">
        <v>2015</v>
      </c>
      <c r="B322">
        <v>10</v>
      </c>
      <c r="D322">
        <v>5112</v>
      </c>
      <c r="E322" t="s">
        <v>136</v>
      </c>
      <c r="F322" t="s">
        <v>17</v>
      </c>
      <c r="G322">
        <v>62</v>
      </c>
      <c r="H322" t="s">
        <v>29</v>
      </c>
      <c r="I322">
        <v>625110</v>
      </c>
      <c r="J322" t="s">
        <v>52</v>
      </c>
      <c r="O322">
        <v>-67.849999999999994</v>
      </c>
      <c r="R322" t="str">
        <f>+VLOOKUP($D322,TP!$B:$E,3,FALSE)</f>
        <v>DEVECO</v>
      </c>
      <c r="S322" t="str">
        <f>+VLOOKUP($D322,TP!$B:$E,4,FALSE)</f>
        <v>Commerce / Tourisme</v>
      </c>
      <c r="T322" t="str">
        <f>+VLOOKUP($D322,TP!$B:$F,5,FALSE)</f>
        <v>CST</v>
      </c>
      <c r="U322" t="str">
        <f>+VLOOKUP($G322,TP!$G:$J,4,FALSE)</f>
        <v>Charges</v>
      </c>
    </row>
    <row r="323" spans="1:21">
      <c r="A323">
        <v>2015</v>
      </c>
      <c r="B323">
        <v>10</v>
      </c>
      <c r="D323">
        <v>5112</v>
      </c>
      <c r="E323" t="s">
        <v>136</v>
      </c>
      <c r="F323" t="s">
        <v>17</v>
      </c>
      <c r="G323">
        <v>62</v>
      </c>
      <c r="H323" t="s">
        <v>29</v>
      </c>
      <c r="I323">
        <v>625110</v>
      </c>
      <c r="J323" t="s">
        <v>52</v>
      </c>
      <c r="O323">
        <v>55.4</v>
      </c>
      <c r="R323" t="str">
        <f>+VLOOKUP($D323,TP!$B:$E,3,FALSE)</f>
        <v>DEVECO</v>
      </c>
      <c r="S323" t="str">
        <f>+VLOOKUP($D323,TP!$B:$E,4,FALSE)</f>
        <v>Commerce / Tourisme</v>
      </c>
      <c r="T323" t="str">
        <f>+VLOOKUP($D323,TP!$B:$F,5,FALSE)</f>
        <v>CST</v>
      </c>
      <c r="U323" t="str">
        <f>+VLOOKUP($G323,TP!$G:$J,4,FALSE)</f>
        <v>Charges</v>
      </c>
    </row>
    <row r="324" spans="1:21">
      <c r="A324">
        <v>2015</v>
      </c>
      <c r="B324">
        <v>10</v>
      </c>
      <c r="D324">
        <v>5112</v>
      </c>
      <c r="E324" t="s">
        <v>136</v>
      </c>
      <c r="F324" t="s">
        <v>17</v>
      </c>
      <c r="G324">
        <v>62</v>
      </c>
      <c r="H324" t="s">
        <v>29</v>
      </c>
      <c r="I324">
        <v>625110</v>
      </c>
      <c r="J324" t="s">
        <v>52</v>
      </c>
      <c r="O324">
        <v>67.849999999999994</v>
      </c>
      <c r="R324" t="str">
        <f>+VLOOKUP($D324,TP!$B:$E,3,FALSE)</f>
        <v>DEVECO</v>
      </c>
      <c r="S324" t="str">
        <f>+VLOOKUP($D324,TP!$B:$E,4,FALSE)</f>
        <v>Commerce / Tourisme</v>
      </c>
      <c r="T324" t="str">
        <f>+VLOOKUP($D324,TP!$B:$F,5,FALSE)</f>
        <v>CST</v>
      </c>
      <c r="U324" t="str">
        <f>+VLOOKUP($G324,TP!$G:$J,4,FALSE)</f>
        <v>Charges</v>
      </c>
    </row>
    <row r="325" spans="1:21">
      <c r="A325">
        <v>2015</v>
      </c>
      <c r="B325">
        <v>10</v>
      </c>
      <c r="D325">
        <v>5112</v>
      </c>
      <c r="E325" t="s">
        <v>136</v>
      </c>
      <c r="F325" t="s">
        <v>17</v>
      </c>
      <c r="G325">
        <v>62</v>
      </c>
      <c r="H325" t="s">
        <v>29</v>
      </c>
      <c r="I325">
        <v>625110</v>
      </c>
      <c r="J325" t="s">
        <v>52</v>
      </c>
      <c r="O325">
        <v>81.099999999999994</v>
      </c>
      <c r="R325" t="str">
        <f>+VLOOKUP($D325,TP!$B:$E,3,FALSE)</f>
        <v>DEVECO</v>
      </c>
      <c r="S325" t="str">
        <f>+VLOOKUP($D325,TP!$B:$E,4,FALSE)</f>
        <v>Commerce / Tourisme</v>
      </c>
      <c r="T325" t="str">
        <f>+VLOOKUP($D325,TP!$B:$F,5,FALSE)</f>
        <v>CST</v>
      </c>
      <c r="U325" t="str">
        <f>+VLOOKUP($G325,TP!$G:$J,4,FALSE)</f>
        <v>Charges</v>
      </c>
    </row>
    <row r="326" spans="1:21">
      <c r="A326">
        <v>2015</v>
      </c>
      <c r="B326">
        <v>10</v>
      </c>
      <c r="D326">
        <v>5112</v>
      </c>
      <c r="E326" t="s">
        <v>136</v>
      </c>
      <c r="F326" t="s">
        <v>17</v>
      </c>
      <c r="G326">
        <v>62</v>
      </c>
      <c r="H326" t="s">
        <v>29</v>
      </c>
      <c r="I326">
        <v>625112</v>
      </c>
      <c r="J326" t="s">
        <v>75</v>
      </c>
      <c r="O326">
        <v>-195</v>
      </c>
      <c r="R326" t="str">
        <f>+VLOOKUP($D326,TP!$B:$E,3,FALSE)</f>
        <v>DEVECO</v>
      </c>
      <c r="S326" t="str">
        <f>+VLOOKUP($D326,TP!$B:$E,4,FALSE)</f>
        <v>Commerce / Tourisme</v>
      </c>
      <c r="T326" t="str">
        <f>+VLOOKUP($D326,TP!$B:$F,5,FALSE)</f>
        <v>CST</v>
      </c>
      <c r="U326" t="str">
        <f>+VLOOKUP($G326,TP!$G:$J,4,FALSE)</f>
        <v>Charges</v>
      </c>
    </row>
    <row r="327" spans="1:21">
      <c r="A327">
        <v>2015</v>
      </c>
      <c r="B327">
        <v>10</v>
      </c>
      <c r="D327">
        <v>5112</v>
      </c>
      <c r="E327" t="s">
        <v>136</v>
      </c>
      <c r="F327" t="s">
        <v>17</v>
      </c>
      <c r="G327">
        <v>62</v>
      </c>
      <c r="H327" t="s">
        <v>29</v>
      </c>
      <c r="I327">
        <v>625112</v>
      </c>
      <c r="J327" t="s">
        <v>75</v>
      </c>
      <c r="O327">
        <v>195</v>
      </c>
      <c r="R327" t="str">
        <f>+VLOOKUP($D327,TP!$B:$E,3,FALSE)</f>
        <v>DEVECO</v>
      </c>
      <c r="S327" t="str">
        <f>+VLOOKUP($D327,TP!$B:$E,4,FALSE)</f>
        <v>Commerce / Tourisme</v>
      </c>
      <c r="T327" t="str">
        <f>+VLOOKUP($D327,TP!$B:$F,5,FALSE)</f>
        <v>CST</v>
      </c>
      <c r="U327" t="str">
        <f>+VLOOKUP($G327,TP!$G:$J,4,FALSE)</f>
        <v>Charges</v>
      </c>
    </row>
    <row r="328" spans="1:21">
      <c r="A328">
        <v>2015</v>
      </c>
      <c r="B328">
        <v>10</v>
      </c>
      <c r="D328">
        <v>5112</v>
      </c>
      <c r="E328" t="s">
        <v>136</v>
      </c>
      <c r="F328" t="s">
        <v>17</v>
      </c>
      <c r="G328">
        <v>62</v>
      </c>
      <c r="H328" t="s">
        <v>29</v>
      </c>
      <c r="I328">
        <v>625120</v>
      </c>
      <c r="J328" t="s">
        <v>63</v>
      </c>
      <c r="K328">
        <v>-816.16</v>
      </c>
      <c r="L328">
        <v>0</v>
      </c>
      <c r="M328">
        <v>0</v>
      </c>
      <c r="P328">
        <v>0</v>
      </c>
      <c r="Q328">
        <v>0</v>
      </c>
      <c r="R328" t="str">
        <f>+VLOOKUP($D328,TP!$B:$E,3,FALSE)</f>
        <v>DEVECO</v>
      </c>
      <c r="S328" t="str">
        <f>+VLOOKUP($D328,TP!$B:$E,4,FALSE)</f>
        <v>Commerce / Tourisme</v>
      </c>
      <c r="T328" t="str">
        <f>+VLOOKUP($D328,TP!$B:$F,5,FALSE)</f>
        <v>CST</v>
      </c>
      <c r="U328" t="str">
        <f>+VLOOKUP($G328,TP!$G:$J,4,FALSE)</f>
        <v>Charges</v>
      </c>
    </row>
    <row r="329" spans="1:21">
      <c r="A329">
        <v>2015</v>
      </c>
      <c r="B329">
        <v>10</v>
      </c>
      <c r="D329">
        <v>5112</v>
      </c>
      <c r="E329" t="s">
        <v>136</v>
      </c>
      <c r="F329" t="s">
        <v>17</v>
      </c>
      <c r="G329">
        <v>62</v>
      </c>
      <c r="H329" t="s">
        <v>29</v>
      </c>
      <c r="I329">
        <v>625700</v>
      </c>
      <c r="J329" t="s">
        <v>31</v>
      </c>
      <c r="K329">
        <v>-127.7</v>
      </c>
      <c r="L329">
        <v>0</v>
      </c>
      <c r="M329">
        <v>-200</v>
      </c>
      <c r="P329">
        <v>0</v>
      </c>
      <c r="Q329">
        <v>0</v>
      </c>
      <c r="R329" t="str">
        <f>+VLOOKUP($D329,TP!$B:$E,3,FALSE)</f>
        <v>DEVECO</v>
      </c>
      <c r="S329" t="str">
        <f>+VLOOKUP($D329,TP!$B:$E,4,FALSE)</f>
        <v>Commerce / Tourisme</v>
      </c>
      <c r="T329" t="str">
        <f>+VLOOKUP($D329,TP!$B:$F,5,FALSE)</f>
        <v>CST</v>
      </c>
      <c r="U329" t="str">
        <f>+VLOOKUP($G329,TP!$G:$J,4,FALSE)</f>
        <v>Charges</v>
      </c>
    </row>
    <row r="330" spans="1:21">
      <c r="A330">
        <v>2015</v>
      </c>
      <c r="B330">
        <v>10</v>
      </c>
      <c r="D330">
        <v>5112</v>
      </c>
      <c r="E330" t="s">
        <v>136</v>
      </c>
      <c r="F330" t="s">
        <v>17</v>
      </c>
      <c r="G330">
        <v>62</v>
      </c>
      <c r="H330" t="s">
        <v>29</v>
      </c>
      <c r="I330">
        <v>626210</v>
      </c>
      <c r="J330" t="s">
        <v>33</v>
      </c>
      <c r="K330">
        <v>-820.22</v>
      </c>
      <c r="L330">
        <v>-700</v>
      </c>
      <c r="M330">
        <v>-700</v>
      </c>
      <c r="P330">
        <v>0</v>
      </c>
      <c r="Q330">
        <v>0</v>
      </c>
      <c r="R330" t="str">
        <f>+VLOOKUP($D330,TP!$B:$E,3,FALSE)</f>
        <v>DEVECO</v>
      </c>
      <c r="S330" t="str">
        <f>+VLOOKUP($D330,TP!$B:$E,4,FALSE)</f>
        <v>Commerce / Tourisme</v>
      </c>
      <c r="T330" t="str">
        <f>+VLOOKUP($D330,TP!$B:$F,5,FALSE)</f>
        <v>CST</v>
      </c>
      <c r="U330" t="str">
        <f>+VLOOKUP($G330,TP!$G:$J,4,FALSE)</f>
        <v>Charges</v>
      </c>
    </row>
    <row r="331" spans="1:21">
      <c r="A331">
        <v>2015</v>
      </c>
      <c r="B331">
        <v>10</v>
      </c>
      <c r="D331">
        <v>5112</v>
      </c>
      <c r="E331" t="s">
        <v>136</v>
      </c>
      <c r="F331" t="s">
        <v>17</v>
      </c>
      <c r="G331">
        <v>62</v>
      </c>
      <c r="H331" t="s">
        <v>29</v>
      </c>
      <c r="I331">
        <v>626210</v>
      </c>
      <c r="J331" t="s">
        <v>33</v>
      </c>
      <c r="O331">
        <v>-6.38</v>
      </c>
      <c r="R331" t="str">
        <f>+VLOOKUP($D331,TP!$B:$E,3,FALSE)</f>
        <v>DEVECO</v>
      </c>
      <c r="S331" t="str">
        <f>+VLOOKUP($D331,TP!$B:$E,4,FALSE)</f>
        <v>Commerce / Tourisme</v>
      </c>
      <c r="T331" t="str">
        <f>+VLOOKUP($D331,TP!$B:$F,5,FALSE)</f>
        <v>CST</v>
      </c>
      <c r="U331" t="str">
        <f>+VLOOKUP($G331,TP!$G:$J,4,FALSE)</f>
        <v>Charges</v>
      </c>
    </row>
    <row r="332" spans="1:21">
      <c r="A332">
        <v>2015</v>
      </c>
      <c r="B332">
        <v>10</v>
      </c>
      <c r="D332">
        <v>5112</v>
      </c>
      <c r="E332" t="s">
        <v>136</v>
      </c>
      <c r="F332" t="s">
        <v>17</v>
      </c>
      <c r="G332">
        <v>62</v>
      </c>
      <c r="H332" t="s">
        <v>29</v>
      </c>
      <c r="I332">
        <v>626210</v>
      </c>
      <c r="J332" t="s">
        <v>33</v>
      </c>
      <c r="O332">
        <v>-28.54</v>
      </c>
      <c r="R332" t="str">
        <f>+VLOOKUP($D332,TP!$B:$E,3,FALSE)</f>
        <v>DEVECO</v>
      </c>
      <c r="S332" t="str">
        <f>+VLOOKUP($D332,TP!$B:$E,4,FALSE)</f>
        <v>Commerce / Tourisme</v>
      </c>
      <c r="T332" t="str">
        <f>+VLOOKUP($D332,TP!$B:$F,5,FALSE)</f>
        <v>CST</v>
      </c>
      <c r="U332" t="str">
        <f>+VLOOKUP($G332,TP!$G:$J,4,FALSE)</f>
        <v>Charges</v>
      </c>
    </row>
    <row r="333" spans="1:21">
      <c r="A333">
        <v>2015</v>
      </c>
      <c r="B333">
        <v>10</v>
      </c>
      <c r="D333">
        <v>5112</v>
      </c>
      <c r="E333" t="s">
        <v>136</v>
      </c>
      <c r="F333" t="s">
        <v>17</v>
      </c>
      <c r="G333">
        <v>62</v>
      </c>
      <c r="H333" t="s">
        <v>29</v>
      </c>
      <c r="I333">
        <v>626210</v>
      </c>
      <c r="J333" t="s">
        <v>33</v>
      </c>
      <c r="O333">
        <v>-48.59</v>
      </c>
      <c r="R333" t="str">
        <f>+VLOOKUP($D333,TP!$B:$E,3,FALSE)</f>
        <v>DEVECO</v>
      </c>
      <c r="S333" t="str">
        <f>+VLOOKUP($D333,TP!$B:$E,4,FALSE)</f>
        <v>Commerce / Tourisme</v>
      </c>
      <c r="T333" t="str">
        <f>+VLOOKUP($D333,TP!$B:$F,5,FALSE)</f>
        <v>CST</v>
      </c>
      <c r="U333" t="str">
        <f>+VLOOKUP($G333,TP!$G:$J,4,FALSE)</f>
        <v>Charges</v>
      </c>
    </row>
    <row r="334" spans="1:21">
      <c r="A334">
        <v>2015</v>
      </c>
      <c r="B334">
        <v>10</v>
      </c>
      <c r="D334">
        <v>5112</v>
      </c>
      <c r="E334" t="s">
        <v>136</v>
      </c>
      <c r="F334" t="s">
        <v>17</v>
      </c>
      <c r="G334">
        <v>62</v>
      </c>
      <c r="H334" t="s">
        <v>29</v>
      </c>
      <c r="I334">
        <v>626210</v>
      </c>
      <c r="J334" t="s">
        <v>33</v>
      </c>
      <c r="O334">
        <v>-9.89</v>
      </c>
      <c r="R334" t="str">
        <f>+VLOOKUP($D334,TP!$B:$E,3,FALSE)</f>
        <v>DEVECO</v>
      </c>
      <c r="S334" t="str">
        <f>+VLOOKUP($D334,TP!$B:$E,4,FALSE)</f>
        <v>Commerce / Tourisme</v>
      </c>
      <c r="T334" t="str">
        <f>+VLOOKUP($D334,TP!$B:$F,5,FALSE)</f>
        <v>CST</v>
      </c>
      <c r="U334" t="str">
        <f>+VLOOKUP($G334,TP!$G:$J,4,FALSE)</f>
        <v>Charges</v>
      </c>
    </row>
    <row r="335" spans="1:21">
      <c r="A335">
        <v>2015</v>
      </c>
      <c r="B335">
        <v>10</v>
      </c>
      <c r="D335">
        <v>5112</v>
      </c>
      <c r="E335" t="s">
        <v>136</v>
      </c>
      <c r="F335" t="s">
        <v>17</v>
      </c>
      <c r="G335">
        <v>62</v>
      </c>
      <c r="H335" t="s">
        <v>29</v>
      </c>
      <c r="I335">
        <v>626210</v>
      </c>
      <c r="J335" t="s">
        <v>33</v>
      </c>
      <c r="O335">
        <v>-7.88</v>
      </c>
      <c r="R335" t="str">
        <f>+VLOOKUP($D335,TP!$B:$E,3,FALSE)</f>
        <v>DEVECO</v>
      </c>
      <c r="S335" t="str">
        <f>+VLOOKUP($D335,TP!$B:$E,4,FALSE)</f>
        <v>Commerce / Tourisme</v>
      </c>
      <c r="T335" t="str">
        <f>+VLOOKUP($D335,TP!$B:$F,5,FALSE)</f>
        <v>CST</v>
      </c>
      <c r="U335" t="str">
        <f>+VLOOKUP($G335,TP!$G:$J,4,FALSE)</f>
        <v>Charges</v>
      </c>
    </row>
    <row r="336" spans="1:21">
      <c r="A336">
        <v>2015</v>
      </c>
      <c r="B336">
        <v>10</v>
      </c>
      <c r="D336">
        <v>5112</v>
      </c>
      <c r="E336" t="s">
        <v>136</v>
      </c>
      <c r="F336" t="s">
        <v>17</v>
      </c>
      <c r="G336">
        <v>62</v>
      </c>
      <c r="H336" t="s">
        <v>29</v>
      </c>
      <c r="I336">
        <v>626210</v>
      </c>
      <c r="J336" t="s">
        <v>33</v>
      </c>
      <c r="O336">
        <v>-42.84</v>
      </c>
      <c r="R336" t="str">
        <f>+VLOOKUP($D336,TP!$B:$E,3,FALSE)</f>
        <v>DEVECO</v>
      </c>
      <c r="S336" t="str">
        <f>+VLOOKUP($D336,TP!$B:$E,4,FALSE)</f>
        <v>Commerce / Tourisme</v>
      </c>
      <c r="T336" t="str">
        <f>+VLOOKUP($D336,TP!$B:$F,5,FALSE)</f>
        <v>CST</v>
      </c>
      <c r="U336" t="str">
        <f>+VLOOKUP($G336,TP!$G:$J,4,FALSE)</f>
        <v>Charges</v>
      </c>
    </row>
    <row r="337" spans="1:21">
      <c r="A337">
        <v>2015</v>
      </c>
      <c r="B337">
        <v>10</v>
      </c>
      <c r="D337">
        <v>5112</v>
      </c>
      <c r="E337" t="s">
        <v>136</v>
      </c>
      <c r="F337" t="s">
        <v>17</v>
      </c>
      <c r="G337">
        <v>62</v>
      </c>
      <c r="H337" t="s">
        <v>29</v>
      </c>
      <c r="I337">
        <v>626210</v>
      </c>
      <c r="J337" t="s">
        <v>33</v>
      </c>
      <c r="O337">
        <v>6.38</v>
      </c>
      <c r="R337" t="str">
        <f>+VLOOKUP($D337,TP!$B:$E,3,FALSE)</f>
        <v>DEVECO</v>
      </c>
      <c r="S337" t="str">
        <f>+VLOOKUP($D337,TP!$B:$E,4,FALSE)</f>
        <v>Commerce / Tourisme</v>
      </c>
      <c r="T337" t="str">
        <f>+VLOOKUP($D337,TP!$B:$F,5,FALSE)</f>
        <v>CST</v>
      </c>
      <c r="U337" t="str">
        <f>+VLOOKUP($G337,TP!$G:$J,4,FALSE)</f>
        <v>Charges</v>
      </c>
    </row>
    <row r="338" spans="1:21">
      <c r="A338">
        <v>2015</v>
      </c>
      <c r="B338">
        <v>10</v>
      </c>
      <c r="D338">
        <v>5112</v>
      </c>
      <c r="E338" t="s">
        <v>136</v>
      </c>
      <c r="F338" t="s">
        <v>17</v>
      </c>
      <c r="G338">
        <v>62</v>
      </c>
      <c r="H338" t="s">
        <v>29</v>
      </c>
      <c r="I338">
        <v>626210</v>
      </c>
      <c r="J338" t="s">
        <v>33</v>
      </c>
      <c r="O338">
        <v>-42.84</v>
      </c>
      <c r="R338" t="str">
        <f>+VLOOKUP($D338,TP!$B:$E,3,FALSE)</f>
        <v>DEVECO</v>
      </c>
      <c r="S338" t="str">
        <f>+VLOOKUP($D338,TP!$B:$E,4,FALSE)</f>
        <v>Commerce / Tourisme</v>
      </c>
      <c r="T338" t="str">
        <f>+VLOOKUP($D338,TP!$B:$F,5,FALSE)</f>
        <v>CST</v>
      </c>
      <c r="U338" t="str">
        <f>+VLOOKUP($G338,TP!$G:$J,4,FALSE)</f>
        <v>Charges</v>
      </c>
    </row>
    <row r="339" spans="1:21">
      <c r="A339">
        <v>2015</v>
      </c>
      <c r="B339">
        <v>10</v>
      </c>
      <c r="D339">
        <v>5112</v>
      </c>
      <c r="E339" t="s">
        <v>136</v>
      </c>
      <c r="F339" t="s">
        <v>17</v>
      </c>
      <c r="G339">
        <v>62</v>
      </c>
      <c r="H339" t="s">
        <v>29</v>
      </c>
      <c r="I339">
        <v>626210</v>
      </c>
      <c r="J339" t="s">
        <v>33</v>
      </c>
      <c r="O339">
        <v>-31.5</v>
      </c>
      <c r="R339" t="str">
        <f>+VLOOKUP($D339,TP!$B:$E,3,FALSE)</f>
        <v>DEVECO</v>
      </c>
      <c r="S339" t="str">
        <f>+VLOOKUP($D339,TP!$B:$E,4,FALSE)</f>
        <v>Commerce / Tourisme</v>
      </c>
      <c r="T339" t="str">
        <f>+VLOOKUP($D339,TP!$B:$F,5,FALSE)</f>
        <v>CST</v>
      </c>
      <c r="U339" t="str">
        <f>+VLOOKUP($G339,TP!$G:$J,4,FALSE)</f>
        <v>Charges</v>
      </c>
    </row>
    <row r="340" spans="1:21">
      <c r="A340">
        <v>2015</v>
      </c>
      <c r="B340">
        <v>10</v>
      </c>
      <c r="D340">
        <v>5112</v>
      </c>
      <c r="E340" t="s">
        <v>136</v>
      </c>
      <c r="F340" t="s">
        <v>17</v>
      </c>
      <c r="G340">
        <v>62</v>
      </c>
      <c r="H340" t="s">
        <v>29</v>
      </c>
      <c r="I340">
        <v>626210</v>
      </c>
      <c r="J340" t="s">
        <v>33</v>
      </c>
      <c r="O340">
        <v>-6.41</v>
      </c>
      <c r="R340" t="str">
        <f>+VLOOKUP($D340,TP!$B:$E,3,FALSE)</f>
        <v>DEVECO</v>
      </c>
      <c r="S340" t="str">
        <f>+VLOOKUP($D340,TP!$B:$E,4,FALSE)</f>
        <v>Commerce / Tourisme</v>
      </c>
      <c r="T340" t="str">
        <f>+VLOOKUP($D340,TP!$B:$F,5,FALSE)</f>
        <v>CST</v>
      </c>
      <c r="U340" t="str">
        <f>+VLOOKUP($G340,TP!$G:$J,4,FALSE)</f>
        <v>Charges</v>
      </c>
    </row>
    <row r="341" spans="1:21">
      <c r="A341">
        <v>2015</v>
      </c>
      <c r="B341">
        <v>10</v>
      </c>
      <c r="D341">
        <v>5112</v>
      </c>
      <c r="E341" t="s">
        <v>136</v>
      </c>
      <c r="F341" t="s">
        <v>17</v>
      </c>
      <c r="G341">
        <v>62</v>
      </c>
      <c r="H341" t="s">
        <v>29</v>
      </c>
      <c r="I341">
        <v>626210</v>
      </c>
      <c r="J341" t="s">
        <v>33</v>
      </c>
      <c r="O341">
        <v>-9.26</v>
      </c>
      <c r="R341" t="str">
        <f>+VLOOKUP($D341,TP!$B:$E,3,FALSE)</f>
        <v>DEVECO</v>
      </c>
      <c r="S341" t="str">
        <f>+VLOOKUP($D341,TP!$B:$E,4,FALSE)</f>
        <v>Commerce / Tourisme</v>
      </c>
      <c r="T341" t="str">
        <f>+VLOOKUP($D341,TP!$B:$F,5,FALSE)</f>
        <v>CST</v>
      </c>
      <c r="U341" t="str">
        <f>+VLOOKUP($G341,TP!$G:$J,4,FALSE)</f>
        <v>Charges</v>
      </c>
    </row>
    <row r="342" spans="1:21">
      <c r="A342">
        <v>2015</v>
      </c>
      <c r="B342">
        <v>10</v>
      </c>
      <c r="D342">
        <v>5112</v>
      </c>
      <c r="E342" t="s">
        <v>136</v>
      </c>
      <c r="F342" t="s">
        <v>17</v>
      </c>
      <c r="G342">
        <v>62</v>
      </c>
      <c r="H342" t="s">
        <v>29</v>
      </c>
      <c r="I342">
        <v>626210</v>
      </c>
      <c r="J342" t="s">
        <v>33</v>
      </c>
      <c r="O342">
        <v>-10.49</v>
      </c>
      <c r="R342" t="str">
        <f>+VLOOKUP($D342,TP!$B:$E,3,FALSE)</f>
        <v>DEVECO</v>
      </c>
      <c r="S342" t="str">
        <f>+VLOOKUP($D342,TP!$B:$E,4,FALSE)</f>
        <v>Commerce / Tourisme</v>
      </c>
      <c r="T342" t="str">
        <f>+VLOOKUP($D342,TP!$B:$F,5,FALSE)</f>
        <v>CST</v>
      </c>
      <c r="U342" t="str">
        <f>+VLOOKUP($G342,TP!$G:$J,4,FALSE)</f>
        <v>Charges</v>
      </c>
    </row>
    <row r="343" spans="1:21">
      <c r="A343">
        <v>2015</v>
      </c>
      <c r="B343">
        <v>10</v>
      </c>
      <c r="D343">
        <v>5112</v>
      </c>
      <c r="E343" t="s">
        <v>136</v>
      </c>
      <c r="F343" t="s">
        <v>17</v>
      </c>
      <c r="G343">
        <v>62</v>
      </c>
      <c r="H343" t="s">
        <v>29</v>
      </c>
      <c r="I343">
        <v>626210</v>
      </c>
      <c r="J343" t="s">
        <v>33</v>
      </c>
      <c r="O343">
        <v>-31.5</v>
      </c>
      <c r="R343" t="str">
        <f>+VLOOKUP($D343,TP!$B:$E,3,FALSE)</f>
        <v>DEVECO</v>
      </c>
      <c r="S343" t="str">
        <f>+VLOOKUP($D343,TP!$B:$E,4,FALSE)</f>
        <v>Commerce / Tourisme</v>
      </c>
      <c r="T343" t="str">
        <f>+VLOOKUP($D343,TP!$B:$F,5,FALSE)</f>
        <v>CST</v>
      </c>
      <c r="U343" t="str">
        <f>+VLOOKUP($G343,TP!$G:$J,4,FALSE)</f>
        <v>Charges</v>
      </c>
    </row>
    <row r="344" spans="1:21">
      <c r="A344">
        <v>2015</v>
      </c>
      <c r="B344">
        <v>10</v>
      </c>
      <c r="D344">
        <v>5112</v>
      </c>
      <c r="E344" t="s">
        <v>136</v>
      </c>
      <c r="F344" t="s">
        <v>17</v>
      </c>
      <c r="G344">
        <v>62</v>
      </c>
      <c r="H344" t="s">
        <v>29</v>
      </c>
      <c r="I344">
        <v>626210</v>
      </c>
      <c r="J344" t="s">
        <v>33</v>
      </c>
      <c r="O344">
        <v>-7.98</v>
      </c>
      <c r="R344" t="str">
        <f>+VLOOKUP($D344,TP!$B:$E,3,FALSE)</f>
        <v>DEVECO</v>
      </c>
      <c r="S344" t="str">
        <f>+VLOOKUP($D344,TP!$B:$E,4,FALSE)</f>
        <v>Commerce / Tourisme</v>
      </c>
      <c r="T344" t="str">
        <f>+VLOOKUP($D344,TP!$B:$F,5,FALSE)</f>
        <v>CST</v>
      </c>
      <c r="U344" t="str">
        <f>+VLOOKUP($G344,TP!$G:$J,4,FALSE)</f>
        <v>Charges</v>
      </c>
    </row>
    <row r="345" spans="1:21">
      <c r="A345">
        <v>2015</v>
      </c>
      <c r="B345">
        <v>10</v>
      </c>
      <c r="D345">
        <v>5112</v>
      </c>
      <c r="E345" t="s">
        <v>136</v>
      </c>
      <c r="F345" t="s">
        <v>17</v>
      </c>
      <c r="G345">
        <v>62</v>
      </c>
      <c r="H345" t="s">
        <v>29</v>
      </c>
      <c r="I345">
        <v>626210</v>
      </c>
      <c r="J345" t="s">
        <v>33</v>
      </c>
      <c r="O345">
        <v>-27.25</v>
      </c>
      <c r="R345" t="str">
        <f>+VLOOKUP($D345,TP!$B:$E,3,FALSE)</f>
        <v>DEVECO</v>
      </c>
      <c r="S345" t="str">
        <f>+VLOOKUP($D345,TP!$B:$E,4,FALSE)</f>
        <v>Commerce / Tourisme</v>
      </c>
      <c r="T345" t="str">
        <f>+VLOOKUP($D345,TP!$B:$F,5,FALSE)</f>
        <v>CST</v>
      </c>
      <c r="U345" t="str">
        <f>+VLOOKUP($G345,TP!$G:$J,4,FALSE)</f>
        <v>Charges</v>
      </c>
    </row>
    <row r="346" spans="1:21">
      <c r="A346">
        <v>2015</v>
      </c>
      <c r="B346">
        <v>10</v>
      </c>
      <c r="D346">
        <v>5112</v>
      </c>
      <c r="E346" t="s">
        <v>136</v>
      </c>
      <c r="F346" t="s">
        <v>17</v>
      </c>
      <c r="G346">
        <v>62</v>
      </c>
      <c r="H346" t="s">
        <v>29</v>
      </c>
      <c r="I346">
        <v>626210</v>
      </c>
      <c r="J346" t="s">
        <v>33</v>
      </c>
      <c r="O346">
        <v>-26.96</v>
      </c>
      <c r="R346" t="str">
        <f>+VLOOKUP($D346,TP!$B:$E,3,FALSE)</f>
        <v>DEVECO</v>
      </c>
      <c r="S346" t="str">
        <f>+VLOOKUP($D346,TP!$B:$E,4,FALSE)</f>
        <v>Commerce / Tourisme</v>
      </c>
      <c r="T346" t="str">
        <f>+VLOOKUP($D346,TP!$B:$F,5,FALSE)</f>
        <v>CST</v>
      </c>
      <c r="U346" t="str">
        <f>+VLOOKUP($G346,TP!$G:$J,4,FALSE)</f>
        <v>Charges</v>
      </c>
    </row>
    <row r="347" spans="1:21">
      <c r="A347">
        <v>2015</v>
      </c>
      <c r="B347">
        <v>10</v>
      </c>
      <c r="D347">
        <v>5112</v>
      </c>
      <c r="E347" t="s">
        <v>136</v>
      </c>
      <c r="F347" t="s">
        <v>17</v>
      </c>
      <c r="G347">
        <v>62</v>
      </c>
      <c r="H347" t="s">
        <v>29</v>
      </c>
      <c r="I347">
        <v>626210</v>
      </c>
      <c r="J347" t="s">
        <v>33</v>
      </c>
      <c r="O347">
        <v>-10.34</v>
      </c>
      <c r="R347" t="str">
        <f>+VLOOKUP($D347,TP!$B:$E,3,FALSE)</f>
        <v>DEVECO</v>
      </c>
      <c r="S347" t="str">
        <f>+VLOOKUP($D347,TP!$B:$E,4,FALSE)</f>
        <v>Commerce / Tourisme</v>
      </c>
      <c r="T347" t="str">
        <f>+VLOOKUP($D347,TP!$B:$F,5,FALSE)</f>
        <v>CST</v>
      </c>
      <c r="U347" t="str">
        <f>+VLOOKUP($G347,TP!$G:$J,4,FALSE)</f>
        <v>Charges</v>
      </c>
    </row>
    <row r="348" spans="1:21">
      <c r="A348">
        <v>2015</v>
      </c>
      <c r="B348">
        <v>10</v>
      </c>
      <c r="D348">
        <v>5112</v>
      </c>
      <c r="E348" t="s">
        <v>136</v>
      </c>
      <c r="F348" t="s">
        <v>17</v>
      </c>
      <c r="G348">
        <v>62</v>
      </c>
      <c r="H348" t="s">
        <v>29</v>
      </c>
      <c r="I348">
        <v>626210</v>
      </c>
      <c r="J348" t="s">
        <v>33</v>
      </c>
      <c r="O348">
        <v>-4.62</v>
      </c>
      <c r="R348" t="str">
        <f>+VLOOKUP($D348,TP!$B:$E,3,FALSE)</f>
        <v>DEVECO</v>
      </c>
      <c r="S348" t="str">
        <f>+VLOOKUP($D348,TP!$B:$E,4,FALSE)</f>
        <v>Commerce / Tourisme</v>
      </c>
      <c r="T348" t="str">
        <f>+VLOOKUP($D348,TP!$B:$F,5,FALSE)</f>
        <v>CST</v>
      </c>
      <c r="U348" t="str">
        <f>+VLOOKUP($G348,TP!$G:$J,4,FALSE)</f>
        <v>Charges</v>
      </c>
    </row>
    <row r="349" spans="1:21">
      <c r="A349">
        <v>2015</v>
      </c>
      <c r="B349">
        <v>10</v>
      </c>
      <c r="D349">
        <v>5112</v>
      </c>
      <c r="E349" t="s">
        <v>136</v>
      </c>
      <c r="F349" t="s">
        <v>17</v>
      </c>
      <c r="G349">
        <v>62</v>
      </c>
      <c r="H349" t="s">
        <v>29</v>
      </c>
      <c r="I349">
        <v>626210</v>
      </c>
      <c r="J349" t="s">
        <v>33</v>
      </c>
      <c r="O349">
        <v>28.54</v>
      </c>
      <c r="R349" t="str">
        <f>+VLOOKUP($D349,TP!$B:$E,3,FALSE)</f>
        <v>DEVECO</v>
      </c>
      <c r="S349" t="str">
        <f>+VLOOKUP($D349,TP!$B:$E,4,FALSE)</f>
        <v>Commerce / Tourisme</v>
      </c>
      <c r="T349" t="str">
        <f>+VLOOKUP($D349,TP!$B:$F,5,FALSE)</f>
        <v>CST</v>
      </c>
      <c r="U349" t="str">
        <f>+VLOOKUP($G349,TP!$G:$J,4,FALSE)</f>
        <v>Charges</v>
      </c>
    </row>
    <row r="350" spans="1:21">
      <c r="A350">
        <v>2015</v>
      </c>
      <c r="B350">
        <v>10</v>
      </c>
      <c r="D350">
        <v>5112</v>
      </c>
      <c r="E350" t="s">
        <v>136</v>
      </c>
      <c r="F350" t="s">
        <v>17</v>
      </c>
      <c r="G350">
        <v>62</v>
      </c>
      <c r="H350" t="s">
        <v>29</v>
      </c>
      <c r="I350">
        <v>626210</v>
      </c>
      <c r="J350" t="s">
        <v>33</v>
      </c>
      <c r="O350">
        <v>6.38</v>
      </c>
      <c r="R350" t="str">
        <f>+VLOOKUP($D350,TP!$B:$E,3,FALSE)</f>
        <v>DEVECO</v>
      </c>
      <c r="S350" t="str">
        <f>+VLOOKUP($D350,TP!$B:$E,4,FALSE)</f>
        <v>Commerce / Tourisme</v>
      </c>
      <c r="T350" t="str">
        <f>+VLOOKUP($D350,TP!$B:$F,5,FALSE)</f>
        <v>CST</v>
      </c>
      <c r="U350" t="str">
        <f>+VLOOKUP($G350,TP!$G:$J,4,FALSE)</f>
        <v>Charges</v>
      </c>
    </row>
    <row r="351" spans="1:21">
      <c r="A351">
        <v>2015</v>
      </c>
      <c r="B351">
        <v>10</v>
      </c>
      <c r="D351">
        <v>5112</v>
      </c>
      <c r="E351" t="s">
        <v>136</v>
      </c>
      <c r="F351" t="s">
        <v>17</v>
      </c>
      <c r="G351">
        <v>62</v>
      </c>
      <c r="H351" t="s">
        <v>29</v>
      </c>
      <c r="I351">
        <v>626210</v>
      </c>
      <c r="J351" t="s">
        <v>33</v>
      </c>
      <c r="O351">
        <v>26.96</v>
      </c>
      <c r="R351" t="str">
        <f>+VLOOKUP($D351,TP!$B:$E,3,FALSE)</f>
        <v>DEVECO</v>
      </c>
      <c r="S351" t="str">
        <f>+VLOOKUP($D351,TP!$B:$E,4,FALSE)</f>
        <v>Commerce / Tourisme</v>
      </c>
      <c r="T351" t="str">
        <f>+VLOOKUP($D351,TP!$B:$F,5,FALSE)</f>
        <v>CST</v>
      </c>
      <c r="U351" t="str">
        <f>+VLOOKUP($G351,TP!$G:$J,4,FALSE)</f>
        <v>Charges</v>
      </c>
    </row>
    <row r="352" spans="1:21">
      <c r="A352">
        <v>2015</v>
      </c>
      <c r="B352">
        <v>10</v>
      </c>
      <c r="D352">
        <v>5112</v>
      </c>
      <c r="E352" t="s">
        <v>136</v>
      </c>
      <c r="F352" t="s">
        <v>17</v>
      </c>
      <c r="G352">
        <v>62</v>
      </c>
      <c r="H352" t="s">
        <v>29</v>
      </c>
      <c r="I352">
        <v>626210</v>
      </c>
      <c r="J352" t="s">
        <v>33</v>
      </c>
      <c r="O352">
        <v>10.34</v>
      </c>
      <c r="R352" t="str">
        <f>+VLOOKUP($D352,TP!$B:$E,3,FALSE)</f>
        <v>DEVECO</v>
      </c>
      <c r="S352" t="str">
        <f>+VLOOKUP($D352,TP!$B:$E,4,FALSE)</f>
        <v>Commerce / Tourisme</v>
      </c>
      <c r="T352" t="str">
        <f>+VLOOKUP($D352,TP!$B:$F,5,FALSE)</f>
        <v>CST</v>
      </c>
      <c r="U352" t="str">
        <f>+VLOOKUP($G352,TP!$G:$J,4,FALSE)</f>
        <v>Charges</v>
      </c>
    </row>
    <row r="353" spans="1:21">
      <c r="A353">
        <v>2015</v>
      </c>
      <c r="B353">
        <v>10</v>
      </c>
      <c r="D353">
        <v>5112</v>
      </c>
      <c r="E353" t="s">
        <v>136</v>
      </c>
      <c r="F353" t="s">
        <v>17</v>
      </c>
      <c r="G353">
        <v>62</v>
      </c>
      <c r="H353" t="s">
        <v>29</v>
      </c>
      <c r="I353">
        <v>626210</v>
      </c>
      <c r="J353" t="s">
        <v>33</v>
      </c>
      <c r="O353">
        <v>10.49</v>
      </c>
      <c r="R353" t="str">
        <f>+VLOOKUP($D353,TP!$B:$E,3,FALSE)</f>
        <v>DEVECO</v>
      </c>
      <c r="S353" t="str">
        <f>+VLOOKUP($D353,TP!$B:$E,4,FALSE)</f>
        <v>Commerce / Tourisme</v>
      </c>
      <c r="T353" t="str">
        <f>+VLOOKUP($D353,TP!$B:$F,5,FALSE)</f>
        <v>CST</v>
      </c>
      <c r="U353" t="str">
        <f>+VLOOKUP($G353,TP!$G:$J,4,FALSE)</f>
        <v>Charges</v>
      </c>
    </row>
    <row r="354" spans="1:21">
      <c r="A354">
        <v>2015</v>
      </c>
      <c r="B354">
        <v>10</v>
      </c>
      <c r="D354">
        <v>5112</v>
      </c>
      <c r="E354" t="s">
        <v>136</v>
      </c>
      <c r="F354" t="s">
        <v>17</v>
      </c>
      <c r="G354">
        <v>62</v>
      </c>
      <c r="H354" t="s">
        <v>29</v>
      </c>
      <c r="I354">
        <v>626210</v>
      </c>
      <c r="J354" t="s">
        <v>33</v>
      </c>
      <c r="O354">
        <v>7.88</v>
      </c>
      <c r="R354" t="str">
        <f>+VLOOKUP($D354,TP!$B:$E,3,FALSE)</f>
        <v>DEVECO</v>
      </c>
      <c r="S354" t="str">
        <f>+VLOOKUP($D354,TP!$B:$E,4,FALSE)</f>
        <v>Commerce / Tourisme</v>
      </c>
      <c r="T354" t="str">
        <f>+VLOOKUP($D354,TP!$B:$F,5,FALSE)</f>
        <v>CST</v>
      </c>
      <c r="U354" t="str">
        <f>+VLOOKUP($G354,TP!$G:$J,4,FALSE)</f>
        <v>Charges</v>
      </c>
    </row>
    <row r="355" spans="1:21">
      <c r="A355">
        <v>2015</v>
      </c>
      <c r="B355">
        <v>10</v>
      </c>
      <c r="D355">
        <v>5112</v>
      </c>
      <c r="E355" t="s">
        <v>136</v>
      </c>
      <c r="F355" t="s">
        <v>17</v>
      </c>
      <c r="G355">
        <v>62</v>
      </c>
      <c r="H355" t="s">
        <v>29</v>
      </c>
      <c r="I355">
        <v>626210</v>
      </c>
      <c r="J355" t="s">
        <v>33</v>
      </c>
      <c r="O355">
        <v>31.5</v>
      </c>
      <c r="R355" t="str">
        <f>+VLOOKUP($D355,TP!$B:$E,3,FALSE)</f>
        <v>DEVECO</v>
      </c>
      <c r="S355" t="str">
        <f>+VLOOKUP($D355,TP!$B:$E,4,FALSE)</f>
        <v>Commerce / Tourisme</v>
      </c>
      <c r="T355" t="str">
        <f>+VLOOKUP($D355,TP!$B:$F,5,FALSE)</f>
        <v>CST</v>
      </c>
      <c r="U355" t="str">
        <f>+VLOOKUP($G355,TP!$G:$J,4,FALSE)</f>
        <v>Charges</v>
      </c>
    </row>
    <row r="356" spans="1:21">
      <c r="A356">
        <v>2015</v>
      </c>
      <c r="B356">
        <v>10</v>
      </c>
      <c r="D356">
        <v>5112</v>
      </c>
      <c r="E356" t="s">
        <v>136</v>
      </c>
      <c r="F356" t="s">
        <v>17</v>
      </c>
      <c r="G356">
        <v>62</v>
      </c>
      <c r="H356" t="s">
        <v>29</v>
      </c>
      <c r="I356">
        <v>626210</v>
      </c>
      <c r="J356" t="s">
        <v>33</v>
      </c>
      <c r="O356">
        <v>31.5</v>
      </c>
      <c r="R356" t="str">
        <f>+VLOOKUP($D356,TP!$B:$E,3,FALSE)</f>
        <v>DEVECO</v>
      </c>
      <c r="S356" t="str">
        <f>+VLOOKUP($D356,TP!$B:$E,4,FALSE)</f>
        <v>Commerce / Tourisme</v>
      </c>
      <c r="T356" t="str">
        <f>+VLOOKUP($D356,TP!$B:$F,5,FALSE)</f>
        <v>CST</v>
      </c>
      <c r="U356" t="str">
        <f>+VLOOKUP($G356,TP!$G:$J,4,FALSE)</f>
        <v>Charges</v>
      </c>
    </row>
    <row r="357" spans="1:21">
      <c r="A357">
        <v>2015</v>
      </c>
      <c r="B357">
        <v>10</v>
      </c>
      <c r="D357">
        <v>5112</v>
      </c>
      <c r="E357" t="s">
        <v>136</v>
      </c>
      <c r="F357" t="s">
        <v>17</v>
      </c>
      <c r="G357">
        <v>62</v>
      </c>
      <c r="H357" t="s">
        <v>29</v>
      </c>
      <c r="I357">
        <v>626210</v>
      </c>
      <c r="J357" t="s">
        <v>33</v>
      </c>
      <c r="O357">
        <v>-6.38</v>
      </c>
      <c r="R357" t="str">
        <f>+VLOOKUP($D357,TP!$B:$E,3,FALSE)</f>
        <v>DEVECO</v>
      </c>
      <c r="S357" t="str">
        <f>+VLOOKUP($D357,TP!$B:$E,4,FALSE)</f>
        <v>Commerce / Tourisme</v>
      </c>
      <c r="T357" t="str">
        <f>+VLOOKUP($D357,TP!$B:$F,5,FALSE)</f>
        <v>CST</v>
      </c>
      <c r="U357" t="str">
        <f>+VLOOKUP($G357,TP!$G:$J,4,FALSE)</f>
        <v>Charges</v>
      </c>
    </row>
    <row r="358" spans="1:21">
      <c r="A358">
        <v>2015</v>
      </c>
      <c r="B358">
        <v>10</v>
      </c>
      <c r="D358">
        <v>5112</v>
      </c>
      <c r="E358" t="s">
        <v>136</v>
      </c>
      <c r="F358" t="s">
        <v>17</v>
      </c>
      <c r="G358">
        <v>62</v>
      </c>
      <c r="H358" t="s">
        <v>29</v>
      </c>
      <c r="I358">
        <v>626210</v>
      </c>
      <c r="J358" t="s">
        <v>33</v>
      </c>
      <c r="O358">
        <v>42.84</v>
      </c>
      <c r="R358" t="str">
        <f>+VLOOKUP($D358,TP!$B:$E,3,FALSE)</f>
        <v>DEVECO</v>
      </c>
      <c r="S358" t="str">
        <f>+VLOOKUP($D358,TP!$B:$E,4,FALSE)</f>
        <v>Commerce / Tourisme</v>
      </c>
      <c r="T358" t="str">
        <f>+VLOOKUP($D358,TP!$B:$F,5,FALSE)</f>
        <v>CST</v>
      </c>
      <c r="U358" t="str">
        <f>+VLOOKUP($G358,TP!$G:$J,4,FALSE)</f>
        <v>Charges</v>
      </c>
    </row>
    <row r="359" spans="1:21">
      <c r="A359">
        <v>2015</v>
      </c>
      <c r="B359">
        <v>10</v>
      </c>
      <c r="D359">
        <v>5112</v>
      </c>
      <c r="E359" t="s">
        <v>136</v>
      </c>
      <c r="F359" t="s">
        <v>17</v>
      </c>
      <c r="G359">
        <v>62</v>
      </c>
      <c r="H359" t="s">
        <v>29</v>
      </c>
      <c r="I359">
        <v>626210</v>
      </c>
      <c r="J359" t="s">
        <v>33</v>
      </c>
      <c r="O359">
        <v>7.98</v>
      </c>
      <c r="R359" t="str">
        <f>+VLOOKUP($D359,TP!$B:$E,3,FALSE)</f>
        <v>DEVECO</v>
      </c>
      <c r="S359" t="str">
        <f>+VLOOKUP($D359,TP!$B:$E,4,FALSE)</f>
        <v>Commerce / Tourisme</v>
      </c>
      <c r="T359" t="str">
        <f>+VLOOKUP($D359,TP!$B:$F,5,FALSE)</f>
        <v>CST</v>
      </c>
      <c r="U359" t="str">
        <f>+VLOOKUP($G359,TP!$G:$J,4,FALSE)</f>
        <v>Charges</v>
      </c>
    </row>
    <row r="360" spans="1:21">
      <c r="A360">
        <v>2015</v>
      </c>
      <c r="B360">
        <v>10</v>
      </c>
      <c r="D360">
        <v>5112</v>
      </c>
      <c r="E360" t="s">
        <v>136</v>
      </c>
      <c r="F360" t="s">
        <v>17</v>
      </c>
      <c r="G360">
        <v>62</v>
      </c>
      <c r="H360" t="s">
        <v>29</v>
      </c>
      <c r="I360">
        <v>626210</v>
      </c>
      <c r="J360" t="s">
        <v>33</v>
      </c>
      <c r="O360">
        <v>9.89</v>
      </c>
      <c r="R360" t="str">
        <f>+VLOOKUP($D360,TP!$B:$E,3,FALSE)</f>
        <v>DEVECO</v>
      </c>
      <c r="S360" t="str">
        <f>+VLOOKUP($D360,TP!$B:$E,4,FALSE)</f>
        <v>Commerce / Tourisme</v>
      </c>
      <c r="T360" t="str">
        <f>+VLOOKUP($D360,TP!$B:$F,5,FALSE)</f>
        <v>CST</v>
      </c>
      <c r="U360" t="str">
        <f>+VLOOKUP($G360,TP!$G:$J,4,FALSE)</f>
        <v>Charges</v>
      </c>
    </row>
    <row r="361" spans="1:21">
      <c r="A361">
        <v>2015</v>
      </c>
      <c r="B361">
        <v>10</v>
      </c>
      <c r="D361">
        <v>5112</v>
      </c>
      <c r="E361" t="s">
        <v>136</v>
      </c>
      <c r="F361" t="s">
        <v>17</v>
      </c>
      <c r="G361">
        <v>62</v>
      </c>
      <c r="H361" t="s">
        <v>29</v>
      </c>
      <c r="I361">
        <v>626210</v>
      </c>
      <c r="J361" t="s">
        <v>33</v>
      </c>
      <c r="O361">
        <v>6.41</v>
      </c>
      <c r="R361" t="str">
        <f>+VLOOKUP($D361,TP!$B:$E,3,FALSE)</f>
        <v>DEVECO</v>
      </c>
      <c r="S361" t="str">
        <f>+VLOOKUP($D361,TP!$B:$E,4,FALSE)</f>
        <v>Commerce / Tourisme</v>
      </c>
      <c r="T361" t="str">
        <f>+VLOOKUP($D361,TP!$B:$F,5,FALSE)</f>
        <v>CST</v>
      </c>
      <c r="U361" t="str">
        <f>+VLOOKUP($G361,TP!$G:$J,4,FALSE)</f>
        <v>Charges</v>
      </c>
    </row>
    <row r="362" spans="1:21">
      <c r="A362">
        <v>2015</v>
      </c>
      <c r="B362">
        <v>10</v>
      </c>
      <c r="D362">
        <v>5112</v>
      </c>
      <c r="E362" t="s">
        <v>136</v>
      </c>
      <c r="F362" t="s">
        <v>17</v>
      </c>
      <c r="G362">
        <v>62</v>
      </c>
      <c r="H362" t="s">
        <v>29</v>
      </c>
      <c r="I362">
        <v>626210</v>
      </c>
      <c r="J362" t="s">
        <v>33</v>
      </c>
      <c r="O362">
        <v>9.26</v>
      </c>
      <c r="R362" t="str">
        <f>+VLOOKUP($D362,TP!$B:$E,3,FALSE)</f>
        <v>DEVECO</v>
      </c>
      <c r="S362" t="str">
        <f>+VLOOKUP($D362,TP!$B:$E,4,FALSE)</f>
        <v>Commerce / Tourisme</v>
      </c>
      <c r="T362" t="str">
        <f>+VLOOKUP($D362,TP!$B:$F,5,FALSE)</f>
        <v>CST</v>
      </c>
      <c r="U362" t="str">
        <f>+VLOOKUP($G362,TP!$G:$J,4,FALSE)</f>
        <v>Charges</v>
      </c>
    </row>
    <row r="363" spans="1:21">
      <c r="A363">
        <v>2015</v>
      </c>
      <c r="B363">
        <v>10</v>
      </c>
      <c r="D363">
        <v>5112</v>
      </c>
      <c r="E363" t="s">
        <v>136</v>
      </c>
      <c r="F363" t="s">
        <v>17</v>
      </c>
      <c r="G363">
        <v>62</v>
      </c>
      <c r="H363" t="s">
        <v>29</v>
      </c>
      <c r="I363">
        <v>626210</v>
      </c>
      <c r="J363" t="s">
        <v>33</v>
      </c>
      <c r="O363">
        <v>48.59</v>
      </c>
      <c r="R363" t="str">
        <f>+VLOOKUP($D363,TP!$B:$E,3,FALSE)</f>
        <v>DEVECO</v>
      </c>
      <c r="S363" t="str">
        <f>+VLOOKUP($D363,TP!$B:$E,4,FALSE)</f>
        <v>Commerce / Tourisme</v>
      </c>
      <c r="T363" t="str">
        <f>+VLOOKUP($D363,TP!$B:$F,5,FALSE)</f>
        <v>CST</v>
      </c>
      <c r="U363" t="str">
        <f>+VLOOKUP($G363,TP!$G:$J,4,FALSE)</f>
        <v>Charges</v>
      </c>
    </row>
    <row r="364" spans="1:21">
      <c r="A364">
        <v>2015</v>
      </c>
      <c r="B364">
        <v>10</v>
      </c>
      <c r="D364">
        <v>5112</v>
      </c>
      <c r="E364" t="s">
        <v>136</v>
      </c>
      <c r="F364" t="s">
        <v>17</v>
      </c>
      <c r="G364">
        <v>62</v>
      </c>
      <c r="H364" t="s">
        <v>29</v>
      </c>
      <c r="I364">
        <v>626210</v>
      </c>
      <c r="J364" t="s">
        <v>33</v>
      </c>
      <c r="O364">
        <v>27.25</v>
      </c>
      <c r="R364" t="str">
        <f>+VLOOKUP($D364,TP!$B:$E,3,FALSE)</f>
        <v>DEVECO</v>
      </c>
      <c r="S364" t="str">
        <f>+VLOOKUP($D364,TP!$B:$E,4,FALSE)</f>
        <v>Commerce / Tourisme</v>
      </c>
      <c r="T364" t="str">
        <f>+VLOOKUP($D364,TP!$B:$F,5,FALSE)</f>
        <v>CST</v>
      </c>
      <c r="U364" t="str">
        <f>+VLOOKUP($G364,TP!$G:$J,4,FALSE)</f>
        <v>Charges</v>
      </c>
    </row>
    <row r="365" spans="1:21">
      <c r="A365">
        <v>2015</v>
      </c>
      <c r="B365">
        <v>10</v>
      </c>
      <c r="D365">
        <v>5112</v>
      </c>
      <c r="E365" t="s">
        <v>136</v>
      </c>
      <c r="F365" t="s">
        <v>17</v>
      </c>
      <c r="G365">
        <v>62</v>
      </c>
      <c r="H365" t="s">
        <v>29</v>
      </c>
      <c r="I365">
        <v>626210</v>
      </c>
      <c r="J365" t="s">
        <v>33</v>
      </c>
      <c r="O365">
        <v>42.84</v>
      </c>
      <c r="R365" t="str">
        <f>+VLOOKUP($D365,TP!$B:$E,3,FALSE)</f>
        <v>DEVECO</v>
      </c>
      <c r="S365" t="str">
        <f>+VLOOKUP($D365,TP!$B:$E,4,FALSE)</f>
        <v>Commerce / Tourisme</v>
      </c>
      <c r="T365" t="str">
        <f>+VLOOKUP($D365,TP!$B:$F,5,FALSE)</f>
        <v>CST</v>
      </c>
      <c r="U365" t="str">
        <f>+VLOOKUP($G365,TP!$G:$J,4,FALSE)</f>
        <v>Charges</v>
      </c>
    </row>
    <row r="366" spans="1:21">
      <c r="A366">
        <v>2015</v>
      </c>
      <c r="B366">
        <v>10</v>
      </c>
      <c r="D366">
        <v>5112</v>
      </c>
      <c r="E366" t="s">
        <v>136</v>
      </c>
      <c r="F366" t="s">
        <v>17</v>
      </c>
      <c r="G366">
        <v>62</v>
      </c>
      <c r="H366" t="s">
        <v>29</v>
      </c>
      <c r="I366">
        <v>626210</v>
      </c>
      <c r="J366" t="s">
        <v>33</v>
      </c>
      <c r="O366">
        <v>4.62</v>
      </c>
      <c r="R366" t="str">
        <f>+VLOOKUP($D366,TP!$B:$E,3,FALSE)</f>
        <v>DEVECO</v>
      </c>
      <c r="S366" t="str">
        <f>+VLOOKUP($D366,TP!$B:$E,4,FALSE)</f>
        <v>Commerce / Tourisme</v>
      </c>
      <c r="T366" t="str">
        <f>+VLOOKUP($D366,TP!$B:$F,5,FALSE)</f>
        <v>CST</v>
      </c>
      <c r="U366" t="str">
        <f>+VLOOKUP($G366,TP!$G:$J,4,FALSE)</f>
        <v>Charges</v>
      </c>
    </row>
    <row r="367" spans="1:21">
      <c r="A367">
        <v>2015</v>
      </c>
      <c r="B367">
        <v>10</v>
      </c>
      <c r="D367">
        <v>5112</v>
      </c>
      <c r="E367" t="s">
        <v>136</v>
      </c>
      <c r="F367" t="s">
        <v>17</v>
      </c>
      <c r="G367">
        <v>62</v>
      </c>
      <c r="H367" t="s">
        <v>29</v>
      </c>
      <c r="I367">
        <v>628811</v>
      </c>
      <c r="J367" t="s">
        <v>48</v>
      </c>
      <c r="K367">
        <v>-1960</v>
      </c>
      <c r="L367">
        <v>0</v>
      </c>
      <c r="M367">
        <v>0</v>
      </c>
      <c r="P367">
        <v>0</v>
      </c>
      <c r="Q367">
        <v>0</v>
      </c>
      <c r="R367" t="str">
        <f>+VLOOKUP($D367,TP!$B:$E,3,FALSE)</f>
        <v>DEVECO</v>
      </c>
      <c r="S367" t="str">
        <f>+VLOOKUP($D367,TP!$B:$E,4,FALSE)</f>
        <v>Commerce / Tourisme</v>
      </c>
      <c r="T367" t="str">
        <f>+VLOOKUP($D367,TP!$B:$F,5,FALSE)</f>
        <v>CST</v>
      </c>
      <c r="U367" t="str">
        <f>+VLOOKUP($G367,TP!$G:$J,4,FALSE)</f>
        <v>Charges</v>
      </c>
    </row>
    <row r="368" spans="1:21">
      <c r="A368">
        <v>2015</v>
      </c>
      <c r="B368">
        <v>10</v>
      </c>
      <c r="D368">
        <v>5112</v>
      </c>
      <c r="E368" t="s">
        <v>136</v>
      </c>
      <c r="F368" t="s">
        <v>17</v>
      </c>
      <c r="G368">
        <v>65</v>
      </c>
      <c r="H368" t="s">
        <v>38</v>
      </c>
      <c r="I368">
        <v>656850</v>
      </c>
      <c r="J368" t="s">
        <v>92</v>
      </c>
      <c r="K368">
        <v>-116.63</v>
      </c>
      <c r="L368">
        <v>0</v>
      </c>
      <c r="M368">
        <v>-1000</v>
      </c>
      <c r="P368">
        <v>0</v>
      </c>
      <c r="Q368">
        <v>0</v>
      </c>
      <c r="R368" t="str">
        <f>+VLOOKUP($D368,TP!$B:$E,3,FALSE)</f>
        <v>DEVECO</v>
      </c>
      <c r="S368" t="str">
        <f>+VLOOKUP($D368,TP!$B:$E,4,FALSE)</f>
        <v>Commerce / Tourisme</v>
      </c>
      <c r="T368" t="str">
        <f>+VLOOKUP($D368,TP!$B:$F,5,FALSE)</f>
        <v>CST</v>
      </c>
      <c r="U368" t="str">
        <f>+VLOOKUP($G368,TP!$G:$J,4,FALSE)</f>
        <v>Charges</v>
      </c>
    </row>
    <row r="369" spans="1:21">
      <c r="A369">
        <v>2015</v>
      </c>
      <c r="B369">
        <v>10</v>
      </c>
      <c r="D369">
        <v>5112</v>
      </c>
      <c r="E369" t="s">
        <v>136</v>
      </c>
      <c r="F369" t="s">
        <v>17</v>
      </c>
      <c r="G369">
        <v>70</v>
      </c>
      <c r="H369" t="s">
        <v>84</v>
      </c>
      <c r="I369">
        <v>705000</v>
      </c>
      <c r="J369" t="s">
        <v>85</v>
      </c>
      <c r="O369">
        <v>6280</v>
      </c>
      <c r="R369" t="str">
        <f>+VLOOKUP($D369,TP!$B:$E,3,FALSE)</f>
        <v>DEVECO</v>
      </c>
      <c r="S369" t="str">
        <f>+VLOOKUP($D369,TP!$B:$E,4,FALSE)</f>
        <v>Commerce / Tourisme</v>
      </c>
      <c r="T369" t="str">
        <f>+VLOOKUP($D369,TP!$B:$F,5,FALSE)</f>
        <v>CST</v>
      </c>
      <c r="U369" t="str">
        <f>+VLOOKUP($G369,TP!$G:$J,4,FALSE)</f>
        <v>Produits</v>
      </c>
    </row>
    <row r="370" spans="1:21">
      <c r="A370">
        <v>2015</v>
      </c>
      <c r="B370">
        <v>10</v>
      </c>
      <c r="D370">
        <v>5112</v>
      </c>
      <c r="E370" t="s">
        <v>136</v>
      </c>
      <c r="F370" t="s">
        <v>17</v>
      </c>
      <c r="G370">
        <v>70</v>
      </c>
      <c r="H370" t="s">
        <v>84</v>
      </c>
      <c r="I370">
        <v>705000</v>
      </c>
      <c r="J370" t="s">
        <v>85</v>
      </c>
      <c r="O370">
        <v>-6280</v>
      </c>
      <c r="R370" t="str">
        <f>+VLOOKUP($D370,TP!$B:$E,3,FALSE)</f>
        <v>DEVECO</v>
      </c>
      <c r="S370" t="str">
        <f>+VLOOKUP($D370,TP!$B:$E,4,FALSE)</f>
        <v>Commerce / Tourisme</v>
      </c>
      <c r="T370" t="str">
        <f>+VLOOKUP($D370,TP!$B:$F,5,FALSE)</f>
        <v>CST</v>
      </c>
      <c r="U370" t="str">
        <f>+VLOOKUP($G370,TP!$G:$J,4,FALSE)</f>
        <v>Produits</v>
      </c>
    </row>
    <row r="371" spans="1:21">
      <c r="A371">
        <v>2015</v>
      </c>
      <c r="B371">
        <v>10</v>
      </c>
      <c r="D371">
        <v>5112</v>
      </c>
      <c r="E371" t="s">
        <v>136</v>
      </c>
      <c r="F371" t="s">
        <v>17</v>
      </c>
      <c r="G371">
        <v>70</v>
      </c>
      <c r="H371" t="s">
        <v>84</v>
      </c>
      <c r="I371">
        <v>705000</v>
      </c>
      <c r="J371" t="s">
        <v>85</v>
      </c>
      <c r="O371">
        <v>2600</v>
      </c>
      <c r="R371" t="str">
        <f>+VLOOKUP($D371,TP!$B:$E,3,FALSE)</f>
        <v>DEVECO</v>
      </c>
      <c r="S371" t="str">
        <f>+VLOOKUP($D371,TP!$B:$E,4,FALSE)</f>
        <v>Commerce / Tourisme</v>
      </c>
      <c r="T371" t="str">
        <f>+VLOOKUP($D371,TP!$B:$F,5,FALSE)</f>
        <v>CST</v>
      </c>
      <c r="U371" t="str">
        <f>+VLOOKUP($G371,TP!$G:$J,4,FALSE)</f>
        <v>Produits</v>
      </c>
    </row>
    <row r="372" spans="1:21">
      <c r="A372">
        <v>2015</v>
      </c>
      <c r="B372">
        <v>10</v>
      </c>
      <c r="D372">
        <v>5112</v>
      </c>
      <c r="E372" t="s">
        <v>136</v>
      </c>
      <c r="F372" t="s">
        <v>17</v>
      </c>
      <c r="G372">
        <v>70</v>
      </c>
      <c r="H372" t="s">
        <v>84</v>
      </c>
      <c r="I372">
        <v>705000</v>
      </c>
      <c r="J372" t="s">
        <v>85</v>
      </c>
      <c r="O372">
        <v>1960</v>
      </c>
      <c r="R372" t="str">
        <f>+VLOOKUP($D372,TP!$B:$E,3,FALSE)</f>
        <v>DEVECO</v>
      </c>
      <c r="S372" t="str">
        <f>+VLOOKUP($D372,TP!$B:$E,4,FALSE)</f>
        <v>Commerce / Tourisme</v>
      </c>
      <c r="T372" t="str">
        <f>+VLOOKUP($D372,TP!$B:$F,5,FALSE)</f>
        <v>CST</v>
      </c>
      <c r="U372" t="str">
        <f>+VLOOKUP($G372,TP!$G:$J,4,FALSE)</f>
        <v>Produits</v>
      </c>
    </row>
    <row r="373" spans="1:21">
      <c r="A373">
        <v>2015</v>
      </c>
      <c r="B373">
        <v>10</v>
      </c>
      <c r="D373">
        <v>5112</v>
      </c>
      <c r="E373" t="s">
        <v>136</v>
      </c>
      <c r="F373" t="s">
        <v>17</v>
      </c>
      <c r="G373">
        <v>70</v>
      </c>
      <c r="H373" t="s">
        <v>84</v>
      </c>
      <c r="I373">
        <v>705000</v>
      </c>
      <c r="J373" t="s">
        <v>85</v>
      </c>
      <c r="O373">
        <v>2666.68</v>
      </c>
      <c r="R373" t="str">
        <f>+VLOOKUP($D373,TP!$B:$E,3,FALSE)</f>
        <v>DEVECO</v>
      </c>
      <c r="S373" t="str">
        <f>+VLOOKUP($D373,TP!$B:$E,4,FALSE)</f>
        <v>Commerce / Tourisme</v>
      </c>
      <c r="T373" t="str">
        <f>+VLOOKUP($D373,TP!$B:$F,5,FALSE)</f>
        <v>CST</v>
      </c>
      <c r="U373" t="str">
        <f>+VLOOKUP($G373,TP!$G:$J,4,FALSE)</f>
        <v>Produits</v>
      </c>
    </row>
    <row r="374" spans="1:21">
      <c r="A374">
        <v>2015</v>
      </c>
      <c r="B374">
        <v>10</v>
      </c>
      <c r="D374">
        <v>5112</v>
      </c>
      <c r="E374" t="s">
        <v>136</v>
      </c>
      <c r="F374" t="s">
        <v>17</v>
      </c>
      <c r="G374">
        <v>70</v>
      </c>
      <c r="H374" t="s">
        <v>84</v>
      </c>
      <c r="I374">
        <v>705000</v>
      </c>
      <c r="J374" t="s">
        <v>85</v>
      </c>
      <c r="O374">
        <v>6280</v>
      </c>
      <c r="R374" t="str">
        <f>+VLOOKUP($D374,TP!$B:$E,3,FALSE)</f>
        <v>DEVECO</v>
      </c>
      <c r="S374" t="str">
        <f>+VLOOKUP($D374,TP!$B:$E,4,FALSE)</f>
        <v>Commerce / Tourisme</v>
      </c>
      <c r="T374" t="str">
        <f>+VLOOKUP($D374,TP!$B:$F,5,FALSE)</f>
        <v>CST</v>
      </c>
      <c r="U374" t="str">
        <f>+VLOOKUP($G374,TP!$G:$J,4,FALSE)</f>
        <v>Produits</v>
      </c>
    </row>
    <row r="375" spans="1:21">
      <c r="A375">
        <v>2015</v>
      </c>
      <c r="B375">
        <v>10</v>
      </c>
      <c r="D375">
        <v>5112</v>
      </c>
      <c r="E375" t="s">
        <v>136</v>
      </c>
      <c r="F375" t="s">
        <v>17</v>
      </c>
      <c r="G375">
        <v>70</v>
      </c>
      <c r="H375" t="s">
        <v>84</v>
      </c>
      <c r="I375">
        <v>705000</v>
      </c>
      <c r="J375" t="s">
        <v>85</v>
      </c>
      <c r="O375">
        <v>-2666.68</v>
      </c>
      <c r="R375" t="str">
        <f>+VLOOKUP($D375,TP!$B:$E,3,FALSE)</f>
        <v>DEVECO</v>
      </c>
      <c r="S375" t="str">
        <f>+VLOOKUP($D375,TP!$B:$E,4,FALSE)</f>
        <v>Commerce / Tourisme</v>
      </c>
      <c r="T375" t="str">
        <f>+VLOOKUP($D375,TP!$B:$F,5,FALSE)</f>
        <v>CST</v>
      </c>
      <c r="U375" t="str">
        <f>+VLOOKUP($G375,TP!$G:$J,4,FALSE)</f>
        <v>Produits</v>
      </c>
    </row>
    <row r="376" spans="1:21">
      <c r="A376">
        <v>2015</v>
      </c>
      <c r="B376">
        <v>10</v>
      </c>
      <c r="D376">
        <v>5112</v>
      </c>
      <c r="E376" t="s">
        <v>136</v>
      </c>
      <c r="F376" t="s">
        <v>17</v>
      </c>
      <c r="G376">
        <v>70</v>
      </c>
      <c r="H376" t="s">
        <v>84</v>
      </c>
      <c r="I376">
        <v>705000</v>
      </c>
      <c r="J376" t="s">
        <v>85</v>
      </c>
      <c r="O376">
        <v>-2600</v>
      </c>
      <c r="R376" t="str">
        <f>+VLOOKUP($D376,TP!$B:$E,3,FALSE)</f>
        <v>DEVECO</v>
      </c>
      <c r="S376" t="str">
        <f>+VLOOKUP($D376,TP!$B:$E,4,FALSE)</f>
        <v>Commerce / Tourisme</v>
      </c>
      <c r="T376" t="str">
        <f>+VLOOKUP($D376,TP!$B:$F,5,FALSE)</f>
        <v>CST</v>
      </c>
      <c r="U376" t="str">
        <f>+VLOOKUP($G376,TP!$G:$J,4,FALSE)</f>
        <v>Produits</v>
      </c>
    </row>
    <row r="377" spans="1:21">
      <c r="A377">
        <v>2015</v>
      </c>
      <c r="B377">
        <v>10</v>
      </c>
      <c r="D377">
        <v>5112</v>
      </c>
      <c r="E377" t="s">
        <v>136</v>
      </c>
      <c r="F377" t="s">
        <v>17</v>
      </c>
      <c r="G377">
        <v>70</v>
      </c>
      <c r="H377" t="s">
        <v>84</v>
      </c>
      <c r="I377">
        <v>705000</v>
      </c>
      <c r="J377" t="s">
        <v>85</v>
      </c>
      <c r="O377">
        <v>-6280</v>
      </c>
      <c r="R377" t="str">
        <f>+VLOOKUP($D377,TP!$B:$E,3,FALSE)</f>
        <v>DEVECO</v>
      </c>
      <c r="S377" t="str">
        <f>+VLOOKUP($D377,TP!$B:$E,4,FALSE)</f>
        <v>Commerce / Tourisme</v>
      </c>
      <c r="T377" t="str">
        <f>+VLOOKUP($D377,TP!$B:$F,5,FALSE)</f>
        <v>CST</v>
      </c>
      <c r="U377" t="str">
        <f>+VLOOKUP($G377,TP!$G:$J,4,FALSE)</f>
        <v>Produits</v>
      </c>
    </row>
    <row r="378" spans="1:21">
      <c r="A378">
        <v>2015</v>
      </c>
      <c r="B378">
        <v>10</v>
      </c>
      <c r="D378">
        <v>5112</v>
      </c>
      <c r="E378" t="s">
        <v>136</v>
      </c>
      <c r="F378" t="s">
        <v>17</v>
      </c>
      <c r="G378">
        <v>70</v>
      </c>
      <c r="H378" t="s">
        <v>84</v>
      </c>
      <c r="I378">
        <v>705000</v>
      </c>
      <c r="J378" t="s">
        <v>85</v>
      </c>
      <c r="O378">
        <v>-1960</v>
      </c>
      <c r="R378" t="str">
        <f>+VLOOKUP($D378,TP!$B:$E,3,FALSE)</f>
        <v>DEVECO</v>
      </c>
      <c r="S378" t="str">
        <f>+VLOOKUP($D378,TP!$B:$E,4,FALSE)</f>
        <v>Commerce / Tourisme</v>
      </c>
      <c r="T378" t="str">
        <f>+VLOOKUP($D378,TP!$B:$F,5,FALSE)</f>
        <v>CST</v>
      </c>
      <c r="U378" t="str">
        <f>+VLOOKUP($G378,TP!$G:$J,4,FALSE)</f>
        <v>Produits</v>
      </c>
    </row>
    <row r="379" spans="1:21">
      <c r="A379">
        <v>2015</v>
      </c>
      <c r="B379">
        <v>10</v>
      </c>
      <c r="D379">
        <v>513</v>
      </c>
      <c r="E379" t="s">
        <v>144</v>
      </c>
      <c r="F379" t="s">
        <v>132</v>
      </c>
      <c r="G379">
        <v>70</v>
      </c>
      <c r="H379" t="s">
        <v>84</v>
      </c>
      <c r="I379">
        <v>705000</v>
      </c>
      <c r="J379" t="s">
        <v>85</v>
      </c>
      <c r="O379">
        <v>150</v>
      </c>
      <c r="R379" t="str">
        <f>+VLOOKUP($D379,TP!$B:$E,3,FALSE)</f>
        <v>DEVECO</v>
      </c>
      <c r="S379" t="str">
        <f>+VLOOKUP($D379,TP!$B:$E,4,FALSE)</f>
        <v>Commerce / Tourisme</v>
      </c>
      <c r="T379" t="str">
        <f>+VLOOKUP($D379,TP!$B:$F,5,FALSE)</f>
        <v>CST</v>
      </c>
      <c r="U379" t="str">
        <f>+VLOOKUP($G379,TP!$G:$J,4,FALSE)</f>
        <v>Produits</v>
      </c>
    </row>
    <row r="380" spans="1:21">
      <c r="A380">
        <v>2015</v>
      </c>
      <c r="B380">
        <v>10</v>
      </c>
      <c r="D380">
        <v>513</v>
      </c>
      <c r="E380" t="s">
        <v>144</v>
      </c>
      <c r="F380" t="s">
        <v>132</v>
      </c>
      <c r="G380">
        <v>70</v>
      </c>
      <c r="H380" t="s">
        <v>84</v>
      </c>
      <c r="I380">
        <v>705000</v>
      </c>
      <c r="J380" t="s">
        <v>85</v>
      </c>
      <c r="O380">
        <v>150</v>
      </c>
      <c r="R380" t="str">
        <f>+VLOOKUP($D380,TP!$B:$E,3,FALSE)</f>
        <v>DEVECO</v>
      </c>
      <c r="S380" t="str">
        <f>+VLOOKUP($D380,TP!$B:$E,4,FALSE)</f>
        <v>Commerce / Tourisme</v>
      </c>
      <c r="T380" t="str">
        <f>+VLOOKUP($D380,TP!$B:$F,5,FALSE)</f>
        <v>CST</v>
      </c>
      <c r="U380" t="str">
        <f>+VLOOKUP($G380,TP!$G:$J,4,FALSE)</f>
        <v>Produits</v>
      </c>
    </row>
    <row r="381" spans="1:21">
      <c r="A381">
        <v>2015</v>
      </c>
      <c r="B381">
        <v>10</v>
      </c>
      <c r="D381">
        <v>513</v>
      </c>
      <c r="E381" t="s">
        <v>144</v>
      </c>
      <c r="F381" t="s">
        <v>132</v>
      </c>
      <c r="G381">
        <v>70</v>
      </c>
      <c r="H381" t="s">
        <v>84</v>
      </c>
      <c r="I381">
        <v>705000</v>
      </c>
      <c r="J381" t="s">
        <v>85</v>
      </c>
      <c r="O381">
        <v>-150</v>
      </c>
      <c r="R381" t="str">
        <f>+VLOOKUP($D381,TP!$B:$E,3,FALSE)</f>
        <v>DEVECO</v>
      </c>
      <c r="S381" t="str">
        <f>+VLOOKUP($D381,TP!$B:$E,4,FALSE)</f>
        <v>Commerce / Tourisme</v>
      </c>
      <c r="T381" t="str">
        <f>+VLOOKUP($D381,TP!$B:$F,5,FALSE)</f>
        <v>CST</v>
      </c>
      <c r="U381" t="str">
        <f>+VLOOKUP($G381,TP!$G:$J,4,FALSE)</f>
        <v>Produits</v>
      </c>
    </row>
    <row r="382" spans="1:21">
      <c r="A382">
        <v>2015</v>
      </c>
      <c r="B382">
        <v>10</v>
      </c>
      <c r="D382">
        <v>513</v>
      </c>
      <c r="E382" t="s">
        <v>144</v>
      </c>
      <c r="F382" t="s">
        <v>132</v>
      </c>
      <c r="G382">
        <v>70</v>
      </c>
      <c r="H382" t="s">
        <v>84</v>
      </c>
      <c r="I382">
        <v>705000</v>
      </c>
      <c r="J382" t="s">
        <v>85</v>
      </c>
      <c r="O382">
        <v>150</v>
      </c>
      <c r="R382" t="str">
        <f>+VLOOKUP($D382,TP!$B:$E,3,FALSE)</f>
        <v>DEVECO</v>
      </c>
      <c r="S382" t="str">
        <f>+VLOOKUP($D382,TP!$B:$E,4,FALSE)</f>
        <v>Commerce / Tourisme</v>
      </c>
      <c r="T382" t="str">
        <f>+VLOOKUP($D382,TP!$B:$F,5,FALSE)</f>
        <v>CST</v>
      </c>
      <c r="U382" t="str">
        <f>+VLOOKUP($G382,TP!$G:$J,4,FALSE)</f>
        <v>Produits</v>
      </c>
    </row>
    <row r="383" spans="1:21">
      <c r="A383">
        <v>2015</v>
      </c>
      <c r="B383">
        <v>10</v>
      </c>
      <c r="D383">
        <v>513</v>
      </c>
      <c r="E383" t="s">
        <v>144</v>
      </c>
      <c r="F383" t="s">
        <v>132</v>
      </c>
      <c r="G383">
        <v>70</v>
      </c>
      <c r="H383" t="s">
        <v>84</v>
      </c>
      <c r="I383">
        <v>705000</v>
      </c>
      <c r="J383" t="s">
        <v>85</v>
      </c>
      <c r="O383">
        <v>150</v>
      </c>
      <c r="R383" t="str">
        <f>+VLOOKUP($D383,TP!$B:$E,3,FALSE)</f>
        <v>DEVECO</v>
      </c>
      <c r="S383" t="str">
        <f>+VLOOKUP($D383,TP!$B:$E,4,FALSE)</f>
        <v>Commerce / Tourisme</v>
      </c>
      <c r="T383" t="str">
        <f>+VLOOKUP($D383,TP!$B:$F,5,FALSE)</f>
        <v>CST</v>
      </c>
      <c r="U383" t="str">
        <f>+VLOOKUP($G383,TP!$G:$J,4,FALSE)</f>
        <v>Produits</v>
      </c>
    </row>
    <row r="384" spans="1:21">
      <c r="A384">
        <v>2015</v>
      </c>
      <c r="B384">
        <v>10</v>
      </c>
      <c r="D384">
        <v>513</v>
      </c>
      <c r="E384" t="s">
        <v>144</v>
      </c>
      <c r="F384" t="s">
        <v>132</v>
      </c>
      <c r="G384">
        <v>70</v>
      </c>
      <c r="H384" t="s">
        <v>84</v>
      </c>
      <c r="I384">
        <v>705000</v>
      </c>
      <c r="J384" t="s">
        <v>85</v>
      </c>
      <c r="O384">
        <v>150</v>
      </c>
      <c r="R384" t="str">
        <f>+VLOOKUP($D384,TP!$B:$E,3,FALSE)</f>
        <v>DEVECO</v>
      </c>
      <c r="S384" t="str">
        <f>+VLOOKUP($D384,TP!$B:$E,4,FALSE)</f>
        <v>Commerce / Tourisme</v>
      </c>
      <c r="T384" t="str">
        <f>+VLOOKUP($D384,TP!$B:$F,5,FALSE)</f>
        <v>CST</v>
      </c>
      <c r="U384" t="str">
        <f>+VLOOKUP($G384,TP!$G:$J,4,FALSE)</f>
        <v>Produits</v>
      </c>
    </row>
    <row r="385" spans="1:21">
      <c r="A385">
        <v>2015</v>
      </c>
      <c r="B385">
        <v>10</v>
      </c>
      <c r="D385">
        <v>513</v>
      </c>
      <c r="E385" t="s">
        <v>144</v>
      </c>
      <c r="F385" t="s">
        <v>343</v>
      </c>
      <c r="G385">
        <v>62</v>
      </c>
      <c r="H385" t="s">
        <v>29</v>
      </c>
      <c r="I385">
        <v>625110</v>
      </c>
      <c r="J385" t="s">
        <v>52</v>
      </c>
      <c r="O385">
        <v>-220.2</v>
      </c>
      <c r="R385" t="str">
        <f>+VLOOKUP($D385,TP!$B:$E,3,FALSE)</f>
        <v>DEVECO</v>
      </c>
      <c r="S385" t="str">
        <f>+VLOOKUP($D385,TP!$B:$E,4,FALSE)</f>
        <v>Commerce / Tourisme</v>
      </c>
      <c r="T385" t="str">
        <f>+VLOOKUP($D385,TP!$B:$F,5,FALSE)</f>
        <v>CST</v>
      </c>
      <c r="U385" t="str">
        <f>+VLOOKUP($G385,TP!$G:$J,4,FALSE)</f>
        <v>Charges</v>
      </c>
    </row>
    <row r="386" spans="1:21">
      <c r="A386">
        <v>2015</v>
      </c>
      <c r="B386">
        <v>10</v>
      </c>
      <c r="D386">
        <v>513</v>
      </c>
      <c r="E386" t="s">
        <v>144</v>
      </c>
      <c r="F386" t="s">
        <v>17</v>
      </c>
      <c r="G386">
        <v>28</v>
      </c>
      <c r="H386" t="s">
        <v>20</v>
      </c>
      <c r="I386">
        <v>281832</v>
      </c>
      <c r="J386" t="s">
        <v>21</v>
      </c>
      <c r="K386">
        <v>41.17</v>
      </c>
      <c r="L386">
        <v>0</v>
      </c>
      <c r="M386">
        <v>0</v>
      </c>
      <c r="P386">
        <v>0</v>
      </c>
      <c r="Q386">
        <v>0</v>
      </c>
      <c r="R386" t="str">
        <f>+VLOOKUP($D386,TP!$B:$E,3,FALSE)</f>
        <v>DEVECO</v>
      </c>
      <c r="S386" t="str">
        <f>+VLOOKUP($D386,TP!$B:$E,4,FALSE)</f>
        <v>Commerce / Tourisme</v>
      </c>
      <c r="T386" t="str">
        <f>+VLOOKUP($D386,TP!$B:$F,5,FALSE)</f>
        <v>CST</v>
      </c>
      <c r="U386" t="str">
        <f>+VLOOKUP($G386,TP!$G:$J,4,FALSE)</f>
        <v/>
      </c>
    </row>
    <row r="387" spans="1:21">
      <c r="A387">
        <v>2015</v>
      </c>
      <c r="B387">
        <v>10</v>
      </c>
      <c r="D387">
        <v>513</v>
      </c>
      <c r="E387" t="s">
        <v>144</v>
      </c>
      <c r="F387" t="s">
        <v>17</v>
      </c>
      <c r="G387">
        <v>60</v>
      </c>
      <c r="H387" t="s">
        <v>23</v>
      </c>
      <c r="I387">
        <v>606320</v>
      </c>
      <c r="J387" t="s">
        <v>24</v>
      </c>
      <c r="K387">
        <v>0</v>
      </c>
      <c r="L387">
        <v>-50</v>
      </c>
      <c r="M387">
        <v>-50</v>
      </c>
      <c r="P387">
        <v>-50</v>
      </c>
      <c r="Q387">
        <v>-50</v>
      </c>
      <c r="R387" t="str">
        <f>+VLOOKUP($D387,TP!$B:$E,3,FALSE)</f>
        <v>DEVECO</v>
      </c>
      <c r="S387" t="str">
        <f>+VLOOKUP($D387,TP!$B:$E,4,FALSE)</f>
        <v>Commerce / Tourisme</v>
      </c>
      <c r="T387" t="str">
        <f>+VLOOKUP($D387,TP!$B:$F,5,FALSE)</f>
        <v>CST</v>
      </c>
      <c r="U387" t="str">
        <f>+VLOOKUP($G387,TP!$G:$J,4,FALSE)</f>
        <v>Charges</v>
      </c>
    </row>
    <row r="388" spans="1:21">
      <c r="A388">
        <v>2015</v>
      </c>
      <c r="B388">
        <v>10</v>
      </c>
      <c r="D388">
        <v>513</v>
      </c>
      <c r="E388" t="s">
        <v>144</v>
      </c>
      <c r="F388" t="s">
        <v>17</v>
      </c>
      <c r="G388">
        <v>60</v>
      </c>
      <c r="H388" t="s">
        <v>23</v>
      </c>
      <c r="I388">
        <v>606410</v>
      </c>
      <c r="J388" t="s">
        <v>25</v>
      </c>
      <c r="K388">
        <v>-24.88</v>
      </c>
      <c r="L388">
        <v>-50</v>
      </c>
      <c r="M388">
        <v>-50</v>
      </c>
      <c r="P388">
        <v>-50</v>
      </c>
      <c r="Q388">
        <v>-50</v>
      </c>
      <c r="R388" t="str">
        <f>+VLOOKUP($D388,TP!$B:$E,3,FALSE)</f>
        <v>DEVECO</v>
      </c>
      <c r="S388" t="str">
        <f>+VLOOKUP($D388,TP!$B:$E,4,FALSE)</f>
        <v>Commerce / Tourisme</v>
      </c>
      <c r="T388" t="str">
        <f>+VLOOKUP($D388,TP!$B:$F,5,FALSE)</f>
        <v>CST</v>
      </c>
      <c r="U388" t="str">
        <f>+VLOOKUP($G388,TP!$G:$J,4,FALSE)</f>
        <v>Charges</v>
      </c>
    </row>
    <row r="389" spans="1:21">
      <c r="A389">
        <v>2015</v>
      </c>
      <c r="B389">
        <v>10</v>
      </c>
      <c r="D389">
        <v>513</v>
      </c>
      <c r="E389" t="s">
        <v>144</v>
      </c>
      <c r="F389" t="s">
        <v>17</v>
      </c>
      <c r="G389">
        <v>60</v>
      </c>
      <c r="H389" t="s">
        <v>23</v>
      </c>
      <c r="I389">
        <v>606410</v>
      </c>
      <c r="J389" t="s">
        <v>25</v>
      </c>
      <c r="O389">
        <v>-8.3800000000000008</v>
      </c>
      <c r="R389" t="str">
        <f>+VLOOKUP($D389,TP!$B:$E,3,FALSE)</f>
        <v>DEVECO</v>
      </c>
      <c r="S389" t="str">
        <f>+VLOOKUP($D389,TP!$B:$E,4,FALSE)</f>
        <v>Commerce / Tourisme</v>
      </c>
      <c r="T389" t="str">
        <f>+VLOOKUP($D389,TP!$B:$F,5,FALSE)</f>
        <v>CST</v>
      </c>
      <c r="U389" t="str">
        <f>+VLOOKUP($G389,TP!$G:$J,4,FALSE)</f>
        <v>Charges</v>
      </c>
    </row>
    <row r="390" spans="1:21">
      <c r="A390">
        <v>2015</v>
      </c>
      <c r="B390">
        <v>10</v>
      </c>
      <c r="D390">
        <v>513</v>
      </c>
      <c r="E390" t="s">
        <v>144</v>
      </c>
      <c r="F390" t="s">
        <v>17</v>
      </c>
      <c r="G390">
        <v>60</v>
      </c>
      <c r="H390" t="s">
        <v>23</v>
      </c>
      <c r="I390">
        <v>606820</v>
      </c>
      <c r="J390" t="s">
        <v>80</v>
      </c>
      <c r="K390">
        <v>-42.25</v>
      </c>
      <c r="L390">
        <v>0</v>
      </c>
      <c r="M390">
        <v>0</v>
      </c>
      <c r="P390">
        <v>0</v>
      </c>
      <c r="Q390">
        <v>0</v>
      </c>
      <c r="R390" t="str">
        <f>+VLOOKUP($D390,TP!$B:$E,3,FALSE)</f>
        <v>DEVECO</v>
      </c>
      <c r="S390" t="str">
        <f>+VLOOKUP($D390,TP!$B:$E,4,FALSE)</f>
        <v>Commerce / Tourisme</v>
      </c>
      <c r="T390" t="str">
        <f>+VLOOKUP($D390,TP!$B:$F,5,FALSE)</f>
        <v>CST</v>
      </c>
      <c r="U390" t="str">
        <f>+VLOOKUP($G390,TP!$G:$J,4,FALSE)</f>
        <v>Charges</v>
      </c>
    </row>
    <row r="391" spans="1:21">
      <c r="A391">
        <v>2015</v>
      </c>
      <c r="B391">
        <v>10</v>
      </c>
      <c r="D391">
        <v>513</v>
      </c>
      <c r="E391" t="s">
        <v>144</v>
      </c>
      <c r="F391" t="s">
        <v>17</v>
      </c>
      <c r="G391">
        <v>61</v>
      </c>
      <c r="H391" t="s">
        <v>26</v>
      </c>
      <c r="I391">
        <v>613530</v>
      </c>
      <c r="J391" t="s">
        <v>81</v>
      </c>
      <c r="K391">
        <v>-62.4</v>
      </c>
      <c r="L391">
        <v>-100</v>
      </c>
      <c r="M391">
        <v>-160</v>
      </c>
      <c r="P391">
        <v>-100</v>
      </c>
      <c r="Q391">
        <v>-100</v>
      </c>
      <c r="R391" t="str">
        <f>+VLOOKUP($D391,TP!$B:$E,3,FALSE)</f>
        <v>DEVECO</v>
      </c>
      <c r="S391" t="str">
        <f>+VLOOKUP($D391,TP!$B:$E,4,FALSE)</f>
        <v>Commerce / Tourisme</v>
      </c>
      <c r="T391" t="str">
        <f>+VLOOKUP($D391,TP!$B:$F,5,FALSE)</f>
        <v>CST</v>
      </c>
      <c r="U391" t="str">
        <f>+VLOOKUP($G391,TP!$G:$J,4,FALSE)</f>
        <v>Charges</v>
      </c>
    </row>
    <row r="392" spans="1:21">
      <c r="A392">
        <v>2015</v>
      </c>
      <c r="B392">
        <v>10</v>
      </c>
      <c r="D392">
        <v>513</v>
      </c>
      <c r="E392" t="s">
        <v>144</v>
      </c>
      <c r="F392" t="s">
        <v>17</v>
      </c>
      <c r="G392">
        <v>61</v>
      </c>
      <c r="H392" t="s">
        <v>26</v>
      </c>
      <c r="I392">
        <v>618500</v>
      </c>
      <c r="J392" t="s">
        <v>28</v>
      </c>
      <c r="K392">
        <v>0</v>
      </c>
      <c r="L392">
        <v>-300</v>
      </c>
      <c r="M392">
        <v>0</v>
      </c>
      <c r="P392">
        <v>-500</v>
      </c>
      <c r="Q392">
        <v>-500</v>
      </c>
      <c r="R392" t="str">
        <f>+VLOOKUP($D392,TP!$B:$E,3,FALSE)</f>
        <v>DEVECO</v>
      </c>
      <c r="S392" t="str">
        <f>+VLOOKUP($D392,TP!$B:$E,4,FALSE)</f>
        <v>Commerce / Tourisme</v>
      </c>
      <c r="T392" t="str">
        <f>+VLOOKUP($D392,TP!$B:$F,5,FALSE)</f>
        <v>CST</v>
      </c>
      <c r="U392" t="str">
        <f>+VLOOKUP($G392,TP!$G:$J,4,FALSE)</f>
        <v>Charges</v>
      </c>
    </row>
    <row r="393" spans="1:21">
      <c r="A393">
        <v>2015</v>
      </c>
      <c r="B393">
        <v>10</v>
      </c>
      <c r="D393">
        <v>513</v>
      </c>
      <c r="E393" t="s">
        <v>144</v>
      </c>
      <c r="F393" t="s">
        <v>17</v>
      </c>
      <c r="G393">
        <v>61</v>
      </c>
      <c r="H393" t="s">
        <v>26</v>
      </c>
      <c r="I393">
        <v>618500</v>
      </c>
      <c r="J393" t="s">
        <v>28</v>
      </c>
      <c r="N393">
        <v>-300</v>
      </c>
      <c r="R393" t="str">
        <f>+VLOOKUP($D393,TP!$B:$E,3,FALSE)</f>
        <v>DEVECO</v>
      </c>
      <c r="S393" t="str">
        <f>+VLOOKUP($D393,TP!$B:$E,4,FALSE)</f>
        <v>Commerce / Tourisme</v>
      </c>
      <c r="T393" t="str">
        <f>+VLOOKUP($D393,TP!$B:$F,5,FALSE)</f>
        <v>CST</v>
      </c>
      <c r="U393" t="str">
        <f>+VLOOKUP($G393,TP!$G:$J,4,FALSE)</f>
        <v>Charges</v>
      </c>
    </row>
    <row r="394" spans="1:21">
      <c r="A394">
        <v>2015</v>
      </c>
      <c r="B394">
        <v>10</v>
      </c>
      <c r="D394">
        <v>513</v>
      </c>
      <c r="E394" t="s">
        <v>144</v>
      </c>
      <c r="F394" t="s">
        <v>17</v>
      </c>
      <c r="G394">
        <v>62</v>
      </c>
      <c r="H394" t="s">
        <v>29</v>
      </c>
      <c r="I394">
        <v>621400</v>
      </c>
      <c r="J394" t="s">
        <v>61</v>
      </c>
      <c r="K394">
        <v>-47916.93</v>
      </c>
      <c r="L394">
        <v>-51984</v>
      </c>
      <c r="M394">
        <v>-47650</v>
      </c>
      <c r="P394">
        <v>-54581</v>
      </c>
      <c r="Q394">
        <v>-54604</v>
      </c>
      <c r="R394" t="str">
        <f>+VLOOKUP($D394,TP!$B:$E,3,FALSE)</f>
        <v>DEVECO</v>
      </c>
      <c r="S394" t="str">
        <f>+VLOOKUP($D394,TP!$B:$E,4,FALSE)</f>
        <v>Commerce / Tourisme</v>
      </c>
      <c r="T394" t="str">
        <f>+VLOOKUP($D394,TP!$B:$F,5,FALSE)</f>
        <v>CST</v>
      </c>
      <c r="U394" t="str">
        <f>+VLOOKUP($G394,TP!$G:$J,4,FALSE)</f>
        <v>Charges</v>
      </c>
    </row>
    <row r="395" spans="1:21">
      <c r="A395">
        <v>2015</v>
      </c>
      <c r="B395">
        <v>10</v>
      </c>
      <c r="D395">
        <v>513</v>
      </c>
      <c r="E395" t="s">
        <v>144</v>
      </c>
      <c r="F395" t="s">
        <v>17</v>
      </c>
      <c r="G395">
        <v>62</v>
      </c>
      <c r="H395" t="s">
        <v>29</v>
      </c>
      <c r="I395">
        <v>621400</v>
      </c>
      <c r="J395" t="s">
        <v>61</v>
      </c>
      <c r="O395">
        <v>-4295.8999999999996</v>
      </c>
      <c r="R395" t="str">
        <f>+VLOOKUP($D395,TP!$B:$E,3,FALSE)</f>
        <v>DEVECO</v>
      </c>
      <c r="S395" t="str">
        <f>+VLOOKUP($D395,TP!$B:$E,4,FALSE)</f>
        <v>Commerce / Tourisme</v>
      </c>
      <c r="T395" t="str">
        <f>+VLOOKUP($D395,TP!$B:$F,5,FALSE)</f>
        <v>CST</v>
      </c>
      <c r="U395" t="str">
        <f>+VLOOKUP($G395,TP!$G:$J,4,FALSE)</f>
        <v>Charges</v>
      </c>
    </row>
    <row r="396" spans="1:21">
      <c r="A396">
        <v>2015</v>
      </c>
      <c r="B396">
        <v>10</v>
      </c>
      <c r="D396">
        <v>513</v>
      </c>
      <c r="E396" t="s">
        <v>144</v>
      </c>
      <c r="F396" t="s">
        <v>17</v>
      </c>
      <c r="G396">
        <v>62</v>
      </c>
      <c r="H396" t="s">
        <v>29</v>
      </c>
      <c r="I396">
        <v>621400</v>
      </c>
      <c r="J396" t="s">
        <v>61</v>
      </c>
      <c r="O396">
        <v>520.02</v>
      </c>
      <c r="R396" t="str">
        <f>+VLOOKUP($D396,TP!$B:$E,3,FALSE)</f>
        <v>DEVECO</v>
      </c>
      <c r="S396" t="str">
        <f>+VLOOKUP($D396,TP!$B:$E,4,FALSE)</f>
        <v>Commerce / Tourisme</v>
      </c>
      <c r="T396" t="str">
        <f>+VLOOKUP($D396,TP!$B:$F,5,FALSE)</f>
        <v>CST</v>
      </c>
      <c r="U396" t="str">
        <f>+VLOOKUP($G396,TP!$G:$J,4,FALSE)</f>
        <v>Charges</v>
      </c>
    </row>
    <row r="397" spans="1:21">
      <c r="A397">
        <v>2015</v>
      </c>
      <c r="B397">
        <v>10</v>
      </c>
      <c r="D397">
        <v>513</v>
      </c>
      <c r="E397" t="s">
        <v>144</v>
      </c>
      <c r="F397" t="s">
        <v>17</v>
      </c>
      <c r="G397">
        <v>62</v>
      </c>
      <c r="H397" t="s">
        <v>29</v>
      </c>
      <c r="I397">
        <v>621400</v>
      </c>
      <c r="J397" t="s">
        <v>61</v>
      </c>
      <c r="O397">
        <v>658.64</v>
      </c>
      <c r="R397" t="str">
        <f>+VLOOKUP($D397,TP!$B:$E,3,FALSE)</f>
        <v>DEVECO</v>
      </c>
      <c r="S397" t="str">
        <f>+VLOOKUP($D397,TP!$B:$E,4,FALSE)</f>
        <v>Commerce / Tourisme</v>
      </c>
      <c r="T397" t="str">
        <f>+VLOOKUP($D397,TP!$B:$F,5,FALSE)</f>
        <v>CST</v>
      </c>
      <c r="U397" t="str">
        <f>+VLOOKUP($G397,TP!$G:$J,4,FALSE)</f>
        <v>Charges</v>
      </c>
    </row>
    <row r="398" spans="1:21">
      <c r="A398">
        <v>2015</v>
      </c>
      <c r="B398">
        <v>10</v>
      </c>
      <c r="D398">
        <v>513</v>
      </c>
      <c r="E398" t="s">
        <v>144</v>
      </c>
      <c r="F398" t="s">
        <v>17</v>
      </c>
      <c r="G398">
        <v>62</v>
      </c>
      <c r="H398" t="s">
        <v>29</v>
      </c>
      <c r="I398">
        <v>621400</v>
      </c>
      <c r="J398" t="s">
        <v>61</v>
      </c>
      <c r="O398">
        <v>-4413.1099999999997</v>
      </c>
      <c r="R398" t="str">
        <f>+VLOOKUP($D398,TP!$B:$E,3,FALSE)</f>
        <v>DEVECO</v>
      </c>
      <c r="S398" t="str">
        <f>+VLOOKUP($D398,TP!$B:$E,4,FALSE)</f>
        <v>Commerce / Tourisme</v>
      </c>
      <c r="T398" t="str">
        <f>+VLOOKUP($D398,TP!$B:$F,5,FALSE)</f>
        <v>CST</v>
      </c>
      <c r="U398" t="str">
        <f>+VLOOKUP($G398,TP!$G:$J,4,FALSE)</f>
        <v>Charges</v>
      </c>
    </row>
    <row r="399" spans="1:21">
      <c r="A399">
        <v>2015</v>
      </c>
      <c r="B399">
        <v>10</v>
      </c>
      <c r="D399">
        <v>513</v>
      </c>
      <c r="E399" t="s">
        <v>144</v>
      </c>
      <c r="F399" t="s">
        <v>17</v>
      </c>
      <c r="G399">
        <v>62</v>
      </c>
      <c r="H399" t="s">
        <v>29</v>
      </c>
      <c r="I399">
        <v>621400</v>
      </c>
      <c r="J399" t="s">
        <v>61</v>
      </c>
      <c r="O399">
        <v>1383.38</v>
      </c>
      <c r="R399" t="str">
        <f>+VLOOKUP($D399,TP!$B:$E,3,FALSE)</f>
        <v>DEVECO</v>
      </c>
      <c r="S399" t="str">
        <f>+VLOOKUP($D399,TP!$B:$E,4,FALSE)</f>
        <v>Commerce / Tourisme</v>
      </c>
      <c r="T399" t="str">
        <f>+VLOOKUP($D399,TP!$B:$F,5,FALSE)</f>
        <v>CST</v>
      </c>
      <c r="U399" t="str">
        <f>+VLOOKUP($G399,TP!$G:$J,4,FALSE)</f>
        <v>Charges</v>
      </c>
    </row>
    <row r="400" spans="1:21">
      <c r="A400">
        <v>2015</v>
      </c>
      <c r="B400">
        <v>10</v>
      </c>
      <c r="D400">
        <v>513</v>
      </c>
      <c r="E400" t="s">
        <v>144</v>
      </c>
      <c r="F400" t="s">
        <v>17</v>
      </c>
      <c r="G400">
        <v>62</v>
      </c>
      <c r="H400" t="s">
        <v>29</v>
      </c>
      <c r="I400">
        <v>621400</v>
      </c>
      <c r="J400" t="s">
        <v>61</v>
      </c>
      <c r="O400">
        <v>-5148.6400000000003</v>
      </c>
      <c r="R400" t="str">
        <f>+VLOOKUP($D400,TP!$B:$E,3,FALSE)</f>
        <v>DEVECO</v>
      </c>
      <c r="S400" t="str">
        <f>+VLOOKUP($D400,TP!$B:$E,4,FALSE)</f>
        <v>Commerce / Tourisme</v>
      </c>
      <c r="T400" t="str">
        <f>+VLOOKUP($D400,TP!$B:$F,5,FALSE)</f>
        <v>CST</v>
      </c>
      <c r="U400" t="str">
        <f>+VLOOKUP($G400,TP!$G:$J,4,FALSE)</f>
        <v>Charges</v>
      </c>
    </row>
    <row r="401" spans="1:21">
      <c r="A401">
        <v>2015</v>
      </c>
      <c r="B401">
        <v>10</v>
      </c>
      <c r="D401">
        <v>513</v>
      </c>
      <c r="E401" t="s">
        <v>144</v>
      </c>
      <c r="F401" t="s">
        <v>17</v>
      </c>
      <c r="G401">
        <v>62</v>
      </c>
      <c r="H401" t="s">
        <v>29</v>
      </c>
      <c r="I401">
        <v>621400</v>
      </c>
      <c r="J401" t="s">
        <v>61</v>
      </c>
      <c r="O401">
        <v>520.02</v>
      </c>
      <c r="R401" t="str">
        <f>+VLOOKUP($D401,TP!$B:$E,3,FALSE)</f>
        <v>DEVECO</v>
      </c>
      <c r="S401" t="str">
        <f>+VLOOKUP($D401,TP!$B:$E,4,FALSE)</f>
        <v>Commerce / Tourisme</v>
      </c>
      <c r="T401" t="str">
        <f>+VLOOKUP($D401,TP!$B:$F,5,FALSE)</f>
        <v>CST</v>
      </c>
      <c r="U401" t="str">
        <f>+VLOOKUP($G401,TP!$G:$J,4,FALSE)</f>
        <v>Charges</v>
      </c>
    </row>
    <row r="402" spans="1:21">
      <c r="A402">
        <v>2015</v>
      </c>
      <c r="B402">
        <v>10</v>
      </c>
      <c r="D402">
        <v>513</v>
      </c>
      <c r="E402" t="s">
        <v>144</v>
      </c>
      <c r="F402" t="s">
        <v>17</v>
      </c>
      <c r="G402">
        <v>62</v>
      </c>
      <c r="H402" t="s">
        <v>29</v>
      </c>
      <c r="I402">
        <v>621400</v>
      </c>
      <c r="J402" t="s">
        <v>61</v>
      </c>
      <c r="O402">
        <v>-4385.8500000000004</v>
      </c>
      <c r="R402" t="str">
        <f>+VLOOKUP($D402,TP!$B:$E,3,FALSE)</f>
        <v>DEVECO</v>
      </c>
      <c r="S402" t="str">
        <f>+VLOOKUP($D402,TP!$B:$E,4,FALSE)</f>
        <v>Commerce / Tourisme</v>
      </c>
      <c r="T402" t="str">
        <f>+VLOOKUP($D402,TP!$B:$F,5,FALSE)</f>
        <v>CST</v>
      </c>
      <c r="U402" t="str">
        <f>+VLOOKUP($G402,TP!$G:$J,4,FALSE)</f>
        <v>Charges</v>
      </c>
    </row>
    <row r="403" spans="1:21">
      <c r="A403">
        <v>2015</v>
      </c>
      <c r="B403">
        <v>10</v>
      </c>
      <c r="D403">
        <v>513</v>
      </c>
      <c r="E403" t="s">
        <v>144</v>
      </c>
      <c r="F403" t="s">
        <v>17</v>
      </c>
      <c r="G403">
        <v>62</v>
      </c>
      <c r="H403" t="s">
        <v>29</v>
      </c>
      <c r="I403">
        <v>621400</v>
      </c>
      <c r="J403" t="s">
        <v>61</v>
      </c>
      <c r="O403">
        <v>-4934.04</v>
      </c>
      <c r="R403" t="str">
        <f>+VLOOKUP($D403,TP!$B:$E,3,FALSE)</f>
        <v>DEVECO</v>
      </c>
      <c r="S403" t="str">
        <f>+VLOOKUP($D403,TP!$B:$E,4,FALSE)</f>
        <v>Commerce / Tourisme</v>
      </c>
      <c r="T403" t="str">
        <f>+VLOOKUP($D403,TP!$B:$F,5,FALSE)</f>
        <v>CST</v>
      </c>
      <c r="U403" t="str">
        <f>+VLOOKUP($G403,TP!$G:$J,4,FALSE)</f>
        <v>Charges</v>
      </c>
    </row>
    <row r="404" spans="1:21">
      <c r="A404">
        <v>2015</v>
      </c>
      <c r="B404">
        <v>10</v>
      </c>
      <c r="D404">
        <v>513</v>
      </c>
      <c r="E404" t="s">
        <v>144</v>
      </c>
      <c r="F404" t="s">
        <v>17</v>
      </c>
      <c r="G404">
        <v>62</v>
      </c>
      <c r="H404" t="s">
        <v>29</v>
      </c>
      <c r="I404">
        <v>621400</v>
      </c>
      <c r="J404" t="s">
        <v>61</v>
      </c>
      <c r="O404">
        <v>1061.69</v>
      </c>
      <c r="R404" t="str">
        <f>+VLOOKUP($D404,TP!$B:$E,3,FALSE)</f>
        <v>DEVECO</v>
      </c>
      <c r="S404" t="str">
        <f>+VLOOKUP($D404,TP!$B:$E,4,FALSE)</f>
        <v>Commerce / Tourisme</v>
      </c>
      <c r="T404" t="str">
        <f>+VLOOKUP($D404,TP!$B:$F,5,FALSE)</f>
        <v>CST</v>
      </c>
      <c r="U404" t="str">
        <f>+VLOOKUP($G404,TP!$G:$J,4,FALSE)</f>
        <v>Charges</v>
      </c>
    </row>
    <row r="405" spans="1:21">
      <c r="A405">
        <v>2015</v>
      </c>
      <c r="B405">
        <v>10</v>
      </c>
      <c r="D405">
        <v>513</v>
      </c>
      <c r="E405" t="s">
        <v>144</v>
      </c>
      <c r="F405" t="s">
        <v>17</v>
      </c>
      <c r="G405">
        <v>62</v>
      </c>
      <c r="H405" t="s">
        <v>29</v>
      </c>
      <c r="I405">
        <v>621400</v>
      </c>
      <c r="J405" t="s">
        <v>61</v>
      </c>
      <c r="O405">
        <v>660.38</v>
      </c>
      <c r="R405" t="str">
        <f>+VLOOKUP($D405,TP!$B:$E,3,FALSE)</f>
        <v>DEVECO</v>
      </c>
      <c r="S405" t="str">
        <f>+VLOOKUP($D405,TP!$B:$E,4,FALSE)</f>
        <v>Commerce / Tourisme</v>
      </c>
      <c r="T405" t="str">
        <f>+VLOOKUP($D405,TP!$B:$F,5,FALSE)</f>
        <v>CST</v>
      </c>
      <c r="U405" t="str">
        <f>+VLOOKUP($G405,TP!$G:$J,4,FALSE)</f>
        <v>Charges</v>
      </c>
    </row>
    <row r="406" spans="1:21">
      <c r="A406">
        <v>2015</v>
      </c>
      <c r="B406">
        <v>10</v>
      </c>
      <c r="D406">
        <v>513</v>
      </c>
      <c r="E406" t="s">
        <v>144</v>
      </c>
      <c r="F406" t="s">
        <v>17</v>
      </c>
      <c r="G406">
        <v>62</v>
      </c>
      <c r="H406" t="s">
        <v>29</v>
      </c>
      <c r="I406">
        <v>621400</v>
      </c>
      <c r="J406" t="s">
        <v>61</v>
      </c>
      <c r="O406">
        <v>-4566.92</v>
      </c>
      <c r="R406" t="str">
        <f>+VLOOKUP($D406,TP!$B:$E,3,FALSE)</f>
        <v>DEVECO</v>
      </c>
      <c r="S406" t="str">
        <f>+VLOOKUP($D406,TP!$B:$E,4,FALSE)</f>
        <v>Commerce / Tourisme</v>
      </c>
      <c r="T406" t="str">
        <f>+VLOOKUP($D406,TP!$B:$F,5,FALSE)</f>
        <v>CST</v>
      </c>
      <c r="U406" t="str">
        <f>+VLOOKUP($G406,TP!$G:$J,4,FALSE)</f>
        <v>Charges</v>
      </c>
    </row>
    <row r="407" spans="1:21">
      <c r="A407">
        <v>2015</v>
      </c>
      <c r="B407">
        <v>10</v>
      </c>
      <c r="D407">
        <v>513</v>
      </c>
      <c r="E407" t="s">
        <v>144</v>
      </c>
      <c r="F407" t="s">
        <v>17</v>
      </c>
      <c r="G407">
        <v>62</v>
      </c>
      <c r="H407" t="s">
        <v>29</v>
      </c>
      <c r="I407">
        <v>621400</v>
      </c>
      <c r="J407" t="s">
        <v>61</v>
      </c>
      <c r="O407">
        <v>-4548.18</v>
      </c>
      <c r="R407" t="str">
        <f>+VLOOKUP($D407,TP!$B:$E,3,FALSE)</f>
        <v>DEVECO</v>
      </c>
      <c r="S407" t="str">
        <f>+VLOOKUP($D407,TP!$B:$E,4,FALSE)</f>
        <v>Commerce / Tourisme</v>
      </c>
      <c r="T407" t="str">
        <f>+VLOOKUP($D407,TP!$B:$F,5,FALSE)</f>
        <v>CST</v>
      </c>
      <c r="U407" t="str">
        <f>+VLOOKUP($G407,TP!$G:$J,4,FALSE)</f>
        <v>Charges</v>
      </c>
    </row>
    <row r="408" spans="1:21">
      <c r="A408">
        <v>2015</v>
      </c>
      <c r="B408">
        <v>10</v>
      </c>
      <c r="D408">
        <v>513</v>
      </c>
      <c r="E408" t="s">
        <v>144</v>
      </c>
      <c r="F408" t="s">
        <v>17</v>
      </c>
      <c r="G408">
        <v>62</v>
      </c>
      <c r="H408" t="s">
        <v>29</v>
      </c>
      <c r="I408">
        <v>621400</v>
      </c>
      <c r="J408" t="s">
        <v>61</v>
      </c>
      <c r="O408">
        <v>524.96</v>
      </c>
      <c r="R408" t="str">
        <f>+VLOOKUP($D408,TP!$B:$E,3,FALSE)</f>
        <v>DEVECO</v>
      </c>
      <c r="S408" t="str">
        <f>+VLOOKUP($D408,TP!$B:$E,4,FALSE)</f>
        <v>Commerce / Tourisme</v>
      </c>
      <c r="T408" t="str">
        <f>+VLOOKUP($D408,TP!$B:$F,5,FALSE)</f>
        <v>CST</v>
      </c>
      <c r="U408" t="str">
        <f>+VLOOKUP($G408,TP!$G:$J,4,FALSE)</f>
        <v>Charges</v>
      </c>
    </row>
    <row r="409" spans="1:21">
      <c r="A409">
        <v>2015</v>
      </c>
      <c r="B409">
        <v>10</v>
      </c>
      <c r="D409">
        <v>513</v>
      </c>
      <c r="E409" t="s">
        <v>144</v>
      </c>
      <c r="F409" t="s">
        <v>17</v>
      </c>
      <c r="G409">
        <v>62</v>
      </c>
      <c r="H409" t="s">
        <v>29</v>
      </c>
      <c r="I409">
        <v>621400</v>
      </c>
      <c r="J409" t="s">
        <v>61</v>
      </c>
      <c r="O409">
        <v>-4819.3100000000004</v>
      </c>
      <c r="R409" t="str">
        <f>+VLOOKUP($D409,TP!$B:$E,3,FALSE)</f>
        <v>DEVECO</v>
      </c>
      <c r="S409" t="str">
        <f>+VLOOKUP($D409,TP!$B:$E,4,FALSE)</f>
        <v>Commerce / Tourisme</v>
      </c>
      <c r="T409" t="str">
        <f>+VLOOKUP($D409,TP!$B:$F,5,FALSE)</f>
        <v>CST</v>
      </c>
      <c r="U409" t="str">
        <f>+VLOOKUP($G409,TP!$G:$J,4,FALSE)</f>
        <v>Charges</v>
      </c>
    </row>
    <row r="410" spans="1:21">
      <c r="A410">
        <v>2015</v>
      </c>
      <c r="B410">
        <v>10</v>
      </c>
      <c r="D410">
        <v>513</v>
      </c>
      <c r="E410" t="s">
        <v>144</v>
      </c>
      <c r="F410" t="s">
        <v>17</v>
      </c>
      <c r="G410">
        <v>62</v>
      </c>
      <c r="H410" t="s">
        <v>29</v>
      </c>
      <c r="I410">
        <v>621400</v>
      </c>
      <c r="J410" t="s">
        <v>61</v>
      </c>
      <c r="O410">
        <v>783.21</v>
      </c>
      <c r="R410" t="str">
        <f>+VLOOKUP($D410,TP!$B:$E,3,FALSE)</f>
        <v>DEVECO</v>
      </c>
      <c r="S410" t="str">
        <f>+VLOOKUP($D410,TP!$B:$E,4,FALSE)</f>
        <v>Commerce / Tourisme</v>
      </c>
      <c r="T410" t="str">
        <f>+VLOOKUP($D410,TP!$B:$F,5,FALSE)</f>
        <v>CST</v>
      </c>
      <c r="U410" t="str">
        <f>+VLOOKUP($G410,TP!$G:$J,4,FALSE)</f>
        <v>Charges</v>
      </c>
    </row>
    <row r="411" spans="1:21">
      <c r="A411">
        <v>2015</v>
      </c>
      <c r="B411">
        <v>10</v>
      </c>
      <c r="D411">
        <v>513</v>
      </c>
      <c r="E411" t="s">
        <v>144</v>
      </c>
      <c r="F411" t="s">
        <v>17</v>
      </c>
      <c r="G411">
        <v>62</v>
      </c>
      <c r="H411" t="s">
        <v>29</v>
      </c>
      <c r="I411">
        <v>621400</v>
      </c>
      <c r="J411" t="s">
        <v>61</v>
      </c>
      <c r="O411">
        <v>-6748.75</v>
      </c>
      <c r="R411" t="str">
        <f>+VLOOKUP($D411,TP!$B:$E,3,FALSE)</f>
        <v>DEVECO</v>
      </c>
      <c r="S411" t="str">
        <f>+VLOOKUP($D411,TP!$B:$E,4,FALSE)</f>
        <v>Commerce / Tourisme</v>
      </c>
      <c r="T411" t="str">
        <f>+VLOOKUP($D411,TP!$B:$F,5,FALSE)</f>
        <v>CST</v>
      </c>
      <c r="U411" t="str">
        <f>+VLOOKUP($G411,TP!$G:$J,4,FALSE)</f>
        <v>Charges</v>
      </c>
    </row>
    <row r="412" spans="1:21">
      <c r="A412">
        <v>2015</v>
      </c>
      <c r="B412">
        <v>10</v>
      </c>
      <c r="D412">
        <v>513</v>
      </c>
      <c r="E412" t="s">
        <v>144</v>
      </c>
      <c r="F412" t="s">
        <v>17</v>
      </c>
      <c r="G412">
        <v>62</v>
      </c>
      <c r="H412" t="s">
        <v>29</v>
      </c>
      <c r="I412">
        <v>621400</v>
      </c>
      <c r="J412" t="s">
        <v>61</v>
      </c>
      <c r="O412">
        <v>2712.48</v>
      </c>
      <c r="R412" t="str">
        <f>+VLOOKUP($D412,TP!$B:$E,3,FALSE)</f>
        <v>DEVECO</v>
      </c>
      <c r="S412" t="str">
        <f>+VLOOKUP($D412,TP!$B:$E,4,FALSE)</f>
        <v>Commerce / Tourisme</v>
      </c>
      <c r="T412" t="str">
        <f>+VLOOKUP($D412,TP!$B:$F,5,FALSE)</f>
        <v>CST</v>
      </c>
      <c r="U412" t="str">
        <f>+VLOOKUP($G412,TP!$G:$J,4,FALSE)</f>
        <v>Charges</v>
      </c>
    </row>
    <row r="413" spans="1:21">
      <c r="A413">
        <v>2015</v>
      </c>
      <c r="B413">
        <v>10</v>
      </c>
      <c r="D413">
        <v>513</v>
      </c>
      <c r="E413" t="s">
        <v>144</v>
      </c>
      <c r="F413" t="s">
        <v>17</v>
      </c>
      <c r="G413">
        <v>62</v>
      </c>
      <c r="H413" t="s">
        <v>29</v>
      </c>
      <c r="I413">
        <v>625110</v>
      </c>
      <c r="J413" t="s">
        <v>52</v>
      </c>
      <c r="K413">
        <v>-611.65</v>
      </c>
      <c r="L413">
        <v>-1000</v>
      </c>
      <c r="M413">
        <v>-1000</v>
      </c>
      <c r="P413">
        <v>-1000</v>
      </c>
      <c r="Q413">
        <v>-1000</v>
      </c>
      <c r="R413" t="str">
        <f>+VLOOKUP($D413,TP!$B:$E,3,FALSE)</f>
        <v>DEVECO</v>
      </c>
      <c r="S413" t="str">
        <f>+VLOOKUP($D413,TP!$B:$E,4,FALSE)</f>
        <v>Commerce / Tourisme</v>
      </c>
      <c r="T413" t="str">
        <f>+VLOOKUP($D413,TP!$B:$F,5,FALSE)</f>
        <v>CST</v>
      </c>
      <c r="U413" t="str">
        <f>+VLOOKUP($G413,TP!$G:$J,4,FALSE)</f>
        <v>Charges</v>
      </c>
    </row>
    <row r="414" spans="1:21">
      <c r="A414">
        <v>2015</v>
      </c>
      <c r="B414">
        <v>10</v>
      </c>
      <c r="D414">
        <v>513</v>
      </c>
      <c r="E414" t="s">
        <v>144</v>
      </c>
      <c r="F414" t="s">
        <v>17</v>
      </c>
      <c r="G414">
        <v>62</v>
      </c>
      <c r="H414" t="s">
        <v>29</v>
      </c>
      <c r="I414">
        <v>625110</v>
      </c>
      <c r="J414" t="s">
        <v>52</v>
      </c>
      <c r="O414">
        <v>-51.8</v>
      </c>
      <c r="R414" t="str">
        <f>+VLOOKUP($D414,TP!$B:$E,3,FALSE)</f>
        <v>DEVECO</v>
      </c>
      <c r="S414" t="str">
        <f>+VLOOKUP($D414,TP!$B:$E,4,FALSE)</f>
        <v>Commerce / Tourisme</v>
      </c>
      <c r="T414" t="str">
        <f>+VLOOKUP($D414,TP!$B:$F,5,FALSE)</f>
        <v>CST</v>
      </c>
      <c r="U414" t="str">
        <f>+VLOOKUP($G414,TP!$G:$J,4,FALSE)</f>
        <v>Charges</v>
      </c>
    </row>
    <row r="415" spans="1:21">
      <c r="A415">
        <v>2015</v>
      </c>
      <c r="B415">
        <v>10</v>
      </c>
      <c r="D415">
        <v>513</v>
      </c>
      <c r="E415" t="s">
        <v>144</v>
      </c>
      <c r="F415" t="s">
        <v>17</v>
      </c>
      <c r="G415">
        <v>62</v>
      </c>
      <c r="H415" t="s">
        <v>29</v>
      </c>
      <c r="I415">
        <v>625110</v>
      </c>
      <c r="J415" t="s">
        <v>52</v>
      </c>
      <c r="O415">
        <v>-51.3</v>
      </c>
      <c r="R415" t="str">
        <f>+VLOOKUP($D415,TP!$B:$E,3,FALSE)</f>
        <v>DEVECO</v>
      </c>
      <c r="S415" t="str">
        <f>+VLOOKUP($D415,TP!$B:$E,4,FALSE)</f>
        <v>Commerce / Tourisme</v>
      </c>
      <c r="T415" t="str">
        <f>+VLOOKUP($D415,TP!$B:$F,5,FALSE)</f>
        <v>CST</v>
      </c>
      <c r="U415" t="str">
        <f>+VLOOKUP($G415,TP!$G:$J,4,FALSE)</f>
        <v>Charges</v>
      </c>
    </row>
    <row r="416" spans="1:21">
      <c r="A416">
        <v>2015</v>
      </c>
      <c r="B416">
        <v>10</v>
      </c>
      <c r="D416">
        <v>513</v>
      </c>
      <c r="E416" t="s">
        <v>144</v>
      </c>
      <c r="F416" t="s">
        <v>17</v>
      </c>
      <c r="G416">
        <v>62</v>
      </c>
      <c r="H416" t="s">
        <v>29</v>
      </c>
      <c r="I416">
        <v>625110</v>
      </c>
      <c r="J416" t="s">
        <v>52</v>
      </c>
      <c r="O416">
        <v>-2</v>
      </c>
      <c r="R416" t="str">
        <f>+VLOOKUP($D416,TP!$B:$E,3,FALSE)</f>
        <v>DEVECO</v>
      </c>
      <c r="S416" t="str">
        <f>+VLOOKUP($D416,TP!$B:$E,4,FALSE)</f>
        <v>Commerce / Tourisme</v>
      </c>
      <c r="T416" t="str">
        <f>+VLOOKUP($D416,TP!$B:$F,5,FALSE)</f>
        <v>CST</v>
      </c>
      <c r="U416" t="str">
        <f>+VLOOKUP($G416,TP!$G:$J,4,FALSE)</f>
        <v>Charges</v>
      </c>
    </row>
    <row r="417" spans="1:21">
      <c r="A417">
        <v>2015</v>
      </c>
      <c r="B417">
        <v>10</v>
      </c>
      <c r="D417">
        <v>513</v>
      </c>
      <c r="E417" t="s">
        <v>144</v>
      </c>
      <c r="F417" t="s">
        <v>17</v>
      </c>
      <c r="G417">
        <v>62</v>
      </c>
      <c r="H417" t="s">
        <v>29</v>
      </c>
      <c r="I417">
        <v>625110</v>
      </c>
      <c r="J417" t="s">
        <v>52</v>
      </c>
      <c r="O417">
        <v>-86.4</v>
      </c>
      <c r="R417" t="str">
        <f>+VLOOKUP($D417,TP!$B:$E,3,FALSE)</f>
        <v>DEVECO</v>
      </c>
      <c r="S417" t="str">
        <f>+VLOOKUP($D417,TP!$B:$E,4,FALSE)</f>
        <v>Commerce / Tourisme</v>
      </c>
      <c r="T417" t="str">
        <f>+VLOOKUP($D417,TP!$B:$F,5,FALSE)</f>
        <v>CST</v>
      </c>
      <c r="U417" t="str">
        <f>+VLOOKUP($G417,TP!$G:$J,4,FALSE)</f>
        <v>Charges</v>
      </c>
    </row>
    <row r="418" spans="1:21">
      <c r="A418">
        <v>2015</v>
      </c>
      <c r="B418">
        <v>10</v>
      </c>
      <c r="D418">
        <v>513</v>
      </c>
      <c r="E418" t="s">
        <v>144</v>
      </c>
      <c r="F418" t="s">
        <v>17</v>
      </c>
      <c r="G418">
        <v>62</v>
      </c>
      <c r="H418" t="s">
        <v>29</v>
      </c>
      <c r="I418">
        <v>625110</v>
      </c>
      <c r="J418" t="s">
        <v>52</v>
      </c>
      <c r="O418">
        <v>-37.39</v>
      </c>
      <c r="R418" t="str">
        <f>+VLOOKUP($D418,TP!$B:$E,3,FALSE)</f>
        <v>DEVECO</v>
      </c>
      <c r="S418" t="str">
        <f>+VLOOKUP($D418,TP!$B:$E,4,FALSE)</f>
        <v>Commerce / Tourisme</v>
      </c>
      <c r="T418" t="str">
        <f>+VLOOKUP($D418,TP!$B:$F,5,FALSE)</f>
        <v>CST</v>
      </c>
      <c r="U418" t="str">
        <f>+VLOOKUP($G418,TP!$G:$J,4,FALSE)</f>
        <v>Charges</v>
      </c>
    </row>
    <row r="419" spans="1:21">
      <c r="A419">
        <v>2015</v>
      </c>
      <c r="B419">
        <v>10</v>
      </c>
      <c r="D419">
        <v>513</v>
      </c>
      <c r="E419" t="s">
        <v>144</v>
      </c>
      <c r="F419" t="s">
        <v>17</v>
      </c>
      <c r="G419">
        <v>62</v>
      </c>
      <c r="H419" t="s">
        <v>29</v>
      </c>
      <c r="I419">
        <v>625110</v>
      </c>
      <c r="J419" t="s">
        <v>52</v>
      </c>
      <c r="O419">
        <v>-225.6</v>
      </c>
      <c r="R419" t="str">
        <f>+VLOOKUP($D419,TP!$B:$E,3,FALSE)</f>
        <v>DEVECO</v>
      </c>
      <c r="S419" t="str">
        <f>+VLOOKUP($D419,TP!$B:$E,4,FALSE)</f>
        <v>Commerce / Tourisme</v>
      </c>
      <c r="T419" t="str">
        <f>+VLOOKUP($D419,TP!$B:$F,5,FALSE)</f>
        <v>CST</v>
      </c>
      <c r="U419" t="str">
        <f>+VLOOKUP($G419,TP!$G:$J,4,FALSE)</f>
        <v>Charges</v>
      </c>
    </row>
    <row r="420" spans="1:21">
      <c r="A420">
        <v>2015</v>
      </c>
      <c r="B420">
        <v>10</v>
      </c>
      <c r="D420">
        <v>513</v>
      </c>
      <c r="E420" t="s">
        <v>144</v>
      </c>
      <c r="F420" t="s">
        <v>17</v>
      </c>
      <c r="G420">
        <v>62</v>
      </c>
      <c r="H420" t="s">
        <v>29</v>
      </c>
      <c r="I420">
        <v>625110</v>
      </c>
      <c r="J420" t="s">
        <v>52</v>
      </c>
      <c r="O420">
        <v>-27</v>
      </c>
      <c r="R420" t="str">
        <f>+VLOOKUP($D420,TP!$B:$E,3,FALSE)</f>
        <v>DEVECO</v>
      </c>
      <c r="S420" t="str">
        <f>+VLOOKUP($D420,TP!$B:$E,4,FALSE)</f>
        <v>Commerce / Tourisme</v>
      </c>
      <c r="T420" t="str">
        <f>+VLOOKUP($D420,TP!$B:$F,5,FALSE)</f>
        <v>CST</v>
      </c>
      <c r="U420" t="str">
        <f>+VLOOKUP($G420,TP!$G:$J,4,FALSE)</f>
        <v>Charges</v>
      </c>
    </row>
    <row r="421" spans="1:21">
      <c r="A421">
        <v>2015</v>
      </c>
      <c r="B421">
        <v>10</v>
      </c>
      <c r="D421">
        <v>513</v>
      </c>
      <c r="E421" t="s">
        <v>144</v>
      </c>
      <c r="F421" t="s">
        <v>17</v>
      </c>
      <c r="G421">
        <v>62</v>
      </c>
      <c r="H421" t="s">
        <v>29</v>
      </c>
      <c r="I421">
        <v>625700</v>
      </c>
      <c r="J421" t="s">
        <v>31</v>
      </c>
      <c r="K421">
        <v>-283.60000000000002</v>
      </c>
      <c r="L421">
        <v>-200</v>
      </c>
      <c r="M421">
        <v>-200</v>
      </c>
      <c r="P421">
        <v>-200</v>
      </c>
      <c r="Q421">
        <v>-200</v>
      </c>
      <c r="R421" t="str">
        <f>+VLOOKUP($D421,TP!$B:$E,3,FALSE)</f>
        <v>DEVECO</v>
      </c>
      <c r="S421" t="str">
        <f>+VLOOKUP($D421,TP!$B:$E,4,FALSE)</f>
        <v>Commerce / Tourisme</v>
      </c>
      <c r="T421" t="str">
        <f>+VLOOKUP($D421,TP!$B:$F,5,FALSE)</f>
        <v>CST</v>
      </c>
      <c r="U421" t="str">
        <f>+VLOOKUP($G421,TP!$G:$J,4,FALSE)</f>
        <v>Charges</v>
      </c>
    </row>
    <row r="422" spans="1:21">
      <c r="A422">
        <v>2015</v>
      </c>
      <c r="B422">
        <v>10</v>
      </c>
      <c r="D422">
        <v>513</v>
      </c>
      <c r="E422" t="s">
        <v>144</v>
      </c>
      <c r="F422" t="s">
        <v>17</v>
      </c>
      <c r="G422">
        <v>62</v>
      </c>
      <c r="H422" t="s">
        <v>29</v>
      </c>
      <c r="I422">
        <v>625700</v>
      </c>
      <c r="J422" t="s">
        <v>31</v>
      </c>
      <c r="O422">
        <v>-80</v>
      </c>
      <c r="R422" t="str">
        <f>+VLOOKUP($D422,TP!$B:$E,3,FALSE)</f>
        <v>DEVECO</v>
      </c>
      <c r="S422" t="str">
        <f>+VLOOKUP($D422,TP!$B:$E,4,FALSE)</f>
        <v>Commerce / Tourisme</v>
      </c>
      <c r="T422" t="str">
        <f>+VLOOKUP($D422,TP!$B:$F,5,FALSE)</f>
        <v>CST</v>
      </c>
      <c r="U422" t="str">
        <f>+VLOOKUP($G422,TP!$G:$J,4,FALSE)</f>
        <v>Charges</v>
      </c>
    </row>
    <row r="423" spans="1:21">
      <c r="A423">
        <v>2015</v>
      </c>
      <c r="B423">
        <v>10</v>
      </c>
      <c r="D423">
        <v>513</v>
      </c>
      <c r="E423" t="s">
        <v>144</v>
      </c>
      <c r="F423" t="s">
        <v>17</v>
      </c>
      <c r="G423">
        <v>62</v>
      </c>
      <c r="H423" t="s">
        <v>29</v>
      </c>
      <c r="I423">
        <v>625700</v>
      </c>
      <c r="J423" t="s">
        <v>31</v>
      </c>
      <c r="O423">
        <v>-7.8</v>
      </c>
      <c r="R423" t="str">
        <f>+VLOOKUP($D423,TP!$B:$E,3,FALSE)</f>
        <v>DEVECO</v>
      </c>
      <c r="S423" t="str">
        <f>+VLOOKUP($D423,TP!$B:$E,4,FALSE)</f>
        <v>Commerce / Tourisme</v>
      </c>
      <c r="T423" t="str">
        <f>+VLOOKUP($D423,TP!$B:$F,5,FALSE)</f>
        <v>CST</v>
      </c>
      <c r="U423" t="str">
        <f>+VLOOKUP($G423,TP!$G:$J,4,FALSE)</f>
        <v>Charges</v>
      </c>
    </row>
    <row r="424" spans="1:21">
      <c r="A424">
        <v>2015</v>
      </c>
      <c r="B424">
        <v>10</v>
      </c>
      <c r="D424">
        <v>513</v>
      </c>
      <c r="E424" t="s">
        <v>144</v>
      </c>
      <c r="F424" t="s">
        <v>17</v>
      </c>
      <c r="G424">
        <v>62</v>
      </c>
      <c r="H424" t="s">
        <v>29</v>
      </c>
      <c r="I424">
        <v>626110</v>
      </c>
      <c r="J424" t="s">
        <v>32</v>
      </c>
      <c r="K424">
        <v>-1620.21</v>
      </c>
      <c r="L424">
        <v>-110</v>
      </c>
      <c r="M424">
        <v>-800</v>
      </c>
      <c r="P424">
        <v>-100</v>
      </c>
      <c r="Q424">
        <v>-100</v>
      </c>
      <c r="R424" t="str">
        <f>+VLOOKUP($D424,TP!$B:$E,3,FALSE)</f>
        <v>DEVECO</v>
      </c>
      <c r="S424" t="str">
        <f>+VLOOKUP($D424,TP!$B:$E,4,FALSE)</f>
        <v>Commerce / Tourisme</v>
      </c>
      <c r="T424" t="str">
        <f>+VLOOKUP($D424,TP!$B:$F,5,FALSE)</f>
        <v>CST</v>
      </c>
      <c r="U424" t="str">
        <f>+VLOOKUP($G424,TP!$G:$J,4,FALSE)</f>
        <v>Charges</v>
      </c>
    </row>
    <row r="425" spans="1:21">
      <c r="A425">
        <v>2015</v>
      </c>
      <c r="B425">
        <v>10</v>
      </c>
      <c r="D425">
        <v>513</v>
      </c>
      <c r="E425" t="s">
        <v>144</v>
      </c>
      <c r="F425" t="s">
        <v>17</v>
      </c>
      <c r="G425">
        <v>62</v>
      </c>
      <c r="H425" t="s">
        <v>29</v>
      </c>
      <c r="I425">
        <v>626110</v>
      </c>
      <c r="J425" t="s">
        <v>32</v>
      </c>
      <c r="O425">
        <v>-26.93</v>
      </c>
      <c r="R425" t="str">
        <f>+VLOOKUP($D425,TP!$B:$E,3,FALSE)</f>
        <v>DEVECO</v>
      </c>
      <c r="S425" t="str">
        <f>+VLOOKUP($D425,TP!$B:$E,4,FALSE)</f>
        <v>Commerce / Tourisme</v>
      </c>
      <c r="T425" t="str">
        <f>+VLOOKUP($D425,TP!$B:$F,5,FALSE)</f>
        <v>CST</v>
      </c>
      <c r="U425" t="str">
        <f>+VLOOKUP($G425,TP!$G:$J,4,FALSE)</f>
        <v>Charges</v>
      </c>
    </row>
    <row r="426" spans="1:21">
      <c r="A426">
        <v>2015</v>
      </c>
      <c r="B426">
        <v>10</v>
      </c>
      <c r="D426">
        <v>513</v>
      </c>
      <c r="E426" t="s">
        <v>144</v>
      </c>
      <c r="F426" t="s">
        <v>17</v>
      </c>
      <c r="G426">
        <v>62</v>
      </c>
      <c r="H426" t="s">
        <v>29</v>
      </c>
      <c r="I426">
        <v>626110</v>
      </c>
      <c r="J426" t="s">
        <v>32</v>
      </c>
      <c r="O426">
        <v>-34.549999999999997</v>
      </c>
      <c r="R426" t="str">
        <f>+VLOOKUP($D426,TP!$B:$E,3,FALSE)</f>
        <v>DEVECO</v>
      </c>
      <c r="S426" t="str">
        <f>+VLOOKUP($D426,TP!$B:$E,4,FALSE)</f>
        <v>Commerce / Tourisme</v>
      </c>
      <c r="T426" t="str">
        <f>+VLOOKUP($D426,TP!$B:$F,5,FALSE)</f>
        <v>CST</v>
      </c>
      <c r="U426" t="str">
        <f>+VLOOKUP($G426,TP!$G:$J,4,FALSE)</f>
        <v>Charges</v>
      </c>
    </row>
    <row r="427" spans="1:21">
      <c r="A427">
        <v>2015</v>
      </c>
      <c r="B427">
        <v>10</v>
      </c>
      <c r="D427">
        <v>513</v>
      </c>
      <c r="E427" t="s">
        <v>144</v>
      </c>
      <c r="F427" t="s">
        <v>17</v>
      </c>
      <c r="G427">
        <v>62</v>
      </c>
      <c r="H427" t="s">
        <v>29</v>
      </c>
      <c r="I427">
        <v>626110</v>
      </c>
      <c r="J427" t="s">
        <v>32</v>
      </c>
      <c r="O427">
        <v>-67.12</v>
      </c>
      <c r="R427" t="str">
        <f>+VLOOKUP($D427,TP!$B:$E,3,FALSE)</f>
        <v>DEVECO</v>
      </c>
      <c r="S427" t="str">
        <f>+VLOOKUP($D427,TP!$B:$E,4,FALSE)</f>
        <v>Commerce / Tourisme</v>
      </c>
      <c r="T427" t="str">
        <f>+VLOOKUP($D427,TP!$B:$F,5,FALSE)</f>
        <v>CST</v>
      </c>
      <c r="U427" t="str">
        <f>+VLOOKUP($G427,TP!$G:$J,4,FALSE)</f>
        <v>Charges</v>
      </c>
    </row>
    <row r="428" spans="1:21">
      <c r="A428">
        <v>2015</v>
      </c>
      <c r="B428">
        <v>10</v>
      </c>
      <c r="D428">
        <v>513</v>
      </c>
      <c r="E428" t="s">
        <v>144</v>
      </c>
      <c r="F428" t="s">
        <v>17</v>
      </c>
      <c r="G428">
        <v>62</v>
      </c>
      <c r="H428" t="s">
        <v>29</v>
      </c>
      <c r="I428">
        <v>626110</v>
      </c>
      <c r="J428" t="s">
        <v>32</v>
      </c>
      <c r="O428">
        <v>26.93</v>
      </c>
      <c r="R428" t="str">
        <f>+VLOOKUP($D428,TP!$B:$E,3,FALSE)</f>
        <v>DEVECO</v>
      </c>
      <c r="S428" t="str">
        <f>+VLOOKUP($D428,TP!$B:$E,4,FALSE)</f>
        <v>Commerce / Tourisme</v>
      </c>
      <c r="T428" t="str">
        <f>+VLOOKUP($D428,TP!$B:$F,5,FALSE)</f>
        <v>CST</v>
      </c>
      <c r="U428" t="str">
        <f>+VLOOKUP($G428,TP!$G:$J,4,FALSE)</f>
        <v>Charges</v>
      </c>
    </row>
    <row r="429" spans="1:21">
      <c r="A429">
        <v>2015</v>
      </c>
      <c r="B429">
        <v>10</v>
      </c>
      <c r="D429">
        <v>513</v>
      </c>
      <c r="E429" t="s">
        <v>144</v>
      </c>
      <c r="F429" t="s">
        <v>17</v>
      </c>
      <c r="G429">
        <v>62</v>
      </c>
      <c r="H429" t="s">
        <v>29</v>
      </c>
      <c r="I429">
        <v>626210</v>
      </c>
      <c r="J429" t="s">
        <v>33</v>
      </c>
      <c r="K429">
        <v>-178.77</v>
      </c>
      <c r="L429">
        <v>-300</v>
      </c>
      <c r="M429">
        <v>-300</v>
      </c>
      <c r="P429">
        <v>-600</v>
      </c>
      <c r="Q429">
        <v>-600</v>
      </c>
      <c r="R429" t="str">
        <f>+VLOOKUP($D429,TP!$B:$E,3,FALSE)</f>
        <v>DEVECO</v>
      </c>
      <c r="S429" t="str">
        <f>+VLOOKUP($D429,TP!$B:$E,4,FALSE)</f>
        <v>Commerce / Tourisme</v>
      </c>
      <c r="T429" t="str">
        <f>+VLOOKUP($D429,TP!$B:$F,5,FALSE)</f>
        <v>CST</v>
      </c>
      <c r="U429" t="str">
        <f>+VLOOKUP($G429,TP!$G:$J,4,FALSE)</f>
        <v>Charges</v>
      </c>
    </row>
    <row r="430" spans="1:21">
      <c r="A430">
        <v>2015</v>
      </c>
      <c r="B430">
        <v>10</v>
      </c>
      <c r="D430">
        <v>513</v>
      </c>
      <c r="E430" t="s">
        <v>144</v>
      </c>
      <c r="F430" t="s">
        <v>17</v>
      </c>
      <c r="G430">
        <v>62</v>
      </c>
      <c r="H430" t="s">
        <v>29</v>
      </c>
      <c r="I430">
        <v>626210</v>
      </c>
      <c r="J430" t="s">
        <v>33</v>
      </c>
      <c r="O430">
        <v>-12.41</v>
      </c>
      <c r="R430" t="str">
        <f>+VLOOKUP($D430,TP!$B:$E,3,FALSE)</f>
        <v>DEVECO</v>
      </c>
      <c r="S430" t="str">
        <f>+VLOOKUP($D430,TP!$B:$E,4,FALSE)</f>
        <v>Commerce / Tourisme</v>
      </c>
      <c r="T430" t="str">
        <f>+VLOOKUP($D430,TP!$B:$F,5,FALSE)</f>
        <v>CST</v>
      </c>
      <c r="U430" t="str">
        <f>+VLOOKUP($G430,TP!$G:$J,4,FALSE)</f>
        <v>Charges</v>
      </c>
    </row>
    <row r="431" spans="1:21">
      <c r="A431">
        <v>2015</v>
      </c>
      <c r="B431">
        <v>10</v>
      </c>
      <c r="D431">
        <v>513</v>
      </c>
      <c r="E431" t="s">
        <v>144</v>
      </c>
      <c r="F431" t="s">
        <v>17</v>
      </c>
      <c r="G431">
        <v>62</v>
      </c>
      <c r="H431" t="s">
        <v>29</v>
      </c>
      <c r="I431">
        <v>626210</v>
      </c>
      <c r="J431" t="s">
        <v>33</v>
      </c>
      <c r="O431">
        <v>-4.13</v>
      </c>
      <c r="R431" t="str">
        <f>+VLOOKUP($D431,TP!$B:$E,3,FALSE)</f>
        <v>DEVECO</v>
      </c>
      <c r="S431" t="str">
        <f>+VLOOKUP($D431,TP!$B:$E,4,FALSE)</f>
        <v>Commerce / Tourisme</v>
      </c>
      <c r="T431" t="str">
        <f>+VLOOKUP($D431,TP!$B:$F,5,FALSE)</f>
        <v>CST</v>
      </c>
      <c r="U431" t="str">
        <f>+VLOOKUP($G431,TP!$G:$J,4,FALSE)</f>
        <v>Charges</v>
      </c>
    </row>
    <row r="432" spans="1:21">
      <c r="A432">
        <v>2015</v>
      </c>
      <c r="B432">
        <v>10</v>
      </c>
      <c r="D432">
        <v>513</v>
      </c>
      <c r="E432" t="s">
        <v>144</v>
      </c>
      <c r="F432" t="s">
        <v>17</v>
      </c>
      <c r="G432">
        <v>62</v>
      </c>
      <c r="H432" t="s">
        <v>29</v>
      </c>
      <c r="I432">
        <v>626210</v>
      </c>
      <c r="J432" t="s">
        <v>33</v>
      </c>
      <c r="O432">
        <v>-13.37</v>
      </c>
      <c r="R432" t="str">
        <f>+VLOOKUP($D432,TP!$B:$E,3,FALSE)</f>
        <v>DEVECO</v>
      </c>
      <c r="S432" t="str">
        <f>+VLOOKUP($D432,TP!$B:$E,4,FALSE)</f>
        <v>Commerce / Tourisme</v>
      </c>
      <c r="T432" t="str">
        <f>+VLOOKUP($D432,TP!$B:$F,5,FALSE)</f>
        <v>CST</v>
      </c>
      <c r="U432" t="str">
        <f>+VLOOKUP($G432,TP!$G:$J,4,FALSE)</f>
        <v>Charges</v>
      </c>
    </row>
    <row r="433" spans="1:21">
      <c r="A433">
        <v>2015</v>
      </c>
      <c r="B433">
        <v>10</v>
      </c>
      <c r="D433">
        <v>513</v>
      </c>
      <c r="E433" t="s">
        <v>144</v>
      </c>
      <c r="F433" t="s">
        <v>17</v>
      </c>
      <c r="G433">
        <v>62</v>
      </c>
      <c r="H433" t="s">
        <v>29</v>
      </c>
      <c r="I433">
        <v>626210</v>
      </c>
      <c r="J433" t="s">
        <v>33</v>
      </c>
      <c r="O433">
        <v>12.41</v>
      </c>
      <c r="R433" t="str">
        <f>+VLOOKUP($D433,TP!$B:$E,3,FALSE)</f>
        <v>DEVECO</v>
      </c>
      <c r="S433" t="str">
        <f>+VLOOKUP($D433,TP!$B:$E,4,FALSE)</f>
        <v>Commerce / Tourisme</v>
      </c>
      <c r="T433" t="str">
        <f>+VLOOKUP($D433,TP!$B:$F,5,FALSE)</f>
        <v>CST</v>
      </c>
      <c r="U433" t="str">
        <f>+VLOOKUP($G433,TP!$G:$J,4,FALSE)</f>
        <v>Charges</v>
      </c>
    </row>
    <row r="434" spans="1:21">
      <c r="A434">
        <v>2015</v>
      </c>
      <c r="B434">
        <v>10</v>
      </c>
      <c r="D434">
        <v>513</v>
      </c>
      <c r="E434" t="s">
        <v>144</v>
      </c>
      <c r="F434" t="s">
        <v>17</v>
      </c>
      <c r="G434">
        <v>62</v>
      </c>
      <c r="H434" t="s">
        <v>29</v>
      </c>
      <c r="I434">
        <v>626210</v>
      </c>
      <c r="J434" t="s">
        <v>33</v>
      </c>
      <c r="O434">
        <v>-16.75</v>
      </c>
      <c r="R434" t="str">
        <f>+VLOOKUP($D434,TP!$B:$E,3,FALSE)</f>
        <v>DEVECO</v>
      </c>
      <c r="S434" t="str">
        <f>+VLOOKUP($D434,TP!$B:$E,4,FALSE)</f>
        <v>Commerce / Tourisme</v>
      </c>
      <c r="T434" t="str">
        <f>+VLOOKUP($D434,TP!$B:$F,5,FALSE)</f>
        <v>CST</v>
      </c>
      <c r="U434" t="str">
        <f>+VLOOKUP($G434,TP!$G:$J,4,FALSE)</f>
        <v>Charges</v>
      </c>
    </row>
    <row r="435" spans="1:21">
      <c r="A435">
        <v>2015</v>
      </c>
      <c r="B435">
        <v>10</v>
      </c>
      <c r="D435">
        <v>513</v>
      </c>
      <c r="E435" t="s">
        <v>144</v>
      </c>
      <c r="F435" t="s">
        <v>17</v>
      </c>
      <c r="G435">
        <v>62</v>
      </c>
      <c r="H435" t="s">
        <v>29</v>
      </c>
      <c r="I435">
        <v>626210</v>
      </c>
      <c r="J435" t="s">
        <v>33</v>
      </c>
      <c r="O435">
        <v>-31.27</v>
      </c>
      <c r="R435" t="str">
        <f>+VLOOKUP($D435,TP!$B:$E,3,FALSE)</f>
        <v>DEVECO</v>
      </c>
      <c r="S435" t="str">
        <f>+VLOOKUP($D435,TP!$B:$E,4,FALSE)</f>
        <v>Commerce / Tourisme</v>
      </c>
      <c r="T435" t="str">
        <f>+VLOOKUP($D435,TP!$B:$F,5,FALSE)</f>
        <v>CST</v>
      </c>
      <c r="U435" t="str">
        <f>+VLOOKUP($G435,TP!$G:$J,4,FALSE)</f>
        <v>Charges</v>
      </c>
    </row>
    <row r="436" spans="1:21">
      <c r="A436">
        <v>2015</v>
      </c>
      <c r="B436">
        <v>10</v>
      </c>
      <c r="D436">
        <v>513</v>
      </c>
      <c r="E436" t="s">
        <v>144</v>
      </c>
      <c r="F436" t="s">
        <v>17</v>
      </c>
      <c r="G436">
        <v>62</v>
      </c>
      <c r="H436" t="s">
        <v>29</v>
      </c>
      <c r="I436">
        <v>626210</v>
      </c>
      <c r="J436" t="s">
        <v>33</v>
      </c>
      <c r="O436">
        <v>-20.3</v>
      </c>
      <c r="R436" t="str">
        <f>+VLOOKUP($D436,TP!$B:$E,3,FALSE)</f>
        <v>DEVECO</v>
      </c>
      <c r="S436" t="str">
        <f>+VLOOKUP($D436,TP!$B:$E,4,FALSE)</f>
        <v>Commerce / Tourisme</v>
      </c>
      <c r="T436" t="str">
        <f>+VLOOKUP($D436,TP!$B:$F,5,FALSE)</f>
        <v>CST</v>
      </c>
      <c r="U436" t="str">
        <f>+VLOOKUP($G436,TP!$G:$J,4,FALSE)</f>
        <v>Charges</v>
      </c>
    </row>
    <row r="437" spans="1:21">
      <c r="A437">
        <v>2015</v>
      </c>
      <c r="B437">
        <v>10</v>
      </c>
      <c r="D437">
        <v>513</v>
      </c>
      <c r="E437" t="s">
        <v>144</v>
      </c>
      <c r="F437" t="s">
        <v>17</v>
      </c>
      <c r="G437">
        <v>62</v>
      </c>
      <c r="H437" t="s">
        <v>29</v>
      </c>
      <c r="I437">
        <v>626210</v>
      </c>
      <c r="J437" t="s">
        <v>33</v>
      </c>
      <c r="O437">
        <v>-22.91</v>
      </c>
      <c r="R437" t="str">
        <f>+VLOOKUP($D437,TP!$B:$E,3,FALSE)</f>
        <v>DEVECO</v>
      </c>
      <c r="S437" t="str">
        <f>+VLOOKUP($D437,TP!$B:$E,4,FALSE)</f>
        <v>Commerce / Tourisme</v>
      </c>
      <c r="T437" t="str">
        <f>+VLOOKUP($D437,TP!$B:$F,5,FALSE)</f>
        <v>CST</v>
      </c>
      <c r="U437" t="str">
        <f>+VLOOKUP($G437,TP!$G:$J,4,FALSE)</f>
        <v>Charges</v>
      </c>
    </row>
    <row r="438" spans="1:21">
      <c r="A438">
        <v>2015</v>
      </c>
      <c r="B438">
        <v>10</v>
      </c>
      <c r="D438">
        <v>513</v>
      </c>
      <c r="E438" t="s">
        <v>144</v>
      </c>
      <c r="F438" t="s">
        <v>17</v>
      </c>
      <c r="G438">
        <v>62</v>
      </c>
      <c r="H438" t="s">
        <v>29</v>
      </c>
      <c r="I438">
        <v>626210</v>
      </c>
      <c r="J438" t="s">
        <v>33</v>
      </c>
      <c r="O438">
        <v>-14.71</v>
      </c>
      <c r="R438" t="str">
        <f>+VLOOKUP($D438,TP!$B:$E,3,FALSE)</f>
        <v>DEVECO</v>
      </c>
      <c r="S438" t="str">
        <f>+VLOOKUP($D438,TP!$B:$E,4,FALSE)</f>
        <v>Commerce / Tourisme</v>
      </c>
      <c r="T438" t="str">
        <f>+VLOOKUP($D438,TP!$B:$F,5,FALSE)</f>
        <v>CST</v>
      </c>
      <c r="U438" t="str">
        <f>+VLOOKUP($G438,TP!$G:$J,4,FALSE)</f>
        <v>Charges</v>
      </c>
    </row>
    <row r="439" spans="1:21">
      <c r="A439">
        <v>2015</v>
      </c>
      <c r="B439">
        <v>10</v>
      </c>
      <c r="D439">
        <v>513</v>
      </c>
      <c r="E439" t="s">
        <v>144</v>
      </c>
      <c r="F439" t="s">
        <v>17</v>
      </c>
      <c r="G439">
        <v>62</v>
      </c>
      <c r="H439" t="s">
        <v>29</v>
      </c>
      <c r="I439">
        <v>626210</v>
      </c>
      <c r="J439" t="s">
        <v>33</v>
      </c>
      <c r="O439">
        <v>-0.92</v>
      </c>
      <c r="R439" t="str">
        <f>+VLOOKUP($D439,TP!$B:$E,3,FALSE)</f>
        <v>DEVECO</v>
      </c>
      <c r="S439" t="str">
        <f>+VLOOKUP($D439,TP!$B:$E,4,FALSE)</f>
        <v>Commerce / Tourisme</v>
      </c>
      <c r="T439" t="str">
        <f>+VLOOKUP($D439,TP!$B:$F,5,FALSE)</f>
        <v>CST</v>
      </c>
      <c r="U439" t="str">
        <f>+VLOOKUP($G439,TP!$G:$J,4,FALSE)</f>
        <v>Charges</v>
      </c>
    </row>
    <row r="440" spans="1:21">
      <c r="A440">
        <v>2015</v>
      </c>
      <c r="B440">
        <v>10</v>
      </c>
      <c r="D440">
        <v>513</v>
      </c>
      <c r="E440" t="s">
        <v>144</v>
      </c>
      <c r="F440" t="s">
        <v>17</v>
      </c>
      <c r="G440">
        <v>68</v>
      </c>
      <c r="H440" t="s">
        <v>40</v>
      </c>
      <c r="I440">
        <v>681130</v>
      </c>
      <c r="J440" t="s">
        <v>41</v>
      </c>
      <c r="K440">
        <v>-41.17</v>
      </c>
      <c r="L440">
        <v>0</v>
      </c>
      <c r="M440">
        <v>0</v>
      </c>
      <c r="P440">
        <v>0</v>
      </c>
      <c r="Q440">
        <v>0</v>
      </c>
      <c r="R440" t="str">
        <f>+VLOOKUP($D440,TP!$B:$E,3,FALSE)</f>
        <v>DEVECO</v>
      </c>
      <c r="S440" t="str">
        <f>+VLOOKUP($D440,TP!$B:$E,4,FALSE)</f>
        <v>Commerce / Tourisme</v>
      </c>
      <c r="T440" t="str">
        <f>+VLOOKUP($D440,TP!$B:$F,5,FALSE)</f>
        <v>CST</v>
      </c>
      <c r="U440" t="str">
        <f>+VLOOKUP($G440,TP!$G:$J,4,FALSE)</f>
        <v>Provisions</v>
      </c>
    </row>
    <row r="441" spans="1:21">
      <c r="A441">
        <v>2015</v>
      </c>
      <c r="B441">
        <v>10</v>
      </c>
      <c r="D441">
        <v>513</v>
      </c>
      <c r="E441" t="s">
        <v>144</v>
      </c>
      <c r="F441" t="s">
        <v>17</v>
      </c>
      <c r="G441">
        <v>70</v>
      </c>
      <c r="H441" t="s">
        <v>84</v>
      </c>
      <c r="I441">
        <v>705000</v>
      </c>
      <c r="J441" t="s">
        <v>85</v>
      </c>
      <c r="O441">
        <v>500</v>
      </c>
      <c r="R441" t="str">
        <f>+VLOOKUP($D441,TP!$B:$E,3,FALSE)</f>
        <v>DEVECO</v>
      </c>
      <c r="S441" t="str">
        <f>+VLOOKUP($D441,TP!$B:$E,4,FALSE)</f>
        <v>Commerce / Tourisme</v>
      </c>
      <c r="T441" t="str">
        <f>+VLOOKUP($D441,TP!$B:$F,5,FALSE)</f>
        <v>CST</v>
      </c>
      <c r="U441" t="str">
        <f>+VLOOKUP($G441,TP!$G:$J,4,FALSE)</f>
        <v>Produits</v>
      </c>
    </row>
    <row r="442" spans="1:21">
      <c r="A442">
        <v>2015</v>
      </c>
      <c r="B442">
        <v>10</v>
      </c>
      <c r="D442">
        <v>513</v>
      </c>
      <c r="E442" t="s">
        <v>144</v>
      </c>
      <c r="F442" t="s">
        <v>17</v>
      </c>
      <c r="G442">
        <v>70</v>
      </c>
      <c r="H442" t="s">
        <v>84</v>
      </c>
      <c r="I442">
        <v>705000</v>
      </c>
      <c r="J442" t="s">
        <v>85</v>
      </c>
      <c r="O442">
        <v>500</v>
      </c>
      <c r="R442" t="str">
        <f>+VLOOKUP($D442,TP!$B:$E,3,FALSE)</f>
        <v>DEVECO</v>
      </c>
      <c r="S442" t="str">
        <f>+VLOOKUP($D442,TP!$B:$E,4,FALSE)</f>
        <v>Commerce / Tourisme</v>
      </c>
      <c r="T442" t="str">
        <f>+VLOOKUP($D442,TP!$B:$F,5,FALSE)</f>
        <v>CST</v>
      </c>
      <c r="U442" t="str">
        <f>+VLOOKUP($G442,TP!$G:$J,4,FALSE)</f>
        <v>Produits</v>
      </c>
    </row>
    <row r="443" spans="1:21">
      <c r="A443">
        <v>2015</v>
      </c>
      <c r="B443">
        <v>10</v>
      </c>
      <c r="D443">
        <v>513</v>
      </c>
      <c r="E443" t="s">
        <v>144</v>
      </c>
      <c r="F443" t="s">
        <v>17</v>
      </c>
      <c r="G443">
        <v>79</v>
      </c>
      <c r="H443" t="s">
        <v>44</v>
      </c>
      <c r="I443">
        <v>791300</v>
      </c>
      <c r="J443" t="s">
        <v>45</v>
      </c>
      <c r="K443">
        <v>1136.57</v>
      </c>
      <c r="L443">
        <v>0</v>
      </c>
      <c r="M443">
        <v>0</v>
      </c>
      <c r="P443">
        <v>0</v>
      </c>
      <c r="Q443">
        <v>0</v>
      </c>
      <c r="R443" t="str">
        <f>+VLOOKUP($D443,TP!$B:$E,3,FALSE)</f>
        <v>DEVECO</v>
      </c>
      <c r="S443" t="str">
        <f>+VLOOKUP($D443,TP!$B:$E,4,FALSE)</f>
        <v>Commerce / Tourisme</v>
      </c>
      <c r="T443" t="str">
        <f>+VLOOKUP($D443,TP!$B:$F,5,FALSE)</f>
        <v>CST</v>
      </c>
      <c r="U443" t="str">
        <f>+VLOOKUP($G443,TP!$G:$J,4,FALSE)</f>
        <v>Produits</v>
      </c>
    </row>
    <row r="444" spans="1:21">
      <c r="A444">
        <v>2015</v>
      </c>
      <c r="B444">
        <v>10</v>
      </c>
      <c r="D444">
        <v>514</v>
      </c>
      <c r="E444" t="s">
        <v>145</v>
      </c>
      <c r="F444" t="s">
        <v>146</v>
      </c>
      <c r="G444">
        <v>60</v>
      </c>
      <c r="H444" t="s">
        <v>23</v>
      </c>
      <c r="I444">
        <v>606440</v>
      </c>
      <c r="J444" t="s">
        <v>147</v>
      </c>
      <c r="O444">
        <v>-494.16</v>
      </c>
      <c r="R444" t="str">
        <f>+VLOOKUP($D444,TP!$B:$E,3,FALSE)</f>
        <v>DEVECO</v>
      </c>
      <c r="S444" t="str">
        <f>+VLOOKUP($D444,TP!$B:$E,4,FALSE)</f>
        <v>Création / Transmission</v>
      </c>
      <c r="T444" t="str">
        <f>+VLOOKUP($D444,TP!$B:$F,5,FALSE)</f>
        <v>C°/T°</v>
      </c>
      <c r="U444" t="str">
        <f>+VLOOKUP($G444,TP!$G:$J,4,FALSE)</f>
        <v>Charges</v>
      </c>
    </row>
    <row r="445" spans="1:21">
      <c r="A445">
        <v>2015</v>
      </c>
      <c r="B445">
        <v>10</v>
      </c>
      <c r="D445">
        <v>514</v>
      </c>
      <c r="E445" t="s">
        <v>145</v>
      </c>
      <c r="F445" t="s">
        <v>146</v>
      </c>
      <c r="G445">
        <v>62</v>
      </c>
      <c r="H445" t="s">
        <v>29</v>
      </c>
      <c r="I445">
        <v>625700</v>
      </c>
      <c r="J445" t="s">
        <v>31</v>
      </c>
      <c r="K445">
        <v>-76.3</v>
      </c>
      <c r="L445">
        <v>-100</v>
      </c>
      <c r="M445">
        <v>-100</v>
      </c>
      <c r="P445">
        <v>-100</v>
      </c>
      <c r="Q445">
        <v>-100</v>
      </c>
      <c r="R445" t="str">
        <f>+VLOOKUP($D445,TP!$B:$E,3,FALSE)</f>
        <v>DEVECO</v>
      </c>
      <c r="S445" t="str">
        <f>+VLOOKUP($D445,TP!$B:$E,4,FALSE)</f>
        <v>Création / Transmission</v>
      </c>
      <c r="T445" t="str">
        <f>+VLOOKUP($D445,TP!$B:$F,5,FALSE)</f>
        <v>C°/T°</v>
      </c>
      <c r="U445" t="str">
        <f>+VLOOKUP($G445,TP!$G:$J,4,FALSE)</f>
        <v>Charges</v>
      </c>
    </row>
    <row r="446" spans="1:21">
      <c r="A446">
        <v>2015</v>
      </c>
      <c r="B446">
        <v>10</v>
      </c>
      <c r="D446">
        <v>514</v>
      </c>
      <c r="E446" t="s">
        <v>145</v>
      </c>
      <c r="F446" t="s">
        <v>146</v>
      </c>
      <c r="G446">
        <v>62</v>
      </c>
      <c r="H446" t="s">
        <v>29</v>
      </c>
      <c r="I446">
        <v>625700</v>
      </c>
      <c r="J446" t="s">
        <v>31</v>
      </c>
      <c r="O446">
        <v>-32</v>
      </c>
      <c r="R446" t="str">
        <f>+VLOOKUP($D446,TP!$B:$E,3,FALSE)</f>
        <v>DEVECO</v>
      </c>
      <c r="S446" t="str">
        <f>+VLOOKUP($D446,TP!$B:$E,4,FALSE)</f>
        <v>Création / Transmission</v>
      </c>
      <c r="T446" t="str">
        <f>+VLOOKUP($D446,TP!$B:$F,5,FALSE)</f>
        <v>C°/T°</v>
      </c>
      <c r="U446" t="str">
        <f>+VLOOKUP($G446,TP!$G:$J,4,FALSE)</f>
        <v>Charges</v>
      </c>
    </row>
    <row r="447" spans="1:21">
      <c r="A447">
        <v>2015</v>
      </c>
      <c r="B447">
        <v>10</v>
      </c>
      <c r="D447">
        <v>514</v>
      </c>
      <c r="E447" t="s">
        <v>145</v>
      </c>
      <c r="F447" t="s">
        <v>146</v>
      </c>
      <c r="G447">
        <v>62</v>
      </c>
      <c r="H447" t="s">
        <v>29</v>
      </c>
      <c r="I447">
        <v>626110</v>
      </c>
      <c r="J447" t="s">
        <v>32</v>
      </c>
      <c r="K447">
        <v>-45.89</v>
      </c>
      <c r="L447">
        <v>0</v>
      </c>
      <c r="M447">
        <v>-100</v>
      </c>
      <c r="P447">
        <v>0</v>
      </c>
      <c r="Q447">
        <v>0</v>
      </c>
      <c r="R447" t="str">
        <f>+VLOOKUP($D447,TP!$B:$E,3,FALSE)</f>
        <v>DEVECO</v>
      </c>
      <c r="S447" t="str">
        <f>+VLOOKUP($D447,TP!$B:$E,4,FALSE)</f>
        <v>Création / Transmission</v>
      </c>
      <c r="T447" t="str">
        <f>+VLOOKUP($D447,TP!$B:$F,5,FALSE)</f>
        <v>C°/T°</v>
      </c>
      <c r="U447" t="str">
        <f>+VLOOKUP($G447,TP!$G:$J,4,FALSE)</f>
        <v>Charges</v>
      </c>
    </row>
    <row r="448" spans="1:21">
      <c r="A448">
        <v>2015</v>
      </c>
      <c r="B448">
        <v>10</v>
      </c>
      <c r="D448">
        <v>514</v>
      </c>
      <c r="E448" t="s">
        <v>145</v>
      </c>
      <c r="F448" t="s">
        <v>146</v>
      </c>
      <c r="G448">
        <v>62</v>
      </c>
      <c r="H448" t="s">
        <v>29</v>
      </c>
      <c r="I448">
        <v>626110</v>
      </c>
      <c r="J448" t="s">
        <v>32</v>
      </c>
      <c r="O448">
        <v>-3.25</v>
      </c>
      <c r="R448" t="str">
        <f>+VLOOKUP($D448,TP!$B:$E,3,FALSE)</f>
        <v>DEVECO</v>
      </c>
      <c r="S448" t="str">
        <f>+VLOOKUP($D448,TP!$B:$E,4,FALSE)</f>
        <v>Création / Transmission</v>
      </c>
      <c r="T448" t="str">
        <f>+VLOOKUP($D448,TP!$B:$F,5,FALSE)</f>
        <v>C°/T°</v>
      </c>
      <c r="U448" t="str">
        <f>+VLOOKUP($G448,TP!$G:$J,4,FALSE)</f>
        <v>Charges</v>
      </c>
    </row>
    <row r="449" spans="1:21">
      <c r="A449">
        <v>2015</v>
      </c>
      <c r="B449">
        <v>10</v>
      </c>
      <c r="D449">
        <v>514</v>
      </c>
      <c r="E449" t="s">
        <v>145</v>
      </c>
      <c r="F449" t="s">
        <v>146</v>
      </c>
      <c r="G449">
        <v>62</v>
      </c>
      <c r="H449" t="s">
        <v>29</v>
      </c>
      <c r="I449">
        <v>626110</v>
      </c>
      <c r="J449" t="s">
        <v>32</v>
      </c>
      <c r="O449">
        <v>-5.85</v>
      </c>
      <c r="R449" t="str">
        <f>+VLOOKUP($D449,TP!$B:$E,3,FALSE)</f>
        <v>DEVECO</v>
      </c>
      <c r="S449" t="str">
        <f>+VLOOKUP($D449,TP!$B:$E,4,FALSE)</f>
        <v>Création / Transmission</v>
      </c>
      <c r="T449" t="str">
        <f>+VLOOKUP($D449,TP!$B:$F,5,FALSE)</f>
        <v>C°/T°</v>
      </c>
      <c r="U449" t="str">
        <f>+VLOOKUP($G449,TP!$G:$J,4,FALSE)</f>
        <v>Charges</v>
      </c>
    </row>
    <row r="450" spans="1:21">
      <c r="A450">
        <v>2015</v>
      </c>
      <c r="B450">
        <v>10</v>
      </c>
      <c r="D450">
        <v>514</v>
      </c>
      <c r="E450" t="s">
        <v>145</v>
      </c>
      <c r="F450" t="s">
        <v>146</v>
      </c>
      <c r="G450">
        <v>62</v>
      </c>
      <c r="H450" t="s">
        <v>29</v>
      </c>
      <c r="I450">
        <v>626110</v>
      </c>
      <c r="J450" t="s">
        <v>32</v>
      </c>
      <c r="O450">
        <v>3.25</v>
      </c>
      <c r="R450" t="str">
        <f>+VLOOKUP($D450,TP!$B:$E,3,FALSE)</f>
        <v>DEVECO</v>
      </c>
      <c r="S450" t="str">
        <f>+VLOOKUP($D450,TP!$B:$E,4,FALSE)</f>
        <v>Création / Transmission</v>
      </c>
      <c r="T450" t="str">
        <f>+VLOOKUP($D450,TP!$B:$F,5,FALSE)</f>
        <v>C°/T°</v>
      </c>
      <c r="U450" t="str">
        <f>+VLOOKUP($G450,TP!$G:$J,4,FALSE)</f>
        <v>Charges</v>
      </c>
    </row>
    <row r="451" spans="1:21">
      <c r="A451">
        <v>2015</v>
      </c>
      <c r="B451">
        <v>10</v>
      </c>
      <c r="D451">
        <v>514</v>
      </c>
      <c r="E451" t="s">
        <v>145</v>
      </c>
      <c r="F451" t="s">
        <v>146</v>
      </c>
      <c r="G451">
        <v>70</v>
      </c>
      <c r="H451" t="s">
        <v>84</v>
      </c>
      <c r="I451">
        <v>706300</v>
      </c>
      <c r="J451" t="s">
        <v>125</v>
      </c>
      <c r="K451">
        <v>9947.85</v>
      </c>
      <c r="L451">
        <v>8700</v>
      </c>
      <c r="M451">
        <v>8700</v>
      </c>
      <c r="P451">
        <v>11000</v>
      </c>
      <c r="Q451">
        <v>11000</v>
      </c>
      <c r="R451" t="str">
        <f>+VLOOKUP($D451,TP!$B:$E,3,FALSE)</f>
        <v>DEVECO</v>
      </c>
      <c r="S451" t="str">
        <f>+VLOOKUP($D451,TP!$B:$E,4,FALSE)</f>
        <v>Création / Transmission</v>
      </c>
      <c r="T451" t="str">
        <f>+VLOOKUP($D451,TP!$B:$F,5,FALSE)</f>
        <v>C°/T°</v>
      </c>
      <c r="U451" t="str">
        <f>+VLOOKUP($G451,TP!$G:$J,4,FALSE)</f>
        <v>Produits</v>
      </c>
    </row>
    <row r="452" spans="1:21">
      <c r="A452">
        <v>2015</v>
      </c>
      <c r="B452">
        <v>10</v>
      </c>
      <c r="D452">
        <v>514</v>
      </c>
      <c r="E452" t="s">
        <v>145</v>
      </c>
      <c r="F452" t="s">
        <v>146</v>
      </c>
      <c r="G452">
        <v>70</v>
      </c>
      <c r="H452" t="s">
        <v>84</v>
      </c>
      <c r="I452">
        <v>706300</v>
      </c>
      <c r="J452" t="s">
        <v>125</v>
      </c>
      <c r="O452">
        <v>190</v>
      </c>
      <c r="R452" t="str">
        <f>+VLOOKUP($D452,TP!$B:$E,3,FALSE)</f>
        <v>DEVECO</v>
      </c>
      <c r="S452" t="str">
        <f>+VLOOKUP($D452,TP!$B:$E,4,FALSE)</f>
        <v>Création / Transmission</v>
      </c>
      <c r="T452" t="str">
        <f>+VLOOKUP($D452,TP!$B:$F,5,FALSE)</f>
        <v>C°/T°</v>
      </c>
      <c r="U452" t="str">
        <f>+VLOOKUP($G452,TP!$G:$J,4,FALSE)</f>
        <v>Produits</v>
      </c>
    </row>
    <row r="453" spans="1:21">
      <c r="A453">
        <v>2015</v>
      </c>
      <c r="B453">
        <v>10</v>
      </c>
      <c r="D453">
        <v>514</v>
      </c>
      <c r="E453" t="s">
        <v>145</v>
      </c>
      <c r="F453" t="s">
        <v>146</v>
      </c>
      <c r="G453">
        <v>70</v>
      </c>
      <c r="H453" t="s">
        <v>84</v>
      </c>
      <c r="I453">
        <v>706300</v>
      </c>
      <c r="J453" t="s">
        <v>125</v>
      </c>
      <c r="O453">
        <v>190</v>
      </c>
      <c r="R453" t="str">
        <f>+VLOOKUP($D453,TP!$B:$E,3,FALSE)</f>
        <v>DEVECO</v>
      </c>
      <c r="S453" t="str">
        <f>+VLOOKUP($D453,TP!$B:$E,4,FALSE)</f>
        <v>Création / Transmission</v>
      </c>
      <c r="T453" t="str">
        <f>+VLOOKUP($D453,TP!$B:$F,5,FALSE)</f>
        <v>C°/T°</v>
      </c>
      <c r="U453" t="str">
        <f>+VLOOKUP($G453,TP!$G:$J,4,FALSE)</f>
        <v>Produits</v>
      </c>
    </row>
    <row r="454" spans="1:21">
      <c r="A454">
        <v>2015</v>
      </c>
      <c r="B454">
        <v>10</v>
      </c>
      <c r="D454">
        <v>514</v>
      </c>
      <c r="E454" t="s">
        <v>145</v>
      </c>
      <c r="F454" t="s">
        <v>146</v>
      </c>
      <c r="G454">
        <v>70</v>
      </c>
      <c r="H454" t="s">
        <v>84</v>
      </c>
      <c r="I454">
        <v>706300</v>
      </c>
      <c r="J454" t="s">
        <v>125</v>
      </c>
      <c r="O454">
        <v>190</v>
      </c>
      <c r="R454" t="str">
        <f>+VLOOKUP($D454,TP!$B:$E,3,FALSE)</f>
        <v>DEVECO</v>
      </c>
      <c r="S454" t="str">
        <f>+VLOOKUP($D454,TP!$B:$E,4,FALSE)</f>
        <v>Création / Transmission</v>
      </c>
      <c r="T454" t="str">
        <f>+VLOOKUP($D454,TP!$B:$F,5,FALSE)</f>
        <v>C°/T°</v>
      </c>
      <c r="U454" t="str">
        <f>+VLOOKUP($G454,TP!$G:$J,4,FALSE)</f>
        <v>Produits</v>
      </c>
    </row>
    <row r="455" spans="1:21">
      <c r="A455">
        <v>2015</v>
      </c>
      <c r="B455">
        <v>10</v>
      </c>
      <c r="D455">
        <v>514</v>
      </c>
      <c r="E455" t="s">
        <v>145</v>
      </c>
      <c r="F455" t="s">
        <v>146</v>
      </c>
      <c r="G455">
        <v>70</v>
      </c>
      <c r="H455" t="s">
        <v>84</v>
      </c>
      <c r="I455">
        <v>706300</v>
      </c>
      <c r="J455" t="s">
        <v>125</v>
      </c>
      <c r="O455">
        <v>190</v>
      </c>
      <c r="R455" t="str">
        <f>+VLOOKUP($D455,TP!$B:$E,3,FALSE)</f>
        <v>DEVECO</v>
      </c>
      <c r="S455" t="str">
        <f>+VLOOKUP($D455,TP!$B:$E,4,FALSE)</f>
        <v>Création / Transmission</v>
      </c>
      <c r="T455" t="str">
        <f>+VLOOKUP($D455,TP!$B:$F,5,FALSE)</f>
        <v>C°/T°</v>
      </c>
      <c r="U455" t="str">
        <f>+VLOOKUP($G455,TP!$G:$J,4,FALSE)</f>
        <v>Produits</v>
      </c>
    </row>
    <row r="456" spans="1:21">
      <c r="A456">
        <v>2015</v>
      </c>
      <c r="B456">
        <v>10</v>
      </c>
      <c r="D456">
        <v>514</v>
      </c>
      <c r="E456" t="s">
        <v>145</v>
      </c>
      <c r="F456" t="s">
        <v>146</v>
      </c>
      <c r="G456">
        <v>70</v>
      </c>
      <c r="H456" t="s">
        <v>84</v>
      </c>
      <c r="I456">
        <v>706300</v>
      </c>
      <c r="J456" t="s">
        <v>125</v>
      </c>
      <c r="O456">
        <v>186.87</v>
      </c>
      <c r="R456" t="str">
        <f>+VLOOKUP($D456,TP!$B:$E,3,FALSE)</f>
        <v>DEVECO</v>
      </c>
      <c r="S456" t="str">
        <f>+VLOOKUP($D456,TP!$B:$E,4,FALSE)</f>
        <v>Création / Transmission</v>
      </c>
      <c r="T456" t="str">
        <f>+VLOOKUP($D456,TP!$B:$F,5,FALSE)</f>
        <v>C°/T°</v>
      </c>
      <c r="U456" t="str">
        <f>+VLOOKUP($G456,TP!$G:$J,4,FALSE)</f>
        <v>Produits</v>
      </c>
    </row>
    <row r="457" spans="1:21">
      <c r="A457">
        <v>2015</v>
      </c>
      <c r="B457">
        <v>10</v>
      </c>
      <c r="D457">
        <v>514</v>
      </c>
      <c r="E457" t="s">
        <v>145</v>
      </c>
      <c r="F457" t="s">
        <v>146</v>
      </c>
      <c r="G457">
        <v>70</v>
      </c>
      <c r="H457" t="s">
        <v>84</v>
      </c>
      <c r="I457">
        <v>706300</v>
      </c>
      <c r="J457" t="s">
        <v>125</v>
      </c>
      <c r="O457">
        <v>186.67</v>
      </c>
      <c r="R457" t="str">
        <f>+VLOOKUP($D457,TP!$B:$E,3,FALSE)</f>
        <v>DEVECO</v>
      </c>
      <c r="S457" t="str">
        <f>+VLOOKUP($D457,TP!$B:$E,4,FALSE)</f>
        <v>Création / Transmission</v>
      </c>
      <c r="T457" t="str">
        <f>+VLOOKUP($D457,TP!$B:$F,5,FALSE)</f>
        <v>C°/T°</v>
      </c>
      <c r="U457" t="str">
        <f>+VLOOKUP($G457,TP!$G:$J,4,FALSE)</f>
        <v>Produits</v>
      </c>
    </row>
    <row r="458" spans="1:21">
      <c r="A458">
        <v>2015</v>
      </c>
      <c r="B458">
        <v>10</v>
      </c>
      <c r="D458">
        <v>514</v>
      </c>
      <c r="E458" t="s">
        <v>145</v>
      </c>
      <c r="F458" t="s">
        <v>146</v>
      </c>
      <c r="G458">
        <v>70</v>
      </c>
      <c r="H458" t="s">
        <v>84</v>
      </c>
      <c r="I458">
        <v>706300</v>
      </c>
      <c r="J458" t="s">
        <v>125</v>
      </c>
      <c r="O458">
        <v>400</v>
      </c>
      <c r="R458" t="str">
        <f>+VLOOKUP($D458,TP!$B:$E,3,FALSE)</f>
        <v>DEVECO</v>
      </c>
      <c r="S458" t="str">
        <f>+VLOOKUP($D458,TP!$B:$E,4,FALSE)</f>
        <v>Création / Transmission</v>
      </c>
      <c r="T458" t="str">
        <f>+VLOOKUP($D458,TP!$B:$F,5,FALSE)</f>
        <v>C°/T°</v>
      </c>
      <c r="U458" t="str">
        <f>+VLOOKUP($G458,TP!$G:$J,4,FALSE)</f>
        <v>Produits</v>
      </c>
    </row>
    <row r="459" spans="1:21">
      <c r="A459">
        <v>2015</v>
      </c>
      <c r="B459">
        <v>10</v>
      </c>
      <c r="D459">
        <v>514</v>
      </c>
      <c r="E459" t="s">
        <v>145</v>
      </c>
      <c r="F459" t="s">
        <v>146</v>
      </c>
      <c r="G459">
        <v>70</v>
      </c>
      <c r="H459" t="s">
        <v>84</v>
      </c>
      <c r="I459">
        <v>706300</v>
      </c>
      <c r="J459" t="s">
        <v>125</v>
      </c>
      <c r="O459">
        <v>190</v>
      </c>
      <c r="R459" t="str">
        <f>+VLOOKUP($D459,TP!$B:$E,3,FALSE)</f>
        <v>DEVECO</v>
      </c>
      <c r="S459" t="str">
        <f>+VLOOKUP($D459,TP!$B:$E,4,FALSE)</f>
        <v>Création / Transmission</v>
      </c>
      <c r="T459" t="str">
        <f>+VLOOKUP($D459,TP!$B:$F,5,FALSE)</f>
        <v>C°/T°</v>
      </c>
      <c r="U459" t="str">
        <f>+VLOOKUP($G459,TP!$G:$J,4,FALSE)</f>
        <v>Produits</v>
      </c>
    </row>
    <row r="460" spans="1:21">
      <c r="A460">
        <v>2015</v>
      </c>
      <c r="B460">
        <v>10</v>
      </c>
      <c r="D460">
        <v>514</v>
      </c>
      <c r="E460" t="s">
        <v>145</v>
      </c>
      <c r="F460" t="s">
        <v>146</v>
      </c>
      <c r="G460">
        <v>70</v>
      </c>
      <c r="H460" t="s">
        <v>84</v>
      </c>
      <c r="I460">
        <v>706300</v>
      </c>
      <c r="J460" t="s">
        <v>125</v>
      </c>
      <c r="O460">
        <v>400</v>
      </c>
      <c r="R460" t="str">
        <f>+VLOOKUP($D460,TP!$B:$E,3,FALSE)</f>
        <v>DEVECO</v>
      </c>
      <c r="S460" t="str">
        <f>+VLOOKUP($D460,TP!$B:$E,4,FALSE)</f>
        <v>Création / Transmission</v>
      </c>
      <c r="T460" t="str">
        <f>+VLOOKUP($D460,TP!$B:$F,5,FALSE)</f>
        <v>C°/T°</v>
      </c>
      <c r="U460" t="str">
        <f>+VLOOKUP($G460,TP!$G:$J,4,FALSE)</f>
        <v>Produits</v>
      </c>
    </row>
    <row r="461" spans="1:21">
      <c r="A461">
        <v>2015</v>
      </c>
      <c r="B461">
        <v>10</v>
      </c>
      <c r="D461">
        <v>514</v>
      </c>
      <c r="E461" t="s">
        <v>145</v>
      </c>
      <c r="F461" t="s">
        <v>146</v>
      </c>
      <c r="G461">
        <v>70</v>
      </c>
      <c r="H461" t="s">
        <v>84</v>
      </c>
      <c r="I461">
        <v>706300</v>
      </c>
      <c r="J461" t="s">
        <v>125</v>
      </c>
      <c r="O461">
        <v>186.87</v>
      </c>
      <c r="R461" t="str">
        <f>+VLOOKUP($D461,TP!$B:$E,3,FALSE)</f>
        <v>DEVECO</v>
      </c>
      <c r="S461" t="str">
        <f>+VLOOKUP($D461,TP!$B:$E,4,FALSE)</f>
        <v>Création / Transmission</v>
      </c>
      <c r="T461" t="str">
        <f>+VLOOKUP($D461,TP!$B:$F,5,FALSE)</f>
        <v>C°/T°</v>
      </c>
      <c r="U461" t="str">
        <f>+VLOOKUP($G461,TP!$G:$J,4,FALSE)</f>
        <v>Produits</v>
      </c>
    </row>
    <row r="462" spans="1:21">
      <c r="A462">
        <v>2015</v>
      </c>
      <c r="B462">
        <v>10</v>
      </c>
      <c r="D462">
        <v>514</v>
      </c>
      <c r="E462" t="s">
        <v>145</v>
      </c>
      <c r="F462" t="s">
        <v>146</v>
      </c>
      <c r="G462">
        <v>70</v>
      </c>
      <c r="H462" t="s">
        <v>84</v>
      </c>
      <c r="I462">
        <v>706300</v>
      </c>
      <c r="J462" t="s">
        <v>125</v>
      </c>
      <c r="O462">
        <v>186.87</v>
      </c>
      <c r="R462" t="str">
        <f>+VLOOKUP($D462,TP!$B:$E,3,FALSE)</f>
        <v>DEVECO</v>
      </c>
      <c r="S462" t="str">
        <f>+VLOOKUP($D462,TP!$B:$E,4,FALSE)</f>
        <v>Création / Transmission</v>
      </c>
      <c r="T462" t="str">
        <f>+VLOOKUP($D462,TP!$B:$F,5,FALSE)</f>
        <v>C°/T°</v>
      </c>
      <c r="U462" t="str">
        <f>+VLOOKUP($G462,TP!$G:$J,4,FALSE)</f>
        <v>Produits</v>
      </c>
    </row>
    <row r="463" spans="1:21">
      <c r="A463">
        <v>2015</v>
      </c>
      <c r="B463">
        <v>10</v>
      </c>
      <c r="D463">
        <v>514</v>
      </c>
      <c r="E463" t="s">
        <v>145</v>
      </c>
      <c r="F463" t="s">
        <v>146</v>
      </c>
      <c r="G463">
        <v>70</v>
      </c>
      <c r="H463" t="s">
        <v>84</v>
      </c>
      <c r="I463">
        <v>706300</v>
      </c>
      <c r="J463" t="s">
        <v>125</v>
      </c>
      <c r="O463">
        <v>400</v>
      </c>
      <c r="R463" t="str">
        <f>+VLOOKUP($D463,TP!$B:$E,3,FALSE)</f>
        <v>DEVECO</v>
      </c>
      <c r="S463" t="str">
        <f>+VLOOKUP($D463,TP!$B:$E,4,FALSE)</f>
        <v>Création / Transmission</v>
      </c>
      <c r="T463" t="str">
        <f>+VLOOKUP($D463,TP!$B:$F,5,FALSE)</f>
        <v>C°/T°</v>
      </c>
      <c r="U463" t="str">
        <f>+VLOOKUP($G463,TP!$G:$J,4,FALSE)</f>
        <v>Produits</v>
      </c>
    </row>
    <row r="464" spans="1:21">
      <c r="A464">
        <v>2015</v>
      </c>
      <c r="B464">
        <v>10</v>
      </c>
      <c r="D464">
        <v>514</v>
      </c>
      <c r="E464" t="s">
        <v>145</v>
      </c>
      <c r="F464" t="s">
        <v>146</v>
      </c>
      <c r="G464">
        <v>70</v>
      </c>
      <c r="H464" t="s">
        <v>84</v>
      </c>
      <c r="I464">
        <v>706300</v>
      </c>
      <c r="J464" t="s">
        <v>125</v>
      </c>
      <c r="O464">
        <v>186.87</v>
      </c>
      <c r="R464" t="str">
        <f>+VLOOKUP($D464,TP!$B:$E,3,FALSE)</f>
        <v>DEVECO</v>
      </c>
      <c r="S464" t="str">
        <f>+VLOOKUP($D464,TP!$B:$E,4,FALSE)</f>
        <v>Création / Transmission</v>
      </c>
      <c r="T464" t="str">
        <f>+VLOOKUP($D464,TP!$B:$F,5,FALSE)</f>
        <v>C°/T°</v>
      </c>
      <c r="U464" t="str">
        <f>+VLOOKUP($G464,TP!$G:$J,4,FALSE)</f>
        <v>Produits</v>
      </c>
    </row>
    <row r="465" spans="1:21">
      <c r="A465">
        <v>2015</v>
      </c>
      <c r="B465">
        <v>10</v>
      </c>
      <c r="D465">
        <v>514</v>
      </c>
      <c r="E465" t="s">
        <v>145</v>
      </c>
      <c r="F465" t="s">
        <v>146</v>
      </c>
      <c r="G465">
        <v>70</v>
      </c>
      <c r="H465" t="s">
        <v>84</v>
      </c>
      <c r="I465">
        <v>706300</v>
      </c>
      <c r="J465" t="s">
        <v>125</v>
      </c>
      <c r="O465">
        <v>190</v>
      </c>
      <c r="R465" t="str">
        <f>+VLOOKUP($D465,TP!$B:$E,3,FALSE)</f>
        <v>DEVECO</v>
      </c>
      <c r="S465" t="str">
        <f>+VLOOKUP($D465,TP!$B:$E,4,FALSE)</f>
        <v>Création / Transmission</v>
      </c>
      <c r="T465" t="str">
        <f>+VLOOKUP($D465,TP!$B:$F,5,FALSE)</f>
        <v>C°/T°</v>
      </c>
      <c r="U465" t="str">
        <f>+VLOOKUP($G465,TP!$G:$J,4,FALSE)</f>
        <v>Produits</v>
      </c>
    </row>
    <row r="466" spans="1:21">
      <c r="A466">
        <v>2015</v>
      </c>
      <c r="B466">
        <v>10</v>
      </c>
      <c r="D466">
        <v>514</v>
      </c>
      <c r="E466" t="s">
        <v>145</v>
      </c>
      <c r="F466" t="s">
        <v>146</v>
      </c>
      <c r="G466">
        <v>70</v>
      </c>
      <c r="H466" t="s">
        <v>84</v>
      </c>
      <c r="I466">
        <v>706300</v>
      </c>
      <c r="J466" t="s">
        <v>125</v>
      </c>
      <c r="O466">
        <v>190</v>
      </c>
      <c r="R466" t="str">
        <f>+VLOOKUP($D466,TP!$B:$E,3,FALSE)</f>
        <v>DEVECO</v>
      </c>
      <c r="S466" t="str">
        <f>+VLOOKUP($D466,TP!$B:$E,4,FALSE)</f>
        <v>Création / Transmission</v>
      </c>
      <c r="T466" t="str">
        <f>+VLOOKUP($D466,TP!$B:$F,5,FALSE)</f>
        <v>C°/T°</v>
      </c>
      <c r="U466" t="str">
        <f>+VLOOKUP($G466,TP!$G:$J,4,FALSE)</f>
        <v>Produits</v>
      </c>
    </row>
    <row r="467" spans="1:21">
      <c r="A467">
        <v>2015</v>
      </c>
      <c r="B467">
        <v>10</v>
      </c>
      <c r="D467">
        <v>514</v>
      </c>
      <c r="E467" t="s">
        <v>145</v>
      </c>
      <c r="F467" t="s">
        <v>146</v>
      </c>
      <c r="G467">
        <v>70</v>
      </c>
      <c r="H467" t="s">
        <v>84</v>
      </c>
      <c r="I467">
        <v>706300</v>
      </c>
      <c r="J467" t="s">
        <v>125</v>
      </c>
      <c r="O467">
        <v>190</v>
      </c>
      <c r="R467" t="str">
        <f>+VLOOKUP($D467,TP!$B:$E,3,FALSE)</f>
        <v>DEVECO</v>
      </c>
      <c r="S467" t="str">
        <f>+VLOOKUP($D467,TP!$B:$E,4,FALSE)</f>
        <v>Création / Transmission</v>
      </c>
      <c r="T467" t="str">
        <f>+VLOOKUP($D467,TP!$B:$F,5,FALSE)</f>
        <v>C°/T°</v>
      </c>
      <c r="U467" t="str">
        <f>+VLOOKUP($G467,TP!$G:$J,4,FALSE)</f>
        <v>Produits</v>
      </c>
    </row>
    <row r="468" spans="1:21">
      <c r="A468">
        <v>2015</v>
      </c>
      <c r="B468">
        <v>10</v>
      </c>
      <c r="D468">
        <v>514</v>
      </c>
      <c r="E468" t="s">
        <v>145</v>
      </c>
      <c r="F468" t="s">
        <v>146</v>
      </c>
      <c r="G468">
        <v>70</v>
      </c>
      <c r="H468" t="s">
        <v>84</v>
      </c>
      <c r="I468">
        <v>706300</v>
      </c>
      <c r="J468" t="s">
        <v>125</v>
      </c>
      <c r="O468">
        <v>190</v>
      </c>
      <c r="R468" t="str">
        <f>+VLOOKUP($D468,TP!$B:$E,3,FALSE)</f>
        <v>DEVECO</v>
      </c>
      <c r="S468" t="str">
        <f>+VLOOKUP($D468,TP!$B:$E,4,FALSE)</f>
        <v>Création / Transmission</v>
      </c>
      <c r="T468" t="str">
        <f>+VLOOKUP($D468,TP!$B:$F,5,FALSE)</f>
        <v>C°/T°</v>
      </c>
      <c r="U468" t="str">
        <f>+VLOOKUP($G468,TP!$G:$J,4,FALSE)</f>
        <v>Produits</v>
      </c>
    </row>
    <row r="469" spans="1:21">
      <c r="A469">
        <v>2015</v>
      </c>
      <c r="B469">
        <v>10</v>
      </c>
      <c r="D469">
        <v>514</v>
      </c>
      <c r="E469" t="s">
        <v>145</v>
      </c>
      <c r="F469" t="s">
        <v>146</v>
      </c>
      <c r="G469">
        <v>70</v>
      </c>
      <c r="H469" t="s">
        <v>84</v>
      </c>
      <c r="I469">
        <v>706300</v>
      </c>
      <c r="J469" t="s">
        <v>125</v>
      </c>
      <c r="O469">
        <v>190</v>
      </c>
      <c r="R469" t="str">
        <f>+VLOOKUP($D469,TP!$B:$E,3,FALSE)</f>
        <v>DEVECO</v>
      </c>
      <c r="S469" t="str">
        <f>+VLOOKUP($D469,TP!$B:$E,4,FALSE)</f>
        <v>Création / Transmission</v>
      </c>
      <c r="T469" t="str">
        <f>+VLOOKUP($D469,TP!$B:$F,5,FALSE)</f>
        <v>C°/T°</v>
      </c>
      <c r="U469" t="str">
        <f>+VLOOKUP($G469,TP!$G:$J,4,FALSE)</f>
        <v>Produits</v>
      </c>
    </row>
    <row r="470" spans="1:21">
      <c r="A470">
        <v>2015</v>
      </c>
      <c r="B470">
        <v>10</v>
      </c>
      <c r="D470">
        <v>514</v>
      </c>
      <c r="E470" t="s">
        <v>145</v>
      </c>
      <c r="F470" t="s">
        <v>146</v>
      </c>
      <c r="G470">
        <v>70</v>
      </c>
      <c r="H470" t="s">
        <v>84</v>
      </c>
      <c r="I470">
        <v>706300</v>
      </c>
      <c r="J470" t="s">
        <v>125</v>
      </c>
      <c r="O470">
        <v>190</v>
      </c>
      <c r="R470" t="str">
        <f>+VLOOKUP($D470,TP!$B:$E,3,FALSE)</f>
        <v>DEVECO</v>
      </c>
      <c r="S470" t="str">
        <f>+VLOOKUP($D470,TP!$B:$E,4,FALSE)</f>
        <v>Création / Transmission</v>
      </c>
      <c r="T470" t="str">
        <f>+VLOOKUP($D470,TP!$B:$F,5,FALSE)</f>
        <v>C°/T°</v>
      </c>
      <c r="U470" t="str">
        <f>+VLOOKUP($G470,TP!$G:$J,4,FALSE)</f>
        <v>Produits</v>
      </c>
    </row>
    <row r="471" spans="1:21">
      <c r="A471">
        <v>2015</v>
      </c>
      <c r="B471">
        <v>10</v>
      </c>
      <c r="D471">
        <v>514</v>
      </c>
      <c r="E471" t="s">
        <v>145</v>
      </c>
      <c r="F471" t="s">
        <v>146</v>
      </c>
      <c r="G471">
        <v>70</v>
      </c>
      <c r="H471" t="s">
        <v>84</v>
      </c>
      <c r="I471">
        <v>706300</v>
      </c>
      <c r="J471" t="s">
        <v>125</v>
      </c>
      <c r="O471">
        <v>190</v>
      </c>
      <c r="R471" t="str">
        <f>+VLOOKUP($D471,TP!$B:$E,3,FALSE)</f>
        <v>DEVECO</v>
      </c>
      <c r="S471" t="str">
        <f>+VLOOKUP($D471,TP!$B:$E,4,FALSE)</f>
        <v>Création / Transmission</v>
      </c>
      <c r="T471" t="str">
        <f>+VLOOKUP($D471,TP!$B:$F,5,FALSE)</f>
        <v>C°/T°</v>
      </c>
      <c r="U471" t="str">
        <f>+VLOOKUP($G471,TP!$G:$J,4,FALSE)</f>
        <v>Produits</v>
      </c>
    </row>
    <row r="472" spans="1:21">
      <c r="A472">
        <v>2015</v>
      </c>
      <c r="B472">
        <v>10</v>
      </c>
      <c r="D472">
        <v>514</v>
      </c>
      <c r="E472" t="s">
        <v>145</v>
      </c>
      <c r="F472" t="s">
        <v>146</v>
      </c>
      <c r="G472">
        <v>70</v>
      </c>
      <c r="H472" t="s">
        <v>84</v>
      </c>
      <c r="I472">
        <v>706300</v>
      </c>
      <c r="J472" t="s">
        <v>125</v>
      </c>
      <c r="O472">
        <v>190</v>
      </c>
      <c r="R472" t="str">
        <f>+VLOOKUP($D472,TP!$B:$E,3,FALSE)</f>
        <v>DEVECO</v>
      </c>
      <c r="S472" t="str">
        <f>+VLOOKUP($D472,TP!$B:$E,4,FALSE)</f>
        <v>Création / Transmission</v>
      </c>
      <c r="T472" t="str">
        <f>+VLOOKUP($D472,TP!$B:$F,5,FALSE)</f>
        <v>C°/T°</v>
      </c>
      <c r="U472" t="str">
        <f>+VLOOKUP($G472,TP!$G:$J,4,FALSE)</f>
        <v>Produits</v>
      </c>
    </row>
    <row r="473" spans="1:21">
      <c r="A473">
        <v>2015</v>
      </c>
      <c r="B473">
        <v>10</v>
      </c>
      <c r="D473">
        <v>514</v>
      </c>
      <c r="E473" t="s">
        <v>145</v>
      </c>
      <c r="F473" t="s">
        <v>146</v>
      </c>
      <c r="G473">
        <v>70</v>
      </c>
      <c r="H473" t="s">
        <v>84</v>
      </c>
      <c r="I473">
        <v>706300</v>
      </c>
      <c r="J473" t="s">
        <v>125</v>
      </c>
      <c r="O473">
        <v>190</v>
      </c>
      <c r="R473" t="str">
        <f>+VLOOKUP($D473,TP!$B:$E,3,FALSE)</f>
        <v>DEVECO</v>
      </c>
      <c r="S473" t="str">
        <f>+VLOOKUP($D473,TP!$B:$E,4,FALSE)</f>
        <v>Création / Transmission</v>
      </c>
      <c r="T473" t="str">
        <f>+VLOOKUP($D473,TP!$B:$F,5,FALSE)</f>
        <v>C°/T°</v>
      </c>
      <c r="U473" t="str">
        <f>+VLOOKUP($G473,TP!$G:$J,4,FALSE)</f>
        <v>Produits</v>
      </c>
    </row>
    <row r="474" spans="1:21">
      <c r="A474">
        <v>2015</v>
      </c>
      <c r="B474">
        <v>10</v>
      </c>
      <c r="D474">
        <v>514</v>
      </c>
      <c r="E474" t="s">
        <v>145</v>
      </c>
      <c r="F474" t="s">
        <v>146</v>
      </c>
      <c r="G474">
        <v>70</v>
      </c>
      <c r="H474" t="s">
        <v>84</v>
      </c>
      <c r="I474">
        <v>706300</v>
      </c>
      <c r="J474" t="s">
        <v>125</v>
      </c>
      <c r="O474">
        <v>186.87</v>
      </c>
      <c r="R474" t="str">
        <f>+VLOOKUP($D474,TP!$B:$E,3,FALSE)</f>
        <v>DEVECO</v>
      </c>
      <c r="S474" t="str">
        <f>+VLOOKUP($D474,TP!$B:$E,4,FALSE)</f>
        <v>Création / Transmission</v>
      </c>
      <c r="T474" t="str">
        <f>+VLOOKUP($D474,TP!$B:$F,5,FALSE)</f>
        <v>C°/T°</v>
      </c>
      <c r="U474" t="str">
        <f>+VLOOKUP($G474,TP!$G:$J,4,FALSE)</f>
        <v>Produits</v>
      </c>
    </row>
    <row r="475" spans="1:21">
      <c r="A475">
        <v>2015</v>
      </c>
      <c r="B475">
        <v>10</v>
      </c>
      <c r="D475">
        <v>514</v>
      </c>
      <c r="E475" t="s">
        <v>145</v>
      </c>
      <c r="F475" t="s">
        <v>146</v>
      </c>
      <c r="G475">
        <v>70</v>
      </c>
      <c r="H475" t="s">
        <v>84</v>
      </c>
      <c r="I475">
        <v>706300</v>
      </c>
      <c r="J475" t="s">
        <v>125</v>
      </c>
      <c r="O475">
        <v>186.87</v>
      </c>
      <c r="R475" t="str">
        <f>+VLOOKUP($D475,TP!$B:$E,3,FALSE)</f>
        <v>DEVECO</v>
      </c>
      <c r="S475" t="str">
        <f>+VLOOKUP($D475,TP!$B:$E,4,FALSE)</f>
        <v>Création / Transmission</v>
      </c>
      <c r="T475" t="str">
        <f>+VLOOKUP($D475,TP!$B:$F,5,FALSE)</f>
        <v>C°/T°</v>
      </c>
      <c r="U475" t="str">
        <f>+VLOOKUP($G475,TP!$G:$J,4,FALSE)</f>
        <v>Produits</v>
      </c>
    </row>
    <row r="476" spans="1:21">
      <c r="A476">
        <v>2015</v>
      </c>
      <c r="B476">
        <v>10</v>
      </c>
      <c r="D476">
        <v>514</v>
      </c>
      <c r="E476" t="s">
        <v>145</v>
      </c>
      <c r="F476" t="s">
        <v>146</v>
      </c>
      <c r="G476">
        <v>70</v>
      </c>
      <c r="H476" t="s">
        <v>84</v>
      </c>
      <c r="I476">
        <v>706300</v>
      </c>
      <c r="J476" t="s">
        <v>125</v>
      </c>
      <c r="O476">
        <v>186.87</v>
      </c>
      <c r="R476" t="str">
        <f>+VLOOKUP($D476,TP!$B:$E,3,FALSE)</f>
        <v>DEVECO</v>
      </c>
      <c r="S476" t="str">
        <f>+VLOOKUP($D476,TP!$B:$E,4,FALSE)</f>
        <v>Création / Transmission</v>
      </c>
      <c r="T476" t="str">
        <f>+VLOOKUP($D476,TP!$B:$F,5,FALSE)</f>
        <v>C°/T°</v>
      </c>
      <c r="U476" t="str">
        <f>+VLOOKUP($G476,TP!$G:$J,4,FALSE)</f>
        <v>Produits</v>
      </c>
    </row>
    <row r="477" spans="1:21">
      <c r="A477">
        <v>2015</v>
      </c>
      <c r="B477">
        <v>10</v>
      </c>
      <c r="D477">
        <v>514</v>
      </c>
      <c r="E477" t="s">
        <v>145</v>
      </c>
      <c r="F477" t="s">
        <v>146</v>
      </c>
      <c r="G477">
        <v>70</v>
      </c>
      <c r="H477" t="s">
        <v>84</v>
      </c>
      <c r="I477">
        <v>706300</v>
      </c>
      <c r="J477" t="s">
        <v>125</v>
      </c>
      <c r="O477">
        <v>186.87</v>
      </c>
      <c r="R477" t="str">
        <f>+VLOOKUP($D477,TP!$B:$E,3,FALSE)</f>
        <v>DEVECO</v>
      </c>
      <c r="S477" t="str">
        <f>+VLOOKUP($D477,TP!$B:$E,4,FALSE)</f>
        <v>Création / Transmission</v>
      </c>
      <c r="T477" t="str">
        <f>+VLOOKUP($D477,TP!$B:$F,5,FALSE)</f>
        <v>C°/T°</v>
      </c>
      <c r="U477" t="str">
        <f>+VLOOKUP($G477,TP!$G:$J,4,FALSE)</f>
        <v>Produits</v>
      </c>
    </row>
    <row r="478" spans="1:21">
      <c r="A478">
        <v>2015</v>
      </c>
      <c r="B478">
        <v>10</v>
      </c>
      <c r="D478">
        <v>514</v>
      </c>
      <c r="E478" t="s">
        <v>145</v>
      </c>
      <c r="F478" t="s">
        <v>146</v>
      </c>
      <c r="G478">
        <v>70</v>
      </c>
      <c r="H478" t="s">
        <v>84</v>
      </c>
      <c r="I478">
        <v>706300</v>
      </c>
      <c r="J478" t="s">
        <v>125</v>
      </c>
      <c r="O478">
        <v>186.87</v>
      </c>
      <c r="R478" t="str">
        <f>+VLOOKUP($D478,TP!$B:$E,3,FALSE)</f>
        <v>DEVECO</v>
      </c>
      <c r="S478" t="str">
        <f>+VLOOKUP($D478,TP!$B:$E,4,FALSE)</f>
        <v>Création / Transmission</v>
      </c>
      <c r="T478" t="str">
        <f>+VLOOKUP($D478,TP!$B:$F,5,FALSE)</f>
        <v>C°/T°</v>
      </c>
      <c r="U478" t="str">
        <f>+VLOOKUP($G478,TP!$G:$J,4,FALSE)</f>
        <v>Produits</v>
      </c>
    </row>
    <row r="479" spans="1:21">
      <c r="A479">
        <v>2015</v>
      </c>
      <c r="B479">
        <v>10</v>
      </c>
      <c r="D479">
        <v>514</v>
      </c>
      <c r="E479" t="s">
        <v>145</v>
      </c>
      <c r="F479" t="s">
        <v>146</v>
      </c>
      <c r="G479">
        <v>70</v>
      </c>
      <c r="H479" t="s">
        <v>84</v>
      </c>
      <c r="I479">
        <v>706300</v>
      </c>
      <c r="J479" t="s">
        <v>125</v>
      </c>
      <c r="O479">
        <v>186.87</v>
      </c>
      <c r="R479" t="str">
        <f>+VLOOKUP($D479,TP!$B:$E,3,FALSE)</f>
        <v>DEVECO</v>
      </c>
      <c r="S479" t="str">
        <f>+VLOOKUP($D479,TP!$B:$E,4,FALSE)</f>
        <v>Création / Transmission</v>
      </c>
      <c r="T479" t="str">
        <f>+VLOOKUP($D479,TP!$B:$F,5,FALSE)</f>
        <v>C°/T°</v>
      </c>
      <c r="U479" t="str">
        <f>+VLOOKUP($G479,TP!$G:$J,4,FALSE)</f>
        <v>Produits</v>
      </c>
    </row>
    <row r="480" spans="1:21">
      <c r="A480">
        <v>2015</v>
      </c>
      <c r="B480">
        <v>10</v>
      </c>
      <c r="D480">
        <v>514</v>
      </c>
      <c r="E480" t="s">
        <v>145</v>
      </c>
      <c r="F480" t="s">
        <v>146</v>
      </c>
      <c r="G480">
        <v>70</v>
      </c>
      <c r="H480" t="s">
        <v>84</v>
      </c>
      <c r="I480">
        <v>706300</v>
      </c>
      <c r="J480" t="s">
        <v>125</v>
      </c>
      <c r="O480">
        <v>190</v>
      </c>
      <c r="R480" t="str">
        <f>+VLOOKUP($D480,TP!$B:$E,3,FALSE)</f>
        <v>DEVECO</v>
      </c>
      <c r="S480" t="str">
        <f>+VLOOKUP($D480,TP!$B:$E,4,FALSE)</f>
        <v>Création / Transmission</v>
      </c>
      <c r="T480" t="str">
        <f>+VLOOKUP($D480,TP!$B:$F,5,FALSE)</f>
        <v>C°/T°</v>
      </c>
      <c r="U480" t="str">
        <f>+VLOOKUP($G480,TP!$G:$J,4,FALSE)</f>
        <v>Produits</v>
      </c>
    </row>
    <row r="481" spans="1:21">
      <c r="A481">
        <v>2015</v>
      </c>
      <c r="B481">
        <v>10</v>
      </c>
      <c r="D481">
        <v>514</v>
      </c>
      <c r="E481" t="s">
        <v>145</v>
      </c>
      <c r="F481" t="s">
        <v>148</v>
      </c>
      <c r="G481">
        <v>62</v>
      </c>
      <c r="H481" t="s">
        <v>29</v>
      </c>
      <c r="I481">
        <v>621400</v>
      </c>
      <c r="J481" t="s">
        <v>61</v>
      </c>
      <c r="K481">
        <v>-36355.82</v>
      </c>
      <c r="L481">
        <v>-18863</v>
      </c>
      <c r="M481">
        <v>-36179</v>
      </c>
      <c r="P481">
        <v>-18300</v>
      </c>
      <c r="Q481">
        <v>-18300</v>
      </c>
      <c r="R481" t="str">
        <f>+VLOOKUP($D481,TP!$B:$E,3,FALSE)</f>
        <v>DEVECO</v>
      </c>
      <c r="S481" t="str">
        <f>+VLOOKUP($D481,TP!$B:$E,4,FALSE)</f>
        <v>Création / Transmission</v>
      </c>
      <c r="T481" t="str">
        <f>+VLOOKUP($D481,TP!$B:$F,5,FALSE)</f>
        <v>C°/T°</v>
      </c>
      <c r="U481" t="str">
        <f>+VLOOKUP($G481,TP!$G:$J,4,FALSE)</f>
        <v>Charges</v>
      </c>
    </row>
    <row r="482" spans="1:21">
      <c r="A482">
        <v>2015</v>
      </c>
      <c r="B482">
        <v>10</v>
      </c>
      <c r="D482">
        <v>514</v>
      </c>
      <c r="E482" t="s">
        <v>145</v>
      </c>
      <c r="F482" t="s">
        <v>148</v>
      </c>
      <c r="G482">
        <v>62</v>
      </c>
      <c r="H482" t="s">
        <v>29</v>
      </c>
      <c r="I482">
        <v>621400</v>
      </c>
      <c r="J482" t="s">
        <v>61</v>
      </c>
      <c r="O482">
        <v>-3236.37</v>
      </c>
      <c r="R482" t="str">
        <f>+VLOOKUP($D482,TP!$B:$E,3,FALSE)</f>
        <v>DEVECO</v>
      </c>
      <c r="S482" t="str">
        <f>+VLOOKUP($D482,TP!$B:$E,4,FALSE)</f>
        <v>Création / Transmission</v>
      </c>
      <c r="T482" t="str">
        <f>+VLOOKUP($D482,TP!$B:$F,5,FALSE)</f>
        <v>C°/T°</v>
      </c>
      <c r="U482" t="str">
        <f>+VLOOKUP($G482,TP!$G:$J,4,FALSE)</f>
        <v>Charges</v>
      </c>
    </row>
    <row r="483" spans="1:21">
      <c r="A483">
        <v>2015</v>
      </c>
      <c r="B483">
        <v>10</v>
      </c>
      <c r="D483">
        <v>514</v>
      </c>
      <c r="E483" t="s">
        <v>145</v>
      </c>
      <c r="F483" t="s">
        <v>148</v>
      </c>
      <c r="G483">
        <v>62</v>
      </c>
      <c r="H483" t="s">
        <v>29</v>
      </c>
      <c r="I483">
        <v>621400</v>
      </c>
      <c r="J483" t="s">
        <v>61</v>
      </c>
      <c r="O483">
        <v>379.33</v>
      </c>
      <c r="R483" t="str">
        <f>+VLOOKUP($D483,TP!$B:$E,3,FALSE)</f>
        <v>DEVECO</v>
      </c>
      <c r="S483" t="str">
        <f>+VLOOKUP($D483,TP!$B:$E,4,FALSE)</f>
        <v>Création / Transmission</v>
      </c>
      <c r="T483" t="str">
        <f>+VLOOKUP($D483,TP!$B:$F,5,FALSE)</f>
        <v>C°/T°</v>
      </c>
      <c r="U483" t="str">
        <f>+VLOOKUP($G483,TP!$G:$J,4,FALSE)</f>
        <v>Charges</v>
      </c>
    </row>
    <row r="484" spans="1:21">
      <c r="A484">
        <v>2015</v>
      </c>
      <c r="B484">
        <v>10</v>
      </c>
      <c r="D484">
        <v>514</v>
      </c>
      <c r="E484" t="s">
        <v>145</v>
      </c>
      <c r="F484" t="s">
        <v>148</v>
      </c>
      <c r="G484">
        <v>62</v>
      </c>
      <c r="H484" t="s">
        <v>29</v>
      </c>
      <c r="I484">
        <v>621400</v>
      </c>
      <c r="J484" t="s">
        <v>61</v>
      </c>
      <c r="O484">
        <v>-3402.55</v>
      </c>
      <c r="R484" t="str">
        <f>+VLOOKUP($D484,TP!$B:$E,3,FALSE)</f>
        <v>DEVECO</v>
      </c>
      <c r="S484" t="str">
        <f>+VLOOKUP($D484,TP!$B:$E,4,FALSE)</f>
        <v>Création / Transmission</v>
      </c>
      <c r="T484" t="str">
        <f>+VLOOKUP($D484,TP!$B:$F,5,FALSE)</f>
        <v>C°/T°</v>
      </c>
      <c r="U484" t="str">
        <f>+VLOOKUP($G484,TP!$G:$J,4,FALSE)</f>
        <v>Charges</v>
      </c>
    </row>
    <row r="485" spans="1:21">
      <c r="A485">
        <v>2015</v>
      </c>
      <c r="B485">
        <v>10</v>
      </c>
      <c r="D485">
        <v>514</v>
      </c>
      <c r="E485" t="s">
        <v>145</v>
      </c>
      <c r="F485" t="s">
        <v>148</v>
      </c>
      <c r="G485">
        <v>62</v>
      </c>
      <c r="H485" t="s">
        <v>29</v>
      </c>
      <c r="I485">
        <v>621400</v>
      </c>
      <c r="J485" t="s">
        <v>61</v>
      </c>
      <c r="O485">
        <v>573.82000000000005</v>
      </c>
      <c r="R485" t="str">
        <f>+VLOOKUP($D485,TP!$B:$E,3,FALSE)</f>
        <v>DEVECO</v>
      </c>
      <c r="S485" t="str">
        <f>+VLOOKUP($D485,TP!$B:$E,4,FALSE)</f>
        <v>Création / Transmission</v>
      </c>
      <c r="T485" t="str">
        <f>+VLOOKUP($D485,TP!$B:$F,5,FALSE)</f>
        <v>C°/T°</v>
      </c>
      <c r="U485" t="str">
        <f>+VLOOKUP($G485,TP!$G:$J,4,FALSE)</f>
        <v>Charges</v>
      </c>
    </row>
    <row r="486" spans="1:21">
      <c r="A486">
        <v>2015</v>
      </c>
      <c r="B486">
        <v>10</v>
      </c>
      <c r="D486">
        <v>514</v>
      </c>
      <c r="E486" t="s">
        <v>145</v>
      </c>
      <c r="F486" t="s">
        <v>148</v>
      </c>
      <c r="G486">
        <v>62</v>
      </c>
      <c r="H486" t="s">
        <v>29</v>
      </c>
      <c r="I486">
        <v>621400</v>
      </c>
      <c r="J486" t="s">
        <v>61</v>
      </c>
      <c r="O486">
        <v>-3635.83</v>
      </c>
      <c r="R486" t="str">
        <f>+VLOOKUP($D486,TP!$B:$E,3,FALSE)</f>
        <v>DEVECO</v>
      </c>
      <c r="S486" t="str">
        <f>+VLOOKUP($D486,TP!$B:$E,4,FALSE)</f>
        <v>Création / Transmission</v>
      </c>
      <c r="T486" t="str">
        <f>+VLOOKUP($D486,TP!$B:$F,5,FALSE)</f>
        <v>C°/T°</v>
      </c>
      <c r="U486" t="str">
        <f>+VLOOKUP($G486,TP!$G:$J,4,FALSE)</f>
        <v>Charges</v>
      </c>
    </row>
    <row r="487" spans="1:21">
      <c r="A487">
        <v>2015</v>
      </c>
      <c r="B487">
        <v>10</v>
      </c>
      <c r="D487">
        <v>514</v>
      </c>
      <c r="E487" t="s">
        <v>145</v>
      </c>
      <c r="F487" t="s">
        <v>148</v>
      </c>
      <c r="G487">
        <v>62</v>
      </c>
      <c r="H487" t="s">
        <v>29</v>
      </c>
      <c r="I487">
        <v>621400</v>
      </c>
      <c r="J487" t="s">
        <v>61</v>
      </c>
      <c r="O487">
        <v>799.18</v>
      </c>
      <c r="R487" t="str">
        <f>+VLOOKUP($D487,TP!$B:$E,3,FALSE)</f>
        <v>DEVECO</v>
      </c>
      <c r="S487" t="str">
        <f>+VLOOKUP($D487,TP!$B:$E,4,FALSE)</f>
        <v>Création / Transmission</v>
      </c>
      <c r="T487" t="str">
        <f>+VLOOKUP($D487,TP!$B:$F,5,FALSE)</f>
        <v>C°/T°</v>
      </c>
      <c r="U487" t="str">
        <f>+VLOOKUP($G487,TP!$G:$J,4,FALSE)</f>
        <v>Charges</v>
      </c>
    </row>
    <row r="488" spans="1:21">
      <c r="A488">
        <v>2015</v>
      </c>
      <c r="B488">
        <v>10</v>
      </c>
      <c r="D488">
        <v>514</v>
      </c>
      <c r="E488" t="s">
        <v>145</v>
      </c>
      <c r="F488" t="s">
        <v>148</v>
      </c>
      <c r="G488">
        <v>62</v>
      </c>
      <c r="H488" t="s">
        <v>29</v>
      </c>
      <c r="I488">
        <v>621400</v>
      </c>
      <c r="J488" t="s">
        <v>61</v>
      </c>
      <c r="O488">
        <v>845.85</v>
      </c>
      <c r="R488" t="str">
        <f>+VLOOKUP($D488,TP!$B:$E,3,FALSE)</f>
        <v>DEVECO</v>
      </c>
      <c r="S488" t="str">
        <f>+VLOOKUP($D488,TP!$B:$E,4,FALSE)</f>
        <v>Création / Transmission</v>
      </c>
      <c r="T488" t="str">
        <f>+VLOOKUP($D488,TP!$B:$F,5,FALSE)</f>
        <v>C°/T°</v>
      </c>
      <c r="U488" t="str">
        <f>+VLOOKUP($G488,TP!$G:$J,4,FALSE)</f>
        <v>Charges</v>
      </c>
    </row>
    <row r="489" spans="1:21">
      <c r="A489">
        <v>2015</v>
      </c>
      <c r="B489">
        <v>10</v>
      </c>
      <c r="D489">
        <v>514</v>
      </c>
      <c r="E489" t="s">
        <v>145</v>
      </c>
      <c r="F489" t="s">
        <v>148</v>
      </c>
      <c r="G489">
        <v>62</v>
      </c>
      <c r="H489" t="s">
        <v>29</v>
      </c>
      <c r="I489">
        <v>621400</v>
      </c>
      <c r="J489" t="s">
        <v>61</v>
      </c>
      <c r="O489">
        <v>-3669.84</v>
      </c>
      <c r="R489" t="str">
        <f>+VLOOKUP($D489,TP!$B:$E,3,FALSE)</f>
        <v>DEVECO</v>
      </c>
      <c r="S489" t="str">
        <f>+VLOOKUP($D489,TP!$B:$E,4,FALSE)</f>
        <v>Création / Transmission</v>
      </c>
      <c r="T489" t="str">
        <f>+VLOOKUP($D489,TP!$B:$F,5,FALSE)</f>
        <v>C°/T°</v>
      </c>
      <c r="U489" t="str">
        <f>+VLOOKUP($G489,TP!$G:$J,4,FALSE)</f>
        <v>Charges</v>
      </c>
    </row>
    <row r="490" spans="1:21">
      <c r="A490">
        <v>2015</v>
      </c>
      <c r="B490">
        <v>10</v>
      </c>
      <c r="D490">
        <v>514</v>
      </c>
      <c r="E490" t="s">
        <v>145</v>
      </c>
      <c r="F490" t="s">
        <v>148</v>
      </c>
      <c r="G490">
        <v>62</v>
      </c>
      <c r="H490" t="s">
        <v>29</v>
      </c>
      <c r="I490">
        <v>621400</v>
      </c>
      <c r="J490" t="s">
        <v>61</v>
      </c>
      <c r="O490">
        <v>-3757.22</v>
      </c>
      <c r="R490" t="str">
        <f>+VLOOKUP($D490,TP!$B:$E,3,FALSE)</f>
        <v>DEVECO</v>
      </c>
      <c r="S490" t="str">
        <f>+VLOOKUP($D490,TP!$B:$E,4,FALSE)</f>
        <v>Création / Transmission</v>
      </c>
      <c r="T490" t="str">
        <f>+VLOOKUP($D490,TP!$B:$F,5,FALSE)</f>
        <v>C°/T°</v>
      </c>
      <c r="U490" t="str">
        <f>+VLOOKUP($G490,TP!$G:$J,4,FALSE)</f>
        <v>Charges</v>
      </c>
    </row>
    <row r="491" spans="1:21">
      <c r="A491">
        <v>2015</v>
      </c>
      <c r="B491">
        <v>10</v>
      </c>
      <c r="D491">
        <v>514</v>
      </c>
      <c r="E491" t="s">
        <v>145</v>
      </c>
      <c r="F491" t="s">
        <v>148</v>
      </c>
      <c r="G491">
        <v>62</v>
      </c>
      <c r="H491" t="s">
        <v>29</v>
      </c>
      <c r="I491">
        <v>621400</v>
      </c>
      <c r="J491" t="s">
        <v>61</v>
      </c>
      <c r="O491">
        <v>873.3</v>
      </c>
      <c r="R491" t="str">
        <f>+VLOOKUP($D491,TP!$B:$E,3,FALSE)</f>
        <v>DEVECO</v>
      </c>
      <c r="S491" t="str">
        <f>+VLOOKUP($D491,TP!$B:$E,4,FALSE)</f>
        <v>Création / Transmission</v>
      </c>
      <c r="T491" t="str">
        <f>+VLOOKUP($D491,TP!$B:$F,5,FALSE)</f>
        <v>C°/T°</v>
      </c>
      <c r="U491" t="str">
        <f>+VLOOKUP($G491,TP!$G:$J,4,FALSE)</f>
        <v>Charges</v>
      </c>
    </row>
    <row r="492" spans="1:21">
      <c r="A492">
        <v>2015</v>
      </c>
      <c r="B492">
        <v>10</v>
      </c>
      <c r="D492">
        <v>514</v>
      </c>
      <c r="E492" t="s">
        <v>145</v>
      </c>
      <c r="F492" t="s">
        <v>148</v>
      </c>
      <c r="G492">
        <v>62</v>
      </c>
      <c r="H492" t="s">
        <v>29</v>
      </c>
      <c r="I492">
        <v>621400</v>
      </c>
      <c r="J492" t="s">
        <v>61</v>
      </c>
      <c r="O492">
        <v>-3333.52</v>
      </c>
      <c r="R492" t="str">
        <f>+VLOOKUP($D492,TP!$B:$E,3,FALSE)</f>
        <v>DEVECO</v>
      </c>
      <c r="S492" t="str">
        <f>+VLOOKUP($D492,TP!$B:$E,4,FALSE)</f>
        <v>Création / Transmission</v>
      </c>
      <c r="T492" t="str">
        <f>+VLOOKUP($D492,TP!$B:$F,5,FALSE)</f>
        <v>C°/T°</v>
      </c>
      <c r="U492" t="str">
        <f>+VLOOKUP($G492,TP!$G:$J,4,FALSE)</f>
        <v>Charges</v>
      </c>
    </row>
    <row r="493" spans="1:21">
      <c r="A493">
        <v>2015</v>
      </c>
      <c r="B493">
        <v>10</v>
      </c>
      <c r="D493">
        <v>514</v>
      </c>
      <c r="E493" t="s">
        <v>145</v>
      </c>
      <c r="F493" t="s">
        <v>148</v>
      </c>
      <c r="G493">
        <v>62</v>
      </c>
      <c r="H493" t="s">
        <v>29</v>
      </c>
      <c r="I493">
        <v>621400</v>
      </c>
      <c r="J493" t="s">
        <v>61</v>
      </c>
      <c r="O493">
        <v>614.98</v>
      </c>
      <c r="R493" t="str">
        <f>+VLOOKUP($D493,TP!$B:$E,3,FALSE)</f>
        <v>DEVECO</v>
      </c>
      <c r="S493" t="str">
        <f>+VLOOKUP($D493,TP!$B:$E,4,FALSE)</f>
        <v>Création / Transmission</v>
      </c>
      <c r="T493" t="str">
        <f>+VLOOKUP($D493,TP!$B:$F,5,FALSE)</f>
        <v>C°/T°</v>
      </c>
      <c r="U493" t="str">
        <f>+VLOOKUP($G493,TP!$G:$J,4,FALSE)</f>
        <v>Charges</v>
      </c>
    </row>
    <row r="494" spans="1:21">
      <c r="A494">
        <v>2015</v>
      </c>
      <c r="B494">
        <v>10</v>
      </c>
      <c r="D494">
        <v>514</v>
      </c>
      <c r="E494" t="s">
        <v>145</v>
      </c>
      <c r="F494" t="s">
        <v>148</v>
      </c>
      <c r="G494">
        <v>62</v>
      </c>
      <c r="H494" t="s">
        <v>29</v>
      </c>
      <c r="I494">
        <v>621400</v>
      </c>
      <c r="J494" t="s">
        <v>61</v>
      </c>
      <c r="O494">
        <v>379.33</v>
      </c>
      <c r="R494" t="str">
        <f>+VLOOKUP($D494,TP!$B:$E,3,FALSE)</f>
        <v>DEVECO</v>
      </c>
      <c r="S494" t="str">
        <f>+VLOOKUP($D494,TP!$B:$E,4,FALSE)</f>
        <v>Création / Transmission</v>
      </c>
      <c r="T494" t="str">
        <f>+VLOOKUP($D494,TP!$B:$F,5,FALSE)</f>
        <v>C°/T°</v>
      </c>
      <c r="U494" t="str">
        <f>+VLOOKUP($G494,TP!$G:$J,4,FALSE)</f>
        <v>Charges</v>
      </c>
    </row>
    <row r="495" spans="1:21">
      <c r="A495">
        <v>2015</v>
      </c>
      <c r="B495">
        <v>10</v>
      </c>
      <c r="D495">
        <v>514</v>
      </c>
      <c r="E495" t="s">
        <v>145</v>
      </c>
      <c r="F495" t="s">
        <v>148</v>
      </c>
      <c r="G495">
        <v>62</v>
      </c>
      <c r="H495" t="s">
        <v>29</v>
      </c>
      <c r="I495">
        <v>621400</v>
      </c>
      <c r="J495" t="s">
        <v>61</v>
      </c>
      <c r="O495">
        <v>-3308.47</v>
      </c>
      <c r="R495" t="str">
        <f>+VLOOKUP($D495,TP!$B:$E,3,FALSE)</f>
        <v>DEVECO</v>
      </c>
      <c r="S495" t="str">
        <f>+VLOOKUP($D495,TP!$B:$E,4,FALSE)</f>
        <v>Création / Transmission</v>
      </c>
      <c r="T495" t="str">
        <f>+VLOOKUP($D495,TP!$B:$F,5,FALSE)</f>
        <v>C°/T°</v>
      </c>
      <c r="U495" t="str">
        <f>+VLOOKUP($G495,TP!$G:$J,4,FALSE)</f>
        <v>Charges</v>
      </c>
    </row>
    <row r="496" spans="1:21">
      <c r="A496">
        <v>2015</v>
      </c>
      <c r="B496">
        <v>10</v>
      </c>
      <c r="D496">
        <v>514</v>
      </c>
      <c r="E496" t="s">
        <v>145</v>
      </c>
      <c r="F496" t="s">
        <v>148</v>
      </c>
      <c r="G496">
        <v>62</v>
      </c>
      <c r="H496" t="s">
        <v>29</v>
      </c>
      <c r="I496">
        <v>621400</v>
      </c>
      <c r="J496" t="s">
        <v>61</v>
      </c>
      <c r="O496">
        <v>1219.0899999999999</v>
      </c>
      <c r="R496" t="str">
        <f>+VLOOKUP($D496,TP!$B:$E,3,FALSE)</f>
        <v>DEVECO</v>
      </c>
      <c r="S496" t="str">
        <f>+VLOOKUP($D496,TP!$B:$E,4,FALSE)</f>
        <v>Création / Transmission</v>
      </c>
      <c r="T496" t="str">
        <f>+VLOOKUP($D496,TP!$B:$F,5,FALSE)</f>
        <v>C°/T°</v>
      </c>
      <c r="U496" t="str">
        <f>+VLOOKUP($G496,TP!$G:$J,4,FALSE)</f>
        <v>Charges</v>
      </c>
    </row>
    <row r="497" spans="1:21">
      <c r="A497">
        <v>2015</v>
      </c>
      <c r="B497">
        <v>10</v>
      </c>
      <c r="D497">
        <v>514</v>
      </c>
      <c r="E497" t="s">
        <v>145</v>
      </c>
      <c r="F497" t="s">
        <v>148</v>
      </c>
      <c r="G497">
        <v>62</v>
      </c>
      <c r="H497" t="s">
        <v>29</v>
      </c>
      <c r="I497">
        <v>621400</v>
      </c>
      <c r="J497" t="s">
        <v>61</v>
      </c>
      <c r="O497">
        <v>-4110.51</v>
      </c>
      <c r="R497" t="str">
        <f>+VLOOKUP($D497,TP!$B:$E,3,FALSE)</f>
        <v>DEVECO</v>
      </c>
      <c r="S497" t="str">
        <f>+VLOOKUP($D497,TP!$B:$E,4,FALSE)</f>
        <v>Création / Transmission</v>
      </c>
      <c r="T497" t="str">
        <f>+VLOOKUP($D497,TP!$B:$F,5,FALSE)</f>
        <v>C°/T°</v>
      </c>
      <c r="U497" t="str">
        <f>+VLOOKUP($G497,TP!$G:$J,4,FALSE)</f>
        <v>Charges</v>
      </c>
    </row>
    <row r="498" spans="1:21">
      <c r="A498">
        <v>2015</v>
      </c>
      <c r="B498">
        <v>10</v>
      </c>
      <c r="D498">
        <v>514</v>
      </c>
      <c r="E498" t="s">
        <v>145</v>
      </c>
      <c r="F498" t="s">
        <v>148</v>
      </c>
      <c r="G498">
        <v>62</v>
      </c>
      <c r="H498" t="s">
        <v>29</v>
      </c>
      <c r="I498">
        <v>621400</v>
      </c>
      <c r="J498" t="s">
        <v>61</v>
      </c>
      <c r="O498">
        <v>-3853.8</v>
      </c>
      <c r="R498" t="str">
        <f>+VLOOKUP($D498,TP!$B:$E,3,FALSE)</f>
        <v>DEVECO</v>
      </c>
      <c r="S498" t="str">
        <f>+VLOOKUP($D498,TP!$B:$E,4,FALSE)</f>
        <v>Création / Transmission</v>
      </c>
      <c r="T498" t="str">
        <f>+VLOOKUP($D498,TP!$B:$F,5,FALSE)</f>
        <v>C°/T°</v>
      </c>
      <c r="U498" t="str">
        <f>+VLOOKUP($G498,TP!$G:$J,4,FALSE)</f>
        <v>Charges</v>
      </c>
    </row>
    <row r="499" spans="1:21">
      <c r="A499">
        <v>2015</v>
      </c>
      <c r="B499">
        <v>10</v>
      </c>
      <c r="D499">
        <v>514</v>
      </c>
      <c r="E499" t="s">
        <v>145</v>
      </c>
      <c r="F499" t="s">
        <v>148</v>
      </c>
      <c r="G499">
        <v>62</v>
      </c>
      <c r="H499" t="s">
        <v>29</v>
      </c>
      <c r="I499">
        <v>621400</v>
      </c>
      <c r="J499" t="s">
        <v>61</v>
      </c>
      <c r="O499">
        <v>873.15</v>
      </c>
      <c r="R499" t="str">
        <f>+VLOOKUP($D499,TP!$B:$E,3,FALSE)</f>
        <v>DEVECO</v>
      </c>
      <c r="S499" t="str">
        <f>+VLOOKUP($D499,TP!$B:$E,4,FALSE)</f>
        <v>Création / Transmission</v>
      </c>
      <c r="T499" t="str">
        <f>+VLOOKUP($D499,TP!$B:$F,5,FALSE)</f>
        <v>C°/T°</v>
      </c>
      <c r="U499" t="str">
        <f>+VLOOKUP($G499,TP!$G:$J,4,FALSE)</f>
        <v>Charges</v>
      </c>
    </row>
    <row r="500" spans="1:21">
      <c r="A500">
        <v>2015</v>
      </c>
      <c r="B500">
        <v>10</v>
      </c>
      <c r="D500">
        <v>514</v>
      </c>
      <c r="E500" t="s">
        <v>145</v>
      </c>
      <c r="F500" t="s">
        <v>148</v>
      </c>
      <c r="G500">
        <v>74</v>
      </c>
      <c r="H500" t="s">
        <v>93</v>
      </c>
      <c r="I500">
        <v>744100</v>
      </c>
      <c r="J500" t="s">
        <v>140</v>
      </c>
      <c r="K500">
        <v>18872.45</v>
      </c>
      <c r="L500">
        <v>18000</v>
      </c>
      <c r="M500">
        <v>18000</v>
      </c>
      <c r="P500">
        <v>18000</v>
      </c>
      <c r="Q500">
        <v>0</v>
      </c>
      <c r="R500" t="str">
        <f>+VLOOKUP($D500,TP!$B:$E,3,FALSE)</f>
        <v>DEVECO</v>
      </c>
      <c r="S500" t="str">
        <f>+VLOOKUP($D500,TP!$B:$E,4,FALSE)</f>
        <v>Création / Transmission</v>
      </c>
      <c r="T500" t="str">
        <f>+VLOOKUP($D500,TP!$B:$F,5,FALSE)</f>
        <v>C°/T°</v>
      </c>
      <c r="U500" t="str">
        <f>+VLOOKUP($G500,TP!$G:$J,4,FALSE)</f>
        <v>Produits</v>
      </c>
    </row>
    <row r="501" spans="1:21">
      <c r="A501">
        <v>2015</v>
      </c>
      <c r="B501">
        <v>10</v>
      </c>
      <c r="D501">
        <v>514</v>
      </c>
      <c r="E501" t="s">
        <v>145</v>
      </c>
      <c r="F501" t="s">
        <v>148</v>
      </c>
      <c r="G501">
        <v>74</v>
      </c>
      <c r="H501" t="s">
        <v>93</v>
      </c>
      <c r="I501">
        <v>744100</v>
      </c>
      <c r="J501" t="s">
        <v>140</v>
      </c>
      <c r="O501">
        <v>4750.21</v>
      </c>
      <c r="R501" t="str">
        <f>+VLOOKUP($D501,TP!$B:$E,3,FALSE)</f>
        <v>DEVECO</v>
      </c>
      <c r="S501" t="str">
        <f>+VLOOKUP($D501,TP!$B:$E,4,FALSE)</f>
        <v>Création / Transmission</v>
      </c>
      <c r="T501" t="str">
        <f>+VLOOKUP($D501,TP!$B:$F,5,FALSE)</f>
        <v>C°/T°</v>
      </c>
      <c r="U501" t="str">
        <f>+VLOOKUP($G501,TP!$G:$J,4,FALSE)</f>
        <v>Produits</v>
      </c>
    </row>
    <row r="502" spans="1:21">
      <c r="A502">
        <v>2015</v>
      </c>
      <c r="B502">
        <v>10</v>
      </c>
      <c r="D502">
        <v>514</v>
      </c>
      <c r="E502" t="s">
        <v>145</v>
      </c>
      <c r="F502" t="s">
        <v>148</v>
      </c>
      <c r="G502">
        <v>74</v>
      </c>
      <c r="H502" t="s">
        <v>93</v>
      </c>
      <c r="I502">
        <v>744100</v>
      </c>
      <c r="J502" t="s">
        <v>140</v>
      </c>
      <c r="O502">
        <v>3145.41</v>
      </c>
      <c r="R502" t="str">
        <f>+VLOOKUP($D502,TP!$B:$E,3,FALSE)</f>
        <v>DEVECO</v>
      </c>
      <c r="S502" t="str">
        <f>+VLOOKUP($D502,TP!$B:$E,4,FALSE)</f>
        <v>Création / Transmission</v>
      </c>
      <c r="T502" t="str">
        <f>+VLOOKUP($D502,TP!$B:$F,5,FALSE)</f>
        <v>C°/T°</v>
      </c>
      <c r="U502" t="str">
        <f>+VLOOKUP($G502,TP!$G:$J,4,FALSE)</f>
        <v>Produits</v>
      </c>
    </row>
    <row r="503" spans="1:21">
      <c r="A503">
        <v>2015</v>
      </c>
      <c r="B503">
        <v>10</v>
      </c>
      <c r="D503">
        <v>514</v>
      </c>
      <c r="E503" t="s">
        <v>145</v>
      </c>
      <c r="F503" t="s">
        <v>149</v>
      </c>
      <c r="G503">
        <v>60</v>
      </c>
      <c r="H503" t="s">
        <v>23</v>
      </c>
      <c r="I503">
        <v>606410</v>
      </c>
      <c r="J503" t="s">
        <v>25</v>
      </c>
      <c r="K503">
        <v>-68.3</v>
      </c>
      <c r="L503">
        <v>-100</v>
      </c>
      <c r="M503">
        <v>-100</v>
      </c>
      <c r="P503">
        <v>-100</v>
      </c>
      <c r="Q503">
        <v>-100</v>
      </c>
      <c r="R503" t="str">
        <f>+VLOOKUP($D503,TP!$B:$E,3,FALSE)</f>
        <v>DEVECO</v>
      </c>
      <c r="S503" t="str">
        <f>+VLOOKUP($D503,TP!$B:$E,4,FALSE)</f>
        <v>Création / Transmission</v>
      </c>
      <c r="T503" t="str">
        <f>+VLOOKUP($D503,TP!$B:$F,5,FALSE)</f>
        <v>C°/T°</v>
      </c>
      <c r="U503" t="str">
        <f>+VLOOKUP($G503,TP!$G:$J,4,FALSE)</f>
        <v>Charges</v>
      </c>
    </row>
    <row r="504" spans="1:21">
      <c r="A504">
        <v>2015</v>
      </c>
      <c r="B504">
        <v>10</v>
      </c>
      <c r="D504">
        <v>514</v>
      </c>
      <c r="E504" t="s">
        <v>145</v>
      </c>
      <c r="F504" t="s">
        <v>149</v>
      </c>
      <c r="G504">
        <v>61</v>
      </c>
      <c r="H504" t="s">
        <v>26</v>
      </c>
      <c r="I504">
        <v>613510</v>
      </c>
      <c r="J504" t="s">
        <v>73</v>
      </c>
      <c r="K504">
        <v>-104.5</v>
      </c>
      <c r="L504">
        <v>-132</v>
      </c>
      <c r="M504">
        <v>-110</v>
      </c>
      <c r="P504">
        <v>0</v>
      </c>
      <c r="Q504">
        <v>0</v>
      </c>
      <c r="R504" t="str">
        <f>+VLOOKUP($D504,TP!$B:$E,3,FALSE)</f>
        <v>DEVECO</v>
      </c>
      <c r="S504" t="str">
        <f>+VLOOKUP($D504,TP!$B:$E,4,FALSE)</f>
        <v>Création / Transmission</v>
      </c>
      <c r="T504" t="str">
        <f>+VLOOKUP($D504,TP!$B:$F,5,FALSE)</f>
        <v>C°/T°</v>
      </c>
      <c r="U504" t="str">
        <f>+VLOOKUP($G504,TP!$G:$J,4,FALSE)</f>
        <v>Charges</v>
      </c>
    </row>
    <row r="505" spans="1:21">
      <c r="A505">
        <v>2015</v>
      </c>
      <c r="B505">
        <v>10</v>
      </c>
      <c r="D505">
        <v>514</v>
      </c>
      <c r="E505" t="s">
        <v>145</v>
      </c>
      <c r="F505" t="s">
        <v>149</v>
      </c>
      <c r="G505">
        <v>61</v>
      </c>
      <c r="H505" t="s">
        <v>26</v>
      </c>
      <c r="I505">
        <v>613510</v>
      </c>
      <c r="J505" t="s">
        <v>73</v>
      </c>
      <c r="O505">
        <v>-132</v>
      </c>
      <c r="R505" t="str">
        <f>+VLOOKUP($D505,TP!$B:$E,3,FALSE)</f>
        <v>DEVECO</v>
      </c>
      <c r="S505" t="str">
        <f>+VLOOKUP($D505,TP!$B:$E,4,FALSE)</f>
        <v>Création / Transmission</v>
      </c>
      <c r="T505" t="str">
        <f>+VLOOKUP($D505,TP!$B:$F,5,FALSE)</f>
        <v>C°/T°</v>
      </c>
      <c r="U505" t="str">
        <f>+VLOOKUP($G505,TP!$G:$J,4,FALSE)</f>
        <v>Charges</v>
      </c>
    </row>
    <row r="506" spans="1:21">
      <c r="A506">
        <v>2015</v>
      </c>
      <c r="B506">
        <v>10</v>
      </c>
      <c r="D506">
        <v>514</v>
      </c>
      <c r="E506" t="s">
        <v>145</v>
      </c>
      <c r="F506" t="s">
        <v>149</v>
      </c>
      <c r="G506">
        <v>62</v>
      </c>
      <c r="H506" t="s">
        <v>29</v>
      </c>
      <c r="I506">
        <v>623100</v>
      </c>
      <c r="J506" t="s">
        <v>51</v>
      </c>
      <c r="K506">
        <v>-4041.45</v>
      </c>
      <c r="L506">
        <v>-4700</v>
      </c>
      <c r="M506">
        <v>-4000</v>
      </c>
      <c r="P506">
        <v>-3400</v>
      </c>
      <c r="Q506">
        <v>-3400</v>
      </c>
      <c r="R506" t="str">
        <f>+VLOOKUP($D506,TP!$B:$E,3,FALSE)</f>
        <v>DEVECO</v>
      </c>
      <c r="S506" t="str">
        <f>+VLOOKUP($D506,TP!$B:$E,4,FALSE)</f>
        <v>Création / Transmission</v>
      </c>
      <c r="T506" t="str">
        <f>+VLOOKUP($D506,TP!$B:$F,5,FALSE)</f>
        <v>C°/T°</v>
      </c>
      <c r="U506" t="str">
        <f>+VLOOKUP($G506,TP!$G:$J,4,FALSE)</f>
        <v>Charges</v>
      </c>
    </row>
    <row r="507" spans="1:21">
      <c r="A507">
        <v>2015</v>
      </c>
      <c r="B507">
        <v>10</v>
      </c>
      <c r="D507">
        <v>514</v>
      </c>
      <c r="E507" t="s">
        <v>145</v>
      </c>
      <c r="F507" t="s">
        <v>149</v>
      </c>
      <c r="G507">
        <v>62</v>
      </c>
      <c r="H507" t="s">
        <v>29</v>
      </c>
      <c r="I507">
        <v>623100</v>
      </c>
      <c r="J507" t="s">
        <v>51</v>
      </c>
      <c r="O507">
        <v>-480</v>
      </c>
      <c r="R507" t="str">
        <f>+VLOOKUP($D507,TP!$B:$E,3,FALSE)</f>
        <v>DEVECO</v>
      </c>
      <c r="S507" t="str">
        <f>+VLOOKUP($D507,TP!$B:$E,4,FALSE)</f>
        <v>Création / Transmission</v>
      </c>
      <c r="T507" t="str">
        <f>+VLOOKUP($D507,TP!$B:$F,5,FALSE)</f>
        <v>C°/T°</v>
      </c>
      <c r="U507" t="str">
        <f>+VLOOKUP($G507,TP!$G:$J,4,FALSE)</f>
        <v>Charges</v>
      </c>
    </row>
    <row r="508" spans="1:21">
      <c r="A508">
        <v>2015</v>
      </c>
      <c r="B508">
        <v>10</v>
      </c>
      <c r="D508">
        <v>514</v>
      </c>
      <c r="E508" t="s">
        <v>145</v>
      </c>
      <c r="F508" t="s">
        <v>149</v>
      </c>
      <c r="G508">
        <v>62</v>
      </c>
      <c r="H508" t="s">
        <v>29</v>
      </c>
      <c r="I508">
        <v>623100</v>
      </c>
      <c r="J508" t="s">
        <v>51</v>
      </c>
      <c r="O508">
        <v>-176.42</v>
      </c>
      <c r="R508" t="str">
        <f>+VLOOKUP($D508,TP!$B:$E,3,FALSE)</f>
        <v>DEVECO</v>
      </c>
      <c r="S508" t="str">
        <f>+VLOOKUP($D508,TP!$B:$E,4,FALSE)</f>
        <v>Création / Transmission</v>
      </c>
      <c r="T508" t="str">
        <f>+VLOOKUP($D508,TP!$B:$F,5,FALSE)</f>
        <v>C°/T°</v>
      </c>
      <c r="U508" t="str">
        <f>+VLOOKUP($G508,TP!$G:$J,4,FALSE)</f>
        <v>Charges</v>
      </c>
    </row>
    <row r="509" spans="1:21">
      <c r="A509">
        <v>2015</v>
      </c>
      <c r="B509">
        <v>10</v>
      </c>
      <c r="D509">
        <v>514</v>
      </c>
      <c r="E509" t="s">
        <v>145</v>
      </c>
      <c r="F509" t="s">
        <v>149</v>
      </c>
      <c r="G509">
        <v>62</v>
      </c>
      <c r="H509" t="s">
        <v>29</v>
      </c>
      <c r="I509">
        <v>623100</v>
      </c>
      <c r="J509" t="s">
        <v>51</v>
      </c>
      <c r="O509">
        <v>-140.21</v>
      </c>
      <c r="R509" t="str">
        <f>+VLOOKUP($D509,TP!$B:$E,3,FALSE)</f>
        <v>DEVECO</v>
      </c>
      <c r="S509" t="str">
        <f>+VLOOKUP($D509,TP!$B:$E,4,FALSE)</f>
        <v>Création / Transmission</v>
      </c>
      <c r="T509" t="str">
        <f>+VLOOKUP($D509,TP!$B:$F,5,FALSE)</f>
        <v>C°/T°</v>
      </c>
      <c r="U509" t="str">
        <f>+VLOOKUP($G509,TP!$G:$J,4,FALSE)</f>
        <v>Charges</v>
      </c>
    </row>
    <row r="510" spans="1:21">
      <c r="A510">
        <v>2015</v>
      </c>
      <c r="B510">
        <v>10</v>
      </c>
      <c r="D510">
        <v>514</v>
      </c>
      <c r="E510" t="s">
        <v>145</v>
      </c>
      <c r="F510" t="s">
        <v>149</v>
      </c>
      <c r="G510">
        <v>62</v>
      </c>
      <c r="H510" t="s">
        <v>29</v>
      </c>
      <c r="I510">
        <v>623100</v>
      </c>
      <c r="J510" t="s">
        <v>51</v>
      </c>
      <c r="O510">
        <v>-445.45</v>
      </c>
      <c r="R510" t="str">
        <f>+VLOOKUP($D510,TP!$B:$E,3,FALSE)</f>
        <v>DEVECO</v>
      </c>
      <c r="S510" t="str">
        <f>+VLOOKUP($D510,TP!$B:$E,4,FALSE)</f>
        <v>Création / Transmission</v>
      </c>
      <c r="T510" t="str">
        <f>+VLOOKUP($D510,TP!$B:$F,5,FALSE)</f>
        <v>C°/T°</v>
      </c>
      <c r="U510" t="str">
        <f>+VLOOKUP($G510,TP!$G:$J,4,FALSE)</f>
        <v>Charges</v>
      </c>
    </row>
    <row r="511" spans="1:21">
      <c r="A511">
        <v>2015</v>
      </c>
      <c r="B511">
        <v>10</v>
      </c>
      <c r="D511">
        <v>514</v>
      </c>
      <c r="E511" t="s">
        <v>145</v>
      </c>
      <c r="F511" t="s">
        <v>149</v>
      </c>
      <c r="G511">
        <v>62</v>
      </c>
      <c r="H511" t="s">
        <v>29</v>
      </c>
      <c r="I511">
        <v>623100</v>
      </c>
      <c r="J511" t="s">
        <v>51</v>
      </c>
      <c r="O511">
        <v>-2652.48</v>
      </c>
      <c r="R511" t="str">
        <f>+VLOOKUP($D511,TP!$B:$E,3,FALSE)</f>
        <v>DEVECO</v>
      </c>
      <c r="S511" t="str">
        <f>+VLOOKUP($D511,TP!$B:$E,4,FALSE)</f>
        <v>Création / Transmission</v>
      </c>
      <c r="T511" t="str">
        <f>+VLOOKUP($D511,TP!$B:$F,5,FALSE)</f>
        <v>C°/T°</v>
      </c>
      <c r="U511" t="str">
        <f>+VLOOKUP($G511,TP!$G:$J,4,FALSE)</f>
        <v>Charges</v>
      </c>
    </row>
    <row r="512" spans="1:21">
      <c r="A512">
        <v>2015</v>
      </c>
      <c r="B512">
        <v>10</v>
      </c>
      <c r="D512">
        <v>514</v>
      </c>
      <c r="E512" t="s">
        <v>145</v>
      </c>
      <c r="F512" t="s">
        <v>149</v>
      </c>
      <c r="G512">
        <v>62</v>
      </c>
      <c r="H512" t="s">
        <v>29</v>
      </c>
      <c r="I512">
        <v>623100</v>
      </c>
      <c r="J512" t="s">
        <v>51</v>
      </c>
      <c r="O512">
        <v>-192</v>
      </c>
      <c r="R512" t="str">
        <f>+VLOOKUP($D512,TP!$B:$E,3,FALSE)</f>
        <v>DEVECO</v>
      </c>
      <c r="S512" t="str">
        <f>+VLOOKUP($D512,TP!$B:$E,4,FALSE)</f>
        <v>Création / Transmission</v>
      </c>
      <c r="T512" t="str">
        <f>+VLOOKUP($D512,TP!$B:$F,5,FALSE)</f>
        <v>C°/T°</v>
      </c>
      <c r="U512" t="str">
        <f>+VLOOKUP($G512,TP!$G:$J,4,FALSE)</f>
        <v>Charges</v>
      </c>
    </row>
    <row r="513" spans="1:21">
      <c r="A513">
        <v>2015</v>
      </c>
      <c r="B513">
        <v>10</v>
      </c>
      <c r="D513">
        <v>514</v>
      </c>
      <c r="E513" t="s">
        <v>145</v>
      </c>
      <c r="F513" t="s">
        <v>149</v>
      </c>
      <c r="G513">
        <v>62</v>
      </c>
      <c r="H513" t="s">
        <v>29</v>
      </c>
      <c r="I513">
        <v>623100</v>
      </c>
      <c r="J513" t="s">
        <v>51</v>
      </c>
      <c r="O513">
        <v>-531.6</v>
      </c>
      <c r="R513" t="str">
        <f>+VLOOKUP($D513,TP!$B:$E,3,FALSE)</f>
        <v>DEVECO</v>
      </c>
      <c r="S513" t="str">
        <f>+VLOOKUP($D513,TP!$B:$E,4,FALSE)</f>
        <v>Création / Transmission</v>
      </c>
      <c r="T513" t="str">
        <f>+VLOOKUP($D513,TP!$B:$F,5,FALSE)</f>
        <v>C°/T°</v>
      </c>
      <c r="U513" t="str">
        <f>+VLOOKUP($G513,TP!$G:$J,4,FALSE)</f>
        <v>Charges</v>
      </c>
    </row>
    <row r="514" spans="1:21">
      <c r="A514">
        <v>2015</v>
      </c>
      <c r="B514">
        <v>10</v>
      </c>
      <c r="D514">
        <v>514</v>
      </c>
      <c r="E514" t="s">
        <v>145</v>
      </c>
      <c r="F514" t="s">
        <v>149</v>
      </c>
      <c r="G514">
        <v>62</v>
      </c>
      <c r="H514" t="s">
        <v>29</v>
      </c>
      <c r="I514">
        <v>623600</v>
      </c>
      <c r="J514" t="s">
        <v>72</v>
      </c>
      <c r="K514">
        <v>-3134.4</v>
      </c>
      <c r="L514">
        <v>-2500</v>
      </c>
      <c r="M514">
        <v>-3200</v>
      </c>
      <c r="P514">
        <v>-1500</v>
      </c>
      <c r="Q514">
        <v>-1500</v>
      </c>
      <c r="R514" t="str">
        <f>+VLOOKUP($D514,TP!$B:$E,3,FALSE)</f>
        <v>DEVECO</v>
      </c>
      <c r="S514" t="str">
        <f>+VLOOKUP($D514,TP!$B:$E,4,FALSE)</f>
        <v>Création / Transmission</v>
      </c>
      <c r="T514" t="str">
        <f>+VLOOKUP($D514,TP!$B:$F,5,FALSE)</f>
        <v>C°/T°</v>
      </c>
      <c r="U514" t="str">
        <f>+VLOOKUP($G514,TP!$G:$J,4,FALSE)</f>
        <v>Charges</v>
      </c>
    </row>
    <row r="515" spans="1:21">
      <c r="A515">
        <v>2015</v>
      </c>
      <c r="B515">
        <v>10</v>
      </c>
      <c r="D515">
        <v>514</v>
      </c>
      <c r="E515" t="s">
        <v>145</v>
      </c>
      <c r="F515" t="s">
        <v>149</v>
      </c>
      <c r="G515">
        <v>62</v>
      </c>
      <c r="H515" t="s">
        <v>29</v>
      </c>
      <c r="I515">
        <v>623600</v>
      </c>
      <c r="J515" t="s">
        <v>72</v>
      </c>
      <c r="O515">
        <v>-900</v>
      </c>
      <c r="R515" t="str">
        <f>+VLOOKUP($D515,TP!$B:$E,3,FALSE)</f>
        <v>DEVECO</v>
      </c>
      <c r="S515" t="str">
        <f>+VLOOKUP($D515,TP!$B:$E,4,FALSE)</f>
        <v>Création / Transmission</v>
      </c>
      <c r="T515" t="str">
        <f>+VLOOKUP($D515,TP!$B:$F,5,FALSE)</f>
        <v>C°/T°</v>
      </c>
      <c r="U515" t="str">
        <f>+VLOOKUP($G515,TP!$G:$J,4,FALSE)</f>
        <v>Charges</v>
      </c>
    </row>
    <row r="516" spans="1:21">
      <c r="A516">
        <v>2015</v>
      </c>
      <c r="B516">
        <v>10</v>
      </c>
      <c r="D516">
        <v>514</v>
      </c>
      <c r="E516" t="s">
        <v>145</v>
      </c>
      <c r="F516" t="s">
        <v>149</v>
      </c>
      <c r="G516">
        <v>62</v>
      </c>
      <c r="H516" t="s">
        <v>29</v>
      </c>
      <c r="I516">
        <v>623600</v>
      </c>
      <c r="J516" t="s">
        <v>72</v>
      </c>
      <c r="O516">
        <v>-444</v>
      </c>
      <c r="R516" t="str">
        <f>+VLOOKUP($D516,TP!$B:$E,3,FALSE)</f>
        <v>DEVECO</v>
      </c>
      <c r="S516" t="str">
        <f>+VLOOKUP($D516,TP!$B:$E,4,FALSE)</f>
        <v>Création / Transmission</v>
      </c>
      <c r="T516" t="str">
        <f>+VLOOKUP($D516,TP!$B:$F,5,FALSE)</f>
        <v>C°/T°</v>
      </c>
      <c r="U516" t="str">
        <f>+VLOOKUP($G516,TP!$G:$J,4,FALSE)</f>
        <v>Charges</v>
      </c>
    </row>
    <row r="517" spans="1:21">
      <c r="A517">
        <v>2015</v>
      </c>
      <c r="B517">
        <v>10</v>
      </c>
      <c r="D517">
        <v>514</v>
      </c>
      <c r="E517" t="s">
        <v>145</v>
      </c>
      <c r="F517" t="s">
        <v>149</v>
      </c>
      <c r="G517">
        <v>62</v>
      </c>
      <c r="H517" t="s">
        <v>29</v>
      </c>
      <c r="I517">
        <v>623600</v>
      </c>
      <c r="J517" t="s">
        <v>72</v>
      </c>
      <c r="O517">
        <v>-1041.5999999999999</v>
      </c>
      <c r="R517" t="str">
        <f>+VLOOKUP($D517,TP!$B:$E,3,FALSE)</f>
        <v>DEVECO</v>
      </c>
      <c r="S517" t="str">
        <f>+VLOOKUP($D517,TP!$B:$E,4,FALSE)</f>
        <v>Création / Transmission</v>
      </c>
      <c r="T517" t="str">
        <f>+VLOOKUP($D517,TP!$B:$F,5,FALSE)</f>
        <v>C°/T°</v>
      </c>
      <c r="U517" t="str">
        <f>+VLOOKUP($G517,TP!$G:$J,4,FALSE)</f>
        <v>Charges</v>
      </c>
    </row>
    <row r="518" spans="1:21">
      <c r="A518">
        <v>2015</v>
      </c>
      <c r="B518">
        <v>10</v>
      </c>
      <c r="D518">
        <v>514</v>
      </c>
      <c r="E518" t="s">
        <v>145</v>
      </c>
      <c r="F518" t="s">
        <v>149</v>
      </c>
      <c r="G518">
        <v>62</v>
      </c>
      <c r="H518" t="s">
        <v>29</v>
      </c>
      <c r="I518">
        <v>625110</v>
      </c>
      <c r="J518" t="s">
        <v>52</v>
      </c>
      <c r="K518">
        <v>-259</v>
      </c>
      <c r="L518">
        <v>0</v>
      </c>
      <c r="M518">
        <v>0</v>
      </c>
      <c r="P518">
        <v>0</v>
      </c>
      <c r="Q518">
        <v>0</v>
      </c>
      <c r="R518" t="str">
        <f>+VLOOKUP($D518,TP!$B:$E,3,FALSE)</f>
        <v>DEVECO</v>
      </c>
      <c r="S518" t="str">
        <f>+VLOOKUP($D518,TP!$B:$E,4,FALSE)</f>
        <v>Création / Transmission</v>
      </c>
      <c r="T518" t="str">
        <f>+VLOOKUP($D518,TP!$B:$F,5,FALSE)</f>
        <v>C°/T°</v>
      </c>
      <c r="U518" t="str">
        <f>+VLOOKUP($G518,TP!$G:$J,4,FALSE)</f>
        <v>Charges</v>
      </c>
    </row>
    <row r="519" spans="1:21">
      <c r="A519">
        <v>2015</v>
      </c>
      <c r="B519">
        <v>10</v>
      </c>
      <c r="D519">
        <v>514</v>
      </c>
      <c r="E519" t="s">
        <v>145</v>
      </c>
      <c r="F519" t="s">
        <v>149</v>
      </c>
      <c r="G519">
        <v>62</v>
      </c>
      <c r="H519" t="s">
        <v>29</v>
      </c>
      <c r="I519">
        <v>625110</v>
      </c>
      <c r="J519" t="s">
        <v>52</v>
      </c>
      <c r="O519">
        <v>-120</v>
      </c>
      <c r="R519" t="str">
        <f>+VLOOKUP($D519,TP!$B:$E,3,FALSE)</f>
        <v>DEVECO</v>
      </c>
      <c r="S519" t="str">
        <f>+VLOOKUP($D519,TP!$B:$E,4,FALSE)</f>
        <v>Création / Transmission</v>
      </c>
      <c r="T519" t="str">
        <f>+VLOOKUP($D519,TP!$B:$F,5,FALSE)</f>
        <v>C°/T°</v>
      </c>
      <c r="U519" t="str">
        <f>+VLOOKUP($G519,TP!$G:$J,4,FALSE)</f>
        <v>Charges</v>
      </c>
    </row>
    <row r="520" spans="1:21">
      <c r="A520">
        <v>2015</v>
      </c>
      <c r="B520">
        <v>10</v>
      </c>
      <c r="D520">
        <v>514</v>
      </c>
      <c r="E520" t="s">
        <v>145</v>
      </c>
      <c r="F520" t="s">
        <v>149</v>
      </c>
      <c r="G520">
        <v>62</v>
      </c>
      <c r="H520" t="s">
        <v>29</v>
      </c>
      <c r="I520">
        <v>625140</v>
      </c>
      <c r="J520" t="s">
        <v>64</v>
      </c>
      <c r="K520">
        <v>-83.1</v>
      </c>
      <c r="L520">
        <v>0</v>
      </c>
      <c r="M520">
        <v>-100</v>
      </c>
      <c r="P520">
        <v>0</v>
      </c>
      <c r="Q520">
        <v>0</v>
      </c>
      <c r="R520" t="str">
        <f>+VLOOKUP($D520,TP!$B:$E,3,FALSE)</f>
        <v>DEVECO</v>
      </c>
      <c r="S520" t="str">
        <f>+VLOOKUP($D520,TP!$B:$E,4,FALSE)</f>
        <v>Création / Transmission</v>
      </c>
      <c r="T520" t="str">
        <f>+VLOOKUP($D520,TP!$B:$F,5,FALSE)</f>
        <v>C°/T°</v>
      </c>
      <c r="U520" t="str">
        <f>+VLOOKUP($G520,TP!$G:$J,4,FALSE)</f>
        <v>Charges</v>
      </c>
    </row>
    <row r="521" spans="1:21">
      <c r="A521">
        <v>2015</v>
      </c>
      <c r="B521">
        <v>10</v>
      </c>
      <c r="D521">
        <v>514</v>
      </c>
      <c r="E521" t="s">
        <v>145</v>
      </c>
      <c r="F521" t="s">
        <v>149</v>
      </c>
      <c r="G521">
        <v>62</v>
      </c>
      <c r="H521" t="s">
        <v>29</v>
      </c>
      <c r="I521">
        <v>625700</v>
      </c>
      <c r="J521" t="s">
        <v>31</v>
      </c>
      <c r="K521">
        <v>-1628.2</v>
      </c>
      <c r="L521">
        <v>-1700</v>
      </c>
      <c r="M521">
        <v>-1700</v>
      </c>
      <c r="P521">
        <v>-1700</v>
      </c>
      <c r="Q521">
        <v>-1700</v>
      </c>
      <c r="R521" t="str">
        <f>+VLOOKUP($D521,TP!$B:$E,3,FALSE)</f>
        <v>DEVECO</v>
      </c>
      <c r="S521" t="str">
        <f>+VLOOKUP($D521,TP!$B:$E,4,FALSE)</f>
        <v>Création / Transmission</v>
      </c>
      <c r="T521" t="str">
        <f>+VLOOKUP($D521,TP!$B:$F,5,FALSE)</f>
        <v>C°/T°</v>
      </c>
      <c r="U521" t="str">
        <f>+VLOOKUP($G521,TP!$G:$J,4,FALSE)</f>
        <v>Charges</v>
      </c>
    </row>
    <row r="522" spans="1:21">
      <c r="A522">
        <v>2015</v>
      </c>
      <c r="B522">
        <v>10</v>
      </c>
      <c r="D522">
        <v>514</v>
      </c>
      <c r="E522" t="s">
        <v>145</v>
      </c>
      <c r="F522" t="s">
        <v>149</v>
      </c>
      <c r="G522">
        <v>62</v>
      </c>
      <c r="H522" t="s">
        <v>29</v>
      </c>
      <c r="I522">
        <v>625700</v>
      </c>
      <c r="J522" t="s">
        <v>31</v>
      </c>
      <c r="O522">
        <v>81.99</v>
      </c>
      <c r="R522" t="str">
        <f>+VLOOKUP($D522,TP!$B:$E,3,FALSE)</f>
        <v>DEVECO</v>
      </c>
      <c r="S522" t="str">
        <f>+VLOOKUP($D522,TP!$B:$E,4,FALSE)</f>
        <v>Création / Transmission</v>
      </c>
      <c r="T522" t="str">
        <f>+VLOOKUP($D522,TP!$B:$F,5,FALSE)</f>
        <v>C°/T°</v>
      </c>
      <c r="U522" t="str">
        <f>+VLOOKUP($G522,TP!$G:$J,4,FALSE)</f>
        <v>Charges</v>
      </c>
    </row>
    <row r="523" spans="1:21">
      <c r="A523">
        <v>2015</v>
      </c>
      <c r="B523">
        <v>10</v>
      </c>
      <c r="D523">
        <v>514</v>
      </c>
      <c r="E523" t="s">
        <v>145</v>
      </c>
      <c r="F523" t="s">
        <v>149</v>
      </c>
      <c r="G523">
        <v>62</v>
      </c>
      <c r="H523" t="s">
        <v>29</v>
      </c>
      <c r="I523">
        <v>625700</v>
      </c>
      <c r="J523" t="s">
        <v>31</v>
      </c>
      <c r="O523">
        <v>-77.3</v>
      </c>
      <c r="R523" t="str">
        <f>+VLOOKUP($D523,TP!$B:$E,3,FALSE)</f>
        <v>DEVECO</v>
      </c>
      <c r="S523" t="str">
        <f>+VLOOKUP($D523,TP!$B:$E,4,FALSE)</f>
        <v>Création / Transmission</v>
      </c>
      <c r="T523" t="str">
        <f>+VLOOKUP($D523,TP!$B:$F,5,FALSE)</f>
        <v>C°/T°</v>
      </c>
      <c r="U523" t="str">
        <f>+VLOOKUP($G523,TP!$G:$J,4,FALSE)</f>
        <v>Charges</v>
      </c>
    </row>
    <row r="524" spans="1:21">
      <c r="A524">
        <v>2015</v>
      </c>
      <c r="B524">
        <v>10</v>
      </c>
      <c r="D524">
        <v>514</v>
      </c>
      <c r="E524" t="s">
        <v>145</v>
      </c>
      <c r="F524" t="s">
        <v>149</v>
      </c>
      <c r="G524">
        <v>62</v>
      </c>
      <c r="H524" t="s">
        <v>29</v>
      </c>
      <c r="I524">
        <v>625700</v>
      </c>
      <c r="J524" t="s">
        <v>31</v>
      </c>
      <c r="O524">
        <v>-81.99</v>
      </c>
      <c r="R524" t="str">
        <f>+VLOOKUP($D524,TP!$B:$E,3,FALSE)</f>
        <v>DEVECO</v>
      </c>
      <c r="S524" t="str">
        <f>+VLOOKUP($D524,TP!$B:$E,4,FALSE)</f>
        <v>Création / Transmission</v>
      </c>
      <c r="T524" t="str">
        <f>+VLOOKUP($D524,TP!$B:$F,5,FALSE)</f>
        <v>C°/T°</v>
      </c>
      <c r="U524" t="str">
        <f>+VLOOKUP($G524,TP!$G:$J,4,FALSE)</f>
        <v>Charges</v>
      </c>
    </row>
    <row r="525" spans="1:21">
      <c r="A525">
        <v>2015</v>
      </c>
      <c r="B525">
        <v>10</v>
      </c>
      <c r="D525">
        <v>514</v>
      </c>
      <c r="E525" t="s">
        <v>145</v>
      </c>
      <c r="F525" t="s">
        <v>149</v>
      </c>
      <c r="G525">
        <v>62</v>
      </c>
      <c r="H525" t="s">
        <v>29</v>
      </c>
      <c r="I525">
        <v>625700</v>
      </c>
      <c r="J525" t="s">
        <v>31</v>
      </c>
      <c r="O525">
        <v>-200</v>
      </c>
      <c r="R525" t="str">
        <f>+VLOOKUP($D525,TP!$B:$E,3,FALSE)</f>
        <v>DEVECO</v>
      </c>
      <c r="S525" t="str">
        <f>+VLOOKUP($D525,TP!$B:$E,4,FALSE)</f>
        <v>Création / Transmission</v>
      </c>
      <c r="T525" t="str">
        <f>+VLOOKUP($D525,TP!$B:$F,5,FALSE)</f>
        <v>C°/T°</v>
      </c>
      <c r="U525" t="str">
        <f>+VLOOKUP($G525,TP!$G:$J,4,FALSE)</f>
        <v>Charges</v>
      </c>
    </row>
    <row r="526" spans="1:21">
      <c r="A526">
        <v>2015</v>
      </c>
      <c r="B526">
        <v>10</v>
      </c>
      <c r="D526">
        <v>514</v>
      </c>
      <c r="E526" t="s">
        <v>145</v>
      </c>
      <c r="F526" t="s">
        <v>149</v>
      </c>
      <c r="G526">
        <v>62</v>
      </c>
      <c r="H526" t="s">
        <v>29</v>
      </c>
      <c r="I526">
        <v>625700</v>
      </c>
      <c r="J526" t="s">
        <v>31</v>
      </c>
      <c r="O526">
        <v>-107</v>
      </c>
      <c r="R526" t="str">
        <f>+VLOOKUP($D526,TP!$B:$E,3,FALSE)</f>
        <v>DEVECO</v>
      </c>
      <c r="S526" t="str">
        <f>+VLOOKUP($D526,TP!$B:$E,4,FALSE)</f>
        <v>Création / Transmission</v>
      </c>
      <c r="T526" t="str">
        <f>+VLOOKUP($D526,TP!$B:$F,5,FALSE)</f>
        <v>C°/T°</v>
      </c>
      <c r="U526" t="str">
        <f>+VLOOKUP($G526,TP!$G:$J,4,FALSE)</f>
        <v>Charges</v>
      </c>
    </row>
    <row r="527" spans="1:21">
      <c r="A527">
        <v>2015</v>
      </c>
      <c r="B527">
        <v>10</v>
      </c>
      <c r="D527">
        <v>514</v>
      </c>
      <c r="E527" t="s">
        <v>145</v>
      </c>
      <c r="F527" t="s">
        <v>149</v>
      </c>
      <c r="G527">
        <v>62</v>
      </c>
      <c r="H527" t="s">
        <v>29</v>
      </c>
      <c r="I527">
        <v>625700</v>
      </c>
      <c r="J527" t="s">
        <v>31</v>
      </c>
      <c r="O527">
        <v>-937.2</v>
      </c>
      <c r="R527" t="str">
        <f>+VLOOKUP($D527,TP!$B:$E,3,FALSE)</f>
        <v>DEVECO</v>
      </c>
      <c r="S527" t="str">
        <f>+VLOOKUP($D527,TP!$B:$E,4,FALSE)</f>
        <v>Création / Transmission</v>
      </c>
      <c r="T527" t="str">
        <f>+VLOOKUP($D527,TP!$B:$F,5,FALSE)</f>
        <v>C°/T°</v>
      </c>
      <c r="U527" t="str">
        <f>+VLOOKUP($G527,TP!$G:$J,4,FALSE)</f>
        <v>Charges</v>
      </c>
    </row>
    <row r="528" spans="1:21">
      <c r="A528">
        <v>2015</v>
      </c>
      <c r="B528">
        <v>10</v>
      </c>
      <c r="D528">
        <v>514</v>
      </c>
      <c r="E528" t="s">
        <v>145</v>
      </c>
      <c r="F528" t="s">
        <v>149</v>
      </c>
      <c r="G528">
        <v>62</v>
      </c>
      <c r="H528" t="s">
        <v>29</v>
      </c>
      <c r="I528">
        <v>626110</v>
      </c>
      <c r="J528" t="s">
        <v>32</v>
      </c>
      <c r="K528">
        <v>-64</v>
      </c>
      <c r="L528">
        <v>0</v>
      </c>
      <c r="M528">
        <v>-100</v>
      </c>
      <c r="P528">
        <v>0</v>
      </c>
      <c r="Q528">
        <v>0</v>
      </c>
      <c r="R528" t="str">
        <f>+VLOOKUP($D528,TP!$B:$E,3,FALSE)</f>
        <v>DEVECO</v>
      </c>
      <c r="S528" t="str">
        <f>+VLOOKUP($D528,TP!$B:$E,4,FALSE)</f>
        <v>Création / Transmission</v>
      </c>
      <c r="T528" t="str">
        <f>+VLOOKUP($D528,TP!$B:$F,5,FALSE)</f>
        <v>C°/T°</v>
      </c>
      <c r="U528" t="str">
        <f>+VLOOKUP($G528,TP!$G:$J,4,FALSE)</f>
        <v>Charges</v>
      </c>
    </row>
    <row r="529" spans="1:21">
      <c r="A529">
        <v>2015</v>
      </c>
      <c r="B529">
        <v>10</v>
      </c>
      <c r="D529">
        <v>514</v>
      </c>
      <c r="E529" t="s">
        <v>145</v>
      </c>
      <c r="F529" t="s">
        <v>149</v>
      </c>
      <c r="G529">
        <v>62</v>
      </c>
      <c r="H529" t="s">
        <v>29</v>
      </c>
      <c r="I529">
        <v>628890</v>
      </c>
      <c r="J529" t="s">
        <v>54</v>
      </c>
      <c r="K529">
        <v>0</v>
      </c>
      <c r="L529">
        <v>-200</v>
      </c>
      <c r="M529">
        <v>-200</v>
      </c>
      <c r="P529">
        <v>-2000</v>
      </c>
      <c r="Q529">
        <v>-200</v>
      </c>
      <c r="R529" t="str">
        <f>+VLOOKUP($D529,TP!$B:$E,3,FALSE)</f>
        <v>DEVECO</v>
      </c>
      <c r="S529" t="str">
        <f>+VLOOKUP($D529,TP!$B:$E,4,FALSE)</f>
        <v>Création / Transmission</v>
      </c>
      <c r="T529" t="str">
        <f>+VLOOKUP($D529,TP!$B:$F,5,FALSE)</f>
        <v>C°/T°</v>
      </c>
      <c r="U529" t="str">
        <f>+VLOOKUP($G529,TP!$G:$J,4,FALSE)</f>
        <v>Charges</v>
      </c>
    </row>
    <row r="530" spans="1:21">
      <c r="A530">
        <v>2015</v>
      </c>
      <c r="B530">
        <v>10</v>
      </c>
      <c r="D530">
        <v>514</v>
      </c>
      <c r="E530" t="s">
        <v>145</v>
      </c>
      <c r="F530" t="s">
        <v>149</v>
      </c>
      <c r="G530">
        <v>70</v>
      </c>
      <c r="H530" t="s">
        <v>84</v>
      </c>
      <c r="I530">
        <v>708851</v>
      </c>
      <c r="J530" t="s">
        <v>150</v>
      </c>
      <c r="K530">
        <v>6854.17</v>
      </c>
      <c r="L530">
        <v>5997</v>
      </c>
      <c r="M530">
        <v>7000</v>
      </c>
      <c r="P530">
        <v>6000</v>
      </c>
      <c r="Q530">
        <v>6000</v>
      </c>
      <c r="R530" t="str">
        <f>+VLOOKUP($D530,TP!$B:$E,3,FALSE)</f>
        <v>DEVECO</v>
      </c>
      <c r="S530" t="str">
        <f>+VLOOKUP($D530,TP!$B:$E,4,FALSE)</f>
        <v>Création / Transmission</v>
      </c>
      <c r="T530" t="str">
        <f>+VLOOKUP($D530,TP!$B:$F,5,FALSE)</f>
        <v>C°/T°</v>
      </c>
      <c r="U530" t="str">
        <f>+VLOOKUP($G530,TP!$G:$J,4,FALSE)</f>
        <v>Produits</v>
      </c>
    </row>
    <row r="531" spans="1:21">
      <c r="A531">
        <v>2015</v>
      </c>
      <c r="B531">
        <v>10</v>
      </c>
      <c r="D531">
        <v>514</v>
      </c>
      <c r="E531" t="s">
        <v>145</v>
      </c>
      <c r="F531" t="s">
        <v>149</v>
      </c>
      <c r="G531">
        <v>70</v>
      </c>
      <c r="H531" t="s">
        <v>84</v>
      </c>
      <c r="I531">
        <v>708851</v>
      </c>
      <c r="J531" t="s">
        <v>150</v>
      </c>
      <c r="O531">
        <v>310</v>
      </c>
      <c r="R531" t="str">
        <f>+VLOOKUP($D531,TP!$B:$E,3,FALSE)</f>
        <v>DEVECO</v>
      </c>
      <c r="S531" t="str">
        <f>+VLOOKUP($D531,TP!$B:$E,4,FALSE)</f>
        <v>Création / Transmission</v>
      </c>
      <c r="T531" t="str">
        <f>+VLOOKUP($D531,TP!$B:$F,5,FALSE)</f>
        <v>C°/T°</v>
      </c>
      <c r="U531" t="str">
        <f>+VLOOKUP($G531,TP!$G:$J,4,FALSE)</f>
        <v>Produits</v>
      </c>
    </row>
    <row r="532" spans="1:21">
      <c r="A532">
        <v>2015</v>
      </c>
      <c r="B532">
        <v>10</v>
      </c>
      <c r="D532">
        <v>514</v>
      </c>
      <c r="E532" t="s">
        <v>145</v>
      </c>
      <c r="F532" t="s">
        <v>149</v>
      </c>
      <c r="G532">
        <v>70</v>
      </c>
      <c r="H532" t="s">
        <v>84</v>
      </c>
      <c r="I532">
        <v>708851</v>
      </c>
      <c r="J532" t="s">
        <v>150</v>
      </c>
      <c r="O532">
        <v>140</v>
      </c>
      <c r="R532" t="str">
        <f>+VLOOKUP($D532,TP!$B:$E,3,FALSE)</f>
        <v>DEVECO</v>
      </c>
      <c r="S532" t="str">
        <f>+VLOOKUP($D532,TP!$B:$E,4,FALSE)</f>
        <v>Création / Transmission</v>
      </c>
      <c r="T532" t="str">
        <f>+VLOOKUP($D532,TP!$B:$F,5,FALSE)</f>
        <v>C°/T°</v>
      </c>
      <c r="U532" t="str">
        <f>+VLOOKUP($G532,TP!$G:$J,4,FALSE)</f>
        <v>Produits</v>
      </c>
    </row>
    <row r="533" spans="1:21">
      <c r="A533">
        <v>2015</v>
      </c>
      <c r="B533">
        <v>10</v>
      </c>
      <c r="D533">
        <v>514</v>
      </c>
      <c r="E533" t="s">
        <v>145</v>
      </c>
      <c r="F533" t="s">
        <v>149</v>
      </c>
      <c r="G533">
        <v>70</v>
      </c>
      <c r="H533" t="s">
        <v>84</v>
      </c>
      <c r="I533">
        <v>708851</v>
      </c>
      <c r="J533" t="s">
        <v>150</v>
      </c>
      <c r="O533">
        <v>140</v>
      </c>
      <c r="R533" t="str">
        <f>+VLOOKUP($D533,TP!$B:$E,3,FALSE)</f>
        <v>DEVECO</v>
      </c>
      <c r="S533" t="str">
        <f>+VLOOKUP($D533,TP!$B:$E,4,FALSE)</f>
        <v>Création / Transmission</v>
      </c>
      <c r="T533" t="str">
        <f>+VLOOKUP($D533,TP!$B:$F,5,FALSE)</f>
        <v>C°/T°</v>
      </c>
      <c r="U533" t="str">
        <f>+VLOOKUP($G533,TP!$G:$J,4,FALSE)</f>
        <v>Produits</v>
      </c>
    </row>
    <row r="534" spans="1:21">
      <c r="A534">
        <v>2015</v>
      </c>
      <c r="B534">
        <v>10</v>
      </c>
      <c r="D534">
        <v>514</v>
      </c>
      <c r="E534" t="s">
        <v>145</v>
      </c>
      <c r="F534" t="s">
        <v>149</v>
      </c>
      <c r="G534">
        <v>70</v>
      </c>
      <c r="H534" t="s">
        <v>84</v>
      </c>
      <c r="I534">
        <v>708851</v>
      </c>
      <c r="J534" t="s">
        <v>150</v>
      </c>
      <c r="O534">
        <v>333.33</v>
      </c>
      <c r="R534" t="str">
        <f>+VLOOKUP($D534,TP!$B:$E,3,FALSE)</f>
        <v>DEVECO</v>
      </c>
      <c r="S534" t="str">
        <f>+VLOOKUP($D534,TP!$B:$E,4,FALSE)</f>
        <v>Création / Transmission</v>
      </c>
      <c r="T534" t="str">
        <f>+VLOOKUP($D534,TP!$B:$F,5,FALSE)</f>
        <v>C°/T°</v>
      </c>
      <c r="U534" t="str">
        <f>+VLOOKUP($G534,TP!$G:$J,4,FALSE)</f>
        <v>Produits</v>
      </c>
    </row>
    <row r="535" spans="1:21">
      <c r="A535">
        <v>2015</v>
      </c>
      <c r="B535">
        <v>10</v>
      </c>
      <c r="D535">
        <v>514</v>
      </c>
      <c r="E535" t="s">
        <v>145</v>
      </c>
      <c r="F535" t="s">
        <v>149</v>
      </c>
      <c r="G535">
        <v>70</v>
      </c>
      <c r="H535" t="s">
        <v>84</v>
      </c>
      <c r="I535">
        <v>708851</v>
      </c>
      <c r="J535" t="s">
        <v>150</v>
      </c>
      <c r="O535">
        <v>350</v>
      </c>
      <c r="R535" t="str">
        <f>+VLOOKUP($D535,TP!$B:$E,3,FALSE)</f>
        <v>DEVECO</v>
      </c>
      <c r="S535" t="str">
        <f>+VLOOKUP($D535,TP!$B:$E,4,FALSE)</f>
        <v>Création / Transmission</v>
      </c>
      <c r="T535" t="str">
        <f>+VLOOKUP($D535,TP!$B:$F,5,FALSE)</f>
        <v>C°/T°</v>
      </c>
      <c r="U535" t="str">
        <f>+VLOOKUP($G535,TP!$G:$J,4,FALSE)</f>
        <v>Produits</v>
      </c>
    </row>
    <row r="536" spans="1:21">
      <c r="A536">
        <v>2015</v>
      </c>
      <c r="B536">
        <v>10</v>
      </c>
      <c r="D536">
        <v>514</v>
      </c>
      <c r="E536" t="s">
        <v>145</v>
      </c>
      <c r="F536" t="s">
        <v>149</v>
      </c>
      <c r="G536">
        <v>70</v>
      </c>
      <c r="H536" t="s">
        <v>84</v>
      </c>
      <c r="I536">
        <v>708851</v>
      </c>
      <c r="J536" t="s">
        <v>150</v>
      </c>
      <c r="O536">
        <v>140</v>
      </c>
      <c r="R536" t="str">
        <f>+VLOOKUP($D536,TP!$B:$E,3,FALSE)</f>
        <v>DEVECO</v>
      </c>
      <c r="S536" t="str">
        <f>+VLOOKUP($D536,TP!$B:$E,4,FALSE)</f>
        <v>Création / Transmission</v>
      </c>
      <c r="T536" t="str">
        <f>+VLOOKUP($D536,TP!$B:$F,5,FALSE)</f>
        <v>C°/T°</v>
      </c>
      <c r="U536" t="str">
        <f>+VLOOKUP($G536,TP!$G:$J,4,FALSE)</f>
        <v>Produits</v>
      </c>
    </row>
    <row r="537" spans="1:21">
      <c r="A537">
        <v>2015</v>
      </c>
      <c r="B537">
        <v>10</v>
      </c>
      <c r="D537">
        <v>514</v>
      </c>
      <c r="E537" t="s">
        <v>145</v>
      </c>
      <c r="F537" t="s">
        <v>149</v>
      </c>
      <c r="G537">
        <v>70</v>
      </c>
      <c r="H537" t="s">
        <v>84</v>
      </c>
      <c r="I537">
        <v>708851</v>
      </c>
      <c r="J537" t="s">
        <v>150</v>
      </c>
      <c r="O537">
        <v>350</v>
      </c>
      <c r="R537" t="str">
        <f>+VLOOKUP($D537,TP!$B:$E,3,FALSE)</f>
        <v>DEVECO</v>
      </c>
      <c r="S537" t="str">
        <f>+VLOOKUP($D537,TP!$B:$E,4,FALSE)</f>
        <v>Création / Transmission</v>
      </c>
      <c r="T537" t="str">
        <f>+VLOOKUP($D537,TP!$B:$F,5,FALSE)</f>
        <v>C°/T°</v>
      </c>
      <c r="U537" t="str">
        <f>+VLOOKUP($G537,TP!$G:$J,4,FALSE)</f>
        <v>Produits</v>
      </c>
    </row>
    <row r="538" spans="1:21">
      <c r="A538">
        <v>2015</v>
      </c>
      <c r="B538">
        <v>10</v>
      </c>
      <c r="D538">
        <v>514</v>
      </c>
      <c r="E538" t="s">
        <v>145</v>
      </c>
      <c r="F538" t="s">
        <v>149</v>
      </c>
      <c r="G538">
        <v>70</v>
      </c>
      <c r="H538" t="s">
        <v>84</v>
      </c>
      <c r="I538">
        <v>708851</v>
      </c>
      <c r="J538" t="s">
        <v>150</v>
      </c>
      <c r="O538">
        <v>310</v>
      </c>
      <c r="R538" t="str">
        <f>+VLOOKUP($D538,TP!$B:$E,3,FALSE)</f>
        <v>DEVECO</v>
      </c>
      <c r="S538" t="str">
        <f>+VLOOKUP($D538,TP!$B:$E,4,FALSE)</f>
        <v>Création / Transmission</v>
      </c>
      <c r="T538" t="str">
        <f>+VLOOKUP($D538,TP!$B:$F,5,FALSE)</f>
        <v>C°/T°</v>
      </c>
      <c r="U538" t="str">
        <f>+VLOOKUP($G538,TP!$G:$J,4,FALSE)</f>
        <v>Produits</v>
      </c>
    </row>
    <row r="539" spans="1:21">
      <c r="A539">
        <v>2015</v>
      </c>
      <c r="B539">
        <v>10</v>
      </c>
      <c r="D539">
        <v>514</v>
      </c>
      <c r="E539" t="s">
        <v>145</v>
      </c>
      <c r="F539" t="s">
        <v>149</v>
      </c>
      <c r="G539">
        <v>70</v>
      </c>
      <c r="H539" t="s">
        <v>84</v>
      </c>
      <c r="I539">
        <v>708851</v>
      </c>
      <c r="J539" t="s">
        <v>150</v>
      </c>
      <c r="O539">
        <v>350</v>
      </c>
      <c r="R539" t="str">
        <f>+VLOOKUP($D539,TP!$B:$E,3,FALSE)</f>
        <v>DEVECO</v>
      </c>
      <c r="S539" t="str">
        <f>+VLOOKUP($D539,TP!$B:$E,4,FALSE)</f>
        <v>Création / Transmission</v>
      </c>
      <c r="T539" t="str">
        <f>+VLOOKUP($D539,TP!$B:$F,5,FALSE)</f>
        <v>C°/T°</v>
      </c>
      <c r="U539" t="str">
        <f>+VLOOKUP($G539,TP!$G:$J,4,FALSE)</f>
        <v>Produits</v>
      </c>
    </row>
    <row r="540" spans="1:21">
      <c r="A540">
        <v>2015</v>
      </c>
      <c r="B540">
        <v>10</v>
      </c>
      <c r="D540">
        <v>514</v>
      </c>
      <c r="E540" t="s">
        <v>145</v>
      </c>
      <c r="F540" t="s">
        <v>149</v>
      </c>
      <c r="G540">
        <v>70</v>
      </c>
      <c r="H540" t="s">
        <v>84</v>
      </c>
      <c r="I540">
        <v>708851</v>
      </c>
      <c r="J540" t="s">
        <v>150</v>
      </c>
      <c r="O540">
        <v>310</v>
      </c>
      <c r="R540" t="str">
        <f>+VLOOKUP($D540,TP!$B:$E,3,FALSE)</f>
        <v>DEVECO</v>
      </c>
      <c r="S540" t="str">
        <f>+VLOOKUP($D540,TP!$B:$E,4,FALSE)</f>
        <v>Création / Transmission</v>
      </c>
      <c r="T540" t="str">
        <f>+VLOOKUP($D540,TP!$B:$F,5,FALSE)</f>
        <v>C°/T°</v>
      </c>
      <c r="U540" t="str">
        <f>+VLOOKUP($G540,TP!$G:$J,4,FALSE)</f>
        <v>Produits</v>
      </c>
    </row>
    <row r="541" spans="1:21">
      <c r="A541">
        <v>2015</v>
      </c>
      <c r="B541">
        <v>10</v>
      </c>
      <c r="D541">
        <v>514</v>
      </c>
      <c r="E541" t="s">
        <v>145</v>
      </c>
      <c r="F541" t="s">
        <v>149</v>
      </c>
      <c r="G541">
        <v>70</v>
      </c>
      <c r="H541" t="s">
        <v>84</v>
      </c>
      <c r="I541">
        <v>708851</v>
      </c>
      <c r="J541" t="s">
        <v>150</v>
      </c>
      <c r="O541">
        <v>350</v>
      </c>
      <c r="R541" t="str">
        <f>+VLOOKUP($D541,TP!$B:$E,3,FALSE)</f>
        <v>DEVECO</v>
      </c>
      <c r="S541" t="str">
        <f>+VLOOKUP($D541,TP!$B:$E,4,FALSE)</f>
        <v>Création / Transmission</v>
      </c>
      <c r="T541" t="str">
        <f>+VLOOKUP($D541,TP!$B:$F,5,FALSE)</f>
        <v>C°/T°</v>
      </c>
      <c r="U541" t="str">
        <f>+VLOOKUP($G541,TP!$G:$J,4,FALSE)</f>
        <v>Produits</v>
      </c>
    </row>
    <row r="542" spans="1:21">
      <c r="A542">
        <v>2015</v>
      </c>
      <c r="B542">
        <v>10</v>
      </c>
      <c r="D542">
        <v>514</v>
      </c>
      <c r="E542" t="s">
        <v>145</v>
      </c>
      <c r="F542" t="s">
        <v>149</v>
      </c>
      <c r="G542">
        <v>70</v>
      </c>
      <c r="H542" t="s">
        <v>84</v>
      </c>
      <c r="I542">
        <v>708851</v>
      </c>
      <c r="J542" t="s">
        <v>150</v>
      </c>
      <c r="O542">
        <v>350</v>
      </c>
      <c r="R542" t="str">
        <f>+VLOOKUP($D542,TP!$B:$E,3,FALSE)</f>
        <v>DEVECO</v>
      </c>
      <c r="S542" t="str">
        <f>+VLOOKUP($D542,TP!$B:$E,4,FALSE)</f>
        <v>Création / Transmission</v>
      </c>
      <c r="T542" t="str">
        <f>+VLOOKUP($D542,TP!$B:$F,5,FALSE)</f>
        <v>C°/T°</v>
      </c>
      <c r="U542" t="str">
        <f>+VLOOKUP($G542,TP!$G:$J,4,FALSE)</f>
        <v>Produits</v>
      </c>
    </row>
    <row r="543" spans="1:21">
      <c r="A543">
        <v>2015</v>
      </c>
      <c r="B543">
        <v>10</v>
      </c>
      <c r="D543">
        <v>514</v>
      </c>
      <c r="E543" t="s">
        <v>145</v>
      </c>
      <c r="F543" t="s">
        <v>149</v>
      </c>
      <c r="G543">
        <v>70</v>
      </c>
      <c r="H543" t="s">
        <v>84</v>
      </c>
      <c r="I543">
        <v>708851</v>
      </c>
      <c r="J543" t="s">
        <v>150</v>
      </c>
      <c r="O543">
        <v>170</v>
      </c>
      <c r="R543" t="str">
        <f>+VLOOKUP($D543,TP!$B:$E,3,FALSE)</f>
        <v>DEVECO</v>
      </c>
      <c r="S543" t="str">
        <f>+VLOOKUP($D543,TP!$B:$E,4,FALSE)</f>
        <v>Création / Transmission</v>
      </c>
      <c r="T543" t="str">
        <f>+VLOOKUP($D543,TP!$B:$F,5,FALSE)</f>
        <v>C°/T°</v>
      </c>
      <c r="U543" t="str">
        <f>+VLOOKUP($G543,TP!$G:$J,4,FALSE)</f>
        <v>Produits</v>
      </c>
    </row>
    <row r="544" spans="1:21">
      <c r="A544">
        <v>2015</v>
      </c>
      <c r="B544">
        <v>10</v>
      </c>
      <c r="D544">
        <v>514</v>
      </c>
      <c r="E544" t="s">
        <v>145</v>
      </c>
      <c r="F544" t="s">
        <v>149</v>
      </c>
      <c r="G544">
        <v>70</v>
      </c>
      <c r="H544" t="s">
        <v>84</v>
      </c>
      <c r="I544">
        <v>708851</v>
      </c>
      <c r="J544" t="s">
        <v>150</v>
      </c>
      <c r="O544">
        <v>310</v>
      </c>
      <c r="R544" t="str">
        <f>+VLOOKUP($D544,TP!$B:$E,3,FALSE)</f>
        <v>DEVECO</v>
      </c>
      <c r="S544" t="str">
        <f>+VLOOKUP($D544,TP!$B:$E,4,FALSE)</f>
        <v>Création / Transmission</v>
      </c>
      <c r="T544" t="str">
        <f>+VLOOKUP($D544,TP!$B:$F,5,FALSE)</f>
        <v>C°/T°</v>
      </c>
      <c r="U544" t="str">
        <f>+VLOOKUP($G544,TP!$G:$J,4,FALSE)</f>
        <v>Produits</v>
      </c>
    </row>
    <row r="545" spans="1:21">
      <c r="A545">
        <v>2015</v>
      </c>
      <c r="B545">
        <v>10</v>
      </c>
      <c r="D545">
        <v>514</v>
      </c>
      <c r="E545" t="s">
        <v>145</v>
      </c>
      <c r="F545" t="s">
        <v>149</v>
      </c>
      <c r="G545">
        <v>70</v>
      </c>
      <c r="H545" t="s">
        <v>84</v>
      </c>
      <c r="I545">
        <v>708851</v>
      </c>
      <c r="J545" t="s">
        <v>150</v>
      </c>
      <c r="O545">
        <v>2083.33</v>
      </c>
      <c r="R545" t="str">
        <f>+VLOOKUP($D545,TP!$B:$E,3,FALSE)</f>
        <v>DEVECO</v>
      </c>
      <c r="S545" t="str">
        <f>+VLOOKUP($D545,TP!$B:$E,4,FALSE)</f>
        <v>Création / Transmission</v>
      </c>
      <c r="T545" t="str">
        <f>+VLOOKUP($D545,TP!$B:$F,5,FALSE)</f>
        <v>C°/T°</v>
      </c>
      <c r="U545" t="str">
        <f>+VLOOKUP($G545,TP!$G:$J,4,FALSE)</f>
        <v>Produits</v>
      </c>
    </row>
    <row r="546" spans="1:21">
      <c r="A546">
        <v>2015</v>
      </c>
      <c r="B546">
        <v>10</v>
      </c>
      <c r="D546">
        <v>514</v>
      </c>
      <c r="E546" t="s">
        <v>145</v>
      </c>
      <c r="F546" t="s">
        <v>141</v>
      </c>
      <c r="G546">
        <v>514</v>
      </c>
      <c r="H546" t="s">
        <v>151</v>
      </c>
      <c r="I546">
        <v>618705</v>
      </c>
      <c r="J546" t="s">
        <v>89</v>
      </c>
      <c r="K546">
        <v>0</v>
      </c>
      <c r="L546">
        <v>-100</v>
      </c>
      <c r="M546">
        <v>-100</v>
      </c>
      <c r="P546">
        <v>0</v>
      </c>
      <c r="Q546">
        <v>0</v>
      </c>
      <c r="R546" t="str">
        <f>+VLOOKUP($D546,TP!$B:$E,3,FALSE)</f>
        <v>DEVECO</v>
      </c>
      <c r="S546" t="str">
        <f>+VLOOKUP($D546,TP!$B:$E,4,FALSE)</f>
        <v>Création / Transmission</v>
      </c>
      <c r="T546" t="str">
        <f>+VLOOKUP($D546,TP!$B:$F,5,FALSE)</f>
        <v>C°/T°</v>
      </c>
      <c r="U546" t="str">
        <f>+VLOOKUP($G546,TP!$G:$J,4,FALSE)</f>
        <v/>
      </c>
    </row>
    <row r="547" spans="1:21">
      <c r="A547">
        <v>2015</v>
      </c>
      <c r="B547">
        <v>10</v>
      </c>
      <c r="D547">
        <v>514</v>
      </c>
      <c r="E547" t="s">
        <v>145</v>
      </c>
      <c r="F547" t="s">
        <v>141</v>
      </c>
      <c r="G547">
        <v>60</v>
      </c>
      <c r="H547" t="s">
        <v>23</v>
      </c>
      <c r="I547">
        <v>606410</v>
      </c>
      <c r="J547" t="s">
        <v>25</v>
      </c>
      <c r="K547">
        <v>-8.35</v>
      </c>
      <c r="L547">
        <v>-100</v>
      </c>
      <c r="M547">
        <v>-100</v>
      </c>
      <c r="P547">
        <v>-100</v>
      </c>
      <c r="Q547">
        <v>0</v>
      </c>
      <c r="R547" t="str">
        <f>+VLOOKUP($D547,TP!$B:$E,3,FALSE)</f>
        <v>DEVECO</v>
      </c>
      <c r="S547" t="str">
        <f>+VLOOKUP($D547,TP!$B:$E,4,FALSE)</f>
        <v>Création / Transmission</v>
      </c>
      <c r="T547" t="str">
        <f>+VLOOKUP($D547,TP!$B:$F,5,FALSE)</f>
        <v>C°/T°</v>
      </c>
      <c r="U547" t="str">
        <f>+VLOOKUP($G547,TP!$G:$J,4,FALSE)</f>
        <v>Charges</v>
      </c>
    </row>
    <row r="548" spans="1:21">
      <c r="A548">
        <v>2015</v>
      </c>
      <c r="B548">
        <v>10</v>
      </c>
      <c r="D548">
        <v>514</v>
      </c>
      <c r="E548" t="s">
        <v>145</v>
      </c>
      <c r="F548" t="s">
        <v>141</v>
      </c>
      <c r="G548">
        <v>60</v>
      </c>
      <c r="H548" t="s">
        <v>23</v>
      </c>
      <c r="I548">
        <v>606410</v>
      </c>
      <c r="J548" t="s">
        <v>25</v>
      </c>
      <c r="O548">
        <v>-8.3800000000000008</v>
      </c>
      <c r="R548" t="str">
        <f>+VLOOKUP($D548,TP!$B:$E,3,FALSE)</f>
        <v>DEVECO</v>
      </c>
      <c r="S548" t="str">
        <f>+VLOOKUP($D548,TP!$B:$E,4,FALSE)</f>
        <v>Création / Transmission</v>
      </c>
      <c r="T548" t="str">
        <f>+VLOOKUP($D548,TP!$B:$F,5,FALSE)</f>
        <v>C°/T°</v>
      </c>
      <c r="U548" t="str">
        <f>+VLOOKUP($G548,TP!$G:$J,4,FALSE)</f>
        <v>Charges</v>
      </c>
    </row>
    <row r="549" spans="1:21">
      <c r="A549">
        <v>2015</v>
      </c>
      <c r="B549">
        <v>10</v>
      </c>
      <c r="D549">
        <v>514</v>
      </c>
      <c r="E549" t="s">
        <v>145</v>
      </c>
      <c r="F549" t="s">
        <v>141</v>
      </c>
      <c r="G549">
        <v>61</v>
      </c>
      <c r="H549" t="s">
        <v>26</v>
      </c>
      <c r="I549">
        <v>618705</v>
      </c>
      <c r="J549" t="s">
        <v>89</v>
      </c>
      <c r="K549">
        <v>-42</v>
      </c>
      <c r="L549">
        <v>-100</v>
      </c>
      <c r="M549">
        <v>-100</v>
      </c>
      <c r="P549">
        <v>0</v>
      </c>
      <c r="Q549">
        <v>0</v>
      </c>
      <c r="R549" t="str">
        <f>+VLOOKUP($D549,TP!$B:$E,3,FALSE)</f>
        <v>DEVECO</v>
      </c>
      <c r="S549" t="str">
        <f>+VLOOKUP($D549,TP!$B:$E,4,FALSE)</f>
        <v>Création / Transmission</v>
      </c>
      <c r="T549" t="str">
        <f>+VLOOKUP($D549,TP!$B:$F,5,FALSE)</f>
        <v>C°/T°</v>
      </c>
      <c r="U549" t="str">
        <f>+VLOOKUP($G549,TP!$G:$J,4,FALSE)</f>
        <v>Charges</v>
      </c>
    </row>
    <row r="550" spans="1:21">
      <c r="A550">
        <v>2015</v>
      </c>
      <c r="B550">
        <v>10</v>
      </c>
      <c r="D550">
        <v>514</v>
      </c>
      <c r="E550" t="s">
        <v>145</v>
      </c>
      <c r="F550" t="s">
        <v>141</v>
      </c>
      <c r="G550">
        <v>62</v>
      </c>
      <c r="H550" t="s">
        <v>29</v>
      </c>
      <c r="I550">
        <v>186287</v>
      </c>
      <c r="J550" t="s">
        <v>112</v>
      </c>
      <c r="K550">
        <v>-986</v>
      </c>
      <c r="L550">
        <v>0</v>
      </c>
      <c r="M550">
        <v>-2500</v>
      </c>
      <c r="P550">
        <v>0</v>
      </c>
      <c r="Q550">
        <v>0</v>
      </c>
      <c r="R550" t="str">
        <f>+VLOOKUP($D550,TP!$B:$E,3,FALSE)</f>
        <v>DEVECO</v>
      </c>
      <c r="S550" t="str">
        <f>+VLOOKUP($D550,TP!$B:$E,4,FALSE)</f>
        <v>Création / Transmission</v>
      </c>
      <c r="T550" t="str">
        <f>+VLOOKUP($D550,TP!$B:$F,5,FALSE)</f>
        <v>C°/T°</v>
      </c>
      <c r="U550" t="str">
        <f>+VLOOKUP($G550,TP!$G:$J,4,FALSE)</f>
        <v>Charges</v>
      </c>
    </row>
    <row r="551" spans="1:21">
      <c r="A551">
        <v>2015</v>
      </c>
      <c r="B551">
        <v>10</v>
      </c>
      <c r="D551">
        <v>514</v>
      </c>
      <c r="E551" t="s">
        <v>145</v>
      </c>
      <c r="F551" t="s">
        <v>141</v>
      </c>
      <c r="G551">
        <v>62</v>
      </c>
      <c r="H551" t="s">
        <v>29</v>
      </c>
      <c r="I551">
        <v>621400</v>
      </c>
      <c r="J551" t="s">
        <v>61</v>
      </c>
      <c r="K551">
        <v>-76982</v>
      </c>
      <c r="L551">
        <v>-78822</v>
      </c>
      <c r="M551">
        <v>-77142</v>
      </c>
      <c r="P551">
        <v>-78975</v>
      </c>
      <c r="Q551">
        <v>-78975</v>
      </c>
      <c r="R551" t="str">
        <f>+VLOOKUP($D551,TP!$B:$E,3,FALSE)</f>
        <v>DEVECO</v>
      </c>
      <c r="S551" t="str">
        <f>+VLOOKUP($D551,TP!$B:$E,4,FALSE)</f>
        <v>Création / Transmission</v>
      </c>
      <c r="T551" t="str">
        <f>+VLOOKUP($D551,TP!$B:$F,5,FALSE)</f>
        <v>C°/T°</v>
      </c>
      <c r="U551" t="str">
        <f>+VLOOKUP($G551,TP!$G:$J,4,FALSE)</f>
        <v>Charges</v>
      </c>
    </row>
    <row r="552" spans="1:21">
      <c r="A552">
        <v>2015</v>
      </c>
      <c r="B552">
        <v>10</v>
      </c>
      <c r="D552">
        <v>514</v>
      </c>
      <c r="E552" t="s">
        <v>145</v>
      </c>
      <c r="F552" t="s">
        <v>141</v>
      </c>
      <c r="G552">
        <v>62</v>
      </c>
      <c r="H552" t="s">
        <v>29</v>
      </c>
      <c r="I552">
        <v>621400</v>
      </c>
      <c r="J552" t="s">
        <v>61</v>
      </c>
      <c r="O552">
        <v>-5743.31</v>
      </c>
      <c r="R552" t="str">
        <f>+VLOOKUP($D552,TP!$B:$E,3,FALSE)</f>
        <v>DEVECO</v>
      </c>
      <c r="S552" t="str">
        <f>+VLOOKUP($D552,TP!$B:$E,4,FALSE)</f>
        <v>Création / Transmission</v>
      </c>
      <c r="T552" t="str">
        <f>+VLOOKUP($D552,TP!$B:$F,5,FALSE)</f>
        <v>C°/T°</v>
      </c>
      <c r="U552" t="str">
        <f>+VLOOKUP($G552,TP!$G:$J,4,FALSE)</f>
        <v>Charges</v>
      </c>
    </row>
    <row r="553" spans="1:21">
      <c r="A553">
        <v>2015</v>
      </c>
      <c r="B553">
        <v>10</v>
      </c>
      <c r="D553">
        <v>514</v>
      </c>
      <c r="E553" t="s">
        <v>145</v>
      </c>
      <c r="F553" t="s">
        <v>141</v>
      </c>
      <c r="G553">
        <v>62</v>
      </c>
      <c r="H553" t="s">
        <v>29</v>
      </c>
      <c r="I553">
        <v>621400</v>
      </c>
      <c r="J553" t="s">
        <v>61</v>
      </c>
      <c r="O553">
        <v>-5722.23</v>
      </c>
      <c r="R553" t="str">
        <f>+VLOOKUP($D553,TP!$B:$E,3,FALSE)</f>
        <v>DEVECO</v>
      </c>
      <c r="S553" t="str">
        <f>+VLOOKUP($D553,TP!$B:$E,4,FALSE)</f>
        <v>Création / Transmission</v>
      </c>
      <c r="T553" t="str">
        <f>+VLOOKUP($D553,TP!$B:$F,5,FALSE)</f>
        <v>C°/T°</v>
      </c>
      <c r="U553" t="str">
        <f>+VLOOKUP($G553,TP!$G:$J,4,FALSE)</f>
        <v>Charges</v>
      </c>
    </row>
    <row r="554" spans="1:21">
      <c r="A554">
        <v>2015</v>
      </c>
      <c r="B554">
        <v>10</v>
      </c>
      <c r="D554">
        <v>514</v>
      </c>
      <c r="E554" t="s">
        <v>145</v>
      </c>
      <c r="F554" t="s">
        <v>141</v>
      </c>
      <c r="G554">
        <v>62</v>
      </c>
      <c r="H554" t="s">
        <v>29</v>
      </c>
      <c r="I554">
        <v>621400</v>
      </c>
      <c r="J554" t="s">
        <v>61</v>
      </c>
      <c r="O554">
        <v>16.88</v>
      </c>
      <c r="R554" t="str">
        <f>+VLOOKUP($D554,TP!$B:$E,3,FALSE)</f>
        <v>DEVECO</v>
      </c>
      <c r="S554" t="str">
        <f>+VLOOKUP($D554,TP!$B:$E,4,FALSE)</f>
        <v>Création / Transmission</v>
      </c>
      <c r="T554" t="str">
        <f>+VLOOKUP($D554,TP!$B:$F,5,FALSE)</f>
        <v>C°/T°</v>
      </c>
      <c r="U554" t="str">
        <f>+VLOOKUP($G554,TP!$G:$J,4,FALSE)</f>
        <v>Charges</v>
      </c>
    </row>
    <row r="555" spans="1:21">
      <c r="A555">
        <v>2015</v>
      </c>
      <c r="B555">
        <v>10</v>
      </c>
      <c r="D555">
        <v>514</v>
      </c>
      <c r="E555" t="s">
        <v>145</v>
      </c>
      <c r="F555" t="s">
        <v>141</v>
      </c>
      <c r="G555">
        <v>62</v>
      </c>
      <c r="H555" t="s">
        <v>29</v>
      </c>
      <c r="I555">
        <v>621400</v>
      </c>
      <c r="J555" t="s">
        <v>61</v>
      </c>
      <c r="O555">
        <v>340.92</v>
      </c>
      <c r="R555" t="str">
        <f>+VLOOKUP($D555,TP!$B:$E,3,FALSE)</f>
        <v>DEVECO</v>
      </c>
      <c r="S555" t="str">
        <f>+VLOOKUP($D555,TP!$B:$E,4,FALSE)</f>
        <v>Création / Transmission</v>
      </c>
      <c r="T555" t="str">
        <f>+VLOOKUP($D555,TP!$B:$F,5,FALSE)</f>
        <v>C°/T°</v>
      </c>
      <c r="U555" t="str">
        <f>+VLOOKUP($G555,TP!$G:$J,4,FALSE)</f>
        <v>Charges</v>
      </c>
    </row>
    <row r="556" spans="1:21">
      <c r="A556">
        <v>2015</v>
      </c>
      <c r="B556">
        <v>10</v>
      </c>
      <c r="D556">
        <v>514</v>
      </c>
      <c r="E556" t="s">
        <v>145</v>
      </c>
      <c r="F556" t="s">
        <v>141</v>
      </c>
      <c r="G556">
        <v>62</v>
      </c>
      <c r="H556" t="s">
        <v>29</v>
      </c>
      <c r="I556">
        <v>621400</v>
      </c>
      <c r="J556" t="s">
        <v>61</v>
      </c>
      <c r="O556">
        <v>-6223.57</v>
      </c>
      <c r="R556" t="str">
        <f>+VLOOKUP($D556,TP!$B:$E,3,FALSE)</f>
        <v>DEVECO</v>
      </c>
      <c r="S556" t="str">
        <f>+VLOOKUP($D556,TP!$B:$E,4,FALSE)</f>
        <v>Création / Transmission</v>
      </c>
      <c r="T556" t="str">
        <f>+VLOOKUP($D556,TP!$B:$F,5,FALSE)</f>
        <v>C°/T°</v>
      </c>
      <c r="U556" t="str">
        <f>+VLOOKUP($G556,TP!$G:$J,4,FALSE)</f>
        <v>Charges</v>
      </c>
    </row>
    <row r="557" spans="1:21">
      <c r="A557">
        <v>2015</v>
      </c>
      <c r="B557">
        <v>10</v>
      </c>
      <c r="D557">
        <v>514</v>
      </c>
      <c r="E557" t="s">
        <v>145</v>
      </c>
      <c r="F557" t="s">
        <v>141</v>
      </c>
      <c r="G557">
        <v>62</v>
      </c>
      <c r="H557" t="s">
        <v>29</v>
      </c>
      <c r="I557">
        <v>621400</v>
      </c>
      <c r="J557" t="s">
        <v>61</v>
      </c>
      <c r="O557">
        <v>-6221.57</v>
      </c>
      <c r="R557" t="str">
        <f>+VLOOKUP($D557,TP!$B:$E,3,FALSE)</f>
        <v>DEVECO</v>
      </c>
      <c r="S557" t="str">
        <f>+VLOOKUP($D557,TP!$B:$E,4,FALSE)</f>
        <v>Création / Transmission</v>
      </c>
      <c r="T557" t="str">
        <f>+VLOOKUP($D557,TP!$B:$F,5,FALSE)</f>
        <v>C°/T°</v>
      </c>
      <c r="U557" t="str">
        <f>+VLOOKUP($G557,TP!$G:$J,4,FALSE)</f>
        <v>Charges</v>
      </c>
    </row>
    <row r="558" spans="1:21">
      <c r="A558">
        <v>2015</v>
      </c>
      <c r="B558">
        <v>10</v>
      </c>
      <c r="D558">
        <v>514</v>
      </c>
      <c r="E558" t="s">
        <v>145</v>
      </c>
      <c r="F558" t="s">
        <v>141</v>
      </c>
      <c r="G558">
        <v>62</v>
      </c>
      <c r="H558" t="s">
        <v>29</v>
      </c>
      <c r="I558">
        <v>621400</v>
      </c>
      <c r="J558" t="s">
        <v>61</v>
      </c>
      <c r="O558">
        <v>340.91</v>
      </c>
      <c r="R558" t="str">
        <f>+VLOOKUP($D558,TP!$B:$E,3,FALSE)</f>
        <v>DEVECO</v>
      </c>
      <c r="S558" t="str">
        <f>+VLOOKUP($D558,TP!$B:$E,4,FALSE)</f>
        <v>Création / Transmission</v>
      </c>
      <c r="T558" t="str">
        <f>+VLOOKUP($D558,TP!$B:$F,5,FALSE)</f>
        <v>C°/T°</v>
      </c>
      <c r="U558" t="str">
        <f>+VLOOKUP($G558,TP!$G:$J,4,FALSE)</f>
        <v>Charges</v>
      </c>
    </row>
    <row r="559" spans="1:21">
      <c r="A559">
        <v>2015</v>
      </c>
      <c r="B559">
        <v>10</v>
      </c>
      <c r="D559">
        <v>514</v>
      </c>
      <c r="E559" t="s">
        <v>145</v>
      </c>
      <c r="F559" t="s">
        <v>141</v>
      </c>
      <c r="G559">
        <v>62</v>
      </c>
      <c r="H559" t="s">
        <v>29</v>
      </c>
      <c r="I559">
        <v>621400</v>
      </c>
      <c r="J559" t="s">
        <v>61</v>
      </c>
      <c r="O559">
        <v>-6229.64</v>
      </c>
      <c r="R559" t="str">
        <f>+VLOOKUP($D559,TP!$B:$E,3,FALSE)</f>
        <v>DEVECO</v>
      </c>
      <c r="S559" t="str">
        <f>+VLOOKUP($D559,TP!$B:$E,4,FALSE)</f>
        <v>Création / Transmission</v>
      </c>
      <c r="T559" t="str">
        <f>+VLOOKUP($D559,TP!$B:$F,5,FALSE)</f>
        <v>C°/T°</v>
      </c>
      <c r="U559" t="str">
        <f>+VLOOKUP($G559,TP!$G:$J,4,FALSE)</f>
        <v>Charges</v>
      </c>
    </row>
    <row r="560" spans="1:21">
      <c r="A560">
        <v>2015</v>
      </c>
      <c r="B560">
        <v>10</v>
      </c>
      <c r="D560">
        <v>514</v>
      </c>
      <c r="E560" t="s">
        <v>145</v>
      </c>
      <c r="F560" t="s">
        <v>141</v>
      </c>
      <c r="G560">
        <v>62</v>
      </c>
      <c r="H560" t="s">
        <v>29</v>
      </c>
      <c r="I560">
        <v>621400</v>
      </c>
      <c r="J560" t="s">
        <v>61</v>
      </c>
      <c r="O560">
        <v>170.45</v>
      </c>
      <c r="R560" t="str">
        <f>+VLOOKUP($D560,TP!$B:$E,3,FALSE)</f>
        <v>DEVECO</v>
      </c>
      <c r="S560" t="str">
        <f>+VLOOKUP($D560,TP!$B:$E,4,FALSE)</f>
        <v>Création / Transmission</v>
      </c>
      <c r="T560" t="str">
        <f>+VLOOKUP($D560,TP!$B:$F,5,FALSE)</f>
        <v>C°/T°</v>
      </c>
      <c r="U560" t="str">
        <f>+VLOOKUP($G560,TP!$G:$J,4,FALSE)</f>
        <v>Charges</v>
      </c>
    </row>
    <row r="561" spans="1:21">
      <c r="A561">
        <v>2015</v>
      </c>
      <c r="B561">
        <v>10</v>
      </c>
      <c r="D561">
        <v>514</v>
      </c>
      <c r="E561" t="s">
        <v>145</v>
      </c>
      <c r="F561" t="s">
        <v>141</v>
      </c>
      <c r="G561">
        <v>62</v>
      </c>
      <c r="H561" t="s">
        <v>29</v>
      </c>
      <c r="I561">
        <v>621400</v>
      </c>
      <c r="J561" t="s">
        <v>61</v>
      </c>
      <c r="O561">
        <v>178.57</v>
      </c>
      <c r="R561" t="str">
        <f>+VLOOKUP($D561,TP!$B:$E,3,FALSE)</f>
        <v>DEVECO</v>
      </c>
      <c r="S561" t="str">
        <f>+VLOOKUP($D561,TP!$B:$E,4,FALSE)</f>
        <v>Création / Transmission</v>
      </c>
      <c r="T561" t="str">
        <f>+VLOOKUP($D561,TP!$B:$F,5,FALSE)</f>
        <v>C°/T°</v>
      </c>
      <c r="U561" t="str">
        <f>+VLOOKUP($G561,TP!$G:$J,4,FALSE)</f>
        <v>Charges</v>
      </c>
    </row>
    <row r="562" spans="1:21">
      <c r="A562">
        <v>2015</v>
      </c>
      <c r="B562">
        <v>10</v>
      </c>
      <c r="D562">
        <v>514</v>
      </c>
      <c r="E562" t="s">
        <v>145</v>
      </c>
      <c r="F562" t="s">
        <v>141</v>
      </c>
      <c r="G562">
        <v>62</v>
      </c>
      <c r="H562" t="s">
        <v>29</v>
      </c>
      <c r="I562">
        <v>621400</v>
      </c>
      <c r="J562" t="s">
        <v>61</v>
      </c>
      <c r="O562">
        <v>-6254.38</v>
      </c>
      <c r="R562" t="str">
        <f>+VLOOKUP($D562,TP!$B:$E,3,FALSE)</f>
        <v>DEVECO</v>
      </c>
      <c r="S562" t="str">
        <f>+VLOOKUP($D562,TP!$B:$E,4,FALSE)</f>
        <v>Création / Transmission</v>
      </c>
      <c r="T562" t="str">
        <f>+VLOOKUP($D562,TP!$B:$F,5,FALSE)</f>
        <v>C°/T°</v>
      </c>
      <c r="U562" t="str">
        <f>+VLOOKUP($G562,TP!$G:$J,4,FALSE)</f>
        <v>Charges</v>
      </c>
    </row>
    <row r="563" spans="1:21">
      <c r="A563">
        <v>2015</v>
      </c>
      <c r="B563">
        <v>10</v>
      </c>
      <c r="D563">
        <v>514</v>
      </c>
      <c r="E563" t="s">
        <v>145</v>
      </c>
      <c r="F563" t="s">
        <v>141</v>
      </c>
      <c r="G563">
        <v>62</v>
      </c>
      <c r="H563" t="s">
        <v>29</v>
      </c>
      <c r="I563">
        <v>621400</v>
      </c>
      <c r="J563" t="s">
        <v>61</v>
      </c>
      <c r="O563">
        <v>1022.74</v>
      </c>
      <c r="R563" t="str">
        <f>+VLOOKUP($D563,TP!$B:$E,3,FALSE)</f>
        <v>DEVECO</v>
      </c>
      <c r="S563" t="str">
        <f>+VLOOKUP($D563,TP!$B:$E,4,FALSE)</f>
        <v>Création / Transmission</v>
      </c>
      <c r="T563" t="str">
        <f>+VLOOKUP($D563,TP!$B:$F,5,FALSE)</f>
        <v>C°/T°</v>
      </c>
      <c r="U563" t="str">
        <f>+VLOOKUP($G563,TP!$G:$J,4,FALSE)</f>
        <v>Charges</v>
      </c>
    </row>
    <row r="564" spans="1:21">
      <c r="A564">
        <v>2015</v>
      </c>
      <c r="B564">
        <v>10</v>
      </c>
      <c r="D564">
        <v>514</v>
      </c>
      <c r="E564" t="s">
        <v>145</v>
      </c>
      <c r="F564" t="s">
        <v>141</v>
      </c>
      <c r="G564">
        <v>62</v>
      </c>
      <c r="H564" t="s">
        <v>29</v>
      </c>
      <c r="I564">
        <v>621400</v>
      </c>
      <c r="J564" t="s">
        <v>61</v>
      </c>
      <c r="O564">
        <v>-7085.95</v>
      </c>
      <c r="R564" t="str">
        <f>+VLOOKUP($D564,TP!$B:$E,3,FALSE)</f>
        <v>DEVECO</v>
      </c>
      <c r="S564" t="str">
        <f>+VLOOKUP($D564,TP!$B:$E,4,FALSE)</f>
        <v>Création / Transmission</v>
      </c>
      <c r="T564" t="str">
        <f>+VLOOKUP($D564,TP!$B:$F,5,FALSE)</f>
        <v>C°/T°</v>
      </c>
      <c r="U564" t="str">
        <f>+VLOOKUP($G564,TP!$G:$J,4,FALSE)</f>
        <v>Charges</v>
      </c>
    </row>
    <row r="565" spans="1:21">
      <c r="A565">
        <v>2015</v>
      </c>
      <c r="B565">
        <v>10</v>
      </c>
      <c r="D565">
        <v>514</v>
      </c>
      <c r="E565" t="s">
        <v>145</v>
      </c>
      <c r="F565" t="s">
        <v>141</v>
      </c>
      <c r="G565">
        <v>62</v>
      </c>
      <c r="H565" t="s">
        <v>29</v>
      </c>
      <c r="I565">
        <v>621400</v>
      </c>
      <c r="J565" t="s">
        <v>61</v>
      </c>
      <c r="O565">
        <v>-6401.91</v>
      </c>
      <c r="R565" t="str">
        <f>+VLOOKUP($D565,TP!$B:$E,3,FALSE)</f>
        <v>DEVECO</v>
      </c>
      <c r="S565" t="str">
        <f>+VLOOKUP($D565,TP!$B:$E,4,FALSE)</f>
        <v>Création / Transmission</v>
      </c>
      <c r="T565" t="str">
        <f>+VLOOKUP($D565,TP!$B:$F,5,FALSE)</f>
        <v>C°/T°</v>
      </c>
      <c r="U565" t="str">
        <f>+VLOOKUP($G565,TP!$G:$J,4,FALSE)</f>
        <v>Charges</v>
      </c>
    </row>
    <row r="566" spans="1:21">
      <c r="A566">
        <v>2015</v>
      </c>
      <c r="B566">
        <v>10</v>
      </c>
      <c r="D566">
        <v>514</v>
      </c>
      <c r="E566" t="s">
        <v>145</v>
      </c>
      <c r="F566" t="s">
        <v>141</v>
      </c>
      <c r="G566">
        <v>62</v>
      </c>
      <c r="H566" t="s">
        <v>29</v>
      </c>
      <c r="I566">
        <v>621400</v>
      </c>
      <c r="J566" t="s">
        <v>61</v>
      </c>
      <c r="O566">
        <v>326.10000000000002</v>
      </c>
      <c r="R566" t="str">
        <f>+VLOOKUP($D566,TP!$B:$E,3,FALSE)</f>
        <v>DEVECO</v>
      </c>
      <c r="S566" t="str">
        <f>+VLOOKUP($D566,TP!$B:$E,4,FALSE)</f>
        <v>Création / Transmission</v>
      </c>
      <c r="T566" t="str">
        <f>+VLOOKUP($D566,TP!$B:$F,5,FALSE)</f>
        <v>C°/T°</v>
      </c>
      <c r="U566" t="str">
        <f>+VLOOKUP($G566,TP!$G:$J,4,FALSE)</f>
        <v>Charges</v>
      </c>
    </row>
    <row r="567" spans="1:21">
      <c r="A567">
        <v>2015</v>
      </c>
      <c r="B567">
        <v>10</v>
      </c>
      <c r="D567">
        <v>514</v>
      </c>
      <c r="E567" t="s">
        <v>145</v>
      </c>
      <c r="F567" t="s">
        <v>141</v>
      </c>
      <c r="G567">
        <v>62</v>
      </c>
      <c r="H567" t="s">
        <v>29</v>
      </c>
      <c r="I567">
        <v>621400</v>
      </c>
      <c r="J567" t="s">
        <v>61</v>
      </c>
      <c r="O567">
        <v>892.87</v>
      </c>
      <c r="R567" t="str">
        <f>+VLOOKUP($D567,TP!$B:$E,3,FALSE)</f>
        <v>DEVECO</v>
      </c>
      <c r="S567" t="str">
        <f>+VLOOKUP($D567,TP!$B:$E,4,FALSE)</f>
        <v>Création / Transmission</v>
      </c>
      <c r="T567" t="str">
        <f>+VLOOKUP($D567,TP!$B:$F,5,FALSE)</f>
        <v>C°/T°</v>
      </c>
      <c r="U567" t="str">
        <f>+VLOOKUP($G567,TP!$G:$J,4,FALSE)</f>
        <v>Charges</v>
      </c>
    </row>
    <row r="568" spans="1:21">
      <c r="A568">
        <v>2015</v>
      </c>
      <c r="B568">
        <v>10</v>
      </c>
      <c r="D568">
        <v>514</v>
      </c>
      <c r="E568" t="s">
        <v>145</v>
      </c>
      <c r="F568" t="s">
        <v>141</v>
      </c>
      <c r="G568">
        <v>62</v>
      </c>
      <c r="H568" t="s">
        <v>29</v>
      </c>
      <c r="I568">
        <v>621400</v>
      </c>
      <c r="J568" t="s">
        <v>61</v>
      </c>
      <c r="O568">
        <v>-6960.28</v>
      </c>
      <c r="R568" t="str">
        <f>+VLOOKUP($D568,TP!$B:$E,3,FALSE)</f>
        <v>DEVECO</v>
      </c>
      <c r="S568" t="str">
        <f>+VLOOKUP($D568,TP!$B:$E,4,FALSE)</f>
        <v>Création / Transmission</v>
      </c>
      <c r="T568" t="str">
        <f>+VLOOKUP($D568,TP!$B:$F,5,FALSE)</f>
        <v>C°/T°</v>
      </c>
      <c r="U568" t="str">
        <f>+VLOOKUP($G568,TP!$G:$J,4,FALSE)</f>
        <v>Charges</v>
      </c>
    </row>
    <row r="569" spans="1:21">
      <c r="A569">
        <v>2015</v>
      </c>
      <c r="B569">
        <v>10</v>
      </c>
      <c r="D569">
        <v>514</v>
      </c>
      <c r="E569" t="s">
        <v>145</v>
      </c>
      <c r="F569" t="s">
        <v>141</v>
      </c>
      <c r="G569">
        <v>62</v>
      </c>
      <c r="H569" t="s">
        <v>29</v>
      </c>
      <c r="I569">
        <v>622650</v>
      </c>
      <c r="J569" t="s">
        <v>152</v>
      </c>
      <c r="K569">
        <v>0</v>
      </c>
      <c r="L569">
        <v>0</v>
      </c>
      <c r="M569">
        <v>-2000</v>
      </c>
      <c r="P569">
        <v>-200</v>
      </c>
      <c r="Q569">
        <v>-200</v>
      </c>
      <c r="R569" t="str">
        <f>+VLOOKUP($D569,TP!$B:$E,3,FALSE)</f>
        <v>DEVECO</v>
      </c>
      <c r="S569" t="str">
        <f>+VLOOKUP($D569,TP!$B:$E,4,FALSE)</f>
        <v>Création / Transmission</v>
      </c>
      <c r="T569" t="str">
        <f>+VLOOKUP($D569,TP!$B:$F,5,FALSE)</f>
        <v>C°/T°</v>
      </c>
      <c r="U569" t="str">
        <f>+VLOOKUP($G569,TP!$G:$J,4,FALSE)</f>
        <v>Charges</v>
      </c>
    </row>
    <row r="570" spans="1:21">
      <c r="A570">
        <v>2015</v>
      </c>
      <c r="B570">
        <v>10</v>
      </c>
      <c r="D570">
        <v>514</v>
      </c>
      <c r="E570" t="s">
        <v>145</v>
      </c>
      <c r="F570" t="s">
        <v>141</v>
      </c>
      <c r="G570">
        <v>62</v>
      </c>
      <c r="H570" t="s">
        <v>29</v>
      </c>
      <c r="I570">
        <v>623300</v>
      </c>
      <c r="J570" t="s">
        <v>90</v>
      </c>
      <c r="K570">
        <v>0</v>
      </c>
      <c r="L570">
        <v>-2250</v>
      </c>
      <c r="M570">
        <v>0</v>
      </c>
      <c r="P570">
        <v>0</v>
      </c>
      <c r="Q570">
        <v>0</v>
      </c>
      <c r="R570" t="str">
        <f>+VLOOKUP($D570,TP!$B:$E,3,FALSE)</f>
        <v>DEVECO</v>
      </c>
      <c r="S570" t="str">
        <f>+VLOOKUP($D570,TP!$B:$E,4,FALSE)</f>
        <v>Création / Transmission</v>
      </c>
      <c r="T570" t="str">
        <f>+VLOOKUP($D570,TP!$B:$F,5,FALSE)</f>
        <v>C°/T°</v>
      </c>
      <c r="U570" t="str">
        <f>+VLOOKUP($G570,TP!$G:$J,4,FALSE)</f>
        <v>Charges</v>
      </c>
    </row>
    <row r="571" spans="1:21">
      <c r="A571">
        <v>2015</v>
      </c>
      <c r="B571">
        <v>10</v>
      </c>
      <c r="D571">
        <v>514</v>
      </c>
      <c r="E571" t="s">
        <v>145</v>
      </c>
      <c r="F571" t="s">
        <v>141</v>
      </c>
      <c r="G571">
        <v>62</v>
      </c>
      <c r="H571" t="s">
        <v>29</v>
      </c>
      <c r="I571">
        <v>623600</v>
      </c>
      <c r="J571" t="s">
        <v>72</v>
      </c>
      <c r="O571">
        <v>-480</v>
      </c>
      <c r="R571" t="str">
        <f>+VLOOKUP($D571,TP!$B:$E,3,FALSE)</f>
        <v>DEVECO</v>
      </c>
      <c r="S571" t="str">
        <f>+VLOOKUP($D571,TP!$B:$E,4,FALSE)</f>
        <v>Création / Transmission</v>
      </c>
      <c r="T571" t="str">
        <f>+VLOOKUP($D571,TP!$B:$F,5,FALSE)</f>
        <v>C°/T°</v>
      </c>
      <c r="U571" t="str">
        <f>+VLOOKUP($G571,TP!$G:$J,4,FALSE)</f>
        <v>Charges</v>
      </c>
    </row>
    <row r="572" spans="1:21">
      <c r="A572">
        <v>2015</v>
      </c>
      <c r="B572">
        <v>10</v>
      </c>
      <c r="D572">
        <v>514</v>
      </c>
      <c r="E572" t="s">
        <v>145</v>
      </c>
      <c r="F572" t="s">
        <v>141</v>
      </c>
      <c r="G572">
        <v>62</v>
      </c>
      <c r="H572" t="s">
        <v>29</v>
      </c>
      <c r="I572">
        <v>623600</v>
      </c>
      <c r="J572" t="s">
        <v>72</v>
      </c>
      <c r="O572">
        <v>-63</v>
      </c>
      <c r="R572" t="str">
        <f>+VLOOKUP($D572,TP!$B:$E,3,FALSE)</f>
        <v>DEVECO</v>
      </c>
      <c r="S572" t="str">
        <f>+VLOOKUP($D572,TP!$B:$E,4,FALSE)</f>
        <v>Création / Transmission</v>
      </c>
      <c r="T572" t="str">
        <f>+VLOOKUP($D572,TP!$B:$F,5,FALSE)</f>
        <v>C°/T°</v>
      </c>
      <c r="U572" t="str">
        <f>+VLOOKUP($G572,TP!$G:$J,4,FALSE)</f>
        <v>Charges</v>
      </c>
    </row>
    <row r="573" spans="1:21">
      <c r="A573">
        <v>2015</v>
      </c>
      <c r="B573">
        <v>10</v>
      </c>
      <c r="D573">
        <v>514</v>
      </c>
      <c r="E573" t="s">
        <v>145</v>
      </c>
      <c r="F573" t="s">
        <v>141</v>
      </c>
      <c r="G573">
        <v>62</v>
      </c>
      <c r="H573" t="s">
        <v>29</v>
      </c>
      <c r="I573">
        <v>623600</v>
      </c>
      <c r="J573" t="s">
        <v>72</v>
      </c>
      <c r="K573">
        <v>0</v>
      </c>
      <c r="L573">
        <v>-500</v>
      </c>
      <c r="M573">
        <v>0</v>
      </c>
      <c r="P573">
        <v>-500</v>
      </c>
      <c r="Q573">
        <v>-500</v>
      </c>
      <c r="R573" t="str">
        <f>+VLOOKUP($D573,TP!$B:$E,3,FALSE)</f>
        <v>DEVECO</v>
      </c>
      <c r="S573" t="str">
        <f>+VLOOKUP($D573,TP!$B:$E,4,FALSE)</f>
        <v>Création / Transmission</v>
      </c>
      <c r="T573" t="str">
        <f>+VLOOKUP($D573,TP!$B:$F,5,FALSE)</f>
        <v>C°/T°</v>
      </c>
      <c r="U573" t="str">
        <f>+VLOOKUP($G573,TP!$G:$J,4,FALSE)</f>
        <v>Charges</v>
      </c>
    </row>
    <row r="574" spans="1:21">
      <c r="A574">
        <v>2015</v>
      </c>
      <c r="B574">
        <v>10</v>
      </c>
      <c r="D574">
        <v>514</v>
      </c>
      <c r="E574" t="s">
        <v>145</v>
      </c>
      <c r="F574" t="s">
        <v>141</v>
      </c>
      <c r="G574">
        <v>62</v>
      </c>
      <c r="H574" t="s">
        <v>29</v>
      </c>
      <c r="I574">
        <v>623600</v>
      </c>
      <c r="J574" t="s">
        <v>72</v>
      </c>
      <c r="O574">
        <v>-37.799999999999997</v>
      </c>
      <c r="R574" t="str">
        <f>+VLOOKUP($D574,TP!$B:$E,3,FALSE)</f>
        <v>DEVECO</v>
      </c>
      <c r="S574" t="str">
        <f>+VLOOKUP($D574,TP!$B:$E,4,FALSE)</f>
        <v>Création / Transmission</v>
      </c>
      <c r="T574" t="str">
        <f>+VLOOKUP($D574,TP!$B:$F,5,FALSE)</f>
        <v>C°/T°</v>
      </c>
      <c r="U574" t="str">
        <f>+VLOOKUP($G574,TP!$G:$J,4,FALSE)</f>
        <v>Charges</v>
      </c>
    </row>
    <row r="575" spans="1:21">
      <c r="A575">
        <v>2015</v>
      </c>
      <c r="B575">
        <v>10</v>
      </c>
      <c r="D575">
        <v>514</v>
      </c>
      <c r="E575" t="s">
        <v>145</v>
      </c>
      <c r="F575" t="s">
        <v>141</v>
      </c>
      <c r="G575">
        <v>62</v>
      </c>
      <c r="H575" t="s">
        <v>29</v>
      </c>
      <c r="I575">
        <v>625110</v>
      </c>
      <c r="J575" t="s">
        <v>52</v>
      </c>
      <c r="K575">
        <v>-1048.47</v>
      </c>
      <c r="L575">
        <v>-1000</v>
      </c>
      <c r="M575">
        <v>-1000</v>
      </c>
      <c r="P575">
        <v>-1000</v>
      </c>
      <c r="Q575">
        <v>-1000</v>
      </c>
      <c r="R575" t="str">
        <f>+VLOOKUP($D575,TP!$B:$E,3,FALSE)</f>
        <v>DEVECO</v>
      </c>
      <c r="S575" t="str">
        <f>+VLOOKUP($D575,TP!$B:$E,4,FALSE)</f>
        <v>Création / Transmission</v>
      </c>
      <c r="T575" t="str">
        <f>+VLOOKUP($D575,TP!$B:$F,5,FALSE)</f>
        <v>C°/T°</v>
      </c>
      <c r="U575" t="str">
        <f>+VLOOKUP($G575,TP!$G:$J,4,FALSE)</f>
        <v>Charges</v>
      </c>
    </row>
    <row r="576" spans="1:21">
      <c r="A576">
        <v>2015</v>
      </c>
      <c r="B576">
        <v>10</v>
      </c>
      <c r="D576">
        <v>514</v>
      </c>
      <c r="E576" t="s">
        <v>145</v>
      </c>
      <c r="F576" t="s">
        <v>141</v>
      </c>
      <c r="G576">
        <v>62</v>
      </c>
      <c r="H576" t="s">
        <v>29</v>
      </c>
      <c r="I576">
        <v>625110</v>
      </c>
      <c r="J576" t="s">
        <v>52</v>
      </c>
      <c r="O576">
        <v>-47</v>
      </c>
      <c r="R576" t="str">
        <f>+VLOOKUP($D576,TP!$B:$E,3,FALSE)</f>
        <v>DEVECO</v>
      </c>
      <c r="S576" t="str">
        <f>+VLOOKUP($D576,TP!$B:$E,4,FALSE)</f>
        <v>Création / Transmission</v>
      </c>
      <c r="T576" t="str">
        <f>+VLOOKUP($D576,TP!$B:$F,5,FALSE)</f>
        <v>C°/T°</v>
      </c>
      <c r="U576" t="str">
        <f>+VLOOKUP($G576,TP!$G:$J,4,FALSE)</f>
        <v>Charges</v>
      </c>
    </row>
    <row r="577" spans="1:21">
      <c r="A577">
        <v>2015</v>
      </c>
      <c r="B577">
        <v>10</v>
      </c>
      <c r="D577">
        <v>514</v>
      </c>
      <c r="E577" t="s">
        <v>145</v>
      </c>
      <c r="F577" t="s">
        <v>141</v>
      </c>
      <c r="G577">
        <v>62</v>
      </c>
      <c r="H577" t="s">
        <v>29</v>
      </c>
      <c r="I577">
        <v>625110</v>
      </c>
      <c r="J577" t="s">
        <v>52</v>
      </c>
      <c r="O577">
        <v>-30</v>
      </c>
      <c r="R577" t="str">
        <f>+VLOOKUP($D577,TP!$B:$E,3,FALSE)</f>
        <v>DEVECO</v>
      </c>
      <c r="S577" t="str">
        <f>+VLOOKUP($D577,TP!$B:$E,4,FALSE)</f>
        <v>Création / Transmission</v>
      </c>
      <c r="T577" t="str">
        <f>+VLOOKUP($D577,TP!$B:$F,5,FALSE)</f>
        <v>C°/T°</v>
      </c>
      <c r="U577" t="str">
        <f>+VLOOKUP($G577,TP!$G:$J,4,FALSE)</f>
        <v>Charges</v>
      </c>
    </row>
    <row r="578" spans="1:21">
      <c r="A578">
        <v>2015</v>
      </c>
      <c r="B578">
        <v>10</v>
      </c>
      <c r="D578">
        <v>514</v>
      </c>
      <c r="E578" t="s">
        <v>145</v>
      </c>
      <c r="F578" t="s">
        <v>141</v>
      </c>
      <c r="G578">
        <v>62</v>
      </c>
      <c r="H578" t="s">
        <v>29</v>
      </c>
      <c r="I578">
        <v>625110</v>
      </c>
      <c r="J578" t="s">
        <v>52</v>
      </c>
      <c r="O578">
        <v>-96</v>
      </c>
      <c r="R578" t="str">
        <f>+VLOOKUP($D578,TP!$B:$E,3,FALSE)</f>
        <v>DEVECO</v>
      </c>
      <c r="S578" t="str">
        <f>+VLOOKUP($D578,TP!$B:$E,4,FALSE)</f>
        <v>Création / Transmission</v>
      </c>
      <c r="T578" t="str">
        <f>+VLOOKUP($D578,TP!$B:$F,5,FALSE)</f>
        <v>C°/T°</v>
      </c>
      <c r="U578" t="str">
        <f>+VLOOKUP($G578,TP!$G:$J,4,FALSE)</f>
        <v>Charges</v>
      </c>
    </row>
    <row r="579" spans="1:21">
      <c r="A579">
        <v>2015</v>
      </c>
      <c r="B579">
        <v>10</v>
      </c>
      <c r="D579">
        <v>514</v>
      </c>
      <c r="E579" t="s">
        <v>145</v>
      </c>
      <c r="F579" t="s">
        <v>141</v>
      </c>
      <c r="G579">
        <v>62</v>
      </c>
      <c r="H579" t="s">
        <v>29</v>
      </c>
      <c r="I579">
        <v>625110</v>
      </c>
      <c r="J579" t="s">
        <v>52</v>
      </c>
      <c r="O579">
        <v>-40</v>
      </c>
      <c r="R579" t="str">
        <f>+VLOOKUP($D579,TP!$B:$E,3,FALSE)</f>
        <v>DEVECO</v>
      </c>
      <c r="S579" t="str">
        <f>+VLOOKUP($D579,TP!$B:$E,4,FALSE)</f>
        <v>Création / Transmission</v>
      </c>
      <c r="T579" t="str">
        <f>+VLOOKUP($D579,TP!$B:$F,5,FALSE)</f>
        <v>C°/T°</v>
      </c>
      <c r="U579" t="str">
        <f>+VLOOKUP($G579,TP!$G:$J,4,FALSE)</f>
        <v>Charges</v>
      </c>
    </row>
    <row r="580" spans="1:21">
      <c r="A580">
        <v>2015</v>
      </c>
      <c r="B580">
        <v>10</v>
      </c>
      <c r="D580">
        <v>514</v>
      </c>
      <c r="E580" t="s">
        <v>145</v>
      </c>
      <c r="F580" t="s">
        <v>141</v>
      </c>
      <c r="G580">
        <v>62</v>
      </c>
      <c r="H580" t="s">
        <v>29</v>
      </c>
      <c r="I580">
        <v>625120</v>
      </c>
      <c r="J580" t="s">
        <v>63</v>
      </c>
      <c r="K580">
        <v>-57.6</v>
      </c>
      <c r="L580">
        <v>-64</v>
      </c>
      <c r="M580">
        <v>0</v>
      </c>
      <c r="P580">
        <v>-100</v>
      </c>
      <c r="Q580">
        <v>-100</v>
      </c>
      <c r="R580" t="str">
        <f>+VLOOKUP($D580,TP!$B:$E,3,FALSE)</f>
        <v>DEVECO</v>
      </c>
      <c r="S580" t="str">
        <f>+VLOOKUP($D580,TP!$B:$E,4,FALSE)</f>
        <v>Création / Transmission</v>
      </c>
      <c r="T580" t="str">
        <f>+VLOOKUP($D580,TP!$B:$F,5,FALSE)</f>
        <v>C°/T°</v>
      </c>
      <c r="U580" t="str">
        <f>+VLOOKUP($G580,TP!$G:$J,4,FALSE)</f>
        <v>Charges</v>
      </c>
    </row>
    <row r="581" spans="1:21">
      <c r="A581">
        <v>2015</v>
      </c>
      <c r="B581">
        <v>10</v>
      </c>
      <c r="D581">
        <v>514</v>
      </c>
      <c r="E581" t="s">
        <v>145</v>
      </c>
      <c r="F581" t="s">
        <v>141</v>
      </c>
      <c r="G581">
        <v>62</v>
      </c>
      <c r="H581" t="s">
        <v>29</v>
      </c>
      <c r="I581">
        <v>625120</v>
      </c>
      <c r="J581" t="s">
        <v>63</v>
      </c>
      <c r="O581">
        <v>-64.25</v>
      </c>
      <c r="R581" t="str">
        <f>+VLOOKUP($D581,TP!$B:$E,3,FALSE)</f>
        <v>DEVECO</v>
      </c>
      <c r="S581" t="str">
        <f>+VLOOKUP($D581,TP!$B:$E,4,FALSE)</f>
        <v>Création / Transmission</v>
      </c>
      <c r="T581" t="str">
        <f>+VLOOKUP($D581,TP!$B:$F,5,FALSE)</f>
        <v>C°/T°</v>
      </c>
      <c r="U581" t="str">
        <f>+VLOOKUP($G581,TP!$G:$J,4,FALSE)</f>
        <v>Charges</v>
      </c>
    </row>
    <row r="582" spans="1:21">
      <c r="A582">
        <v>2015</v>
      </c>
      <c r="B582">
        <v>10</v>
      </c>
      <c r="D582">
        <v>514</v>
      </c>
      <c r="E582" t="s">
        <v>145</v>
      </c>
      <c r="F582" t="s">
        <v>141</v>
      </c>
      <c r="G582">
        <v>62</v>
      </c>
      <c r="H582" t="s">
        <v>29</v>
      </c>
      <c r="I582">
        <v>625700</v>
      </c>
      <c r="J582" t="s">
        <v>31</v>
      </c>
      <c r="K582">
        <v>-1019.45</v>
      </c>
      <c r="L582">
        <v>-600</v>
      </c>
      <c r="M582">
        <v>-1000</v>
      </c>
      <c r="P582">
        <v>-600</v>
      </c>
      <c r="Q582">
        <v>-600</v>
      </c>
      <c r="R582" t="str">
        <f>+VLOOKUP($D582,TP!$B:$E,3,FALSE)</f>
        <v>DEVECO</v>
      </c>
      <c r="S582" t="str">
        <f>+VLOOKUP($D582,TP!$B:$E,4,FALSE)</f>
        <v>Création / Transmission</v>
      </c>
      <c r="T582" t="str">
        <f>+VLOOKUP($D582,TP!$B:$F,5,FALSE)</f>
        <v>C°/T°</v>
      </c>
      <c r="U582" t="str">
        <f>+VLOOKUP($G582,TP!$G:$J,4,FALSE)</f>
        <v>Charges</v>
      </c>
    </row>
    <row r="583" spans="1:21">
      <c r="A583">
        <v>2015</v>
      </c>
      <c r="B583">
        <v>10</v>
      </c>
      <c r="D583">
        <v>514</v>
      </c>
      <c r="E583" t="s">
        <v>145</v>
      </c>
      <c r="F583" t="s">
        <v>141</v>
      </c>
      <c r="G583">
        <v>62</v>
      </c>
      <c r="H583" t="s">
        <v>29</v>
      </c>
      <c r="I583">
        <v>625700</v>
      </c>
      <c r="J583" t="s">
        <v>31</v>
      </c>
      <c r="O583">
        <v>-88.1</v>
      </c>
      <c r="R583" t="str">
        <f>+VLOOKUP($D583,TP!$B:$E,3,FALSE)</f>
        <v>DEVECO</v>
      </c>
      <c r="S583" t="str">
        <f>+VLOOKUP($D583,TP!$B:$E,4,FALSE)</f>
        <v>Création / Transmission</v>
      </c>
      <c r="T583" t="str">
        <f>+VLOOKUP($D583,TP!$B:$F,5,FALSE)</f>
        <v>C°/T°</v>
      </c>
      <c r="U583" t="str">
        <f>+VLOOKUP($G583,TP!$G:$J,4,FALSE)</f>
        <v>Charges</v>
      </c>
    </row>
    <row r="584" spans="1:21">
      <c r="A584">
        <v>2015</v>
      </c>
      <c r="B584">
        <v>10</v>
      </c>
      <c r="D584">
        <v>514</v>
      </c>
      <c r="E584" t="s">
        <v>145</v>
      </c>
      <c r="F584" t="s">
        <v>141</v>
      </c>
      <c r="G584">
        <v>62</v>
      </c>
      <c r="H584" t="s">
        <v>29</v>
      </c>
      <c r="I584">
        <v>625700</v>
      </c>
      <c r="J584" t="s">
        <v>31</v>
      </c>
      <c r="O584">
        <v>-48.11</v>
      </c>
      <c r="R584" t="str">
        <f>+VLOOKUP($D584,TP!$B:$E,3,FALSE)</f>
        <v>DEVECO</v>
      </c>
      <c r="S584" t="str">
        <f>+VLOOKUP($D584,TP!$B:$E,4,FALSE)</f>
        <v>Création / Transmission</v>
      </c>
      <c r="T584" t="str">
        <f>+VLOOKUP($D584,TP!$B:$F,5,FALSE)</f>
        <v>C°/T°</v>
      </c>
      <c r="U584" t="str">
        <f>+VLOOKUP($G584,TP!$G:$J,4,FALSE)</f>
        <v>Charges</v>
      </c>
    </row>
    <row r="585" spans="1:21">
      <c r="A585">
        <v>2015</v>
      </c>
      <c r="B585">
        <v>10</v>
      </c>
      <c r="D585">
        <v>514</v>
      </c>
      <c r="E585" t="s">
        <v>145</v>
      </c>
      <c r="F585" t="s">
        <v>141</v>
      </c>
      <c r="G585">
        <v>62</v>
      </c>
      <c r="H585" t="s">
        <v>29</v>
      </c>
      <c r="I585">
        <v>625700</v>
      </c>
      <c r="J585" t="s">
        <v>31</v>
      </c>
      <c r="O585">
        <v>-45.34</v>
      </c>
      <c r="R585" t="str">
        <f>+VLOOKUP($D585,TP!$B:$E,3,FALSE)</f>
        <v>DEVECO</v>
      </c>
      <c r="S585" t="str">
        <f>+VLOOKUP($D585,TP!$B:$E,4,FALSE)</f>
        <v>Création / Transmission</v>
      </c>
      <c r="T585" t="str">
        <f>+VLOOKUP($D585,TP!$B:$F,5,FALSE)</f>
        <v>C°/T°</v>
      </c>
      <c r="U585" t="str">
        <f>+VLOOKUP($G585,TP!$G:$J,4,FALSE)</f>
        <v>Charges</v>
      </c>
    </row>
    <row r="586" spans="1:21">
      <c r="A586">
        <v>2015</v>
      </c>
      <c r="B586">
        <v>10</v>
      </c>
      <c r="D586">
        <v>514</v>
      </c>
      <c r="E586" t="s">
        <v>145</v>
      </c>
      <c r="F586" t="s">
        <v>141</v>
      </c>
      <c r="G586">
        <v>62</v>
      </c>
      <c r="H586" t="s">
        <v>29</v>
      </c>
      <c r="I586">
        <v>626210</v>
      </c>
      <c r="J586" t="s">
        <v>33</v>
      </c>
      <c r="K586">
        <v>-420.54</v>
      </c>
      <c r="L586">
        <v>-50</v>
      </c>
      <c r="M586">
        <v>-50</v>
      </c>
      <c r="P586">
        <v>-50</v>
      </c>
      <c r="Q586">
        <v>-50</v>
      </c>
      <c r="R586" t="str">
        <f>+VLOOKUP($D586,TP!$B:$E,3,FALSE)</f>
        <v>DEVECO</v>
      </c>
      <c r="S586" t="str">
        <f>+VLOOKUP($D586,TP!$B:$E,4,FALSE)</f>
        <v>Création / Transmission</v>
      </c>
      <c r="T586" t="str">
        <f>+VLOOKUP($D586,TP!$B:$F,5,FALSE)</f>
        <v>C°/T°</v>
      </c>
      <c r="U586" t="str">
        <f>+VLOOKUP($G586,TP!$G:$J,4,FALSE)</f>
        <v>Charges</v>
      </c>
    </row>
    <row r="587" spans="1:21">
      <c r="A587">
        <v>2015</v>
      </c>
      <c r="B587">
        <v>10</v>
      </c>
      <c r="D587">
        <v>514</v>
      </c>
      <c r="E587" t="s">
        <v>145</v>
      </c>
      <c r="F587" t="s">
        <v>141</v>
      </c>
      <c r="G587">
        <v>62</v>
      </c>
      <c r="H587" t="s">
        <v>29</v>
      </c>
      <c r="I587">
        <v>626210</v>
      </c>
      <c r="J587" t="s">
        <v>33</v>
      </c>
      <c r="O587">
        <v>-33.18</v>
      </c>
      <c r="R587" t="str">
        <f>+VLOOKUP($D587,TP!$B:$E,3,FALSE)</f>
        <v>DEVECO</v>
      </c>
      <c r="S587" t="str">
        <f>+VLOOKUP($D587,TP!$B:$E,4,FALSE)</f>
        <v>Création / Transmission</v>
      </c>
      <c r="T587" t="str">
        <f>+VLOOKUP($D587,TP!$B:$F,5,FALSE)</f>
        <v>C°/T°</v>
      </c>
      <c r="U587" t="str">
        <f>+VLOOKUP($G587,TP!$G:$J,4,FALSE)</f>
        <v>Charges</v>
      </c>
    </row>
    <row r="588" spans="1:21">
      <c r="A588">
        <v>2015</v>
      </c>
      <c r="B588">
        <v>10</v>
      </c>
      <c r="D588">
        <v>514</v>
      </c>
      <c r="E588" t="s">
        <v>145</v>
      </c>
      <c r="F588" t="s">
        <v>141</v>
      </c>
      <c r="G588">
        <v>62</v>
      </c>
      <c r="H588" t="s">
        <v>29</v>
      </c>
      <c r="I588">
        <v>626210</v>
      </c>
      <c r="J588" t="s">
        <v>33</v>
      </c>
      <c r="O588">
        <v>-48.49</v>
      </c>
      <c r="R588" t="str">
        <f>+VLOOKUP($D588,TP!$B:$E,3,FALSE)</f>
        <v>DEVECO</v>
      </c>
      <c r="S588" t="str">
        <f>+VLOOKUP($D588,TP!$B:$E,4,FALSE)</f>
        <v>Création / Transmission</v>
      </c>
      <c r="T588" t="str">
        <f>+VLOOKUP($D588,TP!$B:$F,5,FALSE)</f>
        <v>C°/T°</v>
      </c>
      <c r="U588" t="str">
        <f>+VLOOKUP($G588,TP!$G:$J,4,FALSE)</f>
        <v>Charges</v>
      </c>
    </row>
    <row r="589" spans="1:21">
      <c r="A589">
        <v>2015</v>
      </c>
      <c r="B589">
        <v>10</v>
      </c>
      <c r="D589">
        <v>514</v>
      </c>
      <c r="E589" t="s">
        <v>145</v>
      </c>
      <c r="F589" t="s">
        <v>141</v>
      </c>
      <c r="G589">
        <v>62</v>
      </c>
      <c r="H589" t="s">
        <v>29</v>
      </c>
      <c r="I589">
        <v>626210</v>
      </c>
      <c r="J589" t="s">
        <v>33</v>
      </c>
      <c r="O589">
        <v>-1.46</v>
      </c>
      <c r="R589" t="str">
        <f>+VLOOKUP($D589,TP!$B:$E,3,FALSE)</f>
        <v>DEVECO</v>
      </c>
      <c r="S589" t="str">
        <f>+VLOOKUP($D589,TP!$B:$E,4,FALSE)</f>
        <v>Création / Transmission</v>
      </c>
      <c r="T589" t="str">
        <f>+VLOOKUP($D589,TP!$B:$F,5,FALSE)</f>
        <v>C°/T°</v>
      </c>
      <c r="U589" t="str">
        <f>+VLOOKUP($G589,TP!$G:$J,4,FALSE)</f>
        <v>Charges</v>
      </c>
    </row>
    <row r="590" spans="1:21">
      <c r="A590">
        <v>2015</v>
      </c>
      <c r="B590">
        <v>10</v>
      </c>
      <c r="D590">
        <v>514</v>
      </c>
      <c r="E590" t="s">
        <v>145</v>
      </c>
      <c r="F590" t="s">
        <v>141</v>
      </c>
      <c r="G590">
        <v>62</v>
      </c>
      <c r="H590" t="s">
        <v>29</v>
      </c>
      <c r="I590">
        <v>626210</v>
      </c>
      <c r="J590" t="s">
        <v>33</v>
      </c>
      <c r="O590">
        <v>-1.49</v>
      </c>
      <c r="R590" t="str">
        <f>+VLOOKUP($D590,TP!$B:$E,3,FALSE)</f>
        <v>DEVECO</v>
      </c>
      <c r="S590" t="str">
        <f>+VLOOKUP($D590,TP!$B:$E,4,FALSE)</f>
        <v>Création / Transmission</v>
      </c>
      <c r="T590" t="str">
        <f>+VLOOKUP($D590,TP!$B:$F,5,FALSE)</f>
        <v>C°/T°</v>
      </c>
      <c r="U590" t="str">
        <f>+VLOOKUP($G590,TP!$G:$J,4,FALSE)</f>
        <v>Charges</v>
      </c>
    </row>
    <row r="591" spans="1:21">
      <c r="A591">
        <v>2015</v>
      </c>
      <c r="B591">
        <v>10</v>
      </c>
      <c r="D591">
        <v>514</v>
      </c>
      <c r="E591" t="s">
        <v>145</v>
      </c>
      <c r="F591" t="s">
        <v>141</v>
      </c>
      <c r="G591">
        <v>62</v>
      </c>
      <c r="H591" t="s">
        <v>29</v>
      </c>
      <c r="I591">
        <v>626210</v>
      </c>
      <c r="J591" t="s">
        <v>33</v>
      </c>
      <c r="O591">
        <v>-31.5</v>
      </c>
      <c r="R591" t="str">
        <f>+VLOOKUP($D591,TP!$B:$E,3,FALSE)</f>
        <v>DEVECO</v>
      </c>
      <c r="S591" t="str">
        <f>+VLOOKUP($D591,TP!$B:$E,4,FALSE)</f>
        <v>Création / Transmission</v>
      </c>
      <c r="T591" t="str">
        <f>+VLOOKUP($D591,TP!$B:$F,5,FALSE)</f>
        <v>C°/T°</v>
      </c>
      <c r="U591" t="str">
        <f>+VLOOKUP($G591,TP!$G:$J,4,FALSE)</f>
        <v>Charges</v>
      </c>
    </row>
    <row r="592" spans="1:21">
      <c r="A592">
        <v>2015</v>
      </c>
      <c r="B592">
        <v>10</v>
      </c>
      <c r="D592">
        <v>514</v>
      </c>
      <c r="E592" t="s">
        <v>145</v>
      </c>
      <c r="F592" t="s">
        <v>141</v>
      </c>
      <c r="G592">
        <v>62</v>
      </c>
      <c r="H592" t="s">
        <v>29</v>
      </c>
      <c r="I592">
        <v>626210</v>
      </c>
      <c r="J592" t="s">
        <v>33</v>
      </c>
      <c r="O592">
        <v>-47.88</v>
      </c>
      <c r="R592" t="str">
        <f>+VLOOKUP($D592,TP!$B:$E,3,FALSE)</f>
        <v>DEVECO</v>
      </c>
      <c r="S592" t="str">
        <f>+VLOOKUP($D592,TP!$B:$E,4,FALSE)</f>
        <v>Création / Transmission</v>
      </c>
      <c r="T592" t="str">
        <f>+VLOOKUP($D592,TP!$B:$F,5,FALSE)</f>
        <v>C°/T°</v>
      </c>
      <c r="U592" t="str">
        <f>+VLOOKUP($G592,TP!$G:$J,4,FALSE)</f>
        <v>Charges</v>
      </c>
    </row>
    <row r="593" spans="1:21">
      <c r="A593">
        <v>2015</v>
      </c>
      <c r="B593">
        <v>10</v>
      </c>
      <c r="D593">
        <v>514</v>
      </c>
      <c r="E593" t="s">
        <v>145</v>
      </c>
      <c r="F593" t="s">
        <v>141</v>
      </c>
      <c r="G593">
        <v>62</v>
      </c>
      <c r="H593" t="s">
        <v>29</v>
      </c>
      <c r="I593">
        <v>626210</v>
      </c>
      <c r="J593" t="s">
        <v>33</v>
      </c>
      <c r="O593">
        <v>-31.5</v>
      </c>
      <c r="R593" t="str">
        <f>+VLOOKUP($D593,TP!$B:$E,3,FALSE)</f>
        <v>DEVECO</v>
      </c>
      <c r="S593" t="str">
        <f>+VLOOKUP($D593,TP!$B:$E,4,FALSE)</f>
        <v>Création / Transmission</v>
      </c>
      <c r="T593" t="str">
        <f>+VLOOKUP($D593,TP!$B:$F,5,FALSE)</f>
        <v>C°/T°</v>
      </c>
      <c r="U593" t="str">
        <f>+VLOOKUP($G593,TP!$G:$J,4,FALSE)</f>
        <v>Charges</v>
      </c>
    </row>
    <row r="594" spans="1:21">
      <c r="A594">
        <v>2015</v>
      </c>
      <c r="B594">
        <v>10</v>
      </c>
      <c r="D594">
        <v>514</v>
      </c>
      <c r="E594" t="s">
        <v>145</v>
      </c>
      <c r="F594" t="s">
        <v>141</v>
      </c>
      <c r="G594">
        <v>62</v>
      </c>
      <c r="H594" t="s">
        <v>29</v>
      </c>
      <c r="I594">
        <v>626210</v>
      </c>
      <c r="J594" t="s">
        <v>33</v>
      </c>
      <c r="O594">
        <v>-9.35</v>
      </c>
      <c r="R594" t="str">
        <f>+VLOOKUP($D594,TP!$B:$E,3,FALSE)</f>
        <v>DEVECO</v>
      </c>
      <c r="S594" t="str">
        <f>+VLOOKUP($D594,TP!$B:$E,4,FALSE)</f>
        <v>Création / Transmission</v>
      </c>
      <c r="T594" t="str">
        <f>+VLOOKUP($D594,TP!$B:$F,5,FALSE)</f>
        <v>C°/T°</v>
      </c>
      <c r="U594" t="str">
        <f>+VLOOKUP($G594,TP!$G:$J,4,FALSE)</f>
        <v>Charges</v>
      </c>
    </row>
    <row r="595" spans="1:21">
      <c r="A595">
        <v>2015</v>
      </c>
      <c r="B595">
        <v>10</v>
      </c>
      <c r="D595">
        <v>514</v>
      </c>
      <c r="E595" t="s">
        <v>145</v>
      </c>
      <c r="F595" t="s">
        <v>141</v>
      </c>
      <c r="G595">
        <v>62</v>
      </c>
      <c r="H595" t="s">
        <v>29</v>
      </c>
      <c r="I595">
        <v>626210</v>
      </c>
      <c r="J595" t="s">
        <v>33</v>
      </c>
      <c r="O595">
        <v>-2.4500000000000002</v>
      </c>
      <c r="R595" t="str">
        <f>+VLOOKUP($D595,TP!$B:$E,3,FALSE)</f>
        <v>DEVECO</v>
      </c>
      <c r="S595" t="str">
        <f>+VLOOKUP($D595,TP!$B:$E,4,FALSE)</f>
        <v>Création / Transmission</v>
      </c>
      <c r="T595" t="str">
        <f>+VLOOKUP($D595,TP!$B:$F,5,FALSE)</f>
        <v>C°/T°</v>
      </c>
      <c r="U595" t="str">
        <f>+VLOOKUP($G595,TP!$G:$J,4,FALSE)</f>
        <v>Charges</v>
      </c>
    </row>
    <row r="596" spans="1:21">
      <c r="A596">
        <v>2015</v>
      </c>
      <c r="B596">
        <v>10</v>
      </c>
      <c r="D596">
        <v>514</v>
      </c>
      <c r="E596" t="s">
        <v>145</v>
      </c>
      <c r="F596" t="s">
        <v>141</v>
      </c>
      <c r="G596">
        <v>62</v>
      </c>
      <c r="H596" t="s">
        <v>29</v>
      </c>
      <c r="I596">
        <v>626210</v>
      </c>
      <c r="J596" t="s">
        <v>33</v>
      </c>
      <c r="O596">
        <v>-3.01</v>
      </c>
      <c r="R596" t="str">
        <f>+VLOOKUP($D596,TP!$B:$E,3,FALSE)</f>
        <v>DEVECO</v>
      </c>
      <c r="S596" t="str">
        <f>+VLOOKUP($D596,TP!$B:$E,4,FALSE)</f>
        <v>Création / Transmission</v>
      </c>
      <c r="T596" t="str">
        <f>+VLOOKUP($D596,TP!$B:$F,5,FALSE)</f>
        <v>C°/T°</v>
      </c>
      <c r="U596" t="str">
        <f>+VLOOKUP($G596,TP!$G:$J,4,FALSE)</f>
        <v>Charges</v>
      </c>
    </row>
    <row r="597" spans="1:21">
      <c r="A597">
        <v>2015</v>
      </c>
      <c r="B597">
        <v>10</v>
      </c>
      <c r="D597">
        <v>514</v>
      </c>
      <c r="E597" t="s">
        <v>145</v>
      </c>
      <c r="F597" t="s">
        <v>141</v>
      </c>
      <c r="G597">
        <v>62</v>
      </c>
      <c r="H597" t="s">
        <v>29</v>
      </c>
      <c r="I597">
        <v>626210</v>
      </c>
      <c r="J597" t="s">
        <v>33</v>
      </c>
      <c r="O597">
        <v>-31.5</v>
      </c>
      <c r="R597" t="str">
        <f>+VLOOKUP($D597,TP!$B:$E,3,FALSE)</f>
        <v>DEVECO</v>
      </c>
      <c r="S597" t="str">
        <f>+VLOOKUP($D597,TP!$B:$E,4,FALSE)</f>
        <v>Création / Transmission</v>
      </c>
      <c r="T597" t="str">
        <f>+VLOOKUP($D597,TP!$B:$F,5,FALSE)</f>
        <v>C°/T°</v>
      </c>
      <c r="U597" t="str">
        <f>+VLOOKUP($G597,TP!$G:$J,4,FALSE)</f>
        <v>Charges</v>
      </c>
    </row>
    <row r="598" spans="1:21">
      <c r="A598">
        <v>2015</v>
      </c>
      <c r="B598">
        <v>10</v>
      </c>
      <c r="D598">
        <v>514</v>
      </c>
      <c r="E598" t="s">
        <v>145</v>
      </c>
      <c r="F598" t="s">
        <v>141</v>
      </c>
      <c r="G598">
        <v>62</v>
      </c>
      <c r="H598" t="s">
        <v>29</v>
      </c>
      <c r="I598">
        <v>626210</v>
      </c>
      <c r="J598" t="s">
        <v>33</v>
      </c>
      <c r="O598">
        <v>-26.96</v>
      </c>
      <c r="R598" t="str">
        <f>+VLOOKUP($D598,TP!$B:$E,3,FALSE)</f>
        <v>DEVECO</v>
      </c>
      <c r="S598" t="str">
        <f>+VLOOKUP($D598,TP!$B:$E,4,FALSE)</f>
        <v>Création / Transmission</v>
      </c>
      <c r="T598" t="str">
        <f>+VLOOKUP($D598,TP!$B:$F,5,FALSE)</f>
        <v>C°/T°</v>
      </c>
      <c r="U598" t="str">
        <f>+VLOOKUP($G598,TP!$G:$J,4,FALSE)</f>
        <v>Charges</v>
      </c>
    </row>
    <row r="599" spans="1:21">
      <c r="A599">
        <v>2015</v>
      </c>
      <c r="B599">
        <v>10</v>
      </c>
      <c r="D599">
        <v>514</v>
      </c>
      <c r="E599" t="s">
        <v>145</v>
      </c>
      <c r="F599" t="s">
        <v>141</v>
      </c>
      <c r="G599">
        <v>62</v>
      </c>
      <c r="H599" t="s">
        <v>29</v>
      </c>
      <c r="I599">
        <v>626210</v>
      </c>
      <c r="J599" t="s">
        <v>33</v>
      </c>
      <c r="O599">
        <v>-0.83</v>
      </c>
      <c r="R599" t="str">
        <f>+VLOOKUP($D599,TP!$B:$E,3,FALSE)</f>
        <v>DEVECO</v>
      </c>
      <c r="S599" t="str">
        <f>+VLOOKUP($D599,TP!$B:$E,4,FALSE)</f>
        <v>Création / Transmission</v>
      </c>
      <c r="T599" t="str">
        <f>+VLOOKUP($D599,TP!$B:$F,5,FALSE)</f>
        <v>C°/T°</v>
      </c>
      <c r="U599" t="str">
        <f>+VLOOKUP($G599,TP!$G:$J,4,FALSE)</f>
        <v>Charges</v>
      </c>
    </row>
    <row r="600" spans="1:21">
      <c r="A600">
        <v>2015</v>
      </c>
      <c r="B600">
        <v>10</v>
      </c>
      <c r="D600">
        <v>514</v>
      </c>
      <c r="E600" t="s">
        <v>145</v>
      </c>
      <c r="F600" t="s">
        <v>141</v>
      </c>
      <c r="G600">
        <v>62</v>
      </c>
      <c r="H600" t="s">
        <v>29</v>
      </c>
      <c r="I600">
        <v>626210</v>
      </c>
      <c r="J600" t="s">
        <v>33</v>
      </c>
      <c r="O600">
        <v>-26.96</v>
      </c>
      <c r="R600" t="str">
        <f>+VLOOKUP($D600,TP!$B:$E,3,FALSE)</f>
        <v>DEVECO</v>
      </c>
      <c r="S600" t="str">
        <f>+VLOOKUP($D600,TP!$B:$E,4,FALSE)</f>
        <v>Création / Transmission</v>
      </c>
      <c r="T600" t="str">
        <f>+VLOOKUP($D600,TP!$B:$F,5,FALSE)</f>
        <v>C°/T°</v>
      </c>
      <c r="U600" t="str">
        <f>+VLOOKUP($G600,TP!$G:$J,4,FALSE)</f>
        <v>Charges</v>
      </c>
    </row>
    <row r="601" spans="1:21">
      <c r="A601">
        <v>2015</v>
      </c>
      <c r="B601">
        <v>10</v>
      </c>
      <c r="D601">
        <v>514</v>
      </c>
      <c r="E601" t="s">
        <v>145</v>
      </c>
      <c r="F601" t="s">
        <v>141</v>
      </c>
      <c r="G601">
        <v>62</v>
      </c>
      <c r="H601" t="s">
        <v>29</v>
      </c>
      <c r="I601">
        <v>626210</v>
      </c>
      <c r="J601" t="s">
        <v>33</v>
      </c>
      <c r="O601">
        <v>-3.1</v>
      </c>
      <c r="R601" t="str">
        <f>+VLOOKUP($D601,TP!$B:$E,3,FALSE)</f>
        <v>DEVECO</v>
      </c>
      <c r="S601" t="str">
        <f>+VLOOKUP($D601,TP!$B:$E,4,FALSE)</f>
        <v>Création / Transmission</v>
      </c>
      <c r="T601" t="str">
        <f>+VLOOKUP($D601,TP!$B:$F,5,FALSE)</f>
        <v>C°/T°</v>
      </c>
      <c r="U601" t="str">
        <f>+VLOOKUP($G601,TP!$G:$J,4,FALSE)</f>
        <v>Charges</v>
      </c>
    </row>
    <row r="602" spans="1:21">
      <c r="A602">
        <v>2015</v>
      </c>
      <c r="B602">
        <v>10</v>
      </c>
      <c r="D602">
        <v>514</v>
      </c>
      <c r="E602" t="s">
        <v>145</v>
      </c>
      <c r="F602" t="s">
        <v>141</v>
      </c>
      <c r="G602">
        <v>62</v>
      </c>
      <c r="H602" t="s">
        <v>29</v>
      </c>
      <c r="I602">
        <v>626210</v>
      </c>
      <c r="J602" t="s">
        <v>33</v>
      </c>
      <c r="O602">
        <v>-7.07</v>
      </c>
      <c r="R602" t="str">
        <f>+VLOOKUP($D602,TP!$B:$E,3,FALSE)</f>
        <v>DEVECO</v>
      </c>
      <c r="S602" t="str">
        <f>+VLOOKUP($D602,TP!$B:$E,4,FALSE)</f>
        <v>Création / Transmission</v>
      </c>
      <c r="T602" t="str">
        <f>+VLOOKUP($D602,TP!$B:$F,5,FALSE)</f>
        <v>C°/T°</v>
      </c>
      <c r="U602" t="str">
        <f>+VLOOKUP($G602,TP!$G:$J,4,FALSE)</f>
        <v>Charges</v>
      </c>
    </row>
    <row r="603" spans="1:21">
      <c r="A603">
        <v>2015</v>
      </c>
      <c r="B603">
        <v>10</v>
      </c>
      <c r="D603">
        <v>514</v>
      </c>
      <c r="E603" t="s">
        <v>145</v>
      </c>
      <c r="F603" t="s">
        <v>141</v>
      </c>
      <c r="G603">
        <v>62</v>
      </c>
      <c r="H603" t="s">
        <v>29</v>
      </c>
      <c r="I603">
        <v>626210</v>
      </c>
      <c r="J603" t="s">
        <v>33</v>
      </c>
      <c r="O603">
        <v>-26.96</v>
      </c>
      <c r="R603" t="str">
        <f>+VLOOKUP($D603,TP!$B:$E,3,FALSE)</f>
        <v>DEVECO</v>
      </c>
      <c r="S603" t="str">
        <f>+VLOOKUP($D603,TP!$B:$E,4,FALSE)</f>
        <v>Création / Transmission</v>
      </c>
      <c r="T603" t="str">
        <f>+VLOOKUP($D603,TP!$B:$F,5,FALSE)</f>
        <v>C°/T°</v>
      </c>
      <c r="U603" t="str">
        <f>+VLOOKUP($G603,TP!$G:$J,4,FALSE)</f>
        <v>Charges</v>
      </c>
    </row>
    <row r="604" spans="1:21">
      <c r="A604">
        <v>2015</v>
      </c>
      <c r="B604">
        <v>10</v>
      </c>
      <c r="D604">
        <v>514</v>
      </c>
      <c r="E604" t="s">
        <v>145</v>
      </c>
      <c r="F604" t="s">
        <v>141</v>
      </c>
      <c r="G604">
        <v>62</v>
      </c>
      <c r="H604" t="s">
        <v>29</v>
      </c>
      <c r="I604">
        <v>626240</v>
      </c>
      <c r="J604" t="s">
        <v>53</v>
      </c>
      <c r="K604">
        <v>-318.68</v>
      </c>
      <c r="L604">
        <v>0</v>
      </c>
      <c r="M604">
        <v>0</v>
      </c>
      <c r="P604">
        <v>0</v>
      </c>
      <c r="Q604">
        <v>0</v>
      </c>
      <c r="R604" t="str">
        <f>+VLOOKUP($D604,TP!$B:$E,3,FALSE)</f>
        <v>DEVECO</v>
      </c>
      <c r="S604" t="str">
        <f>+VLOOKUP($D604,TP!$B:$E,4,FALSE)</f>
        <v>Création / Transmission</v>
      </c>
      <c r="T604" t="str">
        <f>+VLOOKUP($D604,TP!$B:$F,5,FALSE)</f>
        <v>C°/T°</v>
      </c>
      <c r="U604" t="str">
        <f>+VLOOKUP($G604,TP!$G:$J,4,FALSE)</f>
        <v>Charges</v>
      </c>
    </row>
    <row r="605" spans="1:21">
      <c r="A605">
        <v>2015</v>
      </c>
      <c r="B605">
        <v>10</v>
      </c>
      <c r="D605">
        <v>514</v>
      </c>
      <c r="E605" t="s">
        <v>145</v>
      </c>
      <c r="F605" t="s">
        <v>141</v>
      </c>
      <c r="G605">
        <v>70</v>
      </c>
      <c r="H605" t="s">
        <v>84</v>
      </c>
      <c r="I605">
        <v>187067</v>
      </c>
      <c r="J605" t="s">
        <v>87</v>
      </c>
      <c r="K605">
        <v>1000</v>
      </c>
      <c r="L605">
        <v>0</v>
      </c>
      <c r="M605">
        <v>0</v>
      </c>
      <c r="P605">
        <v>0</v>
      </c>
      <c r="Q605">
        <v>0</v>
      </c>
      <c r="R605" t="str">
        <f>+VLOOKUP($D605,TP!$B:$E,3,FALSE)</f>
        <v>DEVECO</v>
      </c>
      <c r="S605" t="str">
        <f>+VLOOKUP($D605,TP!$B:$E,4,FALSE)</f>
        <v>Création / Transmission</v>
      </c>
      <c r="T605" t="str">
        <f>+VLOOKUP($D605,TP!$B:$F,5,FALSE)</f>
        <v>C°/T°</v>
      </c>
      <c r="U605" t="str">
        <f>+VLOOKUP($G605,TP!$G:$J,4,FALSE)</f>
        <v>Produits</v>
      </c>
    </row>
    <row r="606" spans="1:21">
      <c r="A606">
        <v>2015</v>
      </c>
      <c r="B606">
        <v>10</v>
      </c>
      <c r="D606">
        <v>514</v>
      </c>
      <c r="E606" t="s">
        <v>145</v>
      </c>
      <c r="F606" t="s">
        <v>141</v>
      </c>
      <c r="G606">
        <v>70</v>
      </c>
      <c r="H606" t="s">
        <v>84</v>
      </c>
      <c r="I606">
        <v>706300</v>
      </c>
      <c r="J606" t="s">
        <v>125</v>
      </c>
      <c r="K606">
        <v>1625</v>
      </c>
      <c r="L606">
        <v>0</v>
      </c>
      <c r="M606">
        <v>0</v>
      </c>
      <c r="P606">
        <v>0</v>
      </c>
      <c r="Q606">
        <v>0</v>
      </c>
      <c r="R606" t="str">
        <f>+VLOOKUP($D606,TP!$B:$E,3,FALSE)</f>
        <v>DEVECO</v>
      </c>
      <c r="S606" t="str">
        <f>+VLOOKUP($D606,TP!$B:$E,4,FALSE)</f>
        <v>Création / Transmission</v>
      </c>
      <c r="T606" t="str">
        <f>+VLOOKUP($D606,TP!$B:$F,5,FALSE)</f>
        <v>C°/T°</v>
      </c>
      <c r="U606" t="str">
        <f>+VLOOKUP($G606,TP!$G:$J,4,FALSE)</f>
        <v>Produits</v>
      </c>
    </row>
    <row r="607" spans="1:21">
      <c r="A607">
        <v>2015</v>
      </c>
      <c r="B607">
        <v>10</v>
      </c>
      <c r="D607">
        <v>514</v>
      </c>
      <c r="E607" t="s">
        <v>145</v>
      </c>
      <c r="F607" t="s">
        <v>141</v>
      </c>
      <c r="G607">
        <v>70</v>
      </c>
      <c r="H607" t="s">
        <v>84</v>
      </c>
      <c r="I607">
        <v>706950</v>
      </c>
      <c r="J607" t="s">
        <v>153</v>
      </c>
      <c r="O607">
        <v>1052</v>
      </c>
      <c r="R607" t="str">
        <f>+VLOOKUP($D607,TP!$B:$E,3,FALSE)</f>
        <v>DEVECO</v>
      </c>
      <c r="S607" t="str">
        <f>+VLOOKUP($D607,TP!$B:$E,4,FALSE)</f>
        <v>Création / Transmission</v>
      </c>
      <c r="T607" t="str">
        <f>+VLOOKUP($D607,TP!$B:$F,5,FALSE)</f>
        <v>C°/T°</v>
      </c>
      <c r="U607" t="str">
        <f>+VLOOKUP($G607,TP!$G:$J,4,FALSE)</f>
        <v>Produits</v>
      </c>
    </row>
    <row r="608" spans="1:21">
      <c r="A608">
        <v>2015</v>
      </c>
      <c r="B608">
        <v>10</v>
      </c>
      <c r="D608">
        <v>514</v>
      </c>
      <c r="E608" t="s">
        <v>145</v>
      </c>
      <c r="F608" t="s">
        <v>141</v>
      </c>
      <c r="G608">
        <v>70</v>
      </c>
      <c r="H608" t="s">
        <v>84</v>
      </c>
      <c r="I608">
        <v>706950</v>
      </c>
      <c r="J608" t="s">
        <v>153</v>
      </c>
      <c r="K608">
        <v>37877</v>
      </c>
      <c r="L608">
        <v>1052</v>
      </c>
      <c r="M608">
        <v>0</v>
      </c>
      <c r="P608">
        <v>0</v>
      </c>
      <c r="Q608">
        <v>0</v>
      </c>
      <c r="R608" t="str">
        <f>+VLOOKUP($D608,TP!$B:$E,3,FALSE)</f>
        <v>DEVECO</v>
      </c>
      <c r="S608" t="str">
        <f>+VLOOKUP($D608,TP!$B:$E,4,FALSE)</f>
        <v>Création / Transmission</v>
      </c>
      <c r="T608" t="str">
        <f>+VLOOKUP($D608,TP!$B:$F,5,FALSE)</f>
        <v>C°/T°</v>
      </c>
      <c r="U608" t="str">
        <f>+VLOOKUP($G608,TP!$G:$J,4,FALSE)</f>
        <v>Produits</v>
      </c>
    </row>
    <row r="609" spans="1:21">
      <c r="A609">
        <v>2015</v>
      </c>
      <c r="B609">
        <v>10</v>
      </c>
      <c r="D609">
        <v>514</v>
      </c>
      <c r="E609" t="s">
        <v>145</v>
      </c>
      <c r="F609" t="s">
        <v>141</v>
      </c>
      <c r="G609">
        <v>74</v>
      </c>
      <c r="H609" t="s">
        <v>93</v>
      </c>
      <c r="I609">
        <v>748900</v>
      </c>
      <c r="J609" t="s">
        <v>130</v>
      </c>
      <c r="K609">
        <v>0</v>
      </c>
      <c r="L609">
        <v>53948</v>
      </c>
      <c r="M609">
        <v>55000</v>
      </c>
      <c r="P609">
        <v>65000</v>
      </c>
      <c r="Q609">
        <v>65000</v>
      </c>
      <c r="R609" t="str">
        <f>+VLOOKUP($D609,TP!$B:$E,3,FALSE)</f>
        <v>DEVECO</v>
      </c>
      <c r="S609" t="str">
        <f>+VLOOKUP($D609,TP!$B:$E,4,FALSE)</f>
        <v>Création / Transmission</v>
      </c>
      <c r="T609" t="str">
        <f>+VLOOKUP($D609,TP!$B:$F,5,FALSE)</f>
        <v>C°/T°</v>
      </c>
      <c r="U609" t="str">
        <f>+VLOOKUP($G609,TP!$G:$J,4,FALSE)</f>
        <v>Produits</v>
      </c>
    </row>
    <row r="610" spans="1:21">
      <c r="A610">
        <v>2015</v>
      </c>
      <c r="B610">
        <v>10</v>
      </c>
      <c r="D610">
        <v>514</v>
      </c>
      <c r="E610" t="s">
        <v>145</v>
      </c>
      <c r="F610" t="s">
        <v>154</v>
      </c>
      <c r="G610">
        <v>62</v>
      </c>
      <c r="H610" t="s">
        <v>29</v>
      </c>
      <c r="I610">
        <v>625110</v>
      </c>
      <c r="J610" t="s">
        <v>52</v>
      </c>
      <c r="K610">
        <v>-222.1</v>
      </c>
      <c r="L610">
        <v>-600</v>
      </c>
      <c r="M610">
        <v>-600</v>
      </c>
      <c r="P610">
        <v>-600</v>
      </c>
      <c r="Q610">
        <v>-600</v>
      </c>
      <c r="R610" t="str">
        <f>+VLOOKUP($D610,TP!$B:$E,3,FALSE)</f>
        <v>DEVECO</v>
      </c>
      <c r="S610" t="str">
        <f>+VLOOKUP($D610,TP!$B:$E,4,FALSE)</f>
        <v>Création / Transmission</v>
      </c>
      <c r="T610" t="str">
        <f>+VLOOKUP($D610,TP!$B:$F,5,FALSE)</f>
        <v>C°/T°</v>
      </c>
      <c r="U610" t="str">
        <f>+VLOOKUP($G610,TP!$G:$J,4,FALSE)</f>
        <v>Charges</v>
      </c>
    </row>
    <row r="611" spans="1:21">
      <c r="A611">
        <v>2015</v>
      </c>
      <c r="B611">
        <v>10</v>
      </c>
      <c r="D611">
        <v>514</v>
      </c>
      <c r="E611" t="s">
        <v>145</v>
      </c>
      <c r="F611" t="s">
        <v>154</v>
      </c>
      <c r="G611">
        <v>62</v>
      </c>
      <c r="H611" t="s">
        <v>29</v>
      </c>
      <c r="I611">
        <v>625700</v>
      </c>
      <c r="J611" t="s">
        <v>31</v>
      </c>
      <c r="K611">
        <v>-35.6</v>
      </c>
      <c r="L611">
        <v>0</v>
      </c>
      <c r="M611">
        <v>-500</v>
      </c>
      <c r="P611">
        <v>0</v>
      </c>
      <c r="Q611">
        <v>0</v>
      </c>
      <c r="R611" t="str">
        <f>+VLOOKUP($D611,TP!$B:$E,3,FALSE)</f>
        <v>DEVECO</v>
      </c>
      <c r="S611" t="str">
        <f>+VLOOKUP($D611,TP!$B:$E,4,FALSE)</f>
        <v>Création / Transmission</v>
      </c>
      <c r="T611" t="str">
        <f>+VLOOKUP($D611,TP!$B:$F,5,FALSE)</f>
        <v>C°/T°</v>
      </c>
      <c r="U611" t="str">
        <f>+VLOOKUP($G611,TP!$G:$J,4,FALSE)</f>
        <v>Charges</v>
      </c>
    </row>
    <row r="612" spans="1:21">
      <c r="A612">
        <v>2015</v>
      </c>
      <c r="B612">
        <v>10</v>
      </c>
      <c r="D612">
        <v>514</v>
      </c>
      <c r="E612" t="s">
        <v>145</v>
      </c>
      <c r="F612" t="s">
        <v>154</v>
      </c>
      <c r="G612">
        <v>74</v>
      </c>
      <c r="H612" t="s">
        <v>93</v>
      </c>
      <c r="I612">
        <v>742000</v>
      </c>
      <c r="J612" t="s">
        <v>155</v>
      </c>
      <c r="K612">
        <v>27850</v>
      </c>
      <c r="L612">
        <v>28000</v>
      </c>
      <c r="M612">
        <v>28000</v>
      </c>
      <c r="P612">
        <v>35000</v>
      </c>
      <c r="Q612">
        <v>35000</v>
      </c>
      <c r="R612" t="str">
        <f>+VLOOKUP($D612,TP!$B:$E,3,FALSE)</f>
        <v>DEVECO</v>
      </c>
      <c r="S612" t="str">
        <f>+VLOOKUP($D612,TP!$B:$E,4,FALSE)</f>
        <v>Création / Transmission</v>
      </c>
      <c r="T612" t="str">
        <f>+VLOOKUP($D612,TP!$B:$F,5,FALSE)</f>
        <v>C°/T°</v>
      </c>
      <c r="U612" t="str">
        <f>+VLOOKUP($G612,TP!$G:$J,4,FALSE)</f>
        <v>Produits</v>
      </c>
    </row>
    <row r="613" spans="1:21">
      <c r="A613">
        <v>2015</v>
      </c>
      <c r="B613">
        <v>10</v>
      </c>
      <c r="D613">
        <v>514</v>
      </c>
      <c r="E613" t="s">
        <v>145</v>
      </c>
      <c r="F613" t="s">
        <v>154</v>
      </c>
      <c r="G613">
        <v>74</v>
      </c>
      <c r="H613" t="s">
        <v>93</v>
      </c>
      <c r="I613">
        <v>742000</v>
      </c>
      <c r="J613" t="s">
        <v>155</v>
      </c>
      <c r="O613">
        <v>7450</v>
      </c>
      <c r="R613" t="str">
        <f>+VLOOKUP($D613,TP!$B:$E,3,FALSE)</f>
        <v>DEVECO</v>
      </c>
      <c r="S613" t="str">
        <f>+VLOOKUP($D613,TP!$B:$E,4,FALSE)</f>
        <v>Création / Transmission</v>
      </c>
      <c r="T613" t="str">
        <f>+VLOOKUP($D613,TP!$B:$F,5,FALSE)</f>
        <v>C°/T°</v>
      </c>
      <c r="U613" t="str">
        <f>+VLOOKUP($G613,TP!$G:$J,4,FALSE)</f>
        <v>Produits</v>
      </c>
    </row>
    <row r="614" spans="1:21">
      <c r="A614">
        <v>2015</v>
      </c>
      <c r="B614">
        <v>10</v>
      </c>
      <c r="D614">
        <v>514</v>
      </c>
      <c r="E614" t="s">
        <v>145</v>
      </c>
      <c r="F614" t="s">
        <v>99</v>
      </c>
      <c r="G614">
        <v>68</v>
      </c>
      <c r="H614" t="s">
        <v>40</v>
      </c>
      <c r="I614">
        <v>687500</v>
      </c>
      <c r="J614" t="s">
        <v>100</v>
      </c>
      <c r="K614">
        <v>-11364</v>
      </c>
      <c r="L614">
        <v>0</v>
      </c>
      <c r="M614">
        <v>0</v>
      </c>
      <c r="P614">
        <v>0</v>
      </c>
      <c r="Q614">
        <v>0</v>
      </c>
      <c r="R614" t="str">
        <f>+VLOOKUP($D614,TP!$B:$E,3,FALSE)</f>
        <v>DEVECO</v>
      </c>
      <c r="S614" t="str">
        <f>+VLOOKUP($D614,TP!$B:$E,4,FALSE)</f>
        <v>Création / Transmission</v>
      </c>
      <c r="T614" t="str">
        <f>+VLOOKUP($D614,TP!$B:$F,5,FALSE)</f>
        <v>C°/T°</v>
      </c>
      <c r="U614" t="str">
        <f>+VLOOKUP($G614,TP!$G:$J,4,FALSE)</f>
        <v>Provisions</v>
      </c>
    </row>
    <row r="615" spans="1:21">
      <c r="A615">
        <v>2015</v>
      </c>
      <c r="B615">
        <v>10</v>
      </c>
      <c r="D615">
        <v>514</v>
      </c>
      <c r="E615" t="s">
        <v>145</v>
      </c>
      <c r="F615" t="s">
        <v>156</v>
      </c>
      <c r="G615">
        <v>62</v>
      </c>
      <c r="H615" t="s">
        <v>29</v>
      </c>
      <c r="I615">
        <v>625700</v>
      </c>
      <c r="J615" t="s">
        <v>31</v>
      </c>
      <c r="K615">
        <v>-30</v>
      </c>
      <c r="L615">
        <v>-100</v>
      </c>
      <c r="M615">
        <v>-100</v>
      </c>
      <c r="P615">
        <v>-100</v>
      </c>
      <c r="Q615">
        <v>-100</v>
      </c>
      <c r="R615" t="str">
        <f>+VLOOKUP($D615,TP!$B:$E,3,FALSE)</f>
        <v>DEVECO</v>
      </c>
      <c r="S615" t="str">
        <f>+VLOOKUP($D615,TP!$B:$E,4,FALSE)</f>
        <v>Création / Transmission</v>
      </c>
      <c r="T615" t="str">
        <f>+VLOOKUP($D615,TP!$B:$F,5,FALSE)</f>
        <v>C°/T°</v>
      </c>
      <c r="U615" t="str">
        <f>+VLOOKUP($G615,TP!$G:$J,4,FALSE)</f>
        <v>Charges</v>
      </c>
    </row>
    <row r="616" spans="1:21">
      <c r="A616">
        <v>2015</v>
      </c>
      <c r="B616">
        <v>10</v>
      </c>
      <c r="D616">
        <v>514</v>
      </c>
      <c r="E616" t="s">
        <v>145</v>
      </c>
      <c r="F616" t="s">
        <v>157</v>
      </c>
      <c r="G616">
        <v>60</v>
      </c>
      <c r="H616" t="s">
        <v>23</v>
      </c>
      <c r="I616">
        <v>606410</v>
      </c>
      <c r="J616" t="s">
        <v>25</v>
      </c>
      <c r="K616">
        <v>-35.75</v>
      </c>
      <c r="L616">
        <v>0</v>
      </c>
      <c r="M616">
        <v>0</v>
      </c>
      <c r="P616">
        <v>0</v>
      </c>
      <c r="Q616">
        <v>0</v>
      </c>
      <c r="R616" t="str">
        <f>+VLOOKUP($D616,TP!$B:$E,3,FALSE)</f>
        <v>DEVECO</v>
      </c>
      <c r="S616" t="str">
        <f>+VLOOKUP($D616,TP!$B:$E,4,FALSE)</f>
        <v>Création / Transmission</v>
      </c>
      <c r="T616" t="str">
        <f>+VLOOKUP($D616,TP!$B:$F,5,FALSE)</f>
        <v>C°/T°</v>
      </c>
      <c r="U616" t="str">
        <f>+VLOOKUP($G616,TP!$G:$J,4,FALSE)</f>
        <v>Charges</v>
      </c>
    </row>
    <row r="617" spans="1:21">
      <c r="A617">
        <v>2015</v>
      </c>
      <c r="B617">
        <v>10</v>
      </c>
      <c r="D617">
        <v>514</v>
      </c>
      <c r="E617" t="s">
        <v>145</v>
      </c>
      <c r="F617" t="s">
        <v>157</v>
      </c>
      <c r="G617">
        <v>62</v>
      </c>
      <c r="H617" t="s">
        <v>29</v>
      </c>
      <c r="I617">
        <v>623100</v>
      </c>
      <c r="J617" t="s">
        <v>51</v>
      </c>
      <c r="K617">
        <v>-210.74</v>
      </c>
      <c r="L617">
        <v>0</v>
      </c>
      <c r="M617">
        <v>0</v>
      </c>
      <c r="P617">
        <v>0</v>
      </c>
      <c r="Q617">
        <v>0</v>
      </c>
      <c r="R617" t="str">
        <f>+VLOOKUP($D617,TP!$B:$E,3,FALSE)</f>
        <v>DEVECO</v>
      </c>
      <c r="S617" t="str">
        <f>+VLOOKUP($D617,TP!$B:$E,4,FALSE)</f>
        <v>Création / Transmission</v>
      </c>
      <c r="T617" t="str">
        <f>+VLOOKUP($D617,TP!$B:$F,5,FALSE)</f>
        <v>C°/T°</v>
      </c>
      <c r="U617" t="str">
        <f>+VLOOKUP($G617,TP!$G:$J,4,FALSE)</f>
        <v>Charges</v>
      </c>
    </row>
    <row r="618" spans="1:21">
      <c r="A618">
        <v>2015</v>
      </c>
      <c r="B618">
        <v>10</v>
      </c>
      <c r="D618">
        <v>514</v>
      </c>
      <c r="E618" t="s">
        <v>145</v>
      </c>
      <c r="F618" t="s">
        <v>157</v>
      </c>
      <c r="G618">
        <v>62</v>
      </c>
      <c r="H618" t="s">
        <v>29</v>
      </c>
      <c r="I618">
        <v>625120</v>
      </c>
      <c r="J618" t="s">
        <v>63</v>
      </c>
      <c r="K618">
        <v>-55.2</v>
      </c>
      <c r="L618">
        <v>0</v>
      </c>
      <c r="M618">
        <v>0</v>
      </c>
      <c r="P618">
        <v>0</v>
      </c>
      <c r="Q618">
        <v>0</v>
      </c>
      <c r="R618" t="str">
        <f>+VLOOKUP($D618,TP!$B:$E,3,FALSE)</f>
        <v>DEVECO</v>
      </c>
      <c r="S618" t="str">
        <f>+VLOOKUP($D618,TP!$B:$E,4,FALSE)</f>
        <v>Création / Transmission</v>
      </c>
      <c r="T618" t="str">
        <f>+VLOOKUP($D618,TP!$B:$F,5,FALSE)</f>
        <v>C°/T°</v>
      </c>
      <c r="U618" t="str">
        <f>+VLOOKUP($G618,TP!$G:$J,4,FALSE)</f>
        <v>Charges</v>
      </c>
    </row>
    <row r="619" spans="1:21">
      <c r="A619">
        <v>2015</v>
      </c>
      <c r="B619">
        <v>10</v>
      </c>
      <c r="D619">
        <v>514</v>
      </c>
      <c r="E619" t="s">
        <v>145</v>
      </c>
      <c r="F619" t="s">
        <v>157</v>
      </c>
      <c r="G619">
        <v>62</v>
      </c>
      <c r="H619" t="s">
        <v>29</v>
      </c>
      <c r="I619">
        <v>626110</v>
      </c>
      <c r="J619" t="s">
        <v>32</v>
      </c>
      <c r="K619">
        <v>-4.9800000000000004</v>
      </c>
      <c r="L619">
        <v>0</v>
      </c>
      <c r="M619">
        <v>0</v>
      </c>
      <c r="P619">
        <v>0</v>
      </c>
      <c r="Q619">
        <v>0</v>
      </c>
      <c r="R619" t="str">
        <f>+VLOOKUP($D619,TP!$B:$E,3,FALSE)</f>
        <v>DEVECO</v>
      </c>
      <c r="S619" t="str">
        <f>+VLOOKUP($D619,TP!$B:$E,4,FALSE)</f>
        <v>Création / Transmission</v>
      </c>
      <c r="T619" t="str">
        <f>+VLOOKUP($D619,TP!$B:$F,5,FALSE)</f>
        <v>C°/T°</v>
      </c>
      <c r="U619" t="str">
        <f>+VLOOKUP($G619,TP!$G:$J,4,FALSE)</f>
        <v>Charges</v>
      </c>
    </row>
    <row r="620" spans="1:21">
      <c r="A620">
        <v>2015</v>
      </c>
      <c r="B620">
        <v>10</v>
      </c>
      <c r="D620">
        <v>514</v>
      </c>
      <c r="E620" t="s">
        <v>145</v>
      </c>
      <c r="F620" t="s">
        <v>157</v>
      </c>
      <c r="G620">
        <v>62</v>
      </c>
      <c r="H620" t="s">
        <v>29</v>
      </c>
      <c r="I620">
        <v>628811</v>
      </c>
      <c r="J620" t="s">
        <v>48</v>
      </c>
      <c r="K620">
        <v>-1764</v>
      </c>
      <c r="L620">
        <v>0</v>
      </c>
      <c r="M620">
        <v>0</v>
      </c>
      <c r="P620">
        <v>0</v>
      </c>
      <c r="Q620">
        <v>0</v>
      </c>
      <c r="R620" t="str">
        <f>+VLOOKUP($D620,TP!$B:$E,3,FALSE)</f>
        <v>DEVECO</v>
      </c>
      <c r="S620" t="str">
        <f>+VLOOKUP($D620,TP!$B:$E,4,FALSE)</f>
        <v>Création / Transmission</v>
      </c>
      <c r="T620" t="str">
        <f>+VLOOKUP($D620,TP!$B:$F,5,FALSE)</f>
        <v>C°/T°</v>
      </c>
      <c r="U620" t="str">
        <f>+VLOOKUP($G620,TP!$G:$J,4,FALSE)</f>
        <v>Charges</v>
      </c>
    </row>
    <row r="621" spans="1:21">
      <c r="A621">
        <v>2015</v>
      </c>
      <c r="B621">
        <v>10</v>
      </c>
      <c r="D621">
        <v>514</v>
      </c>
      <c r="E621" t="s">
        <v>145</v>
      </c>
      <c r="F621" t="s">
        <v>157</v>
      </c>
      <c r="G621">
        <v>70</v>
      </c>
      <c r="H621" t="s">
        <v>84</v>
      </c>
      <c r="I621">
        <v>705000</v>
      </c>
      <c r="J621" t="s">
        <v>85</v>
      </c>
      <c r="K621">
        <v>0</v>
      </c>
      <c r="L621">
        <v>2000</v>
      </c>
      <c r="M621">
        <v>0</v>
      </c>
      <c r="P621">
        <v>2000</v>
      </c>
      <c r="Q621">
        <v>0</v>
      </c>
      <c r="R621" t="str">
        <f>+VLOOKUP($D621,TP!$B:$E,3,FALSE)</f>
        <v>DEVECO</v>
      </c>
      <c r="S621" t="str">
        <f>+VLOOKUP($D621,TP!$B:$E,4,FALSE)</f>
        <v>Création / Transmission</v>
      </c>
      <c r="T621" t="str">
        <f>+VLOOKUP($D621,TP!$B:$F,5,FALSE)</f>
        <v>C°/T°</v>
      </c>
      <c r="U621" t="str">
        <f>+VLOOKUP($G621,TP!$G:$J,4,FALSE)</f>
        <v>Produits</v>
      </c>
    </row>
    <row r="622" spans="1:21">
      <c r="A622">
        <v>2015</v>
      </c>
      <c r="B622">
        <v>10</v>
      </c>
      <c r="D622">
        <v>514</v>
      </c>
      <c r="E622" t="s">
        <v>145</v>
      </c>
      <c r="F622" t="s">
        <v>157</v>
      </c>
      <c r="G622">
        <v>70</v>
      </c>
      <c r="H622" t="s">
        <v>84</v>
      </c>
      <c r="I622">
        <v>706950</v>
      </c>
      <c r="J622" t="s">
        <v>153</v>
      </c>
      <c r="K622">
        <v>1283.31</v>
      </c>
      <c r="L622">
        <v>0</v>
      </c>
      <c r="M622">
        <v>0</v>
      </c>
      <c r="P622">
        <v>0</v>
      </c>
      <c r="Q622">
        <v>0</v>
      </c>
      <c r="R622" t="str">
        <f>+VLOOKUP($D622,TP!$B:$E,3,FALSE)</f>
        <v>DEVECO</v>
      </c>
      <c r="S622" t="str">
        <f>+VLOOKUP($D622,TP!$B:$E,4,FALSE)</f>
        <v>Création / Transmission</v>
      </c>
      <c r="T622" t="str">
        <f>+VLOOKUP($D622,TP!$B:$F,5,FALSE)</f>
        <v>C°/T°</v>
      </c>
      <c r="U622" t="str">
        <f>+VLOOKUP($G622,TP!$G:$J,4,FALSE)</f>
        <v>Produits</v>
      </c>
    </row>
    <row r="623" spans="1:21">
      <c r="A623">
        <v>2015</v>
      </c>
      <c r="B623">
        <v>10</v>
      </c>
      <c r="D623">
        <v>514</v>
      </c>
      <c r="E623" t="s">
        <v>145</v>
      </c>
      <c r="F623" t="s">
        <v>157</v>
      </c>
      <c r="G623">
        <v>74</v>
      </c>
      <c r="H623" t="s">
        <v>93</v>
      </c>
      <c r="I623">
        <v>744100</v>
      </c>
      <c r="J623" t="s">
        <v>140</v>
      </c>
      <c r="K623">
        <v>428.19</v>
      </c>
      <c r="L623">
        <v>0</v>
      </c>
      <c r="M623">
        <v>0</v>
      </c>
      <c r="P623">
        <v>0</v>
      </c>
      <c r="Q623">
        <v>0</v>
      </c>
      <c r="R623" t="str">
        <f>+VLOOKUP($D623,TP!$B:$E,3,FALSE)</f>
        <v>DEVECO</v>
      </c>
      <c r="S623" t="str">
        <f>+VLOOKUP($D623,TP!$B:$E,4,FALSE)</f>
        <v>Création / Transmission</v>
      </c>
      <c r="T623" t="str">
        <f>+VLOOKUP($D623,TP!$B:$F,5,FALSE)</f>
        <v>C°/T°</v>
      </c>
      <c r="U623" t="str">
        <f>+VLOOKUP($G623,TP!$G:$J,4,FALSE)</f>
        <v>Produits</v>
      </c>
    </row>
    <row r="624" spans="1:21">
      <c r="A624">
        <v>2015</v>
      </c>
      <c r="B624">
        <v>10</v>
      </c>
      <c r="D624">
        <v>514</v>
      </c>
      <c r="E624" t="s">
        <v>145</v>
      </c>
      <c r="F624" t="s">
        <v>17</v>
      </c>
      <c r="G624">
        <v>28</v>
      </c>
      <c r="H624" t="s">
        <v>20</v>
      </c>
      <c r="I624">
        <v>281832</v>
      </c>
      <c r="J624" t="s">
        <v>21</v>
      </c>
      <c r="K624">
        <v>79.239999999999995</v>
      </c>
      <c r="L624">
        <v>0</v>
      </c>
      <c r="M624">
        <v>0</v>
      </c>
      <c r="P624">
        <v>0</v>
      </c>
      <c r="Q624">
        <v>0</v>
      </c>
      <c r="R624" t="str">
        <f>+VLOOKUP($D624,TP!$B:$E,3,FALSE)</f>
        <v>DEVECO</v>
      </c>
      <c r="S624" t="str">
        <f>+VLOOKUP($D624,TP!$B:$E,4,FALSE)</f>
        <v>Création / Transmission</v>
      </c>
      <c r="T624" t="str">
        <f>+VLOOKUP($D624,TP!$B:$F,5,FALSE)</f>
        <v>C°/T°</v>
      </c>
      <c r="U624" t="str">
        <f>+VLOOKUP($G624,TP!$G:$J,4,FALSE)</f>
        <v/>
      </c>
    </row>
    <row r="625" spans="1:21">
      <c r="A625">
        <v>2015</v>
      </c>
      <c r="B625">
        <v>10</v>
      </c>
      <c r="D625">
        <v>514</v>
      </c>
      <c r="E625" t="s">
        <v>145</v>
      </c>
      <c r="F625" t="s">
        <v>17</v>
      </c>
      <c r="G625">
        <v>28</v>
      </c>
      <c r="H625" t="s">
        <v>20</v>
      </c>
      <c r="I625">
        <v>281840</v>
      </c>
      <c r="J625" t="s">
        <v>78</v>
      </c>
      <c r="K625">
        <v>53.82</v>
      </c>
      <c r="L625">
        <v>0</v>
      </c>
      <c r="M625">
        <v>0</v>
      </c>
      <c r="P625">
        <v>0</v>
      </c>
      <c r="Q625">
        <v>0</v>
      </c>
      <c r="R625" t="str">
        <f>+VLOOKUP($D625,TP!$B:$E,3,FALSE)</f>
        <v>DEVECO</v>
      </c>
      <c r="S625" t="str">
        <f>+VLOOKUP($D625,TP!$B:$E,4,FALSE)</f>
        <v>Création / Transmission</v>
      </c>
      <c r="T625" t="str">
        <f>+VLOOKUP($D625,TP!$B:$F,5,FALSE)</f>
        <v>C°/T°</v>
      </c>
      <c r="U625" t="str">
        <f>+VLOOKUP($G625,TP!$G:$J,4,FALSE)</f>
        <v/>
      </c>
    </row>
    <row r="626" spans="1:21">
      <c r="A626">
        <v>2015</v>
      </c>
      <c r="B626">
        <v>10</v>
      </c>
      <c r="D626">
        <v>514</v>
      </c>
      <c r="E626" t="s">
        <v>145</v>
      </c>
      <c r="F626" t="s">
        <v>17</v>
      </c>
      <c r="G626">
        <v>60</v>
      </c>
      <c r="H626" t="s">
        <v>23</v>
      </c>
      <c r="I626">
        <v>606320</v>
      </c>
      <c r="J626" t="s">
        <v>24</v>
      </c>
      <c r="K626">
        <v>-439.08</v>
      </c>
      <c r="L626">
        <v>-378</v>
      </c>
      <c r="M626">
        <v>-200</v>
      </c>
      <c r="P626">
        <v>-200</v>
      </c>
      <c r="Q626">
        <v>-200</v>
      </c>
      <c r="R626" t="str">
        <f>+VLOOKUP($D626,TP!$B:$E,3,FALSE)</f>
        <v>DEVECO</v>
      </c>
      <c r="S626" t="str">
        <f>+VLOOKUP($D626,TP!$B:$E,4,FALSE)</f>
        <v>Création / Transmission</v>
      </c>
      <c r="T626" t="str">
        <f>+VLOOKUP($D626,TP!$B:$F,5,FALSE)</f>
        <v>C°/T°</v>
      </c>
      <c r="U626" t="str">
        <f>+VLOOKUP($G626,TP!$G:$J,4,FALSE)</f>
        <v>Charges</v>
      </c>
    </row>
    <row r="627" spans="1:21">
      <c r="A627">
        <v>2015</v>
      </c>
      <c r="B627">
        <v>10</v>
      </c>
      <c r="D627">
        <v>514</v>
      </c>
      <c r="E627" t="s">
        <v>145</v>
      </c>
      <c r="F627" t="s">
        <v>17</v>
      </c>
      <c r="G627">
        <v>60</v>
      </c>
      <c r="H627" t="s">
        <v>23</v>
      </c>
      <c r="I627">
        <v>606320</v>
      </c>
      <c r="J627" t="s">
        <v>24</v>
      </c>
      <c r="O627">
        <v>-377.88</v>
      </c>
      <c r="R627" t="str">
        <f>+VLOOKUP($D627,TP!$B:$E,3,FALSE)</f>
        <v>DEVECO</v>
      </c>
      <c r="S627" t="str">
        <f>+VLOOKUP($D627,TP!$B:$E,4,FALSE)</f>
        <v>Création / Transmission</v>
      </c>
      <c r="T627" t="str">
        <f>+VLOOKUP($D627,TP!$B:$F,5,FALSE)</f>
        <v>C°/T°</v>
      </c>
      <c r="U627" t="str">
        <f>+VLOOKUP($G627,TP!$G:$J,4,FALSE)</f>
        <v>Charges</v>
      </c>
    </row>
    <row r="628" spans="1:21">
      <c r="A628">
        <v>2015</v>
      </c>
      <c r="B628">
        <v>10</v>
      </c>
      <c r="D628">
        <v>514</v>
      </c>
      <c r="E628" t="s">
        <v>145</v>
      </c>
      <c r="F628" t="s">
        <v>17</v>
      </c>
      <c r="G628">
        <v>60</v>
      </c>
      <c r="H628" t="s">
        <v>23</v>
      </c>
      <c r="I628">
        <v>606410</v>
      </c>
      <c r="J628" t="s">
        <v>25</v>
      </c>
      <c r="K628">
        <v>-662.47</v>
      </c>
      <c r="L628">
        <v>-300</v>
      </c>
      <c r="M628">
        <v>-500</v>
      </c>
      <c r="P628">
        <v>-500</v>
      </c>
      <c r="Q628">
        <v>-500</v>
      </c>
      <c r="R628" t="str">
        <f>+VLOOKUP($D628,TP!$B:$E,3,FALSE)</f>
        <v>DEVECO</v>
      </c>
      <c r="S628" t="str">
        <f>+VLOOKUP($D628,TP!$B:$E,4,FALSE)</f>
        <v>Création / Transmission</v>
      </c>
      <c r="T628" t="str">
        <f>+VLOOKUP($D628,TP!$B:$F,5,FALSE)</f>
        <v>C°/T°</v>
      </c>
      <c r="U628" t="str">
        <f>+VLOOKUP($G628,TP!$G:$J,4,FALSE)</f>
        <v>Charges</v>
      </c>
    </row>
    <row r="629" spans="1:21">
      <c r="A629">
        <v>2015</v>
      </c>
      <c r="B629">
        <v>10</v>
      </c>
      <c r="D629">
        <v>514</v>
      </c>
      <c r="E629" t="s">
        <v>145</v>
      </c>
      <c r="F629" t="s">
        <v>17</v>
      </c>
      <c r="G629">
        <v>60</v>
      </c>
      <c r="H629" t="s">
        <v>23</v>
      </c>
      <c r="I629">
        <v>606410</v>
      </c>
      <c r="J629" t="s">
        <v>25</v>
      </c>
      <c r="O629">
        <v>-42.46</v>
      </c>
      <c r="R629" t="str">
        <f>+VLOOKUP($D629,TP!$B:$E,3,FALSE)</f>
        <v>DEVECO</v>
      </c>
      <c r="S629" t="str">
        <f>+VLOOKUP($D629,TP!$B:$E,4,FALSE)</f>
        <v>Création / Transmission</v>
      </c>
      <c r="T629" t="str">
        <f>+VLOOKUP($D629,TP!$B:$F,5,FALSE)</f>
        <v>C°/T°</v>
      </c>
      <c r="U629" t="str">
        <f>+VLOOKUP($G629,TP!$G:$J,4,FALSE)</f>
        <v>Charges</v>
      </c>
    </row>
    <row r="630" spans="1:21">
      <c r="A630">
        <v>2015</v>
      </c>
      <c r="B630">
        <v>10</v>
      </c>
      <c r="D630">
        <v>514</v>
      </c>
      <c r="E630" t="s">
        <v>145</v>
      </c>
      <c r="F630" t="s">
        <v>17</v>
      </c>
      <c r="G630">
        <v>60</v>
      </c>
      <c r="H630" t="s">
        <v>23</v>
      </c>
      <c r="I630">
        <v>606410</v>
      </c>
      <c r="J630" t="s">
        <v>25</v>
      </c>
      <c r="O630">
        <v>-43.42</v>
      </c>
      <c r="R630" t="str">
        <f>+VLOOKUP($D630,TP!$B:$E,3,FALSE)</f>
        <v>DEVECO</v>
      </c>
      <c r="S630" t="str">
        <f>+VLOOKUP($D630,TP!$B:$E,4,FALSE)</f>
        <v>Création / Transmission</v>
      </c>
      <c r="T630" t="str">
        <f>+VLOOKUP($D630,TP!$B:$F,5,FALSE)</f>
        <v>C°/T°</v>
      </c>
      <c r="U630" t="str">
        <f>+VLOOKUP($G630,TP!$G:$J,4,FALSE)</f>
        <v>Charges</v>
      </c>
    </row>
    <row r="631" spans="1:21">
      <c r="A631">
        <v>2015</v>
      </c>
      <c r="B631">
        <v>10</v>
      </c>
      <c r="D631">
        <v>514</v>
      </c>
      <c r="E631" t="s">
        <v>145</v>
      </c>
      <c r="F631" t="s">
        <v>17</v>
      </c>
      <c r="G631">
        <v>60</v>
      </c>
      <c r="H631" t="s">
        <v>23</v>
      </c>
      <c r="I631">
        <v>606410</v>
      </c>
      <c r="J631" t="s">
        <v>25</v>
      </c>
      <c r="O631">
        <v>-56.68</v>
      </c>
      <c r="R631" t="str">
        <f>+VLOOKUP($D631,TP!$B:$E,3,FALSE)</f>
        <v>DEVECO</v>
      </c>
      <c r="S631" t="str">
        <f>+VLOOKUP($D631,TP!$B:$E,4,FALSE)</f>
        <v>Création / Transmission</v>
      </c>
      <c r="T631" t="str">
        <f>+VLOOKUP($D631,TP!$B:$F,5,FALSE)</f>
        <v>C°/T°</v>
      </c>
      <c r="U631" t="str">
        <f>+VLOOKUP($G631,TP!$G:$J,4,FALSE)</f>
        <v>Charges</v>
      </c>
    </row>
    <row r="632" spans="1:21">
      <c r="A632">
        <v>2015</v>
      </c>
      <c r="B632">
        <v>10</v>
      </c>
      <c r="D632">
        <v>514</v>
      </c>
      <c r="E632" t="s">
        <v>145</v>
      </c>
      <c r="F632" t="s">
        <v>17</v>
      </c>
      <c r="G632">
        <v>60</v>
      </c>
      <c r="H632" t="s">
        <v>23</v>
      </c>
      <c r="I632">
        <v>606410</v>
      </c>
      <c r="J632" t="s">
        <v>25</v>
      </c>
      <c r="O632">
        <v>-9.2200000000000006</v>
      </c>
      <c r="R632" t="str">
        <f>+VLOOKUP($D632,TP!$B:$E,3,FALSE)</f>
        <v>DEVECO</v>
      </c>
      <c r="S632" t="str">
        <f>+VLOOKUP($D632,TP!$B:$E,4,FALSE)</f>
        <v>Création / Transmission</v>
      </c>
      <c r="T632" t="str">
        <f>+VLOOKUP($D632,TP!$B:$F,5,FALSE)</f>
        <v>C°/T°</v>
      </c>
      <c r="U632" t="str">
        <f>+VLOOKUP($G632,TP!$G:$J,4,FALSE)</f>
        <v>Charges</v>
      </c>
    </row>
    <row r="633" spans="1:21">
      <c r="A633">
        <v>2015</v>
      </c>
      <c r="B633">
        <v>10</v>
      </c>
      <c r="D633">
        <v>514</v>
      </c>
      <c r="E633" t="s">
        <v>145</v>
      </c>
      <c r="F633" t="s">
        <v>17</v>
      </c>
      <c r="G633">
        <v>60</v>
      </c>
      <c r="H633" t="s">
        <v>23</v>
      </c>
      <c r="I633">
        <v>606410</v>
      </c>
      <c r="J633" t="s">
        <v>25</v>
      </c>
      <c r="O633">
        <v>-52.03</v>
      </c>
      <c r="R633" t="str">
        <f>+VLOOKUP($D633,TP!$B:$E,3,FALSE)</f>
        <v>DEVECO</v>
      </c>
      <c r="S633" t="str">
        <f>+VLOOKUP($D633,TP!$B:$E,4,FALSE)</f>
        <v>Création / Transmission</v>
      </c>
      <c r="T633" t="str">
        <f>+VLOOKUP($D633,TP!$B:$F,5,FALSE)</f>
        <v>C°/T°</v>
      </c>
      <c r="U633" t="str">
        <f>+VLOOKUP($G633,TP!$G:$J,4,FALSE)</f>
        <v>Charges</v>
      </c>
    </row>
    <row r="634" spans="1:21">
      <c r="A634">
        <v>2015</v>
      </c>
      <c r="B634">
        <v>10</v>
      </c>
      <c r="D634">
        <v>514</v>
      </c>
      <c r="E634" t="s">
        <v>145</v>
      </c>
      <c r="F634" t="s">
        <v>17</v>
      </c>
      <c r="G634">
        <v>60</v>
      </c>
      <c r="H634" t="s">
        <v>23</v>
      </c>
      <c r="I634">
        <v>606410</v>
      </c>
      <c r="J634" t="s">
        <v>25</v>
      </c>
      <c r="O634">
        <v>-72.989999999999995</v>
      </c>
      <c r="R634" t="str">
        <f>+VLOOKUP($D634,TP!$B:$E,3,FALSE)</f>
        <v>DEVECO</v>
      </c>
      <c r="S634" t="str">
        <f>+VLOOKUP($D634,TP!$B:$E,4,FALSE)</f>
        <v>Création / Transmission</v>
      </c>
      <c r="T634" t="str">
        <f>+VLOOKUP($D634,TP!$B:$F,5,FALSE)</f>
        <v>C°/T°</v>
      </c>
      <c r="U634" t="str">
        <f>+VLOOKUP($G634,TP!$G:$J,4,FALSE)</f>
        <v>Charges</v>
      </c>
    </row>
    <row r="635" spans="1:21">
      <c r="A635">
        <v>2015</v>
      </c>
      <c r="B635">
        <v>10</v>
      </c>
      <c r="D635">
        <v>514</v>
      </c>
      <c r="E635" t="s">
        <v>145</v>
      </c>
      <c r="F635" t="s">
        <v>17</v>
      </c>
      <c r="G635">
        <v>60</v>
      </c>
      <c r="H635" t="s">
        <v>23</v>
      </c>
      <c r="I635">
        <v>606410</v>
      </c>
      <c r="J635" t="s">
        <v>25</v>
      </c>
      <c r="O635">
        <v>-49.57</v>
      </c>
      <c r="R635" t="str">
        <f>+VLOOKUP($D635,TP!$B:$E,3,FALSE)</f>
        <v>DEVECO</v>
      </c>
      <c r="S635" t="str">
        <f>+VLOOKUP($D635,TP!$B:$E,4,FALSE)</f>
        <v>Création / Transmission</v>
      </c>
      <c r="T635" t="str">
        <f>+VLOOKUP($D635,TP!$B:$F,5,FALSE)</f>
        <v>C°/T°</v>
      </c>
      <c r="U635" t="str">
        <f>+VLOOKUP($G635,TP!$G:$J,4,FALSE)</f>
        <v>Charges</v>
      </c>
    </row>
    <row r="636" spans="1:21">
      <c r="A636">
        <v>2015</v>
      </c>
      <c r="B636">
        <v>10</v>
      </c>
      <c r="D636">
        <v>514</v>
      </c>
      <c r="E636" t="s">
        <v>145</v>
      </c>
      <c r="F636" t="s">
        <v>17</v>
      </c>
      <c r="G636">
        <v>60</v>
      </c>
      <c r="H636" t="s">
        <v>23</v>
      </c>
      <c r="I636">
        <v>606410</v>
      </c>
      <c r="J636" t="s">
        <v>25</v>
      </c>
      <c r="O636">
        <v>-16.8</v>
      </c>
      <c r="R636" t="str">
        <f>+VLOOKUP($D636,TP!$B:$E,3,FALSE)</f>
        <v>DEVECO</v>
      </c>
      <c r="S636" t="str">
        <f>+VLOOKUP($D636,TP!$B:$E,4,FALSE)</f>
        <v>Création / Transmission</v>
      </c>
      <c r="T636" t="str">
        <f>+VLOOKUP($D636,TP!$B:$F,5,FALSE)</f>
        <v>C°/T°</v>
      </c>
      <c r="U636" t="str">
        <f>+VLOOKUP($G636,TP!$G:$J,4,FALSE)</f>
        <v>Charges</v>
      </c>
    </row>
    <row r="637" spans="1:21">
      <c r="A637">
        <v>2015</v>
      </c>
      <c r="B637">
        <v>10</v>
      </c>
      <c r="D637">
        <v>514</v>
      </c>
      <c r="E637" t="s">
        <v>145</v>
      </c>
      <c r="F637" t="s">
        <v>17</v>
      </c>
      <c r="G637">
        <v>60</v>
      </c>
      <c r="H637" t="s">
        <v>23</v>
      </c>
      <c r="I637">
        <v>606410</v>
      </c>
      <c r="J637" t="s">
        <v>25</v>
      </c>
      <c r="O637">
        <v>-1.6800000000000002</v>
      </c>
      <c r="R637" t="str">
        <f>+VLOOKUP($D637,TP!$B:$E,3,FALSE)</f>
        <v>DEVECO</v>
      </c>
      <c r="S637" t="str">
        <f>+VLOOKUP($D637,TP!$B:$E,4,FALSE)</f>
        <v>Création / Transmission</v>
      </c>
      <c r="T637" t="str">
        <f>+VLOOKUP($D637,TP!$B:$F,5,FALSE)</f>
        <v>C°/T°</v>
      </c>
      <c r="U637" t="str">
        <f>+VLOOKUP($G637,TP!$G:$J,4,FALSE)</f>
        <v>Charges</v>
      </c>
    </row>
    <row r="638" spans="1:21">
      <c r="A638">
        <v>2015</v>
      </c>
      <c r="B638">
        <v>10</v>
      </c>
      <c r="D638">
        <v>514</v>
      </c>
      <c r="E638" t="s">
        <v>145</v>
      </c>
      <c r="F638" t="s">
        <v>17</v>
      </c>
      <c r="G638">
        <v>60</v>
      </c>
      <c r="H638" t="s">
        <v>23</v>
      </c>
      <c r="I638">
        <v>606410</v>
      </c>
      <c r="J638" t="s">
        <v>25</v>
      </c>
      <c r="O638">
        <v>-30.72</v>
      </c>
      <c r="R638" t="str">
        <f>+VLOOKUP($D638,TP!$B:$E,3,FALSE)</f>
        <v>DEVECO</v>
      </c>
      <c r="S638" t="str">
        <f>+VLOOKUP($D638,TP!$B:$E,4,FALSE)</f>
        <v>Création / Transmission</v>
      </c>
      <c r="T638" t="str">
        <f>+VLOOKUP($D638,TP!$B:$F,5,FALSE)</f>
        <v>C°/T°</v>
      </c>
      <c r="U638" t="str">
        <f>+VLOOKUP($G638,TP!$G:$J,4,FALSE)</f>
        <v>Charges</v>
      </c>
    </row>
    <row r="639" spans="1:21">
      <c r="A639">
        <v>2015</v>
      </c>
      <c r="B639">
        <v>10</v>
      </c>
      <c r="D639">
        <v>514</v>
      </c>
      <c r="E639" t="s">
        <v>145</v>
      </c>
      <c r="F639" t="s">
        <v>17</v>
      </c>
      <c r="G639">
        <v>60</v>
      </c>
      <c r="H639" t="s">
        <v>23</v>
      </c>
      <c r="I639">
        <v>606410</v>
      </c>
      <c r="J639" t="s">
        <v>25</v>
      </c>
      <c r="O639">
        <v>-33.159999999999997</v>
      </c>
      <c r="R639" t="str">
        <f>+VLOOKUP($D639,TP!$B:$E,3,FALSE)</f>
        <v>DEVECO</v>
      </c>
      <c r="S639" t="str">
        <f>+VLOOKUP($D639,TP!$B:$E,4,FALSE)</f>
        <v>Création / Transmission</v>
      </c>
      <c r="T639" t="str">
        <f>+VLOOKUP($D639,TP!$B:$F,5,FALSE)</f>
        <v>C°/T°</v>
      </c>
      <c r="U639" t="str">
        <f>+VLOOKUP($G639,TP!$G:$J,4,FALSE)</f>
        <v>Charges</v>
      </c>
    </row>
    <row r="640" spans="1:21">
      <c r="A640">
        <v>2015</v>
      </c>
      <c r="B640">
        <v>10</v>
      </c>
      <c r="D640">
        <v>514</v>
      </c>
      <c r="E640" t="s">
        <v>145</v>
      </c>
      <c r="F640" t="s">
        <v>17</v>
      </c>
      <c r="G640">
        <v>60</v>
      </c>
      <c r="H640" t="s">
        <v>23</v>
      </c>
      <c r="I640">
        <v>606430</v>
      </c>
      <c r="J640" t="s">
        <v>57</v>
      </c>
      <c r="K640">
        <v>0</v>
      </c>
      <c r="L640">
        <v>-100</v>
      </c>
      <c r="M640">
        <v>-100</v>
      </c>
      <c r="P640">
        <v>-100</v>
      </c>
      <c r="Q640">
        <v>-100</v>
      </c>
      <c r="R640" t="str">
        <f>+VLOOKUP($D640,TP!$B:$E,3,FALSE)</f>
        <v>DEVECO</v>
      </c>
      <c r="S640" t="str">
        <f>+VLOOKUP($D640,TP!$B:$E,4,FALSE)</f>
        <v>Création / Transmission</v>
      </c>
      <c r="T640" t="str">
        <f>+VLOOKUP($D640,TP!$B:$F,5,FALSE)</f>
        <v>C°/T°</v>
      </c>
      <c r="U640" t="str">
        <f>+VLOOKUP($G640,TP!$G:$J,4,FALSE)</f>
        <v>Charges</v>
      </c>
    </row>
    <row r="641" spans="1:21">
      <c r="A641">
        <v>2015</v>
      </c>
      <c r="B641">
        <v>10</v>
      </c>
      <c r="D641">
        <v>514</v>
      </c>
      <c r="E641" t="s">
        <v>145</v>
      </c>
      <c r="F641" t="s">
        <v>17</v>
      </c>
      <c r="G641">
        <v>60</v>
      </c>
      <c r="H641" t="s">
        <v>23</v>
      </c>
      <c r="I641">
        <v>606440</v>
      </c>
      <c r="J641" t="s">
        <v>147</v>
      </c>
      <c r="K641">
        <v>0</v>
      </c>
      <c r="L641">
        <v>-494</v>
      </c>
      <c r="M641">
        <v>0</v>
      </c>
      <c r="P641">
        <v>0</v>
      </c>
      <c r="Q641">
        <v>0</v>
      </c>
      <c r="R641" t="str">
        <f>+VLOOKUP($D641,TP!$B:$E,3,FALSE)</f>
        <v>DEVECO</v>
      </c>
      <c r="S641" t="str">
        <f>+VLOOKUP($D641,TP!$B:$E,4,FALSE)</f>
        <v>Création / Transmission</v>
      </c>
      <c r="T641" t="str">
        <f>+VLOOKUP($D641,TP!$B:$F,5,FALSE)</f>
        <v>C°/T°</v>
      </c>
      <c r="U641" t="str">
        <f>+VLOOKUP($G641,TP!$G:$J,4,FALSE)</f>
        <v>Charges</v>
      </c>
    </row>
    <row r="642" spans="1:21">
      <c r="A642">
        <v>2015</v>
      </c>
      <c r="B642">
        <v>10</v>
      </c>
      <c r="D642">
        <v>514</v>
      </c>
      <c r="E642" t="s">
        <v>145</v>
      </c>
      <c r="F642" t="s">
        <v>17</v>
      </c>
      <c r="G642">
        <v>60</v>
      </c>
      <c r="H642" t="s">
        <v>23</v>
      </c>
      <c r="I642">
        <v>606820</v>
      </c>
      <c r="J642" t="s">
        <v>80</v>
      </c>
      <c r="K642">
        <v>-55.96</v>
      </c>
      <c r="L642">
        <v>-50</v>
      </c>
      <c r="M642">
        <v>-50</v>
      </c>
      <c r="P642">
        <v>-50</v>
      </c>
      <c r="Q642">
        <v>-50</v>
      </c>
      <c r="R642" t="str">
        <f>+VLOOKUP($D642,TP!$B:$E,3,FALSE)</f>
        <v>DEVECO</v>
      </c>
      <c r="S642" t="str">
        <f>+VLOOKUP($D642,TP!$B:$E,4,FALSE)</f>
        <v>Création / Transmission</v>
      </c>
      <c r="T642" t="str">
        <f>+VLOOKUP($D642,TP!$B:$F,5,FALSE)</f>
        <v>C°/T°</v>
      </c>
      <c r="U642" t="str">
        <f>+VLOOKUP($G642,TP!$G:$J,4,FALSE)</f>
        <v>Charges</v>
      </c>
    </row>
    <row r="643" spans="1:21">
      <c r="A643">
        <v>2015</v>
      </c>
      <c r="B643">
        <v>10</v>
      </c>
      <c r="D643">
        <v>514</v>
      </c>
      <c r="E643" t="s">
        <v>145</v>
      </c>
      <c r="F643" t="s">
        <v>17</v>
      </c>
      <c r="G643">
        <v>61</v>
      </c>
      <c r="H643" t="s">
        <v>26</v>
      </c>
      <c r="I643">
        <v>613530</v>
      </c>
      <c r="J643" t="s">
        <v>81</v>
      </c>
      <c r="K643">
        <v>-591.6</v>
      </c>
      <c r="L643">
        <v>-800</v>
      </c>
      <c r="M643">
        <v>-800</v>
      </c>
      <c r="P643">
        <v>-800</v>
      </c>
      <c r="Q643">
        <v>-800</v>
      </c>
      <c r="R643" t="str">
        <f>+VLOOKUP($D643,TP!$B:$E,3,FALSE)</f>
        <v>DEVECO</v>
      </c>
      <c r="S643" t="str">
        <f>+VLOOKUP($D643,TP!$B:$E,4,FALSE)</f>
        <v>Création / Transmission</v>
      </c>
      <c r="T643" t="str">
        <f>+VLOOKUP($D643,TP!$B:$F,5,FALSE)</f>
        <v>C°/T°</v>
      </c>
      <c r="U643" t="str">
        <f>+VLOOKUP($G643,TP!$G:$J,4,FALSE)</f>
        <v>Charges</v>
      </c>
    </row>
    <row r="644" spans="1:21">
      <c r="A644">
        <v>2015</v>
      </c>
      <c r="B644">
        <v>10</v>
      </c>
      <c r="D644">
        <v>514</v>
      </c>
      <c r="E644" t="s">
        <v>145</v>
      </c>
      <c r="F644" t="s">
        <v>17</v>
      </c>
      <c r="G644">
        <v>61</v>
      </c>
      <c r="H644" t="s">
        <v>26</v>
      </c>
      <c r="I644">
        <v>613530</v>
      </c>
      <c r="J644" t="s">
        <v>81</v>
      </c>
      <c r="O644">
        <v>-62.4</v>
      </c>
      <c r="R644" t="str">
        <f>+VLOOKUP($D644,TP!$B:$E,3,FALSE)</f>
        <v>DEVECO</v>
      </c>
      <c r="S644" t="str">
        <f>+VLOOKUP($D644,TP!$B:$E,4,FALSE)</f>
        <v>Création / Transmission</v>
      </c>
      <c r="T644" t="str">
        <f>+VLOOKUP($D644,TP!$B:$F,5,FALSE)</f>
        <v>C°/T°</v>
      </c>
      <c r="U644" t="str">
        <f>+VLOOKUP($G644,TP!$G:$J,4,FALSE)</f>
        <v>Charges</v>
      </c>
    </row>
    <row r="645" spans="1:21">
      <c r="A645">
        <v>2015</v>
      </c>
      <c r="B645">
        <v>10</v>
      </c>
      <c r="D645">
        <v>514</v>
      </c>
      <c r="E645" t="s">
        <v>145</v>
      </c>
      <c r="F645" t="s">
        <v>17</v>
      </c>
      <c r="G645">
        <v>61</v>
      </c>
      <c r="H645" t="s">
        <v>26</v>
      </c>
      <c r="I645">
        <v>613530</v>
      </c>
      <c r="J645" t="s">
        <v>81</v>
      </c>
      <c r="O645">
        <v>-62.4</v>
      </c>
      <c r="R645" t="str">
        <f>+VLOOKUP($D645,TP!$B:$E,3,FALSE)</f>
        <v>DEVECO</v>
      </c>
      <c r="S645" t="str">
        <f>+VLOOKUP($D645,TP!$B:$E,4,FALSE)</f>
        <v>Création / Transmission</v>
      </c>
      <c r="T645" t="str">
        <f>+VLOOKUP($D645,TP!$B:$F,5,FALSE)</f>
        <v>C°/T°</v>
      </c>
      <c r="U645" t="str">
        <f>+VLOOKUP($G645,TP!$G:$J,4,FALSE)</f>
        <v>Charges</v>
      </c>
    </row>
    <row r="646" spans="1:21">
      <c r="A646">
        <v>2015</v>
      </c>
      <c r="B646">
        <v>10</v>
      </c>
      <c r="D646">
        <v>514</v>
      </c>
      <c r="E646" t="s">
        <v>145</v>
      </c>
      <c r="F646" t="s">
        <v>17</v>
      </c>
      <c r="G646">
        <v>61</v>
      </c>
      <c r="H646" t="s">
        <v>26</v>
      </c>
      <c r="I646">
        <v>613530</v>
      </c>
      <c r="J646" t="s">
        <v>81</v>
      </c>
      <c r="O646">
        <v>-62.4</v>
      </c>
      <c r="R646" t="str">
        <f>+VLOOKUP($D646,TP!$B:$E,3,FALSE)</f>
        <v>DEVECO</v>
      </c>
      <c r="S646" t="str">
        <f>+VLOOKUP($D646,TP!$B:$E,4,FALSE)</f>
        <v>Création / Transmission</v>
      </c>
      <c r="T646" t="str">
        <f>+VLOOKUP($D646,TP!$B:$F,5,FALSE)</f>
        <v>C°/T°</v>
      </c>
      <c r="U646" t="str">
        <f>+VLOOKUP($G646,TP!$G:$J,4,FALSE)</f>
        <v>Charges</v>
      </c>
    </row>
    <row r="647" spans="1:21">
      <c r="A647">
        <v>2015</v>
      </c>
      <c r="B647">
        <v>10</v>
      </c>
      <c r="D647">
        <v>514</v>
      </c>
      <c r="E647" t="s">
        <v>145</v>
      </c>
      <c r="F647" t="s">
        <v>17</v>
      </c>
      <c r="G647">
        <v>61</v>
      </c>
      <c r="H647" t="s">
        <v>26</v>
      </c>
      <c r="I647">
        <v>613530</v>
      </c>
      <c r="J647" t="s">
        <v>81</v>
      </c>
      <c r="O647">
        <v>-62.4</v>
      </c>
      <c r="R647" t="str">
        <f>+VLOOKUP($D647,TP!$B:$E,3,FALSE)</f>
        <v>DEVECO</v>
      </c>
      <c r="S647" t="str">
        <f>+VLOOKUP($D647,TP!$B:$E,4,FALSE)</f>
        <v>Création / Transmission</v>
      </c>
      <c r="T647" t="str">
        <f>+VLOOKUP($D647,TP!$B:$F,5,FALSE)</f>
        <v>C°/T°</v>
      </c>
      <c r="U647" t="str">
        <f>+VLOOKUP($G647,TP!$G:$J,4,FALSE)</f>
        <v>Charges</v>
      </c>
    </row>
    <row r="648" spans="1:21">
      <c r="A648">
        <v>2015</v>
      </c>
      <c r="B648">
        <v>10</v>
      </c>
      <c r="D648">
        <v>514</v>
      </c>
      <c r="E648" t="s">
        <v>145</v>
      </c>
      <c r="F648" t="s">
        <v>17</v>
      </c>
      <c r="G648">
        <v>61</v>
      </c>
      <c r="H648" t="s">
        <v>26</v>
      </c>
      <c r="I648">
        <v>618100</v>
      </c>
      <c r="J648" t="s">
        <v>27</v>
      </c>
      <c r="K648">
        <v>-1012.73</v>
      </c>
      <c r="L648">
        <v>-850</v>
      </c>
      <c r="M648">
        <v>-1020</v>
      </c>
      <c r="P648">
        <v>-550</v>
      </c>
      <c r="Q648">
        <v>-550</v>
      </c>
      <c r="R648" t="str">
        <f>+VLOOKUP($D648,TP!$B:$E,3,FALSE)</f>
        <v>DEVECO</v>
      </c>
      <c r="S648" t="str">
        <f>+VLOOKUP($D648,TP!$B:$E,4,FALSE)</f>
        <v>Création / Transmission</v>
      </c>
      <c r="T648" t="str">
        <f>+VLOOKUP($D648,TP!$B:$F,5,FALSE)</f>
        <v>C°/T°</v>
      </c>
      <c r="U648" t="str">
        <f>+VLOOKUP($G648,TP!$G:$J,4,FALSE)</f>
        <v>Charges</v>
      </c>
    </row>
    <row r="649" spans="1:21">
      <c r="A649">
        <v>2015</v>
      </c>
      <c r="B649">
        <v>10</v>
      </c>
      <c r="D649">
        <v>514</v>
      </c>
      <c r="E649" t="s">
        <v>145</v>
      </c>
      <c r="F649" t="s">
        <v>17</v>
      </c>
      <c r="G649">
        <v>61</v>
      </c>
      <c r="H649" t="s">
        <v>26</v>
      </c>
      <c r="I649">
        <v>618100</v>
      </c>
      <c r="J649" t="s">
        <v>27</v>
      </c>
      <c r="O649">
        <v>-338.1</v>
      </c>
      <c r="R649" t="str">
        <f>+VLOOKUP($D649,TP!$B:$E,3,FALSE)</f>
        <v>DEVECO</v>
      </c>
      <c r="S649" t="str">
        <f>+VLOOKUP($D649,TP!$B:$E,4,FALSE)</f>
        <v>Création / Transmission</v>
      </c>
      <c r="T649" t="str">
        <f>+VLOOKUP($D649,TP!$B:$F,5,FALSE)</f>
        <v>C°/T°</v>
      </c>
      <c r="U649" t="str">
        <f>+VLOOKUP($G649,TP!$G:$J,4,FALSE)</f>
        <v>Charges</v>
      </c>
    </row>
    <row r="650" spans="1:21">
      <c r="A650">
        <v>2015</v>
      </c>
      <c r="B650">
        <v>10</v>
      </c>
      <c r="D650">
        <v>514</v>
      </c>
      <c r="E650" t="s">
        <v>145</v>
      </c>
      <c r="F650" t="s">
        <v>17</v>
      </c>
      <c r="G650">
        <v>61</v>
      </c>
      <c r="H650" t="s">
        <v>26</v>
      </c>
      <c r="I650">
        <v>618100</v>
      </c>
      <c r="J650" t="s">
        <v>27</v>
      </c>
      <c r="O650">
        <v>-564</v>
      </c>
      <c r="R650" t="str">
        <f>+VLOOKUP($D650,TP!$B:$E,3,FALSE)</f>
        <v>DEVECO</v>
      </c>
      <c r="S650" t="str">
        <f>+VLOOKUP($D650,TP!$B:$E,4,FALSE)</f>
        <v>Création / Transmission</v>
      </c>
      <c r="T650" t="str">
        <f>+VLOOKUP($D650,TP!$B:$F,5,FALSE)</f>
        <v>C°/T°</v>
      </c>
      <c r="U650" t="str">
        <f>+VLOOKUP($G650,TP!$G:$J,4,FALSE)</f>
        <v>Charges</v>
      </c>
    </row>
    <row r="651" spans="1:21">
      <c r="A651">
        <v>2015</v>
      </c>
      <c r="B651">
        <v>10</v>
      </c>
      <c r="D651">
        <v>514</v>
      </c>
      <c r="E651" t="s">
        <v>145</v>
      </c>
      <c r="F651" t="s">
        <v>17</v>
      </c>
      <c r="G651">
        <v>61</v>
      </c>
      <c r="H651" t="s">
        <v>26</v>
      </c>
      <c r="I651">
        <v>618100</v>
      </c>
      <c r="J651" t="s">
        <v>27</v>
      </c>
      <c r="O651">
        <v>186.46</v>
      </c>
      <c r="R651" t="str">
        <f>+VLOOKUP($D651,TP!$B:$E,3,FALSE)</f>
        <v>DEVECO</v>
      </c>
      <c r="S651" t="str">
        <f>+VLOOKUP($D651,TP!$B:$E,4,FALSE)</f>
        <v>Création / Transmission</v>
      </c>
      <c r="T651" t="str">
        <f>+VLOOKUP($D651,TP!$B:$F,5,FALSE)</f>
        <v>C°/T°</v>
      </c>
      <c r="U651" t="str">
        <f>+VLOOKUP($G651,TP!$G:$J,4,FALSE)</f>
        <v>Charges</v>
      </c>
    </row>
    <row r="652" spans="1:21">
      <c r="A652">
        <v>2015</v>
      </c>
      <c r="B652">
        <v>10</v>
      </c>
      <c r="D652">
        <v>514</v>
      </c>
      <c r="E652" t="s">
        <v>145</v>
      </c>
      <c r="F652" t="s">
        <v>17</v>
      </c>
      <c r="G652">
        <v>61</v>
      </c>
      <c r="H652" t="s">
        <v>26</v>
      </c>
      <c r="I652">
        <v>618110</v>
      </c>
      <c r="J652" t="s">
        <v>60</v>
      </c>
      <c r="K652">
        <v>0</v>
      </c>
      <c r="L652">
        <v>0</v>
      </c>
      <c r="M652">
        <v>-150</v>
      </c>
      <c r="P652">
        <v>0</v>
      </c>
      <c r="Q652">
        <v>0</v>
      </c>
      <c r="R652" t="str">
        <f>+VLOOKUP($D652,TP!$B:$E,3,FALSE)</f>
        <v>DEVECO</v>
      </c>
      <c r="S652" t="str">
        <f>+VLOOKUP($D652,TP!$B:$E,4,FALSE)</f>
        <v>Création / Transmission</v>
      </c>
      <c r="T652" t="str">
        <f>+VLOOKUP($D652,TP!$B:$F,5,FALSE)</f>
        <v>C°/T°</v>
      </c>
      <c r="U652" t="str">
        <f>+VLOOKUP($G652,TP!$G:$J,4,FALSE)</f>
        <v>Charges</v>
      </c>
    </row>
    <row r="653" spans="1:21">
      <c r="A653">
        <v>2015</v>
      </c>
      <c r="B653">
        <v>10</v>
      </c>
      <c r="D653">
        <v>514</v>
      </c>
      <c r="E653" t="s">
        <v>145</v>
      </c>
      <c r="F653" t="s">
        <v>17</v>
      </c>
      <c r="G653">
        <v>61</v>
      </c>
      <c r="H653" t="s">
        <v>26</v>
      </c>
      <c r="I653">
        <v>618500</v>
      </c>
      <c r="J653" t="s">
        <v>28</v>
      </c>
      <c r="N653">
        <v>-600</v>
      </c>
      <c r="R653" t="str">
        <f>+VLOOKUP($D653,TP!$B:$E,3,FALSE)</f>
        <v>DEVECO</v>
      </c>
      <c r="S653" t="str">
        <f>+VLOOKUP($D653,TP!$B:$E,4,FALSE)</f>
        <v>Création / Transmission</v>
      </c>
      <c r="T653" t="str">
        <f>+VLOOKUP($D653,TP!$B:$F,5,FALSE)</f>
        <v>C°/T°</v>
      </c>
      <c r="U653" t="str">
        <f>+VLOOKUP($G653,TP!$G:$J,4,FALSE)</f>
        <v>Charges</v>
      </c>
    </row>
    <row r="654" spans="1:21">
      <c r="A654">
        <v>2015</v>
      </c>
      <c r="B654">
        <v>10</v>
      </c>
      <c r="D654">
        <v>514</v>
      </c>
      <c r="E654" t="s">
        <v>145</v>
      </c>
      <c r="F654" t="s">
        <v>17</v>
      </c>
      <c r="G654">
        <v>61</v>
      </c>
      <c r="H654" t="s">
        <v>26</v>
      </c>
      <c r="I654">
        <v>618705</v>
      </c>
      <c r="J654" t="s">
        <v>89</v>
      </c>
      <c r="K654">
        <v>-49.5</v>
      </c>
      <c r="L654">
        <v>-50</v>
      </c>
      <c r="M654">
        <v>-50</v>
      </c>
      <c r="P654">
        <v>-150</v>
      </c>
      <c r="Q654">
        <v>-150</v>
      </c>
      <c r="R654" t="str">
        <f>+VLOOKUP($D654,TP!$B:$E,3,FALSE)</f>
        <v>DEVECO</v>
      </c>
      <c r="S654" t="str">
        <f>+VLOOKUP($D654,TP!$B:$E,4,FALSE)</f>
        <v>Création / Transmission</v>
      </c>
      <c r="T654" t="str">
        <f>+VLOOKUP($D654,TP!$B:$F,5,FALSE)</f>
        <v>C°/T°</v>
      </c>
      <c r="U654" t="str">
        <f>+VLOOKUP($G654,TP!$G:$J,4,FALSE)</f>
        <v>Charges</v>
      </c>
    </row>
    <row r="655" spans="1:21">
      <c r="A655">
        <v>2015</v>
      </c>
      <c r="B655">
        <v>10</v>
      </c>
      <c r="D655">
        <v>514</v>
      </c>
      <c r="E655" t="s">
        <v>145</v>
      </c>
      <c r="F655" t="s">
        <v>17</v>
      </c>
      <c r="G655">
        <v>61</v>
      </c>
      <c r="H655" t="s">
        <v>26</v>
      </c>
      <c r="I655">
        <v>618705</v>
      </c>
      <c r="J655" t="s">
        <v>89</v>
      </c>
      <c r="O655">
        <v>-49.5</v>
      </c>
      <c r="R655" t="str">
        <f>+VLOOKUP($D655,TP!$B:$E,3,FALSE)</f>
        <v>DEVECO</v>
      </c>
      <c r="S655" t="str">
        <f>+VLOOKUP($D655,TP!$B:$E,4,FALSE)</f>
        <v>Création / Transmission</v>
      </c>
      <c r="T655" t="str">
        <f>+VLOOKUP($D655,TP!$B:$F,5,FALSE)</f>
        <v>C°/T°</v>
      </c>
      <c r="U655" t="str">
        <f>+VLOOKUP($G655,TP!$G:$J,4,FALSE)</f>
        <v>Charges</v>
      </c>
    </row>
    <row r="656" spans="1:21">
      <c r="A656">
        <v>2015</v>
      </c>
      <c r="B656">
        <v>10</v>
      </c>
      <c r="D656">
        <v>514</v>
      </c>
      <c r="E656" t="s">
        <v>145</v>
      </c>
      <c r="F656" t="s">
        <v>17</v>
      </c>
      <c r="G656">
        <v>62</v>
      </c>
      <c r="H656" t="s">
        <v>29</v>
      </c>
      <c r="I656">
        <v>621400</v>
      </c>
      <c r="J656" t="s">
        <v>61</v>
      </c>
      <c r="K656">
        <v>-202855.29</v>
      </c>
      <c r="L656">
        <v>-212523</v>
      </c>
      <c r="M656">
        <v>-158614</v>
      </c>
      <c r="P656">
        <v>-262297</v>
      </c>
      <c r="Q656">
        <v>-227020</v>
      </c>
      <c r="R656" t="str">
        <f>+VLOOKUP($D656,TP!$B:$E,3,FALSE)</f>
        <v>DEVECO</v>
      </c>
      <c r="S656" t="str">
        <f>+VLOOKUP($D656,TP!$B:$E,4,FALSE)</f>
        <v>Création / Transmission</v>
      </c>
      <c r="T656" t="str">
        <f>+VLOOKUP($D656,TP!$B:$F,5,FALSE)</f>
        <v>C°/T°</v>
      </c>
      <c r="U656" t="str">
        <f>+VLOOKUP($G656,TP!$G:$J,4,FALSE)</f>
        <v>Charges</v>
      </c>
    </row>
    <row r="657" spans="1:21">
      <c r="A657">
        <v>2015</v>
      </c>
      <c r="B657">
        <v>10</v>
      </c>
      <c r="D657">
        <v>514</v>
      </c>
      <c r="E657" t="s">
        <v>145</v>
      </c>
      <c r="F657" t="s">
        <v>17</v>
      </c>
      <c r="G657">
        <v>62</v>
      </c>
      <c r="H657" t="s">
        <v>29</v>
      </c>
      <c r="I657">
        <v>621400</v>
      </c>
      <c r="J657" t="s">
        <v>61</v>
      </c>
      <c r="K657">
        <v>0</v>
      </c>
      <c r="L657">
        <v>0</v>
      </c>
      <c r="M657">
        <v>-62886</v>
      </c>
      <c r="P657">
        <v>0</v>
      </c>
      <c r="Q657">
        <v>0</v>
      </c>
      <c r="R657" t="str">
        <f>+VLOOKUP($D657,TP!$B:$E,3,FALSE)</f>
        <v>DEVECO</v>
      </c>
      <c r="S657" t="str">
        <f>+VLOOKUP($D657,TP!$B:$E,4,FALSE)</f>
        <v>Création / Transmission</v>
      </c>
      <c r="T657" t="str">
        <f>+VLOOKUP($D657,TP!$B:$F,5,FALSE)</f>
        <v>C°/T°</v>
      </c>
      <c r="U657" t="str">
        <f>+VLOOKUP($G657,TP!$G:$J,4,FALSE)</f>
        <v>Charges</v>
      </c>
    </row>
    <row r="658" spans="1:21">
      <c r="A658">
        <v>2015</v>
      </c>
      <c r="B658">
        <v>10</v>
      </c>
      <c r="D658">
        <v>514</v>
      </c>
      <c r="E658" t="s">
        <v>145</v>
      </c>
      <c r="F658" t="s">
        <v>17</v>
      </c>
      <c r="G658">
        <v>62</v>
      </c>
      <c r="H658" t="s">
        <v>29</v>
      </c>
      <c r="I658">
        <v>621400</v>
      </c>
      <c r="J658" t="s">
        <v>61</v>
      </c>
      <c r="O658">
        <v>-18122.79</v>
      </c>
      <c r="R658" t="str">
        <f>+VLOOKUP($D658,TP!$B:$E,3,FALSE)</f>
        <v>DEVECO</v>
      </c>
      <c r="S658" t="str">
        <f>+VLOOKUP($D658,TP!$B:$E,4,FALSE)</f>
        <v>Création / Transmission</v>
      </c>
      <c r="T658" t="str">
        <f>+VLOOKUP($D658,TP!$B:$F,5,FALSE)</f>
        <v>C°/T°</v>
      </c>
      <c r="U658" t="str">
        <f>+VLOOKUP($G658,TP!$G:$J,4,FALSE)</f>
        <v>Charges</v>
      </c>
    </row>
    <row r="659" spans="1:21">
      <c r="A659">
        <v>2015</v>
      </c>
      <c r="B659">
        <v>10</v>
      </c>
      <c r="D659">
        <v>514</v>
      </c>
      <c r="E659" t="s">
        <v>145</v>
      </c>
      <c r="F659" t="s">
        <v>17</v>
      </c>
      <c r="G659">
        <v>62</v>
      </c>
      <c r="H659" t="s">
        <v>29</v>
      </c>
      <c r="I659">
        <v>621400</v>
      </c>
      <c r="J659" t="s">
        <v>61</v>
      </c>
      <c r="O659">
        <v>2474.4299999999998</v>
      </c>
      <c r="R659" t="str">
        <f>+VLOOKUP($D659,TP!$B:$E,3,FALSE)</f>
        <v>DEVECO</v>
      </c>
      <c r="S659" t="str">
        <f>+VLOOKUP($D659,TP!$B:$E,4,FALSE)</f>
        <v>Création / Transmission</v>
      </c>
      <c r="T659" t="str">
        <f>+VLOOKUP($D659,TP!$B:$F,5,FALSE)</f>
        <v>C°/T°</v>
      </c>
      <c r="U659" t="str">
        <f>+VLOOKUP($G659,TP!$G:$J,4,FALSE)</f>
        <v>Charges</v>
      </c>
    </row>
    <row r="660" spans="1:21">
      <c r="A660">
        <v>2015</v>
      </c>
      <c r="B660">
        <v>10</v>
      </c>
      <c r="D660">
        <v>514</v>
      </c>
      <c r="E660" t="s">
        <v>145</v>
      </c>
      <c r="F660" t="s">
        <v>17</v>
      </c>
      <c r="G660">
        <v>62</v>
      </c>
      <c r="H660" t="s">
        <v>29</v>
      </c>
      <c r="I660">
        <v>621400</v>
      </c>
      <c r="J660" t="s">
        <v>61</v>
      </c>
      <c r="O660">
        <v>3450.62</v>
      </c>
      <c r="R660" t="str">
        <f>+VLOOKUP($D660,TP!$B:$E,3,FALSE)</f>
        <v>DEVECO</v>
      </c>
      <c r="S660" t="str">
        <f>+VLOOKUP($D660,TP!$B:$E,4,FALSE)</f>
        <v>Création / Transmission</v>
      </c>
      <c r="T660" t="str">
        <f>+VLOOKUP($D660,TP!$B:$F,5,FALSE)</f>
        <v>C°/T°</v>
      </c>
      <c r="U660" t="str">
        <f>+VLOOKUP($G660,TP!$G:$J,4,FALSE)</f>
        <v>Charges</v>
      </c>
    </row>
    <row r="661" spans="1:21">
      <c r="A661">
        <v>2015</v>
      </c>
      <c r="B661">
        <v>10</v>
      </c>
      <c r="D661">
        <v>514</v>
      </c>
      <c r="E661" t="s">
        <v>145</v>
      </c>
      <c r="F661" t="s">
        <v>17</v>
      </c>
      <c r="G661">
        <v>62</v>
      </c>
      <c r="H661" t="s">
        <v>29</v>
      </c>
      <c r="I661">
        <v>621400</v>
      </c>
      <c r="J661" t="s">
        <v>61</v>
      </c>
      <c r="O661">
        <v>-18961.12</v>
      </c>
      <c r="R661" t="str">
        <f>+VLOOKUP($D661,TP!$B:$E,3,FALSE)</f>
        <v>DEVECO</v>
      </c>
      <c r="S661" t="str">
        <f>+VLOOKUP($D661,TP!$B:$E,4,FALSE)</f>
        <v>Création / Transmission</v>
      </c>
      <c r="T661" t="str">
        <f>+VLOOKUP($D661,TP!$B:$F,5,FALSE)</f>
        <v>C°/T°</v>
      </c>
      <c r="U661" t="str">
        <f>+VLOOKUP($G661,TP!$G:$J,4,FALSE)</f>
        <v>Charges</v>
      </c>
    </row>
    <row r="662" spans="1:21">
      <c r="A662">
        <v>2015</v>
      </c>
      <c r="B662">
        <v>10</v>
      </c>
      <c r="D662">
        <v>514</v>
      </c>
      <c r="E662" t="s">
        <v>145</v>
      </c>
      <c r="F662" t="s">
        <v>17</v>
      </c>
      <c r="G662">
        <v>62</v>
      </c>
      <c r="H662" t="s">
        <v>29</v>
      </c>
      <c r="I662">
        <v>621400</v>
      </c>
      <c r="J662" t="s">
        <v>61</v>
      </c>
      <c r="O662">
        <v>-19635.68</v>
      </c>
      <c r="R662" t="str">
        <f>+VLOOKUP($D662,TP!$B:$E,3,FALSE)</f>
        <v>DEVECO</v>
      </c>
      <c r="S662" t="str">
        <f>+VLOOKUP($D662,TP!$B:$E,4,FALSE)</f>
        <v>Création / Transmission</v>
      </c>
      <c r="T662" t="str">
        <f>+VLOOKUP($D662,TP!$B:$F,5,FALSE)</f>
        <v>C°/T°</v>
      </c>
      <c r="U662" t="str">
        <f>+VLOOKUP($G662,TP!$G:$J,4,FALSE)</f>
        <v>Charges</v>
      </c>
    </row>
    <row r="663" spans="1:21">
      <c r="A663">
        <v>2015</v>
      </c>
      <c r="B663">
        <v>10</v>
      </c>
      <c r="D663">
        <v>514</v>
      </c>
      <c r="E663" t="s">
        <v>145</v>
      </c>
      <c r="F663" t="s">
        <v>17</v>
      </c>
      <c r="G663">
        <v>62</v>
      </c>
      <c r="H663" t="s">
        <v>29</v>
      </c>
      <c r="I663">
        <v>621400</v>
      </c>
      <c r="J663" t="s">
        <v>61</v>
      </c>
      <c r="O663">
        <v>3958.27</v>
      </c>
      <c r="R663" t="str">
        <f>+VLOOKUP($D663,TP!$B:$E,3,FALSE)</f>
        <v>DEVECO</v>
      </c>
      <c r="S663" t="str">
        <f>+VLOOKUP($D663,TP!$B:$E,4,FALSE)</f>
        <v>Création / Transmission</v>
      </c>
      <c r="T663" t="str">
        <f>+VLOOKUP($D663,TP!$B:$F,5,FALSE)</f>
        <v>C°/T°</v>
      </c>
      <c r="U663" t="str">
        <f>+VLOOKUP($G663,TP!$G:$J,4,FALSE)</f>
        <v>Charges</v>
      </c>
    </row>
    <row r="664" spans="1:21">
      <c r="A664">
        <v>2015</v>
      </c>
      <c r="B664">
        <v>10</v>
      </c>
      <c r="D664">
        <v>514</v>
      </c>
      <c r="E664" t="s">
        <v>145</v>
      </c>
      <c r="F664" t="s">
        <v>17</v>
      </c>
      <c r="G664">
        <v>62</v>
      </c>
      <c r="H664" t="s">
        <v>29</v>
      </c>
      <c r="I664">
        <v>621400</v>
      </c>
      <c r="J664" t="s">
        <v>61</v>
      </c>
      <c r="O664">
        <v>-18614.689999999999</v>
      </c>
      <c r="R664" t="str">
        <f>+VLOOKUP($D664,TP!$B:$E,3,FALSE)</f>
        <v>DEVECO</v>
      </c>
      <c r="S664" t="str">
        <f>+VLOOKUP($D664,TP!$B:$E,4,FALSE)</f>
        <v>Création / Transmission</v>
      </c>
      <c r="T664" t="str">
        <f>+VLOOKUP($D664,TP!$B:$F,5,FALSE)</f>
        <v>C°/T°</v>
      </c>
      <c r="U664" t="str">
        <f>+VLOOKUP($G664,TP!$G:$J,4,FALSE)</f>
        <v>Charges</v>
      </c>
    </row>
    <row r="665" spans="1:21">
      <c r="A665">
        <v>2015</v>
      </c>
      <c r="B665">
        <v>10</v>
      </c>
      <c r="D665">
        <v>514</v>
      </c>
      <c r="E665" t="s">
        <v>145</v>
      </c>
      <c r="F665" t="s">
        <v>17</v>
      </c>
      <c r="G665">
        <v>62</v>
      </c>
      <c r="H665" t="s">
        <v>29</v>
      </c>
      <c r="I665">
        <v>621400</v>
      </c>
      <c r="J665" t="s">
        <v>61</v>
      </c>
      <c r="O665">
        <v>2715.45</v>
      </c>
      <c r="R665" t="str">
        <f>+VLOOKUP($D665,TP!$B:$E,3,FALSE)</f>
        <v>DEVECO</v>
      </c>
      <c r="S665" t="str">
        <f>+VLOOKUP($D665,TP!$B:$E,4,FALSE)</f>
        <v>Création / Transmission</v>
      </c>
      <c r="T665" t="str">
        <f>+VLOOKUP($D665,TP!$B:$F,5,FALSE)</f>
        <v>C°/T°</v>
      </c>
      <c r="U665" t="str">
        <f>+VLOOKUP($G665,TP!$G:$J,4,FALSE)</f>
        <v>Charges</v>
      </c>
    </row>
    <row r="666" spans="1:21">
      <c r="A666">
        <v>2015</v>
      </c>
      <c r="B666">
        <v>10</v>
      </c>
      <c r="D666">
        <v>514</v>
      </c>
      <c r="E666" t="s">
        <v>145</v>
      </c>
      <c r="F666" t="s">
        <v>17</v>
      </c>
      <c r="G666">
        <v>62</v>
      </c>
      <c r="H666" t="s">
        <v>29</v>
      </c>
      <c r="I666">
        <v>621400</v>
      </c>
      <c r="J666" t="s">
        <v>61</v>
      </c>
      <c r="O666">
        <v>4498.83</v>
      </c>
      <c r="R666" t="str">
        <f>+VLOOKUP($D666,TP!$B:$E,3,FALSE)</f>
        <v>DEVECO</v>
      </c>
      <c r="S666" t="str">
        <f>+VLOOKUP($D666,TP!$B:$E,4,FALSE)</f>
        <v>Création / Transmission</v>
      </c>
      <c r="T666" t="str">
        <f>+VLOOKUP($D666,TP!$B:$F,5,FALSE)</f>
        <v>C°/T°</v>
      </c>
      <c r="U666" t="str">
        <f>+VLOOKUP($G666,TP!$G:$J,4,FALSE)</f>
        <v>Charges</v>
      </c>
    </row>
    <row r="667" spans="1:21">
      <c r="A667">
        <v>2015</v>
      </c>
      <c r="B667">
        <v>10</v>
      </c>
      <c r="D667">
        <v>514</v>
      </c>
      <c r="E667" t="s">
        <v>145</v>
      </c>
      <c r="F667" t="s">
        <v>17</v>
      </c>
      <c r="G667">
        <v>62</v>
      </c>
      <c r="H667" t="s">
        <v>29</v>
      </c>
      <c r="I667">
        <v>621400</v>
      </c>
      <c r="J667" t="s">
        <v>61</v>
      </c>
      <c r="O667">
        <v>-20428.669999999998</v>
      </c>
      <c r="R667" t="str">
        <f>+VLOOKUP($D667,TP!$B:$E,3,FALSE)</f>
        <v>DEVECO</v>
      </c>
      <c r="S667" t="str">
        <f>+VLOOKUP($D667,TP!$B:$E,4,FALSE)</f>
        <v>Création / Transmission</v>
      </c>
      <c r="T667" t="str">
        <f>+VLOOKUP($D667,TP!$B:$F,5,FALSE)</f>
        <v>C°/T°</v>
      </c>
      <c r="U667" t="str">
        <f>+VLOOKUP($G667,TP!$G:$J,4,FALSE)</f>
        <v>Charges</v>
      </c>
    </row>
    <row r="668" spans="1:21">
      <c r="A668">
        <v>2015</v>
      </c>
      <c r="B668">
        <v>10</v>
      </c>
      <c r="D668">
        <v>514</v>
      </c>
      <c r="E668" t="s">
        <v>145</v>
      </c>
      <c r="F668" t="s">
        <v>17</v>
      </c>
      <c r="G668">
        <v>62</v>
      </c>
      <c r="H668" t="s">
        <v>29</v>
      </c>
      <c r="I668">
        <v>621400</v>
      </c>
      <c r="J668" t="s">
        <v>61</v>
      </c>
      <c r="O668">
        <v>4436.4399999999996</v>
      </c>
      <c r="R668" t="str">
        <f>+VLOOKUP($D668,TP!$B:$E,3,FALSE)</f>
        <v>DEVECO</v>
      </c>
      <c r="S668" t="str">
        <f>+VLOOKUP($D668,TP!$B:$E,4,FALSE)</f>
        <v>Création / Transmission</v>
      </c>
      <c r="T668" t="str">
        <f>+VLOOKUP($D668,TP!$B:$F,5,FALSE)</f>
        <v>C°/T°</v>
      </c>
      <c r="U668" t="str">
        <f>+VLOOKUP($G668,TP!$G:$J,4,FALSE)</f>
        <v>Charges</v>
      </c>
    </row>
    <row r="669" spans="1:21">
      <c r="A669">
        <v>2015</v>
      </c>
      <c r="B669">
        <v>10</v>
      </c>
      <c r="D669">
        <v>514</v>
      </c>
      <c r="E669" t="s">
        <v>145</v>
      </c>
      <c r="F669" t="s">
        <v>17</v>
      </c>
      <c r="G669">
        <v>62</v>
      </c>
      <c r="H669" t="s">
        <v>29</v>
      </c>
      <c r="I669">
        <v>621400</v>
      </c>
      <c r="J669" t="s">
        <v>61</v>
      </c>
      <c r="O669">
        <v>-20674.04</v>
      </c>
      <c r="R669" t="str">
        <f>+VLOOKUP($D669,TP!$B:$E,3,FALSE)</f>
        <v>DEVECO</v>
      </c>
      <c r="S669" t="str">
        <f>+VLOOKUP($D669,TP!$B:$E,4,FALSE)</f>
        <v>Création / Transmission</v>
      </c>
      <c r="T669" t="str">
        <f>+VLOOKUP($D669,TP!$B:$F,5,FALSE)</f>
        <v>C°/T°</v>
      </c>
      <c r="U669" t="str">
        <f>+VLOOKUP($G669,TP!$G:$J,4,FALSE)</f>
        <v>Charges</v>
      </c>
    </row>
    <row r="670" spans="1:21">
      <c r="A670">
        <v>2015</v>
      </c>
      <c r="B670">
        <v>10</v>
      </c>
      <c r="D670">
        <v>514</v>
      </c>
      <c r="E670" t="s">
        <v>145</v>
      </c>
      <c r="F670" t="s">
        <v>17</v>
      </c>
      <c r="G670">
        <v>62</v>
      </c>
      <c r="H670" t="s">
        <v>29</v>
      </c>
      <c r="I670">
        <v>621400</v>
      </c>
      <c r="J670" t="s">
        <v>61</v>
      </c>
      <c r="O670">
        <v>-19333.46</v>
      </c>
      <c r="R670" t="str">
        <f>+VLOOKUP($D670,TP!$B:$E,3,FALSE)</f>
        <v>DEVECO</v>
      </c>
      <c r="S670" t="str">
        <f>+VLOOKUP($D670,TP!$B:$E,4,FALSE)</f>
        <v>Création / Transmission</v>
      </c>
      <c r="T670" t="str">
        <f>+VLOOKUP($D670,TP!$B:$F,5,FALSE)</f>
        <v>C°/T°</v>
      </c>
      <c r="U670" t="str">
        <f>+VLOOKUP($G670,TP!$G:$J,4,FALSE)</f>
        <v>Charges</v>
      </c>
    </row>
    <row r="671" spans="1:21">
      <c r="A671">
        <v>2015</v>
      </c>
      <c r="B671">
        <v>10</v>
      </c>
      <c r="D671">
        <v>514</v>
      </c>
      <c r="E671" t="s">
        <v>145</v>
      </c>
      <c r="F671" t="s">
        <v>17</v>
      </c>
      <c r="G671">
        <v>62</v>
      </c>
      <c r="H671" t="s">
        <v>29</v>
      </c>
      <c r="I671">
        <v>621400</v>
      </c>
      <c r="J671" t="s">
        <v>61</v>
      </c>
      <c r="O671">
        <v>2977.54</v>
      </c>
      <c r="R671" t="str">
        <f>+VLOOKUP($D671,TP!$B:$E,3,FALSE)</f>
        <v>DEVECO</v>
      </c>
      <c r="S671" t="str">
        <f>+VLOOKUP($D671,TP!$B:$E,4,FALSE)</f>
        <v>Création / Transmission</v>
      </c>
      <c r="T671" t="str">
        <f>+VLOOKUP($D671,TP!$B:$F,5,FALSE)</f>
        <v>C°/T°</v>
      </c>
      <c r="U671" t="str">
        <f>+VLOOKUP($G671,TP!$G:$J,4,FALSE)</f>
        <v>Charges</v>
      </c>
    </row>
    <row r="672" spans="1:21">
      <c r="A672">
        <v>2015</v>
      </c>
      <c r="B672">
        <v>10</v>
      </c>
      <c r="D672">
        <v>514</v>
      </c>
      <c r="E672" t="s">
        <v>145</v>
      </c>
      <c r="F672" t="s">
        <v>17</v>
      </c>
      <c r="G672">
        <v>62</v>
      </c>
      <c r="H672" t="s">
        <v>29</v>
      </c>
      <c r="I672">
        <v>621400</v>
      </c>
      <c r="J672" t="s">
        <v>61</v>
      </c>
      <c r="O672">
        <v>-21323.34</v>
      </c>
      <c r="R672" t="str">
        <f>+VLOOKUP($D672,TP!$B:$E,3,FALSE)</f>
        <v>DEVECO</v>
      </c>
      <c r="S672" t="str">
        <f>+VLOOKUP($D672,TP!$B:$E,4,FALSE)</f>
        <v>Création / Transmission</v>
      </c>
      <c r="T672" t="str">
        <f>+VLOOKUP($D672,TP!$B:$F,5,FALSE)</f>
        <v>C°/T°</v>
      </c>
      <c r="U672" t="str">
        <f>+VLOOKUP($G672,TP!$G:$J,4,FALSE)</f>
        <v>Charges</v>
      </c>
    </row>
    <row r="673" spans="1:21">
      <c r="A673">
        <v>2015</v>
      </c>
      <c r="B673">
        <v>10</v>
      </c>
      <c r="D673">
        <v>514</v>
      </c>
      <c r="E673" t="s">
        <v>145</v>
      </c>
      <c r="F673" t="s">
        <v>17</v>
      </c>
      <c r="G673">
        <v>62</v>
      </c>
      <c r="H673" t="s">
        <v>29</v>
      </c>
      <c r="I673">
        <v>621400</v>
      </c>
      <c r="J673" t="s">
        <v>61</v>
      </c>
      <c r="O673">
        <v>4947.3</v>
      </c>
      <c r="R673" t="str">
        <f>+VLOOKUP($D673,TP!$B:$E,3,FALSE)</f>
        <v>DEVECO</v>
      </c>
      <c r="S673" t="str">
        <f>+VLOOKUP($D673,TP!$B:$E,4,FALSE)</f>
        <v>Création / Transmission</v>
      </c>
      <c r="T673" t="str">
        <f>+VLOOKUP($D673,TP!$B:$F,5,FALSE)</f>
        <v>C°/T°</v>
      </c>
      <c r="U673" t="str">
        <f>+VLOOKUP($G673,TP!$G:$J,4,FALSE)</f>
        <v>Charges</v>
      </c>
    </row>
    <row r="674" spans="1:21">
      <c r="A674">
        <v>2015</v>
      </c>
      <c r="B674">
        <v>10</v>
      </c>
      <c r="D674">
        <v>514</v>
      </c>
      <c r="E674" t="s">
        <v>145</v>
      </c>
      <c r="F674" t="s">
        <v>17</v>
      </c>
      <c r="G674">
        <v>62</v>
      </c>
      <c r="H674" t="s">
        <v>29</v>
      </c>
      <c r="I674">
        <v>621400</v>
      </c>
      <c r="J674" t="s">
        <v>61</v>
      </c>
      <c r="O674">
        <v>-22472.59</v>
      </c>
      <c r="R674" t="str">
        <f>+VLOOKUP($D674,TP!$B:$E,3,FALSE)</f>
        <v>DEVECO</v>
      </c>
      <c r="S674" t="str">
        <f>+VLOOKUP($D674,TP!$B:$E,4,FALSE)</f>
        <v>Création / Transmission</v>
      </c>
      <c r="T674" t="str">
        <f>+VLOOKUP($D674,TP!$B:$F,5,FALSE)</f>
        <v>C°/T°</v>
      </c>
      <c r="U674" t="str">
        <f>+VLOOKUP($G674,TP!$G:$J,4,FALSE)</f>
        <v>Charges</v>
      </c>
    </row>
    <row r="675" spans="1:21">
      <c r="A675">
        <v>2015</v>
      </c>
      <c r="B675">
        <v>10</v>
      </c>
      <c r="D675">
        <v>514</v>
      </c>
      <c r="E675" t="s">
        <v>145</v>
      </c>
      <c r="F675" t="s">
        <v>17</v>
      </c>
      <c r="G675">
        <v>62</v>
      </c>
      <c r="H675" t="s">
        <v>29</v>
      </c>
      <c r="I675">
        <v>621400</v>
      </c>
      <c r="J675" t="s">
        <v>61</v>
      </c>
      <c r="O675">
        <v>6038.1</v>
      </c>
      <c r="R675" t="str">
        <f>+VLOOKUP($D675,TP!$B:$E,3,FALSE)</f>
        <v>DEVECO</v>
      </c>
      <c r="S675" t="str">
        <f>+VLOOKUP($D675,TP!$B:$E,4,FALSE)</f>
        <v>Création / Transmission</v>
      </c>
      <c r="T675" t="str">
        <f>+VLOOKUP($D675,TP!$B:$F,5,FALSE)</f>
        <v>C°/T°</v>
      </c>
      <c r="U675" t="str">
        <f>+VLOOKUP($G675,TP!$G:$J,4,FALSE)</f>
        <v>Charges</v>
      </c>
    </row>
    <row r="676" spans="1:21">
      <c r="A676">
        <v>2015</v>
      </c>
      <c r="B676">
        <v>10</v>
      </c>
      <c r="D676">
        <v>514</v>
      </c>
      <c r="E676" t="s">
        <v>145</v>
      </c>
      <c r="F676" t="s">
        <v>17</v>
      </c>
      <c r="G676">
        <v>62</v>
      </c>
      <c r="H676" t="s">
        <v>29</v>
      </c>
      <c r="I676">
        <v>623300</v>
      </c>
      <c r="J676" t="s">
        <v>90</v>
      </c>
      <c r="O676">
        <v>-2256</v>
      </c>
      <c r="R676" t="str">
        <f>+VLOOKUP($D676,TP!$B:$E,3,FALSE)</f>
        <v>DEVECO</v>
      </c>
      <c r="S676" t="str">
        <f>+VLOOKUP($D676,TP!$B:$E,4,FALSE)</f>
        <v>Création / Transmission</v>
      </c>
      <c r="T676" t="str">
        <f>+VLOOKUP($D676,TP!$B:$F,5,FALSE)</f>
        <v>C°/T°</v>
      </c>
      <c r="U676" t="str">
        <f>+VLOOKUP($G676,TP!$G:$J,4,FALSE)</f>
        <v>Charges</v>
      </c>
    </row>
    <row r="677" spans="1:21">
      <c r="A677">
        <v>2015</v>
      </c>
      <c r="B677">
        <v>10</v>
      </c>
      <c r="D677">
        <v>514</v>
      </c>
      <c r="E677" t="s">
        <v>145</v>
      </c>
      <c r="F677" t="s">
        <v>17</v>
      </c>
      <c r="G677">
        <v>62</v>
      </c>
      <c r="H677" t="s">
        <v>29</v>
      </c>
      <c r="I677">
        <v>623800</v>
      </c>
      <c r="J677" t="s">
        <v>30</v>
      </c>
      <c r="K677">
        <v>0</v>
      </c>
      <c r="L677">
        <v>0</v>
      </c>
      <c r="M677">
        <v>-200</v>
      </c>
      <c r="P677">
        <v>-200</v>
      </c>
      <c r="Q677">
        <v>-200</v>
      </c>
      <c r="R677" t="str">
        <f>+VLOOKUP($D677,TP!$B:$E,3,FALSE)</f>
        <v>DEVECO</v>
      </c>
      <c r="S677" t="str">
        <f>+VLOOKUP($D677,TP!$B:$E,4,FALSE)</f>
        <v>Création / Transmission</v>
      </c>
      <c r="T677" t="str">
        <f>+VLOOKUP($D677,TP!$B:$F,5,FALSE)</f>
        <v>C°/T°</v>
      </c>
      <c r="U677" t="str">
        <f>+VLOOKUP($G677,TP!$G:$J,4,FALSE)</f>
        <v>Charges</v>
      </c>
    </row>
    <row r="678" spans="1:21">
      <c r="A678">
        <v>2015</v>
      </c>
      <c r="B678">
        <v>10</v>
      </c>
      <c r="D678">
        <v>514</v>
      </c>
      <c r="E678" t="s">
        <v>145</v>
      </c>
      <c r="F678" t="s">
        <v>17</v>
      </c>
      <c r="G678">
        <v>62</v>
      </c>
      <c r="H678" t="s">
        <v>29</v>
      </c>
      <c r="I678">
        <v>625110</v>
      </c>
      <c r="J678" t="s">
        <v>52</v>
      </c>
      <c r="K678">
        <v>-1470.09</v>
      </c>
      <c r="L678">
        <v>-500</v>
      </c>
      <c r="M678">
        <v>-500</v>
      </c>
      <c r="P678">
        <v>-500</v>
      </c>
      <c r="Q678">
        <v>-500</v>
      </c>
      <c r="R678" t="str">
        <f>+VLOOKUP($D678,TP!$B:$E,3,FALSE)</f>
        <v>DEVECO</v>
      </c>
      <c r="S678" t="str">
        <f>+VLOOKUP($D678,TP!$B:$E,4,FALSE)</f>
        <v>Création / Transmission</v>
      </c>
      <c r="T678" t="str">
        <f>+VLOOKUP($D678,TP!$B:$F,5,FALSE)</f>
        <v>C°/T°</v>
      </c>
      <c r="U678" t="str">
        <f>+VLOOKUP($G678,TP!$G:$J,4,FALSE)</f>
        <v>Charges</v>
      </c>
    </row>
    <row r="679" spans="1:21">
      <c r="A679">
        <v>2015</v>
      </c>
      <c r="B679">
        <v>10</v>
      </c>
      <c r="D679">
        <v>514</v>
      </c>
      <c r="E679" t="s">
        <v>145</v>
      </c>
      <c r="F679" t="s">
        <v>17</v>
      </c>
      <c r="G679">
        <v>62</v>
      </c>
      <c r="H679" t="s">
        <v>29</v>
      </c>
      <c r="I679">
        <v>625110</v>
      </c>
      <c r="J679" t="s">
        <v>52</v>
      </c>
      <c r="O679">
        <v>-88.3</v>
      </c>
      <c r="R679" t="str">
        <f>+VLOOKUP($D679,TP!$B:$E,3,FALSE)</f>
        <v>DEVECO</v>
      </c>
      <c r="S679" t="str">
        <f>+VLOOKUP($D679,TP!$B:$E,4,FALSE)</f>
        <v>Création / Transmission</v>
      </c>
      <c r="T679" t="str">
        <f>+VLOOKUP($D679,TP!$B:$F,5,FALSE)</f>
        <v>C°/T°</v>
      </c>
      <c r="U679" t="str">
        <f>+VLOOKUP($G679,TP!$G:$J,4,FALSE)</f>
        <v>Charges</v>
      </c>
    </row>
    <row r="680" spans="1:21">
      <c r="A680">
        <v>2015</v>
      </c>
      <c r="B680">
        <v>10</v>
      </c>
      <c r="D680">
        <v>514</v>
      </c>
      <c r="E680" t="s">
        <v>145</v>
      </c>
      <c r="F680" t="s">
        <v>17</v>
      </c>
      <c r="G680">
        <v>62</v>
      </c>
      <c r="H680" t="s">
        <v>29</v>
      </c>
      <c r="I680">
        <v>625110</v>
      </c>
      <c r="J680" t="s">
        <v>52</v>
      </c>
      <c r="O680">
        <v>-26</v>
      </c>
      <c r="R680" t="str">
        <f>+VLOOKUP($D680,TP!$B:$E,3,FALSE)</f>
        <v>DEVECO</v>
      </c>
      <c r="S680" t="str">
        <f>+VLOOKUP($D680,TP!$B:$E,4,FALSE)</f>
        <v>Création / Transmission</v>
      </c>
      <c r="T680" t="str">
        <f>+VLOOKUP($D680,TP!$B:$F,5,FALSE)</f>
        <v>C°/T°</v>
      </c>
      <c r="U680" t="str">
        <f>+VLOOKUP($G680,TP!$G:$J,4,FALSE)</f>
        <v>Charges</v>
      </c>
    </row>
    <row r="681" spans="1:21">
      <c r="A681">
        <v>2015</v>
      </c>
      <c r="B681">
        <v>10</v>
      </c>
      <c r="D681">
        <v>514</v>
      </c>
      <c r="E681" t="s">
        <v>145</v>
      </c>
      <c r="F681" t="s">
        <v>17</v>
      </c>
      <c r="G681">
        <v>62</v>
      </c>
      <c r="H681" t="s">
        <v>29</v>
      </c>
      <c r="I681">
        <v>625110</v>
      </c>
      <c r="J681" t="s">
        <v>52</v>
      </c>
      <c r="O681">
        <v>-417.51</v>
      </c>
      <c r="R681" t="str">
        <f>+VLOOKUP($D681,TP!$B:$E,3,FALSE)</f>
        <v>DEVECO</v>
      </c>
      <c r="S681" t="str">
        <f>+VLOOKUP($D681,TP!$B:$E,4,FALSE)</f>
        <v>Création / Transmission</v>
      </c>
      <c r="T681" t="str">
        <f>+VLOOKUP($D681,TP!$B:$F,5,FALSE)</f>
        <v>C°/T°</v>
      </c>
      <c r="U681" t="str">
        <f>+VLOOKUP($G681,TP!$G:$J,4,FALSE)</f>
        <v>Charges</v>
      </c>
    </row>
    <row r="682" spans="1:21">
      <c r="A682">
        <v>2015</v>
      </c>
      <c r="B682">
        <v>10</v>
      </c>
      <c r="D682">
        <v>514</v>
      </c>
      <c r="E682" t="s">
        <v>145</v>
      </c>
      <c r="F682" t="s">
        <v>17</v>
      </c>
      <c r="G682">
        <v>62</v>
      </c>
      <c r="H682" t="s">
        <v>29</v>
      </c>
      <c r="I682">
        <v>625110</v>
      </c>
      <c r="J682" t="s">
        <v>52</v>
      </c>
      <c r="O682">
        <v>-153.66999999999999</v>
      </c>
      <c r="R682" t="str">
        <f>+VLOOKUP($D682,TP!$B:$E,3,FALSE)</f>
        <v>DEVECO</v>
      </c>
      <c r="S682" t="str">
        <f>+VLOOKUP($D682,TP!$B:$E,4,FALSE)</f>
        <v>Création / Transmission</v>
      </c>
      <c r="T682" t="str">
        <f>+VLOOKUP($D682,TP!$B:$F,5,FALSE)</f>
        <v>C°/T°</v>
      </c>
      <c r="U682" t="str">
        <f>+VLOOKUP($G682,TP!$G:$J,4,FALSE)</f>
        <v>Charges</v>
      </c>
    </row>
    <row r="683" spans="1:21">
      <c r="A683">
        <v>2015</v>
      </c>
      <c r="B683">
        <v>10</v>
      </c>
      <c r="D683">
        <v>514</v>
      </c>
      <c r="E683" t="s">
        <v>145</v>
      </c>
      <c r="F683" t="s">
        <v>17</v>
      </c>
      <c r="G683">
        <v>62</v>
      </c>
      <c r="H683" t="s">
        <v>29</v>
      </c>
      <c r="I683">
        <v>625120</v>
      </c>
      <c r="J683" t="s">
        <v>63</v>
      </c>
      <c r="K683">
        <v>-477.86</v>
      </c>
      <c r="L683">
        <v>0</v>
      </c>
      <c r="M683">
        <v>0</v>
      </c>
      <c r="P683">
        <v>0</v>
      </c>
      <c r="Q683">
        <v>0</v>
      </c>
      <c r="R683" t="str">
        <f>+VLOOKUP($D683,TP!$B:$E,3,FALSE)</f>
        <v>DEVECO</v>
      </c>
      <c r="S683" t="str">
        <f>+VLOOKUP($D683,TP!$B:$E,4,FALSE)</f>
        <v>Création / Transmission</v>
      </c>
      <c r="T683" t="str">
        <f>+VLOOKUP($D683,TP!$B:$F,5,FALSE)</f>
        <v>C°/T°</v>
      </c>
      <c r="U683" t="str">
        <f>+VLOOKUP($G683,TP!$G:$J,4,FALSE)</f>
        <v>Charges</v>
      </c>
    </row>
    <row r="684" spans="1:21">
      <c r="A684">
        <v>2015</v>
      </c>
      <c r="B684">
        <v>10</v>
      </c>
      <c r="D684">
        <v>514</v>
      </c>
      <c r="E684" t="s">
        <v>145</v>
      </c>
      <c r="F684" t="s">
        <v>17</v>
      </c>
      <c r="G684">
        <v>62</v>
      </c>
      <c r="H684" t="s">
        <v>29</v>
      </c>
      <c r="I684">
        <v>625140</v>
      </c>
      <c r="J684" t="s">
        <v>64</v>
      </c>
      <c r="K684">
        <v>-1287.6500000000001</v>
      </c>
      <c r="L684">
        <v>-1000</v>
      </c>
      <c r="M684">
        <v>-1000</v>
      </c>
      <c r="P684">
        <v>-1000</v>
      </c>
      <c r="Q684">
        <v>-1000</v>
      </c>
      <c r="R684" t="str">
        <f>+VLOOKUP($D684,TP!$B:$E,3,FALSE)</f>
        <v>DEVECO</v>
      </c>
      <c r="S684" t="str">
        <f>+VLOOKUP($D684,TP!$B:$E,4,FALSE)</f>
        <v>Création / Transmission</v>
      </c>
      <c r="T684" t="str">
        <f>+VLOOKUP($D684,TP!$B:$F,5,FALSE)</f>
        <v>C°/T°</v>
      </c>
      <c r="U684" t="str">
        <f>+VLOOKUP($G684,TP!$G:$J,4,FALSE)</f>
        <v>Charges</v>
      </c>
    </row>
    <row r="685" spans="1:21">
      <c r="A685">
        <v>2015</v>
      </c>
      <c r="B685">
        <v>10</v>
      </c>
      <c r="D685">
        <v>514</v>
      </c>
      <c r="E685" t="s">
        <v>145</v>
      </c>
      <c r="F685" t="s">
        <v>17</v>
      </c>
      <c r="G685">
        <v>62</v>
      </c>
      <c r="H685" t="s">
        <v>29</v>
      </c>
      <c r="I685">
        <v>625140</v>
      </c>
      <c r="J685" t="s">
        <v>64</v>
      </c>
      <c r="O685">
        <v>-394.46</v>
      </c>
      <c r="R685" t="str">
        <f>+VLOOKUP($D685,TP!$B:$E,3,FALSE)</f>
        <v>DEVECO</v>
      </c>
      <c r="S685" t="str">
        <f>+VLOOKUP($D685,TP!$B:$E,4,FALSE)</f>
        <v>Création / Transmission</v>
      </c>
      <c r="T685" t="str">
        <f>+VLOOKUP($D685,TP!$B:$F,5,FALSE)</f>
        <v>C°/T°</v>
      </c>
      <c r="U685" t="str">
        <f>+VLOOKUP($G685,TP!$G:$J,4,FALSE)</f>
        <v>Charges</v>
      </c>
    </row>
    <row r="686" spans="1:21">
      <c r="A686">
        <v>2015</v>
      </c>
      <c r="B686">
        <v>10</v>
      </c>
      <c r="D686">
        <v>514</v>
      </c>
      <c r="E686" t="s">
        <v>145</v>
      </c>
      <c r="F686" t="s">
        <v>17</v>
      </c>
      <c r="G686">
        <v>62</v>
      </c>
      <c r="H686" t="s">
        <v>29</v>
      </c>
      <c r="I686">
        <v>625700</v>
      </c>
      <c r="J686" t="s">
        <v>31</v>
      </c>
      <c r="K686">
        <v>-570.45000000000005</v>
      </c>
      <c r="L686">
        <v>-200</v>
      </c>
      <c r="M686">
        <v>-200</v>
      </c>
      <c r="P686">
        <v>-200</v>
      </c>
      <c r="Q686">
        <v>-200</v>
      </c>
      <c r="R686" t="str">
        <f>+VLOOKUP($D686,TP!$B:$E,3,FALSE)</f>
        <v>DEVECO</v>
      </c>
      <c r="S686" t="str">
        <f>+VLOOKUP($D686,TP!$B:$E,4,FALSE)</f>
        <v>Création / Transmission</v>
      </c>
      <c r="T686" t="str">
        <f>+VLOOKUP($D686,TP!$B:$F,5,FALSE)</f>
        <v>C°/T°</v>
      </c>
      <c r="U686" t="str">
        <f>+VLOOKUP($G686,TP!$G:$J,4,FALSE)</f>
        <v>Charges</v>
      </c>
    </row>
    <row r="687" spans="1:21">
      <c r="A687">
        <v>2015</v>
      </c>
      <c r="B687">
        <v>10</v>
      </c>
      <c r="D687">
        <v>514</v>
      </c>
      <c r="E687" t="s">
        <v>145</v>
      </c>
      <c r="F687" t="s">
        <v>17</v>
      </c>
      <c r="G687">
        <v>62</v>
      </c>
      <c r="H687" t="s">
        <v>29</v>
      </c>
      <c r="I687">
        <v>625700</v>
      </c>
      <c r="J687" t="s">
        <v>31</v>
      </c>
      <c r="O687">
        <v>-61.74</v>
      </c>
      <c r="R687" t="str">
        <f>+VLOOKUP($D687,TP!$B:$E,3,FALSE)</f>
        <v>DEVECO</v>
      </c>
      <c r="S687" t="str">
        <f>+VLOOKUP($D687,TP!$B:$E,4,FALSE)</f>
        <v>Création / Transmission</v>
      </c>
      <c r="T687" t="str">
        <f>+VLOOKUP($D687,TP!$B:$F,5,FALSE)</f>
        <v>C°/T°</v>
      </c>
      <c r="U687" t="str">
        <f>+VLOOKUP($G687,TP!$G:$J,4,FALSE)</f>
        <v>Charges</v>
      </c>
    </row>
    <row r="688" spans="1:21">
      <c r="A688">
        <v>2015</v>
      </c>
      <c r="B688">
        <v>10</v>
      </c>
      <c r="D688">
        <v>514</v>
      </c>
      <c r="E688" t="s">
        <v>145</v>
      </c>
      <c r="F688" t="s">
        <v>17</v>
      </c>
      <c r="G688">
        <v>62</v>
      </c>
      <c r="H688" t="s">
        <v>29</v>
      </c>
      <c r="I688">
        <v>625700</v>
      </c>
      <c r="J688" t="s">
        <v>31</v>
      </c>
      <c r="O688">
        <v>-26</v>
      </c>
      <c r="R688" t="str">
        <f>+VLOOKUP($D688,TP!$B:$E,3,FALSE)</f>
        <v>DEVECO</v>
      </c>
      <c r="S688" t="str">
        <f>+VLOOKUP($D688,TP!$B:$E,4,FALSE)</f>
        <v>Création / Transmission</v>
      </c>
      <c r="T688" t="str">
        <f>+VLOOKUP($D688,TP!$B:$F,5,FALSE)</f>
        <v>C°/T°</v>
      </c>
      <c r="U688" t="str">
        <f>+VLOOKUP($G688,TP!$G:$J,4,FALSE)</f>
        <v>Charges</v>
      </c>
    </row>
    <row r="689" spans="1:21">
      <c r="A689">
        <v>2015</v>
      </c>
      <c r="B689">
        <v>10</v>
      </c>
      <c r="D689">
        <v>514</v>
      </c>
      <c r="E689" t="s">
        <v>145</v>
      </c>
      <c r="F689" t="s">
        <v>17</v>
      </c>
      <c r="G689">
        <v>62</v>
      </c>
      <c r="H689" t="s">
        <v>29</v>
      </c>
      <c r="I689">
        <v>625700</v>
      </c>
      <c r="J689" t="s">
        <v>31</v>
      </c>
      <c r="O689">
        <v>-400</v>
      </c>
      <c r="R689" t="str">
        <f>+VLOOKUP($D689,TP!$B:$E,3,FALSE)</f>
        <v>DEVECO</v>
      </c>
      <c r="S689" t="str">
        <f>+VLOOKUP($D689,TP!$B:$E,4,FALSE)</f>
        <v>Création / Transmission</v>
      </c>
      <c r="T689" t="str">
        <f>+VLOOKUP($D689,TP!$B:$F,5,FALSE)</f>
        <v>C°/T°</v>
      </c>
      <c r="U689" t="str">
        <f>+VLOOKUP($G689,TP!$G:$J,4,FALSE)</f>
        <v>Charges</v>
      </c>
    </row>
    <row r="690" spans="1:21">
      <c r="A690">
        <v>2015</v>
      </c>
      <c r="B690">
        <v>10</v>
      </c>
      <c r="D690">
        <v>514</v>
      </c>
      <c r="E690" t="s">
        <v>145</v>
      </c>
      <c r="F690" t="s">
        <v>17</v>
      </c>
      <c r="G690">
        <v>62</v>
      </c>
      <c r="H690" t="s">
        <v>29</v>
      </c>
      <c r="I690">
        <v>625700</v>
      </c>
      <c r="J690" t="s">
        <v>31</v>
      </c>
      <c r="O690">
        <v>-937.2</v>
      </c>
      <c r="R690" t="str">
        <f>+VLOOKUP($D690,TP!$B:$E,3,FALSE)</f>
        <v>DEVECO</v>
      </c>
      <c r="S690" t="str">
        <f>+VLOOKUP($D690,TP!$B:$E,4,FALSE)</f>
        <v>Création / Transmission</v>
      </c>
      <c r="T690" t="str">
        <f>+VLOOKUP($D690,TP!$B:$F,5,FALSE)</f>
        <v>C°/T°</v>
      </c>
      <c r="U690" t="str">
        <f>+VLOOKUP($G690,TP!$G:$J,4,FALSE)</f>
        <v>Charges</v>
      </c>
    </row>
    <row r="691" spans="1:21">
      <c r="A691">
        <v>2015</v>
      </c>
      <c r="B691">
        <v>10</v>
      </c>
      <c r="D691">
        <v>514</v>
      </c>
      <c r="E691" t="s">
        <v>145</v>
      </c>
      <c r="F691" t="s">
        <v>17</v>
      </c>
      <c r="G691">
        <v>62</v>
      </c>
      <c r="H691" t="s">
        <v>29</v>
      </c>
      <c r="I691">
        <v>625700</v>
      </c>
      <c r="J691" t="s">
        <v>31</v>
      </c>
      <c r="O691">
        <v>937.2</v>
      </c>
      <c r="R691" t="str">
        <f>+VLOOKUP($D691,TP!$B:$E,3,FALSE)</f>
        <v>DEVECO</v>
      </c>
      <c r="S691" t="str">
        <f>+VLOOKUP($D691,TP!$B:$E,4,FALSE)</f>
        <v>Création / Transmission</v>
      </c>
      <c r="T691" t="str">
        <f>+VLOOKUP($D691,TP!$B:$F,5,FALSE)</f>
        <v>C°/T°</v>
      </c>
      <c r="U691" t="str">
        <f>+VLOOKUP($G691,TP!$G:$J,4,FALSE)</f>
        <v>Charges</v>
      </c>
    </row>
    <row r="692" spans="1:21">
      <c r="A692">
        <v>2015</v>
      </c>
      <c r="B692">
        <v>10</v>
      </c>
      <c r="D692">
        <v>514</v>
      </c>
      <c r="E692" t="s">
        <v>145</v>
      </c>
      <c r="F692" t="s">
        <v>17</v>
      </c>
      <c r="G692">
        <v>62</v>
      </c>
      <c r="H692" t="s">
        <v>29</v>
      </c>
      <c r="I692">
        <v>625700</v>
      </c>
      <c r="J692" t="s">
        <v>31</v>
      </c>
      <c r="O692">
        <v>-30</v>
      </c>
      <c r="R692" t="str">
        <f>+VLOOKUP($D692,TP!$B:$E,3,FALSE)</f>
        <v>DEVECO</v>
      </c>
      <c r="S692" t="str">
        <f>+VLOOKUP($D692,TP!$B:$E,4,FALSE)</f>
        <v>Création / Transmission</v>
      </c>
      <c r="T692" t="str">
        <f>+VLOOKUP($D692,TP!$B:$F,5,FALSE)</f>
        <v>C°/T°</v>
      </c>
      <c r="U692" t="str">
        <f>+VLOOKUP($G692,TP!$G:$J,4,FALSE)</f>
        <v>Charges</v>
      </c>
    </row>
    <row r="693" spans="1:21">
      <c r="A693">
        <v>2015</v>
      </c>
      <c r="B693">
        <v>10</v>
      </c>
      <c r="D693">
        <v>514</v>
      </c>
      <c r="E693" t="s">
        <v>145</v>
      </c>
      <c r="F693" t="s">
        <v>17</v>
      </c>
      <c r="G693">
        <v>62</v>
      </c>
      <c r="H693" t="s">
        <v>29</v>
      </c>
      <c r="I693">
        <v>625700</v>
      </c>
      <c r="J693" t="s">
        <v>31</v>
      </c>
      <c r="N693">
        <v>-30</v>
      </c>
      <c r="R693" t="str">
        <f>+VLOOKUP($D693,TP!$B:$E,3,FALSE)</f>
        <v>DEVECO</v>
      </c>
      <c r="S693" t="str">
        <f>+VLOOKUP($D693,TP!$B:$E,4,FALSE)</f>
        <v>Création / Transmission</v>
      </c>
      <c r="T693" t="str">
        <f>+VLOOKUP($D693,TP!$B:$F,5,FALSE)</f>
        <v>C°/T°</v>
      </c>
      <c r="U693" t="str">
        <f>+VLOOKUP($G693,TP!$G:$J,4,FALSE)</f>
        <v>Charges</v>
      </c>
    </row>
    <row r="694" spans="1:21">
      <c r="A694">
        <v>2015</v>
      </c>
      <c r="B694">
        <v>10</v>
      </c>
      <c r="D694">
        <v>514</v>
      </c>
      <c r="E694" t="s">
        <v>145</v>
      </c>
      <c r="F694" t="s">
        <v>17</v>
      </c>
      <c r="G694">
        <v>62</v>
      </c>
      <c r="H694" t="s">
        <v>29</v>
      </c>
      <c r="I694">
        <v>626110</v>
      </c>
      <c r="J694" t="s">
        <v>32</v>
      </c>
      <c r="K694">
        <v>-256.86</v>
      </c>
      <c r="L694">
        <v>-37</v>
      </c>
      <c r="M694">
        <v>-200</v>
      </c>
      <c r="P694">
        <v>0</v>
      </c>
      <c r="Q694">
        <v>0</v>
      </c>
      <c r="R694" t="str">
        <f>+VLOOKUP($D694,TP!$B:$E,3,FALSE)</f>
        <v>DEVECO</v>
      </c>
      <c r="S694" t="str">
        <f>+VLOOKUP($D694,TP!$B:$E,4,FALSE)</f>
        <v>Création / Transmission</v>
      </c>
      <c r="T694" t="str">
        <f>+VLOOKUP($D694,TP!$B:$F,5,FALSE)</f>
        <v>C°/T°</v>
      </c>
      <c r="U694" t="str">
        <f>+VLOOKUP($G694,TP!$G:$J,4,FALSE)</f>
        <v>Charges</v>
      </c>
    </row>
    <row r="695" spans="1:21">
      <c r="A695">
        <v>2015</v>
      </c>
      <c r="B695">
        <v>10</v>
      </c>
      <c r="D695">
        <v>514</v>
      </c>
      <c r="E695" t="s">
        <v>145</v>
      </c>
      <c r="F695" t="s">
        <v>17</v>
      </c>
      <c r="G695">
        <v>62</v>
      </c>
      <c r="H695" t="s">
        <v>29</v>
      </c>
      <c r="I695">
        <v>626110</v>
      </c>
      <c r="J695" t="s">
        <v>32</v>
      </c>
      <c r="O695">
        <v>-31.01</v>
      </c>
      <c r="R695" t="str">
        <f>+VLOOKUP($D695,TP!$B:$E,3,FALSE)</f>
        <v>DEVECO</v>
      </c>
      <c r="S695" t="str">
        <f>+VLOOKUP($D695,TP!$B:$E,4,FALSE)</f>
        <v>Création / Transmission</v>
      </c>
      <c r="T695" t="str">
        <f>+VLOOKUP($D695,TP!$B:$F,5,FALSE)</f>
        <v>C°/T°</v>
      </c>
      <c r="U695" t="str">
        <f>+VLOOKUP($G695,TP!$G:$J,4,FALSE)</f>
        <v>Charges</v>
      </c>
    </row>
    <row r="696" spans="1:21">
      <c r="A696">
        <v>2015</v>
      </c>
      <c r="B696">
        <v>10</v>
      </c>
      <c r="D696">
        <v>514</v>
      </c>
      <c r="E696" t="s">
        <v>145</v>
      </c>
      <c r="F696" t="s">
        <v>17</v>
      </c>
      <c r="G696">
        <v>62</v>
      </c>
      <c r="H696" t="s">
        <v>29</v>
      </c>
      <c r="I696">
        <v>626110</v>
      </c>
      <c r="J696" t="s">
        <v>32</v>
      </c>
      <c r="O696">
        <v>-17.239999999999998</v>
      </c>
      <c r="R696" t="str">
        <f>+VLOOKUP($D696,TP!$B:$E,3,FALSE)</f>
        <v>DEVECO</v>
      </c>
      <c r="S696" t="str">
        <f>+VLOOKUP($D696,TP!$B:$E,4,FALSE)</f>
        <v>Création / Transmission</v>
      </c>
      <c r="T696" t="str">
        <f>+VLOOKUP($D696,TP!$B:$F,5,FALSE)</f>
        <v>C°/T°</v>
      </c>
      <c r="U696" t="str">
        <f>+VLOOKUP($G696,TP!$G:$J,4,FALSE)</f>
        <v>Charges</v>
      </c>
    </row>
    <row r="697" spans="1:21">
      <c r="A697">
        <v>2015</v>
      </c>
      <c r="B697">
        <v>10</v>
      </c>
      <c r="D697">
        <v>514</v>
      </c>
      <c r="E697" t="s">
        <v>145</v>
      </c>
      <c r="F697" t="s">
        <v>17</v>
      </c>
      <c r="G697">
        <v>62</v>
      </c>
      <c r="H697" t="s">
        <v>29</v>
      </c>
      <c r="I697">
        <v>626110</v>
      </c>
      <c r="J697" t="s">
        <v>32</v>
      </c>
      <c r="O697">
        <v>-10.65</v>
      </c>
      <c r="R697" t="str">
        <f>+VLOOKUP($D697,TP!$B:$E,3,FALSE)</f>
        <v>DEVECO</v>
      </c>
      <c r="S697" t="str">
        <f>+VLOOKUP($D697,TP!$B:$E,4,FALSE)</f>
        <v>Création / Transmission</v>
      </c>
      <c r="T697" t="str">
        <f>+VLOOKUP($D697,TP!$B:$F,5,FALSE)</f>
        <v>C°/T°</v>
      </c>
      <c r="U697" t="str">
        <f>+VLOOKUP($G697,TP!$G:$J,4,FALSE)</f>
        <v>Charges</v>
      </c>
    </row>
    <row r="698" spans="1:21">
      <c r="A698">
        <v>2015</v>
      </c>
      <c r="B698">
        <v>10</v>
      </c>
      <c r="D698">
        <v>514</v>
      </c>
      <c r="E698" t="s">
        <v>145</v>
      </c>
      <c r="F698" t="s">
        <v>17</v>
      </c>
      <c r="G698">
        <v>62</v>
      </c>
      <c r="H698" t="s">
        <v>29</v>
      </c>
      <c r="I698">
        <v>626110</v>
      </c>
      <c r="J698" t="s">
        <v>32</v>
      </c>
      <c r="O698">
        <v>31.01</v>
      </c>
      <c r="R698" t="str">
        <f>+VLOOKUP($D698,TP!$B:$E,3,FALSE)</f>
        <v>DEVECO</v>
      </c>
      <c r="S698" t="str">
        <f>+VLOOKUP($D698,TP!$B:$E,4,FALSE)</f>
        <v>Création / Transmission</v>
      </c>
      <c r="T698" t="str">
        <f>+VLOOKUP($D698,TP!$B:$F,5,FALSE)</f>
        <v>C°/T°</v>
      </c>
      <c r="U698" t="str">
        <f>+VLOOKUP($G698,TP!$G:$J,4,FALSE)</f>
        <v>Charges</v>
      </c>
    </row>
    <row r="699" spans="1:21">
      <c r="A699">
        <v>2015</v>
      </c>
      <c r="B699">
        <v>10</v>
      </c>
      <c r="D699">
        <v>514</v>
      </c>
      <c r="E699" t="s">
        <v>145</v>
      </c>
      <c r="F699" t="s">
        <v>17</v>
      </c>
      <c r="G699">
        <v>62</v>
      </c>
      <c r="H699" t="s">
        <v>29</v>
      </c>
      <c r="I699">
        <v>626110</v>
      </c>
      <c r="J699" t="s">
        <v>32</v>
      </c>
      <c r="O699">
        <v>-3.05</v>
      </c>
      <c r="R699" t="str">
        <f>+VLOOKUP($D699,TP!$B:$E,3,FALSE)</f>
        <v>DEVECO</v>
      </c>
      <c r="S699" t="str">
        <f>+VLOOKUP($D699,TP!$B:$E,4,FALSE)</f>
        <v>Création / Transmission</v>
      </c>
      <c r="T699" t="str">
        <f>+VLOOKUP($D699,TP!$B:$F,5,FALSE)</f>
        <v>C°/T°</v>
      </c>
      <c r="U699" t="str">
        <f>+VLOOKUP($G699,TP!$G:$J,4,FALSE)</f>
        <v>Charges</v>
      </c>
    </row>
    <row r="700" spans="1:21">
      <c r="A700">
        <v>2015</v>
      </c>
      <c r="B700">
        <v>10</v>
      </c>
      <c r="D700">
        <v>514</v>
      </c>
      <c r="E700" t="s">
        <v>145</v>
      </c>
      <c r="F700" t="s">
        <v>17</v>
      </c>
      <c r="G700">
        <v>62</v>
      </c>
      <c r="H700" t="s">
        <v>29</v>
      </c>
      <c r="I700">
        <v>626210</v>
      </c>
      <c r="J700" t="s">
        <v>33</v>
      </c>
      <c r="K700">
        <v>-1815.34</v>
      </c>
      <c r="L700">
        <v>-1200</v>
      </c>
      <c r="M700">
        <v>-1200</v>
      </c>
      <c r="P700">
        <v>-1200</v>
      </c>
      <c r="Q700">
        <v>-1200</v>
      </c>
      <c r="R700" t="str">
        <f>+VLOOKUP($D700,TP!$B:$E,3,FALSE)</f>
        <v>DEVECO</v>
      </c>
      <c r="S700" t="str">
        <f>+VLOOKUP($D700,TP!$B:$E,4,FALSE)</f>
        <v>Création / Transmission</v>
      </c>
      <c r="T700" t="str">
        <f>+VLOOKUP($D700,TP!$B:$F,5,FALSE)</f>
        <v>C°/T°</v>
      </c>
      <c r="U700" t="str">
        <f>+VLOOKUP($G700,TP!$G:$J,4,FALSE)</f>
        <v>Charges</v>
      </c>
    </row>
    <row r="701" spans="1:21">
      <c r="A701">
        <v>2015</v>
      </c>
      <c r="B701">
        <v>10</v>
      </c>
      <c r="D701">
        <v>514</v>
      </c>
      <c r="E701" t="s">
        <v>145</v>
      </c>
      <c r="F701" t="s">
        <v>17</v>
      </c>
      <c r="G701">
        <v>62</v>
      </c>
      <c r="H701" t="s">
        <v>29</v>
      </c>
      <c r="I701">
        <v>626210</v>
      </c>
      <c r="J701" t="s">
        <v>33</v>
      </c>
      <c r="O701">
        <v>-33.32</v>
      </c>
      <c r="R701" t="str">
        <f>+VLOOKUP($D701,TP!$B:$E,3,FALSE)</f>
        <v>DEVECO</v>
      </c>
      <c r="S701" t="str">
        <f>+VLOOKUP($D701,TP!$B:$E,4,FALSE)</f>
        <v>Création / Transmission</v>
      </c>
      <c r="T701" t="str">
        <f>+VLOOKUP($D701,TP!$B:$F,5,FALSE)</f>
        <v>C°/T°</v>
      </c>
      <c r="U701" t="str">
        <f>+VLOOKUP($G701,TP!$G:$J,4,FALSE)</f>
        <v>Charges</v>
      </c>
    </row>
    <row r="702" spans="1:21">
      <c r="A702">
        <v>2015</v>
      </c>
      <c r="B702">
        <v>10</v>
      </c>
      <c r="D702">
        <v>514</v>
      </c>
      <c r="E702" t="s">
        <v>145</v>
      </c>
      <c r="F702" t="s">
        <v>17</v>
      </c>
      <c r="G702">
        <v>62</v>
      </c>
      <c r="H702" t="s">
        <v>29</v>
      </c>
      <c r="I702">
        <v>626210</v>
      </c>
      <c r="J702" t="s">
        <v>33</v>
      </c>
      <c r="O702">
        <v>-62.52</v>
      </c>
      <c r="R702" t="str">
        <f>+VLOOKUP($D702,TP!$B:$E,3,FALSE)</f>
        <v>DEVECO</v>
      </c>
      <c r="S702" t="str">
        <f>+VLOOKUP($D702,TP!$B:$E,4,FALSE)</f>
        <v>Création / Transmission</v>
      </c>
      <c r="T702" t="str">
        <f>+VLOOKUP($D702,TP!$B:$F,5,FALSE)</f>
        <v>C°/T°</v>
      </c>
      <c r="U702" t="str">
        <f>+VLOOKUP($G702,TP!$G:$J,4,FALSE)</f>
        <v>Charges</v>
      </c>
    </row>
    <row r="703" spans="1:21">
      <c r="A703">
        <v>2015</v>
      </c>
      <c r="B703">
        <v>10</v>
      </c>
      <c r="D703">
        <v>514</v>
      </c>
      <c r="E703" t="s">
        <v>145</v>
      </c>
      <c r="F703" t="s">
        <v>17</v>
      </c>
      <c r="G703">
        <v>62</v>
      </c>
      <c r="H703" t="s">
        <v>29</v>
      </c>
      <c r="I703">
        <v>626210</v>
      </c>
      <c r="J703" t="s">
        <v>33</v>
      </c>
      <c r="O703">
        <v>-98.32</v>
      </c>
      <c r="R703" t="str">
        <f>+VLOOKUP($D703,TP!$B:$E,3,FALSE)</f>
        <v>DEVECO</v>
      </c>
      <c r="S703" t="str">
        <f>+VLOOKUP($D703,TP!$B:$E,4,FALSE)</f>
        <v>Création / Transmission</v>
      </c>
      <c r="T703" t="str">
        <f>+VLOOKUP($D703,TP!$B:$F,5,FALSE)</f>
        <v>C°/T°</v>
      </c>
      <c r="U703" t="str">
        <f>+VLOOKUP($G703,TP!$G:$J,4,FALSE)</f>
        <v>Charges</v>
      </c>
    </row>
    <row r="704" spans="1:21">
      <c r="A704">
        <v>2015</v>
      </c>
      <c r="B704">
        <v>10</v>
      </c>
      <c r="D704">
        <v>514</v>
      </c>
      <c r="E704" t="s">
        <v>145</v>
      </c>
      <c r="F704" t="s">
        <v>17</v>
      </c>
      <c r="G704">
        <v>62</v>
      </c>
      <c r="H704" t="s">
        <v>29</v>
      </c>
      <c r="I704">
        <v>626210</v>
      </c>
      <c r="J704" t="s">
        <v>33</v>
      </c>
      <c r="O704">
        <v>-8.68</v>
      </c>
      <c r="R704" t="str">
        <f>+VLOOKUP($D704,TP!$B:$E,3,FALSE)</f>
        <v>DEVECO</v>
      </c>
      <c r="S704" t="str">
        <f>+VLOOKUP($D704,TP!$B:$E,4,FALSE)</f>
        <v>Création / Transmission</v>
      </c>
      <c r="T704" t="str">
        <f>+VLOOKUP($D704,TP!$B:$F,5,FALSE)</f>
        <v>C°/T°</v>
      </c>
      <c r="U704" t="str">
        <f>+VLOOKUP($G704,TP!$G:$J,4,FALSE)</f>
        <v>Charges</v>
      </c>
    </row>
    <row r="705" spans="1:21">
      <c r="A705">
        <v>2015</v>
      </c>
      <c r="B705">
        <v>10</v>
      </c>
      <c r="D705">
        <v>514</v>
      </c>
      <c r="E705" t="s">
        <v>145</v>
      </c>
      <c r="F705" t="s">
        <v>17</v>
      </c>
      <c r="G705">
        <v>62</v>
      </c>
      <c r="H705" t="s">
        <v>29</v>
      </c>
      <c r="I705">
        <v>626210</v>
      </c>
      <c r="J705" t="s">
        <v>33</v>
      </c>
      <c r="O705">
        <v>-15.28</v>
      </c>
      <c r="R705" t="str">
        <f>+VLOOKUP($D705,TP!$B:$E,3,FALSE)</f>
        <v>DEVECO</v>
      </c>
      <c r="S705" t="str">
        <f>+VLOOKUP($D705,TP!$B:$E,4,FALSE)</f>
        <v>Création / Transmission</v>
      </c>
      <c r="T705" t="str">
        <f>+VLOOKUP($D705,TP!$B:$F,5,FALSE)</f>
        <v>C°/T°</v>
      </c>
      <c r="U705" t="str">
        <f>+VLOOKUP($G705,TP!$G:$J,4,FALSE)</f>
        <v>Charges</v>
      </c>
    </row>
    <row r="706" spans="1:21">
      <c r="A706">
        <v>2015</v>
      </c>
      <c r="B706">
        <v>10</v>
      </c>
      <c r="D706">
        <v>514</v>
      </c>
      <c r="E706" t="s">
        <v>145</v>
      </c>
      <c r="F706" t="s">
        <v>17</v>
      </c>
      <c r="G706">
        <v>62</v>
      </c>
      <c r="H706" t="s">
        <v>29</v>
      </c>
      <c r="I706">
        <v>626210</v>
      </c>
      <c r="J706" t="s">
        <v>33</v>
      </c>
      <c r="O706">
        <v>-119.7</v>
      </c>
      <c r="R706" t="str">
        <f>+VLOOKUP($D706,TP!$B:$E,3,FALSE)</f>
        <v>DEVECO</v>
      </c>
      <c r="S706" t="str">
        <f>+VLOOKUP($D706,TP!$B:$E,4,FALSE)</f>
        <v>Création / Transmission</v>
      </c>
      <c r="T706" t="str">
        <f>+VLOOKUP($D706,TP!$B:$F,5,FALSE)</f>
        <v>C°/T°</v>
      </c>
      <c r="U706" t="str">
        <f>+VLOOKUP($G706,TP!$G:$J,4,FALSE)</f>
        <v>Charges</v>
      </c>
    </row>
    <row r="707" spans="1:21">
      <c r="A707">
        <v>2015</v>
      </c>
      <c r="B707">
        <v>10</v>
      </c>
      <c r="D707">
        <v>514</v>
      </c>
      <c r="E707" t="s">
        <v>145</v>
      </c>
      <c r="F707" t="s">
        <v>17</v>
      </c>
      <c r="G707">
        <v>62</v>
      </c>
      <c r="H707" t="s">
        <v>29</v>
      </c>
      <c r="I707">
        <v>626210</v>
      </c>
      <c r="J707" t="s">
        <v>33</v>
      </c>
      <c r="O707">
        <v>33.32</v>
      </c>
      <c r="R707" t="str">
        <f>+VLOOKUP($D707,TP!$B:$E,3,FALSE)</f>
        <v>DEVECO</v>
      </c>
      <c r="S707" t="str">
        <f>+VLOOKUP($D707,TP!$B:$E,4,FALSE)</f>
        <v>Création / Transmission</v>
      </c>
      <c r="T707" t="str">
        <f>+VLOOKUP($D707,TP!$B:$F,5,FALSE)</f>
        <v>C°/T°</v>
      </c>
      <c r="U707" t="str">
        <f>+VLOOKUP($G707,TP!$G:$J,4,FALSE)</f>
        <v>Charges</v>
      </c>
    </row>
    <row r="708" spans="1:21">
      <c r="A708">
        <v>2015</v>
      </c>
      <c r="B708">
        <v>10</v>
      </c>
      <c r="D708">
        <v>514</v>
      </c>
      <c r="E708" t="s">
        <v>145</v>
      </c>
      <c r="F708" t="s">
        <v>17</v>
      </c>
      <c r="G708">
        <v>62</v>
      </c>
      <c r="H708" t="s">
        <v>29</v>
      </c>
      <c r="I708">
        <v>626210</v>
      </c>
      <c r="J708" t="s">
        <v>33</v>
      </c>
      <c r="O708">
        <v>-92.33</v>
      </c>
      <c r="R708" t="str">
        <f>+VLOOKUP($D708,TP!$B:$E,3,FALSE)</f>
        <v>DEVECO</v>
      </c>
      <c r="S708" t="str">
        <f>+VLOOKUP($D708,TP!$B:$E,4,FALSE)</f>
        <v>Création / Transmission</v>
      </c>
      <c r="T708" t="str">
        <f>+VLOOKUP($D708,TP!$B:$F,5,FALSE)</f>
        <v>C°/T°</v>
      </c>
      <c r="U708" t="str">
        <f>+VLOOKUP($G708,TP!$G:$J,4,FALSE)</f>
        <v>Charges</v>
      </c>
    </row>
    <row r="709" spans="1:21">
      <c r="A709">
        <v>2015</v>
      </c>
      <c r="B709">
        <v>10</v>
      </c>
      <c r="D709">
        <v>514</v>
      </c>
      <c r="E709" t="s">
        <v>145</v>
      </c>
      <c r="F709" t="s">
        <v>17</v>
      </c>
      <c r="G709">
        <v>62</v>
      </c>
      <c r="H709" t="s">
        <v>29</v>
      </c>
      <c r="I709">
        <v>626210</v>
      </c>
      <c r="J709" t="s">
        <v>33</v>
      </c>
      <c r="O709">
        <v>-65.3</v>
      </c>
      <c r="R709" t="str">
        <f>+VLOOKUP($D709,TP!$B:$E,3,FALSE)</f>
        <v>DEVECO</v>
      </c>
      <c r="S709" t="str">
        <f>+VLOOKUP($D709,TP!$B:$E,4,FALSE)</f>
        <v>Création / Transmission</v>
      </c>
      <c r="T709" t="str">
        <f>+VLOOKUP($D709,TP!$B:$F,5,FALSE)</f>
        <v>C°/T°</v>
      </c>
      <c r="U709" t="str">
        <f>+VLOOKUP($G709,TP!$G:$J,4,FALSE)</f>
        <v>Charges</v>
      </c>
    </row>
    <row r="710" spans="1:21">
      <c r="A710">
        <v>2015</v>
      </c>
      <c r="B710">
        <v>10</v>
      </c>
      <c r="D710">
        <v>514</v>
      </c>
      <c r="E710" t="s">
        <v>145</v>
      </c>
      <c r="F710" t="s">
        <v>17</v>
      </c>
      <c r="G710">
        <v>62</v>
      </c>
      <c r="H710" t="s">
        <v>29</v>
      </c>
      <c r="I710">
        <v>626210</v>
      </c>
      <c r="J710" t="s">
        <v>33</v>
      </c>
      <c r="O710">
        <v>-15.17</v>
      </c>
      <c r="R710" t="str">
        <f>+VLOOKUP($D710,TP!$B:$E,3,FALSE)</f>
        <v>DEVECO</v>
      </c>
      <c r="S710" t="str">
        <f>+VLOOKUP($D710,TP!$B:$E,4,FALSE)</f>
        <v>Création / Transmission</v>
      </c>
      <c r="T710" t="str">
        <f>+VLOOKUP($D710,TP!$B:$F,5,FALSE)</f>
        <v>C°/T°</v>
      </c>
      <c r="U710" t="str">
        <f>+VLOOKUP($G710,TP!$G:$J,4,FALSE)</f>
        <v>Charges</v>
      </c>
    </row>
    <row r="711" spans="1:21">
      <c r="A711">
        <v>2015</v>
      </c>
      <c r="B711">
        <v>10</v>
      </c>
      <c r="D711">
        <v>514</v>
      </c>
      <c r="E711" t="s">
        <v>145</v>
      </c>
      <c r="F711" t="s">
        <v>17</v>
      </c>
      <c r="G711">
        <v>62</v>
      </c>
      <c r="H711" t="s">
        <v>29</v>
      </c>
      <c r="I711">
        <v>626210</v>
      </c>
      <c r="J711" t="s">
        <v>33</v>
      </c>
      <c r="O711">
        <v>-13.08</v>
      </c>
      <c r="R711" t="str">
        <f>+VLOOKUP($D711,TP!$B:$E,3,FALSE)</f>
        <v>DEVECO</v>
      </c>
      <c r="S711" t="str">
        <f>+VLOOKUP($D711,TP!$B:$E,4,FALSE)</f>
        <v>Création / Transmission</v>
      </c>
      <c r="T711" t="str">
        <f>+VLOOKUP($D711,TP!$B:$F,5,FALSE)</f>
        <v>C°/T°</v>
      </c>
      <c r="U711" t="str">
        <f>+VLOOKUP($G711,TP!$G:$J,4,FALSE)</f>
        <v>Charges</v>
      </c>
    </row>
    <row r="712" spans="1:21">
      <c r="A712">
        <v>2015</v>
      </c>
      <c r="B712">
        <v>10</v>
      </c>
      <c r="D712">
        <v>514</v>
      </c>
      <c r="E712" t="s">
        <v>145</v>
      </c>
      <c r="F712" t="s">
        <v>17</v>
      </c>
      <c r="G712">
        <v>62</v>
      </c>
      <c r="H712" t="s">
        <v>29</v>
      </c>
      <c r="I712">
        <v>626210</v>
      </c>
      <c r="J712" t="s">
        <v>33</v>
      </c>
      <c r="O712">
        <v>-13.63</v>
      </c>
      <c r="R712" t="str">
        <f>+VLOOKUP($D712,TP!$B:$E,3,FALSE)</f>
        <v>DEVECO</v>
      </c>
      <c r="S712" t="str">
        <f>+VLOOKUP($D712,TP!$B:$E,4,FALSE)</f>
        <v>Création / Transmission</v>
      </c>
      <c r="T712" t="str">
        <f>+VLOOKUP($D712,TP!$B:$F,5,FALSE)</f>
        <v>C°/T°</v>
      </c>
      <c r="U712" t="str">
        <f>+VLOOKUP($G712,TP!$G:$J,4,FALSE)</f>
        <v>Charges</v>
      </c>
    </row>
    <row r="713" spans="1:21">
      <c r="A713">
        <v>2015</v>
      </c>
      <c r="B713">
        <v>10</v>
      </c>
      <c r="D713">
        <v>514</v>
      </c>
      <c r="E713" t="s">
        <v>145</v>
      </c>
      <c r="F713" t="s">
        <v>17</v>
      </c>
      <c r="G713">
        <v>62</v>
      </c>
      <c r="H713" t="s">
        <v>29</v>
      </c>
      <c r="I713">
        <v>626210</v>
      </c>
      <c r="J713" t="s">
        <v>33</v>
      </c>
      <c r="O713">
        <v>-64.510000000000005</v>
      </c>
      <c r="R713" t="str">
        <f>+VLOOKUP($D713,TP!$B:$E,3,FALSE)</f>
        <v>DEVECO</v>
      </c>
      <c r="S713" t="str">
        <f>+VLOOKUP($D713,TP!$B:$E,4,FALSE)</f>
        <v>Création / Transmission</v>
      </c>
      <c r="T713" t="str">
        <f>+VLOOKUP($D713,TP!$B:$F,5,FALSE)</f>
        <v>C°/T°</v>
      </c>
      <c r="U713" t="str">
        <f>+VLOOKUP($G713,TP!$G:$J,4,FALSE)</f>
        <v>Charges</v>
      </c>
    </row>
    <row r="714" spans="1:21">
      <c r="A714">
        <v>2015</v>
      </c>
      <c r="B714">
        <v>10</v>
      </c>
      <c r="D714">
        <v>514</v>
      </c>
      <c r="E714" t="s">
        <v>145</v>
      </c>
      <c r="F714" t="s">
        <v>17</v>
      </c>
      <c r="G714">
        <v>62</v>
      </c>
      <c r="H714" t="s">
        <v>29</v>
      </c>
      <c r="I714">
        <v>626210</v>
      </c>
      <c r="J714" t="s">
        <v>33</v>
      </c>
      <c r="O714">
        <v>-71.040000000000006</v>
      </c>
      <c r="R714" t="str">
        <f>+VLOOKUP($D714,TP!$B:$E,3,FALSE)</f>
        <v>DEVECO</v>
      </c>
      <c r="S714" t="str">
        <f>+VLOOKUP($D714,TP!$B:$E,4,FALSE)</f>
        <v>Création / Transmission</v>
      </c>
      <c r="T714" t="str">
        <f>+VLOOKUP($D714,TP!$B:$F,5,FALSE)</f>
        <v>C°/T°</v>
      </c>
      <c r="U714" t="str">
        <f>+VLOOKUP($G714,TP!$G:$J,4,FALSE)</f>
        <v>Charges</v>
      </c>
    </row>
    <row r="715" spans="1:21">
      <c r="A715">
        <v>2015</v>
      </c>
      <c r="B715">
        <v>10</v>
      </c>
      <c r="D715">
        <v>514</v>
      </c>
      <c r="E715" t="s">
        <v>145</v>
      </c>
      <c r="F715" t="s">
        <v>17</v>
      </c>
      <c r="G715">
        <v>62</v>
      </c>
      <c r="H715" t="s">
        <v>29</v>
      </c>
      <c r="I715">
        <v>626210</v>
      </c>
      <c r="J715" t="s">
        <v>33</v>
      </c>
      <c r="O715">
        <v>-14.71</v>
      </c>
      <c r="R715" t="str">
        <f>+VLOOKUP($D715,TP!$B:$E,3,FALSE)</f>
        <v>DEVECO</v>
      </c>
      <c r="S715" t="str">
        <f>+VLOOKUP($D715,TP!$B:$E,4,FALSE)</f>
        <v>Création / Transmission</v>
      </c>
      <c r="T715" t="str">
        <f>+VLOOKUP($D715,TP!$B:$F,5,FALSE)</f>
        <v>C°/T°</v>
      </c>
      <c r="U715" t="str">
        <f>+VLOOKUP($G715,TP!$G:$J,4,FALSE)</f>
        <v>Charges</v>
      </c>
    </row>
    <row r="716" spans="1:21">
      <c r="A716">
        <v>2015</v>
      </c>
      <c r="B716">
        <v>10</v>
      </c>
      <c r="D716">
        <v>514</v>
      </c>
      <c r="E716" t="s">
        <v>145</v>
      </c>
      <c r="F716" t="s">
        <v>17</v>
      </c>
      <c r="G716">
        <v>62</v>
      </c>
      <c r="H716" t="s">
        <v>29</v>
      </c>
      <c r="I716">
        <v>626210</v>
      </c>
      <c r="J716" t="s">
        <v>33</v>
      </c>
      <c r="O716">
        <v>-3.79</v>
      </c>
      <c r="R716" t="str">
        <f>+VLOOKUP($D716,TP!$B:$E,3,FALSE)</f>
        <v>DEVECO</v>
      </c>
      <c r="S716" t="str">
        <f>+VLOOKUP($D716,TP!$B:$E,4,FALSE)</f>
        <v>Création / Transmission</v>
      </c>
      <c r="T716" t="str">
        <f>+VLOOKUP($D716,TP!$B:$F,5,FALSE)</f>
        <v>C°/T°</v>
      </c>
      <c r="U716" t="str">
        <f>+VLOOKUP($G716,TP!$G:$J,4,FALSE)</f>
        <v>Charges</v>
      </c>
    </row>
    <row r="717" spans="1:21">
      <c r="A717">
        <v>2015</v>
      </c>
      <c r="B717">
        <v>10</v>
      </c>
      <c r="D717">
        <v>514</v>
      </c>
      <c r="E717" t="s">
        <v>145</v>
      </c>
      <c r="F717" t="s">
        <v>17</v>
      </c>
      <c r="G717">
        <v>62</v>
      </c>
      <c r="H717" t="s">
        <v>29</v>
      </c>
      <c r="I717">
        <v>626210</v>
      </c>
      <c r="J717" t="s">
        <v>33</v>
      </c>
      <c r="O717">
        <v>-53.93</v>
      </c>
      <c r="R717" t="str">
        <f>+VLOOKUP($D717,TP!$B:$E,3,FALSE)</f>
        <v>DEVECO</v>
      </c>
      <c r="S717" t="str">
        <f>+VLOOKUP($D717,TP!$B:$E,4,FALSE)</f>
        <v>Création / Transmission</v>
      </c>
      <c r="T717" t="str">
        <f>+VLOOKUP($D717,TP!$B:$F,5,FALSE)</f>
        <v>C°/T°</v>
      </c>
      <c r="U717" t="str">
        <f>+VLOOKUP($G717,TP!$G:$J,4,FALSE)</f>
        <v>Charges</v>
      </c>
    </row>
    <row r="718" spans="1:21">
      <c r="A718">
        <v>2015</v>
      </c>
      <c r="B718">
        <v>10</v>
      </c>
      <c r="D718">
        <v>514</v>
      </c>
      <c r="E718" t="s">
        <v>145</v>
      </c>
      <c r="F718" t="s">
        <v>17</v>
      </c>
      <c r="G718">
        <v>62</v>
      </c>
      <c r="H718" t="s">
        <v>29</v>
      </c>
      <c r="I718">
        <v>626210</v>
      </c>
      <c r="J718" t="s">
        <v>33</v>
      </c>
      <c r="O718">
        <v>-9.49</v>
      </c>
      <c r="R718" t="str">
        <f>+VLOOKUP($D718,TP!$B:$E,3,FALSE)</f>
        <v>DEVECO</v>
      </c>
      <c r="S718" t="str">
        <f>+VLOOKUP($D718,TP!$B:$E,4,FALSE)</f>
        <v>Création / Transmission</v>
      </c>
      <c r="T718" t="str">
        <f>+VLOOKUP($D718,TP!$B:$F,5,FALSE)</f>
        <v>C°/T°</v>
      </c>
      <c r="U718" t="str">
        <f>+VLOOKUP($G718,TP!$G:$J,4,FALSE)</f>
        <v>Charges</v>
      </c>
    </row>
    <row r="719" spans="1:21">
      <c r="A719">
        <v>2015</v>
      </c>
      <c r="B719">
        <v>10</v>
      </c>
      <c r="D719">
        <v>514</v>
      </c>
      <c r="E719" t="s">
        <v>145</v>
      </c>
      <c r="F719" t="s">
        <v>17</v>
      </c>
      <c r="G719">
        <v>62</v>
      </c>
      <c r="H719" t="s">
        <v>29</v>
      </c>
      <c r="I719">
        <v>626240</v>
      </c>
      <c r="J719" t="s">
        <v>53</v>
      </c>
      <c r="K719">
        <v>-35.51</v>
      </c>
      <c r="L719">
        <v>0</v>
      </c>
      <c r="M719">
        <v>0</v>
      </c>
      <c r="P719">
        <v>0</v>
      </c>
      <c r="Q719">
        <v>0</v>
      </c>
      <c r="R719" t="str">
        <f>+VLOOKUP($D719,TP!$B:$E,3,FALSE)</f>
        <v>DEVECO</v>
      </c>
      <c r="S719" t="str">
        <f>+VLOOKUP($D719,TP!$B:$E,4,FALSE)</f>
        <v>Création / Transmission</v>
      </c>
      <c r="T719" t="str">
        <f>+VLOOKUP($D719,TP!$B:$F,5,FALSE)</f>
        <v>C°/T°</v>
      </c>
      <c r="U719" t="str">
        <f>+VLOOKUP($G719,TP!$G:$J,4,FALSE)</f>
        <v>Charges</v>
      </c>
    </row>
    <row r="720" spans="1:21">
      <c r="A720">
        <v>2015</v>
      </c>
      <c r="B720">
        <v>10</v>
      </c>
      <c r="D720">
        <v>514</v>
      </c>
      <c r="E720" t="s">
        <v>145</v>
      </c>
      <c r="F720" t="s">
        <v>17</v>
      </c>
      <c r="G720">
        <v>62</v>
      </c>
      <c r="H720" t="s">
        <v>29</v>
      </c>
      <c r="I720">
        <v>628100</v>
      </c>
      <c r="J720" t="s">
        <v>34</v>
      </c>
      <c r="K720">
        <v>-2600.98</v>
      </c>
      <c r="L720">
        <v>-6500</v>
      </c>
      <c r="M720">
        <v>-2500</v>
      </c>
      <c r="P720">
        <v>-6000</v>
      </c>
      <c r="Q720">
        <v>-6000</v>
      </c>
      <c r="R720" t="str">
        <f>+VLOOKUP($D720,TP!$B:$E,3,FALSE)</f>
        <v>DEVECO</v>
      </c>
      <c r="S720" t="str">
        <f>+VLOOKUP($D720,TP!$B:$E,4,FALSE)</f>
        <v>Création / Transmission</v>
      </c>
      <c r="T720" t="str">
        <f>+VLOOKUP($D720,TP!$B:$F,5,FALSE)</f>
        <v>C°/T°</v>
      </c>
      <c r="U720" t="str">
        <f>+VLOOKUP($G720,TP!$G:$J,4,FALSE)</f>
        <v>Charges</v>
      </c>
    </row>
    <row r="721" spans="1:21">
      <c r="A721">
        <v>2015</v>
      </c>
      <c r="B721">
        <v>10</v>
      </c>
      <c r="D721">
        <v>514</v>
      </c>
      <c r="E721" t="s">
        <v>145</v>
      </c>
      <c r="F721" t="s">
        <v>17</v>
      </c>
      <c r="G721">
        <v>62</v>
      </c>
      <c r="H721" t="s">
        <v>29</v>
      </c>
      <c r="I721">
        <v>628100</v>
      </c>
      <c r="J721" t="s">
        <v>34</v>
      </c>
      <c r="O721">
        <v>-500</v>
      </c>
      <c r="R721" t="str">
        <f>+VLOOKUP($D721,TP!$B:$E,3,FALSE)</f>
        <v>DEVECO</v>
      </c>
      <c r="S721" t="str">
        <f>+VLOOKUP($D721,TP!$B:$E,4,FALSE)</f>
        <v>Création / Transmission</v>
      </c>
      <c r="T721" t="str">
        <f>+VLOOKUP($D721,TP!$B:$F,5,FALSE)</f>
        <v>C°/T°</v>
      </c>
      <c r="U721" t="str">
        <f>+VLOOKUP($G721,TP!$G:$J,4,FALSE)</f>
        <v>Charges</v>
      </c>
    </row>
    <row r="722" spans="1:21">
      <c r="A722">
        <v>2015</v>
      </c>
      <c r="B722">
        <v>10</v>
      </c>
      <c r="D722">
        <v>514</v>
      </c>
      <c r="E722" t="s">
        <v>145</v>
      </c>
      <c r="F722" t="s">
        <v>17</v>
      </c>
      <c r="G722">
        <v>62</v>
      </c>
      <c r="H722" t="s">
        <v>29</v>
      </c>
      <c r="I722">
        <v>628100</v>
      </c>
      <c r="J722" t="s">
        <v>34</v>
      </c>
      <c r="N722">
        <v>-1680</v>
      </c>
      <c r="R722" t="str">
        <f>+VLOOKUP($D722,TP!$B:$E,3,FALSE)</f>
        <v>DEVECO</v>
      </c>
      <c r="S722" t="str">
        <f>+VLOOKUP($D722,TP!$B:$E,4,FALSE)</f>
        <v>Création / Transmission</v>
      </c>
      <c r="T722" t="str">
        <f>+VLOOKUP($D722,TP!$B:$F,5,FALSE)</f>
        <v>C°/T°</v>
      </c>
      <c r="U722" t="str">
        <f>+VLOOKUP($G722,TP!$G:$J,4,FALSE)</f>
        <v>Charges</v>
      </c>
    </row>
    <row r="723" spans="1:21">
      <c r="A723">
        <v>2015</v>
      </c>
      <c r="B723">
        <v>10</v>
      </c>
      <c r="D723">
        <v>514</v>
      </c>
      <c r="E723" t="s">
        <v>145</v>
      </c>
      <c r="F723" t="s">
        <v>17</v>
      </c>
      <c r="G723">
        <v>62</v>
      </c>
      <c r="H723" t="s">
        <v>29</v>
      </c>
      <c r="I723">
        <v>628100</v>
      </c>
      <c r="J723" t="s">
        <v>34</v>
      </c>
      <c r="O723">
        <v>-3401</v>
      </c>
      <c r="R723" t="str">
        <f>+VLOOKUP($D723,TP!$B:$E,3,FALSE)</f>
        <v>DEVECO</v>
      </c>
      <c r="S723" t="str">
        <f>+VLOOKUP($D723,TP!$B:$E,4,FALSE)</f>
        <v>Création / Transmission</v>
      </c>
      <c r="T723" t="str">
        <f>+VLOOKUP($D723,TP!$B:$F,5,FALSE)</f>
        <v>C°/T°</v>
      </c>
      <c r="U723" t="str">
        <f>+VLOOKUP($G723,TP!$G:$J,4,FALSE)</f>
        <v>Charges</v>
      </c>
    </row>
    <row r="724" spans="1:21">
      <c r="A724">
        <v>2015</v>
      </c>
      <c r="B724">
        <v>10</v>
      </c>
      <c r="D724">
        <v>514</v>
      </c>
      <c r="E724" t="s">
        <v>145</v>
      </c>
      <c r="F724" t="s">
        <v>17</v>
      </c>
      <c r="G724">
        <v>62</v>
      </c>
      <c r="H724" t="s">
        <v>29</v>
      </c>
      <c r="I724">
        <v>628100</v>
      </c>
      <c r="J724" t="s">
        <v>34</v>
      </c>
      <c r="O724">
        <v>-700</v>
      </c>
      <c r="R724" t="str">
        <f>+VLOOKUP($D724,TP!$B:$E,3,FALSE)</f>
        <v>DEVECO</v>
      </c>
      <c r="S724" t="str">
        <f>+VLOOKUP($D724,TP!$B:$E,4,FALSE)</f>
        <v>Création / Transmission</v>
      </c>
      <c r="T724" t="str">
        <f>+VLOOKUP($D724,TP!$B:$F,5,FALSE)</f>
        <v>C°/T°</v>
      </c>
      <c r="U724" t="str">
        <f>+VLOOKUP($G724,TP!$G:$J,4,FALSE)</f>
        <v>Charges</v>
      </c>
    </row>
    <row r="725" spans="1:21">
      <c r="A725">
        <v>2015</v>
      </c>
      <c r="B725">
        <v>10</v>
      </c>
      <c r="D725">
        <v>514</v>
      </c>
      <c r="E725" t="s">
        <v>145</v>
      </c>
      <c r="F725" t="s">
        <v>17</v>
      </c>
      <c r="G725">
        <v>62</v>
      </c>
      <c r="H725" t="s">
        <v>29</v>
      </c>
      <c r="I725">
        <v>628100</v>
      </c>
      <c r="J725" t="s">
        <v>34</v>
      </c>
      <c r="O725">
        <v>250</v>
      </c>
      <c r="R725" t="str">
        <f>+VLOOKUP($D725,TP!$B:$E,3,FALSE)</f>
        <v>DEVECO</v>
      </c>
      <c r="S725" t="str">
        <f>+VLOOKUP($D725,TP!$B:$E,4,FALSE)</f>
        <v>Création / Transmission</v>
      </c>
      <c r="T725" t="str">
        <f>+VLOOKUP($D725,TP!$B:$F,5,FALSE)</f>
        <v>C°/T°</v>
      </c>
      <c r="U725" t="str">
        <f>+VLOOKUP($G725,TP!$G:$J,4,FALSE)</f>
        <v>Charges</v>
      </c>
    </row>
    <row r="726" spans="1:21">
      <c r="A726">
        <v>2015</v>
      </c>
      <c r="B726">
        <v>10</v>
      </c>
      <c r="D726">
        <v>514</v>
      </c>
      <c r="E726" t="s">
        <v>145</v>
      </c>
      <c r="F726" t="s">
        <v>17</v>
      </c>
      <c r="G726">
        <v>62</v>
      </c>
      <c r="H726" t="s">
        <v>29</v>
      </c>
      <c r="I726">
        <v>628100</v>
      </c>
      <c r="J726" t="s">
        <v>34</v>
      </c>
      <c r="O726">
        <v>-500</v>
      </c>
      <c r="R726" t="str">
        <f>+VLOOKUP($D726,TP!$B:$E,3,FALSE)</f>
        <v>DEVECO</v>
      </c>
      <c r="S726" t="str">
        <f>+VLOOKUP($D726,TP!$B:$E,4,FALSE)</f>
        <v>Création / Transmission</v>
      </c>
      <c r="T726" t="str">
        <f>+VLOOKUP($D726,TP!$B:$F,5,FALSE)</f>
        <v>C°/T°</v>
      </c>
      <c r="U726" t="str">
        <f>+VLOOKUP($G726,TP!$G:$J,4,FALSE)</f>
        <v>Charges</v>
      </c>
    </row>
    <row r="727" spans="1:21">
      <c r="A727">
        <v>2015</v>
      </c>
      <c r="B727">
        <v>10</v>
      </c>
      <c r="D727">
        <v>514</v>
      </c>
      <c r="E727" t="s">
        <v>145</v>
      </c>
      <c r="F727" t="s">
        <v>17</v>
      </c>
      <c r="G727">
        <v>62</v>
      </c>
      <c r="H727" t="s">
        <v>29</v>
      </c>
      <c r="I727">
        <v>628811</v>
      </c>
      <c r="J727" t="s">
        <v>48</v>
      </c>
      <c r="K727">
        <v>-414.54</v>
      </c>
      <c r="L727">
        <v>0</v>
      </c>
      <c r="M727">
        <v>0</v>
      </c>
      <c r="P727">
        <v>0</v>
      </c>
      <c r="Q727">
        <v>0</v>
      </c>
      <c r="R727" t="str">
        <f>+VLOOKUP($D727,TP!$B:$E,3,FALSE)</f>
        <v>DEVECO</v>
      </c>
      <c r="S727" t="str">
        <f>+VLOOKUP($D727,TP!$B:$E,4,FALSE)</f>
        <v>Création / Transmission</v>
      </c>
      <c r="T727" t="str">
        <f>+VLOOKUP($D727,TP!$B:$F,5,FALSE)</f>
        <v>C°/T°</v>
      </c>
      <c r="U727" t="str">
        <f>+VLOOKUP($G727,TP!$G:$J,4,FALSE)</f>
        <v>Charges</v>
      </c>
    </row>
    <row r="728" spans="1:21">
      <c r="A728">
        <v>2015</v>
      </c>
      <c r="B728">
        <v>10</v>
      </c>
      <c r="D728">
        <v>514</v>
      </c>
      <c r="E728" t="s">
        <v>145</v>
      </c>
      <c r="F728" t="s">
        <v>17</v>
      </c>
      <c r="G728">
        <v>62</v>
      </c>
      <c r="H728" t="s">
        <v>29</v>
      </c>
      <c r="I728">
        <v>628890</v>
      </c>
      <c r="J728" t="s">
        <v>54</v>
      </c>
      <c r="K728">
        <v>-206.5</v>
      </c>
      <c r="L728">
        <v>0</v>
      </c>
      <c r="M728">
        <v>0</v>
      </c>
      <c r="P728">
        <v>0</v>
      </c>
      <c r="Q728">
        <v>0</v>
      </c>
      <c r="R728" t="str">
        <f>+VLOOKUP($D728,TP!$B:$E,3,FALSE)</f>
        <v>DEVECO</v>
      </c>
      <c r="S728" t="str">
        <f>+VLOOKUP($D728,TP!$B:$E,4,FALSE)</f>
        <v>Création / Transmission</v>
      </c>
      <c r="T728" t="str">
        <f>+VLOOKUP($D728,TP!$B:$F,5,FALSE)</f>
        <v>C°/T°</v>
      </c>
      <c r="U728" t="str">
        <f>+VLOOKUP($G728,TP!$G:$J,4,FALSE)</f>
        <v>Charges</v>
      </c>
    </row>
    <row r="729" spans="1:21">
      <c r="A729">
        <v>2015</v>
      </c>
      <c r="B729">
        <v>10</v>
      </c>
      <c r="D729">
        <v>514</v>
      </c>
      <c r="E729" t="s">
        <v>145</v>
      </c>
      <c r="F729" t="s">
        <v>17</v>
      </c>
      <c r="G729">
        <v>64</v>
      </c>
      <c r="H729" t="s">
        <v>36</v>
      </c>
      <c r="I729">
        <v>647500</v>
      </c>
      <c r="J729" t="s">
        <v>83</v>
      </c>
      <c r="K729">
        <v>0</v>
      </c>
      <c r="L729">
        <v>0</v>
      </c>
      <c r="M729">
        <v>-1200</v>
      </c>
      <c r="P729">
        <v>0</v>
      </c>
      <c r="Q729">
        <v>0</v>
      </c>
      <c r="R729" t="str">
        <f>+VLOOKUP($D729,TP!$B:$E,3,FALSE)</f>
        <v>DEVECO</v>
      </c>
      <c r="S729" t="str">
        <f>+VLOOKUP($D729,TP!$B:$E,4,FALSE)</f>
        <v>Création / Transmission</v>
      </c>
      <c r="T729" t="str">
        <f>+VLOOKUP($D729,TP!$B:$F,5,FALSE)</f>
        <v>C°/T°</v>
      </c>
      <c r="U729" t="str">
        <f>+VLOOKUP($G729,TP!$G:$J,4,FALSE)</f>
        <v>Charges</v>
      </c>
    </row>
    <row r="730" spans="1:21">
      <c r="A730">
        <v>2015</v>
      </c>
      <c r="B730">
        <v>10</v>
      </c>
      <c r="D730">
        <v>514</v>
      </c>
      <c r="E730" t="s">
        <v>145</v>
      </c>
      <c r="F730" t="s">
        <v>17</v>
      </c>
      <c r="G730">
        <v>65</v>
      </c>
      <c r="H730" t="s">
        <v>38</v>
      </c>
      <c r="I730">
        <v>656850</v>
      </c>
      <c r="J730" t="s">
        <v>92</v>
      </c>
      <c r="K730">
        <v>-5580</v>
      </c>
      <c r="L730">
        <v>-2000</v>
      </c>
      <c r="M730">
        <v>-5580</v>
      </c>
      <c r="P730">
        <v>-2000</v>
      </c>
      <c r="Q730">
        <v>-2000</v>
      </c>
      <c r="R730" t="str">
        <f>+VLOOKUP($D730,TP!$B:$E,3,FALSE)</f>
        <v>DEVECO</v>
      </c>
      <c r="S730" t="str">
        <f>+VLOOKUP($D730,TP!$B:$E,4,FALSE)</f>
        <v>Création / Transmission</v>
      </c>
      <c r="T730" t="str">
        <f>+VLOOKUP($D730,TP!$B:$F,5,FALSE)</f>
        <v>C°/T°</v>
      </c>
      <c r="U730" t="str">
        <f>+VLOOKUP($G730,TP!$G:$J,4,FALSE)</f>
        <v>Charges</v>
      </c>
    </row>
    <row r="731" spans="1:21">
      <c r="A731">
        <v>2015</v>
      </c>
      <c r="B731">
        <v>10</v>
      </c>
      <c r="D731">
        <v>514</v>
      </c>
      <c r="E731" t="s">
        <v>145</v>
      </c>
      <c r="F731" t="s">
        <v>17</v>
      </c>
      <c r="G731">
        <v>65</v>
      </c>
      <c r="H731" t="s">
        <v>38</v>
      </c>
      <c r="I731">
        <v>656850</v>
      </c>
      <c r="J731" t="s">
        <v>92</v>
      </c>
      <c r="O731">
        <v>-2000</v>
      </c>
      <c r="R731" t="str">
        <f>+VLOOKUP($D731,TP!$B:$E,3,FALSE)</f>
        <v>DEVECO</v>
      </c>
      <c r="S731" t="str">
        <f>+VLOOKUP($D731,TP!$B:$E,4,FALSE)</f>
        <v>Création / Transmission</v>
      </c>
      <c r="T731" t="str">
        <f>+VLOOKUP($D731,TP!$B:$F,5,FALSE)</f>
        <v>C°/T°</v>
      </c>
      <c r="U731" t="str">
        <f>+VLOOKUP($G731,TP!$G:$J,4,FALSE)</f>
        <v>Charges</v>
      </c>
    </row>
    <row r="732" spans="1:21">
      <c r="A732">
        <v>2015</v>
      </c>
      <c r="B732">
        <v>10</v>
      </c>
      <c r="D732">
        <v>514</v>
      </c>
      <c r="E732" t="s">
        <v>145</v>
      </c>
      <c r="F732" t="s">
        <v>17</v>
      </c>
      <c r="G732">
        <v>68</v>
      </c>
      <c r="H732" t="s">
        <v>40</v>
      </c>
      <c r="I732">
        <v>681130</v>
      </c>
      <c r="J732" t="s">
        <v>41</v>
      </c>
      <c r="K732">
        <v>-79.239999999999995</v>
      </c>
      <c r="L732">
        <v>0</v>
      </c>
      <c r="M732">
        <v>0</v>
      </c>
      <c r="P732">
        <v>0</v>
      </c>
      <c r="Q732">
        <v>0</v>
      </c>
      <c r="R732" t="str">
        <f>+VLOOKUP($D732,TP!$B:$E,3,FALSE)</f>
        <v>DEVECO</v>
      </c>
      <c r="S732" t="str">
        <f>+VLOOKUP($D732,TP!$B:$E,4,FALSE)</f>
        <v>Création / Transmission</v>
      </c>
      <c r="T732" t="str">
        <f>+VLOOKUP($D732,TP!$B:$F,5,FALSE)</f>
        <v>C°/T°</v>
      </c>
      <c r="U732" t="str">
        <f>+VLOOKUP($G732,TP!$G:$J,4,FALSE)</f>
        <v>Provisions</v>
      </c>
    </row>
    <row r="733" spans="1:21">
      <c r="A733">
        <v>2015</v>
      </c>
      <c r="B733">
        <v>10</v>
      </c>
      <c r="D733">
        <v>514</v>
      </c>
      <c r="E733" t="s">
        <v>145</v>
      </c>
      <c r="F733" t="s">
        <v>17</v>
      </c>
      <c r="G733">
        <v>68</v>
      </c>
      <c r="H733" t="s">
        <v>40</v>
      </c>
      <c r="I733">
        <v>681131</v>
      </c>
      <c r="J733" t="s">
        <v>42</v>
      </c>
      <c r="K733">
        <v>-53.82</v>
      </c>
      <c r="L733">
        <v>-96</v>
      </c>
      <c r="M733">
        <v>-96</v>
      </c>
      <c r="P733">
        <v>0</v>
      </c>
      <c r="Q733">
        <v>0</v>
      </c>
      <c r="R733" t="str">
        <f>+VLOOKUP($D733,TP!$B:$E,3,FALSE)</f>
        <v>DEVECO</v>
      </c>
      <c r="S733" t="str">
        <f>+VLOOKUP($D733,TP!$B:$E,4,FALSE)</f>
        <v>Création / Transmission</v>
      </c>
      <c r="T733" t="str">
        <f>+VLOOKUP($D733,TP!$B:$F,5,FALSE)</f>
        <v>C°/T°</v>
      </c>
      <c r="U733" t="str">
        <f>+VLOOKUP($G733,TP!$G:$J,4,FALSE)</f>
        <v>Provisions</v>
      </c>
    </row>
    <row r="734" spans="1:21">
      <c r="A734">
        <v>2015</v>
      </c>
      <c r="B734">
        <v>10</v>
      </c>
      <c r="D734">
        <v>514</v>
      </c>
      <c r="E734" t="s">
        <v>145</v>
      </c>
      <c r="F734" t="s">
        <v>17</v>
      </c>
      <c r="G734">
        <v>70</v>
      </c>
      <c r="H734" t="s">
        <v>84</v>
      </c>
      <c r="I734">
        <v>187067</v>
      </c>
      <c r="J734" t="s">
        <v>87</v>
      </c>
      <c r="K734">
        <v>-500</v>
      </c>
      <c r="L734">
        <v>0</v>
      </c>
      <c r="M734">
        <v>0</v>
      </c>
      <c r="P734">
        <v>0</v>
      </c>
      <c r="Q734">
        <v>0</v>
      </c>
      <c r="R734" t="str">
        <f>+VLOOKUP($D734,TP!$B:$E,3,FALSE)</f>
        <v>DEVECO</v>
      </c>
      <c r="S734" t="str">
        <f>+VLOOKUP($D734,TP!$B:$E,4,FALSE)</f>
        <v>Création / Transmission</v>
      </c>
      <c r="T734" t="str">
        <f>+VLOOKUP($D734,TP!$B:$F,5,FALSE)</f>
        <v>C°/T°</v>
      </c>
      <c r="U734" t="str">
        <f>+VLOOKUP($G734,TP!$G:$J,4,FALSE)</f>
        <v>Produits</v>
      </c>
    </row>
    <row r="735" spans="1:21">
      <c r="A735">
        <v>2015</v>
      </c>
      <c r="B735">
        <v>10</v>
      </c>
      <c r="D735">
        <v>514</v>
      </c>
      <c r="E735" t="s">
        <v>145</v>
      </c>
      <c r="F735" t="s">
        <v>17</v>
      </c>
      <c r="G735">
        <v>70</v>
      </c>
      <c r="H735" t="s">
        <v>84</v>
      </c>
      <c r="I735">
        <v>705000</v>
      </c>
      <c r="J735" t="s">
        <v>85</v>
      </c>
      <c r="O735">
        <v>650</v>
      </c>
      <c r="R735" t="str">
        <f>+VLOOKUP($D735,TP!$B:$E,3,FALSE)</f>
        <v>DEVECO</v>
      </c>
      <c r="S735" t="str">
        <f>+VLOOKUP($D735,TP!$B:$E,4,FALSE)</f>
        <v>Création / Transmission</v>
      </c>
      <c r="T735" t="str">
        <f>+VLOOKUP($D735,TP!$B:$F,5,FALSE)</f>
        <v>C°/T°</v>
      </c>
      <c r="U735" t="str">
        <f>+VLOOKUP($G735,TP!$G:$J,4,FALSE)</f>
        <v>Produits</v>
      </c>
    </row>
    <row r="736" spans="1:21">
      <c r="A736">
        <v>2015</v>
      </c>
      <c r="B736">
        <v>10</v>
      </c>
      <c r="D736">
        <v>514</v>
      </c>
      <c r="E736" t="s">
        <v>145</v>
      </c>
      <c r="F736" t="s">
        <v>17</v>
      </c>
      <c r="G736">
        <v>70</v>
      </c>
      <c r="H736" t="s">
        <v>84</v>
      </c>
      <c r="I736">
        <v>705000</v>
      </c>
      <c r="J736" t="s">
        <v>85</v>
      </c>
      <c r="O736">
        <v>541.66999999999996</v>
      </c>
      <c r="R736" t="str">
        <f>+VLOOKUP($D736,TP!$B:$E,3,FALSE)</f>
        <v>DEVECO</v>
      </c>
      <c r="S736" t="str">
        <f>+VLOOKUP($D736,TP!$B:$E,4,FALSE)</f>
        <v>Création / Transmission</v>
      </c>
      <c r="T736" t="str">
        <f>+VLOOKUP($D736,TP!$B:$F,5,FALSE)</f>
        <v>C°/T°</v>
      </c>
      <c r="U736" t="str">
        <f>+VLOOKUP($G736,TP!$G:$J,4,FALSE)</f>
        <v>Produits</v>
      </c>
    </row>
    <row r="737" spans="1:21">
      <c r="A737">
        <v>2015</v>
      </c>
      <c r="B737">
        <v>10</v>
      </c>
      <c r="D737">
        <v>514</v>
      </c>
      <c r="E737" t="s">
        <v>145</v>
      </c>
      <c r="F737" t="s">
        <v>17</v>
      </c>
      <c r="G737">
        <v>70</v>
      </c>
      <c r="H737" t="s">
        <v>84</v>
      </c>
      <c r="I737">
        <v>705000</v>
      </c>
      <c r="J737" t="s">
        <v>85</v>
      </c>
      <c r="O737">
        <v>541.66999999999996</v>
      </c>
      <c r="R737" t="str">
        <f>+VLOOKUP($D737,TP!$B:$E,3,FALSE)</f>
        <v>DEVECO</v>
      </c>
      <c r="S737" t="str">
        <f>+VLOOKUP($D737,TP!$B:$E,4,FALSE)</f>
        <v>Création / Transmission</v>
      </c>
      <c r="T737" t="str">
        <f>+VLOOKUP($D737,TP!$B:$F,5,FALSE)</f>
        <v>C°/T°</v>
      </c>
      <c r="U737" t="str">
        <f>+VLOOKUP($G737,TP!$G:$J,4,FALSE)</f>
        <v>Produits</v>
      </c>
    </row>
    <row r="738" spans="1:21">
      <c r="A738">
        <v>2015</v>
      </c>
      <c r="B738">
        <v>10</v>
      </c>
      <c r="D738">
        <v>514</v>
      </c>
      <c r="E738" t="s">
        <v>145</v>
      </c>
      <c r="F738" t="s">
        <v>17</v>
      </c>
      <c r="G738">
        <v>70</v>
      </c>
      <c r="H738" t="s">
        <v>84</v>
      </c>
      <c r="I738">
        <v>706300</v>
      </c>
      <c r="J738" t="s">
        <v>125</v>
      </c>
      <c r="K738">
        <v>90</v>
      </c>
      <c r="L738">
        <v>0</v>
      </c>
      <c r="M738">
        <v>0</v>
      </c>
      <c r="P738">
        <v>0</v>
      </c>
      <c r="Q738">
        <v>0</v>
      </c>
      <c r="R738" t="str">
        <f>+VLOOKUP($D738,TP!$B:$E,3,FALSE)</f>
        <v>DEVECO</v>
      </c>
      <c r="S738" t="str">
        <f>+VLOOKUP($D738,TP!$B:$E,4,FALSE)</f>
        <v>Création / Transmission</v>
      </c>
      <c r="T738" t="str">
        <f>+VLOOKUP($D738,TP!$B:$F,5,FALSE)</f>
        <v>C°/T°</v>
      </c>
      <c r="U738" t="str">
        <f>+VLOOKUP($G738,TP!$G:$J,4,FALSE)</f>
        <v>Produits</v>
      </c>
    </row>
    <row r="739" spans="1:21">
      <c r="A739">
        <v>2015</v>
      </c>
      <c r="B739">
        <v>10</v>
      </c>
      <c r="D739">
        <v>514</v>
      </c>
      <c r="E739" t="s">
        <v>145</v>
      </c>
      <c r="F739" t="s">
        <v>17</v>
      </c>
      <c r="G739">
        <v>78</v>
      </c>
      <c r="H739" t="s">
        <v>69</v>
      </c>
      <c r="I739">
        <v>781500</v>
      </c>
      <c r="J739" t="s">
        <v>70</v>
      </c>
      <c r="K739">
        <v>0</v>
      </c>
      <c r="L739">
        <v>0</v>
      </c>
      <c r="M739">
        <v>21439</v>
      </c>
      <c r="P739">
        <v>21359</v>
      </c>
      <c r="Q739">
        <v>0</v>
      </c>
      <c r="R739" t="str">
        <f>+VLOOKUP($D739,TP!$B:$E,3,FALSE)</f>
        <v>DEVECO</v>
      </c>
      <c r="S739" t="str">
        <f>+VLOOKUP($D739,TP!$B:$E,4,FALSE)</f>
        <v>Création / Transmission</v>
      </c>
      <c r="T739" t="str">
        <f>+VLOOKUP($D739,TP!$B:$F,5,FALSE)</f>
        <v>C°/T°</v>
      </c>
      <c r="U739" t="str">
        <f>+VLOOKUP($G739,TP!$G:$J,4,FALSE)</f>
        <v>Provisions</v>
      </c>
    </row>
    <row r="740" spans="1:21">
      <c r="A740">
        <v>2015</v>
      </c>
      <c r="B740">
        <v>10</v>
      </c>
      <c r="D740">
        <v>518</v>
      </c>
      <c r="E740" t="s">
        <v>173</v>
      </c>
      <c r="F740" t="s">
        <v>174</v>
      </c>
      <c r="G740">
        <v>74</v>
      </c>
      <c r="H740" t="s">
        <v>93</v>
      </c>
      <c r="I740">
        <v>743100</v>
      </c>
      <c r="J740" t="s">
        <v>94</v>
      </c>
      <c r="K740">
        <v>-595</v>
      </c>
      <c r="L740">
        <v>0</v>
      </c>
      <c r="M740">
        <v>0</v>
      </c>
      <c r="P740">
        <v>0</v>
      </c>
      <c r="Q740">
        <v>0</v>
      </c>
      <c r="R740" t="str">
        <f>+VLOOKUP($D740,TP!$B:$E,3,FALSE)</f>
        <v>DEVECO</v>
      </c>
      <c r="S740" t="str">
        <f>+VLOOKUP($D740,TP!$B:$E,4,FALSE)</f>
        <v>Création / Transmission</v>
      </c>
      <c r="T740" t="str">
        <f>+VLOOKUP($D740,TP!$B:$F,5,FALSE)</f>
        <v>C°/T°</v>
      </c>
      <c r="U740" t="str">
        <f>+VLOOKUP($G740,TP!$G:$J,4,FALSE)</f>
        <v>Produits</v>
      </c>
    </row>
    <row r="741" spans="1:21">
      <c r="A741">
        <v>2015</v>
      </c>
      <c r="B741">
        <v>10</v>
      </c>
      <c r="D741">
        <v>518</v>
      </c>
      <c r="E741" t="s">
        <v>173</v>
      </c>
      <c r="F741" t="s">
        <v>157</v>
      </c>
      <c r="G741">
        <v>60</v>
      </c>
      <c r="H741" t="s">
        <v>23</v>
      </c>
      <c r="I741">
        <v>606410</v>
      </c>
      <c r="J741" t="s">
        <v>25</v>
      </c>
      <c r="O741">
        <v>-0.72</v>
      </c>
      <c r="R741" t="str">
        <f>+VLOOKUP($D741,TP!$B:$E,3,FALSE)</f>
        <v>DEVECO</v>
      </c>
      <c r="S741" t="str">
        <f>+VLOOKUP($D741,TP!$B:$E,4,FALSE)</f>
        <v>Création / Transmission</v>
      </c>
      <c r="T741" t="str">
        <f>+VLOOKUP($D741,TP!$B:$F,5,FALSE)</f>
        <v>C°/T°</v>
      </c>
      <c r="U741" t="str">
        <f>+VLOOKUP($G741,TP!$G:$J,4,FALSE)</f>
        <v>Charges</v>
      </c>
    </row>
    <row r="742" spans="1:21">
      <c r="A742">
        <v>2015</v>
      </c>
      <c r="B742">
        <v>10</v>
      </c>
      <c r="D742">
        <v>518</v>
      </c>
      <c r="E742" t="s">
        <v>173</v>
      </c>
      <c r="F742" t="s">
        <v>157</v>
      </c>
      <c r="G742">
        <v>62</v>
      </c>
      <c r="H742" t="s">
        <v>29</v>
      </c>
      <c r="I742">
        <v>628890</v>
      </c>
      <c r="J742" t="s">
        <v>54</v>
      </c>
      <c r="K742">
        <v>0</v>
      </c>
      <c r="L742">
        <v>-3110</v>
      </c>
      <c r="M742">
        <v>-3110</v>
      </c>
      <c r="P742">
        <v>0</v>
      </c>
      <c r="Q742">
        <v>0</v>
      </c>
      <c r="R742" t="str">
        <f>+VLOOKUP($D742,TP!$B:$E,3,FALSE)</f>
        <v>DEVECO</v>
      </c>
      <c r="S742" t="str">
        <f>+VLOOKUP($D742,TP!$B:$E,4,FALSE)</f>
        <v>Création / Transmission</v>
      </c>
      <c r="T742" t="str">
        <f>+VLOOKUP($D742,TP!$B:$F,5,FALSE)</f>
        <v>C°/T°</v>
      </c>
      <c r="U742" t="str">
        <f>+VLOOKUP($G742,TP!$G:$J,4,FALSE)</f>
        <v>Charges</v>
      </c>
    </row>
    <row r="743" spans="1:21">
      <c r="A743">
        <v>2015</v>
      </c>
      <c r="B743">
        <v>10</v>
      </c>
      <c r="D743">
        <v>518</v>
      </c>
      <c r="E743" t="s">
        <v>173</v>
      </c>
      <c r="F743" t="s">
        <v>157</v>
      </c>
      <c r="G743">
        <v>70</v>
      </c>
      <c r="H743" t="s">
        <v>84</v>
      </c>
      <c r="I743">
        <v>706950</v>
      </c>
      <c r="J743" t="s">
        <v>153</v>
      </c>
      <c r="K743">
        <v>0</v>
      </c>
      <c r="L743">
        <v>3660</v>
      </c>
      <c r="M743">
        <v>3660</v>
      </c>
      <c r="P743">
        <v>0</v>
      </c>
      <c r="Q743">
        <v>0</v>
      </c>
      <c r="R743" t="str">
        <f>+VLOOKUP($D743,TP!$B:$E,3,FALSE)</f>
        <v>DEVECO</v>
      </c>
      <c r="S743" t="str">
        <f>+VLOOKUP($D743,TP!$B:$E,4,FALSE)</f>
        <v>Création / Transmission</v>
      </c>
      <c r="T743" t="str">
        <f>+VLOOKUP($D743,TP!$B:$F,5,FALSE)</f>
        <v>C°/T°</v>
      </c>
      <c r="U743" t="str">
        <f>+VLOOKUP($G743,TP!$G:$J,4,FALSE)</f>
        <v>Produits</v>
      </c>
    </row>
    <row r="744" spans="1:21">
      <c r="A744">
        <v>2015</v>
      </c>
      <c r="B744">
        <v>10</v>
      </c>
      <c r="D744">
        <v>518</v>
      </c>
      <c r="E744" t="s">
        <v>173</v>
      </c>
      <c r="F744" t="s">
        <v>157</v>
      </c>
      <c r="G744">
        <v>70</v>
      </c>
      <c r="H744" t="s">
        <v>84</v>
      </c>
      <c r="I744">
        <v>706950</v>
      </c>
      <c r="J744" t="s">
        <v>153</v>
      </c>
      <c r="O744">
        <v>300</v>
      </c>
      <c r="R744" t="str">
        <f>+VLOOKUP($D744,TP!$B:$E,3,FALSE)</f>
        <v>DEVECO</v>
      </c>
      <c r="S744" t="str">
        <f>+VLOOKUP($D744,TP!$B:$E,4,FALSE)</f>
        <v>Création / Transmission</v>
      </c>
      <c r="T744" t="str">
        <f>+VLOOKUP($D744,TP!$B:$F,5,FALSE)</f>
        <v>C°/T°</v>
      </c>
      <c r="U744" t="str">
        <f>+VLOOKUP($G744,TP!$G:$J,4,FALSE)</f>
        <v>Produits</v>
      </c>
    </row>
    <row r="745" spans="1:21">
      <c r="A745">
        <v>2015</v>
      </c>
      <c r="B745">
        <v>10</v>
      </c>
      <c r="D745">
        <v>518</v>
      </c>
      <c r="E745" t="s">
        <v>173</v>
      </c>
      <c r="F745" t="s">
        <v>157</v>
      </c>
      <c r="G745">
        <v>70</v>
      </c>
      <c r="H745" t="s">
        <v>84</v>
      </c>
      <c r="I745">
        <v>706950</v>
      </c>
      <c r="J745" t="s">
        <v>153</v>
      </c>
      <c r="O745">
        <v>300</v>
      </c>
      <c r="R745" t="str">
        <f>+VLOOKUP($D745,TP!$B:$E,3,FALSE)</f>
        <v>DEVECO</v>
      </c>
      <c r="S745" t="str">
        <f>+VLOOKUP($D745,TP!$B:$E,4,FALSE)</f>
        <v>Création / Transmission</v>
      </c>
      <c r="T745" t="str">
        <f>+VLOOKUP($D745,TP!$B:$F,5,FALSE)</f>
        <v>C°/T°</v>
      </c>
      <c r="U745" t="str">
        <f>+VLOOKUP($G745,TP!$G:$J,4,FALSE)</f>
        <v>Produits</v>
      </c>
    </row>
    <row r="746" spans="1:21">
      <c r="A746">
        <v>2015</v>
      </c>
      <c r="B746">
        <v>10</v>
      </c>
      <c r="D746">
        <v>518</v>
      </c>
      <c r="E746" t="s">
        <v>173</v>
      </c>
      <c r="F746" t="s">
        <v>157</v>
      </c>
      <c r="G746">
        <v>70</v>
      </c>
      <c r="H746" t="s">
        <v>84</v>
      </c>
      <c r="I746">
        <v>706950</v>
      </c>
      <c r="J746" t="s">
        <v>153</v>
      </c>
      <c r="O746">
        <v>300</v>
      </c>
      <c r="R746" t="str">
        <f>+VLOOKUP($D746,TP!$B:$E,3,FALSE)</f>
        <v>DEVECO</v>
      </c>
      <c r="S746" t="str">
        <f>+VLOOKUP($D746,TP!$B:$E,4,FALSE)</f>
        <v>Création / Transmission</v>
      </c>
      <c r="T746" t="str">
        <f>+VLOOKUP($D746,TP!$B:$F,5,FALSE)</f>
        <v>C°/T°</v>
      </c>
      <c r="U746" t="str">
        <f>+VLOOKUP($G746,TP!$G:$J,4,FALSE)</f>
        <v>Produits</v>
      </c>
    </row>
    <row r="747" spans="1:21">
      <c r="A747">
        <v>2015</v>
      </c>
      <c r="B747">
        <v>10</v>
      </c>
      <c r="D747">
        <v>518</v>
      </c>
      <c r="E747" t="s">
        <v>173</v>
      </c>
      <c r="F747" t="s">
        <v>157</v>
      </c>
      <c r="G747">
        <v>70</v>
      </c>
      <c r="H747" t="s">
        <v>84</v>
      </c>
      <c r="I747">
        <v>706950</v>
      </c>
      <c r="J747" t="s">
        <v>153</v>
      </c>
      <c r="O747">
        <v>300</v>
      </c>
      <c r="R747" t="str">
        <f>+VLOOKUP($D747,TP!$B:$E,3,FALSE)</f>
        <v>DEVECO</v>
      </c>
      <c r="S747" t="str">
        <f>+VLOOKUP($D747,TP!$B:$E,4,FALSE)</f>
        <v>Création / Transmission</v>
      </c>
      <c r="T747" t="str">
        <f>+VLOOKUP($D747,TP!$B:$F,5,FALSE)</f>
        <v>C°/T°</v>
      </c>
      <c r="U747" t="str">
        <f>+VLOOKUP($G747,TP!$G:$J,4,FALSE)</f>
        <v>Produits</v>
      </c>
    </row>
    <row r="748" spans="1:21">
      <c r="A748">
        <v>2015</v>
      </c>
      <c r="B748">
        <v>10</v>
      </c>
      <c r="D748">
        <v>518</v>
      </c>
      <c r="E748" t="s">
        <v>173</v>
      </c>
      <c r="F748" t="s">
        <v>157</v>
      </c>
      <c r="G748">
        <v>70</v>
      </c>
      <c r="H748" t="s">
        <v>84</v>
      </c>
      <c r="I748">
        <v>706950</v>
      </c>
      <c r="J748" t="s">
        <v>153</v>
      </c>
      <c r="O748">
        <v>300</v>
      </c>
      <c r="R748" t="str">
        <f>+VLOOKUP($D748,TP!$B:$E,3,FALSE)</f>
        <v>DEVECO</v>
      </c>
      <c r="S748" t="str">
        <f>+VLOOKUP($D748,TP!$B:$E,4,FALSE)</f>
        <v>Création / Transmission</v>
      </c>
      <c r="T748" t="str">
        <f>+VLOOKUP($D748,TP!$B:$F,5,FALSE)</f>
        <v>C°/T°</v>
      </c>
      <c r="U748" t="str">
        <f>+VLOOKUP($G748,TP!$G:$J,4,FALSE)</f>
        <v>Produits</v>
      </c>
    </row>
    <row r="749" spans="1:21">
      <c r="A749">
        <v>2015</v>
      </c>
      <c r="B749">
        <v>10</v>
      </c>
      <c r="D749">
        <v>518</v>
      </c>
      <c r="E749" t="s">
        <v>173</v>
      </c>
      <c r="F749" t="s">
        <v>17</v>
      </c>
      <c r="G749">
        <v>60</v>
      </c>
      <c r="H749" t="s">
        <v>23</v>
      </c>
      <c r="I749">
        <v>606320</v>
      </c>
      <c r="J749" t="s">
        <v>24</v>
      </c>
      <c r="O749">
        <v>-377.88</v>
      </c>
      <c r="R749" t="str">
        <f>+VLOOKUP($D749,TP!$B:$E,3,FALSE)</f>
        <v>DEVECO</v>
      </c>
      <c r="S749" t="str">
        <f>+VLOOKUP($D749,TP!$B:$E,4,FALSE)</f>
        <v>Création / Transmission</v>
      </c>
      <c r="T749" t="str">
        <f>+VLOOKUP($D749,TP!$B:$F,5,FALSE)</f>
        <v>C°/T°</v>
      </c>
      <c r="U749" t="str">
        <f>+VLOOKUP($G749,TP!$G:$J,4,FALSE)</f>
        <v>Charges</v>
      </c>
    </row>
    <row r="750" spans="1:21">
      <c r="A750">
        <v>2015</v>
      </c>
      <c r="B750">
        <v>10</v>
      </c>
      <c r="D750">
        <v>518</v>
      </c>
      <c r="E750" t="s">
        <v>173</v>
      </c>
      <c r="F750" t="s">
        <v>17</v>
      </c>
      <c r="G750">
        <v>60</v>
      </c>
      <c r="H750" t="s">
        <v>23</v>
      </c>
      <c r="I750">
        <v>606410</v>
      </c>
      <c r="J750" t="s">
        <v>25</v>
      </c>
      <c r="O750">
        <v>-0.72</v>
      </c>
      <c r="R750" t="str">
        <f>+VLOOKUP($D750,TP!$B:$E,3,FALSE)</f>
        <v>DEVECO</v>
      </c>
      <c r="S750" t="str">
        <f>+VLOOKUP($D750,TP!$B:$E,4,FALSE)</f>
        <v>Création / Transmission</v>
      </c>
      <c r="T750" t="str">
        <f>+VLOOKUP($D750,TP!$B:$F,5,FALSE)</f>
        <v>C°/T°</v>
      </c>
      <c r="U750" t="str">
        <f>+VLOOKUP($G750,TP!$G:$J,4,FALSE)</f>
        <v>Charges</v>
      </c>
    </row>
    <row r="751" spans="1:21">
      <c r="A751">
        <v>2015</v>
      </c>
      <c r="B751">
        <v>10</v>
      </c>
      <c r="D751">
        <v>518</v>
      </c>
      <c r="E751" t="s">
        <v>173</v>
      </c>
      <c r="F751" t="s">
        <v>17</v>
      </c>
      <c r="G751">
        <v>62</v>
      </c>
      <c r="H751" t="s">
        <v>29</v>
      </c>
      <c r="I751">
        <v>625700</v>
      </c>
      <c r="J751" t="s">
        <v>31</v>
      </c>
      <c r="O751">
        <v>-30</v>
      </c>
      <c r="R751" t="str">
        <f>+VLOOKUP($D751,TP!$B:$E,3,FALSE)</f>
        <v>DEVECO</v>
      </c>
      <c r="S751" t="str">
        <f>+VLOOKUP($D751,TP!$B:$E,4,FALSE)</f>
        <v>Création / Transmission</v>
      </c>
      <c r="T751" t="str">
        <f>+VLOOKUP($D751,TP!$B:$F,5,FALSE)</f>
        <v>C°/T°</v>
      </c>
      <c r="U751" t="str">
        <f>+VLOOKUP($G751,TP!$G:$J,4,FALSE)</f>
        <v>Charges</v>
      </c>
    </row>
    <row r="752" spans="1:21">
      <c r="A752">
        <v>2015</v>
      </c>
      <c r="B752">
        <v>10</v>
      </c>
      <c r="D752">
        <v>518</v>
      </c>
      <c r="E752" t="s">
        <v>173</v>
      </c>
      <c r="F752" t="s">
        <v>17</v>
      </c>
      <c r="G752">
        <v>62</v>
      </c>
      <c r="H752" t="s">
        <v>29</v>
      </c>
      <c r="I752">
        <v>625700</v>
      </c>
      <c r="J752" t="s">
        <v>31</v>
      </c>
      <c r="O752">
        <v>-30</v>
      </c>
      <c r="R752" t="str">
        <f>+VLOOKUP($D752,TP!$B:$E,3,FALSE)</f>
        <v>DEVECO</v>
      </c>
      <c r="S752" t="str">
        <f>+VLOOKUP($D752,TP!$B:$E,4,FALSE)</f>
        <v>Création / Transmission</v>
      </c>
      <c r="T752" t="str">
        <f>+VLOOKUP($D752,TP!$B:$F,5,FALSE)</f>
        <v>C°/T°</v>
      </c>
      <c r="U752" t="str">
        <f>+VLOOKUP($G752,TP!$G:$J,4,FALSE)</f>
        <v>Charges</v>
      </c>
    </row>
    <row r="753" spans="1:21">
      <c r="A753">
        <v>2015</v>
      </c>
      <c r="B753">
        <v>10</v>
      </c>
      <c r="D753">
        <v>518</v>
      </c>
      <c r="E753" t="s">
        <v>173</v>
      </c>
      <c r="F753" t="s">
        <v>17</v>
      </c>
      <c r="G753">
        <v>62</v>
      </c>
      <c r="H753" t="s">
        <v>29</v>
      </c>
      <c r="I753">
        <v>625700</v>
      </c>
      <c r="J753" t="s">
        <v>31</v>
      </c>
      <c r="O753">
        <v>-30</v>
      </c>
      <c r="R753" t="str">
        <f>+VLOOKUP($D753,TP!$B:$E,3,FALSE)</f>
        <v>DEVECO</v>
      </c>
      <c r="S753" t="str">
        <f>+VLOOKUP($D753,TP!$B:$E,4,FALSE)</f>
        <v>Création / Transmission</v>
      </c>
      <c r="T753" t="str">
        <f>+VLOOKUP($D753,TP!$B:$F,5,FALSE)</f>
        <v>C°/T°</v>
      </c>
      <c r="U753" t="str">
        <f>+VLOOKUP($G753,TP!$G:$J,4,FALSE)</f>
        <v>Charges</v>
      </c>
    </row>
    <row r="754" spans="1:21">
      <c r="A754">
        <v>2015</v>
      </c>
      <c r="B754">
        <v>10</v>
      </c>
      <c r="D754">
        <v>518</v>
      </c>
      <c r="E754" t="s">
        <v>173</v>
      </c>
      <c r="F754" t="s">
        <v>17</v>
      </c>
      <c r="G754">
        <v>62</v>
      </c>
      <c r="H754" t="s">
        <v>29</v>
      </c>
      <c r="I754">
        <v>626210</v>
      </c>
      <c r="J754" t="s">
        <v>33</v>
      </c>
      <c r="O754">
        <v>-30.66</v>
      </c>
      <c r="R754" t="str">
        <f>+VLOOKUP($D754,TP!$B:$E,3,FALSE)</f>
        <v>DEVECO</v>
      </c>
      <c r="S754" t="str">
        <f>+VLOOKUP($D754,TP!$B:$E,4,FALSE)</f>
        <v>Création / Transmission</v>
      </c>
      <c r="T754" t="str">
        <f>+VLOOKUP($D754,TP!$B:$F,5,FALSE)</f>
        <v>C°/T°</v>
      </c>
      <c r="U754" t="str">
        <f>+VLOOKUP($G754,TP!$G:$J,4,FALSE)</f>
        <v>Charges</v>
      </c>
    </row>
    <row r="755" spans="1:21">
      <c r="A755">
        <v>2015</v>
      </c>
      <c r="B755">
        <v>10</v>
      </c>
      <c r="D755">
        <v>518</v>
      </c>
      <c r="E755" t="s">
        <v>173</v>
      </c>
      <c r="F755" t="s">
        <v>17</v>
      </c>
      <c r="G755">
        <v>62</v>
      </c>
      <c r="H755" t="s">
        <v>29</v>
      </c>
      <c r="I755">
        <v>626210</v>
      </c>
      <c r="J755" t="s">
        <v>33</v>
      </c>
      <c r="O755">
        <v>-48.72</v>
      </c>
      <c r="R755" t="str">
        <f>+VLOOKUP($D755,TP!$B:$E,3,FALSE)</f>
        <v>DEVECO</v>
      </c>
      <c r="S755" t="str">
        <f>+VLOOKUP($D755,TP!$B:$E,4,FALSE)</f>
        <v>Création / Transmission</v>
      </c>
      <c r="T755" t="str">
        <f>+VLOOKUP($D755,TP!$B:$F,5,FALSE)</f>
        <v>C°/T°</v>
      </c>
      <c r="U755" t="str">
        <f>+VLOOKUP($G755,TP!$G:$J,4,FALSE)</f>
        <v>Charges</v>
      </c>
    </row>
    <row r="756" spans="1:21">
      <c r="A756">
        <v>2015</v>
      </c>
      <c r="B756">
        <v>10</v>
      </c>
      <c r="D756">
        <v>518</v>
      </c>
      <c r="E756" t="s">
        <v>173</v>
      </c>
      <c r="F756" t="s">
        <v>17</v>
      </c>
      <c r="G756">
        <v>62</v>
      </c>
      <c r="H756" t="s">
        <v>29</v>
      </c>
      <c r="I756">
        <v>626210</v>
      </c>
      <c r="J756" t="s">
        <v>33</v>
      </c>
      <c r="O756">
        <v>-19.670000000000002</v>
      </c>
      <c r="R756" t="str">
        <f>+VLOOKUP($D756,TP!$B:$E,3,FALSE)</f>
        <v>DEVECO</v>
      </c>
      <c r="S756" t="str">
        <f>+VLOOKUP($D756,TP!$B:$E,4,FALSE)</f>
        <v>Création / Transmission</v>
      </c>
      <c r="T756" t="str">
        <f>+VLOOKUP($D756,TP!$B:$F,5,FALSE)</f>
        <v>C°/T°</v>
      </c>
      <c r="U756" t="str">
        <f>+VLOOKUP($G756,TP!$G:$J,4,FALSE)</f>
        <v>Charges</v>
      </c>
    </row>
    <row r="757" spans="1:21">
      <c r="A757">
        <v>2015</v>
      </c>
      <c r="B757">
        <v>10</v>
      </c>
      <c r="D757">
        <v>518</v>
      </c>
      <c r="E757" t="s">
        <v>173</v>
      </c>
      <c r="F757" t="s">
        <v>17</v>
      </c>
      <c r="G757">
        <v>62</v>
      </c>
      <c r="H757" t="s">
        <v>29</v>
      </c>
      <c r="I757">
        <v>626210</v>
      </c>
      <c r="J757" t="s">
        <v>33</v>
      </c>
      <c r="O757">
        <v>-30.54</v>
      </c>
      <c r="R757" t="str">
        <f>+VLOOKUP($D757,TP!$B:$E,3,FALSE)</f>
        <v>DEVECO</v>
      </c>
      <c r="S757" t="str">
        <f>+VLOOKUP($D757,TP!$B:$E,4,FALSE)</f>
        <v>Création / Transmission</v>
      </c>
      <c r="T757" t="str">
        <f>+VLOOKUP($D757,TP!$B:$F,5,FALSE)</f>
        <v>C°/T°</v>
      </c>
      <c r="U757" t="str">
        <f>+VLOOKUP($G757,TP!$G:$J,4,FALSE)</f>
        <v>Charges</v>
      </c>
    </row>
    <row r="758" spans="1:21">
      <c r="A758">
        <v>2015</v>
      </c>
      <c r="B758">
        <v>10</v>
      </c>
      <c r="D758">
        <v>518</v>
      </c>
      <c r="E758" t="s">
        <v>173</v>
      </c>
      <c r="F758" t="s">
        <v>17</v>
      </c>
      <c r="G758">
        <v>62</v>
      </c>
      <c r="H758" t="s">
        <v>29</v>
      </c>
      <c r="I758">
        <v>626210</v>
      </c>
      <c r="J758" t="s">
        <v>33</v>
      </c>
      <c r="O758">
        <v>-31.5</v>
      </c>
      <c r="R758" t="str">
        <f>+VLOOKUP($D758,TP!$B:$E,3,FALSE)</f>
        <v>DEVECO</v>
      </c>
      <c r="S758" t="str">
        <f>+VLOOKUP($D758,TP!$B:$E,4,FALSE)</f>
        <v>Création / Transmission</v>
      </c>
      <c r="T758" t="str">
        <f>+VLOOKUP($D758,TP!$B:$F,5,FALSE)</f>
        <v>C°/T°</v>
      </c>
      <c r="U758" t="str">
        <f>+VLOOKUP($G758,TP!$G:$J,4,FALSE)</f>
        <v>Charges</v>
      </c>
    </row>
    <row r="759" spans="1:21">
      <c r="A759">
        <v>2015</v>
      </c>
      <c r="B759">
        <v>10</v>
      </c>
      <c r="D759">
        <v>518</v>
      </c>
      <c r="E759" t="s">
        <v>173</v>
      </c>
      <c r="F759" t="s">
        <v>17</v>
      </c>
      <c r="G759">
        <v>62</v>
      </c>
      <c r="H759" t="s">
        <v>29</v>
      </c>
      <c r="I759">
        <v>626210</v>
      </c>
      <c r="J759" t="s">
        <v>33</v>
      </c>
      <c r="O759">
        <v>-45.76</v>
      </c>
      <c r="R759" t="str">
        <f>+VLOOKUP($D759,TP!$B:$E,3,FALSE)</f>
        <v>DEVECO</v>
      </c>
      <c r="S759" t="str">
        <f>+VLOOKUP($D759,TP!$B:$E,4,FALSE)</f>
        <v>Création / Transmission</v>
      </c>
      <c r="T759" t="str">
        <f>+VLOOKUP($D759,TP!$B:$F,5,FALSE)</f>
        <v>C°/T°</v>
      </c>
      <c r="U759" t="str">
        <f>+VLOOKUP($G759,TP!$G:$J,4,FALSE)</f>
        <v>Charges</v>
      </c>
    </row>
    <row r="760" spans="1:21">
      <c r="A760">
        <v>2015</v>
      </c>
      <c r="B760">
        <v>10</v>
      </c>
      <c r="D760">
        <v>518</v>
      </c>
      <c r="E760" t="s">
        <v>173</v>
      </c>
      <c r="F760" t="s">
        <v>17</v>
      </c>
      <c r="G760">
        <v>62</v>
      </c>
      <c r="H760" t="s">
        <v>29</v>
      </c>
      <c r="I760">
        <v>626210</v>
      </c>
      <c r="J760" t="s">
        <v>33</v>
      </c>
      <c r="O760">
        <v>-17.57</v>
      </c>
      <c r="R760" t="str">
        <f>+VLOOKUP($D760,TP!$B:$E,3,FALSE)</f>
        <v>DEVECO</v>
      </c>
      <c r="S760" t="str">
        <f>+VLOOKUP($D760,TP!$B:$E,4,FALSE)</f>
        <v>Création / Transmission</v>
      </c>
      <c r="T760" t="str">
        <f>+VLOOKUP($D760,TP!$B:$F,5,FALSE)</f>
        <v>C°/T°</v>
      </c>
      <c r="U760" t="str">
        <f>+VLOOKUP($G760,TP!$G:$J,4,FALSE)</f>
        <v>Charges</v>
      </c>
    </row>
    <row r="761" spans="1:21">
      <c r="A761">
        <v>2015</v>
      </c>
      <c r="B761">
        <v>10</v>
      </c>
      <c r="D761">
        <v>518</v>
      </c>
      <c r="E761" t="s">
        <v>173</v>
      </c>
      <c r="F761" t="s">
        <v>17</v>
      </c>
      <c r="G761">
        <v>62</v>
      </c>
      <c r="H761" t="s">
        <v>29</v>
      </c>
      <c r="I761">
        <v>626210</v>
      </c>
      <c r="J761" t="s">
        <v>33</v>
      </c>
      <c r="O761">
        <v>-15.59</v>
      </c>
      <c r="R761" t="str">
        <f>+VLOOKUP($D761,TP!$B:$E,3,FALSE)</f>
        <v>DEVECO</v>
      </c>
      <c r="S761" t="str">
        <f>+VLOOKUP($D761,TP!$B:$E,4,FALSE)</f>
        <v>Création / Transmission</v>
      </c>
      <c r="T761" t="str">
        <f>+VLOOKUP($D761,TP!$B:$F,5,FALSE)</f>
        <v>C°/T°</v>
      </c>
      <c r="U761" t="str">
        <f>+VLOOKUP($G761,TP!$G:$J,4,FALSE)</f>
        <v>Charges</v>
      </c>
    </row>
    <row r="762" spans="1:21">
      <c r="A762">
        <v>2015</v>
      </c>
      <c r="B762">
        <v>10</v>
      </c>
      <c r="D762">
        <v>518</v>
      </c>
      <c r="E762" t="s">
        <v>173</v>
      </c>
      <c r="F762" t="s">
        <v>17</v>
      </c>
      <c r="G762">
        <v>62</v>
      </c>
      <c r="H762" t="s">
        <v>29</v>
      </c>
      <c r="I762">
        <v>626210</v>
      </c>
      <c r="J762" t="s">
        <v>33</v>
      </c>
      <c r="O762">
        <v>-9.3800000000000008</v>
      </c>
      <c r="R762" t="str">
        <f>+VLOOKUP($D762,TP!$B:$E,3,FALSE)</f>
        <v>DEVECO</v>
      </c>
      <c r="S762" t="str">
        <f>+VLOOKUP($D762,TP!$B:$E,4,FALSE)</f>
        <v>Création / Transmission</v>
      </c>
      <c r="T762" t="str">
        <f>+VLOOKUP($D762,TP!$B:$F,5,FALSE)</f>
        <v>C°/T°</v>
      </c>
      <c r="U762" t="str">
        <f>+VLOOKUP($G762,TP!$G:$J,4,FALSE)</f>
        <v>Charges</v>
      </c>
    </row>
    <row r="763" spans="1:21">
      <c r="A763">
        <v>2015</v>
      </c>
      <c r="B763">
        <v>10</v>
      </c>
      <c r="D763">
        <v>518</v>
      </c>
      <c r="E763" t="s">
        <v>173</v>
      </c>
      <c r="F763" t="s">
        <v>17</v>
      </c>
      <c r="G763">
        <v>62</v>
      </c>
      <c r="H763" t="s">
        <v>29</v>
      </c>
      <c r="I763">
        <v>626210</v>
      </c>
      <c r="J763" t="s">
        <v>33</v>
      </c>
      <c r="O763">
        <v>-31.5</v>
      </c>
      <c r="R763" t="str">
        <f>+VLOOKUP($D763,TP!$B:$E,3,FALSE)</f>
        <v>DEVECO</v>
      </c>
      <c r="S763" t="str">
        <f>+VLOOKUP($D763,TP!$B:$E,4,FALSE)</f>
        <v>Création / Transmission</v>
      </c>
      <c r="T763" t="str">
        <f>+VLOOKUP($D763,TP!$B:$F,5,FALSE)</f>
        <v>C°/T°</v>
      </c>
      <c r="U763" t="str">
        <f>+VLOOKUP($G763,TP!$G:$J,4,FALSE)</f>
        <v>Charges</v>
      </c>
    </row>
    <row r="764" spans="1:21">
      <c r="A764">
        <v>2015</v>
      </c>
      <c r="B764">
        <v>10</v>
      </c>
      <c r="D764">
        <v>518</v>
      </c>
      <c r="E764" t="s">
        <v>173</v>
      </c>
      <c r="F764" t="s">
        <v>17</v>
      </c>
      <c r="G764">
        <v>62</v>
      </c>
      <c r="H764" t="s">
        <v>29</v>
      </c>
      <c r="I764">
        <v>626210</v>
      </c>
      <c r="J764" t="s">
        <v>33</v>
      </c>
      <c r="O764">
        <v>-21.01</v>
      </c>
      <c r="R764" t="str">
        <f>+VLOOKUP($D764,TP!$B:$E,3,FALSE)</f>
        <v>DEVECO</v>
      </c>
      <c r="S764" t="str">
        <f>+VLOOKUP($D764,TP!$B:$E,4,FALSE)</f>
        <v>Création / Transmission</v>
      </c>
      <c r="T764" t="str">
        <f>+VLOOKUP($D764,TP!$B:$F,5,FALSE)</f>
        <v>C°/T°</v>
      </c>
      <c r="U764" t="str">
        <f>+VLOOKUP($G764,TP!$G:$J,4,FALSE)</f>
        <v>Charges</v>
      </c>
    </row>
    <row r="765" spans="1:21">
      <c r="A765">
        <v>2015</v>
      </c>
      <c r="B765">
        <v>10</v>
      </c>
      <c r="D765">
        <v>518</v>
      </c>
      <c r="E765" t="s">
        <v>173</v>
      </c>
      <c r="F765" t="s">
        <v>17</v>
      </c>
      <c r="G765">
        <v>62</v>
      </c>
      <c r="H765" t="s">
        <v>29</v>
      </c>
      <c r="I765">
        <v>626210</v>
      </c>
      <c r="J765" t="s">
        <v>33</v>
      </c>
      <c r="O765">
        <v>-26.96</v>
      </c>
      <c r="R765" t="str">
        <f>+VLOOKUP($D765,TP!$B:$E,3,FALSE)</f>
        <v>DEVECO</v>
      </c>
      <c r="S765" t="str">
        <f>+VLOOKUP($D765,TP!$B:$E,4,FALSE)</f>
        <v>Création / Transmission</v>
      </c>
      <c r="T765" t="str">
        <f>+VLOOKUP($D765,TP!$B:$F,5,FALSE)</f>
        <v>C°/T°</v>
      </c>
      <c r="U765" t="str">
        <f>+VLOOKUP($G765,TP!$G:$J,4,FALSE)</f>
        <v>Charges</v>
      </c>
    </row>
    <row r="766" spans="1:21">
      <c r="A766">
        <v>2015</v>
      </c>
      <c r="B766">
        <v>10</v>
      </c>
      <c r="D766">
        <v>518</v>
      </c>
      <c r="E766" t="s">
        <v>173</v>
      </c>
      <c r="F766" t="s">
        <v>17</v>
      </c>
      <c r="G766">
        <v>62</v>
      </c>
      <c r="H766" t="s">
        <v>29</v>
      </c>
      <c r="I766">
        <v>626210</v>
      </c>
      <c r="J766" t="s">
        <v>33</v>
      </c>
      <c r="O766">
        <v>-13.51</v>
      </c>
      <c r="R766" t="str">
        <f>+VLOOKUP($D766,TP!$B:$E,3,FALSE)</f>
        <v>DEVECO</v>
      </c>
      <c r="S766" t="str">
        <f>+VLOOKUP($D766,TP!$B:$E,4,FALSE)</f>
        <v>Création / Transmission</v>
      </c>
      <c r="T766" t="str">
        <f>+VLOOKUP($D766,TP!$B:$F,5,FALSE)</f>
        <v>C°/T°</v>
      </c>
      <c r="U766" t="str">
        <f>+VLOOKUP($G766,TP!$G:$J,4,FALSE)</f>
        <v>Charges</v>
      </c>
    </row>
    <row r="767" spans="1:21">
      <c r="A767">
        <v>2015</v>
      </c>
      <c r="B767">
        <v>10</v>
      </c>
      <c r="D767">
        <v>518</v>
      </c>
      <c r="E767" t="s">
        <v>173</v>
      </c>
      <c r="F767" t="s">
        <v>17</v>
      </c>
      <c r="G767">
        <v>62</v>
      </c>
      <c r="H767" t="s">
        <v>29</v>
      </c>
      <c r="I767">
        <v>626210</v>
      </c>
      <c r="J767" t="s">
        <v>33</v>
      </c>
      <c r="O767">
        <v>-26.96</v>
      </c>
      <c r="R767" t="str">
        <f>+VLOOKUP($D767,TP!$B:$E,3,FALSE)</f>
        <v>DEVECO</v>
      </c>
      <c r="S767" t="str">
        <f>+VLOOKUP($D767,TP!$B:$E,4,FALSE)</f>
        <v>Création / Transmission</v>
      </c>
      <c r="T767" t="str">
        <f>+VLOOKUP($D767,TP!$B:$F,5,FALSE)</f>
        <v>C°/T°</v>
      </c>
      <c r="U767" t="str">
        <f>+VLOOKUP($G767,TP!$G:$J,4,FALSE)</f>
        <v>Charges</v>
      </c>
    </row>
    <row r="768" spans="1:21">
      <c r="A768">
        <v>2015</v>
      </c>
      <c r="B768">
        <v>10</v>
      </c>
      <c r="D768">
        <v>518</v>
      </c>
      <c r="E768" t="s">
        <v>173</v>
      </c>
      <c r="F768" t="s">
        <v>17</v>
      </c>
      <c r="G768">
        <v>62</v>
      </c>
      <c r="H768" t="s">
        <v>29</v>
      </c>
      <c r="I768">
        <v>626210</v>
      </c>
      <c r="J768" t="s">
        <v>33</v>
      </c>
      <c r="O768">
        <v>-5.34</v>
      </c>
      <c r="R768" t="str">
        <f>+VLOOKUP($D768,TP!$B:$E,3,FALSE)</f>
        <v>DEVECO</v>
      </c>
      <c r="S768" t="str">
        <f>+VLOOKUP($D768,TP!$B:$E,4,FALSE)</f>
        <v>Création / Transmission</v>
      </c>
      <c r="T768" t="str">
        <f>+VLOOKUP($D768,TP!$B:$F,5,FALSE)</f>
        <v>C°/T°</v>
      </c>
      <c r="U768" t="str">
        <f>+VLOOKUP($G768,TP!$G:$J,4,FALSE)</f>
        <v>Charges</v>
      </c>
    </row>
    <row r="769" spans="1:21">
      <c r="A769">
        <v>2015</v>
      </c>
      <c r="B769">
        <v>10</v>
      </c>
      <c r="D769">
        <v>518</v>
      </c>
      <c r="E769" t="s">
        <v>173</v>
      </c>
      <c r="F769" t="s">
        <v>17</v>
      </c>
      <c r="G769">
        <v>62</v>
      </c>
      <c r="H769" t="s">
        <v>29</v>
      </c>
      <c r="I769">
        <v>626210</v>
      </c>
      <c r="J769" t="s">
        <v>33</v>
      </c>
      <c r="O769">
        <v>-26.96</v>
      </c>
      <c r="R769" t="str">
        <f>+VLOOKUP($D769,TP!$B:$E,3,FALSE)</f>
        <v>DEVECO</v>
      </c>
      <c r="S769" t="str">
        <f>+VLOOKUP($D769,TP!$B:$E,4,FALSE)</f>
        <v>Création / Transmission</v>
      </c>
      <c r="T769" t="str">
        <f>+VLOOKUP($D769,TP!$B:$F,5,FALSE)</f>
        <v>C°/T°</v>
      </c>
      <c r="U769" t="str">
        <f>+VLOOKUP($G769,TP!$G:$J,4,FALSE)</f>
        <v>Charges</v>
      </c>
    </row>
    <row r="770" spans="1:21">
      <c r="A770">
        <v>2015</v>
      </c>
      <c r="B770">
        <v>10</v>
      </c>
      <c r="D770">
        <v>5191</v>
      </c>
      <c r="E770" t="s">
        <v>175</v>
      </c>
      <c r="F770" t="s">
        <v>139</v>
      </c>
      <c r="G770">
        <v>62</v>
      </c>
      <c r="H770" t="s">
        <v>29</v>
      </c>
      <c r="I770">
        <v>628890</v>
      </c>
      <c r="J770" t="s">
        <v>54</v>
      </c>
      <c r="K770">
        <v>-7173</v>
      </c>
      <c r="L770">
        <v>0</v>
      </c>
      <c r="M770">
        <v>0</v>
      </c>
      <c r="P770">
        <v>0</v>
      </c>
      <c r="Q770">
        <v>0</v>
      </c>
      <c r="R770" t="str">
        <f>+VLOOKUP($D770,TP!$B:$E,3,FALSE)</f>
        <v>DEVECO</v>
      </c>
      <c r="S770" t="str">
        <f>+VLOOKUP($D770,TP!$B:$E,4,FALSE)</f>
        <v>PME</v>
      </c>
      <c r="T770" t="str">
        <f>+VLOOKUP($D770,TP!$B:$F,5,FALSE)</f>
        <v>PME</v>
      </c>
      <c r="U770" t="str">
        <f>+VLOOKUP($G770,TP!$G:$J,4,FALSE)</f>
        <v>Charges</v>
      </c>
    </row>
    <row r="771" spans="1:21">
      <c r="A771">
        <v>2015</v>
      </c>
      <c r="B771">
        <v>10</v>
      </c>
      <c r="D771">
        <v>5191</v>
      </c>
      <c r="E771" t="s">
        <v>175</v>
      </c>
      <c r="F771" t="s">
        <v>17</v>
      </c>
      <c r="G771">
        <v>28</v>
      </c>
      <c r="H771" t="s">
        <v>20</v>
      </c>
      <c r="I771">
        <v>281832</v>
      </c>
      <c r="J771" t="s">
        <v>21</v>
      </c>
      <c r="K771">
        <v>260.36</v>
      </c>
      <c r="L771">
        <v>0</v>
      </c>
      <c r="M771">
        <v>0</v>
      </c>
      <c r="P771">
        <v>0</v>
      </c>
      <c r="Q771">
        <v>0</v>
      </c>
      <c r="R771" t="str">
        <f>+VLOOKUP($D771,TP!$B:$E,3,FALSE)</f>
        <v>DEVECO</v>
      </c>
      <c r="S771" t="str">
        <f>+VLOOKUP($D771,TP!$B:$E,4,FALSE)</f>
        <v>PME</v>
      </c>
      <c r="T771" t="str">
        <f>+VLOOKUP($D771,TP!$B:$F,5,FALSE)</f>
        <v>PME</v>
      </c>
      <c r="U771" t="str">
        <f>+VLOOKUP($G771,TP!$G:$J,4,FALSE)</f>
        <v/>
      </c>
    </row>
    <row r="772" spans="1:21">
      <c r="A772">
        <v>2015</v>
      </c>
      <c r="B772">
        <v>10</v>
      </c>
      <c r="D772">
        <v>5191</v>
      </c>
      <c r="E772" t="s">
        <v>175</v>
      </c>
      <c r="F772" t="s">
        <v>17</v>
      </c>
      <c r="G772">
        <v>60</v>
      </c>
      <c r="H772" t="s">
        <v>23</v>
      </c>
      <c r="I772">
        <v>606320</v>
      </c>
      <c r="J772" t="s">
        <v>24</v>
      </c>
      <c r="O772">
        <v>-0.18</v>
      </c>
      <c r="R772" t="str">
        <f>+VLOOKUP($D772,TP!$B:$E,3,FALSE)</f>
        <v>DEVECO</v>
      </c>
      <c r="S772" t="str">
        <f>+VLOOKUP($D772,TP!$B:$E,4,FALSE)</f>
        <v>PME</v>
      </c>
      <c r="T772" t="str">
        <f>+VLOOKUP($D772,TP!$B:$F,5,FALSE)</f>
        <v>PME</v>
      </c>
      <c r="U772" t="str">
        <f>+VLOOKUP($G772,TP!$G:$J,4,FALSE)</f>
        <v>Charges</v>
      </c>
    </row>
    <row r="773" spans="1:21">
      <c r="A773">
        <v>2015</v>
      </c>
      <c r="B773">
        <v>10</v>
      </c>
      <c r="D773">
        <v>5191</v>
      </c>
      <c r="E773" t="s">
        <v>175</v>
      </c>
      <c r="F773" t="s">
        <v>17</v>
      </c>
      <c r="G773">
        <v>60</v>
      </c>
      <c r="H773" t="s">
        <v>23</v>
      </c>
      <c r="I773">
        <v>606410</v>
      </c>
      <c r="J773" t="s">
        <v>25</v>
      </c>
      <c r="K773">
        <v>-24.47</v>
      </c>
      <c r="L773">
        <v>-100</v>
      </c>
      <c r="M773">
        <v>-100</v>
      </c>
      <c r="P773">
        <v>-100</v>
      </c>
      <c r="Q773">
        <v>-100</v>
      </c>
      <c r="R773" t="str">
        <f>+VLOOKUP($D773,TP!$B:$E,3,FALSE)</f>
        <v>DEVECO</v>
      </c>
      <c r="S773" t="str">
        <f>+VLOOKUP($D773,TP!$B:$E,4,FALSE)</f>
        <v>PME</v>
      </c>
      <c r="T773" t="str">
        <f>+VLOOKUP($D773,TP!$B:$F,5,FALSE)</f>
        <v>PME</v>
      </c>
      <c r="U773" t="str">
        <f>+VLOOKUP($G773,TP!$G:$J,4,FALSE)</f>
        <v>Charges</v>
      </c>
    </row>
    <row r="774" spans="1:21">
      <c r="A774">
        <v>2015</v>
      </c>
      <c r="B774">
        <v>10</v>
      </c>
      <c r="D774">
        <v>5191</v>
      </c>
      <c r="E774" t="s">
        <v>175</v>
      </c>
      <c r="F774" t="s">
        <v>17</v>
      </c>
      <c r="G774">
        <v>60</v>
      </c>
      <c r="H774" t="s">
        <v>23</v>
      </c>
      <c r="I774">
        <v>606410</v>
      </c>
      <c r="J774" t="s">
        <v>25</v>
      </c>
      <c r="O774">
        <v>-0.36</v>
      </c>
      <c r="R774" t="str">
        <f>+VLOOKUP($D774,TP!$B:$E,3,FALSE)</f>
        <v>DEVECO</v>
      </c>
      <c r="S774" t="str">
        <f>+VLOOKUP($D774,TP!$B:$E,4,FALSE)</f>
        <v>PME</v>
      </c>
      <c r="T774" t="str">
        <f>+VLOOKUP($D774,TP!$B:$F,5,FALSE)</f>
        <v>PME</v>
      </c>
      <c r="U774" t="str">
        <f>+VLOOKUP($G774,TP!$G:$J,4,FALSE)</f>
        <v>Charges</v>
      </c>
    </row>
    <row r="775" spans="1:21">
      <c r="A775">
        <v>2015</v>
      </c>
      <c r="B775">
        <v>10</v>
      </c>
      <c r="D775">
        <v>5191</v>
      </c>
      <c r="E775" t="s">
        <v>175</v>
      </c>
      <c r="F775" t="s">
        <v>17</v>
      </c>
      <c r="G775">
        <v>60</v>
      </c>
      <c r="H775" t="s">
        <v>23</v>
      </c>
      <c r="I775">
        <v>606410</v>
      </c>
      <c r="J775" t="s">
        <v>25</v>
      </c>
      <c r="O775">
        <v>-5.77</v>
      </c>
      <c r="R775" t="str">
        <f>+VLOOKUP($D775,TP!$B:$E,3,FALSE)</f>
        <v>DEVECO</v>
      </c>
      <c r="S775" t="str">
        <f>+VLOOKUP($D775,TP!$B:$E,4,FALSE)</f>
        <v>PME</v>
      </c>
      <c r="T775" t="str">
        <f>+VLOOKUP($D775,TP!$B:$F,5,FALSE)</f>
        <v>PME</v>
      </c>
      <c r="U775" t="str">
        <f>+VLOOKUP($G775,TP!$G:$J,4,FALSE)</f>
        <v>Charges</v>
      </c>
    </row>
    <row r="776" spans="1:21">
      <c r="A776">
        <v>2015</v>
      </c>
      <c r="B776">
        <v>10</v>
      </c>
      <c r="D776">
        <v>5191</v>
      </c>
      <c r="E776" t="s">
        <v>175</v>
      </c>
      <c r="F776" t="s">
        <v>17</v>
      </c>
      <c r="G776">
        <v>60</v>
      </c>
      <c r="H776" t="s">
        <v>23</v>
      </c>
      <c r="I776">
        <v>606410</v>
      </c>
      <c r="J776" t="s">
        <v>25</v>
      </c>
      <c r="O776">
        <v>-8.67</v>
      </c>
      <c r="R776" t="str">
        <f>+VLOOKUP($D776,TP!$B:$E,3,FALSE)</f>
        <v>DEVECO</v>
      </c>
      <c r="S776" t="str">
        <f>+VLOOKUP($D776,TP!$B:$E,4,FALSE)</f>
        <v>PME</v>
      </c>
      <c r="T776" t="str">
        <f>+VLOOKUP($D776,TP!$B:$F,5,FALSE)</f>
        <v>PME</v>
      </c>
      <c r="U776" t="str">
        <f>+VLOOKUP($G776,TP!$G:$J,4,FALSE)</f>
        <v>Charges</v>
      </c>
    </row>
    <row r="777" spans="1:21">
      <c r="A777">
        <v>2015</v>
      </c>
      <c r="B777">
        <v>10</v>
      </c>
      <c r="D777">
        <v>5191</v>
      </c>
      <c r="E777" t="s">
        <v>175</v>
      </c>
      <c r="F777" t="s">
        <v>17</v>
      </c>
      <c r="G777">
        <v>60</v>
      </c>
      <c r="H777" t="s">
        <v>23</v>
      </c>
      <c r="I777">
        <v>606410</v>
      </c>
      <c r="J777" t="s">
        <v>25</v>
      </c>
      <c r="O777">
        <v>-8.3800000000000008</v>
      </c>
      <c r="R777" t="str">
        <f>+VLOOKUP($D777,TP!$B:$E,3,FALSE)</f>
        <v>DEVECO</v>
      </c>
      <c r="S777" t="str">
        <f>+VLOOKUP($D777,TP!$B:$E,4,FALSE)</f>
        <v>PME</v>
      </c>
      <c r="T777" t="str">
        <f>+VLOOKUP($D777,TP!$B:$F,5,FALSE)</f>
        <v>PME</v>
      </c>
      <c r="U777" t="str">
        <f>+VLOOKUP($G777,TP!$G:$J,4,FALSE)</f>
        <v>Charges</v>
      </c>
    </row>
    <row r="778" spans="1:21">
      <c r="A778">
        <v>2015</v>
      </c>
      <c r="B778">
        <v>10</v>
      </c>
      <c r="D778">
        <v>5191</v>
      </c>
      <c r="E778" t="s">
        <v>175</v>
      </c>
      <c r="F778" t="s">
        <v>17</v>
      </c>
      <c r="G778">
        <v>61</v>
      </c>
      <c r="H778" t="s">
        <v>26</v>
      </c>
      <c r="I778">
        <v>613530</v>
      </c>
      <c r="J778" t="s">
        <v>81</v>
      </c>
      <c r="K778">
        <v>0</v>
      </c>
      <c r="L778">
        <v>-100</v>
      </c>
      <c r="M778">
        <v>-100</v>
      </c>
      <c r="P778">
        <v>-100</v>
      </c>
      <c r="Q778">
        <v>-100</v>
      </c>
      <c r="R778" t="str">
        <f>+VLOOKUP($D778,TP!$B:$E,3,FALSE)</f>
        <v>DEVECO</v>
      </c>
      <c r="S778" t="str">
        <f>+VLOOKUP($D778,TP!$B:$E,4,FALSE)</f>
        <v>PME</v>
      </c>
      <c r="T778" t="str">
        <f>+VLOOKUP($D778,TP!$B:$F,5,FALSE)</f>
        <v>PME</v>
      </c>
      <c r="U778" t="str">
        <f>+VLOOKUP($G778,TP!$G:$J,4,FALSE)</f>
        <v>Charges</v>
      </c>
    </row>
    <row r="779" spans="1:21">
      <c r="A779">
        <v>2015</v>
      </c>
      <c r="B779">
        <v>10</v>
      </c>
      <c r="D779">
        <v>5191</v>
      </c>
      <c r="E779" t="s">
        <v>175</v>
      </c>
      <c r="F779" t="s">
        <v>17</v>
      </c>
      <c r="G779">
        <v>61</v>
      </c>
      <c r="H779" t="s">
        <v>26</v>
      </c>
      <c r="I779">
        <v>613530</v>
      </c>
      <c r="J779" t="s">
        <v>81</v>
      </c>
      <c r="O779">
        <v>-62.1</v>
      </c>
      <c r="R779" t="str">
        <f>+VLOOKUP($D779,TP!$B:$E,3,FALSE)</f>
        <v>DEVECO</v>
      </c>
      <c r="S779" t="str">
        <f>+VLOOKUP($D779,TP!$B:$E,4,FALSE)</f>
        <v>PME</v>
      </c>
      <c r="T779" t="str">
        <f>+VLOOKUP($D779,TP!$B:$F,5,FALSE)</f>
        <v>PME</v>
      </c>
      <c r="U779" t="str">
        <f>+VLOOKUP($G779,TP!$G:$J,4,FALSE)</f>
        <v>Charges</v>
      </c>
    </row>
    <row r="780" spans="1:21">
      <c r="A780">
        <v>2015</v>
      </c>
      <c r="B780">
        <v>10</v>
      </c>
      <c r="D780">
        <v>5191</v>
      </c>
      <c r="E780" t="s">
        <v>175</v>
      </c>
      <c r="F780" t="s">
        <v>17</v>
      </c>
      <c r="G780">
        <v>61</v>
      </c>
      <c r="H780" t="s">
        <v>26</v>
      </c>
      <c r="I780">
        <v>613530</v>
      </c>
      <c r="J780" t="s">
        <v>81</v>
      </c>
      <c r="O780">
        <v>-62.4</v>
      </c>
      <c r="R780" t="str">
        <f>+VLOOKUP($D780,TP!$B:$E,3,FALSE)</f>
        <v>DEVECO</v>
      </c>
      <c r="S780" t="str">
        <f>+VLOOKUP($D780,TP!$B:$E,4,FALSE)</f>
        <v>PME</v>
      </c>
      <c r="T780" t="str">
        <f>+VLOOKUP($D780,TP!$B:$F,5,FALSE)</f>
        <v>PME</v>
      </c>
      <c r="U780" t="str">
        <f>+VLOOKUP($G780,TP!$G:$J,4,FALSE)</f>
        <v>Charges</v>
      </c>
    </row>
    <row r="781" spans="1:21">
      <c r="A781">
        <v>2015</v>
      </c>
      <c r="B781">
        <v>10</v>
      </c>
      <c r="D781">
        <v>5191</v>
      </c>
      <c r="E781" t="s">
        <v>175</v>
      </c>
      <c r="F781" t="s">
        <v>17</v>
      </c>
      <c r="G781">
        <v>61</v>
      </c>
      <c r="H781" t="s">
        <v>26</v>
      </c>
      <c r="I781">
        <v>613530</v>
      </c>
      <c r="J781" t="s">
        <v>81</v>
      </c>
      <c r="O781">
        <v>62.1</v>
      </c>
      <c r="R781" t="str">
        <f>+VLOOKUP($D781,TP!$B:$E,3,FALSE)</f>
        <v>DEVECO</v>
      </c>
      <c r="S781" t="str">
        <f>+VLOOKUP($D781,TP!$B:$E,4,FALSE)</f>
        <v>PME</v>
      </c>
      <c r="T781" t="str">
        <f>+VLOOKUP($D781,TP!$B:$F,5,FALSE)</f>
        <v>PME</v>
      </c>
      <c r="U781" t="str">
        <f>+VLOOKUP($G781,TP!$G:$J,4,FALSE)</f>
        <v>Charges</v>
      </c>
    </row>
    <row r="782" spans="1:21">
      <c r="A782">
        <v>2015</v>
      </c>
      <c r="B782">
        <v>10</v>
      </c>
      <c r="D782">
        <v>5191</v>
      </c>
      <c r="E782" t="s">
        <v>175</v>
      </c>
      <c r="F782" t="s">
        <v>17</v>
      </c>
      <c r="G782">
        <v>61</v>
      </c>
      <c r="H782" t="s">
        <v>26</v>
      </c>
      <c r="I782">
        <v>618100</v>
      </c>
      <c r="J782" t="s">
        <v>27</v>
      </c>
      <c r="K782">
        <v>0</v>
      </c>
      <c r="L782">
        <v>0</v>
      </c>
      <c r="M782">
        <v>-200</v>
      </c>
      <c r="P782">
        <v>-200</v>
      </c>
      <c r="Q782">
        <v>-200</v>
      </c>
      <c r="R782" t="str">
        <f>+VLOOKUP($D782,TP!$B:$E,3,FALSE)</f>
        <v>DEVECO</v>
      </c>
      <c r="S782" t="str">
        <f>+VLOOKUP($D782,TP!$B:$E,4,FALSE)</f>
        <v>PME</v>
      </c>
      <c r="T782" t="str">
        <f>+VLOOKUP($D782,TP!$B:$F,5,FALSE)</f>
        <v>PME</v>
      </c>
      <c r="U782" t="str">
        <f>+VLOOKUP($G782,TP!$G:$J,4,FALSE)</f>
        <v>Charges</v>
      </c>
    </row>
    <row r="783" spans="1:21">
      <c r="A783">
        <v>2015</v>
      </c>
      <c r="B783">
        <v>10</v>
      </c>
      <c r="D783">
        <v>5191</v>
      </c>
      <c r="E783" t="s">
        <v>175</v>
      </c>
      <c r="F783" t="s">
        <v>17</v>
      </c>
      <c r="G783">
        <v>62</v>
      </c>
      <c r="H783" t="s">
        <v>29</v>
      </c>
      <c r="I783">
        <v>621100</v>
      </c>
      <c r="J783" t="s">
        <v>114</v>
      </c>
      <c r="K783">
        <v>0</v>
      </c>
      <c r="M783">
        <v>0</v>
      </c>
      <c r="P783">
        <v>0</v>
      </c>
      <c r="Q783">
        <v>0</v>
      </c>
      <c r="R783" t="str">
        <f>+VLOOKUP($D783,TP!$B:$E,3,FALSE)</f>
        <v>DEVECO</v>
      </c>
      <c r="S783" t="str">
        <f>+VLOOKUP($D783,TP!$B:$E,4,FALSE)</f>
        <v>PME</v>
      </c>
      <c r="T783" t="str">
        <f>+VLOOKUP($D783,TP!$B:$F,5,FALSE)</f>
        <v>PME</v>
      </c>
      <c r="U783" t="str">
        <f>+VLOOKUP($G783,TP!$G:$J,4,FALSE)</f>
        <v>Charges</v>
      </c>
    </row>
    <row r="784" spans="1:21">
      <c r="A784">
        <v>2015</v>
      </c>
      <c r="B784">
        <v>10</v>
      </c>
      <c r="D784">
        <v>5191</v>
      </c>
      <c r="E784" t="s">
        <v>175</v>
      </c>
      <c r="F784" t="s">
        <v>17</v>
      </c>
      <c r="G784">
        <v>62</v>
      </c>
      <c r="H784" t="s">
        <v>29</v>
      </c>
      <c r="I784">
        <v>621100</v>
      </c>
      <c r="J784" t="s">
        <v>114</v>
      </c>
      <c r="O784">
        <v>-1204.08</v>
      </c>
      <c r="R784" t="str">
        <f>+VLOOKUP($D784,TP!$B:$E,3,FALSE)</f>
        <v>DEVECO</v>
      </c>
      <c r="S784" t="str">
        <f>+VLOOKUP($D784,TP!$B:$E,4,FALSE)</f>
        <v>PME</v>
      </c>
      <c r="T784" t="str">
        <f>+VLOOKUP($D784,TP!$B:$F,5,FALSE)</f>
        <v>PME</v>
      </c>
      <c r="U784" t="str">
        <f>+VLOOKUP($G784,TP!$G:$J,4,FALSE)</f>
        <v>Charges</v>
      </c>
    </row>
    <row r="785" spans="1:21">
      <c r="A785">
        <v>2015</v>
      </c>
      <c r="B785">
        <v>10</v>
      </c>
      <c r="D785">
        <v>5191</v>
      </c>
      <c r="E785" t="s">
        <v>175</v>
      </c>
      <c r="F785" t="s">
        <v>17</v>
      </c>
      <c r="G785">
        <v>62</v>
      </c>
      <c r="H785" t="s">
        <v>29</v>
      </c>
      <c r="I785">
        <v>621400</v>
      </c>
      <c r="J785" t="s">
        <v>61</v>
      </c>
      <c r="K785">
        <v>-34520.92</v>
      </c>
      <c r="L785">
        <v>-41517</v>
      </c>
      <c r="M785">
        <v>-52546</v>
      </c>
      <c r="P785">
        <v>-42489</v>
      </c>
      <c r="Q785">
        <v>-42678</v>
      </c>
      <c r="R785" t="str">
        <f>+VLOOKUP($D785,TP!$B:$E,3,FALSE)</f>
        <v>DEVECO</v>
      </c>
      <c r="S785" t="str">
        <f>+VLOOKUP($D785,TP!$B:$E,4,FALSE)</f>
        <v>PME</v>
      </c>
      <c r="T785" t="str">
        <f>+VLOOKUP($D785,TP!$B:$F,5,FALSE)</f>
        <v>PME</v>
      </c>
      <c r="U785" t="str">
        <f>+VLOOKUP($G785,TP!$G:$J,4,FALSE)</f>
        <v>Charges</v>
      </c>
    </row>
    <row r="786" spans="1:21">
      <c r="A786">
        <v>2015</v>
      </c>
      <c r="B786">
        <v>10</v>
      </c>
      <c r="D786">
        <v>5191</v>
      </c>
      <c r="E786" t="s">
        <v>175</v>
      </c>
      <c r="F786" t="s">
        <v>17</v>
      </c>
      <c r="G786">
        <v>62</v>
      </c>
      <c r="H786" t="s">
        <v>29</v>
      </c>
      <c r="I786">
        <v>621400</v>
      </c>
      <c r="J786" t="s">
        <v>61</v>
      </c>
      <c r="O786">
        <v>487.08</v>
      </c>
      <c r="R786" t="str">
        <f>+VLOOKUP($D786,TP!$B:$E,3,FALSE)</f>
        <v>DEVECO</v>
      </c>
      <c r="S786" t="str">
        <f>+VLOOKUP($D786,TP!$B:$E,4,FALSE)</f>
        <v>PME</v>
      </c>
      <c r="T786" t="str">
        <f>+VLOOKUP($D786,TP!$B:$F,5,FALSE)</f>
        <v>PME</v>
      </c>
      <c r="U786" t="str">
        <f>+VLOOKUP($G786,TP!$G:$J,4,FALSE)</f>
        <v>Charges</v>
      </c>
    </row>
    <row r="787" spans="1:21">
      <c r="A787">
        <v>2015</v>
      </c>
      <c r="B787">
        <v>10</v>
      </c>
      <c r="D787">
        <v>5191</v>
      </c>
      <c r="E787" t="s">
        <v>175</v>
      </c>
      <c r="F787" t="s">
        <v>17</v>
      </c>
      <c r="G787">
        <v>62</v>
      </c>
      <c r="H787" t="s">
        <v>29</v>
      </c>
      <c r="I787">
        <v>621400</v>
      </c>
      <c r="J787" t="s">
        <v>61</v>
      </c>
      <c r="O787">
        <v>-3609.51</v>
      </c>
      <c r="R787" t="str">
        <f>+VLOOKUP($D787,TP!$B:$E,3,FALSE)</f>
        <v>DEVECO</v>
      </c>
      <c r="S787" t="str">
        <f>+VLOOKUP($D787,TP!$B:$E,4,FALSE)</f>
        <v>PME</v>
      </c>
      <c r="T787" t="str">
        <f>+VLOOKUP($D787,TP!$B:$F,5,FALSE)</f>
        <v>PME</v>
      </c>
      <c r="U787" t="str">
        <f>+VLOOKUP($G787,TP!$G:$J,4,FALSE)</f>
        <v>Charges</v>
      </c>
    </row>
    <row r="788" spans="1:21">
      <c r="A788">
        <v>2015</v>
      </c>
      <c r="B788">
        <v>10</v>
      </c>
      <c r="D788">
        <v>5191</v>
      </c>
      <c r="E788" t="s">
        <v>175</v>
      </c>
      <c r="F788" t="s">
        <v>17</v>
      </c>
      <c r="G788">
        <v>62</v>
      </c>
      <c r="H788" t="s">
        <v>29</v>
      </c>
      <c r="I788">
        <v>621400</v>
      </c>
      <c r="J788" t="s">
        <v>61</v>
      </c>
      <c r="O788">
        <v>604.23</v>
      </c>
      <c r="R788" t="str">
        <f>+VLOOKUP($D788,TP!$B:$E,3,FALSE)</f>
        <v>DEVECO</v>
      </c>
      <c r="S788" t="str">
        <f>+VLOOKUP($D788,TP!$B:$E,4,FALSE)</f>
        <v>PME</v>
      </c>
      <c r="T788" t="str">
        <f>+VLOOKUP($D788,TP!$B:$F,5,FALSE)</f>
        <v>PME</v>
      </c>
      <c r="U788" t="str">
        <f>+VLOOKUP($G788,TP!$G:$J,4,FALSE)</f>
        <v>Charges</v>
      </c>
    </row>
    <row r="789" spans="1:21">
      <c r="A789">
        <v>2015</v>
      </c>
      <c r="B789">
        <v>10</v>
      </c>
      <c r="D789">
        <v>5191</v>
      </c>
      <c r="E789" t="s">
        <v>175</v>
      </c>
      <c r="F789" t="s">
        <v>17</v>
      </c>
      <c r="G789">
        <v>62</v>
      </c>
      <c r="H789" t="s">
        <v>29</v>
      </c>
      <c r="I789">
        <v>621400</v>
      </c>
      <c r="J789" t="s">
        <v>61</v>
      </c>
      <c r="O789">
        <v>-3700.42</v>
      </c>
      <c r="R789" t="str">
        <f>+VLOOKUP($D789,TP!$B:$E,3,FALSE)</f>
        <v>DEVECO</v>
      </c>
      <c r="S789" t="str">
        <f>+VLOOKUP($D789,TP!$B:$E,4,FALSE)</f>
        <v>PME</v>
      </c>
      <c r="T789" t="str">
        <f>+VLOOKUP($D789,TP!$B:$F,5,FALSE)</f>
        <v>PME</v>
      </c>
      <c r="U789" t="str">
        <f>+VLOOKUP($G789,TP!$G:$J,4,FALSE)</f>
        <v>Charges</v>
      </c>
    </row>
    <row r="790" spans="1:21">
      <c r="A790">
        <v>2015</v>
      </c>
      <c r="B790">
        <v>10</v>
      </c>
      <c r="D790">
        <v>5191</v>
      </c>
      <c r="E790" t="s">
        <v>175</v>
      </c>
      <c r="F790" t="s">
        <v>17</v>
      </c>
      <c r="G790">
        <v>62</v>
      </c>
      <c r="H790" t="s">
        <v>29</v>
      </c>
      <c r="I790">
        <v>621400</v>
      </c>
      <c r="J790" t="s">
        <v>61</v>
      </c>
      <c r="O790">
        <v>-3722.35</v>
      </c>
      <c r="R790" t="str">
        <f>+VLOOKUP($D790,TP!$B:$E,3,FALSE)</f>
        <v>DEVECO</v>
      </c>
      <c r="S790" t="str">
        <f>+VLOOKUP($D790,TP!$B:$E,4,FALSE)</f>
        <v>PME</v>
      </c>
      <c r="T790" t="str">
        <f>+VLOOKUP($D790,TP!$B:$F,5,FALSE)</f>
        <v>PME</v>
      </c>
      <c r="U790" t="str">
        <f>+VLOOKUP($G790,TP!$G:$J,4,FALSE)</f>
        <v>Charges</v>
      </c>
    </row>
    <row r="791" spans="1:21">
      <c r="A791">
        <v>2015</v>
      </c>
      <c r="B791">
        <v>10</v>
      </c>
      <c r="D791">
        <v>5191</v>
      </c>
      <c r="E791" t="s">
        <v>175</v>
      </c>
      <c r="F791" t="s">
        <v>17</v>
      </c>
      <c r="G791">
        <v>62</v>
      </c>
      <c r="H791" t="s">
        <v>29</v>
      </c>
      <c r="I791">
        <v>621400</v>
      </c>
      <c r="J791" t="s">
        <v>61</v>
      </c>
      <c r="O791">
        <v>608.83000000000004</v>
      </c>
      <c r="R791" t="str">
        <f>+VLOOKUP($D791,TP!$B:$E,3,FALSE)</f>
        <v>DEVECO</v>
      </c>
      <c r="S791" t="str">
        <f>+VLOOKUP($D791,TP!$B:$E,4,FALSE)</f>
        <v>PME</v>
      </c>
      <c r="T791" t="str">
        <f>+VLOOKUP($D791,TP!$B:$F,5,FALSE)</f>
        <v>PME</v>
      </c>
      <c r="U791" t="str">
        <f>+VLOOKUP($G791,TP!$G:$J,4,FALSE)</f>
        <v>Charges</v>
      </c>
    </row>
    <row r="792" spans="1:21">
      <c r="A792">
        <v>2015</v>
      </c>
      <c r="B792">
        <v>10</v>
      </c>
      <c r="D792">
        <v>5191</v>
      </c>
      <c r="E792" t="s">
        <v>175</v>
      </c>
      <c r="F792" t="s">
        <v>17</v>
      </c>
      <c r="G792">
        <v>62</v>
      </c>
      <c r="H792" t="s">
        <v>29</v>
      </c>
      <c r="I792">
        <v>621400</v>
      </c>
      <c r="J792" t="s">
        <v>61</v>
      </c>
      <c r="O792">
        <v>1136.29</v>
      </c>
      <c r="R792" t="str">
        <f>+VLOOKUP($D792,TP!$B:$E,3,FALSE)</f>
        <v>DEVECO</v>
      </c>
      <c r="S792" t="str">
        <f>+VLOOKUP($D792,TP!$B:$E,4,FALSE)</f>
        <v>PME</v>
      </c>
      <c r="T792" t="str">
        <f>+VLOOKUP($D792,TP!$B:$F,5,FALSE)</f>
        <v>PME</v>
      </c>
      <c r="U792" t="str">
        <f>+VLOOKUP($G792,TP!$G:$J,4,FALSE)</f>
        <v>Charges</v>
      </c>
    </row>
    <row r="793" spans="1:21">
      <c r="A793">
        <v>2015</v>
      </c>
      <c r="B793">
        <v>10</v>
      </c>
      <c r="D793">
        <v>5191</v>
      </c>
      <c r="E793" t="s">
        <v>175</v>
      </c>
      <c r="F793" t="s">
        <v>17</v>
      </c>
      <c r="G793">
        <v>62</v>
      </c>
      <c r="H793" t="s">
        <v>29</v>
      </c>
      <c r="I793">
        <v>621400</v>
      </c>
      <c r="J793" t="s">
        <v>61</v>
      </c>
      <c r="O793">
        <v>-4234.68</v>
      </c>
      <c r="R793" t="str">
        <f>+VLOOKUP($D793,TP!$B:$E,3,FALSE)</f>
        <v>DEVECO</v>
      </c>
      <c r="S793" t="str">
        <f>+VLOOKUP($D793,TP!$B:$E,4,FALSE)</f>
        <v>PME</v>
      </c>
      <c r="T793" t="str">
        <f>+VLOOKUP($D793,TP!$B:$F,5,FALSE)</f>
        <v>PME</v>
      </c>
      <c r="U793" t="str">
        <f>+VLOOKUP($G793,TP!$G:$J,4,FALSE)</f>
        <v>Charges</v>
      </c>
    </row>
    <row r="794" spans="1:21">
      <c r="A794">
        <v>2015</v>
      </c>
      <c r="B794">
        <v>10</v>
      </c>
      <c r="D794">
        <v>5191</v>
      </c>
      <c r="E794" t="s">
        <v>175</v>
      </c>
      <c r="F794" t="s">
        <v>17</v>
      </c>
      <c r="G794">
        <v>62</v>
      </c>
      <c r="H794" t="s">
        <v>29</v>
      </c>
      <c r="I794">
        <v>621400</v>
      </c>
      <c r="J794" t="s">
        <v>61</v>
      </c>
      <c r="O794">
        <v>-3889.95</v>
      </c>
      <c r="R794" t="str">
        <f>+VLOOKUP($D794,TP!$B:$E,3,FALSE)</f>
        <v>DEVECO</v>
      </c>
      <c r="S794" t="str">
        <f>+VLOOKUP($D794,TP!$B:$E,4,FALSE)</f>
        <v>PME</v>
      </c>
      <c r="T794" t="str">
        <f>+VLOOKUP($D794,TP!$B:$F,5,FALSE)</f>
        <v>PME</v>
      </c>
      <c r="U794" t="str">
        <f>+VLOOKUP($G794,TP!$G:$J,4,FALSE)</f>
        <v>Charges</v>
      </c>
    </row>
    <row r="795" spans="1:21">
      <c r="A795">
        <v>2015</v>
      </c>
      <c r="B795">
        <v>10</v>
      </c>
      <c r="D795">
        <v>5191</v>
      </c>
      <c r="E795" t="s">
        <v>175</v>
      </c>
      <c r="F795" t="s">
        <v>17</v>
      </c>
      <c r="G795">
        <v>62</v>
      </c>
      <c r="H795" t="s">
        <v>29</v>
      </c>
      <c r="I795">
        <v>621400</v>
      </c>
      <c r="J795" t="s">
        <v>61</v>
      </c>
      <c r="O795">
        <v>716.24</v>
      </c>
      <c r="R795" t="str">
        <f>+VLOOKUP($D795,TP!$B:$E,3,FALSE)</f>
        <v>DEVECO</v>
      </c>
      <c r="S795" t="str">
        <f>+VLOOKUP($D795,TP!$B:$E,4,FALSE)</f>
        <v>PME</v>
      </c>
      <c r="T795" t="str">
        <f>+VLOOKUP($D795,TP!$B:$F,5,FALSE)</f>
        <v>PME</v>
      </c>
      <c r="U795" t="str">
        <f>+VLOOKUP($G795,TP!$G:$J,4,FALSE)</f>
        <v>Charges</v>
      </c>
    </row>
    <row r="796" spans="1:21">
      <c r="A796">
        <v>2015</v>
      </c>
      <c r="B796">
        <v>10</v>
      </c>
      <c r="D796">
        <v>5191</v>
      </c>
      <c r="E796" t="s">
        <v>175</v>
      </c>
      <c r="F796" t="s">
        <v>17</v>
      </c>
      <c r="G796">
        <v>62</v>
      </c>
      <c r="H796" t="s">
        <v>29</v>
      </c>
      <c r="I796">
        <v>621400</v>
      </c>
      <c r="J796" t="s">
        <v>61</v>
      </c>
      <c r="O796">
        <v>-4352.53</v>
      </c>
      <c r="R796" t="str">
        <f>+VLOOKUP($D796,TP!$B:$E,3,FALSE)</f>
        <v>DEVECO</v>
      </c>
      <c r="S796" t="str">
        <f>+VLOOKUP($D796,TP!$B:$E,4,FALSE)</f>
        <v>PME</v>
      </c>
      <c r="T796" t="str">
        <f>+VLOOKUP($D796,TP!$B:$F,5,FALSE)</f>
        <v>PME</v>
      </c>
      <c r="U796" t="str">
        <f>+VLOOKUP($G796,TP!$G:$J,4,FALSE)</f>
        <v>Charges</v>
      </c>
    </row>
    <row r="797" spans="1:21">
      <c r="A797">
        <v>2015</v>
      </c>
      <c r="B797">
        <v>10</v>
      </c>
      <c r="D797">
        <v>5191</v>
      </c>
      <c r="E797" t="s">
        <v>175</v>
      </c>
      <c r="F797" t="s">
        <v>17</v>
      </c>
      <c r="G797">
        <v>62</v>
      </c>
      <c r="H797" t="s">
        <v>29</v>
      </c>
      <c r="I797">
        <v>621400</v>
      </c>
      <c r="J797" t="s">
        <v>61</v>
      </c>
      <c r="O797">
        <v>1174.57</v>
      </c>
      <c r="R797" t="str">
        <f>+VLOOKUP($D797,TP!$B:$E,3,FALSE)</f>
        <v>DEVECO</v>
      </c>
      <c r="S797" t="str">
        <f>+VLOOKUP($D797,TP!$B:$E,4,FALSE)</f>
        <v>PME</v>
      </c>
      <c r="T797" t="str">
        <f>+VLOOKUP($D797,TP!$B:$F,5,FALSE)</f>
        <v>PME</v>
      </c>
      <c r="U797" t="str">
        <f>+VLOOKUP($G797,TP!$G:$J,4,FALSE)</f>
        <v>Charges</v>
      </c>
    </row>
    <row r="798" spans="1:21">
      <c r="A798">
        <v>2015</v>
      </c>
      <c r="B798">
        <v>10</v>
      </c>
      <c r="D798">
        <v>5191</v>
      </c>
      <c r="E798" t="s">
        <v>175</v>
      </c>
      <c r="F798" t="s">
        <v>17</v>
      </c>
      <c r="G798">
        <v>62</v>
      </c>
      <c r="H798" t="s">
        <v>29</v>
      </c>
      <c r="I798">
        <v>621400</v>
      </c>
      <c r="J798" t="s">
        <v>61</v>
      </c>
      <c r="O798">
        <v>1718.64</v>
      </c>
      <c r="R798" t="str">
        <f>+VLOOKUP($D798,TP!$B:$E,3,FALSE)</f>
        <v>DEVECO</v>
      </c>
      <c r="S798" t="str">
        <f>+VLOOKUP($D798,TP!$B:$E,4,FALSE)</f>
        <v>PME</v>
      </c>
      <c r="T798" t="str">
        <f>+VLOOKUP($D798,TP!$B:$F,5,FALSE)</f>
        <v>PME</v>
      </c>
      <c r="U798" t="str">
        <f>+VLOOKUP($G798,TP!$G:$J,4,FALSE)</f>
        <v>Charges</v>
      </c>
    </row>
    <row r="799" spans="1:21">
      <c r="A799">
        <v>2015</v>
      </c>
      <c r="B799">
        <v>10</v>
      </c>
      <c r="D799">
        <v>5191</v>
      </c>
      <c r="E799" t="s">
        <v>175</v>
      </c>
      <c r="F799" t="s">
        <v>17</v>
      </c>
      <c r="G799">
        <v>62</v>
      </c>
      <c r="H799" t="s">
        <v>29</v>
      </c>
      <c r="I799">
        <v>621400</v>
      </c>
      <c r="J799" t="s">
        <v>61</v>
      </c>
      <c r="O799">
        <v>-4313.8599999999997</v>
      </c>
      <c r="R799" t="str">
        <f>+VLOOKUP($D799,TP!$B:$E,3,FALSE)</f>
        <v>DEVECO</v>
      </c>
      <c r="S799" t="str">
        <f>+VLOOKUP($D799,TP!$B:$E,4,FALSE)</f>
        <v>PME</v>
      </c>
      <c r="T799" t="str">
        <f>+VLOOKUP($D799,TP!$B:$F,5,FALSE)</f>
        <v>PME</v>
      </c>
      <c r="U799" t="str">
        <f>+VLOOKUP($G799,TP!$G:$J,4,FALSE)</f>
        <v>Charges</v>
      </c>
    </row>
    <row r="800" spans="1:21">
      <c r="A800">
        <v>2015</v>
      </c>
      <c r="B800">
        <v>10</v>
      </c>
      <c r="D800">
        <v>5191</v>
      </c>
      <c r="E800" t="s">
        <v>175</v>
      </c>
      <c r="F800" t="s">
        <v>17</v>
      </c>
      <c r="G800">
        <v>62</v>
      </c>
      <c r="H800" t="s">
        <v>29</v>
      </c>
      <c r="I800">
        <v>621400</v>
      </c>
      <c r="J800" t="s">
        <v>61</v>
      </c>
      <c r="O800">
        <v>4038.84</v>
      </c>
      <c r="R800" t="str">
        <f>+VLOOKUP($D800,TP!$B:$E,3,FALSE)</f>
        <v>DEVECO</v>
      </c>
      <c r="S800" t="str">
        <f>+VLOOKUP($D800,TP!$B:$E,4,FALSE)</f>
        <v>PME</v>
      </c>
      <c r="T800" t="str">
        <f>+VLOOKUP($D800,TP!$B:$F,5,FALSE)</f>
        <v>PME</v>
      </c>
      <c r="U800" t="str">
        <f>+VLOOKUP($G800,TP!$G:$J,4,FALSE)</f>
        <v>Charges</v>
      </c>
    </row>
    <row r="801" spans="1:21">
      <c r="A801">
        <v>2015</v>
      </c>
      <c r="B801">
        <v>10</v>
      </c>
      <c r="D801">
        <v>5191</v>
      </c>
      <c r="E801" t="s">
        <v>175</v>
      </c>
      <c r="F801" t="s">
        <v>17</v>
      </c>
      <c r="G801">
        <v>62</v>
      </c>
      <c r="H801" t="s">
        <v>29</v>
      </c>
      <c r="I801">
        <v>621400</v>
      </c>
      <c r="J801" t="s">
        <v>61</v>
      </c>
      <c r="O801">
        <v>-4834.96</v>
      </c>
      <c r="R801" t="str">
        <f>+VLOOKUP($D801,TP!$B:$E,3,FALSE)</f>
        <v>DEVECO</v>
      </c>
      <c r="S801" t="str">
        <f>+VLOOKUP($D801,TP!$B:$E,4,FALSE)</f>
        <v>PME</v>
      </c>
      <c r="T801" t="str">
        <f>+VLOOKUP($D801,TP!$B:$F,5,FALSE)</f>
        <v>PME</v>
      </c>
      <c r="U801" t="str">
        <f>+VLOOKUP($G801,TP!$G:$J,4,FALSE)</f>
        <v>Charges</v>
      </c>
    </row>
    <row r="802" spans="1:21">
      <c r="A802">
        <v>2015</v>
      </c>
      <c r="B802">
        <v>10</v>
      </c>
      <c r="D802">
        <v>5191</v>
      </c>
      <c r="E802" t="s">
        <v>175</v>
      </c>
      <c r="F802" t="s">
        <v>17</v>
      </c>
      <c r="G802">
        <v>62</v>
      </c>
      <c r="H802" t="s">
        <v>29</v>
      </c>
      <c r="I802">
        <v>621400</v>
      </c>
      <c r="J802" t="s">
        <v>61</v>
      </c>
      <c r="O802">
        <v>5802.68</v>
      </c>
      <c r="R802" t="str">
        <f>+VLOOKUP($D802,TP!$B:$E,3,FALSE)</f>
        <v>DEVECO</v>
      </c>
      <c r="S802" t="str">
        <f>+VLOOKUP($D802,TP!$B:$E,4,FALSE)</f>
        <v>PME</v>
      </c>
      <c r="T802" t="str">
        <f>+VLOOKUP($D802,TP!$B:$F,5,FALSE)</f>
        <v>PME</v>
      </c>
      <c r="U802" t="str">
        <f>+VLOOKUP($G802,TP!$G:$J,4,FALSE)</f>
        <v>Charges</v>
      </c>
    </row>
    <row r="803" spans="1:21">
      <c r="A803">
        <v>2015</v>
      </c>
      <c r="B803">
        <v>10</v>
      </c>
      <c r="D803">
        <v>5191</v>
      </c>
      <c r="E803" t="s">
        <v>175</v>
      </c>
      <c r="F803" t="s">
        <v>17</v>
      </c>
      <c r="G803">
        <v>62</v>
      </c>
      <c r="H803" t="s">
        <v>29</v>
      </c>
      <c r="I803">
        <v>621400</v>
      </c>
      <c r="J803" t="s">
        <v>61</v>
      </c>
      <c r="O803">
        <v>-9384.02</v>
      </c>
      <c r="R803" t="str">
        <f>+VLOOKUP($D803,TP!$B:$E,3,FALSE)</f>
        <v>DEVECO</v>
      </c>
      <c r="S803" t="str">
        <f>+VLOOKUP($D803,TP!$B:$E,4,FALSE)</f>
        <v>PME</v>
      </c>
      <c r="T803" t="str">
        <f>+VLOOKUP($D803,TP!$B:$F,5,FALSE)</f>
        <v>PME</v>
      </c>
      <c r="U803" t="str">
        <f>+VLOOKUP($G803,TP!$G:$J,4,FALSE)</f>
        <v>Charges</v>
      </c>
    </row>
    <row r="804" spans="1:21">
      <c r="A804">
        <v>2015</v>
      </c>
      <c r="B804">
        <v>10</v>
      </c>
      <c r="D804">
        <v>5191</v>
      </c>
      <c r="E804" t="s">
        <v>175</v>
      </c>
      <c r="F804" t="s">
        <v>17</v>
      </c>
      <c r="G804">
        <v>62</v>
      </c>
      <c r="H804" t="s">
        <v>29</v>
      </c>
      <c r="I804">
        <v>622600</v>
      </c>
      <c r="J804" t="s">
        <v>62</v>
      </c>
      <c r="K804">
        <v>-900</v>
      </c>
      <c r="L804">
        <v>0</v>
      </c>
      <c r="M804">
        <v>0</v>
      </c>
      <c r="P804">
        <v>0</v>
      </c>
      <c r="Q804">
        <v>0</v>
      </c>
      <c r="R804" t="str">
        <f>+VLOOKUP($D804,TP!$B:$E,3,FALSE)</f>
        <v>DEVECO</v>
      </c>
      <c r="S804" t="str">
        <f>+VLOOKUP($D804,TP!$B:$E,4,FALSE)</f>
        <v>PME</v>
      </c>
      <c r="T804" t="str">
        <f>+VLOOKUP($D804,TP!$B:$F,5,FALSE)</f>
        <v>PME</v>
      </c>
      <c r="U804" t="str">
        <f>+VLOOKUP($G804,TP!$G:$J,4,FALSE)</f>
        <v>Charges</v>
      </c>
    </row>
    <row r="805" spans="1:21">
      <c r="A805">
        <v>2015</v>
      </c>
      <c r="B805">
        <v>10</v>
      </c>
      <c r="D805">
        <v>5191</v>
      </c>
      <c r="E805" t="s">
        <v>175</v>
      </c>
      <c r="F805" t="s">
        <v>17</v>
      </c>
      <c r="G805">
        <v>62</v>
      </c>
      <c r="H805" t="s">
        <v>29</v>
      </c>
      <c r="I805">
        <v>625110</v>
      </c>
      <c r="J805" t="s">
        <v>52</v>
      </c>
      <c r="K805">
        <v>-177.4</v>
      </c>
      <c r="L805">
        <v>-500</v>
      </c>
      <c r="M805">
        <v>-300</v>
      </c>
      <c r="P805">
        <v>-500</v>
      </c>
      <c r="Q805">
        <v>-500</v>
      </c>
      <c r="R805" t="str">
        <f>+VLOOKUP($D805,TP!$B:$E,3,FALSE)</f>
        <v>DEVECO</v>
      </c>
      <c r="S805" t="str">
        <f>+VLOOKUP($D805,TP!$B:$E,4,FALSE)</f>
        <v>PME</v>
      </c>
      <c r="T805" t="str">
        <f>+VLOOKUP($D805,TP!$B:$F,5,FALSE)</f>
        <v>PME</v>
      </c>
      <c r="U805" t="str">
        <f>+VLOOKUP($G805,TP!$G:$J,4,FALSE)</f>
        <v>Charges</v>
      </c>
    </row>
    <row r="806" spans="1:21">
      <c r="A806">
        <v>2015</v>
      </c>
      <c r="B806">
        <v>10</v>
      </c>
      <c r="D806">
        <v>5191</v>
      </c>
      <c r="E806" t="s">
        <v>175</v>
      </c>
      <c r="F806" t="s">
        <v>17</v>
      </c>
      <c r="G806">
        <v>62</v>
      </c>
      <c r="H806" t="s">
        <v>29</v>
      </c>
      <c r="I806">
        <v>625110</v>
      </c>
      <c r="J806" t="s">
        <v>52</v>
      </c>
      <c r="O806">
        <v>-56.7</v>
      </c>
      <c r="R806" t="str">
        <f>+VLOOKUP($D806,TP!$B:$E,3,FALSE)</f>
        <v>DEVECO</v>
      </c>
      <c r="S806" t="str">
        <f>+VLOOKUP($D806,TP!$B:$E,4,FALSE)</f>
        <v>PME</v>
      </c>
      <c r="T806" t="str">
        <f>+VLOOKUP($D806,TP!$B:$F,5,FALSE)</f>
        <v>PME</v>
      </c>
      <c r="U806" t="str">
        <f>+VLOOKUP($G806,TP!$G:$J,4,FALSE)</f>
        <v>Charges</v>
      </c>
    </row>
    <row r="807" spans="1:21">
      <c r="A807">
        <v>2015</v>
      </c>
      <c r="B807">
        <v>10</v>
      </c>
      <c r="D807">
        <v>5191</v>
      </c>
      <c r="E807" t="s">
        <v>175</v>
      </c>
      <c r="F807" t="s">
        <v>17</v>
      </c>
      <c r="G807">
        <v>62</v>
      </c>
      <c r="H807" t="s">
        <v>29</v>
      </c>
      <c r="I807">
        <v>625110</v>
      </c>
      <c r="J807" t="s">
        <v>52</v>
      </c>
      <c r="O807">
        <v>-292.67</v>
      </c>
      <c r="R807" t="str">
        <f>+VLOOKUP($D807,TP!$B:$E,3,FALSE)</f>
        <v>DEVECO</v>
      </c>
      <c r="S807" t="str">
        <f>+VLOOKUP($D807,TP!$B:$E,4,FALSE)</f>
        <v>PME</v>
      </c>
      <c r="T807" t="str">
        <f>+VLOOKUP($D807,TP!$B:$F,5,FALSE)</f>
        <v>PME</v>
      </c>
      <c r="U807" t="str">
        <f>+VLOOKUP($G807,TP!$G:$J,4,FALSE)</f>
        <v>Charges</v>
      </c>
    </row>
    <row r="808" spans="1:21">
      <c r="A808">
        <v>2015</v>
      </c>
      <c r="B808">
        <v>10</v>
      </c>
      <c r="D808">
        <v>5191</v>
      </c>
      <c r="E808" t="s">
        <v>175</v>
      </c>
      <c r="F808" t="s">
        <v>17</v>
      </c>
      <c r="G808">
        <v>62</v>
      </c>
      <c r="H808" t="s">
        <v>29</v>
      </c>
      <c r="I808">
        <v>625120</v>
      </c>
      <c r="J808" t="s">
        <v>63</v>
      </c>
      <c r="O808">
        <v>-71.8</v>
      </c>
      <c r="R808" t="str">
        <f>+VLOOKUP($D808,TP!$B:$E,3,FALSE)</f>
        <v>DEVECO</v>
      </c>
      <c r="S808" t="str">
        <f>+VLOOKUP($D808,TP!$B:$E,4,FALSE)</f>
        <v>PME</v>
      </c>
      <c r="T808" t="str">
        <f>+VLOOKUP($D808,TP!$B:$F,5,FALSE)</f>
        <v>PME</v>
      </c>
      <c r="U808" t="str">
        <f>+VLOOKUP($G808,TP!$G:$J,4,FALSE)</f>
        <v>Charges</v>
      </c>
    </row>
    <row r="809" spans="1:21">
      <c r="A809">
        <v>2015</v>
      </c>
      <c r="B809">
        <v>10</v>
      </c>
      <c r="D809">
        <v>5191</v>
      </c>
      <c r="E809" t="s">
        <v>175</v>
      </c>
      <c r="F809" t="s">
        <v>17</v>
      </c>
      <c r="G809">
        <v>62</v>
      </c>
      <c r="H809" t="s">
        <v>29</v>
      </c>
      <c r="I809">
        <v>625700</v>
      </c>
      <c r="J809" t="s">
        <v>31</v>
      </c>
      <c r="K809">
        <v>0</v>
      </c>
      <c r="L809">
        <v>-100</v>
      </c>
      <c r="M809">
        <v>-400</v>
      </c>
      <c r="P809">
        <v>-400</v>
      </c>
      <c r="Q809">
        <v>-400</v>
      </c>
      <c r="R809" t="str">
        <f>+VLOOKUP($D809,TP!$B:$E,3,FALSE)</f>
        <v>DEVECO</v>
      </c>
      <c r="S809" t="str">
        <f>+VLOOKUP($D809,TP!$B:$E,4,FALSE)</f>
        <v>PME</v>
      </c>
      <c r="T809" t="str">
        <f>+VLOOKUP($D809,TP!$B:$F,5,FALSE)</f>
        <v>PME</v>
      </c>
      <c r="U809" t="str">
        <f>+VLOOKUP($G809,TP!$G:$J,4,FALSE)</f>
        <v>Charges</v>
      </c>
    </row>
    <row r="810" spans="1:21">
      <c r="A810">
        <v>2015</v>
      </c>
      <c r="B810">
        <v>10</v>
      </c>
      <c r="D810">
        <v>5191</v>
      </c>
      <c r="E810" t="s">
        <v>175</v>
      </c>
      <c r="F810" t="s">
        <v>17</v>
      </c>
      <c r="G810">
        <v>62</v>
      </c>
      <c r="H810" t="s">
        <v>29</v>
      </c>
      <c r="I810">
        <v>625700</v>
      </c>
      <c r="J810" t="s">
        <v>31</v>
      </c>
      <c r="O810">
        <v>-19.600000000000001</v>
      </c>
      <c r="R810" t="str">
        <f>+VLOOKUP($D810,TP!$B:$E,3,FALSE)</f>
        <v>DEVECO</v>
      </c>
      <c r="S810" t="str">
        <f>+VLOOKUP($D810,TP!$B:$E,4,FALSE)</f>
        <v>PME</v>
      </c>
      <c r="T810" t="str">
        <f>+VLOOKUP($D810,TP!$B:$F,5,FALSE)</f>
        <v>PME</v>
      </c>
      <c r="U810" t="str">
        <f>+VLOOKUP($G810,TP!$G:$J,4,FALSE)</f>
        <v>Charges</v>
      </c>
    </row>
    <row r="811" spans="1:21">
      <c r="A811">
        <v>2015</v>
      </c>
      <c r="B811">
        <v>10</v>
      </c>
      <c r="D811">
        <v>5191</v>
      </c>
      <c r="E811" t="s">
        <v>175</v>
      </c>
      <c r="F811" t="s">
        <v>17</v>
      </c>
      <c r="G811">
        <v>62</v>
      </c>
      <c r="H811" t="s">
        <v>29</v>
      </c>
      <c r="I811">
        <v>626110</v>
      </c>
      <c r="J811" t="s">
        <v>32</v>
      </c>
      <c r="K811">
        <v>-33.01</v>
      </c>
      <c r="L811">
        <v>0</v>
      </c>
      <c r="M811">
        <v>-200</v>
      </c>
      <c r="P811">
        <v>0</v>
      </c>
      <c r="Q811">
        <v>0</v>
      </c>
      <c r="R811" t="str">
        <f>+VLOOKUP($D811,TP!$B:$E,3,FALSE)</f>
        <v>DEVECO</v>
      </c>
      <c r="S811" t="str">
        <f>+VLOOKUP($D811,TP!$B:$E,4,FALSE)</f>
        <v>PME</v>
      </c>
      <c r="T811" t="str">
        <f>+VLOOKUP($D811,TP!$B:$F,5,FALSE)</f>
        <v>PME</v>
      </c>
      <c r="U811" t="str">
        <f>+VLOOKUP($G811,TP!$G:$J,4,FALSE)</f>
        <v>Charges</v>
      </c>
    </row>
    <row r="812" spans="1:21">
      <c r="A812">
        <v>2015</v>
      </c>
      <c r="B812">
        <v>10</v>
      </c>
      <c r="D812">
        <v>5191</v>
      </c>
      <c r="E812" t="s">
        <v>175</v>
      </c>
      <c r="F812" t="s">
        <v>17</v>
      </c>
      <c r="G812">
        <v>62</v>
      </c>
      <c r="H812" t="s">
        <v>29</v>
      </c>
      <c r="I812">
        <v>626210</v>
      </c>
      <c r="J812" t="s">
        <v>33</v>
      </c>
      <c r="K812">
        <v>-107.65</v>
      </c>
      <c r="L812">
        <v>-200</v>
      </c>
      <c r="M812">
        <v>-300</v>
      </c>
      <c r="P812">
        <v>-200</v>
      </c>
      <c r="Q812">
        <v>-200</v>
      </c>
      <c r="R812" t="str">
        <f>+VLOOKUP($D812,TP!$B:$E,3,FALSE)</f>
        <v>DEVECO</v>
      </c>
      <c r="S812" t="str">
        <f>+VLOOKUP($D812,TP!$B:$E,4,FALSE)</f>
        <v>PME</v>
      </c>
      <c r="T812" t="str">
        <f>+VLOOKUP($D812,TP!$B:$F,5,FALSE)</f>
        <v>PME</v>
      </c>
      <c r="U812" t="str">
        <f>+VLOOKUP($G812,TP!$G:$J,4,FALSE)</f>
        <v>Charges</v>
      </c>
    </row>
    <row r="813" spans="1:21">
      <c r="A813">
        <v>2015</v>
      </c>
      <c r="B813">
        <v>10</v>
      </c>
      <c r="D813">
        <v>5191</v>
      </c>
      <c r="E813" t="s">
        <v>175</v>
      </c>
      <c r="F813" t="s">
        <v>17</v>
      </c>
      <c r="G813">
        <v>62</v>
      </c>
      <c r="H813" t="s">
        <v>29</v>
      </c>
      <c r="I813">
        <v>626210</v>
      </c>
      <c r="J813" t="s">
        <v>33</v>
      </c>
      <c r="O813">
        <v>-1.82</v>
      </c>
      <c r="R813" t="str">
        <f>+VLOOKUP($D813,TP!$B:$E,3,FALSE)</f>
        <v>DEVECO</v>
      </c>
      <c r="S813" t="str">
        <f>+VLOOKUP($D813,TP!$B:$E,4,FALSE)</f>
        <v>PME</v>
      </c>
      <c r="T813" t="str">
        <f>+VLOOKUP($D813,TP!$B:$F,5,FALSE)</f>
        <v>PME</v>
      </c>
      <c r="U813" t="str">
        <f>+VLOOKUP($G813,TP!$G:$J,4,FALSE)</f>
        <v>Charges</v>
      </c>
    </row>
    <row r="814" spans="1:21">
      <c r="A814">
        <v>2015</v>
      </c>
      <c r="B814">
        <v>10</v>
      </c>
      <c r="D814">
        <v>5191</v>
      </c>
      <c r="E814" t="s">
        <v>175</v>
      </c>
      <c r="F814" t="s">
        <v>17</v>
      </c>
      <c r="G814">
        <v>62</v>
      </c>
      <c r="H814" t="s">
        <v>29</v>
      </c>
      <c r="I814">
        <v>626210</v>
      </c>
      <c r="J814" t="s">
        <v>33</v>
      </c>
      <c r="O814">
        <v>-11.34</v>
      </c>
      <c r="R814" t="str">
        <f>+VLOOKUP($D814,TP!$B:$E,3,FALSE)</f>
        <v>DEVECO</v>
      </c>
      <c r="S814" t="str">
        <f>+VLOOKUP($D814,TP!$B:$E,4,FALSE)</f>
        <v>PME</v>
      </c>
      <c r="T814" t="str">
        <f>+VLOOKUP($D814,TP!$B:$F,5,FALSE)</f>
        <v>PME</v>
      </c>
      <c r="U814" t="str">
        <f>+VLOOKUP($G814,TP!$G:$J,4,FALSE)</f>
        <v>Charges</v>
      </c>
    </row>
    <row r="815" spans="1:21">
      <c r="A815">
        <v>2015</v>
      </c>
      <c r="B815">
        <v>10</v>
      </c>
      <c r="D815">
        <v>5191</v>
      </c>
      <c r="E815" t="s">
        <v>175</v>
      </c>
      <c r="F815" t="s">
        <v>17</v>
      </c>
      <c r="G815">
        <v>62</v>
      </c>
      <c r="H815" t="s">
        <v>29</v>
      </c>
      <c r="I815">
        <v>626210</v>
      </c>
      <c r="J815" t="s">
        <v>33</v>
      </c>
      <c r="O815">
        <v>-3.89</v>
      </c>
      <c r="R815" t="str">
        <f>+VLOOKUP($D815,TP!$B:$E,3,FALSE)</f>
        <v>DEVECO</v>
      </c>
      <c r="S815" t="str">
        <f>+VLOOKUP($D815,TP!$B:$E,4,FALSE)</f>
        <v>PME</v>
      </c>
      <c r="T815" t="str">
        <f>+VLOOKUP($D815,TP!$B:$F,5,FALSE)</f>
        <v>PME</v>
      </c>
      <c r="U815" t="str">
        <f>+VLOOKUP($G815,TP!$G:$J,4,FALSE)</f>
        <v>Charges</v>
      </c>
    </row>
    <row r="816" spans="1:21">
      <c r="A816">
        <v>2015</v>
      </c>
      <c r="B816">
        <v>10</v>
      </c>
      <c r="D816">
        <v>5191</v>
      </c>
      <c r="E816" t="s">
        <v>175</v>
      </c>
      <c r="F816" t="s">
        <v>17</v>
      </c>
      <c r="G816">
        <v>62</v>
      </c>
      <c r="H816" t="s">
        <v>29</v>
      </c>
      <c r="I816">
        <v>626210</v>
      </c>
      <c r="J816" t="s">
        <v>33</v>
      </c>
      <c r="O816">
        <v>-8.9499999999999993</v>
      </c>
      <c r="R816" t="str">
        <f>+VLOOKUP($D816,TP!$B:$E,3,FALSE)</f>
        <v>DEVECO</v>
      </c>
      <c r="S816" t="str">
        <f>+VLOOKUP($D816,TP!$B:$E,4,FALSE)</f>
        <v>PME</v>
      </c>
      <c r="T816" t="str">
        <f>+VLOOKUP($D816,TP!$B:$F,5,FALSE)</f>
        <v>PME</v>
      </c>
      <c r="U816" t="str">
        <f>+VLOOKUP($G816,TP!$G:$J,4,FALSE)</f>
        <v>Charges</v>
      </c>
    </row>
    <row r="817" spans="1:21">
      <c r="A817">
        <v>2015</v>
      </c>
      <c r="B817">
        <v>10</v>
      </c>
      <c r="D817">
        <v>5191</v>
      </c>
      <c r="E817" t="s">
        <v>175</v>
      </c>
      <c r="F817" t="s">
        <v>17</v>
      </c>
      <c r="G817">
        <v>62</v>
      </c>
      <c r="H817" t="s">
        <v>29</v>
      </c>
      <c r="I817">
        <v>626210</v>
      </c>
      <c r="J817" t="s">
        <v>33</v>
      </c>
      <c r="O817">
        <v>-11.34</v>
      </c>
      <c r="R817" t="str">
        <f>+VLOOKUP($D817,TP!$B:$E,3,FALSE)</f>
        <v>DEVECO</v>
      </c>
      <c r="S817" t="str">
        <f>+VLOOKUP($D817,TP!$B:$E,4,FALSE)</f>
        <v>PME</v>
      </c>
      <c r="T817" t="str">
        <f>+VLOOKUP($D817,TP!$B:$F,5,FALSE)</f>
        <v>PME</v>
      </c>
      <c r="U817" t="str">
        <f>+VLOOKUP($G817,TP!$G:$J,4,FALSE)</f>
        <v>Charges</v>
      </c>
    </row>
    <row r="818" spans="1:21">
      <c r="A818">
        <v>2015</v>
      </c>
      <c r="B818">
        <v>10</v>
      </c>
      <c r="D818">
        <v>5191</v>
      </c>
      <c r="E818" t="s">
        <v>175</v>
      </c>
      <c r="F818" t="s">
        <v>17</v>
      </c>
      <c r="G818">
        <v>62</v>
      </c>
      <c r="H818" t="s">
        <v>29</v>
      </c>
      <c r="I818">
        <v>626210</v>
      </c>
      <c r="J818" t="s">
        <v>33</v>
      </c>
      <c r="O818">
        <v>1.82</v>
      </c>
      <c r="R818" t="str">
        <f>+VLOOKUP($D818,TP!$B:$E,3,FALSE)</f>
        <v>DEVECO</v>
      </c>
      <c r="S818" t="str">
        <f>+VLOOKUP($D818,TP!$B:$E,4,FALSE)</f>
        <v>PME</v>
      </c>
      <c r="T818" t="str">
        <f>+VLOOKUP($D818,TP!$B:$F,5,FALSE)</f>
        <v>PME</v>
      </c>
      <c r="U818" t="str">
        <f>+VLOOKUP($G818,TP!$G:$J,4,FALSE)</f>
        <v>Charges</v>
      </c>
    </row>
    <row r="819" spans="1:21">
      <c r="A819">
        <v>2015</v>
      </c>
      <c r="B819">
        <v>10</v>
      </c>
      <c r="D819">
        <v>5191</v>
      </c>
      <c r="E819" t="s">
        <v>175</v>
      </c>
      <c r="F819" t="s">
        <v>17</v>
      </c>
      <c r="G819">
        <v>62</v>
      </c>
      <c r="H819" t="s">
        <v>29</v>
      </c>
      <c r="I819">
        <v>626210</v>
      </c>
      <c r="J819" t="s">
        <v>33</v>
      </c>
      <c r="O819">
        <v>-11.53</v>
      </c>
      <c r="R819" t="str">
        <f>+VLOOKUP($D819,TP!$B:$E,3,FALSE)</f>
        <v>DEVECO</v>
      </c>
      <c r="S819" t="str">
        <f>+VLOOKUP($D819,TP!$B:$E,4,FALSE)</f>
        <v>PME</v>
      </c>
      <c r="T819" t="str">
        <f>+VLOOKUP($D819,TP!$B:$F,5,FALSE)</f>
        <v>PME</v>
      </c>
      <c r="U819" t="str">
        <f>+VLOOKUP($G819,TP!$G:$J,4,FALSE)</f>
        <v>Charges</v>
      </c>
    </row>
    <row r="820" spans="1:21">
      <c r="A820">
        <v>2015</v>
      </c>
      <c r="B820">
        <v>10</v>
      </c>
      <c r="D820">
        <v>5191</v>
      </c>
      <c r="E820" t="s">
        <v>175</v>
      </c>
      <c r="F820" t="s">
        <v>17</v>
      </c>
      <c r="G820">
        <v>62</v>
      </c>
      <c r="H820" t="s">
        <v>29</v>
      </c>
      <c r="I820">
        <v>626210</v>
      </c>
      <c r="J820" t="s">
        <v>33</v>
      </c>
      <c r="O820">
        <v>-3.74</v>
      </c>
      <c r="R820" t="str">
        <f>+VLOOKUP($D820,TP!$B:$E,3,FALSE)</f>
        <v>DEVECO</v>
      </c>
      <c r="S820" t="str">
        <f>+VLOOKUP($D820,TP!$B:$E,4,FALSE)</f>
        <v>PME</v>
      </c>
      <c r="T820" t="str">
        <f>+VLOOKUP($D820,TP!$B:$F,5,FALSE)</f>
        <v>PME</v>
      </c>
      <c r="U820" t="str">
        <f>+VLOOKUP($G820,TP!$G:$J,4,FALSE)</f>
        <v>Charges</v>
      </c>
    </row>
    <row r="821" spans="1:21">
      <c r="A821">
        <v>2015</v>
      </c>
      <c r="B821">
        <v>10</v>
      </c>
      <c r="D821">
        <v>5191</v>
      </c>
      <c r="E821" t="s">
        <v>175</v>
      </c>
      <c r="F821" t="s">
        <v>17</v>
      </c>
      <c r="G821">
        <v>62</v>
      </c>
      <c r="H821" t="s">
        <v>29</v>
      </c>
      <c r="I821">
        <v>626210</v>
      </c>
      <c r="J821" t="s">
        <v>33</v>
      </c>
      <c r="O821">
        <v>-7.43</v>
      </c>
      <c r="R821" t="str">
        <f>+VLOOKUP($D821,TP!$B:$E,3,FALSE)</f>
        <v>DEVECO</v>
      </c>
      <c r="S821" t="str">
        <f>+VLOOKUP($D821,TP!$B:$E,4,FALSE)</f>
        <v>PME</v>
      </c>
      <c r="T821" t="str">
        <f>+VLOOKUP($D821,TP!$B:$F,5,FALSE)</f>
        <v>PME</v>
      </c>
      <c r="U821" t="str">
        <f>+VLOOKUP($G821,TP!$G:$J,4,FALSE)</f>
        <v>Charges</v>
      </c>
    </row>
    <row r="822" spans="1:21">
      <c r="A822">
        <v>2015</v>
      </c>
      <c r="B822">
        <v>10</v>
      </c>
      <c r="D822">
        <v>5191</v>
      </c>
      <c r="E822" t="s">
        <v>175</v>
      </c>
      <c r="F822" t="s">
        <v>17</v>
      </c>
      <c r="G822">
        <v>62</v>
      </c>
      <c r="H822" t="s">
        <v>29</v>
      </c>
      <c r="I822">
        <v>626210</v>
      </c>
      <c r="J822" t="s">
        <v>33</v>
      </c>
      <c r="O822">
        <v>-0.1</v>
      </c>
      <c r="R822" t="str">
        <f>+VLOOKUP($D822,TP!$B:$E,3,FALSE)</f>
        <v>DEVECO</v>
      </c>
      <c r="S822" t="str">
        <f>+VLOOKUP($D822,TP!$B:$E,4,FALSE)</f>
        <v>PME</v>
      </c>
      <c r="T822" t="str">
        <f>+VLOOKUP($D822,TP!$B:$F,5,FALSE)</f>
        <v>PME</v>
      </c>
      <c r="U822" t="str">
        <f>+VLOOKUP($G822,TP!$G:$J,4,FALSE)</f>
        <v>Charges</v>
      </c>
    </row>
    <row r="823" spans="1:21">
      <c r="A823">
        <v>2015</v>
      </c>
      <c r="B823">
        <v>10</v>
      </c>
      <c r="D823">
        <v>5191</v>
      </c>
      <c r="E823" t="s">
        <v>175</v>
      </c>
      <c r="F823" t="s">
        <v>17</v>
      </c>
      <c r="G823">
        <v>62</v>
      </c>
      <c r="H823" t="s">
        <v>29</v>
      </c>
      <c r="I823">
        <v>626210</v>
      </c>
      <c r="J823" t="s">
        <v>33</v>
      </c>
      <c r="O823">
        <v>-3.8</v>
      </c>
      <c r="R823" t="str">
        <f>+VLOOKUP($D823,TP!$B:$E,3,FALSE)</f>
        <v>DEVECO</v>
      </c>
      <c r="S823" t="str">
        <f>+VLOOKUP($D823,TP!$B:$E,4,FALSE)</f>
        <v>PME</v>
      </c>
      <c r="T823" t="str">
        <f>+VLOOKUP($D823,TP!$B:$F,5,FALSE)</f>
        <v>PME</v>
      </c>
      <c r="U823" t="str">
        <f>+VLOOKUP($G823,TP!$G:$J,4,FALSE)</f>
        <v>Charges</v>
      </c>
    </row>
    <row r="824" spans="1:21">
      <c r="A824">
        <v>2015</v>
      </c>
      <c r="B824">
        <v>10</v>
      </c>
      <c r="D824">
        <v>5191</v>
      </c>
      <c r="E824" t="s">
        <v>175</v>
      </c>
      <c r="F824" t="s">
        <v>17</v>
      </c>
      <c r="G824">
        <v>62</v>
      </c>
      <c r="H824" t="s">
        <v>29</v>
      </c>
      <c r="I824">
        <v>626210</v>
      </c>
      <c r="J824" t="s">
        <v>33</v>
      </c>
      <c r="O824">
        <v>-8.4499999999999993</v>
      </c>
      <c r="R824" t="str">
        <f>+VLOOKUP($D824,TP!$B:$E,3,FALSE)</f>
        <v>DEVECO</v>
      </c>
      <c r="S824" t="str">
        <f>+VLOOKUP($D824,TP!$B:$E,4,FALSE)</f>
        <v>PME</v>
      </c>
      <c r="T824" t="str">
        <f>+VLOOKUP($D824,TP!$B:$F,5,FALSE)</f>
        <v>PME</v>
      </c>
      <c r="U824" t="str">
        <f>+VLOOKUP($G824,TP!$G:$J,4,FALSE)</f>
        <v>Charges</v>
      </c>
    </row>
    <row r="825" spans="1:21">
      <c r="A825">
        <v>2015</v>
      </c>
      <c r="B825">
        <v>10</v>
      </c>
      <c r="D825">
        <v>5191</v>
      </c>
      <c r="E825" t="s">
        <v>175</v>
      </c>
      <c r="F825" t="s">
        <v>17</v>
      </c>
      <c r="G825">
        <v>62</v>
      </c>
      <c r="H825" t="s">
        <v>29</v>
      </c>
      <c r="I825">
        <v>626210</v>
      </c>
      <c r="J825" t="s">
        <v>33</v>
      </c>
      <c r="O825">
        <v>-7.64</v>
      </c>
      <c r="R825" t="str">
        <f>+VLOOKUP($D825,TP!$B:$E,3,FALSE)</f>
        <v>DEVECO</v>
      </c>
      <c r="S825" t="str">
        <f>+VLOOKUP($D825,TP!$B:$E,4,FALSE)</f>
        <v>PME</v>
      </c>
      <c r="T825" t="str">
        <f>+VLOOKUP($D825,TP!$B:$F,5,FALSE)</f>
        <v>PME</v>
      </c>
      <c r="U825" t="str">
        <f>+VLOOKUP($G825,TP!$G:$J,4,FALSE)</f>
        <v>Charges</v>
      </c>
    </row>
    <row r="826" spans="1:21">
      <c r="A826">
        <v>2015</v>
      </c>
      <c r="B826">
        <v>10</v>
      </c>
      <c r="D826">
        <v>5191</v>
      </c>
      <c r="E826" t="s">
        <v>175</v>
      </c>
      <c r="F826" t="s">
        <v>17</v>
      </c>
      <c r="G826">
        <v>62</v>
      </c>
      <c r="H826" t="s">
        <v>29</v>
      </c>
      <c r="I826">
        <v>626210</v>
      </c>
      <c r="J826" t="s">
        <v>33</v>
      </c>
      <c r="O826">
        <v>-7.64</v>
      </c>
      <c r="R826" t="str">
        <f>+VLOOKUP($D826,TP!$B:$E,3,FALSE)</f>
        <v>DEVECO</v>
      </c>
      <c r="S826" t="str">
        <f>+VLOOKUP($D826,TP!$B:$E,4,FALSE)</f>
        <v>PME</v>
      </c>
      <c r="T826" t="str">
        <f>+VLOOKUP($D826,TP!$B:$F,5,FALSE)</f>
        <v>PME</v>
      </c>
      <c r="U826" t="str">
        <f>+VLOOKUP($G826,TP!$G:$J,4,FALSE)</f>
        <v>Charges</v>
      </c>
    </row>
    <row r="827" spans="1:21">
      <c r="A827">
        <v>2015</v>
      </c>
      <c r="B827">
        <v>10</v>
      </c>
      <c r="D827">
        <v>5191</v>
      </c>
      <c r="E827" t="s">
        <v>175</v>
      </c>
      <c r="F827" t="s">
        <v>17</v>
      </c>
      <c r="G827">
        <v>62</v>
      </c>
      <c r="H827" t="s">
        <v>29</v>
      </c>
      <c r="I827">
        <v>626210</v>
      </c>
      <c r="J827" t="s">
        <v>33</v>
      </c>
      <c r="O827">
        <v>-3.76</v>
      </c>
      <c r="R827" t="str">
        <f>+VLOOKUP($D827,TP!$B:$E,3,FALSE)</f>
        <v>DEVECO</v>
      </c>
      <c r="S827" t="str">
        <f>+VLOOKUP($D827,TP!$B:$E,4,FALSE)</f>
        <v>PME</v>
      </c>
      <c r="T827" t="str">
        <f>+VLOOKUP($D827,TP!$B:$F,5,FALSE)</f>
        <v>PME</v>
      </c>
      <c r="U827" t="str">
        <f>+VLOOKUP($G827,TP!$G:$J,4,FALSE)</f>
        <v>Charges</v>
      </c>
    </row>
    <row r="828" spans="1:21">
      <c r="A828">
        <v>2015</v>
      </c>
      <c r="B828">
        <v>10</v>
      </c>
      <c r="D828">
        <v>5191</v>
      </c>
      <c r="E828" t="s">
        <v>175</v>
      </c>
      <c r="F828" t="s">
        <v>17</v>
      </c>
      <c r="G828">
        <v>62</v>
      </c>
      <c r="H828" t="s">
        <v>29</v>
      </c>
      <c r="I828">
        <v>626210</v>
      </c>
      <c r="J828" t="s">
        <v>33</v>
      </c>
      <c r="O828">
        <v>-7.64</v>
      </c>
      <c r="R828" t="str">
        <f>+VLOOKUP($D828,TP!$B:$E,3,FALSE)</f>
        <v>DEVECO</v>
      </c>
      <c r="S828" t="str">
        <f>+VLOOKUP($D828,TP!$B:$E,4,FALSE)</f>
        <v>PME</v>
      </c>
      <c r="T828" t="str">
        <f>+VLOOKUP($D828,TP!$B:$F,5,FALSE)</f>
        <v>PME</v>
      </c>
      <c r="U828" t="str">
        <f>+VLOOKUP($G828,TP!$G:$J,4,FALSE)</f>
        <v>Charges</v>
      </c>
    </row>
    <row r="829" spans="1:21">
      <c r="A829">
        <v>2015</v>
      </c>
      <c r="B829">
        <v>10</v>
      </c>
      <c r="D829">
        <v>5191</v>
      </c>
      <c r="E829" t="s">
        <v>175</v>
      </c>
      <c r="F829" t="s">
        <v>17</v>
      </c>
      <c r="G829">
        <v>62</v>
      </c>
      <c r="H829" t="s">
        <v>29</v>
      </c>
      <c r="I829">
        <v>626240</v>
      </c>
      <c r="J829" t="s">
        <v>53</v>
      </c>
      <c r="K829">
        <v>-300</v>
      </c>
      <c r="L829">
        <v>0</v>
      </c>
      <c r="M829">
        <v>0</v>
      </c>
      <c r="P829">
        <v>0</v>
      </c>
      <c r="Q829">
        <v>0</v>
      </c>
      <c r="R829" t="str">
        <f>+VLOOKUP($D829,TP!$B:$E,3,FALSE)</f>
        <v>DEVECO</v>
      </c>
      <c r="S829" t="str">
        <f>+VLOOKUP($D829,TP!$B:$E,4,FALSE)</f>
        <v>PME</v>
      </c>
      <c r="T829" t="str">
        <f>+VLOOKUP($D829,TP!$B:$F,5,FALSE)</f>
        <v>PME</v>
      </c>
      <c r="U829" t="str">
        <f>+VLOOKUP($G829,TP!$G:$J,4,FALSE)</f>
        <v>Charges</v>
      </c>
    </row>
    <row r="830" spans="1:21">
      <c r="A830">
        <v>2015</v>
      </c>
      <c r="B830">
        <v>10</v>
      </c>
      <c r="D830">
        <v>5191</v>
      </c>
      <c r="E830" t="s">
        <v>175</v>
      </c>
      <c r="F830" t="s">
        <v>17</v>
      </c>
      <c r="G830">
        <v>62</v>
      </c>
      <c r="H830" t="s">
        <v>29</v>
      </c>
      <c r="I830">
        <v>628811</v>
      </c>
      <c r="J830" t="s">
        <v>48</v>
      </c>
      <c r="K830">
        <v>-240</v>
      </c>
      <c r="L830">
        <v>-600</v>
      </c>
      <c r="M830">
        <v>0</v>
      </c>
      <c r="P830">
        <v>0</v>
      </c>
      <c r="Q830">
        <v>0</v>
      </c>
      <c r="R830" t="str">
        <f>+VLOOKUP($D830,TP!$B:$E,3,FALSE)</f>
        <v>DEVECO</v>
      </c>
      <c r="S830" t="str">
        <f>+VLOOKUP($D830,TP!$B:$E,4,FALSE)</f>
        <v>PME</v>
      </c>
      <c r="T830" t="str">
        <f>+VLOOKUP($D830,TP!$B:$F,5,FALSE)</f>
        <v>PME</v>
      </c>
      <c r="U830" t="str">
        <f>+VLOOKUP($G830,TP!$G:$J,4,FALSE)</f>
        <v>Charges</v>
      </c>
    </row>
    <row r="831" spans="1:21">
      <c r="A831">
        <v>2015</v>
      </c>
      <c r="B831">
        <v>10</v>
      </c>
      <c r="D831">
        <v>5191</v>
      </c>
      <c r="E831" t="s">
        <v>175</v>
      </c>
      <c r="F831" t="s">
        <v>17</v>
      </c>
      <c r="G831">
        <v>62</v>
      </c>
      <c r="H831" t="s">
        <v>29</v>
      </c>
      <c r="I831">
        <v>628811</v>
      </c>
      <c r="J831" t="s">
        <v>48</v>
      </c>
      <c r="O831">
        <v>-600</v>
      </c>
      <c r="R831" t="str">
        <f>+VLOOKUP($D831,TP!$B:$E,3,FALSE)</f>
        <v>DEVECO</v>
      </c>
      <c r="S831" t="str">
        <f>+VLOOKUP($D831,TP!$B:$E,4,FALSE)</f>
        <v>PME</v>
      </c>
      <c r="T831" t="str">
        <f>+VLOOKUP($D831,TP!$B:$F,5,FALSE)</f>
        <v>PME</v>
      </c>
      <c r="U831" t="str">
        <f>+VLOOKUP($G831,TP!$G:$J,4,FALSE)</f>
        <v>Charges</v>
      </c>
    </row>
    <row r="832" spans="1:21">
      <c r="A832">
        <v>2015</v>
      </c>
      <c r="B832">
        <v>10</v>
      </c>
      <c r="D832">
        <v>5191</v>
      </c>
      <c r="E832" t="s">
        <v>175</v>
      </c>
      <c r="F832" t="s">
        <v>17</v>
      </c>
      <c r="G832">
        <v>65</v>
      </c>
      <c r="H832" t="s">
        <v>38</v>
      </c>
      <c r="I832">
        <v>656850</v>
      </c>
      <c r="J832" t="s">
        <v>92</v>
      </c>
      <c r="O832">
        <v>-7299.13</v>
      </c>
      <c r="R832" t="str">
        <f>+VLOOKUP($D832,TP!$B:$E,3,FALSE)</f>
        <v>DEVECO</v>
      </c>
      <c r="S832" t="str">
        <f>+VLOOKUP($D832,TP!$B:$E,4,FALSE)</f>
        <v>PME</v>
      </c>
      <c r="T832" t="str">
        <f>+VLOOKUP($D832,TP!$B:$F,5,FALSE)</f>
        <v>PME</v>
      </c>
      <c r="U832" t="str">
        <f>+VLOOKUP($G832,TP!$G:$J,4,FALSE)</f>
        <v>Charges</v>
      </c>
    </row>
    <row r="833" spans="1:21">
      <c r="A833">
        <v>2015</v>
      </c>
      <c r="B833">
        <v>10</v>
      </c>
      <c r="D833">
        <v>5191</v>
      </c>
      <c r="E833" t="s">
        <v>175</v>
      </c>
      <c r="F833" t="s">
        <v>17</v>
      </c>
      <c r="G833">
        <v>65</v>
      </c>
      <c r="H833" t="s">
        <v>38</v>
      </c>
      <c r="I833">
        <v>656850</v>
      </c>
      <c r="J833" t="s">
        <v>92</v>
      </c>
      <c r="O833">
        <v>7299.13</v>
      </c>
      <c r="R833" t="str">
        <f>+VLOOKUP($D833,TP!$B:$E,3,FALSE)</f>
        <v>DEVECO</v>
      </c>
      <c r="S833" t="str">
        <f>+VLOOKUP($D833,TP!$B:$E,4,FALSE)</f>
        <v>PME</v>
      </c>
      <c r="T833" t="str">
        <f>+VLOOKUP($D833,TP!$B:$F,5,FALSE)</f>
        <v>PME</v>
      </c>
      <c r="U833" t="str">
        <f>+VLOOKUP($G833,TP!$G:$J,4,FALSE)</f>
        <v>Charges</v>
      </c>
    </row>
    <row r="834" spans="1:21">
      <c r="A834">
        <v>2015</v>
      </c>
      <c r="B834">
        <v>10</v>
      </c>
      <c r="D834">
        <v>5191</v>
      </c>
      <c r="E834" t="s">
        <v>175</v>
      </c>
      <c r="F834" t="s">
        <v>17</v>
      </c>
      <c r="G834">
        <v>68</v>
      </c>
      <c r="H834" t="s">
        <v>40</v>
      </c>
      <c r="I834">
        <v>681130</v>
      </c>
      <c r="J834" t="s">
        <v>41</v>
      </c>
      <c r="K834">
        <v>-260.36</v>
      </c>
      <c r="L834">
        <v>0</v>
      </c>
      <c r="M834">
        <v>0</v>
      </c>
      <c r="P834">
        <v>0</v>
      </c>
      <c r="Q834">
        <v>0</v>
      </c>
      <c r="R834" t="str">
        <f>+VLOOKUP($D834,TP!$B:$E,3,FALSE)</f>
        <v>DEVECO</v>
      </c>
      <c r="S834" t="str">
        <f>+VLOOKUP($D834,TP!$B:$E,4,FALSE)</f>
        <v>PME</v>
      </c>
      <c r="T834" t="str">
        <f>+VLOOKUP($D834,TP!$B:$F,5,FALSE)</f>
        <v>PME</v>
      </c>
      <c r="U834" t="str">
        <f>+VLOOKUP($G834,TP!$G:$J,4,FALSE)</f>
        <v>Provisions</v>
      </c>
    </row>
    <row r="835" spans="1:21">
      <c r="A835">
        <v>2015</v>
      </c>
      <c r="B835">
        <v>10</v>
      </c>
      <c r="D835">
        <v>5191</v>
      </c>
      <c r="E835" t="s">
        <v>175</v>
      </c>
      <c r="F835" t="s">
        <v>17</v>
      </c>
      <c r="G835">
        <v>68</v>
      </c>
      <c r="H835" t="s">
        <v>40</v>
      </c>
      <c r="I835">
        <v>681131</v>
      </c>
      <c r="J835" t="s">
        <v>42</v>
      </c>
      <c r="K835">
        <v>0</v>
      </c>
      <c r="L835">
        <v>-260</v>
      </c>
      <c r="M835">
        <v>-260</v>
      </c>
      <c r="P835">
        <v>0</v>
      </c>
      <c r="Q835">
        <v>0</v>
      </c>
      <c r="R835" t="str">
        <f>+VLOOKUP($D835,TP!$B:$E,3,FALSE)</f>
        <v>DEVECO</v>
      </c>
      <c r="S835" t="str">
        <f>+VLOOKUP($D835,TP!$B:$E,4,FALSE)</f>
        <v>PME</v>
      </c>
      <c r="T835" t="str">
        <f>+VLOOKUP($D835,TP!$B:$F,5,FALSE)</f>
        <v>PME</v>
      </c>
      <c r="U835" t="str">
        <f>+VLOOKUP($G835,TP!$G:$J,4,FALSE)</f>
        <v>Provisions</v>
      </c>
    </row>
    <row r="836" spans="1:21">
      <c r="A836">
        <v>2015</v>
      </c>
      <c r="B836">
        <v>10</v>
      </c>
      <c r="D836">
        <v>5191</v>
      </c>
      <c r="E836" t="s">
        <v>175</v>
      </c>
      <c r="F836" t="s">
        <v>17</v>
      </c>
      <c r="G836">
        <v>70</v>
      </c>
      <c r="H836" t="s">
        <v>84</v>
      </c>
      <c r="I836">
        <v>187089</v>
      </c>
      <c r="J836" t="s">
        <v>143</v>
      </c>
      <c r="K836">
        <v>0</v>
      </c>
      <c r="L836">
        <v>0</v>
      </c>
      <c r="M836">
        <v>1500</v>
      </c>
      <c r="P836">
        <v>0</v>
      </c>
      <c r="Q836">
        <v>0</v>
      </c>
      <c r="R836" t="str">
        <f>+VLOOKUP($D836,TP!$B:$E,3,FALSE)</f>
        <v>DEVECO</v>
      </c>
      <c r="S836" t="str">
        <f>+VLOOKUP($D836,TP!$B:$E,4,FALSE)</f>
        <v>PME</v>
      </c>
      <c r="T836" t="str">
        <f>+VLOOKUP($D836,TP!$B:$F,5,FALSE)</f>
        <v>PME</v>
      </c>
      <c r="U836" t="str">
        <f>+VLOOKUP($G836,TP!$G:$J,4,FALSE)</f>
        <v>Produits</v>
      </c>
    </row>
    <row r="837" spans="1:21">
      <c r="A837">
        <v>2015</v>
      </c>
      <c r="B837">
        <v>10</v>
      </c>
      <c r="D837">
        <v>5191</v>
      </c>
      <c r="E837" t="s">
        <v>175</v>
      </c>
      <c r="F837" t="s">
        <v>17</v>
      </c>
      <c r="G837">
        <v>70</v>
      </c>
      <c r="H837" t="s">
        <v>84</v>
      </c>
      <c r="I837">
        <v>705000</v>
      </c>
      <c r="J837" t="s">
        <v>85</v>
      </c>
      <c r="K837">
        <v>0</v>
      </c>
      <c r="L837">
        <v>0</v>
      </c>
      <c r="M837">
        <v>3500</v>
      </c>
      <c r="P837">
        <v>5000</v>
      </c>
      <c r="Q837">
        <v>5000</v>
      </c>
      <c r="R837" t="str">
        <f>+VLOOKUP($D837,TP!$B:$E,3,FALSE)</f>
        <v>DEVECO</v>
      </c>
      <c r="S837" t="str">
        <f>+VLOOKUP($D837,TP!$B:$E,4,FALSE)</f>
        <v>PME</v>
      </c>
      <c r="T837" t="str">
        <f>+VLOOKUP($D837,TP!$B:$F,5,FALSE)</f>
        <v>PME</v>
      </c>
      <c r="U837" t="str">
        <f>+VLOOKUP($G837,TP!$G:$J,4,FALSE)</f>
        <v>Produits</v>
      </c>
    </row>
    <row r="838" spans="1:21">
      <c r="A838">
        <v>2015</v>
      </c>
      <c r="B838">
        <v>10</v>
      </c>
      <c r="D838">
        <v>5191</v>
      </c>
      <c r="E838" t="s">
        <v>175</v>
      </c>
      <c r="F838" t="s">
        <v>17</v>
      </c>
      <c r="G838">
        <v>74</v>
      </c>
      <c r="H838" t="s">
        <v>93</v>
      </c>
      <c r="I838">
        <v>748900</v>
      </c>
      <c r="J838" t="s">
        <v>130</v>
      </c>
      <c r="K838">
        <v>6872.85</v>
      </c>
      <c r="L838">
        <v>0</v>
      </c>
      <c r="M838">
        <v>0</v>
      </c>
      <c r="P838">
        <v>0</v>
      </c>
      <c r="Q838">
        <v>0</v>
      </c>
      <c r="R838" t="str">
        <f>+VLOOKUP($D838,TP!$B:$E,3,FALSE)</f>
        <v>DEVECO</v>
      </c>
      <c r="S838" t="str">
        <f>+VLOOKUP($D838,TP!$B:$E,4,FALSE)</f>
        <v>PME</v>
      </c>
      <c r="T838" t="str">
        <f>+VLOOKUP($D838,TP!$B:$F,5,FALSE)</f>
        <v>PME</v>
      </c>
      <c r="U838" t="str">
        <f>+VLOOKUP($G838,TP!$G:$J,4,FALSE)</f>
        <v>Produits</v>
      </c>
    </row>
    <row r="839" spans="1:21">
      <c r="A839">
        <v>2015</v>
      </c>
      <c r="B839">
        <v>10</v>
      </c>
      <c r="D839">
        <v>53</v>
      </c>
      <c r="E839" t="s">
        <v>183</v>
      </c>
      <c r="F839" t="s">
        <v>184</v>
      </c>
      <c r="G839">
        <v>62</v>
      </c>
      <c r="H839" t="s">
        <v>29</v>
      </c>
      <c r="I839">
        <v>623100</v>
      </c>
      <c r="J839" t="s">
        <v>51</v>
      </c>
      <c r="K839">
        <v>-44</v>
      </c>
      <c r="L839">
        <v>0</v>
      </c>
      <c r="M839">
        <v>0</v>
      </c>
      <c r="P839">
        <v>0</v>
      </c>
      <c r="Q839">
        <v>0</v>
      </c>
      <c r="R839" t="str">
        <f>+VLOOKUP($D839,TP!$B:$E,3,FALSE)</f>
        <v>DEVECO</v>
      </c>
      <c r="S839" t="str">
        <f>+VLOOKUP($D839,TP!$B:$E,4,FALSE)</f>
        <v>Guichet unique</v>
      </c>
      <c r="T839" t="str">
        <f>+VLOOKUP($D839,TP!$B:$F,5,FALSE)</f>
        <v>GU</v>
      </c>
      <c r="U839" t="str">
        <f>+VLOOKUP($G839,TP!$G:$J,4,FALSE)</f>
        <v>Charges</v>
      </c>
    </row>
    <row r="840" spans="1:21">
      <c r="A840">
        <v>2015</v>
      </c>
      <c r="B840">
        <v>10</v>
      </c>
      <c r="D840">
        <v>53</v>
      </c>
      <c r="E840" t="s">
        <v>183</v>
      </c>
      <c r="F840" t="s">
        <v>184</v>
      </c>
      <c r="G840">
        <v>62</v>
      </c>
      <c r="H840" t="s">
        <v>29</v>
      </c>
      <c r="I840">
        <v>625700</v>
      </c>
      <c r="J840" t="s">
        <v>31</v>
      </c>
      <c r="O840">
        <v>-6.8</v>
      </c>
      <c r="R840" t="str">
        <f>+VLOOKUP($D840,TP!$B:$E,3,FALSE)</f>
        <v>DEVECO</v>
      </c>
      <c r="S840" t="str">
        <f>+VLOOKUP($D840,TP!$B:$E,4,FALSE)</f>
        <v>Guichet unique</v>
      </c>
      <c r="T840" t="str">
        <f>+VLOOKUP($D840,TP!$B:$F,5,FALSE)</f>
        <v>GU</v>
      </c>
      <c r="U840" t="str">
        <f>+VLOOKUP($G840,TP!$G:$J,4,FALSE)</f>
        <v>Charges</v>
      </c>
    </row>
    <row r="841" spans="1:21">
      <c r="A841">
        <v>2015</v>
      </c>
      <c r="B841">
        <v>10</v>
      </c>
      <c r="D841">
        <v>53</v>
      </c>
      <c r="E841" t="s">
        <v>183</v>
      </c>
      <c r="F841" t="s">
        <v>184</v>
      </c>
      <c r="G841">
        <v>62</v>
      </c>
      <c r="H841" t="s">
        <v>29</v>
      </c>
      <c r="I841">
        <v>625700</v>
      </c>
      <c r="J841" t="s">
        <v>31</v>
      </c>
      <c r="K841">
        <v>-41.3</v>
      </c>
      <c r="L841">
        <v>0</v>
      </c>
      <c r="M841">
        <v>0</v>
      </c>
      <c r="P841">
        <v>0</v>
      </c>
      <c r="Q841">
        <v>0</v>
      </c>
      <c r="R841" t="str">
        <f>+VLOOKUP($D841,TP!$B:$E,3,FALSE)</f>
        <v>DEVECO</v>
      </c>
      <c r="S841" t="str">
        <f>+VLOOKUP($D841,TP!$B:$E,4,FALSE)</f>
        <v>Guichet unique</v>
      </c>
      <c r="T841" t="str">
        <f>+VLOOKUP($D841,TP!$B:$F,5,FALSE)</f>
        <v>GU</v>
      </c>
      <c r="U841" t="str">
        <f>+VLOOKUP($G841,TP!$G:$J,4,FALSE)</f>
        <v>Charges</v>
      </c>
    </row>
    <row r="842" spans="1:21">
      <c r="A842">
        <v>2015</v>
      </c>
      <c r="B842">
        <v>10</v>
      </c>
      <c r="D842">
        <v>53</v>
      </c>
      <c r="E842" t="s">
        <v>183</v>
      </c>
      <c r="F842" t="s">
        <v>184</v>
      </c>
      <c r="G842">
        <v>62</v>
      </c>
      <c r="H842" t="s">
        <v>29</v>
      </c>
      <c r="I842">
        <v>626210</v>
      </c>
      <c r="J842" t="s">
        <v>33</v>
      </c>
      <c r="K842">
        <v>-439.59</v>
      </c>
      <c r="L842">
        <v>-444</v>
      </c>
      <c r="M842">
        <v>-444</v>
      </c>
      <c r="P842">
        <v>0</v>
      </c>
      <c r="Q842">
        <v>0</v>
      </c>
      <c r="R842" t="str">
        <f>+VLOOKUP($D842,TP!$B:$E,3,FALSE)</f>
        <v>DEVECO</v>
      </c>
      <c r="S842" t="str">
        <f>+VLOOKUP($D842,TP!$B:$E,4,FALSE)</f>
        <v>Guichet unique</v>
      </c>
      <c r="T842" t="str">
        <f>+VLOOKUP($D842,TP!$B:$F,5,FALSE)</f>
        <v>GU</v>
      </c>
      <c r="U842" t="str">
        <f>+VLOOKUP($G842,TP!$G:$J,4,FALSE)</f>
        <v>Charges</v>
      </c>
    </row>
    <row r="843" spans="1:21">
      <c r="A843">
        <v>2015</v>
      </c>
      <c r="B843">
        <v>10</v>
      </c>
      <c r="D843">
        <v>53</v>
      </c>
      <c r="E843" t="s">
        <v>183</v>
      </c>
      <c r="F843" t="s">
        <v>184</v>
      </c>
      <c r="G843">
        <v>62</v>
      </c>
      <c r="H843" t="s">
        <v>29</v>
      </c>
      <c r="I843">
        <v>626210</v>
      </c>
      <c r="J843" t="s">
        <v>33</v>
      </c>
      <c r="O843">
        <v>-36</v>
      </c>
      <c r="R843" t="str">
        <f>+VLOOKUP($D843,TP!$B:$E,3,FALSE)</f>
        <v>DEVECO</v>
      </c>
      <c r="S843" t="str">
        <f>+VLOOKUP($D843,TP!$B:$E,4,FALSE)</f>
        <v>Guichet unique</v>
      </c>
      <c r="T843" t="str">
        <f>+VLOOKUP($D843,TP!$B:$F,5,FALSE)</f>
        <v>GU</v>
      </c>
      <c r="U843" t="str">
        <f>+VLOOKUP($G843,TP!$G:$J,4,FALSE)</f>
        <v>Charges</v>
      </c>
    </row>
    <row r="844" spans="1:21">
      <c r="A844">
        <v>2015</v>
      </c>
      <c r="B844">
        <v>10</v>
      </c>
      <c r="D844">
        <v>53</v>
      </c>
      <c r="E844" t="s">
        <v>183</v>
      </c>
      <c r="F844" t="s">
        <v>184</v>
      </c>
      <c r="G844">
        <v>62</v>
      </c>
      <c r="H844" t="s">
        <v>29</v>
      </c>
      <c r="I844">
        <v>626210</v>
      </c>
      <c r="J844" t="s">
        <v>33</v>
      </c>
      <c r="O844">
        <v>-36.72</v>
      </c>
      <c r="R844" t="str">
        <f>+VLOOKUP($D844,TP!$B:$E,3,FALSE)</f>
        <v>DEVECO</v>
      </c>
      <c r="S844" t="str">
        <f>+VLOOKUP($D844,TP!$B:$E,4,FALSE)</f>
        <v>Guichet unique</v>
      </c>
      <c r="T844" t="str">
        <f>+VLOOKUP($D844,TP!$B:$F,5,FALSE)</f>
        <v>GU</v>
      </c>
      <c r="U844" t="str">
        <f>+VLOOKUP($G844,TP!$G:$J,4,FALSE)</f>
        <v>Charges</v>
      </c>
    </row>
    <row r="845" spans="1:21">
      <c r="A845">
        <v>2015</v>
      </c>
      <c r="B845">
        <v>10</v>
      </c>
      <c r="D845">
        <v>53</v>
      </c>
      <c r="E845" t="s">
        <v>183</v>
      </c>
      <c r="F845" t="s">
        <v>184</v>
      </c>
      <c r="G845">
        <v>62</v>
      </c>
      <c r="H845" t="s">
        <v>29</v>
      </c>
      <c r="I845">
        <v>626210</v>
      </c>
      <c r="J845" t="s">
        <v>33</v>
      </c>
      <c r="O845">
        <v>-36.07</v>
      </c>
      <c r="R845" t="str">
        <f>+VLOOKUP($D845,TP!$B:$E,3,FALSE)</f>
        <v>DEVECO</v>
      </c>
      <c r="S845" t="str">
        <f>+VLOOKUP($D845,TP!$B:$E,4,FALSE)</f>
        <v>Guichet unique</v>
      </c>
      <c r="T845" t="str">
        <f>+VLOOKUP($D845,TP!$B:$F,5,FALSE)</f>
        <v>GU</v>
      </c>
      <c r="U845" t="str">
        <f>+VLOOKUP($G845,TP!$G:$J,4,FALSE)</f>
        <v>Charges</v>
      </c>
    </row>
    <row r="846" spans="1:21">
      <c r="A846">
        <v>2015</v>
      </c>
      <c r="B846">
        <v>10</v>
      </c>
      <c r="D846">
        <v>53</v>
      </c>
      <c r="E846" t="s">
        <v>183</v>
      </c>
      <c r="F846" t="s">
        <v>184</v>
      </c>
      <c r="G846">
        <v>62</v>
      </c>
      <c r="H846" t="s">
        <v>29</v>
      </c>
      <c r="I846">
        <v>626210</v>
      </c>
      <c r="J846" t="s">
        <v>33</v>
      </c>
      <c r="O846">
        <v>-36.19</v>
      </c>
      <c r="R846" t="str">
        <f>+VLOOKUP($D846,TP!$B:$E,3,FALSE)</f>
        <v>DEVECO</v>
      </c>
      <c r="S846" t="str">
        <f>+VLOOKUP($D846,TP!$B:$E,4,FALSE)</f>
        <v>Guichet unique</v>
      </c>
      <c r="T846" t="str">
        <f>+VLOOKUP($D846,TP!$B:$F,5,FALSE)</f>
        <v>GU</v>
      </c>
      <c r="U846" t="str">
        <f>+VLOOKUP($G846,TP!$G:$J,4,FALSE)</f>
        <v>Charges</v>
      </c>
    </row>
    <row r="847" spans="1:21">
      <c r="A847">
        <v>2015</v>
      </c>
      <c r="B847">
        <v>10</v>
      </c>
      <c r="D847">
        <v>53</v>
      </c>
      <c r="E847" t="s">
        <v>183</v>
      </c>
      <c r="F847" t="s">
        <v>184</v>
      </c>
      <c r="G847">
        <v>62</v>
      </c>
      <c r="H847" t="s">
        <v>29</v>
      </c>
      <c r="I847">
        <v>626210</v>
      </c>
      <c r="J847" t="s">
        <v>33</v>
      </c>
      <c r="O847">
        <v>-36.35</v>
      </c>
      <c r="R847" t="str">
        <f>+VLOOKUP($D847,TP!$B:$E,3,FALSE)</f>
        <v>DEVECO</v>
      </c>
      <c r="S847" t="str">
        <f>+VLOOKUP($D847,TP!$B:$E,4,FALSE)</f>
        <v>Guichet unique</v>
      </c>
      <c r="T847" t="str">
        <f>+VLOOKUP($D847,TP!$B:$F,5,FALSE)</f>
        <v>GU</v>
      </c>
      <c r="U847" t="str">
        <f>+VLOOKUP($G847,TP!$G:$J,4,FALSE)</f>
        <v>Charges</v>
      </c>
    </row>
    <row r="848" spans="1:21">
      <c r="A848">
        <v>2015</v>
      </c>
      <c r="B848">
        <v>10</v>
      </c>
      <c r="D848">
        <v>53</v>
      </c>
      <c r="E848" t="s">
        <v>183</v>
      </c>
      <c r="F848" t="s">
        <v>184</v>
      </c>
      <c r="G848">
        <v>62</v>
      </c>
      <c r="H848" t="s">
        <v>29</v>
      </c>
      <c r="I848">
        <v>626210</v>
      </c>
      <c r="J848" t="s">
        <v>33</v>
      </c>
      <c r="O848">
        <v>-36</v>
      </c>
      <c r="R848" t="str">
        <f>+VLOOKUP($D848,TP!$B:$E,3,FALSE)</f>
        <v>DEVECO</v>
      </c>
      <c r="S848" t="str">
        <f>+VLOOKUP($D848,TP!$B:$E,4,FALSE)</f>
        <v>Guichet unique</v>
      </c>
      <c r="T848" t="str">
        <f>+VLOOKUP($D848,TP!$B:$F,5,FALSE)</f>
        <v>GU</v>
      </c>
      <c r="U848" t="str">
        <f>+VLOOKUP($G848,TP!$G:$J,4,FALSE)</f>
        <v>Charges</v>
      </c>
    </row>
    <row r="849" spans="1:21">
      <c r="A849">
        <v>2015</v>
      </c>
      <c r="B849">
        <v>10</v>
      </c>
      <c r="D849">
        <v>53</v>
      </c>
      <c r="E849" t="s">
        <v>183</v>
      </c>
      <c r="F849" t="s">
        <v>184</v>
      </c>
      <c r="G849">
        <v>62</v>
      </c>
      <c r="H849" t="s">
        <v>29</v>
      </c>
      <c r="I849">
        <v>626210</v>
      </c>
      <c r="J849" t="s">
        <v>33</v>
      </c>
      <c r="O849">
        <v>-36.07</v>
      </c>
      <c r="R849" t="str">
        <f>+VLOOKUP($D849,TP!$B:$E,3,FALSE)</f>
        <v>DEVECO</v>
      </c>
      <c r="S849" t="str">
        <f>+VLOOKUP($D849,TP!$B:$E,4,FALSE)</f>
        <v>Guichet unique</v>
      </c>
      <c r="T849" t="str">
        <f>+VLOOKUP($D849,TP!$B:$F,5,FALSE)</f>
        <v>GU</v>
      </c>
      <c r="U849" t="str">
        <f>+VLOOKUP($G849,TP!$G:$J,4,FALSE)</f>
        <v>Charges</v>
      </c>
    </row>
    <row r="850" spans="1:21">
      <c r="A850">
        <v>2015</v>
      </c>
      <c r="B850">
        <v>10</v>
      </c>
      <c r="D850">
        <v>53</v>
      </c>
      <c r="E850" t="s">
        <v>183</v>
      </c>
      <c r="F850" t="s">
        <v>184</v>
      </c>
      <c r="G850">
        <v>62</v>
      </c>
      <c r="H850" t="s">
        <v>29</v>
      </c>
      <c r="I850">
        <v>626210</v>
      </c>
      <c r="J850" t="s">
        <v>33</v>
      </c>
      <c r="O850">
        <v>-36</v>
      </c>
      <c r="R850" t="str">
        <f>+VLOOKUP($D850,TP!$B:$E,3,FALSE)</f>
        <v>DEVECO</v>
      </c>
      <c r="S850" t="str">
        <f>+VLOOKUP($D850,TP!$B:$E,4,FALSE)</f>
        <v>Guichet unique</v>
      </c>
      <c r="T850" t="str">
        <f>+VLOOKUP($D850,TP!$B:$F,5,FALSE)</f>
        <v>GU</v>
      </c>
      <c r="U850" t="str">
        <f>+VLOOKUP($G850,TP!$G:$J,4,FALSE)</f>
        <v>Charges</v>
      </c>
    </row>
    <row r="851" spans="1:21">
      <c r="A851">
        <v>2015</v>
      </c>
      <c r="B851">
        <v>10</v>
      </c>
      <c r="D851">
        <v>53</v>
      </c>
      <c r="E851" t="s">
        <v>183</v>
      </c>
      <c r="F851" t="s">
        <v>184</v>
      </c>
      <c r="G851">
        <v>62</v>
      </c>
      <c r="H851" t="s">
        <v>29</v>
      </c>
      <c r="I851">
        <v>626210</v>
      </c>
      <c r="J851" t="s">
        <v>33</v>
      </c>
      <c r="O851">
        <v>-36.47</v>
      </c>
      <c r="R851" t="str">
        <f>+VLOOKUP($D851,TP!$B:$E,3,FALSE)</f>
        <v>DEVECO</v>
      </c>
      <c r="S851" t="str">
        <f>+VLOOKUP($D851,TP!$B:$E,4,FALSE)</f>
        <v>Guichet unique</v>
      </c>
      <c r="T851" t="str">
        <f>+VLOOKUP($D851,TP!$B:$F,5,FALSE)</f>
        <v>GU</v>
      </c>
      <c r="U851" t="str">
        <f>+VLOOKUP($G851,TP!$G:$J,4,FALSE)</f>
        <v>Charges</v>
      </c>
    </row>
    <row r="852" spans="1:21">
      <c r="A852">
        <v>2015</v>
      </c>
      <c r="B852">
        <v>10</v>
      </c>
      <c r="D852">
        <v>53</v>
      </c>
      <c r="E852" t="s">
        <v>183</v>
      </c>
      <c r="F852" t="s">
        <v>17</v>
      </c>
      <c r="G852">
        <v>28</v>
      </c>
      <c r="H852" t="s">
        <v>20</v>
      </c>
      <c r="I852">
        <v>281831</v>
      </c>
      <c r="J852" t="s">
        <v>21</v>
      </c>
      <c r="K852">
        <v>344.64</v>
      </c>
      <c r="L852">
        <v>0</v>
      </c>
      <c r="M852">
        <v>0</v>
      </c>
      <c r="P852">
        <v>0</v>
      </c>
      <c r="Q852">
        <v>0</v>
      </c>
      <c r="R852" t="str">
        <f>+VLOOKUP($D852,TP!$B:$E,3,FALSE)</f>
        <v>DEVECO</v>
      </c>
      <c r="S852" t="str">
        <f>+VLOOKUP($D852,TP!$B:$E,4,FALSE)</f>
        <v>Guichet unique</v>
      </c>
      <c r="T852" t="str">
        <f>+VLOOKUP($D852,TP!$B:$F,5,FALSE)</f>
        <v>GU</v>
      </c>
      <c r="U852" t="str">
        <f>+VLOOKUP($G852,TP!$G:$J,4,FALSE)</f>
        <v/>
      </c>
    </row>
    <row r="853" spans="1:21">
      <c r="A853">
        <v>2015</v>
      </c>
      <c r="B853">
        <v>10</v>
      </c>
      <c r="D853">
        <v>53</v>
      </c>
      <c r="E853" t="s">
        <v>183</v>
      </c>
      <c r="F853" t="s">
        <v>17</v>
      </c>
      <c r="G853">
        <v>28</v>
      </c>
      <c r="H853" t="s">
        <v>20</v>
      </c>
      <c r="I853">
        <v>281832</v>
      </c>
      <c r="J853" t="s">
        <v>21</v>
      </c>
      <c r="K853">
        <v>240.7</v>
      </c>
      <c r="L853">
        <v>0</v>
      </c>
      <c r="M853">
        <v>0</v>
      </c>
      <c r="P853">
        <v>0</v>
      </c>
      <c r="Q853">
        <v>0</v>
      </c>
      <c r="R853" t="str">
        <f>+VLOOKUP($D853,TP!$B:$E,3,FALSE)</f>
        <v>DEVECO</v>
      </c>
      <c r="S853" t="str">
        <f>+VLOOKUP($D853,TP!$B:$E,4,FALSE)</f>
        <v>Guichet unique</v>
      </c>
      <c r="T853" t="str">
        <f>+VLOOKUP($D853,TP!$B:$F,5,FALSE)</f>
        <v>GU</v>
      </c>
      <c r="U853" t="str">
        <f>+VLOOKUP($G853,TP!$G:$J,4,FALSE)</f>
        <v/>
      </c>
    </row>
    <row r="854" spans="1:21">
      <c r="A854">
        <v>2015</v>
      </c>
      <c r="B854">
        <v>10</v>
      </c>
      <c r="D854">
        <v>53</v>
      </c>
      <c r="E854" t="s">
        <v>183</v>
      </c>
      <c r="F854" t="s">
        <v>17</v>
      </c>
      <c r="G854">
        <v>60</v>
      </c>
      <c r="H854" t="s">
        <v>23</v>
      </c>
      <c r="I854">
        <v>606410</v>
      </c>
      <c r="J854" t="s">
        <v>25</v>
      </c>
      <c r="K854">
        <v>-354.58</v>
      </c>
      <c r="L854">
        <v>-400</v>
      </c>
      <c r="M854">
        <v>-400</v>
      </c>
      <c r="P854">
        <v>-400</v>
      </c>
      <c r="Q854">
        <v>-400</v>
      </c>
      <c r="R854" t="str">
        <f>+VLOOKUP($D854,TP!$B:$E,3,FALSE)</f>
        <v>DEVECO</v>
      </c>
      <c r="S854" t="str">
        <f>+VLOOKUP($D854,TP!$B:$E,4,FALSE)</f>
        <v>Guichet unique</v>
      </c>
      <c r="T854" t="str">
        <f>+VLOOKUP($D854,TP!$B:$F,5,FALSE)</f>
        <v>GU</v>
      </c>
      <c r="U854" t="str">
        <f>+VLOOKUP($G854,TP!$G:$J,4,FALSE)</f>
        <v>Charges</v>
      </c>
    </row>
    <row r="855" spans="1:21">
      <c r="A855">
        <v>2015</v>
      </c>
      <c r="B855">
        <v>10</v>
      </c>
      <c r="D855">
        <v>53</v>
      </c>
      <c r="E855" t="s">
        <v>183</v>
      </c>
      <c r="F855" t="s">
        <v>17</v>
      </c>
      <c r="G855">
        <v>60</v>
      </c>
      <c r="H855" t="s">
        <v>23</v>
      </c>
      <c r="I855">
        <v>606410</v>
      </c>
      <c r="J855" t="s">
        <v>25</v>
      </c>
      <c r="O855">
        <v>-26.91</v>
      </c>
      <c r="R855" t="str">
        <f>+VLOOKUP($D855,TP!$B:$E,3,FALSE)</f>
        <v>DEVECO</v>
      </c>
      <c r="S855" t="str">
        <f>+VLOOKUP($D855,TP!$B:$E,4,FALSE)</f>
        <v>Guichet unique</v>
      </c>
      <c r="T855" t="str">
        <f>+VLOOKUP($D855,TP!$B:$F,5,FALSE)</f>
        <v>GU</v>
      </c>
      <c r="U855" t="str">
        <f>+VLOOKUP($G855,TP!$G:$J,4,FALSE)</f>
        <v>Charges</v>
      </c>
    </row>
    <row r="856" spans="1:21">
      <c r="A856">
        <v>2015</v>
      </c>
      <c r="B856">
        <v>10</v>
      </c>
      <c r="D856">
        <v>53</v>
      </c>
      <c r="E856" t="s">
        <v>183</v>
      </c>
      <c r="F856" t="s">
        <v>17</v>
      </c>
      <c r="G856">
        <v>60</v>
      </c>
      <c r="H856" t="s">
        <v>23</v>
      </c>
      <c r="I856">
        <v>606410</v>
      </c>
      <c r="J856" t="s">
        <v>25</v>
      </c>
      <c r="O856">
        <v>-11.6</v>
      </c>
      <c r="R856" t="str">
        <f>+VLOOKUP($D856,TP!$B:$E,3,FALSE)</f>
        <v>DEVECO</v>
      </c>
      <c r="S856" t="str">
        <f>+VLOOKUP($D856,TP!$B:$E,4,FALSE)</f>
        <v>Guichet unique</v>
      </c>
      <c r="T856" t="str">
        <f>+VLOOKUP($D856,TP!$B:$F,5,FALSE)</f>
        <v>GU</v>
      </c>
      <c r="U856" t="str">
        <f>+VLOOKUP($G856,TP!$G:$J,4,FALSE)</f>
        <v>Charges</v>
      </c>
    </row>
    <row r="857" spans="1:21">
      <c r="A857">
        <v>2015</v>
      </c>
      <c r="B857">
        <v>10</v>
      </c>
      <c r="D857">
        <v>53</v>
      </c>
      <c r="E857" t="s">
        <v>183</v>
      </c>
      <c r="F857" t="s">
        <v>17</v>
      </c>
      <c r="G857">
        <v>60</v>
      </c>
      <c r="H857" t="s">
        <v>23</v>
      </c>
      <c r="I857">
        <v>606410</v>
      </c>
      <c r="J857" t="s">
        <v>25</v>
      </c>
      <c r="O857">
        <v>-63.51</v>
      </c>
      <c r="R857" t="str">
        <f>+VLOOKUP($D857,TP!$B:$E,3,FALSE)</f>
        <v>DEVECO</v>
      </c>
      <c r="S857" t="str">
        <f>+VLOOKUP($D857,TP!$B:$E,4,FALSE)</f>
        <v>Guichet unique</v>
      </c>
      <c r="T857" t="str">
        <f>+VLOOKUP($D857,TP!$B:$F,5,FALSE)</f>
        <v>GU</v>
      </c>
      <c r="U857" t="str">
        <f>+VLOOKUP($G857,TP!$G:$J,4,FALSE)</f>
        <v>Charges</v>
      </c>
    </row>
    <row r="858" spans="1:21">
      <c r="A858">
        <v>2015</v>
      </c>
      <c r="B858">
        <v>10</v>
      </c>
      <c r="D858">
        <v>53</v>
      </c>
      <c r="E858" t="s">
        <v>183</v>
      </c>
      <c r="F858" t="s">
        <v>17</v>
      </c>
      <c r="G858">
        <v>60</v>
      </c>
      <c r="H858" t="s">
        <v>23</v>
      </c>
      <c r="I858">
        <v>606410</v>
      </c>
      <c r="J858" t="s">
        <v>25</v>
      </c>
      <c r="O858">
        <v>-44.69</v>
      </c>
      <c r="R858" t="str">
        <f>+VLOOKUP($D858,TP!$B:$E,3,FALSE)</f>
        <v>DEVECO</v>
      </c>
      <c r="S858" t="str">
        <f>+VLOOKUP($D858,TP!$B:$E,4,FALSE)</f>
        <v>Guichet unique</v>
      </c>
      <c r="T858" t="str">
        <f>+VLOOKUP($D858,TP!$B:$F,5,FALSE)</f>
        <v>GU</v>
      </c>
      <c r="U858" t="str">
        <f>+VLOOKUP($G858,TP!$G:$J,4,FALSE)</f>
        <v>Charges</v>
      </c>
    </row>
    <row r="859" spans="1:21">
      <c r="A859">
        <v>2015</v>
      </c>
      <c r="B859">
        <v>10</v>
      </c>
      <c r="D859">
        <v>53</v>
      </c>
      <c r="E859" t="s">
        <v>183</v>
      </c>
      <c r="F859" t="s">
        <v>17</v>
      </c>
      <c r="G859">
        <v>60</v>
      </c>
      <c r="H859" t="s">
        <v>23</v>
      </c>
      <c r="I859">
        <v>606410</v>
      </c>
      <c r="J859" t="s">
        <v>25</v>
      </c>
      <c r="O859">
        <v>-20.170000000000002</v>
      </c>
      <c r="R859" t="str">
        <f>+VLOOKUP($D859,TP!$B:$E,3,FALSE)</f>
        <v>DEVECO</v>
      </c>
      <c r="S859" t="str">
        <f>+VLOOKUP($D859,TP!$B:$E,4,FALSE)</f>
        <v>Guichet unique</v>
      </c>
      <c r="T859" t="str">
        <f>+VLOOKUP($D859,TP!$B:$F,5,FALSE)</f>
        <v>GU</v>
      </c>
      <c r="U859" t="str">
        <f>+VLOOKUP($G859,TP!$G:$J,4,FALSE)</f>
        <v>Charges</v>
      </c>
    </row>
    <row r="860" spans="1:21">
      <c r="A860">
        <v>2015</v>
      </c>
      <c r="B860">
        <v>10</v>
      </c>
      <c r="D860">
        <v>53</v>
      </c>
      <c r="E860" t="s">
        <v>183</v>
      </c>
      <c r="F860" t="s">
        <v>17</v>
      </c>
      <c r="G860">
        <v>60</v>
      </c>
      <c r="H860" t="s">
        <v>23</v>
      </c>
      <c r="I860">
        <v>606410</v>
      </c>
      <c r="J860" t="s">
        <v>25</v>
      </c>
      <c r="O860">
        <v>-17.28</v>
      </c>
      <c r="R860" t="str">
        <f>+VLOOKUP($D860,TP!$B:$E,3,FALSE)</f>
        <v>DEVECO</v>
      </c>
      <c r="S860" t="str">
        <f>+VLOOKUP($D860,TP!$B:$E,4,FALSE)</f>
        <v>Guichet unique</v>
      </c>
      <c r="T860" t="str">
        <f>+VLOOKUP($D860,TP!$B:$F,5,FALSE)</f>
        <v>GU</v>
      </c>
      <c r="U860" t="str">
        <f>+VLOOKUP($G860,TP!$G:$J,4,FALSE)</f>
        <v>Charges</v>
      </c>
    </row>
    <row r="861" spans="1:21">
      <c r="A861">
        <v>2015</v>
      </c>
      <c r="B861">
        <v>10</v>
      </c>
      <c r="D861">
        <v>53</v>
      </c>
      <c r="E861" t="s">
        <v>183</v>
      </c>
      <c r="F861" t="s">
        <v>17</v>
      </c>
      <c r="G861">
        <v>60</v>
      </c>
      <c r="H861" t="s">
        <v>23</v>
      </c>
      <c r="I861">
        <v>606410</v>
      </c>
      <c r="J861" t="s">
        <v>25</v>
      </c>
      <c r="O861">
        <v>-41.62</v>
      </c>
      <c r="R861" t="str">
        <f>+VLOOKUP($D861,TP!$B:$E,3,FALSE)</f>
        <v>DEVECO</v>
      </c>
      <c r="S861" t="str">
        <f>+VLOOKUP($D861,TP!$B:$E,4,FALSE)</f>
        <v>Guichet unique</v>
      </c>
      <c r="T861" t="str">
        <f>+VLOOKUP($D861,TP!$B:$F,5,FALSE)</f>
        <v>GU</v>
      </c>
      <c r="U861" t="str">
        <f>+VLOOKUP($G861,TP!$G:$J,4,FALSE)</f>
        <v>Charges</v>
      </c>
    </row>
    <row r="862" spans="1:21">
      <c r="A862">
        <v>2015</v>
      </c>
      <c r="B862">
        <v>10</v>
      </c>
      <c r="D862">
        <v>53</v>
      </c>
      <c r="E862" t="s">
        <v>183</v>
      </c>
      <c r="F862" t="s">
        <v>17</v>
      </c>
      <c r="G862">
        <v>60</v>
      </c>
      <c r="H862" t="s">
        <v>23</v>
      </c>
      <c r="I862">
        <v>606410</v>
      </c>
      <c r="J862" t="s">
        <v>25</v>
      </c>
      <c r="O862">
        <v>-30.74</v>
      </c>
      <c r="R862" t="str">
        <f>+VLOOKUP($D862,TP!$B:$E,3,FALSE)</f>
        <v>DEVECO</v>
      </c>
      <c r="S862" t="str">
        <f>+VLOOKUP($D862,TP!$B:$E,4,FALSE)</f>
        <v>Guichet unique</v>
      </c>
      <c r="T862" t="str">
        <f>+VLOOKUP($D862,TP!$B:$F,5,FALSE)</f>
        <v>GU</v>
      </c>
      <c r="U862" t="str">
        <f>+VLOOKUP($G862,TP!$G:$J,4,FALSE)</f>
        <v>Charges</v>
      </c>
    </row>
    <row r="863" spans="1:21">
      <c r="A863">
        <v>2015</v>
      </c>
      <c r="B863">
        <v>10</v>
      </c>
      <c r="D863">
        <v>53</v>
      </c>
      <c r="E863" t="s">
        <v>183</v>
      </c>
      <c r="F863" t="s">
        <v>17</v>
      </c>
      <c r="G863">
        <v>60</v>
      </c>
      <c r="H863" t="s">
        <v>23</v>
      </c>
      <c r="I863">
        <v>606410</v>
      </c>
      <c r="J863" t="s">
        <v>25</v>
      </c>
      <c r="O863">
        <v>-19.12</v>
      </c>
      <c r="R863" t="str">
        <f>+VLOOKUP($D863,TP!$B:$E,3,FALSE)</f>
        <v>DEVECO</v>
      </c>
      <c r="S863" t="str">
        <f>+VLOOKUP($D863,TP!$B:$E,4,FALSE)</f>
        <v>Guichet unique</v>
      </c>
      <c r="T863" t="str">
        <f>+VLOOKUP($D863,TP!$B:$F,5,FALSE)</f>
        <v>GU</v>
      </c>
      <c r="U863" t="str">
        <f>+VLOOKUP($G863,TP!$G:$J,4,FALSE)</f>
        <v>Charges</v>
      </c>
    </row>
    <row r="864" spans="1:21">
      <c r="A864">
        <v>2015</v>
      </c>
      <c r="B864">
        <v>10</v>
      </c>
      <c r="D864">
        <v>53</v>
      </c>
      <c r="E864" t="s">
        <v>183</v>
      </c>
      <c r="F864" t="s">
        <v>17</v>
      </c>
      <c r="G864">
        <v>60</v>
      </c>
      <c r="H864" t="s">
        <v>23</v>
      </c>
      <c r="I864">
        <v>606410</v>
      </c>
      <c r="J864" t="s">
        <v>25</v>
      </c>
      <c r="O864">
        <v>-31.3</v>
      </c>
      <c r="R864" t="str">
        <f>+VLOOKUP($D864,TP!$B:$E,3,FALSE)</f>
        <v>DEVECO</v>
      </c>
      <c r="S864" t="str">
        <f>+VLOOKUP($D864,TP!$B:$E,4,FALSE)</f>
        <v>Guichet unique</v>
      </c>
      <c r="T864" t="str">
        <f>+VLOOKUP($D864,TP!$B:$F,5,FALSE)</f>
        <v>GU</v>
      </c>
      <c r="U864" t="str">
        <f>+VLOOKUP($G864,TP!$G:$J,4,FALSE)</f>
        <v>Charges</v>
      </c>
    </row>
    <row r="865" spans="1:21">
      <c r="A865">
        <v>2015</v>
      </c>
      <c r="B865">
        <v>10</v>
      </c>
      <c r="D865">
        <v>53</v>
      </c>
      <c r="E865" t="s">
        <v>183</v>
      </c>
      <c r="F865" t="s">
        <v>17</v>
      </c>
      <c r="G865">
        <v>60</v>
      </c>
      <c r="H865" t="s">
        <v>23</v>
      </c>
      <c r="I865">
        <v>606410</v>
      </c>
      <c r="J865" t="s">
        <v>25</v>
      </c>
      <c r="O865">
        <v>-33.81</v>
      </c>
      <c r="R865" t="str">
        <f>+VLOOKUP($D865,TP!$B:$E,3,FALSE)</f>
        <v>DEVECO</v>
      </c>
      <c r="S865" t="str">
        <f>+VLOOKUP($D865,TP!$B:$E,4,FALSE)</f>
        <v>Guichet unique</v>
      </c>
      <c r="T865" t="str">
        <f>+VLOOKUP($D865,TP!$B:$F,5,FALSE)</f>
        <v>GU</v>
      </c>
      <c r="U865" t="str">
        <f>+VLOOKUP($G865,TP!$G:$J,4,FALSE)</f>
        <v>Charges</v>
      </c>
    </row>
    <row r="866" spans="1:21">
      <c r="A866">
        <v>2015</v>
      </c>
      <c r="B866">
        <v>10</v>
      </c>
      <c r="D866">
        <v>53</v>
      </c>
      <c r="E866" t="s">
        <v>183</v>
      </c>
      <c r="F866" t="s">
        <v>17</v>
      </c>
      <c r="G866">
        <v>60</v>
      </c>
      <c r="H866" t="s">
        <v>23</v>
      </c>
      <c r="I866">
        <v>606820</v>
      </c>
      <c r="J866" t="s">
        <v>80</v>
      </c>
      <c r="K866">
        <v>0</v>
      </c>
      <c r="L866">
        <v>-100</v>
      </c>
      <c r="M866">
        <v>-100</v>
      </c>
      <c r="P866">
        <v>-100</v>
      </c>
      <c r="Q866">
        <v>-100</v>
      </c>
      <c r="R866" t="str">
        <f>+VLOOKUP($D866,TP!$B:$E,3,FALSE)</f>
        <v>DEVECO</v>
      </c>
      <c r="S866" t="str">
        <f>+VLOOKUP($D866,TP!$B:$E,4,FALSE)</f>
        <v>Guichet unique</v>
      </c>
      <c r="T866" t="str">
        <f>+VLOOKUP($D866,TP!$B:$F,5,FALSE)</f>
        <v>GU</v>
      </c>
      <c r="U866" t="str">
        <f>+VLOOKUP($G866,TP!$G:$J,4,FALSE)</f>
        <v>Charges</v>
      </c>
    </row>
    <row r="867" spans="1:21">
      <c r="A867">
        <v>2015</v>
      </c>
      <c r="B867">
        <v>10</v>
      </c>
      <c r="D867">
        <v>53</v>
      </c>
      <c r="E867" t="s">
        <v>183</v>
      </c>
      <c r="F867" t="s">
        <v>17</v>
      </c>
      <c r="G867">
        <v>61</v>
      </c>
      <c r="H867" t="s">
        <v>26</v>
      </c>
      <c r="I867">
        <v>612210</v>
      </c>
      <c r="J867" t="s">
        <v>58</v>
      </c>
      <c r="K867">
        <v>-839.56</v>
      </c>
      <c r="L867">
        <v>-840</v>
      </c>
      <c r="M867">
        <v>-836</v>
      </c>
      <c r="P867">
        <v>-630</v>
      </c>
      <c r="Q867">
        <v>0</v>
      </c>
      <c r="R867" t="str">
        <f>+VLOOKUP($D867,TP!$B:$E,3,FALSE)</f>
        <v>DEVECO</v>
      </c>
      <c r="S867" t="str">
        <f>+VLOOKUP($D867,TP!$B:$E,4,FALSE)</f>
        <v>Guichet unique</v>
      </c>
      <c r="T867" t="str">
        <f>+VLOOKUP($D867,TP!$B:$F,5,FALSE)</f>
        <v>GU</v>
      </c>
      <c r="U867" t="str">
        <f>+VLOOKUP($G867,TP!$G:$J,4,FALSE)</f>
        <v>Charges</v>
      </c>
    </row>
    <row r="868" spans="1:21">
      <c r="A868">
        <v>2015</v>
      </c>
      <c r="B868">
        <v>10</v>
      </c>
      <c r="D868">
        <v>53</v>
      </c>
      <c r="E868" t="s">
        <v>183</v>
      </c>
      <c r="F868" t="s">
        <v>17</v>
      </c>
      <c r="G868">
        <v>61</v>
      </c>
      <c r="H868" t="s">
        <v>26</v>
      </c>
      <c r="I868">
        <v>612210</v>
      </c>
      <c r="J868" t="s">
        <v>58</v>
      </c>
      <c r="O868">
        <v>-210.05</v>
      </c>
      <c r="R868" t="str">
        <f>+VLOOKUP($D868,TP!$B:$E,3,FALSE)</f>
        <v>DEVECO</v>
      </c>
      <c r="S868" t="str">
        <f>+VLOOKUP($D868,TP!$B:$E,4,FALSE)</f>
        <v>Guichet unique</v>
      </c>
      <c r="T868" t="str">
        <f>+VLOOKUP($D868,TP!$B:$F,5,FALSE)</f>
        <v>GU</v>
      </c>
      <c r="U868" t="str">
        <f>+VLOOKUP($G868,TP!$G:$J,4,FALSE)</f>
        <v>Charges</v>
      </c>
    </row>
    <row r="869" spans="1:21">
      <c r="A869">
        <v>2015</v>
      </c>
      <c r="B869">
        <v>10</v>
      </c>
      <c r="D869">
        <v>53</v>
      </c>
      <c r="E869" t="s">
        <v>183</v>
      </c>
      <c r="F869" t="s">
        <v>17</v>
      </c>
      <c r="G869">
        <v>61</v>
      </c>
      <c r="H869" t="s">
        <v>26</v>
      </c>
      <c r="I869">
        <v>612210</v>
      </c>
      <c r="J869" t="s">
        <v>58</v>
      </c>
      <c r="O869">
        <v>-193.71</v>
      </c>
      <c r="R869" t="str">
        <f>+VLOOKUP($D869,TP!$B:$E,3,FALSE)</f>
        <v>DEVECO</v>
      </c>
      <c r="S869" t="str">
        <f>+VLOOKUP($D869,TP!$B:$E,4,FALSE)</f>
        <v>Guichet unique</v>
      </c>
      <c r="T869" t="str">
        <f>+VLOOKUP($D869,TP!$B:$F,5,FALSE)</f>
        <v>GU</v>
      </c>
      <c r="U869" t="str">
        <f>+VLOOKUP($G869,TP!$G:$J,4,FALSE)</f>
        <v>Charges</v>
      </c>
    </row>
    <row r="870" spans="1:21">
      <c r="A870">
        <v>2015</v>
      </c>
      <c r="B870">
        <v>10</v>
      </c>
      <c r="D870">
        <v>53</v>
      </c>
      <c r="E870" t="s">
        <v>183</v>
      </c>
      <c r="F870" t="s">
        <v>17</v>
      </c>
      <c r="G870">
        <v>61</v>
      </c>
      <c r="H870" t="s">
        <v>26</v>
      </c>
      <c r="I870">
        <v>612210</v>
      </c>
      <c r="J870" t="s">
        <v>58</v>
      </c>
      <c r="O870">
        <v>-210.05</v>
      </c>
      <c r="R870" t="str">
        <f>+VLOOKUP($D870,TP!$B:$E,3,FALSE)</f>
        <v>DEVECO</v>
      </c>
      <c r="S870" t="str">
        <f>+VLOOKUP($D870,TP!$B:$E,4,FALSE)</f>
        <v>Guichet unique</v>
      </c>
      <c r="T870" t="str">
        <f>+VLOOKUP($D870,TP!$B:$F,5,FALSE)</f>
        <v>GU</v>
      </c>
      <c r="U870" t="str">
        <f>+VLOOKUP($G870,TP!$G:$J,4,FALSE)</f>
        <v>Charges</v>
      </c>
    </row>
    <row r="871" spans="1:21">
      <c r="A871">
        <v>2015</v>
      </c>
      <c r="B871">
        <v>10</v>
      </c>
      <c r="D871">
        <v>53</v>
      </c>
      <c r="E871" t="s">
        <v>183</v>
      </c>
      <c r="F871" t="s">
        <v>17</v>
      </c>
      <c r="G871">
        <v>61</v>
      </c>
      <c r="H871" t="s">
        <v>26</v>
      </c>
      <c r="I871">
        <v>612210</v>
      </c>
      <c r="J871" t="s">
        <v>58</v>
      </c>
      <c r="O871">
        <v>-210.05</v>
      </c>
      <c r="R871" t="str">
        <f>+VLOOKUP($D871,TP!$B:$E,3,FALSE)</f>
        <v>DEVECO</v>
      </c>
      <c r="S871" t="str">
        <f>+VLOOKUP($D871,TP!$B:$E,4,FALSE)</f>
        <v>Guichet unique</v>
      </c>
      <c r="T871" t="str">
        <f>+VLOOKUP($D871,TP!$B:$F,5,FALSE)</f>
        <v>GU</v>
      </c>
      <c r="U871" t="str">
        <f>+VLOOKUP($G871,TP!$G:$J,4,FALSE)</f>
        <v>Charges</v>
      </c>
    </row>
    <row r="872" spans="1:21">
      <c r="A872">
        <v>2015</v>
      </c>
      <c r="B872">
        <v>10</v>
      </c>
      <c r="D872">
        <v>53</v>
      </c>
      <c r="E872" t="s">
        <v>183</v>
      </c>
      <c r="F872" t="s">
        <v>17</v>
      </c>
      <c r="G872">
        <v>61</v>
      </c>
      <c r="H872" t="s">
        <v>26</v>
      </c>
      <c r="I872">
        <v>613530</v>
      </c>
      <c r="J872" t="s">
        <v>81</v>
      </c>
      <c r="K872">
        <v>0</v>
      </c>
      <c r="L872">
        <v>-100</v>
      </c>
      <c r="M872">
        <v>-100</v>
      </c>
      <c r="P872">
        <v>-100</v>
      </c>
      <c r="Q872">
        <v>-100</v>
      </c>
      <c r="R872" t="str">
        <f>+VLOOKUP($D872,TP!$B:$E,3,FALSE)</f>
        <v>DEVECO</v>
      </c>
      <c r="S872" t="str">
        <f>+VLOOKUP($D872,TP!$B:$E,4,FALSE)</f>
        <v>Guichet unique</v>
      </c>
      <c r="T872" t="str">
        <f>+VLOOKUP($D872,TP!$B:$F,5,FALSE)</f>
        <v>GU</v>
      </c>
      <c r="U872" t="str">
        <f>+VLOOKUP($G872,TP!$G:$J,4,FALSE)</f>
        <v>Charges</v>
      </c>
    </row>
    <row r="873" spans="1:21">
      <c r="A873">
        <v>2015</v>
      </c>
      <c r="B873">
        <v>10</v>
      </c>
      <c r="D873">
        <v>53</v>
      </c>
      <c r="E873" t="s">
        <v>183</v>
      </c>
      <c r="F873" t="s">
        <v>17</v>
      </c>
      <c r="G873">
        <v>61</v>
      </c>
      <c r="H873" t="s">
        <v>26</v>
      </c>
      <c r="I873">
        <v>615610</v>
      </c>
      <c r="J873" t="s">
        <v>59</v>
      </c>
      <c r="K873">
        <v>-72.709999999999994</v>
      </c>
      <c r="L873">
        <v>-80</v>
      </c>
      <c r="M873">
        <v>-80</v>
      </c>
      <c r="P873">
        <v>0</v>
      </c>
      <c r="Q873">
        <v>0</v>
      </c>
      <c r="R873" t="str">
        <f>+VLOOKUP($D873,TP!$B:$E,3,FALSE)</f>
        <v>DEVECO</v>
      </c>
      <c r="S873" t="str">
        <f>+VLOOKUP($D873,TP!$B:$E,4,FALSE)</f>
        <v>Guichet unique</v>
      </c>
      <c r="T873" t="str">
        <f>+VLOOKUP($D873,TP!$B:$F,5,FALSE)</f>
        <v>GU</v>
      </c>
      <c r="U873" t="str">
        <f>+VLOOKUP($G873,TP!$G:$J,4,FALSE)</f>
        <v>Charges</v>
      </c>
    </row>
    <row r="874" spans="1:21">
      <c r="A874">
        <v>2015</v>
      </c>
      <c r="B874">
        <v>10</v>
      </c>
      <c r="D874">
        <v>53</v>
      </c>
      <c r="E874" t="s">
        <v>183</v>
      </c>
      <c r="F874" t="s">
        <v>17</v>
      </c>
      <c r="G874">
        <v>61</v>
      </c>
      <c r="H874" t="s">
        <v>26</v>
      </c>
      <c r="I874">
        <v>615610</v>
      </c>
      <c r="J874" t="s">
        <v>59</v>
      </c>
      <c r="O874">
        <v>-21.42</v>
      </c>
      <c r="R874" t="str">
        <f>+VLOOKUP($D874,TP!$B:$E,3,FALSE)</f>
        <v>DEVECO</v>
      </c>
      <c r="S874" t="str">
        <f>+VLOOKUP($D874,TP!$B:$E,4,FALSE)</f>
        <v>Guichet unique</v>
      </c>
      <c r="T874" t="str">
        <f>+VLOOKUP($D874,TP!$B:$F,5,FALSE)</f>
        <v>GU</v>
      </c>
      <c r="U874" t="str">
        <f>+VLOOKUP($G874,TP!$G:$J,4,FALSE)</f>
        <v>Charges</v>
      </c>
    </row>
    <row r="875" spans="1:21">
      <c r="A875">
        <v>2015</v>
      </c>
      <c r="B875">
        <v>10</v>
      </c>
      <c r="D875">
        <v>53</v>
      </c>
      <c r="E875" t="s">
        <v>183</v>
      </c>
      <c r="F875" t="s">
        <v>17</v>
      </c>
      <c r="G875">
        <v>61</v>
      </c>
      <c r="H875" t="s">
        <v>26</v>
      </c>
      <c r="I875">
        <v>615610</v>
      </c>
      <c r="J875" t="s">
        <v>59</v>
      </c>
      <c r="O875">
        <v>21.42</v>
      </c>
      <c r="R875" t="str">
        <f>+VLOOKUP($D875,TP!$B:$E,3,FALSE)</f>
        <v>DEVECO</v>
      </c>
      <c r="S875" t="str">
        <f>+VLOOKUP($D875,TP!$B:$E,4,FALSE)</f>
        <v>Guichet unique</v>
      </c>
      <c r="T875" t="str">
        <f>+VLOOKUP($D875,TP!$B:$F,5,FALSE)</f>
        <v>GU</v>
      </c>
      <c r="U875" t="str">
        <f>+VLOOKUP($G875,TP!$G:$J,4,FALSE)</f>
        <v>Charges</v>
      </c>
    </row>
    <row r="876" spans="1:21">
      <c r="A876">
        <v>2015</v>
      </c>
      <c r="B876">
        <v>10</v>
      </c>
      <c r="D876">
        <v>53</v>
      </c>
      <c r="E876" t="s">
        <v>183</v>
      </c>
      <c r="F876" t="s">
        <v>17</v>
      </c>
      <c r="G876">
        <v>61</v>
      </c>
      <c r="H876" t="s">
        <v>26</v>
      </c>
      <c r="I876">
        <v>615610</v>
      </c>
      <c r="J876" t="s">
        <v>59</v>
      </c>
      <c r="O876">
        <v>-18.239999999999998</v>
      </c>
      <c r="R876" t="str">
        <f>+VLOOKUP($D876,TP!$B:$E,3,FALSE)</f>
        <v>DEVECO</v>
      </c>
      <c r="S876" t="str">
        <f>+VLOOKUP($D876,TP!$B:$E,4,FALSE)</f>
        <v>Guichet unique</v>
      </c>
      <c r="T876" t="str">
        <f>+VLOOKUP($D876,TP!$B:$F,5,FALSE)</f>
        <v>GU</v>
      </c>
      <c r="U876" t="str">
        <f>+VLOOKUP($G876,TP!$G:$J,4,FALSE)</f>
        <v>Charges</v>
      </c>
    </row>
    <row r="877" spans="1:21">
      <c r="A877">
        <v>2015</v>
      </c>
      <c r="B877">
        <v>10</v>
      </c>
      <c r="D877">
        <v>53</v>
      </c>
      <c r="E877" t="s">
        <v>183</v>
      </c>
      <c r="F877" t="s">
        <v>17</v>
      </c>
      <c r="G877">
        <v>61</v>
      </c>
      <c r="H877" t="s">
        <v>26</v>
      </c>
      <c r="I877">
        <v>615610</v>
      </c>
      <c r="J877" t="s">
        <v>59</v>
      </c>
      <c r="O877">
        <v>-15.14</v>
      </c>
      <c r="R877" t="str">
        <f>+VLOOKUP($D877,TP!$B:$E,3,FALSE)</f>
        <v>DEVECO</v>
      </c>
      <c r="S877" t="str">
        <f>+VLOOKUP($D877,TP!$B:$E,4,FALSE)</f>
        <v>Guichet unique</v>
      </c>
      <c r="T877" t="str">
        <f>+VLOOKUP($D877,TP!$B:$F,5,FALSE)</f>
        <v>GU</v>
      </c>
      <c r="U877" t="str">
        <f>+VLOOKUP($G877,TP!$G:$J,4,FALSE)</f>
        <v>Charges</v>
      </c>
    </row>
    <row r="878" spans="1:21">
      <c r="A878">
        <v>2015</v>
      </c>
      <c r="B878">
        <v>10</v>
      </c>
      <c r="D878">
        <v>53</v>
      </c>
      <c r="E878" t="s">
        <v>183</v>
      </c>
      <c r="F878" t="s">
        <v>17</v>
      </c>
      <c r="G878">
        <v>61</v>
      </c>
      <c r="H878" t="s">
        <v>26</v>
      </c>
      <c r="I878">
        <v>615620</v>
      </c>
      <c r="J878" t="s">
        <v>82</v>
      </c>
      <c r="K878">
        <v>-230.83</v>
      </c>
      <c r="L878">
        <v>-200</v>
      </c>
      <c r="M878">
        <v>-400</v>
      </c>
      <c r="P878">
        <v>-400</v>
      </c>
      <c r="Q878">
        <v>-400</v>
      </c>
      <c r="R878" t="str">
        <f>+VLOOKUP($D878,TP!$B:$E,3,FALSE)</f>
        <v>DEVECO</v>
      </c>
      <c r="S878" t="str">
        <f>+VLOOKUP($D878,TP!$B:$E,4,FALSE)</f>
        <v>Guichet unique</v>
      </c>
      <c r="T878" t="str">
        <f>+VLOOKUP($D878,TP!$B:$F,5,FALSE)</f>
        <v>GU</v>
      </c>
      <c r="U878" t="str">
        <f>+VLOOKUP($G878,TP!$G:$J,4,FALSE)</f>
        <v>Charges</v>
      </c>
    </row>
    <row r="879" spans="1:21">
      <c r="A879">
        <v>2015</v>
      </c>
      <c r="B879">
        <v>10</v>
      </c>
      <c r="D879">
        <v>53</v>
      </c>
      <c r="E879" t="s">
        <v>183</v>
      </c>
      <c r="F879" t="s">
        <v>17</v>
      </c>
      <c r="G879">
        <v>61</v>
      </c>
      <c r="H879" t="s">
        <v>26</v>
      </c>
      <c r="I879">
        <v>618100</v>
      </c>
      <c r="J879" t="s">
        <v>27</v>
      </c>
      <c r="K879">
        <v>-3345.25</v>
      </c>
      <c r="L879">
        <v>-3000</v>
      </c>
      <c r="M879">
        <v>-4000</v>
      </c>
      <c r="P879">
        <v>-3000</v>
      </c>
      <c r="Q879">
        <v>-3000</v>
      </c>
      <c r="R879" t="str">
        <f>+VLOOKUP($D879,TP!$B:$E,3,FALSE)</f>
        <v>DEVECO</v>
      </c>
      <c r="S879" t="str">
        <f>+VLOOKUP($D879,TP!$B:$E,4,FALSE)</f>
        <v>Guichet unique</v>
      </c>
      <c r="T879" t="str">
        <f>+VLOOKUP($D879,TP!$B:$F,5,FALSE)</f>
        <v>GU</v>
      </c>
      <c r="U879" t="str">
        <f>+VLOOKUP($G879,TP!$G:$J,4,FALSE)</f>
        <v>Charges</v>
      </c>
    </row>
    <row r="880" spans="1:21">
      <c r="A880">
        <v>2015</v>
      </c>
      <c r="B880">
        <v>10</v>
      </c>
      <c r="D880">
        <v>53</v>
      </c>
      <c r="E880" t="s">
        <v>183</v>
      </c>
      <c r="F880" t="s">
        <v>17</v>
      </c>
      <c r="G880">
        <v>61</v>
      </c>
      <c r="H880" t="s">
        <v>26</v>
      </c>
      <c r="I880">
        <v>618100</v>
      </c>
      <c r="J880" t="s">
        <v>27</v>
      </c>
      <c r="O880">
        <v>22.92</v>
      </c>
      <c r="R880" t="str">
        <f>+VLOOKUP($D880,TP!$B:$E,3,FALSE)</f>
        <v>DEVECO</v>
      </c>
      <c r="S880" t="str">
        <f>+VLOOKUP($D880,TP!$B:$E,4,FALSE)</f>
        <v>Guichet unique</v>
      </c>
      <c r="T880" t="str">
        <f>+VLOOKUP($D880,TP!$B:$F,5,FALSE)</f>
        <v>GU</v>
      </c>
      <c r="U880" t="str">
        <f>+VLOOKUP($G880,TP!$G:$J,4,FALSE)</f>
        <v>Charges</v>
      </c>
    </row>
    <row r="881" spans="1:21">
      <c r="A881">
        <v>2015</v>
      </c>
      <c r="B881">
        <v>10</v>
      </c>
      <c r="D881">
        <v>53</v>
      </c>
      <c r="E881" t="s">
        <v>183</v>
      </c>
      <c r="F881" t="s">
        <v>17</v>
      </c>
      <c r="G881">
        <v>61</v>
      </c>
      <c r="H881" t="s">
        <v>26</v>
      </c>
      <c r="I881">
        <v>618100</v>
      </c>
      <c r="J881" t="s">
        <v>27</v>
      </c>
      <c r="O881">
        <v>-82.2</v>
      </c>
      <c r="R881" t="str">
        <f>+VLOOKUP($D881,TP!$B:$E,3,FALSE)</f>
        <v>DEVECO</v>
      </c>
      <c r="S881" t="str">
        <f>+VLOOKUP($D881,TP!$B:$E,4,FALSE)</f>
        <v>Guichet unique</v>
      </c>
      <c r="T881" t="str">
        <f>+VLOOKUP($D881,TP!$B:$F,5,FALSE)</f>
        <v>GU</v>
      </c>
      <c r="U881" t="str">
        <f>+VLOOKUP($G881,TP!$G:$J,4,FALSE)</f>
        <v>Charges</v>
      </c>
    </row>
    <row r="882" spans="1:21">
      <c r="A882">
        <v>2015</v>
      </c>
      <c r="B882">
        <v>10</v>
      </c>
      <c r="D882">
        <v>53</v>
      </c>
      <c r="E882" t="s">
        <v>183</v>
      </c>
      <c r="F882" t="s">
        <v>17</v>
      </c>
      <c r="G882">
        <v>61</v>
      </c>
      <c r="H882" t="s">
        <v>26</v>
      </c>
      <c r="I882">
        <v>618100</v>
      </c>
      <c r="J882" t="s">
        <v>27</v>
      </c>
      <c r="O882">
        <v>-78.2</v>
      </c>
      <c r="R882" t="str">
        <f>+VLOOKUP($D882,TP!$B:$E,3,FALSE)</f>
        <v>DEVECO</v>
      </c>
      <c r="S882" t="str">
        <f>+VLOOKUP($D882,TP!$B:$E,4,FALSE)</f>
        <v>Guichet unique</v>
      </c>
      <c r="T882" t="str">
        <f>+VLOOKUP($D882,TP!$B:$F,5,FALSE)</f>
        <v>GU</v>
      </c>
      <c r="U882" t="str">
        <f>+VLOOKUP($G882,TP!$G:$J,4,FALSE)</f>
        <v>Charges</v>
      </c>
    </row>
    <row r="883" spans="1:21">
      <c r="A883">
        <v>2015</v>
      </c>
      <c r="B883">
        <v>10</v>
      </c>
      <c r="D883">
        <v>53</v>
      </c>
      <c r="E883" t="s">
        <v>183</v>
      </c>
      <c r="F883" t="s">
        <v>17</v>
      </c>
      <c r="G883">
        <v>61</v>
      </c>
      <c r="H883" t="s">
        <v>26</v>
      </c>
      <c r="I883">
        <v>618100</v>
      </c>
      <c r="J883" t="s">
        <v>27</v>
      </c>
      <c r="O883">
        <v>-460</v>
      </c>
      <c r="R883" t="str">
        <f>+VLOOKUP($D883,TP!$B:$E,3,FALSE)</f>
        <v>DEVECO</v>
      </c>
      <c r="S883" t="str">
        <f>+VLOOKUP($D883,TP!$B:$E,4,FALSE)</f>
        <v>Guichet unique</v>
      </c>
      <c r="T883" t="str">
        <f>+VLOOKUP($D883,TP!$B:$F,5,FALSE)</f>
        <v>GU</v>
      </c>
      <c r="U883" t="str">
        <f>+VLOOKUP($G883,TP!$G:$J,4,FALSE)</f>
        <v>Charges</v>
      </c>
    </row>
    <row r="884" spans="1:21">
      <c r="A884">
        <v>2015</v>
      </c>
      <c r="B884">
        <v>10</v>
      </c>
      <c r="D884">
        <v>53</v>
      </c>
      <c r="E884" t="s">
        <v>183</v>
      </c>
      <c r="F884" t="s">
        <v>17</v>
      </c>
      <c r="G884">
        <v>61</v>
      </c>
      <c r="H884" t="s">
        <v>26</v>
      </c>
      <c r="I884">
        <v>618100</v>
      </c>
      <c r="J884" t="s">
        <v>27</v>
      </c>
      <c r="O884">
        <v>114.37</v>
      </c>
      <c r="R884" t="str">
        <f>+VLOOKUP($D884,TP!$B:$E,3,FALSE)</f>
        <v>DEVECO</v>
      </c>
      <c r="S884" t="str">
        <f>+VLOOKUP($D884,TP!$B:$E,4,FALSE)</f>
        <v>Guichet unique</v>
      </c>
      <c r="T884" t="str">
        <f>+VLOOKUP($D884,TP!$B:$F,5,FALSE)</f>
        <v>GU</v>
      </c>
      <c r="U884" t="str">
        <f>+VLOOKUP($G884,TP!$G:$J,4,FALSE)</f>
        <v>Charges</v>
      </c>
    </row>
    <row r="885" spans="1:21">
      <c r="A885">
        <v>2015</v>
      </c>
      <c r="B885">
        <v>10</v>
      </c>
      <c r="D885">
        <v>53</v>
      </c>
      <c r="E885" t="s">
        <v>183</v>
      </c>
      <c r="F885" t="s">
        <v>17</v>
      </c>
      <c r="G885">
        <v>61</v>
      </c>
      <c r="H885" t="s">
        <v>26</v>
      </c>
      <c r="I885">
        <v>618100</v>
      </c>
      <c r="J885" t="s">
        <v>27</v>
      </c>
      <c r="O885">
        <v>-84.1</v>
      </c>
      <c r="R885" t="str">
        <f>+VLOOKUP($D885,TP!$B:$E,3,FALSE)</f>
        <v>DEVECO</v>
      </c>
      <c r="S885" t="str">
        <f>+VLOOKUP($D885,TP!$B:$E,4,FALSE)</f>
        <v>Guichet unique</v>
      </c>
      <c r="T885" t="str">
        <f>+VLOOKUP($D885,TP!$B:$F,5,FALSE)</f>
        <v>GU</v>
      </c>
      <c r="U885" t="str">
        <f>+VLOOKUP($G885,TP!$G:$J,4,FALSE)</f>
        <v>Charges</v>
      </c>
    </row>
    <row r="886" spans="1:21">
      <c r="A886">
        <v>2015</v>
      </c>
      <c r="B886">
        <v>10</v>
      </c>
      <c r="D886">
        <v>53</v>
      </c>
      <c r="E886" t="s">
        <v>183</v>
      </c>
      <c r="F886" t="s">
        <v>17</v>
      </c>
      <c r="G886">
        <v>61</v>
      </c>
      <c r="H886" t="s">
        <v>26</v>
      </c>
      <c r="I886">
        <v>618100</v>
      </c>
      <c r="J886" t="s">
        <v>27</v>
      </c>
      <c r="O886">
        <v>-484.8</v>
      </c>
      <c r="R886" t="str">
        <f>+VLOOKUP($D886,TP!$B:$E,3,FALSE)</f>
        <v>DEVECO</v>
      </c>
      <c r="S886" t="str">
        <f>+VLOOKUP($D886,TP!$B:$E,4,FALSE)</f>
        <v>Guichet unique</v>
      </c>
      <c r="T886" t="str">
        <f>+VLOOKUP($D886,TP!$B:$F,5,FALSE)</f>
        <v>GU</v>
      </c>
      <c r="U886" t="str">
        <f>+VLOOKUP($G886,TP!$G:$J,4,FALSE)</f>
        <v>Charges</v>
      </c>
    </row>
    <row r="887" spans="1:21">
      <c r="A887">
        <v>2015</v>
      </c>
      <c r="B887">
        <v>10</v>
      </c>
      <c r="D887">
        <v>53</v>
      </c>
      <c r="E887" t="s">
        <v>183</v>
      </c>
      <c r="F887" t="s">
        <v>17</v>
      </c>
      <c r="G887">
        <v>61</v>
      </c>
      <c r="H887" t="s">
        <v>26</v>
      </c>
      <c r="I887">
        <v>618100</v>
      </c>
      <c r="J887" t="s">
        <v>27</v>
      </c>
      <c r="O887">
        <v>-57</v>
      </c>
      <c r="R887" t="str">
        <f>+VLOOKUP($D887,TP!$B:$E,3,FALSE)</f>
        <v>DEVECO</v>
      </c>
      <c r="S887" t="str">
        <f>+VLOOKUP($D887,TP!$B:$E,4,FALSE)</f>
        <v>Guichet unique</v>
      </c>
      <c r="T887" t="str">
        <f>+VLOOKUP($D887,TP!$B:$F,5,FALSE)</f>
        <v>GU</v>
      </c>
      <c r="U887" t="str">
        <f>+VLOOKUP($G887,TP!$G:$J,4,FALSE)</f>
        <v>Charges</v>
      </c>
    </row>
    <row r="888" spans="1:21">
      <c r="A888">
        <v>2015</v>
      </c>
      <c r="B888">
        <v>10</v>
      </c>
      <c r="D888">
        <v>53</v>
      </c>
      <c r="E888" t="s">
        <v>183</v>
      </c>
      <c r="F888" t="s">
        <v>17</v>
      </c>
      <c r="G888">
        <v>61</v>
      </c>
      <c r="H888" t="s">
        <v>26</v>
      </c>
      <c r="I888">
        <v>618100</v>
      </c>
      <c r="J888" t="s">
        <v>27</v>
      </c>
      <c r="O888">
        <v>-23.57</v>
      </c>
      <c r="R888" t="str">
        <f>+VLOOKUP($D888,TP!$B:$E,3,FALSE)</f>
        <v>DEVECO</v>
      </c>
      <c r="S888" t="str">
        <f>+VLOOKUP($D888,TP!$B:$E,4,FALSE)</f>
        <v>Guichet unique</v>
      </c>
      <c r="T888" t="str">
        <f>+VLOOKUP($D888,TP!$B:$F,5,FALSE)</f>
        <v>GU</v>
      </c>
      <c r="U888" t="str">
        <f>+VLOOKUP($G888,TP!$G:$J,4,FALSE)</f>
        <v>Charges</v>
      </c>
    </row>
    <row r="889" spans="1:21">
      <c r="A889">
        <v>2015</v>
      </c>
      <c r="B889">
        <v>10</v>
      </c>
      <c r="D889">
        <v>53</v>
      </c>
      <c r="E889" t="s">
        <v>183</v>
      </c>
      <c r="F889" t="s">
        <v>17</v>
      </c>
      <c r="G889">
        <v>61</v>
      </c>
      <c r="H889" t="s">
        <v>26</v>
      </c>
      <c r="I889">
        <v>618100</v>
      </c>
      <c r="J889" t="s">
        <v>27</v>
      </c>
      <c r="O889">
        <v>-108.49</v>
      </c>
      <c r="R889" t="str">
        <f>+VLOOKUP($D889,TP!$B:$E,3,FALSE)</f>
        <v>DEVECO</v>
      </c>
      <c r="S889" t="str">
        <f>+VLOOKUP($D889,TP!$B:$E,4,FALSE)</f>
        <v>Guichet unique</v>
      </c>
      <c r="T889" t="str">
        <f>+VLOOKUP($D889,TP!$B:$F,5,FALSE)</f>
        <v>GU</v>
      </c>
      <c r="U889" t="str">
        <f>+VLOOKUP($G889,TP!$G:$J,4,FALSE)</f>
        <v>Charges</v>
      </c>
    </row>
    <row r="890" spans="1:21">
      <c r="A890">
        <v>2015</v>
      </c>
      <c r="B890">
        <v>10</v>
      </c>
      <c r="D890">
        <v>53</v>
      </c>
      <c r="E890" t="s">
        <v>183</v>
      </c>
      <c r="F890" t="s">
        <v>17</v>
      </c>
      <c r="G890">
        <v>61</v>
      </c>
      <c r="H890" t="s">
        <v>26</v>
      </c>
      <c r="I890">
        <v>618100</v>
      </c>
      <c r="J890" t="s">
        <v>27</v>
      </c>
      <c r="O890">
        <v>-239</v>
      </c>
      <c r="R890" t="str">
        <f>+VLOOKUP($D890,TP!$B:$E,3,FALSE)</f>
        <v>DEVECO</v>
      </c>
      <c r="S890" t="str">
        <f>+VLOOKUP($D890,TP!$B:$E,4,FALSE)</f>
        <v>Guichet unique</v>
      </c>
      <c r="T890" t="str">
        <f>+VLOOKUP($D890,TP!$B:$F,5,FALSE)</f>
        <v>GU</v>
      </c>
      <c r="U890" t="str">
        <f>+VLOOKUP($G890,TP!$G:$J,4,FALSE)</f>
        <v>Charges</v>
      </c>
    </row>
    <row r="891" spans="1:21">
      <c r="A891">
        <v>2015</v>
      </c>
      <c r="B891">
        <v>10</v>
      </c>
      <c r="D891">
        <v>53</v>
      </c>
      <c r="E891" t="s">
        <v>183</v>
      </c>
      <c r="F891" t="s">
        <v>17</v>
      </c>
      <c r="G891">
        <v>61</v>
      </c>
      <c r="H891" t="s">
        <v>26</v>
      </c>
      <c r="I891">
        <v>618100</v>
      </c>
      <c r="J891" t="s">
        <v>27</v>
      </c>
      <c r="O891">
        <v>-79.2</v>
      </c>
      <c r="R891" t="str">
        <f>+VLOOKUP($D891,TP!$B:$E,3,FALSE)</f>
        <v>DEVECO</v>
      </c>
      <c r="S891" t="str">
        <f>+VLOOKUP($D891,TP!$B:$E,4,FALSE)</f>
        <v>Guichet unique</v>
      </c>
      <c r="T891" t="str">
        <f>+VLOOKUP($D891,TP!$B:$F,5,FALSE)</f>
        <v>GU</v>
      </c>
      <c r="U891" t="str">
        <f>+VLOOKUP($G891,TP!$G:$J,4,FALSE)</f>
        <v>Charges</v>
      </c>
    </row>
    <row r="892" spans="1:21">
      <c r="A892">
        <v>2015</v>
      </c>
      <c r="B892">
        <v>10</v>
      </c>
      <c r="D892">
        <v>53</v>
      </c>
      <c r="E892" t="s">
        <v>183</v>
      </c>
      <c r="F892" t="s">
        <v>17</v>
      </c>
      <c r="G892">
        <v>61</v>
      </c>
      <c r="H892" t="s">
        <v>26</v>
      </c>
      <c r="I892">
        <v>618100</v>
      </c>
      <c r="J892" t="s">
        <v>27</v>
      </c>
      <c r="O892">
        <v>22.92</v>
      </c>
      <c r="R892" t="str">
        <f>+VLOOKUP($D892,TP!$B:$E,3,FALSE)</f>
        <v>DEVECO</v>
      </c>
      <c r="S892" t="str">
        <f>+VLOOKUP($D892,TP!$B:$E,4,FALSE)</f>
        <v>Guichet unique</v>
      </c>
      <c r="T892" t="str">
        <f>+VLOOKUP($D892,TP!$B:$F,5,FALSE)</f>
        <v>GU</v>
      </c>
      <c r="U892" t="str">
        <f>+VLOOKUP($G892,TP!$G:$J,4,FALSE)</f>
        <v>Charges</v>
      </c>
    </row>
    <row r="893" spans="1:21">
      <c r="A893">
        <v>2015</v>
      </c>
      <c r="B893">
        <v>10</v>
      </c>
      <c r="D893">
        <v>53</v>
      </c>
      <c r="E893" t="s">
        <v>183</v>
      </c>
      <c r="F893" t="s">
        <v>17</v>
      </c>
      <c r="G893">
        <v>61</v>
      </c>
      <c r="H893" t="s">
        <v>26</v>
      </c>
      <c r="I893">
        <v>618100</v>
      </c>
      <c r="J893" t="s">
        <v>27</v>
      </c>
      <c r="O893">
        <v>-22.92</v>
      </c>
      <c r="R893" t="str">
        <f>+VLOOKUP($D893,TP!$B:$E,3,FALSE)</f>
        <v>DEVECO</v>
      </c>
      <c r="S893" t="str">
        <f>+VLOOKUP($D893,TP!$B:$E,4,FALSE)</f>
        <v>Guichet unique</v>
      </c>
      <c r="T893" t="str">
        <f>+VLOOKUP($D893,TP!$B:$F,5,FALSE)</f>
        <v>GU</v>
      </c>
      <c r="U893" t="str">
        <f>+VLOOKUP($G893,TP!$G:$J,4,FALSE)</f>
        <v>Charges</v>
      </c>
    </row>
    <row r="894" spans="1:21">
      <c r="A894">
        <v>2015</v>
      </c>
      <c r="B894">
        <v>10</v>
      </c>
      <c r="D894">
        <v>53</v>
      </c>
      <c r="E894" t="s">
        <v>183</v>
      </c>
      <c r="F894" t="s">
        <v>17</v>
      </c>
      <c r="G894">
        <v>61</v>
      </c>
      <c r="H894" t="s">
        <v>26</v>
      </c>
      <c r="I894">
        <v>618100</v>
      </c>
      <c r="J894" t="s">
        <v>27</v>
      </c>
      <c r="O894">
        <v>-40.799999999999997</v>
      </c>
      <c r="R894" t="str">
        <f>+VLOOKUP($D894,TP!$B:$E,3,FALSE)</f>
        <v>DEVECO</v>
      </c>
      <c r="S894" t="str">
        <f>+VLOOKUP($D894,TP!$B:$E,4,FALSE)</f>
        <v>Guichet unique</v>
      </c>
      <c r="T894" t="str">
        <f>+VLOOKUP($D894,TP!$B:$F,5,FALSE)</f>
        <v>GU</v>
      </c>
      <c r="U894" t="str">
        <f>+VLOOKUP($G894,TP!$G:$J,4,FALSE)</f>
        <v>Charges</v>
      </c>
    </row>
    <row r="895" spans="1:21">
      <c r="A895">
        <v>2015</v>
      </c>
      <c r="B895">
        <v>10</v>
      </c>
      <c r="D895">
        <v>53</v>
      </c>
      <c r="E895" t="s">
        <v>183</v>
      </c>
      <c r="F895" t="s">
        <v>17</v>
      </c>
      <c r="G895">
        <v>61</v>
      </c>
      <c r="H895" t="s">
        <v>26</v>
      </c>
      <c r="I895">
        <v>618100</v>
      </c>
      <c r="J895" t="s">
        <v>27</v>
      </c>
      <c r="O895">
        <v>-34.799999999999997</v>
      </c>
      <c r="R895" t="str">
        <f>+VLOOKUP($D895,TP!$B:$E,3,FALSE)</f>
        <v>DEVECO</v>
      </c>
      <c r="S895" t="str">
        <f>+VLOOKUP($D895,TP!$B:$E,4,FALSE)</f>
        <v>Guichet unique</v>
      </c>
      <c r="T895" t="str">
        <f>+VLOOKUP($D895,TP!$B:$F,5,FALSE)</f>
        <v>GU</v>
      </c>
      <c r="U895" t="str">
        <f>+VLOOKUP($G895,TP!$G:$J,4,FALSE)</f>
        <v>Charges</v>
      </c>
    </row>
    <row r="896" spans="1:21">
      <c r="A896">
        <v>2015</v>
      </c>
      <c r="B896">
        <v>10</v>
      </c>
      <c r="D896">
        <v>53</v>
      </c>
      <c r="E896" t="s">
        <v>183</v>
      </c>
      <c r="F896" t="s">
        <v>17</v>
      </c>
      <c r="G896">
        <v>61</v>
      </c>
      <c r="H896" t="s">
        <v>26</v>
      </c>
      <c r="I896">
        <v>618100</v>
      </c>
      <c r="J896" t="s">
        <v>27</v>
      </c>
      <c r="O896">
        <v>-36.799999999999997</v>
      </c>
      <c r="R896" t="str">
        <f>+VLOOKUP($D896,TP!$B:$E,3,FALSE)</f>
        <v>DEVECO</v>
      </c>
      <c r="S896" t="str">
        <f>+VLOOKUP($D896,TP!$B:$E,4,FALSE)</f>
        <v>Guichet unique</v>
      </c>
      <c r="T896" t="str">
        <f>+VLOOKUP($D896,TP!$B:$F,5,FALSE)</f>
        <v>GU</v>
      </c>
      <c r="U896" t="str">
        <f>+VLOOKUP($G896,TP!$G:$J,4,FALSE)</f>
        <v>Charges</v>
      </c>
    </row>
    <row r="897" spans="1:21">
      <c r="A897">
        <v>2015</v>
      </c>
      <c r="B897">
        <v>10</v>
      </c>
      <c r="D897">
        <v>53</v>
      </c>
      <c r="E897" t="s">
        <v>183</v>
      </c>
      <c r="F897" t="s">
        <v>17</v>
      </c>
      <c r="G897">
        <v>61</v>
      </c>
      <c r="H897" t="s">
        <v>26</v>
      </c>
      <c r="I897">
        <v>618100</v>
      </c>
      <c r="J897" t="s">
        <v>27</v>
      </c>
      <c r="O897">
        <v>-37</v>
      </c>
      <c r="R897" t="str">
        <f>+VLOOKUP($D897,TP!$B:$E,3,FALSE)</f>
        <v>DEVECO</v>
      </c>
      <c r="S897" t="str">
        <f>+VLOOKUP($D897,TP!$B:$E,4,FALSE)</f>
        <v>Guichet unique</v>
      </c>
      <c r="T897" t="str">
        <f>+VLOOKUP($D897,TP!$B:$F,5,FALSE)</f>
        <v>GU</v>
      </c>
      <c r="U897" t="str">
        <f>+VLOOKUP($G897,TP!$G:$J,4,FALSE)</f>
        <v>Charges</v>
      </c>
    </row>
    <row r="898" spans="1:21">
      <c r="A898">
        <v>2015</v>
      </c>
      <c r="B898">
        <v>10</v>
      </c>
      <c r="D898">
        <v>53</v>
      </c>
      <c r="E898" t="s">
        <v>183</v>
      </c>
      <c r="F898" t="s">
        <v>17</v>
      </c>
      <c r="G898">
        <v>61</v>
      </c>
      <c r="H898" t="s">
        <v>26</v>
      </c>
      <c r="I898">
        <v>618110</v>
      </c>
      <c r="J898" t="s">
        <v>60</v>
      </c>
      <c r="K898">
        <v>-307</v>
      </c>
      <c r="L898">
        <v>-564</v>
      </c>
      <c r="M898">
        <v>-250</v>
      </c>
      <c r="P898">
        <v>-300</v>
      </c>
      <c r="Q898">
        <v>-800</v>
      </c>
      <c r="R898" t="str">
        <f>+VLOOKUP($D898,TP!$B:$E,3,FALSE)</f>
        <v>DEVECO</v>
      </c>
      <c r="S898" t="str">
        <f>+VLOOKUP($D898,TP!$B:$E,4,FALSE)</f>
        <v>Guichet unique</v>
      </c>
      <c r="T898" t="str">
        <f>+VLOOKUP($D898,TP!$B:$F,5,FALSE)</f>
        <v>GU</v>
      </c>
      <c r="U898" t="str">
        <f>+VLOOKUP($G898,TP!$G:$J,4,FALSE)</f>
        <v>Charges</v>
      </c>
    </row>
    <row r="899" spans="1:21">
      <c r="A899">
        <v>2015</v>
      </c>
      <c r="B899">
        <v>10</v>
      </c>
      <c r="D899">
        <v>53</v>
      </c>
      <c r="E899" t="s">
        <v>183</v>
      </c>
      <c r="F899" t="s">
        <v>17</v>
      </c>
      <c r="G899">
        <v>61</v>
      </c>
      <c r="H899" t="s">
        <v>26</v>
      </c>
      <c r="I899">
        <v>618110</v>
      </c>
      <c r="J899" t="s">
        <v>60</v>
      </c>
      <c r="O899">
        <v>-486.06</v>
      </c>
      <c r="R899" t="str">
        <f>+VLOOKUP($D899,TP!$B:$E,3,FALSE)</f>
        <v>DEVECO</v>
      </c>
      <c r="S899" t="str">
        <f>+VLOOKUP($D899,TP!$B:$E,4,FALSE)</f>
        <v>Guichet unique</v>
      </c>
      <c r="T899" t="str">
        <f>+VLOOKUP($D899,TP!$B:$F,5,FALSE)</f>
        <v>GU</v>
      </c>
      <c r="U899" t="str">
        <f>+VLOOKUP($G899,TP!$G:$J,4,FALSE)</f>
        <v>Charges</v>
      </c>
    </row>
    <row r="900" spans="1:21">
      <c r="A900">
        <v>2015</v>
      </c>
      <c r="B900">
        <v>10</v>
      </c>
      <c r="D900">
        <v>53</v>
      </c>
      <c r="E900" t="s">
        <v>183</v>
      </c>
      <c r="F900" t="s">
        <v>17</v>
      </c>
      <c r="G900">
        <v>61</v>
      </c>
      <c r="H900" t="s">
        <v>26</v>
      </c>
      <c r="I900">
        <v>618110</v>
      </c>
      <c r="J900" t="s">
        <v>60</v>
      </c>
      <c r="O900">
        <v>-77.5</v>
      </c>
      <c r="R900" t="str">
        <f>+VLOOKUP($D900,TP!$B:$E,3,FALSE)</f>
        <v>DEVECO</v>
      </c>
      <c r="S900" t="str">
        <f>+VLOOKUP($D900,TP!$B:$E,4,FALSE)</f>
        <v>Guichet unique</v>
      </c>
      <c r="T900" t="str">
        <f>+VLOOKUP($D900,TP!$B:$F,5,FALSE)</f>
        <v>GU</v>
      </c>
      <c r="U900" t="str">
        <f>+VLOOKUP($G900,TP!$G:$J,4,FALSE)</f>
        <v>Charges</v>
      </c>
    </row>
    <row r="901" spans="1:21">
      <c r="A901">
        <v>2015</v>
      </c>
      <c r="B901">
        <v>10</v>
      </c>
      <c r="D901">
        <v>53</v>
      </c>
      <c r="E901" t="s">
        <v>183</v>
      </c>
      <c r="F901" t="s">
        <v>17</v>
      </c>
      <c r="G901">
        <v>61</v>
      </c>
      <c r="H901" t="s">
        <v>26</v>
      </c>
      <c r="I901">
        <v>618705</v>
      </c>
      <c r="J901" t="s">
        <v>89</v>
      </c>
      <c r="K901">
        <v>-321.81</v>
      </c>
      <c r="L901">
        <v>-350</v>
      </c>
      <c r="M901">
        <v>-300</v>
      </c>
      <c r="P901">
        <v>-350</v>
      </c>
      <c r="Q901">
        <v>-350</v>
      </c>
      <c r="R901" t="str">
        <f>+VLOOKUP($D901,TP!$B:$E,3,FALSE)</f>
        <v>DEVECO</v>
      </c>
      <c r="S901" t="str">
        <f>+VLOOKUP($D901,TP!$B:$E,4,FALSE)</f>
        <v>Guichet unique</v>
      </c>
      <c r="T901" t="str">
        <f>+VLOOKUP($D901,TP!$B:$F,5,FALSE)</f>
        <v>GU</v>
      </c>
      <c r="U901" t="str">
        <f>+VLOOKUP($G901,TP!$G:$J,4,FALSE)</f>
        <v>Charges</v>
      </c>
    </row>
    <row r="902" spans="1:21">
      <c r="A902">
        <v>2015</v>
      </c>
      <c r="B902">
        <v>10</v>
      </c>
      <c r="D902">
        <v>53</v>
      </c>
      <c r="E902" t="s">
        <v>183</v>
      </c>
      <c r="F902" t="s">
        <v>17</v>
      </c>
      <c r="G902">
        <v>61</v>
      </c>
      <c r="H902" t="s">
        <v>26</v>
      </c>
      <c r="I902">
        <v>618705</v>
      </c>
      <c r="J902" t="s">
        <v>89</v>
      </c>
      <c r="O902">
        <v>-78.22</v>
      </c>
      <c r="R902" t="str">
        <f>+VLOOKUP($D902,TP!$B:$E,3,FALSE)</f>
        <v>DEVECO</v>
      </c>
      <c r="S902" t="str">
        <f>+VLOOKUP($D902,TP!$B:$E,4,FALSE)</f>
        <v>Guichet unique</v>
      </c>
      <c r="T902" t="str">
        <f>+VLOOKUP($D902,TP!$B:$F,5,FALSE)</f>
        <v>GU</v>
      </c>
      <c r="U902" t="str">
        <f>+VLOOKUP($G902,TP!$G:$J,4,FALSE)</f>
        <v>Charges</v>
      </c>
    </row>
    <row r="903" spans="1:21">
      <c r="A903">
        <v>2015</v>
      </c>
      <c r="B903">
        <v>10</v>
      </c>
      <c r="D903">
        <v>53</v>
      </c>
      <c r="E903" t="s">
        <v>183</v>
      </c>
      <c r="F903" t="s">
        <v>17</v>
      </c>
      <c r="G903">
        <v>61</v>
      </c>
      <c r="H903" t="s">
        <v>26</v>
      </c>
      <c r="I903">
        <v>618705</v>
      </c>
      <c r="J903" t="s">
        <v>89</v>
      </c>
      <c r="O903">
        <v>-59.28</v>
      </c>
      <c r="R903" t="str">
        <f>+VLOOKUP($D903,TP!$B:$E,3,FALSE)</f>
        <v>DEVECO</v>
      </c>
      <c r="S903" t="str">
        <f>+VLOOKUP($D903,TP!$B:$E,4,FALSE)</f>
        <v>Guichet unique</v>
      </c>
      <c r="T903" t="str">
        <f>+VLOOKUP($D903,TP!$B:$F,5,FALSE)</f>
        <v>GU</v>
      </c>
      <c r="U903" t="str">
        <f>+VLOOKUP($G903,TP!$G:$J,4,FALSE)</f>
        <v>Charges</v>
      </c>
    </row>
    <row r="904" spans="1:21">
      <c r="A904">
        <v>2015</v>
      </c>
      <c r="B904">
        <v>10</v>
      </c>
      <c r="D904">
        <v>53</v>
      </c>
      <c r="E904" t="s">
        <v>183</v>
      </c>
      <c r="F904" t="s">
        <v>17</v>
      </c>
      <c r="G904">
        <v>61</v>
      </c>
      <c r="H904" t="s">
        <v>26</v>
      </c>
      <c r="I904">
        <v>618705</v>
      </c>
      <c r="J904" t="s">
        <v>89</v>
      </c>
      <c r="O904">
        <v>-70.53</v>
      </c>
      <c r="R904" t="str">
        <f>+VLOOKUP($D904,TP!$B:$E,3,FALSE)</f>
        <v>DEVECO</v>
      </c>
      <c r="S904" t="str">
        <f>+VLOOKUP($D904,TP!$B:$E,4,FALSE)</f>
        <v>Guichet unique</v>
      </c>
      <c r="T904" t="str">
        <f>+VLOOKUP($D904,TP!$B:$F,5,FALSE)</f>
        <v>GU</v>
      </c>
      <c r="U904" t="str">
        <f>+VLOOKUP($G904,TP!$G:$J,4,FALSE)</f>
        <v>Charges</v>
      </c>
    </row>
    <row r="905" spans="1:21">
      <c r="A905">
        <v>2015</v>
      </c>
      <c r="B905">
        <v>10</v>
      </c>
      <c r="D905">
        <v>53</v>
      </c>
      <c r="E905" t="s">
        <v>183</v>
      </c>
      <c r="F905" t="s">
        <v>17</v>
      </c>
      <c r="G905">
        <v>62</v>
      </c>
      <c r="H905" t="s">
        <v>29</v>
      </c>
      <c r="I905">
        <v>621400</v>
      </c>
      <c r="J905" t="s">
        <v>61</v>
      </c>
      <c r="K905">
        <v>0</v>
      </c>
      <c r="L905">
        <v>0</v>
      </c>
      <c r="M905">
        <v>-17629</v>
      </c>
      <c r="P905">
        <v>0</v>
      </c>
      <c r="Q905">
        <v>0</v>
      </c>
      <c r="R905" t="str">
        <f>+VLOOKUP($D905,TP!$B:$E,3,FALSE)</f>
        <v>DEVECO</v>
      </c>
      <c r="S905" t="str">
        <f>+VLOOKUP($D905,TP!$B:$E,4,FALSE)</f>
        <v>Guichet unique</v>
      </c>
      <c r="T905" t="str">
        <f>+VLOOKUP($D905,TP!$B:$F,5,FALSE)</f>
        <v>GU</v>
      </c>
      <c r="U905" t="str">
        <f>+VLOOKUP($G905,TP!$G:$J,4,FALSE)</f>
        <v>Charges</v>
      </c>
    </row>
    <row r="906" spans="1:21">
      <c r="A906">
        <v>2015</v>
      </c>
      <c r="B906">
        <v>10</v>
      </c>
      <c r="D906">
        <v>53</v>
      </c>
      <c r="E906" t="s">
        <v>183</v>
      </c>
      <c r="F906" t="s">
        <v>17</v>
      </c>
      <c r="G906">
        <v>62</v>
      </c>
      <c r="H906" t="s">
        <v>29</v>
      </c>
      <c r="I906">
        <v>621400</v>
      </c>
      <c r="J906" t="s">
        <v>61</v>
      </c>
      <c r="K906">
        <v>-182260.2</v>
      </c>
      <c r="L906">
        <v>-202115</v>
      </c>
      <c r="M906">
        <v>-146356</v>
      </c>
      <c r="P906">
        <v>-131711</v>
      </c>
      <c r="Q906">
        <v>-131953</v>
      </c>
      <c r="R906" t="str">
        <f>+VLOOKUP($D906,TP!$B:$E,3,FALSE)</f>
        <v>DEVECO</v>
      </c>
      <c r="S906" t="str">
        <f>+VLOOKUP($D906,TP!$B:$E,4,FALSE)</f>
        <v>Guichet unique</v>
      </c>
      <c r="T906" t="str">
        <f>+VLOOKUP($D906,TP!$B:$F,5,FALSE)</f>
        <v>GU</v>
      </c>
      <c r="U906" t="str">
        <f>+VLOOKUP($G906,TP!$G:$J,4,FALSE)</f>
        <v>Charges</v>
      </c>
    </row>
    <row r="907" spans="1:21">
      <c r="A907">
        <v>2015</v>
      </c>
      <c r="B907">
        <v>10</v>
      </c>
      <c r="D907">
        <v>53</v>
      </c>
      <c r="E907" t="s">
        <v>183</v>
      </c>
      <c r="F907" t="s">
        <v>17</v>
      </c>
      <c r="G907">
        <v>62</v>
      </c>
      <c r="H907" t="s">
        <v>29</v>
      </c>
      <c r="I907">
        <v>621400</v>
      </c>
      <c r="J907" t="s">
        <v>61</v>
      </c>
      <c r="O907">
        <v>723.17</v>
      </c>
      <c r="R907" t="str">
        <f>+VLOOKUP($D907,TP!$B:$E,3,FALSE)</f>
        <v>DEVECO</v>
      </c>
      <c r="S907" t="str">
        <f>+VLOOKUP($D907,TP!$B:$E,4,FALSE)</f>
        <v>Guichet unique</v>
      </c>
      <c r="T907" t="str">
        <f>+VLOOKUP($D907,TP!$B:$F,5,FALSE)</f>
        <v>GU</v>
      </c>
      <c r="U907" t="str">
        <f>+VLOOKUP($G907,TP!$G:$J,4,FALSE)</f>
        <v>Charges</v>
      </c>
    </row>
    <row r="908" spans="1:21">
      <c r="A908">
        <v>2015</v>
      </c>
      <c r="B908">
        <v>10</v>
      </c>
      <c r="D908">
        <v>53</v>
      </c>
      <c r="E908" t="s">
        <v>183</v>
      </c>
      <c r="F908" t="s">
        <v>17</v>
      </c>
      <c r="G908">
        <v>62</v>
      </c>
      <c r="H908" t="s">
        <v>29</v>
      </c>
      <c r="I908">
        <v>621400</v>
      </c>
      <c r="J908" t="s">
        <v>61</v>
      </c>
      <c r="O908">
        <v>-14098.65</v>
      </c>
      <c r="R908" t="str">
        <f>+VLOOKUP($D908,TP!$B:$E,3,FALSE)</f>
        <v>DEVECO</v>
      </c>
      <c r="S908" t="str">
        <f>+VLOOKUP($D908,TP!$B:$E,4,FALSE)</f>
        <v>Guichet unique</v>
      </c>
      <c r="T908" t="str">
        <f>+VLOOKUP($D908,TP!$B:$F,5,FALSE)</f>
        <v>GU</v>
      </c>
      <c r="U908" t="str">
        <f>+VLOOKUP($G908,TP!$G:$J,4,FALSE)</f>
        <v>Charges</v>
      </c>
    </row>
    <row r="909" spans="1:21">
      <c r="A909">
        <v>2015</v>
      </c>
      <c r="B909">
        <v>10</v>
      </c>
      <c r="D909">
        <v>53</v>
      </c>
      <c r="E909" t="s">
        <v>183</v>
      </c>
      <c r="F909" t="s">
        <v>17</v>
      </c>
      <c r="G909">
        <v>62</v>
      </c>
      <c r="H909" t="s">
        <v>29</v>
      </c>
      <c r="I909">
        <v>621400</v>
      </c>
      <c r="J909" t="s">
        <v>61</v>
      </c>
      <c r="O909">
        <v>-14775.23</v>
      </c>
      <c r="R909" t="str">
        <f>+VLOOKUP($D909,TP!$B:$E,3,FALSE)</f>
        <v>DEVECO</v>
      </c>
      <c r="S909" t="str">
        <f>+VLOOKUP($D909,TP!$B:$E,4,FALSE)</f>
        <v>Guichet unique</v>
      </c>
      <c r="T909" t="str">
        <f>+VLOOKUP($D909,TP!$B:$F,5,FALSE)</f>
        <v>GU</v>
      </c>
      <c r="U909" t="str">
        <f>+VLOOKUP($G909,TP!$G:$J,4,FALSE)</f>
        <v>Charges</v>
      </c>
    </row>
    <row r="910" spans="1:21">
      <c r="A910">
        <v>2015</v>
      </c>
      <c r="B910">
        <v>10</v>
      </c>
      <c r="D910">
        <v>53</v>
      </c>
      <c r="E910" t="s">
        <v>183</v>
      </c>
      <c r="F910" t="s">
        <v>17</v>
      </c>
      <c r="G910">
        <v>62</v>
      </c>
      <c r="H910" t="s">
        <v>29</v>
      </c>
      <c r="I910">
        <v>621400</v>
      </c>
      <c r="J910" t="s">
        <v>61</v>
      </c>
      <c r="O910">
        <v>1475.56</v>
      </c>
      <c r="R910" t="str">
        <f>+VLOOKUP($D910,TP!$B:$E,3,FALSE)</f>
        <v>DEVECO</v>
      </c>
      <c r="S910" t="str">
        <f>+VLOOKUP($D910,TP!$B:$E,4,FALSE)</f>
        <v>Guichet unique</v>
      </c>
      <c r="T910" t="str">
        <f>+VLOOKUP($D910,TP!$B:$F,5,FALSE)</f>
        <v>GU</v>
      </c>
      <c r="U910" t="str">
        <f>+VLOOKUP($G910,TP!$G:$J,4,FALSE)</f>
        <v>Charges</v>
      </c>
    </row>
    <row r="911" spans="1:21">
      <c r="A911">
        <v>2015</v>
      </c>
      <c r="B911">
        <v>10</v>
      </c>
      <c r="D911">
        <v>53</v>
      </c>
      <c r="E911" t="s">
        <v>183</v>
      </c>
      <c r="F911" t="s">
        <v>17</v>
      </c>
      <c r="G911">
        <v>62</v>
      </c>
      <c r="H911" t="s">
        <v>29</v>
      </c>
      <c r="I911">
        <v>621400</v>
      </c>
      <c r="J911" t="s">
        <v>61</v>
      </c>
      <c r="O911">
        <v>3691.76</v>
      </c>
      <c r="R911" t="str">
        <f>+VLOOKUP($D911,TP!$B:$E,3,FALSE)</f>
        <v>DEVECO</v>
      </c>
      <c r="S911" t="str">
        <f>+VLOOKUP($D911,TP!$B:$E,4,FALSE)</f>
        <v>Guichet unique</v>
      </c>
      <c r="T911" t="str">
        <f>+VLOOKUP($D911,TP!$B:$F,5,FALSE)</f>
        <v>GU</v>
      </c>
      <c r="U911" t="str">
        <f>+VLOOKUP($G911,TP!$G:$J,4,FALSE)</f>
        <v>Charges</v>
      </c>
    </row>
    <row r="912" spans="1:21">
      <c r="A912">
        <v>2015</v>
      </c>
      <c r="B912">
        <v>10</v>
      </c>
      <c r="D912">
        <v>53</v>
      </c>
      <c r="E912" t="s">
        <v>183</v>
      </c>
      <c r="F912" t="s">
        <v>17</v>
      </c>
      <c r="G912">
        <v>62</v>
      </c>
      <c r="H912" t="s">
        <v>29</v>
      </c>
      <c r="I912">
        <v>621400</v>
      </c>
      <c r="J912" t="s">
        <v>61</v>
      </c>
      <c r="O912">
        <v>-17220.77</v>
      </c>
      <c r="R912" t="str">
        <f>+VLOOKUP($D912,TP!$B:$E,3,FALSE)</f>
        <v>DEVECO</v>
      </c>
      <c r="S912" t="str">
        <f>+VLOOKUP($D912,TP!$B:$E,4,FALSE)</f>
        <v>Guichet unique</v>
      </c>
      <c r="T912" t="str">
        <f>+VLOOKUP($D912,TP!$B:$F,5,FALSE)</f>
        <v>GU</v>
      </c>
      <c r="U912" t="str">
        <f>+VLOOKUP($G912,TP!$G:$J,4,FALSE)</f>
        <v>Charges</v>
      </c>
    </row>
    <row r="913" spans="1:21">
      <c r="A913">
        <v>2015</v>
      </c>
      <c r="B913">
        <v>10</v>
      </c>
      <c r="D913">
        <v>53</v>
      </c>
      <c r="E913" t="s">
        <v>183</v>
      </c>
      <c r="F913" t="s">
        <v>17</v>
      </c>
      <c r="G913">
        <v>62</v>
      </c>
      <c r="H913" t="s">
        <v>29</v>
      </c>
      <c r="I913">
        <v>621400</v>
      </c>
      <c r="J913" t="s">
        <v>61</v>
      </c>
      <c r="O913">
        <v>1749.49</v>
      </c>
      <c r="R913" t="str">
        <f>+VLOOKUP($D913,TP!$B:$E,3,FALSE)</f>
        <v>DEVECO</v>
      </c>
      <c r="S913" t="str">
        <f>+VLOOKUP($D913,TP!$B:$E,4,FALSE)</f>
        <v>Guichet unique</v>
      </c>
      <c r="T913" t="str">
        <f>+VLOOKUP($D913,TP!$B:$F,5,FALSE)</f>
        <v>GU</v>
      </c>
      <c r="U913" t="str">
        <f>+VLOOKUP($G913,TP!$G:$J,4,FALSE)</f>
        <v>Charges</v>
      </c>
    </row>
    <row r="914" spans="1:21">
      <c r="A914">
        <v>2015</v>
      </c>
      <c r="B914">
        <v>10</v>
      </c>
      <c r="D914">
        <v>53</v>
      </c>
      <c r="E914" t="s">
        <v>183</v>
      </c>
      <c r="F914" t="s">
        <v>17</v>
      </c>
      <c r="G914">
        <v>62</v>
      </c>
      <c r="H914" t="s">
        <v>29</v>
      </c>
      <c r="I914">
        <v>621400</v>
      </c>
      <c r="J914" t="s">
        <v>61</v>
      </c>
      <c r="O914">
        <v>-15379.17</v>
      </c>
      <c r="R914" t="str">
        <f>+VLOOKUP($D914,TP!$B:$E,3,FALSE)</f>
        <v>DEVECO</v>
      </c>
      <c r="S914" t="str">
        <f>+VLOOKUP($D914,TP!$B:$E,4,FALSE)</f>
        <v>Guichet unique</v>
      </c>
      <c r="T914" t="str">
        <f>+VLOOKUP($D914,TP!$B:$F,5,FALSE)</f>
        <v>GU</v>
      </c>
      <c r="U914" t="str">
        <f>+VLOOKUP($G914,TP!$G:$J,4,FALSE)</f>
        <v>Charges</v>
      </c>
    </row>
    <row r="915" spans="1:21">
      <c r="A915">
        <v>2015</v>
      </c>
      <c r="B915">
        <v>10</v>
      </c>
      <c r="D915">
        <v>53</v>
      </c>
      <c r="E915" t="s">
        <v>183</v>
      </c>
      <c r="F915" t="s">
        <v>17</v>
      </c>
      <c r="G915">
        <v>62</v>
      </c>
      <c r="H915" t="s">
        <v>29</v>
      </c>
      <c r="I915">
        <v>621400</v>
      </c>
      <c r="J915" t="s">
        <v>61</v>
      </c>
      <c r="O915">
        <v>3173.93</v>
      </c>
      <c r="R915" t="str">
        <f>+VLOOKUP($D915,TP!$B:$E,3,FALSE)</f>
        <v>DEVECO</v>
      </c>
      <c r="S915" t="str">
        <f>+VLOOKUP($D915,TP!$B:$E,4,FALSE)</f>
        <v>Guichet unique</v>
      </c>
      <c r="T915" t="str">
        <f>+VLOOKUP($D915,TP!$B:$F,5,FALSE)</f>
        <v>GU</v>
      </c>
      <c r="U915" t="str">
        <f>+VLOOKUP($G915,TP!$G:$J,4,FALSE)</f>
        <v>Charges</v>
      </c>
    </row>
    <row r="916" spans="1:21">
      <c r="A916">
        <v>2015</v>
      </c>
      <c r="B916">
        <v>10</v>
      </c>
      <c r="D916">
        <v>53</v>
      </c>
      <c r="E916" t="s">
        <v>183</v>
      </c>
      <c r="F916" t="s">
        <v>17</v>
      </c>
      <c r="G916">
        <v>62</v>
      </c>
      <c r="H916" t="s">
        <v>29</v>
      </c>
      <c r="I916">
        <v>621400</v>
      </c>
      <c r="J916" t="s">
        <v>61</v>
      </c>
      <c r="O916">
        <v>-16986.560000000001</v>
      </c>
      <c r="R916" t="str">
        <f>+VLOOKUP($D916,TP!$B:$E,3,FALSE)</f>
        <v>DEVECO</v>
      </c>
      <c r="S916" t="str">
        <f>+VLOOKUP($D916,TP!$B:$E,4,FALSE)</f>
        <v>Guichet unique</v>
      </c>
      <c r="T916" t="str">
        <f>+VLOOKUP($D916,TP!$B:$F,5,FALSE)</f>
        <v>GU</v>
      </c>
      <c r="U916" t="str">
        <f>+VLOOKUP($G916,TP!$G:$J,4,FALSE)</f>
        <v>Charges</v>
      </c>
    </row>
    <row r="917" spans="1:21">
      <c r="A917">
        <v>2015</v>
      </c>
      <c r="B917">
        <v>10</v>
      </c>
      <c r="D917">
        <v>53</v>
      </c>
      <c r="E917" t="s">
        <v>183</v>
      </c>
      <c r="F917" t="s">
        <v>17</v>
      </c>
      <c r="G917">
        <v>62</v>
      </c>
      <c r="H917" t="s">
        <v>29</v>
      </c>
      <c r="I917">
        <v>621400</v>
      </c>
      <c r="J917" t="s">
        <v>61</v>
      </c>
      <c r="O917">
        <v>3218.64</v>
      </c>
      <c r="R917" t="str">
        <f>+VLOOKUP($D917,TP!$B:$E,3,FALSE)</f>
        <v>DEVECO</v>
      </c>
      <c r="S917" t="str">
        <f>+VLOOKUP($D917,TP!$B:$E,4,FALSE)</f>
        <v>Guichet unique</v>
      </c>
      <c r="T917" t="str">
        <f>+VLOOKUP($D917,TP!$B:$F,5,FALSE)</f>
        <v>GU</v>
      </c>
      <c r="U917" t="str">
        <f>+VLOOKUP($G917,TP!$G:$J,4,FALSE)</f>
        <v>Charges</v>
      </c>
    </row>
    <row r="918" spans="1:21">
      <c r="A918">
        <v>2015</v>
      </c>
      <c r="B918">
        <v>10</v>
      </c>
      <c r="D918">
        <v>53</v>
      </c>
      <c r="E918" t="s">
        <v>183</v>
      </c>
      <c r="F918" t="s">
        <v>17</v>
      </c>
      <c r="G918">
        <v>62</v>
      </c>
      <c r="H918" t="s">
        <v>29</v>
      </c>
      <c r="I918">
        <v>621400</v>
      </c>
      <c r="J918" t="s">
        <v>61</v>
      </c>
      <c r="O918">
        <v>-41311.339999999997</v>
      </c>
      <c r="R918" t="str">
        <f>+VLOOKUP($D918,TP!$B:$E,3,FALSE)</f>
        <v>DEVECO</v>
      </c>
      <c r="S918" t="str">
        <f>+VLOOKUP($D918,TP!$B:$E,4,FALSE)</f>
        <v>Guichet unique</v>
      </c>
      <c r="T918" t="str">
        <f>+VLOOKUP($D918,TP!$B:$F,5,FALSE)</f>
        <v>GU</v>
      </c>
      <c r="U918" t="str">
        <f>+VLOOKUP($G918,TP!$G:$J,4,FALSE)</f>
        <v>Charges</v>
      </c>
    </row>
    <row r="919" spans="1:21">
      <c r="A919">
        <v>2015</v>
      </c>
      <c r="B919">
        <v>10</v>
      </c>
      <c r="D919">
        <v>53</v>
      </c>
      <c r="E919" t="s">
        <v>183</v>
      </c>
      <c r="F919" t="s">
        <v>17</v>
      </c>
      <c r="G919">
        <v>62</v>
      </c>
      <c r="H919" t="s">
        <v>29</v>
      </c>
      <c r="I919">
        <v>621400</v>
      </c>
      <c r="J919" t="s">
        <v>61</v>
      </c>
      <c r="O919">
        <v>828.66</v>
      </c>
      <c r="R919" t="str">
        <f>+VLOOKUP($D919,TP!$B:$E,3,FALSE)</f>
        <v>DEVECO</v>
      </c>
      <c r="S919" t="str">
        <f>+VLOOKUP($D919,TP!$B:$E,4,FALSE)</f>
        <v>Guichet unique</v>
      </c>
      <c r="T919" t="str">
        <f>+VLOOKUP($D919,TP!$B:$F,5,FALSE)</f>
        <v>GU</v>
      </c>
      <c r="U919" t="str">
        <f>+VLOOKUP($G919,TP!$G:$J,4,FALSE)</f>
        <v>Charges</v>
      </c>
    </row>
    <row r="920" spans="1:21">
      <c r="A920">
        <v>2015</v>
      </c>
      <c r="B920">
        <v>10</v>
      </c>
      <c r="D920">
        <v>53</v>
      </c>
      <c r="E920" t="s">
        <v>183</v>
      </c>
      <c r="F920" t="s">
        <v>17</v>
      </c>
      <c r="G920">
        <v>62</v>
      </c>
      <c r="H920" t="s">
        <v>29</v>
      </c>
      <c r="I920">
        <v>621400</v>
      </c>
      <c r="J920" t="s">
        <v>61</v>
      </c>
      <c r="O920">
        <v>-9706.9500000000007</v>
      </c>
      <c r="R920" t="str">
        <f>+VLOOKUP($D920,TP!$B:$E,3,FALSE)</f>
        <v>DEVECO</v>
      </c>
      <c r="S920" t="str">
        <f>+VLOOKUP($D920,TP!$B:$E,4,FALSE)</f>
        <v>Guichet unique</v>
      </c>
      <c r="T920" t="str">
        <f>+VLOOKUP($D920,TP!$B:$F,5,FALSE)</f>
        <v>GU</v>
      </c>
      <c r="U920" t="str">
        <f>+VLOOKUP($G920,TP!$G:$J,4,FALSE)</f>
        <v>Charges</v>
      </c>
    </row>
    <row r="921" spans="1:21">
      <c r="A921">
        <v>2015</v>
      </c>
      <c r="B921">
        <v>10</v>
      </c>
      <c r="D921">
        <v>53</v>
      </c>
      <c r="E921" t="s">
        <v>183</v>
      </c>
      <c r="F921" t="s">
        <v>17</v>
      </c>
      <c r="G921">
        <v>62</v>
      </c>
      <c r="H921" t="s">
        <v>29</v>
      </c>
      <c r="I921">
        <v>621400</v>
      </c>
      <c r="J921" t="s">
        <v>61</v>
      </c>
      <c r="O921">
        <v>-10879.79</v>
      </c>
      <c r="R921" t="str">
        <f>+VLOOKUP($D921,TP!$B:$E,3,FALSE)</f>
        <v>DEVECO</v>
      </c>
      <c r="S921" t="str">
        <f>+VLOOKUP($D921,TP!$B:$E,4,FALSE)</f>
        <v>Guichet unique</v>
      </c>
      <c r="T921" t="str">
        <f>+VLOOKUP($D921,TP!$B:$F,5,FALSE)</f>
        <v>GU</v>
      </c>
      <c r="U921" t="str">
        <f>+VLOOKUP($G921,TP!$G:$J,4,FALSE)</f>
        <v>Charges</v>
      </c>
    </row>
    <row r="922" spans="1:21">
      <c r="A922">
        <v>2015</v>
      </c>
      <c r="B922">
        <v>10</v>
      </c>
      <c r="D922">
        <v>53</v>
      </c>
      <c r="E922" t="s">
        <v>183</v>
      </c>
      <c r="F922" t="s">
        <v>17</v>
      </c>
      <c r="G922">
        <v>62</v>
      </c>
      <c r="H922" t="s">
        <v>29</v>
      </c>
      <c r="I922">
        <v>621400</v>
      </c>
      <c r="J922" t="s">
        <v>61</v>
      </c>
      <c r="O922">
        <v>2030.78</v>
      </c>
      <c r="R922" t="str">
        <f>+VLOOKUP($D922,TP!$B:$E,3,FALSE)</f>
        <v>DEVECO</v>
      </c>
      <c r="S922" t="str">
        <f>+VLOOKUP($D922,TP!$B:$E,4,FALSE)</f>
        <v>Guichet unique</v>
      </c>
      <c r="T922" t="str">
        <f>+VLOOKUP($D922,TP!$B:$F,5,FALSE)</f>
        <v>GU</v>
      </c>
      <c r="U922" t="str">
        <f>+VLOOKUP($G922,TP!$G:$J,4,FALSE)</f>
        <v>Charges</v>
      </c>
    </row>
    <row r="923" spans="1:21">
      <c r="A923">
        <v>2015</v>
      </c>
      <c r="B923">
        <v>10</v>
      </c>
      <c r="D923">
        <v>53</v>
      </c>
      <c r="E923" t="s">
        <v>183</v>
      </c>
      <c r="F923" t="s">
        <v>17</v>
      </c>
      <c r="G923">
        <v>62</v>
      </c>
      <c r="H923" t="s">
        <v>29</v>
      </c>
      <c r="I923">
        <v>621400</v>
      </c>
      <c r="J923" t="s">
        <v>61</v>
      </c>
      <c r="O923">
        <v>-10350.89</v>
      </c>
      <c r="R923" t="str">
        <f>+VLOOKUP($D923,TP!$B:$E,3,FALSE)</f>
        <v>DEVECO</v>
      </c>
      <c r="S923" t="str">
        <f>+VLOOKUP($D923,TP!$B:$E,4,FALSE)</f>
        <v>Guichet unique</v>
      </c>
      <c r="T923" t="str">
        <f>+VLOOKUP($D923,TP!$B:$F,5,FALSE)</f>
        <v>GU</v>
      </c>
      <c r="U923" t="str">
        <f>+VLOOKUP($G923,TP!$G:$J,4,FALSE)</f>
        <v>Charges</v>
      </c>
    </row>
    <row r="924" spans="1:21">
      <c r="A924">
        <v>2015</v>
      </c>
      <c r="B924">
        <v>10</v>
      </c>
      <c r="D924">
        <v>53</v>
      </c>
      <c r="E924" t="s">
        <v>183</v>
      </c>
      <c r="F924" t="s">
        <v>17</v>
      </c>
      <c r="G924">
        <v>62</v>
      </c>
      <c r="H924" t="s">
        <v>29</v>
      </c>
      <c r="I924">
        <v>621400</v>
      </c>
      <c r="J924" t="s">
        <v>61</v>
      </c>
      <c r="O924">
        <v>1382.8</v>
      </c>
      <c r="R924" t="str">
        <f>+VLOOKUP($D924,TP!$B:$E,3,FALSE)</f>
        <v>DEVECO</v>
      </c>
      <c r="S924" t="str">
        <f>+VLOOKUP($D924,TP!$B:$E,4,FALSE)</f>
        <v>Guichet unique</v>
      </c>
      <c r="T924" t="str">
        <f>+VLOOKUP($D924,TP!$B:$F,5,FALSE)</f>
        <v>GU</v>
      </c>
      <c r="U924" t="str">
        <f>+VLOOKUP($G924,TP!$G:$J,4,FALSE)</f>
        <v>Charges</v>
      </c>
    </row>
    <row r="925" spans="1:21">
      <c r="A925">
        <v>2015</v>
      </c>
      <c r="B925">
        <v>10</v>
      </c>
      <c r="D925">
        <v>53</v>
      </c>
      <c r="E925" t="s">
        <v>183</v>
      </c>
      <c r="F925" t="s">
        <v>17</v>
      </c>
      <c r="G925">
        <v>62</v>
      </c>
      <c r="H925" t="s">
        <v>29</v>
      </c>
      <c r="I925">
        <v>625110</v>
      </c>
      <c r="J925" t="s">
        <v>52</v>
      </c>
      <c r="K925">
        <v>-153</v>
      </c>
      <c r="L925">
        <v>-400</v>
      </c>
      <c r="M925">
        <v>-400</v>
      </c>
      <c r="P925">
        <v>-400</v>
      </c>
      <c r="Q925">
        <v>-400</v>
      </c>
      <c r="R925" t="str">
        <f>+VLOOKUP($D925,TP!$B:$E,3,FALSE)</f>
        <v>DEVECO</v>
      </c>
      <c r="S925" t="str">
        <f>+VLOOKUP($D925,TP!$B:$E,4,FALSE)</f>
        <v>Guichet unique</v>
      </c>
      <c r="T925" t="str">
        <f>+VLOOKUP($D925,TP!$B:$F,5,FALSE)</f>
        <v>GU</v>
      </c>
      <c r="U925" t="str">
        <f>+VLOOKUP($G925,TP!$G:$J,4,FALSE)</f>
        <v>Charges</v>
      </c>
    </row>
    <row r="926" spans="1:21">
      <c r="A926">
        <v>2015</v>
      </c>
      <c r="B926">
        <v>10</v>
      </c>
      <c r="D926">
        <v>53</v>
      </c>
      <c r="E926" t="s">
        <v>183</v>
      </c>
      <c r="F926" t="s">
        <v>17</v>
      </c>
      <c r="G926">
        <v>62</v>
      </c>
      <c r="H926" t="s">
        <v>29</v>
      </c>
      <c r="I926">
        <v>625120</v>
      </c>
      <c r="J926" t="s">
        <v>63</v>
      </c>
      <c r="O926">
        <v>-164</v>
      </c>
      <c r="R926" t="str">
        <f>+VLOOKUP($D926,TP!$B:$E,3,FALSE)</f>
        <v>DEVECO</v>
      </c>
      <c r="S926" t="str">
        <f>+VLOOKUP($D926,TP!$B:$E,4,FALSE)</f>
        <v>Guichet unique</v>
      </c>
      <c r="T926" t="str">
        <f>+VLOOKUP($D926,TP!$B:$F,5,FALSE)</f>
        <v>GU</v>
      </c>
      <c r="U926" t="str">
        <f>+VLOOKUP($G926,TP!$G:$J,4,FALSE)</f>
        <v>Charges</v>
      </c>
    </row>
    <row r="927" spans="1:21">
      <c r="A927">
        <v>2015</v>
      </c>
      <c r="B927">
        <v>10</v>
      </c>
      <c r="D927">
        <v>53</v>
      </c>
      <c r="E927" t="s">
        <v>183</v>
      </c>
      <c r="F927" t="s">
        <v>17</v>
      </c>
      <c r="G927">
        <v>62</v>
      </c>
      <c r="H927" t="s">
        <v>29</v>
      </c>
      <c r="I927">
        <v>625120</v>
      </c>
      <c r="J927" t="s">
        <v>63</v>
      </c>
      <c r="O927">
        <v>-141</v>
      </c>
      <c r="R927" t="str">
        <f>+VLOOKUP($D927,TP!$B:$E,3,FALSE)</f>
        <v>DEVECO</v>
      </c>
      <c r="S927" t="str">
        <f>+VLOOKUP($D927,TP!$B:$E,4,FALSE)</f>
        <v>Guichet unique</v>
      </c>
      <c r="T927" t="str">
        <f>+VLOOKUP($D927,TP!$B:$F,5,FALSE)</f>
        <v>GU</v>
      </c>
      <c r="U927" t="str">
        <f>+VLOOKUP($G927,TP!$G:$J,4,FALSE)</f>
        <v>Charges</v>
      </c>
    </row>
    <row r="928" spans="1:21">
      <c r="A928">
        <v>2015</v>
      </c>
      <c r="B928">
        <v>10</v>
      </c>
      <c r="D928">
        <v>53</v>
      </c>
      <c r="E928" t="s">
        <v>183</v>
      </c>
      <c r="F928" t="s">
        <v>17</v>
      </c>
      <c r="G928">
        <v>62</v>
      </c>
      <c r="H928" t="s">
        <v>29</v>
      </c>
      <c r="I928">
        <v>625120</v>
      </c>
      <c r="J928" t="s">
        <v>63</v>
      </c>
      <c r="O928">
        <v>141</v>
      </c>
      <c r="R928" t="str">
        <f>+VLOOKUP($D928,TP!$B:$E,3,FALSE)</f>
        <v>DEVECO</v>
      </c>
      <c r="S928" t="str">
        <f>+VLOOKUP($D928,TP!$B:$E,4,FALSE)</f>
        <v>Guichet unique</v>
      </c>
      <c r="T928" t="str">
        <f>+VLOOKUP($D928,TP!$B:$F,5,FALSE)</f>
        <v>GU</v>
      </c>
      <c r="U928" t="str">
        <f>+VLOOKUP($G928,TP!$G:$J,4,FALSE)</f>
        <v>Charges</v>
      </c>
    </row>
    <row r="929" spans="1:21">
      <c r="A929">
        <v>2015</v>
      </c>
      <c r="B929">
        <v>10</v>
      </c>
      <c r="D929">
        <v>53</v>
      </c>
      <c r="E929" t="s">
        <v>183</v>
      </c>
      <c r="F929" t="s">
        <v>17</v>
      </c>
      <c r="G929">
        <v>62</v>
      </c>
      <c r="H929" t="s">
        <v>29</v>
      </c>
      <c r="I929">
        <v>625120</v>
      </c>
      <c r="J929" t="s">
        <v>63</v>
      </c>
      <c r="O929">
        <v>164</v>
      </c>
      <c r="R929" t="str">
        <f>+VLOOKUP($D929,TP!$B:$E,3,FALSE)</f>
        <v>DEVECO</v>
      </c>
      <c r="S929" t="str">
        <f>+VLOOKUP($D929,TP!$B:$E,4,FALSE)</f>
        <v>Guichet unique</v>
      </c>
      <c r="T929" t="str">
        <f>+VLOOKUP($D929,TP!$B:$F,5,FALSE)</f>
        <v>GU</v>
      </c>
      <c r="U929" t="str">
        <f>+VLOOKUP($G929,TP!$G:$J,4,FALSE)</f>
        <v>Charges</v>
      </c>
    </row>
    <row r="930" spans="1:21">
      <c r="A930">
        <v>2015</v>
      </c>
      <c r="B930">
        <v>10</v>
      </c>
      <c r="D930">
        <v>53</v>
      </c>
      <c r="E930" t="s">
        <v>183</v>
      </c>
      <c r="F930" t="s">
        <v>17</v>
      </c>
      <c r="G930">
        <v>62</v>
      </c>
      <c r="H930" t="s">
        <v>29</v>
      </c>
      <c r="I930">
        <v>625120</v>
      </c>
      <c r="J930" t="s">
        <v>63</v>
      </c>
      <c r="K930">
        <v>-85.8</v>
      </c>
      <c r="L930">
        <v>-100</v>
      </c>
      <c r="M930">
        <v>0</v>
      </c>
      <c r="P930">
        <v>-100</v>
      </c>
      <c r="Q930">
        <v>-100</v>
      </c>
      <c r="R930" t="str">
        <f>+VLOOKUP($D930,TP!$B:$E,3,FALSE)</f>
        <v>DEVECO</v>
      </c>
      <c r="S930" t="str">
        <f>+VLOOKUP($D930,TP!$B:$E,4,FALSE)</f>
        <v>Guichet unique</v>
      </c>
      <c r="T930" t="str">
        <f>+VLOOKUP($D930,TP!$B:$F,5,FALSE)</f>
        <v>GU</v>
      </c>
      <c r="U930" t="str">
        <f>+VLOOKUP($G930,TP!$G:$J,4,FALSE)</f>
        <v>Charges</v>
      </c>
    </row>
    <row r="931" spans="1:21">
      <c r="A931">
        <v>2015</v>
      </c>
      <c r="B931">
        <v>10</v>
      </c>
      <c r="D931">
        <v>53</v>
      </c>
      <c r="E931" t="s">
        <v>183</v>
      </c>
      <c r="F931" t="s">
        <v>17</v>
      </c>
      <c r="G931">
        <v>62</v>
      </c>
      <c r="H931" t="s">
        <v>29</v>
      </c>
      <c r="I931">
        <v>625120</v>
      </c>
      <c r="J931" t="s">
        <v>63</v>
      </c>
      <c r="O931">
        <v>-71.900000000000006</v>
      </c>
      <c r="R931" t="str">
        <f>+VLOOKUP($D931,TP!$B:$E,3,FALSE)</f>
        <v>DEVECO</v>
      </c>
      <c r="S931" t="str">
        <f>+VLOOKUP($D931,TP!$B:$E,4,FALSE)</f>
        <v>Guichet unique</v>
      </c>
      <c r="T931" t="str">
        <f>+VLOOKUP($D931,TP!$B:$F,5,FALSE)</f>
        <v>GU</v>
      </c>
      <c r="U931" t="str">
        <f>+VLOOKUP($G931,TP!$G:$J,4,FALSE)</f>
        <v>Charges</v>
      </c>
    </row>
    <row r="932" spans="1:21">
      <c r="A932">
        <v>2015</v>
      </c>
      <c r="B932">
        <v>10</v>
      </c>
      <c r="D932">
        <v>53</v>
      </c>
      <c r="E932" t="s">
        <v>183</v>
      </c>
      <c r="F932" t="s">
        <v>17</v>
      </c>
      <c r="G932">
        <v>62</v>
      </c>
      <c r="H932" t="s">
        <v>29</v>
      </c>
      <c r="I932">
        <v>625700</v>
      </c>
      <c r="J932" t="s">
        <v>31</v>
      </c>
      <c r="K932">
        <v>-165.6</v>
      </c>
      <c r="L932">
        <v>-150</v>
      </c>
      <c r="M932">
        <v>-100</v>
      </c>
      <c r="P932">
        <v>-150</v>
      </c>
      <c r="Q932">
        <v>-150</v>
      </c>
      <c r="R932" t="str">
        <f>+VLOOKUP($D932,TP!$B:$E,3,FALSE)</f>
        <v>DEVECO</v>
      </c>
      <c r="S932" t="str">
        <f>+VLOOKUP($D932,TP!$B:$E,4,FALSE)</f>
        <v>Guichet unique</v>
      </c>
      <c r="T932" t="str">
        <f>+VLOOKUP($D932,TP!$B:$F,5,FALSE)</f>
        <v>GU</v>
      </c>
      <c r="U932" t="str">
        <f>+VLOOKUP($G932,TP!$G:$J,4,FALSE)</f>
        <v>Charges</v>
      </c>
    </row>
    <row r="933" spans="1:21">
      <c r="A933">
        <v>2015</v>
      </c>
      <c r="B933">
        <v>10</v>
      </c>
      <c r="D933">
        <v>53</v>
      </c>
      <c r="E933" t="s">
        <v>183</v>
      </c>
      <c r="F933" t="s">
        <v>17</v>
      </c>
      <c r="G933">
        <v>62</v>
      </c>
      <c r="H933" t="s">
        <v>29</v>
      </c>
      <c r="I933">
        <v>625700</v>
      </c>
      <c r="J933" t="s">
        <v>31</v>
      </c>
      <c r="O933">
        <v>-5.8</v>
      </c>
      <c r="R933" t="str">
        <f>+VLOOKUP($D933,TP!$B:$E,3,FALSE)</f>
        <v>DEVECO</v>
      </c>
      <c r="S933" t="str">
        <f>+VLOOKUP($D933,TP!$B:$E,4,FALSE)</f>
        <v>Guichet unique</v>
      </c>
      <c r="T933" t="str">
        <f>+VLOOKUP($D933,TP!$B:$F,5,FALSE)</f>
        <v>GU</v>
      </c>
      <c r="U933" t="str">
        <f>+VLOOKUP($G933,TP!$G:$J,4,FALSE)</f>
        <v>Charges</v>
      </c>
    </row>
    <row r="934" spans="1:21">
      <c r="A934">
        <v>2015</v>
      </c>
      <c r="B934">
        <v>10</v>
      </c>
      <c r="D934">
        <v>53</v>
      </c>
      <c r="E934" t="s">
        <v>183</v>
      </c>
      <c r="F934" t="s">
        <v>17</v>
      </c>
      <c r="G934">
        <v>62</v>
      </c>
      <c r="H934" t="s">
        <v>29</v>
      </c>
      <c r="I934">
        <v>625700</v>
      </c>
      <c r="J934" t="s">
        <v>31</v>
      </c>
      <c r="O934">
        <v>-6.1</v>
      </c>
      <c r="R934" t="str">
        <f>+VLOOKUP($D934,TP!$B:$E,3,FALSE)</f>
        <v>DEVECO</v>
      </c>
      <c r="S934" t="str">
        <f>+VLOOKUP($D934,TP!$B:$E,4,FALSE)</f>
        <v>Guichet unique</v>
      </c>
      <c r="T934" t="str">
        <f>+VLOOKUP($D934,TP!$B:$F,5,FALSE)</f>
        <v>GU</v>
      </c>
      <c r="U934" t="str">
        <f>+VLOOKUP($G934,TP!$G:$J,4,FALSE)</f>
        <v>Charges</v>
      </c>
    </row>
    <row r="935" spans="1:21">
      <c r="A935">
        <v>2015</v>
      </c>
      <c r="B935">
        <v>10</v>
      </c>
      <c r="D935">
        <v>53</v>
      </c>
      <c r="E935" t="s">
        <v>183</v>
      </c>
      <c r="F935" t="s">
        <v>17</v>
      </c>
      <c r="G935">
        <v>62</v>
      </c>
      <c r="H935" t="s">
        <v>29</v>
      </c>
      <c r="I935">
        <v>625700</v>
      </c>
      <c r="J935" t="s">
        <v>31</v>
      </c>
      <c r="O935">
        <v>-98.1</v>
      </c>
      <c r="R935" t="str">
        <f>+VLOOKUP($D935,TP!$B:$E,3,FALSE)</f>
        <v>DEVECO</v>
      </c>
      <c r="S935" t="str">
        <f>+VLOOKUP($D935,TP!$B:$E,4,FALSE)</f>
        <v>Guichet unique</v>
      </c>
      <c r="T935" t="str">
        <f>+VLOOKUP($D935,TP!$B:$F,5,FALSE)</f>
        <v>GU</v>
      </c>
      <c r="U935" t="str">
        <f>+VLOOKUP($G935,TP!$G:$J,4,FALSE)</f>
        <v>Charges</v>
      </c>
    </row>
    <row r="936" spans="1:21">
      <c r="A936">
        <v>2015</v>
      </c>
      <c r="B936">
        <v>10</v>
      </c>
      <c r="D936">
        <v>53</v>
      </c>
      <c r="E936" t="s">
        <v>183</v>
      </c>
      <c r="F936" t="s">
        <v>17</v>
      </c>
      <c r="G936">
        <v>62</v>
      </c>
      <c r="H936" t="s">
        <v>29</v>
      </c>
      <c r="I936">
        <v>626110</v>
      </c>
      <c r="J936" t="s">
        <v>32</v>
      </c>
      <c r="K936">
        <v>-159.27000000000001</v>
      </c>
      <c r="L936">
        <v>-10</v>
      </c>
      <c r="M936">
        <v>-200</v>
      </c>
      <c r="P936">
        <v>0</v>
      </c>
      <c r="Q936">
        <v>0</v>
      </c>
      <c r="R936" t="str">
        <f>+VLOOKUP($D936,TP!$B:$E,3,FALSE)</f>
        <v>DEVECO</v>
      </c>
      <c r="S936" t="str">
        <f>+VLOOKUP($D936,TP!$B:$E,4,FALSE)</f>
        <v>Guichet unique</v>
      </c>
      <c r="T936" t="str">
        <f>+VLOOKUP($D936,TP!$B:$F,5,FALSE)</f>
        <v>GU</v>
      </c>
      <c r="U936" t="str">
        <f>+VLOOKUP($G936,TP!$G:$J,4,FALSE)</f>
        <v>Charges</v>
      </c>
    </row>
    <row r="937" spans="1:21">
      <c r="A937">
        <v>2015</v>
      </c>
      <c r="B937">
        <v>10</v>
      </c>
      <c r="D937">
        <v>53</v>
      </c>
      <c r="E937" t="s">
        <v>183</v>
      </c>
      <c r="F937" t="s">
        <v>17</v>
      </c>
      <c r="G937">
        <v>62</v>
      </c>
      <c r="H937" t="s">
        <v>29</v>
      </c>
      <c r="I937">
        <v>626110</v>
      </c>
      <c r="J937" t="s">
        <v>32</v>
      </c>
      <c r="O937">
        <v>-8.98</v>
      </c>
      <c r="R937" t="str">
        <f>+VLOOKUP($D937,TP!$B:$E,3,FALSE)</f>
        <v>DEVECO</v>
      </c>
      <c r="S937" t="str">
        <f>+VLOOKUP($D937,TP!$B:$E,4,FALSE)</f>
        <v>Guichet unique</v>
      </c>
      <c r="T937" t="str">
        <f>+VLOOKUP($D937,TP!$B:$F,5,FALSE)</f>
        <v>GU</v>
      </c>
      <c r="U937" t="str">
        <f>+VLOOKUP($G937,TP!$G:$J,4,FALSE)</f>
        <v>Charges</v>
      </c>
    </row>
    <row r="938" spans="1:21">
      <c r="A938">
        <v>2015</v>
      </c>
      <c r="B938">
        <v>10</v>
      </c>
      <c r="D938">
        <v>53</v>
      </c>
      <c r="E938" t="s">
        <v>183</v>
      </c>
      <c r="F938" t="s">
        <v>17</v>
      </c>
      <c r="G938">
        <v>62</v>
      </c>
      <c r="H938" t="s">
        <v>29</v>
      </c>
      <c r="I938">
        <v>626110</v>
      </c>
      <c r="J938" t="s">
        <v>32</v>
      </c>
      <c r="O938">
        <v>-9</v>
      </c>
      <c r="R938" t="str">
        <f>+VLOOKUP($D938,TP!$B:$E,3,FALSE)</f>
        <v>DEVECO</v>
      </c>
      <c r="S938" t="str">
        <f>+VLOOKUP($D938,TP!$B:$E,4,FALSE)</f>
        <v>Guichet unique</v>
      </c>
      <c r="T938" t="str">
        <f>+VLOOKUP($D938,TP!$B:$F,5,FALSE)</f>
        <v>GU</v>
      </c>
      <c r="U938" t="str">
        <f>+VLOOKUP($G938,TP!$G:$J,4,FALSE)</f>
        <v>Charges</v>
      </c>
    </row>
    <row r="939" spans="1:21">
      <c r="A939">
        <v>2015</v>
      </c>
      <c r="B939">
        <v>10</v>
      </c>
      <c r="D939">
        <v>53</v>
      </c>
      <c r="E939" t="s">
        <v>183</v>
      </c>
      <c r="F939" t="s">
        <v>17</v>
      </c>
      <c r="G939">
        <v>62</v>
      </c>
      <c r="H939" t="s">
        <v>29</v>
      </c>
      <c r="I939">
        <v>626110</v>
      </c>
      <c r="J939" t="s">
        <v>32</v>
      </c>
      <c r="O939">
        <v>-1.3</v>
      </c>
      <c r="R939" t="str">
        <f>+VLOOKUP($D939,TP!$B:$E,3,FALSE)</f>
        <v>DEVECO</v>
      </c>
      <c r="S939" t="str">
        <f>+VLOOKUP($D939,TP!$B:$E,4,FALSE)</f>
        <v>Guichet unique</v>
      </c>
      <c r="T939" t="str">
        <f>+VLOOKUP($D939,TP!$B:$F,5,FALSE)</f>
        <v>GU</v>
      </c>
      <c r="U939" t="str">
        <f>+VLOOKUP($G939,TP!$G:$J,4,FALSE)</f>
        <v>Charges</v>
      </c>
    </row>
    <row r="940" spans="1:21">
      <c r="A940">
        <v>2015</v>
      </c>
      <c r="B940">
        <v>10</v>
      </c>
      <c r="D940">
        <v>53</v>
      </c>
      <c r="E940" t="s">
        <v>183</v>
      </c>
      <c r="F940" t="s">
        <v>17</v>
      </c>
      <c r="G940">
        <v>62</v>
      </c>
      <c r="H940" t="s">
        <v>29</v>
      </c>
      <c r="I940">
        <v>626110</v>
      </c>
      <c r="J940" t="s">
        <v>32</v>
      </c>
      <c r="O940">
        <v>8.98</v>
      </c>
      <c r="R940" t="str">
        <f>+VLOOKUP($D940,TP!$B:$E,3,FALSE)</f>
        <v>DEVECO</v>
      </c>
      <c r="S940" t="str">
        <f>+VLOOKUP($D940,TP!$B:$E,4,FALSE)</f>
        <v>Guichet unique</v>
      </c>
      <c r="T940" t="str">
        <f>+VLOOKUP($D940,TP!$B:$F,5,FALSE)</f>
        <v>GU</v>
      </c>
      <c r="U940" t="str">
        <f>+VLOOKUP($G940,TP!$G:$J,4,FALSE)</f>
        <v>Charges</v>
      </c>
    </row>
    <row r="941" spans="1:21">
      <c r="A941">
        <v>2015</v>
      </c>
      <c r="B941">
        <v>10</v>
      </c>
      <c r="D941">
        <v>53</v>
      </c>
      <c r="E941" t="s">
        <v>183</v>
      </c>
      <c r="F941" t="s">
        <v>17</v>
      </c>
      <c r="G941">
        <v>62</v>
      </c>
      <c r="H941" t="s">
        <v>29</v>
      </c>
      <c r="I941">
        <v>626210</v>
      </c>
      <c r="J941" t="s">
        <v>33</v>
      </c>
      <c r="K941">
        <v>-501.84</v>
      </c>
      <c r="L941">
        <v>-600</v>
      </c>
      <c r="M941">
        <v>-600</v>
      </c>
      <c r="P941">
        <v>-600</v>
      </c>
      <c r="Q941">
        <v>-600</v>
      </c>
      <c r="R941" t="str">
        <f>+VLOOKUP($D941,TP!$B:$E,3,FALSE)</f>
        <v>DEVECO</v>
      </c>
      <c r="S941" t="str">
        <f>+VLOOKUP($D941,TP!$B:$E,4,FALSE)</f>
        <v>Guichet unique</v>
      </c>
      <c r="T941" t="str">
        <f>+VLOOKUP($D941,TP!$B:$F,5,FALSE)</f>
        <v>GU</v>
      </c>
      <c r="U941" t="str">
        <f>+VLOOKUP($G941,TP!$G:$J,4,FALSE)</f>
        <v>Charges</v>
      </c>
    </row>
    <row r="942" spans="1:21">
      <c r="A942">
        <v>2015</v>
      </c>
      <c r="B942">
        <v>10</v>
      </c>
      <c r="D942">
        <v>53</v>
      </c>
      <c r="E942" t="s">
        <v>183</v>
      </c>
      <c r="F942" t="s">
        <v>17</v>
      </c>
      <c r="G942">
        <v>62</v>
      </c>
      <c r="H942" t="s">
        <v>29</v>
      </c>
      <c r="I942">
        <v>626210</v>
      </c>
      <c r="J942" t="s">
        <v>33</v>
      </c>
      <c r="O942">
        <v>-31.55</v>
      </c>
      <c r="R942" t="str">
        <f>+VLOOKUP($D942,TP!$B:$E,3,FALSE)</f>
        <v>DEVECO</v>
      </c>
      <c r="S942" t="str">
        <f>+VLOOKUP($D942,TP!$B:$E,4,FALSE)</f>
        <v>Guichet unique</v>
      </c>
      <c r="T942" t="str">
        <f>+VLOOKUP($D942,TP!$B:$F,5,FALSE)</f>
        <v>GU</v>
      </c>
      <c r="U942" t="str">
        <f>+VLOOKUP($G942,TP!$G:$J,4,FALSE)</f>
        <v>Charges</v>
      </c>
    </row>
    <row r="943" spans="1:21">
      <c r="A943">
        <v>2015</v>
      </c>
      <c r="B943">
        <v>10</v>
      </c>
      <c r="D943">
        <v>53</v>
      </c>
      <c r="E943" t="s">
        <v>183</v>
      </c>
      <c r="F943" t="s">
        <v>17</v>
      </c>
      <c r="G943">
        <v>62</v>
      </c>
      <c r="H943" t="s">
        <v>29</v>
      </c>
      <c r="I943">
        <v>626210</v>
      </c>
      <c r="J943" t="s">
        <v>33</v>
      </c>
      <c r="O943">
        <v>-34.479999999999997</v>
      </c>
      <c r="R943" t="str">
        <f>+VLOOKUP($D943,TP!$B:$E,3,FALSE)</f>
        <v>DEVECO</v>
      </c>
      <c r="S943" t="str">
        <f>+VLOOKUP($D943,TP!$B:$E,4,FALSE)</f>
        <v>Guichet unique</v>
      </c>
      <c r="T943" t="str">
        <f>+VLOOKUP($D943,TP!$B:$F,5,FALSE)</f>
        <v>GU</v>
      </c>
      <c r="U943" t="str">
        <f>+VLOOKUP($G943,TP!$G:$J,4,FALSE)</f>
        <v>Charges</v>
      </c>
    </row>
    <row r="944" spans="1:21">
      <c r="A944">
        <v>2015</v>
      </c>
      <c r="B944">
        <v>10</v>
      </c>
      <c r="D944">
        <v>53</v>
      </c>
      <c r="E944" t="s">
        <v>183</v>
      </c>
      <c r="F944" t="s">
        <v>17</v>
      </c>
      <c r="G944">
        <v>62</v>
      </c>
      <c r="H944" t="s">
        <v>29</v>
      </c>
      <c r="I944">
        <v>626210</v>
      </c>
      <c r="J944" t="s">
        <v>33</v>
      </c>
      <c r="O944">
        <v>-29.38</v>
      </c>
      <c r="R944" t="str">
        <f>+VLOOKUP($D944,TP!$B:$E,3,FALSE)</f>
        <v>DEVECO</v>
      </c>
      <c r="S944" t="str">
        <f>+VLOOKUP($D944,TP!$B:$E,4,FALSE)</f>
        <v>Guichet unique</v>
      </c>
      <c r="T944" t="str">
        <f>+VLOOKUP($D944,TP!$B:$F,5,FALSE)</f>
        <v>GU</v>
      </c>
      <c r="U944" t="str">
        <f>+VLOOKUP($G944,TP!$G:$J,4,FALSE)</f>
        <v>Charges</v>
      </c>
    </row>
    <row r="945" spans="1:21">
      <c r="A945">
        <v>2015</v>
      </c>
      <c r="B945">
        <v>10</v>
      </c>
      <c r="D945">
        <v>53</v>
      </c>
      <c r="E945" t="s">
        <v>183</v>
      </c>
      <c r="F945" t="s">
        <v>17</v>
      </c>
      <c r="G945">
        <v>62</v>
      </c>
      <c r="H945" t="s">
        <v>29</v>
      </c>
      <c r="I945">
        <v>626210</v>
      </c>
      <c r="J945" t="s">
        <v>33</v>
      </c>
      <c r="O945">
        <v>31.55</v>
      </c>
      <c r="R945" t="str">
        <f>+VLOOKUP($D945,TP!$B:$E,3,FALSE)</f>
        <v>DEVECO</v>
      </c>
      <c r="S945" t="str">
        <f>+VLOOKUP($D945,TP!$B:$E,4,FALSE)</f>
        <v>Guichet unique</v>
      </c>
      <c r="T945" t="str">
        <f>+VLOOKUP($D945,TP!$B:$F,5,FALSE)</f>
        <v>GU</v>
      </c>
      <c r="U945" t="str">
        <f>+VLOOKUP($G945,TP!$G:$J,4,FALSE)</f>
        <v>Charges</v>
      </c>
    </row>
    <row r="946" spans="1:21">
      <c r="A946">
        <v>2015</v>
      </c>
      <c r="B946">
        <v>10</v>
      </c>
      <c r="D946">
        <v>53</v>
      </c>
      <c r="E946" t="s">
        <v>183</v>
      </c>
      <c r="F946" t="s">
        <v>17</v>
      </c>
      <c r="G946">
        <v>62</v>
      </c>
      <c r="H946" t="s">
        <v>29</v>
      </c>
      <c r="I946">
        <v>626210</v>
      </c>
      <c r="J946" t="s">
        <v>33</v>
      </c>
      <c r="O946">
        <v>-33.58</v>
      </c>
      <c r="R946" t="str">
        <f>+VLOOKUP($D946,TP!$B:$E,3,FALSE)</f>
        <v>DEVECO</v>
      </c>
      <c r="S946" t="str">
        <f>+VLOOKUP($D946,TP!$B:$E,4,FALSE)</f>
        <v>Guichet unique</v>
      </c>
      <c r="T946" t="str">
        <f>+VLOOKUP($D946,TP!$B:$F,5,FALSE)</f>
        <v>GU</v>
      </c>
      <c r="U946" t="str">
        <f>+VLOOKUP($G946,TP!$G:$J,4,FALSE)</f>
        <v>Charges</v>
      </c>
    </row>
    <row r="947" spans="1:21">
      <c r="A947">
        <v>2015</v>
      </c>
      <c r="B947">
        <v>10</v>
      </c>
      <c r="D947">
        <v>53</v>
      </c>
      <c r="E947" t="s">
        <v>183</v>
      </c>
      <c r="F947" t="s">
        <v>17</v>
      </c>
      <c r="G947">
        <v>62</v>
      </c>
      <c r="H947" t="s">
        <v>29</v>
      </c>
      <c r="I947">
        <v>626210</v>
      </c>
      <c r="J947" t="s">
        <v>33</v>
      </c>
      <c r="O947">
        <v>-31.45</v>
      </c>
      <c r="R947" t="str">
        <f>+VLOOKUP($D947,TP!$B:$E,3,FALSE)</f>
        <v>DEVECO</v>
      </c>
      <c r="S947" t="str">
        <f>+VLOOKUP($D947,TP!$B:$E,4,FALSE)</f>
        <v>Guichet unique</v>
      </c>
      <c r="T947" t="str">
        <f>+VLOOKUP($D947,TP!$B:$F,5,FALSE)</f>
        <v>GU</v>
      </c>
      <c r="U947" t="str">
        <f>+VLOOKUP($G947,TP!$G:$J,4,FALSE)</f>
        <v>Charges</v>
      </c>
    </row>
    <row r="948" spans="1:21">
      <c r="A948">
        <v>2015</v>
      </c>
      <c r="B948">
        <v>10</v>
      </c>
      <c r="D948">
        <v>53</v>
      </c>
      <c r="E948" t="s">
        <v>183</v>
      </c>
      <c r="F948" t="s">
        <v>17</v>
      </c>
      <c r="G948">
        <v>62</v>
      </c>
      <c r="H948" t="s">
        <v>29</v>
      </c>
      <c r="I948">
        <v>626210</v>
      </c>
      <c r="J948" t="s">
        <v>33</v>
      </c>
      <c r="O948">
        <v>-22.33</v>
      </c>
      <c r="R948" t="str">
        <f>+VLOOKUP($D948,TP!$B:$E,3,FALSE)</f>
        <v>DEVECO</v>
      </c>
      <c r="S948" t="str">
        <f>+VLOOKUP($D948,TP!$B:$E,4,FALSE)</f>
        <v>Guichet unique</v>
      </c>
      <c r="T948" t="str">
        <f>+VLOOKUP($D948,TP!$B:$F,5,FALSE)</f>
        <v>GU</v>
      </c>
      <c r="U948" t="str">
        <f>+VLOOKUP($G948,TP!$G:$J,4,FALSE)</f>
        <v>Charges</v>
      </c>
    </row>
    <row r="949" spans="1:21">
      <c r="A949">
        <v>2015</v>
      </c>
      <c r="B949">
        <v>10</v>
      </c>
      <c r="D949">
        <v>53</v>
      </c>
      <c r="E949" t="s">
        <v>183</v>
      </c>
      <c r="F949" t="s">
        <v>17</v>
      </c>
      <c r="G949">
        <v>62</v>
      </c>
      <c r="H949" t="s">
        <v>29</v>
      </c>
      <c r="I949">
        <v>626210</v>
      </c>
      <c r="J949" t="s">
        <v>33</v>
      </c>
      <c r="O949">
        <v>-18.89</v>
      </c>
      <c r="R949" t="str">
        <f>+VLOOKUP($D949,TP!$B:$E,3,FALSE)</f>
        <v>DEVECO</v>
      </c>
      <c r="S949" t="str">
        <f>+VLOOKUP($D949,TP!$B:$E,4,FALSE)</f>
        <v>Guichet unique</v>
      </c>
      <c r="T949" t="str">
        <f>+VLOOKUP($D949,TP!$B:$F,5,FALSE)</f>
        <v>GU</v>
      </c>
      <c r="U949" t="str">
        <f>+VLOOKUP($G949,TP!$G:$J,4,FALSE)</f>
        <v>Charges</v>
      </c>
    </row>
    <row r="950" spans="1:21">
      <c r="A950">
        <v>2015</v>
      </c>
      <c r="B950">
        <v>10</v>
      </c>
      <c r="D950">
        <v>53</v>
      </c>
      <c r="E950" t="s">
        <v>183</v>
      </c>
      <c r="F950" t="s">
        <v>17</v>
      </c>
      <c r="G950">
        <v>62</v>
      </c>
      <c r="H950" t="s">
        <v>29</v>
      </c>
      <c r="I950">
        <v>626210</v>
      </c>
      <c r="J950" t="s">
        <v>33</v>
      </c>
      <c r="O950">
        <v>-12.82</v>
      </c>
      <c r="R950" t="str">
        <f>+VLOOKUP($D950,TP!$B:$E,3,FALSE)</f>
        <v>DEVECO</v>
      </c>
      <c r="S950" t="str">
        <f>+VLOOKUP($D950,TP!$B:$E,4,FALSE)</f>
        <v>Guichet unique</v>
      </c>
      <c r="T950" t="str">
        <f>+VLOOKUP($D950,TP!$B:$F,5,FALSE)</f>
        <v>GU</v>
      </c>
      <c r="U950" t="str">
        <f>+VLOOKUP($G950,TP!$G:$J,4,FALSE)</f>
        <v>Charges</v>
      </c>
    </row>
    <row r="951" spans="1:21">
      <c r="A951">
        <v>2015</v>
      </c>
      <c r="B951">
        <v>10</v>
      </c>
      <c r="D951">
        <v>53</v>
      </c>
      <c r="E951" t="s">
        <v>183</v>
      </c>
      <c r="F951" t="s">
        <v>17</v>
      </c>
      <c r="G951">
        <v>62</v>
      </c>
      <c r="H951" t="s">
        <v>29</v>
      </c>
      <c r="I951">
        <v>626210</v>
      </c>
      <c r="J951" t="s">
        <v>33</v>
      </c>
      <c r="O951">
        <v>-7.6</v>
      </c>
      <c r="R951" t="str">
        <f>+VLOOKUP($D951,TP!$B:$E,3,FALSE)</f>
        <v>DEVECO</v>
      </c>
      <c r="S951" t="str">
        <f>+VLOOKUP($D951,TP!$B:$E,4,FALSE)</f>
        <v>Guichet unique</v>
      </c>
      <c r="T951" t="str">
        <f>+VLOOKUP($D951,TP!$B:$F,5,FALSE)</f>
        <v>GU</v>
      </c>
      <c r="U951" t="str">
        <f>+VLOOKUP($G951,TP!$G:$J,4,FALSE)</f>
        <v>Charges</v>
      </c>
    </row>
    <row r="952" spans="1:21">
      <c r="A952">
        <v>2015</v>
      </c>
      <c r="B952">
        <v>10</v>
      </c>
      <c r="D952">
        <v>53</v>
      </c>
      <c r="E952" t="s">
        <v>183</v>
      </c>
      <c r="F952" t="s">
        <v>17</v>
      </c>
      <c r="G952">
        <v>62</v>
      </c>
      <c r="H952" t="s">
        <v>29</v>
      </c>
      <c r="I952">
        <v>628400</v>
      </c>
      <c r="J952" t="s">
        <v>91</v>
      </c>
      <c r="K952">
        <v>0</v>
      </c>
      <c r="L952">
        <v>0</v>
      </c>
      <c r="M952">
        <v>-720</v>
      </c>
      <c r="P952">
        <v>0</v>
      </c>
      <c r="Q952">
        <v>0</v>
      </c>
      <c r="R952" t="str">
        <f>+VLOOKUP($D952,TP!$B:$E,3,FALSE)</f>
        <v>DEVECO</v>
      </c>
      <c r="S952" t="str">
        <f>+VLOOKUP($D952,TP!$B:$E,4,FALSE)</f>
        <v>Guichet unique</v>
      </c>
      <c r="T952" t="str">
        <f>+VLOOKUP($D952,TP!$B:$F,5,FALSE)</f>
        <v>GU</v>
      </c>
      <c r="U952" t="str">
        <f>+VLOOKUP($G952,TP!$G:$J,4,FALSE)</f>
        <v>Charges</v>
      </c>
    </row>
    <row r="953" spans="1:21">
      <c r="A953">
        <v>2015</v>
      </c>
      <c r="B953">
        <v>10</v>
      </c>
      <c r="D953">
        <v>53</v>
      </c>
      <c r="E953" t="s">
        <v>183</v>
      </c>
      <c r="F953" t="s">
        <v>17</v>
      </c>
      <c r="G953">
        <v>62</v>
      </c>
      <c r="H953" t="s">
        <v>29</v>
      </c>
      <c r="I953">
        <v>628811</v>
      </c>
      <c r="J953" t="s">
        <v>48</v>
      </c>
      <c r="K953">
        <v>-1580.22</v>
      </c>
      <c r="L953">
        <v>-1080</v>
      </c>
      <c r="M953">
        <v>0</v>
      </c>
      <c r="P953">
        <v>0</v>
      </c>
      <c r="Q953">
        <v>0</v>
      </c>
      <c r="R953" t="str">
        <f>+VLOOKUP($D953,TP!$B:$E,3,FALSE)</f>
        <v>DEVECO</v>
      </c>
      <c r="S953" t="str">
        <f>+VLOOKUP($D953,TP!$B:$E,4,FALSE)</f>
        <v>Guichet unique</v>
      </c>
      <c r="T953" t="str">
        <f>+VLOOKUP($D953,TP!$B:$F,5,FALSE)</f>
        <v>GU</v>
      </c>
      <c r="U953" t="str">
        <f>+VLOOKUP($G953,TP!$G:$J,4,FALSE)</f>
        <v>Charges</v>
      </c>
    </row>
    <row r="954" spans="1:21">
      <c r="A954">
        <v>2015</v>
      </c>
      <c r="B954">
        <v>10</v>
      </c>
      <c r="D954">
        <v>53</v>
      </c>
      <c r="E954" t="s">
        <v>183</v>
      </c>
      <c r="F954" t="s">
        <v>17</v>
      </c>
      <c r="G954">
        <v>62</v>
      </c>
      <c r="H954" t="s">
        <v>29</v>
      </c>
      <c r="I954">
        <v>628811</v>
      </c>
      <c r="J954" t="s">
        <v>48</v>
      </c>
      <c r="O954">
        <v>-540</v>
      </c>
      <c r="R954" t="str">
        <f>+VLOOKUP($D954,TP!$B:$E,3,FALSE)</f>
        <v>DEVECO</v>
      </c>
      <c r="S954" t="str">
        <f>+VLOOKUP($D954,TP!$B:$E,4,FALSE)</f>
        <v>Guichet unique</v>
      </c>
      <c r="T954" t="str">
        <f>+VLOOKUP($D954,TP!$B:$F,5,FALSE)</f>
        <v>GU</v>
      </c>
      <c r="U954" t="str">
        <f>+VLOOKUP($G954,TP!$G:$J,4,FALSE)</f>
        <v>Charges</v>
      </c>
    </row>
    <row r="955" spans="1:21">
      <c r="A955">
        <v>2015</v>
      </c>
      <c r="B955">
        <v>10</v>
      </c>
      <c r="D955">
        <v>53</v>
      </c>
      <c r="E955" t="s">
        <v>183</v>
      </c>
      <c r="F955" t="s">
        <v>17</v>
      </c>
      <c r="G955">
        <v>62</v>
      </c>
      <c r="H955" t="s">
        <v>29</v>
      </c>
      <c r="I955">
        <v>628811</v>
      </c>
      <c r="J955" t="s">
        <v>48</v>
      </c>
      <c r="O955">
        <v>-540</v>
      </c>
      <c r="R955" t="str">
        <f>+VLOOKUP($D955,TP!$B:$E,3,FALSE)</f>
        <v>DEVECO</v>
      </c>
      <c r="S955" t="str">
        <f>+VLOOKUP($D955,TP!$B:$E,4,FALSE)</f>
        <v>Guichet unique</v>
      </c>
      <c r="T955" t="str">
        <f>+VLOOKUP($D955,TP!$B:$F,5,FALSE)</f>
        <v>GU</v>
      </c>
      <c r="U955" t="str">
        <f>+VLOOKUP($G955,TP!$G:$J,4,FALSE)</f>
        <v>Charges</v>
      </c>
    </row>
    <row r="956" spans="1:21">
      <c r="A956">
        <v>2015</v>
      </c>
      <c r="B956">
        <v>10</v>
      </c>
      <c r="D956">
        <v>53</v>
      </c>
      <c r="E956" t="s">
        <v>183</v>
      </c>
      <c r="F956" t="s">
        <v>17</v>
      </c>
      <c r="G956">
        <v>68</v>
      </c>
      <c r="H956" t="s">
        <v>40</v>
      </c>
      <c r="I956">
        <v>681129</v>
      </c>
      <c r="J956" t="s">
        <v>66</v>
      </c>
      <c r="K956">
        <v>-344.64</v>
      </c>
      <c r="L956">
        <v>0</v>
      </c>
      <c r="M956">
        <v>0</v>
      </c>
      <c r="P956">
        <v>0</v>
      </c>
      <c r="Q956">
        <v>0</v>
      </c>
      <c r="R956" t="str">
        <f>+VLOOKUP($D956,TP!$B:$E,3,FALSE)</f>
        <v>DEVECO</v>
      </c>
      <c r="S956" t="str">
        <f>+VLOOKUP($D956,TP!$B:$E,4,FALSE)</f>
        <v>Guichet unique</v>
      </c>
      <c r="T956" t="str">
        <f>+VLOOKUP($D956,TP!$B:$F,5,FALSE)</f>
        <v>GU</v>
      </c>
      <c r="U956" t="str">
        <f>+VLOOKUP($G956,TP!$G:$J,4,FALSE)</f>
        <v>Provisions</v>
      </c>
    </row>
    <row r="957" spans="1:21">
      <c r="A957">
        <v>2015</v>
      </c>
      <c r="B957">
        <v>10</v>
      </c>
      <c r="D957">
        <v>53</v>
      </c>
      <c r="E957" t="s">
        <v>183</v>
      </c>
      <c r="F957" t="s">
        <v>17</v>
      </c>
      <c r="G957">
        <v>68</v>
      </c>
      <c r="H957" t="s">
        <v>40</v>
      </c>
      <c r="I957">
        <v>681130</v>
      </c>
      <c r="J957" t="s">
        <v>41</v>
      </c>
      <c r="K957">
        <v>-240.7</v>
      </c>
      <c r="L957">
        <v>0</v>
      </c>
      <c r="M957">
        <v>0</v>
      </c>
      <c r="P957">
        <v>0</v>
      </c>
      <c r="Q957">
        <v>0</v>
      </c>
      <c r="R957" t="str">
        <f>+VLOOKUP($D957,TP!$B:$E,3,FALSE)</f>
        <v>DEVECO</v>
      </c>
      <c r="S957" t="str">
        <f>+VLOOKUP($D957,TP!$B:$E,4,FALSE)</f>
        <v>Guichet unique</v>
      </c>
      <c r="T957" t="str">
        <f>+VLOOKUP($D957,TP!$B:$F,5,FALSE)</f>
        <v>GU</v>
      </c>
      <c r="U957" t="str">
        <f>+VLOOKUP($G957,TP!$G:$J,4,FALSE)</f>
        <v>Provisions</v>
      </c>
    </row>
    <row r="958" spans="1:21">
      <c r="A958">
        <v>2015</v>
      </c>
      <c r="B958">
        <v>10</v>
      </c>
      <c r="D958">
        <v>53</v>
      </c>
      <c r="E958" t="s">
        <v>183</v>
      </c>
      <c r="F958" t="s">
        <v>17</v>
      </c>
      <c r="G958">
        <v>68</v>
      </c>
      <c r="H958" t="s">
        <v>40</v>
      </c>
      <c r="I958">
        <v>681131</v>
      </c>
      <c r="J958" t="s">
        <v>42</v>
      </c>
      <c r="K958">
        <v>0</v>
      </c>
      <c r="L958">
        <v>-484</v>
      </c>
      <c r="M958">
        <v>-484</v>
      </c>
      <c r="P958">
        <v>0</v>
      </c>
      <c r="Q958">
        <v>0</v>
      </c>
      <c r="R958" t="str">
        <f>+VLOOKUP($D958,TP!$B:$E,3,FALSE)</f>
        <v>DEVECO</v>
      </c>
      <c r="S958" t="str">
        <f>+VLOOKUP($D958,TP!$B:$E,4,FALSE)</f>
        <v>Guichet unique</v>
      </c>
      <c r="T958" t="str">
        <f>+VLOOKUP($D958,TP!$B:$F,5,FALSE)</f>
        <v>GU</v>
      </c>
      <c r="U958" t="str">
        <f>+VLOOKUP($G958,TP!$G:$J,4,FALSE)</f>
        <v>Provisions</v>
      </c>
    </row>
    <row r="959" spans="1:21">
      <c r="A959">
        <v>2015</v>
      </c>
      <c r="B959">
        <v>10</v>
      </c>
      <c r="D959">
        <v>53</v>
      </c>
      <c r="E959" t="s">
        <v>183</v>
      </c>
      <c r="F959" t="s">
        <v>17</v>
      </c>
      <c r="G959">
        <v>77</v>
      </c>
      <c r="H959" t="s">
        <v>134</v>
      </c>
      <c r="I959">
        <v>771800</v>
      </c>
      <c r="J959" t="s">
        <v>135</v>
      </c>
      <c r="K959">
        <v>219</v>
      </c>
      <c r="L959">
        <v>0</v>
      </c>
      <c r="M959">
        <v>0</v>
      </c>
      <c r="P959">
        <v>0</v>
      </c>
      <c r="Q959">
        <v>0</v>
      </c>
      <c r="R959" t="str">
        <f>+VLOOKUP($D959,TP!$B:$E,3,FALSE)</f>
        <v>DEVECO</v>
      </c>
      <c r="S959" t="str">
        <f>+VLOOKUP($D959,TP!$B:$E,4,FALSE)</f>
        <v>Guichet unique</v>
      </c>
      <c r="T959" t="str">
        <f>+VLOOKUP($D959,TP!$B:$F,5,FALSE)</f>
        <v>GU</v>
      </c>
      <c r="U959" t="str">
        <f>+VLOOKUP($G959,TP!$G:$J,4,FALSE)</f>
        <v>Produits</v>
      </c>
    </row>
    <row r="960" spans="1:21">
      <c r="A960">
        <v>2015</v>
      </c>
      <c r="B960">
        <v>10</v>
      </c>
      <c r="D960">
        <v>53</v>
      </c>
      <c r="E960" t="s">
        <v>183</v>
      </c>
      <c r="F960" t="s">
        <v>17</v>
      </c>
      <c r="G960">
        <v>78</v>
      </c>
      <c r="H960" t="s">
        <v>69</v>
      </c>
      <c r="I960">
        <v>781500</v>
      </c>
      <c r="J960" t="s">
        <v>70</v>
      </c>
      <c r="K960">
        <v>0</v>
      </c>
      <c r="L960">
        <v>20181</v>
      </c>
      <c r="M960">
        <v>19576</v>
      </c>
      <c r="P960">
        <v>0</v>
      </c>
      <c r="Q960">
        <v>0</v>
      </c>
      <c r="R960" t="str">
        <f>+VLOOKUP($D960,TP!$B:$E,3,FALSE)</f>
        <v>DEVECO</v>
      </c>
      <c r="S960" t="str">
        <f>+VLOOKUP($D960,TP!$B:$E,4,FALSE)</f>
        <v>Guichet unique</v>
      </c>
      <c r="T960" t="str">
        <f>+VLOOKUP($D960,TP!$B:$F,5,FALSE)</f>
        <v>GU</v>
      </c>
      <c r="U960" t="str">
        <f>+VLOOKUP($G960,TP!$G:$J,4,FALSE)</f>
        <v>Provisions</v>
      </c>
    </row>
    <row r="961" spans="1:21">
      <c r="A961">
        <v>2015</v>
      </c>
      <c r="B961">
        <v>10</v>
      </c>
      <c r="D961">
        <v>53</v>
      </c>
      <c r="E961" t="s">
        <v>183</v>
      </c>
      <c r="F961" t="s">
        <v>17</v>
      </c>
      <c r="G961">
        <v>78</v>
      </c>
      <c r="H961" t="s">
        <v>69</v>
      </c>
      <c r="I961">
        <v>781500</v>
      </c>
      <c r="J961" t="s">
        <v>70</v>
      </c>
      <c r="O961">
        <v>20181</v>
      </c>
      <c r="R961" t="str">
        <f>+VLOOKUP($D961,TP!$B:$E,3,FALSE)</f>
        <v>DEVECO</v>
      </c>
      <c r="S961" t="str">
        <f>+VLOOKUP($D961,TP!$B:$E,4,FALSE)</f>
        <v>Guichet unique</v>
      </c>
      <c r="T961" t="str">
        <f>+VLOOKUP($D961,TP!$B:$F,5,FALSE)</f>
        <v>GU</v>
      </c>
      <c r="U961" t="str">
        <f>+VLOOKUP($G961,TP!$G:$J,4,FALSE)</f>
        <v>Provisions</v>
      </c>
    </row>
    <row r="962" spans="1:21">
      <c r="A962">
        <v>2015</v>
      </c>
      <c r="B962">
        <v>10</v>
      </c>
      <c r="D962">
        <v>542</v>
      </c>
      <c r="E962" t="s">
        <v>187</v>
      </c>
      <c r="F962" t="s">
        <v>149</v>
      </c>
      <c r="G962">
        <v>62</v>
      </c>
      <c r="H962" t="s">
        <v>29</v>
      </c>
      <c r="I962">
        <v>625700</v>
      </c>
      <c r="J962" t="s">
        <v>31</v>
      </c>
      <c r="K962">
        <v>-12.95</v>
      </c>
      <c r="L962">
        <v>10</v>
      </c>
      <c r="M962">
        <v>0</v>
      </c>
      <c r="P962">
        <v>10</v>
      </c>
      <c r="Q962">
        <v>10</v>
      </c>
      <c r="R962" t="str">
        <f>+VLOOKUP($D962,TP!$B:$E,3,FALSE)</f>
        <v>DEVECO</v>
      </c>
      <c r="S962" t="str">
        <f>+VLOOKUP($D962,TP!$B:$E,4,FALSE)</f>
        <v>Commerce / Tourisme</v>
      </c>
      <c r="T962" t="str">
        <f>+VLOOKUP($D962,TP!$B:$F,5,FALSE)</f>
        <v>CST</v>
      </c>
      <c r="U962" t="str">
        <f>+VLOOKUP($G962,TP!$G:$J,4,FALSE)</f>
        <v>Charges</v>
      </c>
    </row>
    <row r="963" spans="1:21">
      <c r="A963">
        <v>2015</v>
      </c>
      <c r="B963">
        <v>10</v>
      </c>
      <c r="D963">
        <v>542</v>
      </c>
      <c r="E963" t="s">
        <v>187</v>
      </c>
      <c r="F963" t="s">
        <v>149</v>
      </c>
      <c r="G963">
        <v>62</v>
      </c>
      <c r="H963" t="s">
        <v>29</v>
      </c>
      <c r="I963">
        <v>625700</v>
      </c>
      <c r="J963" t="s">
        <v>31</v>
      </c>
      <c r="O963">
        <v>-9.6</v>
      </c>
      <c r="R963" t="str">
        <f>+VLOOKUP($D963,TP!$B:$E,3,FALSE)</f>
        <v>DEVECO</v>
      </c>
      <c r="S963" t="str">
        <f>+VLOOKUP($D963,TP!$B:$E,4,FALSE)</f>
        <v>Commerce / Tourisme</v>
      </c>
      <c r="T963" t="str">
        <f>+VLOOKUP($D963,TP!$B:$F,5,FALSE)</f>
        <v>CST</v>
      </c>
      <c r="U963" t="str">
        <f>+VLOOKUP($G963,TP!$G:$J,4,FALSE)</f>
        <v>Charges</v>
      </c>
    </row>
    <row r="964" spans="1:21">
      <c r="A964">
        <v>2015</v>
      </c>
      <c r="B964">
        <v>10</v>
      </c>
      <c r="D964">
        <v>542</v>
      </c>
      <c r="E964" t="s">
        <v>187</v>
      </c>
      <c r="F964" t="s">
        <v>17</v>
      </c>
      <c r="G964">
        <v>28</v>
      </c>
      <c r="H964" t="s">
        <v>20</v>
      </c>
      <c r="I964">
        <v>281832</v>
      </c>
      <c r="J964" t="s">
        <v>21</v>
      </c>
      <c r="K964">
        <v>148.21</v>
      </c>
      <c r="L964">
        <v>0</v>
      </c>
      <c r="M964">
        <v>0</v>
      </c>
      <c r="P964">
        <v>0</v>
      </c>
      <c r="Q964">
        <v>0</v>
      </c>
      <c r="R964" t="str">
        <f>+VLOOKUP($D964,TP!$B:$E,3,FALSE)</f>
        <v>DEVECO</v>
      </c>
      <c r="S964" t="str">
        <f>+VLOOKUP($D964,TP!$B:$E,4,FALSE)</f>
        <v>Commerce / Tourisme</v>
      </c>
      <c r="T964" t="str">
        <f>+VLOOKUP($D964,TP!$B:$F,5,FALSE)</f>
        <v>CST</v>
      </c>
      <c r="U964" t="str">
        <f>+VLOOKUP($G964,TP!$G:$J,4,FALSE)</f>
        <v/>
      </c>
    </row>
    <row r="965" spans="1:21">
      <c r="A965">
        <v>2015</v>
      </c>
      <c r="B965">
        <v>10</v>
      </c>
      <c r="D965">
        <v>542</v>
      </c>
      <c r="E965" t="s">
        <v>187</v>
      </c>
      <c r="F965" t="s">
        <v>17</v>
      </c>
      <c r="G965">
        <v>60</v>
      </c>
      <c r="H965" t="s">
        <v>23</v>
      </c>
      <c r="I965">
        <v>606410</v>
      </c>
      <c r="J965" t="s">
        <v>25</v>
      </c>
      <c r="K965">
        <v>-38.07</v>
      </c>
      <c r="L965">
        <v>-50</v>
      </c>
      <c r="M965">
        <v>-50</v>
      </c>
      <c r="P965">
        <v>-50</v>
      </c>
      <c r="Q965">
        <v>-50</v>
      </c>
      <c r="R965" t="str">
        <f>+VLOOKUP($D965,TP!$B:$E,3,FALSE)</f>
        <v>DEVECO</v>
      </c>
      <c r="S965" t="str">
        <f>+VLOOKUP($D965,TP!$B:$E,4,FALSE)</f>
        <v>Commerce / Tourisme</v>
      </c>
      <c r="T965" t="str">
        <f>+VLOOKUP($D965,TP!$B:$F,5,FALSE)</f>
        <v>CST</v>
      </c>
      <c r="U965" t="str">
        <f>+VLOOKUP($G965,TP!$G:$J,4,FALSE)</f>
        <v>Charges</v>
      </c>
    </row>
    <row r="966" spans="1:21">
      <c r="A966">
        <v>2015</v>
      </c>
      <c r="B966">
        <v>10</v>
      </c>
      <c r="D966">
        <v>542</v>
      </c>
      <c r="E966" t="s">
        <v>187</v>
      </c>
      <c r="F966" t="s">
        <v>17</v>
      </c>
      <c r="G966">
        <v>60</v>
      </c>
      <c r="H966" t="s">
        <v>23</v>
      </c>
      <c r="I966">
        <v>606410</v>
      </c>
      <c r="J966" t="s">
        <v>25</v>
      </c>
      <c r="O966">
        <v>-17.829999999999998</v>
      </c>
      <c r="R966" t="str">
        <f>+VLOOKUP($D966,TP!$B:$E,3,FALSE)</f>
        <v>DEVECO</v>
      </c>
      <c r="S966" t="str">
        <f>+VLOOKUP($D966,TP!$B:$E,4,FALSE)</f>
        <v>Commerce / Tourisme</v>
      </c>
      <c r="T966" t="str">
        <f>+VLOOKUP($D966,TP!$B:$F,5,FALSE)</f>
        <v>CST</v>
      </c>
      <c r="U966" t="str">
        <f>+VLOOKUP($G966,TP!$G:$J,4,FALSE)</f>
        <v>Charges</v>
      </c>
    </row>
    <row r="967" spans="1:21">
      <c r="A967">
        <v>2015</v>
      </c>
      <c r="B967">
        <v>10</v>
      </c>
      <c r="D967">
        <v>542</v>
      </c>
      <c r="E967" t="s">
        <v>187</v>
      </c>
      <c r="F967" t="s">
        <v>17</v>
      </c>
      <c r="G967">
        <v>61</v>
      </c>
      <c r="H967" t="s">
        <v>26</v>
      </c>
      <c r="I967">
        <v>618100</v>
      </c>
      <c r="J967" t="s">
        <v>27</v>
      </c>
      <c r="K967">
        <v>-31.9</v>
      </c>
      <c r="L967">
        <v>-50</v>
      </c>
      <c r="M967">
        <v>-50</v>
      </c>
      <c r="P967">
        <v>-50</v>
      </c>
      <c r="Q967">
        <v>-50</v>
      </c>
      <c r="R967" t="str">
        <f>+VLOOKUP($D967,TP!$B:$E,3,FALSE)</f>
        <v>DEVECO</v>
      </c>
      <c r="S967" t="str">
        <f>+VLOOKUP($D967,TP!$B:$E,4,FALSE)</f>
        <v>Commerce / Tourisme</v>
      </c>
      <c r="T967" t="str">
        <f>+VLOOKUP($D967,TP!$B:$F,5,FALSE)</f>
        <v>CST</v>
      </c>
      <c r="U967" t="str">
        <f>+VLOOKUP($G967,TP!$G:$J,4,FALSE)</f>
        <v>Charges</v>
      </c>
    </row>
    <row r="968" spans="1:21">
      <c r="A968">
        <v>2015</v>
      </c>
      <c r="B968">
        <v>10</v>
      </c>
      <c r="D968">
        <v>542</v>
      </c>
      <c r="E968" t="s">
        <v>187</v>
      </c>
      <c r="F968" t="s">
        <v>17</v>
      </c>
      <c r="G968">
        <v>61</v>
      </c>
      <c r="H968" t="s">
        <v>26</v>
      </c>
      <c r="I968">
        <v>618100</v>
      </c>
      <c r="J968" t="s">
        <v>27</v>
      </c>
      <c r="O968">
        <v>-31.9</v>
      </c>
      <c r="R968" t="str">
        <f>+VLOOKUP($D968,TP!$B:$E,3,FALSE)</f>
        <v>DEVECO</v>
      </c>
      <c r="S968" t="str">
        <f>+VLOOKUP($D968,TP!$B:$E,4,FALSE)</f>
        <v>Commerce / Tourisme</v>
      </c>
      <c r="T968" t="str">
        <f>+VLOOKUP($D968,TP!$B:$F,5,FALSE)</f>
        <v>CST</v>
      </c>
      <c r="U968" t="str">
        <f>+VLOOKUP($G968,TP!$G:$J,4,FALSE)</f>
        <v>Charges</v>
      </c>
    </row>
    <row r="969" spans="1:21">
      <c r="A969">
        <v>2015</v>
      </c>
      <c r="B969">
        <v>10</v>
      </c>
      <c r="D969">
        <v>542</v>
      </c>
      <c r="E969" t="s">
        <v>187</v>
      </c>
      <c r="F969" t="s">
        <v>17</v>
      </c>
      <c r="G969">
        <v>62</v>
      </c>
      <c r="H969" t="s">
        <v>29</v>
      </c>
      <c r="I969">
        <v>621400</v>
      </c>
      <c r="J969" t="s">
        <v>61</v>
      </c>
      <c r="K969">
        <v>-46637.21</v>
      </c>
      <c r="L969">
        <v>-48424</v>
      </c>
      <c r="M969">
        <v>-46909</v>
      </c>
      <c r="P969">
        <v>-48185</v>
      </c>
      <c r="Q969">
        <v>-48306</v>
      </c>
      <c r="R969" t="str">
        <f>+VLOOKUP($D969,TP!$B:$E,3,FALSE)</f>
        <v>DEVECO</v>
      </c>
      <c r="S969" t="str">
        <f>+VLOOKUP($D969,TP!$B:$E,4,FALSE)</f>
        <v>Commerce / Tourisme</v>
      </c>
      <c r="T969" t="str">
        <f>+VLOOKUP($D969,TP!$B:$F,5,FALSE)</f>
        <v>CST</v>
      </c>
      <c r="U969" t="str">
        <f>+VLOOKUP($G969,TP!$G:$J,4,FALSE)</f>
        <v>Charges</v>
      </c>
    </row>
    <row r="970" spans="1:21">
      <c r="A970">
        <v>2015</v>
      </c>
      <c r="B970">
        <v>10</v>
      </c>
      <c r="D970">
        <v>542</v>
      </c>
      <c r="E970" t="s">
        <v>187</v>
      </c>
      <c r="F970" t="s">
        <v>17</v>
      </c>
      <c r="G970">
        <v>62</v>
      </c>
      <c r="H970" t="s">
        <v>29</v>
      </c>
      <c r="I970">
        <v>621400</v>
      </c>
      <c r="J970" t="s">
        <v>61</v>
      </c>
      <c r="O970">
        <v>515.44000000000005</v>
      </c>
      <c r="R970" t="str">
        <f>+VLOOKUP($D970,TP!$B:$E,3,FALSE)</f>
        <v>DEVECO</v>
      </c>
      <c r="S970" t="str">
        <f>+VLOOKUP($D970,TP!$B:$E,4,FALSE)</f>
        <v>Commerce / Tourisme</v>
      </c>
      <c r="T970" t="str">
        <f>+VLOOKUP($D970,TP!$B:$F,5,FALSE)</f>
        <v>CST</v>
      </c>
      <c r="U970" t="str">
        <f>+VLOOKUP($G970,TP!$G:$J,4,FALSE)</f>
        <v>Charges</v>
      </c>
    </row>
    <row r="971" spans="1:21">
      <c r="A971">
        <v>2015</v>
      </c>
      <c r="B971">
        <v>10</v>
      </c>
      <c r="D971">
        <v>542</v>
      </c>
      <c r="E971" t="s">
        <v>187</v>
      </c>
      <c r="F971" t="s">
        <v>17</v>
      </c>
      <c r="G971">
        <v>62</v>
      </c>
      <c r="H971" t="s">
        <v>29</v>
      </c>
      <c r="I971">
        <v>621400</v>
      </c>
      <c r="J971" t="s">
        <v>61</v>
      </c>
      <c r="O971">
        <v>-4098.62</v>
      </c>
      <c r="R971" t="str">
        <f>+VLOOKUP($D971,TP!$B:$E,3,FALSE)</f>
        <v>DEVECO</v>
      </c>
      <c r="S971" t="str">
        <f>+VLOOKUP($D971,TP!$B:$E,4,FALSE)</f>
        <v>Commerce / Tourisme</v>
      </c>
      <c r="T971" t="str">
        <f>+VLOOKUP($D971,TP!$B:$F,5,FALSE)</f>
        <v>CST</v>
      </c>
      <c r="U971" t="str">
        <f>+VLOOKUP($G971,TP!$G:$J,4,FALSE)</f>
        <v>Charges</v>
      </c>
    </row>
    <row r="972" spans="1:21">
      <c r="A972">
        <v>2015</v>
      </c>
      <c r="B972">
        <v>10</v>
      </c>
      <c r="D972">
        <v>542</v>
      </c>
      <c r="E972" t="s">
        <v>187</v>
      </c>
      <c r="F972" t="s">
        <v>17</v>
      </c>
      <c r="G972">
        <v>62</v>
      </c>
      <c r="H972" t="s">
        <v>29</v>
      </c>
      <c r="I972">
        <v>621400</v>
      </c>
      <c r="J972" t="s">
        <v>61</v>
      </c>
      <c r="O972">
        <v>905.82</v>
      </c>
      <c r="R972" t="str">
        <f>+VLOOKUP($D972,TP!$B:$E,3,FALSE)</f>
        <v>DEVECO</v>
      </c>
      <c r="S972" t="str">
        <f>+VLOOKUP($D972,TP!$B:$E,4,FALSE)</f>
        <v>Commerce / Tourisme</v>
      </c>
      <c r="T972" t="str">
        <f>+VLOOKUP($D972,TP!$B:$F,5,FALSE)</f>
        <v>CST</v>
      </c>
      <c r="U972" t="str">
        <f>+VLOOKUP($G972,TP!$G:$J,4,FALSE)</f>
        <v>Charges</v>
      </c>
    </row>
    <row r="973" spans="1:21">
      <c r="A973">
        <v>2015</v>
      </c>
      <c r="B973">
        <v>10</v>
      </c>
      <c r="D973">
        <v>542</v>
      </c>
      <c r="E973" t="s">
        <v>187</v>
      </c>
      <c r="F973" t="s">
        <v>17</v>
      </c>
      <c r="G973">
        <v>62</v>
      </c>
      <c r="H973" t="s">
        <v>29</v>
      </c>
      <c r="I973">
        <v>621400</v>
      </c>
      <c r="J973" t="s">
        <v>61</v>
      </c>
      <c r="O973">
        <v>-4452.04</v>
      </c>
      <c r="R973" t="str">
        <f>+VLOOKUP($D973,TP!$B:$E,3,FALSE)</f>
        <v>DEVECO</v>
      </c>
      <c r="S973" t="str">
        <f>+VLOOKUP($D973,TP!$B:$E,4,FALSE)</f>
        <v>Commerce / Tourisme</v>
      </c>
      <c r="T973" t="str">
        <f>+VLOOKUP($D973,TP!$B:$F,5,FALSE)</f>
        <v>CST</v>
      </c>
      <c r="U973" t="str">
        <f>+VLOOKUP($G973,TP!$G:$J,4,FALSE)</f>
        <v>Charges</v>
      </c>
    </row>
    <row r="974" spans="1:21">
      <c r="A974">
        <v>2015</v>
      </c>
      <c r="B974">
        <v>10</v>
      </c>
      <c r="D974">
        <v>542</v>
      </c>
      <c r="E974" t="s">
        <v>187</v>
      </c>
      <c r="F974" t="s">
        <v>17</v>
      </c>
      <c r="G974">
        <v>62</v>
      </c>
      <c r="H974" t="s">
        <v>29</v>
      </c>
      <c r="I974">
        <v>621400</v>
      </c>
      <c r="J974" t="s">
        <v>61</v>
      </c>
      <c r="O974">
        <v>1085.9000000000001</v>
      </c>
      <c r="R974" t="str">
        <f>+VLOOKUP($D974,TP!$B:$E,3,FALSE)</f>
        <v>DEVECO</v>
      </c>
      <c r="S974" t="str">
        <f>+VLOOKUP($D974,TP!$B:$E,4,FALSE)</f>
        <v>Commerce / Tourisme</v>
      </c>
      <c r="T974" t="str">
        <f>+VLOOKUP($D974,TP!$B:$F,5,FALSE)</f>
        <v>CST</v>
      </c>
      <c r="U974" t="str">
        <f>+VLOOKUP($G974,TP!$G:$J,4,FALSE)</f>
        <v>Charges</v>
      </c>
    </row>
    <row r="975" spans="1:21">
      <c r="A975">
        <v>2015</v>
      </c>
      <c r="B975">
        <v>10</v>
      </c>
      <c r="D975">
        <v>542</v>
      </c>
      <c r="E975" t="s">
        <v>187</v>
      </c>
      <c r="F975" t="s">
        <v>17</v>
      </c>
      <c r="G975">
        <v>62</v>
      </c>
      <c r="H975" t="s">
        <v>29</v>
      </c>
      <c r="I975">
        <v>621400</v>
      </c>
      <c r="J975" t="s">
        <v>61</v>
      </c>
      <c r="O975">
        <v>-4646.3599999999997</v>
      </c>
      <c r="R975" t="str">
        <f>+VLOOKUP($D975,TP!$B:$E,3,FALSE)</f>
        <v>DEVECO</v>
      </c>
      <c r="S975" t="str">
        <f>+VLOOKUP($D975,TP!$B:$E,4,FALSE)</f>
        <v>Commerce / Tourisme</v>
      </c>
      <c r="T975" t="str">
        <f>+VLOOKUP($D975,TP!$B:$F,5,FALSE)</f>
        <v>CST</v>
      </c>
      <c r="U975" t="str">
        <f>+VLOOKUP($G975,TP!$G:$J,4,FALSE)</f>
        <v>Charges</v>
      </c>
    </row>
    <row r="976" spans="1:21">
      <c r="A976">
        <v>2015</v>
      </c>
      <c r="B976">
        <v>10</v>
      </c>
      <c r="D976">
        <v>542</v>
      </c>
      <c r="E976" t="s">
        <v>187</v>
      </c>
      <c r="F976" t="s">
        <v>17</v>
      </c>
      <c r="G976">
        <v>62</v>
      </c>
      <c r="H976" t="s">
        <v>29</v>
      </c>
      <c r="I976">
        <v>621400</v>
      </c>
      <c r="J976" t="s">
        <v>61</v>
      </c>
      <c r="O976">
        <v>515.44000000000005</v>
      </c>
      <c r="R976" t="str">
        <f>+VLOOKUP($D976,TP!$B:$E,3,FALSE)</f>
        <v>DEVECO</v>
      </c>
      <c r="S976" t="str">
        <f>+VLOOKUP($D976,TP!$B:$E,4,FALSE)</f>
        <v>Commerce / Tourisme</v>
      </c>
      <c r="T976" t="str">
        <f>+VLOOKUP($D976,TP!$B:$F,5,FALSE)</f>
        <v>CST</v>
      </c>
      <c r="U976" t="str">
        <f>+VLOOKUP($G976,TP!$G:$J,4,FALSE)</f>
        <v>Charges</v>
      </c>
    </row>
    <row r="977" spans="1:21">
      <c r="A977">
        <v>2015</v>
      </c>
      <c r="B977">
        <v>10</v>
      </c>
      <c r="D977">
        <v>542</v>
      </c>
      <c r="E977" t="s">
        <v>187</v>
      </c>
      <c r="F977" t="s">
        <v>17</v>
      </c>
      <c r="G977">
        <v>62</v>
      </c>
      <c r="H977" t="s">
        <v>29</v>
      </c>
      <c r="I977">
        <v>621400</v>
      </c>
      <c r="J977" t="s">
        <v>61</v>
      </c>
      <c r="O977">
        <v>-4162.33</v>
      </c>
      <c r="R977" t="str">
        <f>+VLOOKUP($D977,TP!$B:$E,3,FALSE)</f>
        <v>DEVECO</v>
      </c>
      <c r="S977" t="str">
        <f>+VLOOKUP($D977,TP!$B:$E,4,FALSE)</f>
        <v>Commerce / Tourisme</v>
      </c>
      <c r="T977" t="str">
        <f>+VLOOKUP($D977,TP!$B:$F,5,FALSE)</f>
        <v>CST</v>
      </c>
      <c r="U977" t="str">
        <f>+VLOOKUP($G977,TP!$G:$J,4,FALSE)</f>
        <v>Charges</v>
      </c>
    </row>
    <row r="978" spans="1:21">
      <c r="A978">
        <v>2015</v>
      </c>
      <c r="B978">
        <v>10</v>
      </c>
      <c r="D978">
        <v>542</v>
      </c>
      <c r="E978" t="s">
        <v>187</v>
      </c>
      <c r="F978" t="s">
        <v>17</v>
      </c>
      <c r="G978">
        <v>62</v>
      </c>
      <c r="H978" t="s">
        <v>29</v>
      </c>
      <c r="I978">
        <v>621400</v>
      </c>
      <c r="J978" t="s">
        <v>61</v>
      </c>
      <c r="O978">
        <v>-4693.1899999999996</v>
      </c>
      <c r="R978" t="str">
        <f>+VLOOKUP($D978,TP!$B:$E,3,FALSE)</f>
        <v>DEVECO</v>
      </c>
      <c r="S978" t="str">
        <f>+VLOOKUP($D978,TP!$B:$E,4,FALSE)</f>
        <v>Commerce / Tourisme</v>
      </c>
      <c r="T978" t="str">
        <f>+VLOOKUP($D978,TP!$B:$F,5,FALSE)</f>
        <v>CST</v>
      </c>
      <c r="U978" t="str">
        <f>+VLOOKUP($G978,TP!$G:$J,4,FALSE)</f>
        <v>Charges</v>
      </c>
    </row>
    <row r="979" spans="1:21">
      <c r="A979">
        <v>2015</v>
      </c>
      <c r="B979">
        <v>10</v>
      </c>
      <c r="D979">
        <v>542</v>
      </c>
      <c r="E979" t="s">
        <v>187</v>
      </c>
      <c r="F979" t="s">
        <v>17</v>
      </c>
      <c r="G979">
        <v>62</v>
      </c>
      <c r="H979" t="s">
        <v>29</v>
      </c>
      <c r="I979">
        <v>621400</v>
      </c>
      <c r="J979" t="s">
        <v>61</v>
      </c>
      <c r="O979">
        <v>1052.3599999999999</v>
      </c>
      <c r="R979" t="str">
        <f>+VLOOKUP($D979,TP!$B:$E,3,FALSE)</f>
        <v>DEVECO</v>
      </c>
      <c r="S979" t="str">
        <f>+VLOOKUP($D979,TP!$B:$E,4,FALSE)</f>
        <v>Commerce / Tourisme</v>
      </c>
      <c r="T979" t="str">
        <f>+VLOOKUP($D979,TP!$B:$F,5,FALSE)</f>
        <v>CST</v>
      </c>
      <c r="U979" t="str">
        <f>+VLOOKUP($G979,TP!$G:$J,4,FALSE)</f>
        <v>Charges</v>
      </c>
    </row>
    <row r="980" spans="1:21">
      <c r="A980">
        <v>2015</v>
      </c>
      <c r="B980">
        <v>10</v>
      </c>
      <c r="D980">
        <v>542</v>
      </c>
      <c r="E980" t="s">
        <v>187</v>
      </c>
      <c r="F980" t="s">
        <v>17</v>
      </c>
      <c r="G980">
        <v>62</v>
      </c>
      <c r="H980" t="s">
        <v>29</v>
      </c>
      <c r="I980">
        <v>621400</v>
      </c>
      <c r="J980" t="s">
        <v>61</v>
      </c>
      <c r="O980">
        <v>918.05</v>
      </c>
      <c r="R980" t="str">
        <f>+VLOOKUP($D980,TP!$B:$E,3,FALSE)</f>
        <v>DEVECO</v>
      </c>
      <c r="S980" t="str">
        <f>+VLOOKUP($D980,TP!$B:$E,4,FALSE)</f>
        <v>Commerce / Tourisme</v>
      </c>
      <c r="T980" t="str">
        <f>+VLOOKUP($D980,TP!$B:$F,5,FALSE)</f>
        <v>CST</v>
      </c>
      <c r="U980" t="str">
        <f>+VLOOKUP($G980,TP!$G:$J,4,FALSE)</f>
        <v>Charges</v>
      </c>
    </row>
    <row r="981" spans="1:21">
      <c r="A981">
        <v>2015</v>
      </c>
      <c r="B981">
        <v>10</v>
      </c>
      <c r="D981">
        <v>542</v>
      </c>
      <c r="E981" t="s">
        <v>187</v>
      </c>
      <c r="F981" t="s">
        <v>17</v>
      </c>
      <c r="G981">
        <v>62</v>
      </c>
      <c r="H981" t="s">
        <v>29</v>
      </c>
      <c r="I981">
        <v>621400</v>
      </c>
      <c r="J981" t="s">
        <v>61</v>
      </c>
      <c r="O981">
        <v>-4584.25</v>
      </c>
      <c r="R981" t="str">
        <f>+VLOOKUP($D981,TP!$B:$E,3,FALSE)</f>
        <v>DEVECO</v>
      </c>
      <c r="S981" t="str">
        <f>+VLOOKUP($D981,TP!$B:$E,4,FALSE)</f>
        <v>Commerce / Tourisme</v>
      </c>
      <c r="T981" t="str">
        <f>+VLOOKUP($D981,TP!$B:$F,5,FALSE)</f>
        <v>CST</v>
      </c>
      <c r="U981" t="str">
        <f>+VLOOKUP($G981,TP!$G:$J,4,FALSE)</f>
        <v>Charges</v>
      </c>
    </row>
    <row r="982" spans="1:21">
      <c r="A982">
        <v>2015</v>
      </c>
      <c r="B982">
        <v>10</v>
      </c>
      <c r="D982">
        <v>542</v>
      </c>
      <c r="E982" t="s">
        <v>187</v>
      </c>
      <c r="F982" t="s">
        <v>17</v>
      </c>
      <c r="G982">
        <v>62</v>
      </c>
      <c r="H982" t="s">
        <v>29</v>
      </c>
      <c r="I982">
        <v>621400</v>
      </c>
      <c r="J982" t="s">
        <v>61</v>
      </c>
      <c r="O982">
        <v>-4747.47</v>
      </c>
      <c r="R982" t="str">
        <f>+VLOOKUP($D982,TP!$B:$E,3,FALSE)</f>
        <v>DEVECO</v>
      </c>
      <c r="S982" t="str">
        <f>+VLOOKUP($D982,TP!$B:$E,4,FALSE)</f>
        <v>Commerce / Tourisme</v>
      </c>
      <c r="T982" t="str">
        <f>+VLOOKUP($D982,TP!$B:$F,5,FALSE)</f>
        <v>CST</v>
      </c>
      <c r="U982" t="str">
        <f>+VLOOKUP($G982,TP!$G:$J,4,FALSE)</f>
        <v>Charges</v>
      </c>
    </row>
    <row r="983" spans="1:21">
      <c r="A983">
        <v>2015</v>
      </c>
      <c r="B983">
        <v>10</v>
      </c>
      <c r="D983">
        <v>542</v>
      </c>
      <c r="E983" t="s">
        <v>187</v>
      </c>
      <c r="F983" t="s">
        <v>17</v>
      </c>
      <c r="G983">
        <v>62</v>
      </c>
      <c r="H983" t="s">
        <v>29</v>
      </c>
      <c r="I983">
        <v>621400</v>
      </c>
      <c r="J983" t="s">
        <v>61</v>
      </c>
      <c r="O983">
        <v>1022.43</v>
      </c>
      <c r="R983" t="str">
        <f>+VLOOKUP($D983,TP!$B:$E,3,FALSE)</f>
        <v>DEVECO</v>
      </c>
      <c r="S983" t="str">
        <f>+VLOOKUP($D983,TP!$B:$E,4,FALSE)</f>
        <v>Commerce / Tourisme</v>
      </c>
      <c r="T983" t="str">
        <f>+VLOOKUP($D983,TP!$B:$F,5,FALSE)</f>
        <v>CST</v>
      </c>
      <c r="U983" t="str">
        <f>+VLOOKUP($G983,TP!$G:$J,4,FALSE)</f>
        <v>Charges</v>
      </c>
    </row>
    <row r="984" spans="1:21">
      <c r="A984">
        <v>2015</v>
      </c>
      <c r="B984">
        <v>10</v>
      </c>
      <c r="D984">
        <v>542</v>
      </c>
      <c r="E984" t="s">
        <v>187</v>
      </c>
      <c r="F984" t="s">
        <v>17</v>
      </c>
      <c r="G984">
        <v>62</v>
      </c>
      <c r="H984" t="s">
        <v>29</v>
      </c>
      <c r="I984">
        <v>621400</v>
      </c>
      <c r="J984" t="s">
        <v>61</v>
      </c>
      <c r="O984">
        <v>1276.1600000000001</v>
      </c>
      <c r="R984" t="str">
        <f>+VLOOKUP($D984,TP!$B:$E,3,FALSE)</f>
        <v>DEVECO</v>
      </c>
      <c r="S984" t="str">
        <f>+VLOOKUP($D984,TP!$B:$E,4,FALSE)</f>
        <v>Commerce / Tourisme</v>
      </c>
      <c r="T984" t="str">
        <f>+VLOOKUP($D984,TP!$B:$F,5,FALSE)</f>
        <v>CST</v>
      </c>
      <c r="U984" t="str">
        <f>+VLOOKUP($G984,TP!$G:$J,4,FALSE)</f>
        <v>Charges</v>
      </c>
    </row>
    <row r="985" spans="1:21">
      <c r="A985">
        <v>2015</v>
      </c>
      <c r="B985">
        <v>10</v>
      </c>
      <c r="D985">
        <v>542</v>
      </c>
      <c r="E985" t="s">
        <v>187</v>
      </c>
      <c r="F985" t="s">
        <v>17</v>
      </c>
      <c r="G985">
        <v>62</v>
      </c>
      <c r="H985" t="s">
        <v>29</v>
      </c>
      <c r="I985">
        <v>621400</v>
      </c>
      <c r="J985" t="s">
        <v>61</v>
      </c>
      <c r="O985">
        <v>-5047.03</v>
      </c>
      <c r="R985" t="str">
        <f>+VLOOKUP($D985,TP!$B:$E,3,FALSE)</f>
        <v>DEVECO</v>
      </c>
      <c r="S985" t="str">
        <f>+VLOOKUP($D985,TP!$B:$E,4,FALSE)</f>
        <v>Commerce / Tourisme</v>
      </c>
      <c r="T985" t="str">
        <f>+VLOOKUP($D985,TP!$B:$F,5,FALSE)</f>
        <v>CST</v>
      </c>
      <c r="U985" t="str">
        <f>+VLOOKUP($G985,TP!$G:$J,4,FALSE)</f>
        <v>Charges</v>
      </c>
    </row>
    <row r="986" spans="1:21">
      <c r="A986">
        <v>2015</v>
      </c>
      <c r="B986">
        <v>10</v>
      </c>
      <c r="D986">
        <v>542</v>
      </c>
      <c r="E986" t="s">
        <v>187</v>
      </c>
      <c r="F986" t="s">
        <v>17</v>
      </c>
      <c r="G986">
        <v>62</v>
      </c>
      <c r="H986" t="s">
        <v>29</v>
      </c>
      <c r="I986">
        <v>621400</v>
      </c>
      <c r="J986" t="s">
        <v>61</v>
      </c>
      <c r="O986">
        <v>-5872.07</v>
      </c>
      <c r="R986" t="str">
        <f>+VLOOKUP($D986,TP!$B:$E,3,FALSE)</f>
        <v>DEVECO</v>
      </c>
      <c r="S986" t="str">
        <f>+VLOOKUP($D986,TP!$B:$E,4,FALSE)</f>
        <v>Commerce / Tourisme</v>
      </c>
      <c r="T986" t="str">
        <f>+VLOOKUP($D986,TP!$B:$F,5,FALSE)</f>
        <v>CST</v>
      </c>
      <c r="U986" t="str">
        <f>+VLOOKUP($G986,TP!$G:$J,4,FALSE)</f>
        <v>Charges</v>
      </c>
    </row>
    <row r="987" spans="1:21">
      <c r="A987">
        <v>2015</v>
      </c>
      <c r="B987">
        <v>10</v>
      </c>
      <c r="D987">
        <v>542</v>
      </c>
      <c r="E987" t="s">
        <v>187</v>
      </c>
      <c r="F987" t="s">
        <v>17</v>
      </c>
      <c r="G987">
        <v>62</v>
      </c>
      <c r="H987" t="s">
        <v>29</v>
      </c>
      <c r="I987">
        <v>621400</v>
      </c>
      <c r="J987" t="s">
        <v>61</v>
      </c>
      <c r="O987">
        <v>2126.35</v>
      </c>
      <c r="R987" t="str">
        <f>+VLOOKUP($D987,TP!$B:$E,3,FALSE)</f>
        <v>DEVECO</v>
      </c>
      <c r="S987" t="str">
        <f>+VLOOKUP($D987,TP!$B:$E,4,FALSE)</f>
        <v>Commerce / Tourisme</v>
      </c>
      <c r="T987" t="str">
        <f>+VLOOKUP($D987,TP!$B:$F,5,FALSE)</f>
        <v>CST</v>
      </c>
      <c r="U987" t="str">
        <f>+VLOOKUP($G987,TP!$G:$J,4,FALSE)</f>
        <v>Charges</v>
      </c>
    </row>
    <row r="988" spans="1:21">
      <c r="A988">
        <v>2015</v>
      </c>
      <c r="B988">
        <v>10</v>
      </c>
      <c r="D988">
        <v>542</v>
      </c>
      <c r="E988" t="s">
        <v>187</v>
      </c>
      <c r="F988" t="s">
        <v>17</v>
      </c>
      <c r="G988">
        <v>62</v>
      </c>
      <c r="H988" t="s">
        <v>29</v>
      </c>
      <c r="I988">
        <v>625110</v>
      </c>
      <c r="J988" t="s">
        <v>52</v>
      </c>
      <c r="K988">
        <v>-1192.0999999999999</v>
      </c>
      <c r="L988">
        <v>-1000</v>
      </c>
      <c r="M988">
        <v>-1000</v>
      </c>
      <c r="P988">
        <v>-1000</v>
      </c>
      <c r="Q988">
        <v>-1000</v>
      </c>
      <c r="R988" t="str">
        <f>+VLOOKUP($D988,TP!$B:$E,3,FALSE)</f>
        <v>DEVECO</v>
      </c>
      <c r="S988" t="str">
        <f>+VLOOKUP($D988,TP!$B:$E,4,FALSE)</f>
        <v>Commerce / Tourisme</v>
      </c>
      <c r="T988" t="str">
        <f>+VLOOKUP($D988,TP!$B:$F,5,FALSE)</f>
        <v>CST</v>
      </c>
      <c r="U988" t="str">
        <f>+VLOOKUP($G988,TP!$G:$J,4,FALSE)</f>
        <v>Charges</v>
      </c>
    </row>
    <row r="989" spans="1:21">
      <c r="A989">
        <v>2015</v>
      </c>
      <c r="B989">
        <v>10</v>
      </c>
      <c r="D989">
        <v>542</v>
      </c>
      <c r="E989" t="s">
        <v>187</v>
      </c>
      <c r="F989" t="s">
        <v>17</v>
      </c>
      <c r="G989">
        <v>62</v>
      </c>
      <c r="H989" t="s">
        <v>29</v>
      </c>
      <c r="I989">
        <v>625110</v>
      </c>
      <c r="J989" t="s">
        <v>52</v>
      </c>
      <c r="O989">
        <v>-98</v>
      </c>
      <c r="R989" t="str">
        <f>+VLOOKUP($D989,TP!$B:$E,3,FALSE)</f>
        <v>DEVECO</v>
      </c>
      <c r="S989" t="str">
        <f>+VLOOKUP($D989,TP!$B:$E,4,FALSE)</f>
        <v>Commerce / Tourisme</v>
      </c>
      <c r="T989" t="str">
        <f>+VLOOKUP($D989,TP!$B:$F,5,FALSE)</f>
        <v>CST</v>
      </c>
      <c r="U989" t="str">
        <f>+VLOOKUP($G989,TP!$G:$J,4,FALSE)</f>
        <v>Charges</v>
      </c>
    </row>
    <row r="990" spans="1:21">
      <c r="A990">
        <v>2015</v>
      </c>
      <c r="B990">
        <v>10</v>
      </c>
      <c r="D990">
        <v>542</v>
      </c>
      <c r="E990" t="s">
        <v>187</v>
      </c>
      <c r="F990" t="s">
        <v>17</v>
      </c>
      <c r="G990">
        <v>62</v>
      </c>
      <c r="H990" t="s">
        <v>29</v>
      </c>
      <c r="I990">
        <v>625110</v>
      </c>
      <c r="J990" t="s">
        <v>52</v>
      </c>
      <c r="O990">
        <v>-25</v>
      </c>
      <c r="R990" t="str">
        <f>+VLOOKUP($D990,TP!$B:$E,3,FALSE)</f>
        <v>DEVECO</v>
      </c>
      <c r="S990" t="str">
        <f>+VLOOKUP($D990,TP!$B:$E,4,FALSE)</f>
        <v>Commerce / Tourisme</v>
      </c>
      <c r="T990" t="str">
        <f>+VLOOKUP($D990,TP!$B:$F,5,FALSE)</f>
        <v>CST</v>
      </c>
      <c r="U990" t="str">
        <f>+VLOOKUP($G990,TP!$G:$J,4,FALSE)</f>
        <v>Charges</v>
      </c>
    </row>
    <row r="991" spans="1:21">
      <c r="A991">
        <v>2015</v>
      </c>
      <c r="B991">
        <v>10</v>
      </c>
      <c r="D991">
        <v>542</v>
      </c>
      <c r="E991" t="s">
        <v>187</v>
      </c>
      <c r="F991" t="s">
        <v>17</v>
      </c>
      <c r="G991">
        <v>62</v>
      </c>
      <c r="H991" t="s">
        <v>29</v>
      </c>
      <c r="I991">
        <v>625110</v>
      </c>
      <c r="J991" t="s">
        <v>52</v>
      </c>
      <c r="O991">
        <v>-66</v>
      </c>
      <c r="R991" t="str">
        <f>+VLOOKUP($D991,TP!$B:$E,3,FALSE)</f>
        <v>DEVECO</v>
      </c>
      <c r="S991" t="str">
        <f>+VLOOKUP($D991,TP!$B:$E,4,FALSE)</f>
        <v>Commerce / Tourisme</v>
      </c>
      <c r="T991" t="str">
        <f>+VLOOKUP($D991,TP!$B:$F,5,FALSE)</f>
        <v>CST</v>
      </c>
      <c r="U991" t="str">
        <f>+VLOOKUP($G991,TP!$G:$J,4,FALSE)</f>
        <v>Charges</v>
      </c>
    </row>
    <row r="992" spans="1:21">
      <c r="A992">
        <v>2015</v>
      </c>
      <c r="B992">
        <v>10</v>
      </c>
      <c r="D992">
        <v>542</v>
      </c>
      <c r="E992" t="s">
        <v>187</v>
      </c>
      <c r="F992" t="s">
        <v>17</v>
      </c>
      <c r="G992">
        <v>62</v>
      </c>
      <c r="H992" t="s">
        <v>29</v>
      </c>
      <c r="I992">
        <v>625110</v>
      </c>
      <c r="J992" t="s">
        <v>52</v>
      </c>
      <c r="O992">
        <v>-100</v>
      </c>
      <c r="R992" t="str">
        <f>+VLOOKUP($D992,TP!$B:$E,3,FALSE)</f>
        <v>DEVECO</v>
      </c>
      <c r="S992" t="str">
        <f>+VLOOKUP($D992,TP!$B:$E,4,FALSE)</f>
        <v>Commerce / Tourisme</v>
      </c>
      <c r="T992" t="str">
        <f>+VLOOKUP($D992,TP!$B:$F,5,FALSE)</f>
        <v>CST</v>
      </c>
      <c r="U992" t="str">
        <f>+VLOOKUP($G992,TP!$G:$J,4,FALSE)</f>
        <v>Charges</v>
      </c>
    </row>
    <row r="993" spans="1:21">
      <c r="A993">
        <v>2015</v>
      </c>
      <c r="B993">
        <v>10</v>
      </c>
      <c r="D993">
        <v>542</v>
      </c>
      <c r="E993" t="s">
        <v>187</v>
      </c>
      <c r="F993" t="s">
        <v>17</v>
      </c>
      <c r="G993">
        <v>62</v>
      </c>
      <c r="H993" t="s">
        <v>29</v>
      </c>
      <c r="I993">
        <v>625120</v>
      </c>
      <c r="J993" t="s">
        <v>63</v>
      </c>
      <c r="K993">
        <v>-197.6</v>
      </c>
      <c r="L993">
        <v>0</v>
      </c>
      <c r="M993">
        <v>0</v>
      </c>
      <c r="P993">
        <v>0</v>
      </c>
      <c r="Q993">
        <v>0</v>
      </c>
      <c r="R993" t="str">
        <f>+VLOOKUP($D993,TP!$B:$E,3,FALSE)</f>
        <v>DEVECO</v>
      </c>
      <c r="S993" t="str">
        <f>+VLOOKUP($D993,TP!$B:$E,4,FALSE)</f>
        <v>Commerce / Tourisme</v>
      </c>
      <c r="T993" t="str">
        <f>+VLOOKUP($D993,TP!$B:$F,5,FALSE)</f>
        <v>CST</v>
      </c>
      <c r="U993" t="str">
        <f>+VLOOKUP($G993,TP!$G:$J,4,FALSE)</f>
        <v>Charges</v>
      </c>
    </row>
    <row r="994" spans="1:21">
      <c r="A994">
        <v>2015</v>
      </c>
      <c r="B994">
        <v>10</v>
      </c>
      <c r="D994">
        <v>542</v>
      </c>
      <c r="E994" t="s">
        <v>187</v>
      </c>
      <c r="F994" t="s">
        <v>17</v>
      </c>
      <c r="G994">
        <v>62</v>
      </c>
      <c r="H994" t="s">
        <v>29</v>
      </c>
      <c r="I994">
        <v>626110</v>
      </c>
      <c r="J994" t="s">
        <v>32</v>
      </c>
      <c r="K994">
        <v>-15.81</v>
      </c>
      <c r="L994">
        <v>-100</v>
      </c>
      <c r="M994">
        <v>-50</v>
      </c>
      <c r="P994">
        <v>-100</v>
      </c>
      <c r="Q994">
        <v>-100</v>
      </c>
      <c r="R994" t="str">
        <f>+VLOOKUP($D994,TP!$B:$E,3,FALSE)</f>
        <v>DEVECO</v>
      </c>
      <c r="S994" t="str">
        <f>+VLOOKUP($D994,TP!$B:$E,4,FALSE)</f>
        <v>Commerce / Tourisme</v>
      </c>
      <c r="T994" t="str">
        <f>+VLOOKUP($D994,TP!$B:$F,5,FALSE)</f>
        <v>CST</v>
      </c>
      <c r="U994" t="str">
        <f>+VLOOKUP($G994,TP!$G:$J,4,FALSE)</f>
        <v>Charges</v>
      </c>
    </row>
    <row r="995" spans="1:21">
      <c r="A995">
        <v>2015</v>
      </c>
      <c r="B995">
        <v>10</v>
      </c>
      <c r="D995">
        <v>542</v>
      </c>
      <c r="E995" t="s">
        <v>187</v>
      </c>
      <c r="F995" t="s">
        <v>17</v>
      </c>
      <c r="G995">
        <v>62</v>
      </c>
      <c r="H995" t="s">
        <v>29</v>
      </c>
      <c r="I995">
        <v>626110</v>
      </c>
      <c r="J995" t="s">
        <v>32</v>
      </c>
      <c r="O995">
        <v>-3.51</v>
      </c>
      <c r="R995" t="str">
        <f>+VLOOKUP($D995,TP!$B:$E,3,FALSE)</f>
        <v>DEVECO</v>
      </c>
      <c r="S995" t="str">
        <f>+VLOOKUP($D995,TP!$B:$E,4,FALSE)</f>
        <v>Commerce / Tourisme</v>
      </c>
      <c r="T995" t="str">
        <f>+VLOOKUP($D995,TP!$B:$F,5,FALSE)</f>
        <v>CST</v>
      </c>
      <c r="U995" t="str">
        <f>+VLOOKUP($G995,TP!$G:$J,4,FALSE)</f>
        <v>Charges</v>
      </c>
    </row>
    <row r="996" spans="1:21">
      <c r="A996">
        <v>2015</v>
      </c>
      <c r="B996">
        <v>10</v>
      </c>
      <c r="D996">
        <v>542</v>
      </c>
      <c r="E996" t="s">
        <v>187</v>
      </c>
      <c r="F996" t="s">
        <v>17</v>
      </c>
      <c r="G996">
        <v>62</v>
      </c>
      <c r="H996" t="s">
        <v>29</v>
      </c>
      <c r="I996">
        <v>626110</v>
      </c>
      <c r="J996" t="s">
        <v>32</v>
      </c>
      <c r="O996">
        <v>-72.16</v>
      </c>
      <c r="R996" t="str">
        <f>+VLOOKUP($D996,TP!$B:$E,3,FALSE)</f>
        <v>DEVECO</v>
      </c>
      <c r="S996" t="str">
        <f>+VLOOKUP($D996,TP!$B:$E,4,FALSE)</f>
        <v>Commerce / Tourisme</v>
      </c>
      <c r="T996" t="str">
        <f>+VLOOKUP($D996,TP!$B:$F,5,FALSE)</f>
        <v>CST</v>
      </c>
      <c r="U996" t="str">
        <f>+VLOOKUP($G996,TP!$G:$J,4,FALSE)</f>
        <v>Charges</v>
      </c>
    </row>
    <row r="997" spans="1:21">
      <c r="A997">
        <v>2015</v>
      </c>
      <c r="B997">
        <v>10</v>
      </c>
      <c r="D997">
        <v>542</v>
      </c>
      <c r="E997" t="s">
        <v>187</v>
      </c>
      <c r="F997" t="s">
        <v>17</v>
      </c>
      <c r="G997">
        <v>62</v>
      </c>
      <c r="H997" t="s">
        <v>29</v>
      </c>
      <c r="I997">
        <v>626210</v>
      </c>
      <c r="J997" t="s">
        <v>33</v>
      </c>
      <c r="K997">
        <v>0</v>
      </c>
      <c r="L997">
        <v>0</v>
      </c>
      <c r="M997">
        <v>-600</v>
      </c>
      <c r="P997">
        <v>0</v>
      </c>
      <c r="Q997">
        <v>0</v>
      </c>
      <c r="R997" t="str">
        <f>+VLOOKUP($D997,TP!$B:$E,3,FALSE)</f>
        <v>DEVECO</v>
      </c>
      <c r="S997" t="str">
        <f>+VLOOKUP($D997,TP!$B:$E,4,FALSE)</f>
        <v>Commerce / Tourisme</v>
      </c>
      <c r="T997" t="str">
        <f>+VLOOKUP($D997,TP!$B:$F,5,FALSE)</f>
        <v>CST</v>
      </c>
      <c r="U997" t="str">
        <f>+VLOOKUP($G997,TP!$G:$J,4,FALSE)</f>
        <v>Charges</v>
      </c>
    </row>
    <row r="998" spans="1:21">
      <c r="A998">
        <v>2015</v>
      </c>
      <c r="B998">
        <v>10</v>
      </c>
      <c r="D998">
        <v>542</v>
      </c>
      <c r="E998" t="s">
        <v>187</v>
      </c>
      <c r="F998" t="s">
        <v>17</v>
      </c>
      <c r="G998">
        <v>65</v>
      </c>
      <c r="H998" t="s">
        <v>38</v>
      </c>
      <c r="I998">
        <v>656850</v>
      </c>
      <c r="J998" t="s">
        <v>92</v>
      </c>
      <c r="K998">
        <v>-54000</v>
      </c>
      <c r="L998">
        <v>-54000</v>
      </c>
      <c r="M998">
        <v>-54000</v>
      </c>
      <c r="P998">
        <v>-54000</v>
      </c>
      <c r="Q998">
        <v>-54000</v>
      </c>
      <c r="R998" t="str">
        <f>+VLOOKUP($D998,TP!$B:$E,3,FALSE)</f>
        <v>DEVECO</v>
      </c>
      <c r="S998" t="str">
        <f>+VLOOKUP($D998,TP!$B:$E,4,FALSE)</f>
        <v>Commerce / Tourisme</v>
      </c>
      <c r="T998" t="str">
        <f>+VLOOKUP($D998,TP!$B:$F,5,FALSE)</f>
        <v>CST</v>
      </c>
      <c r="U998" t="str">
        <f>+VLOOKUP($G998,TP!$G:$J,4,FALSE)</f>
        <v>Charges</v>
      </c>
    </row>
    <row r="999" spans="1:21">
      <c r="A999">
        <v>2015</v>
      </c>
      <c r="B999">
        <v>10</v>
      </c>
      <c r="D999">
        <v>542</v>
      </c>
      <c r="E999" t="s">
        <v>187</v>
      </c>
      <c r="F999" t="s">
        <v>17</v>
      </c>
      <c r="G999">
        <v>65</v>
      </c>
      <c r="H999" t="s">
        <v>38</v>
      </c>
      <c r="I999">
        <v>656850</v>
      </c>
      <c r="J999" t="s">
        <v>92</v>
      </c>
      <c r="O999">
        <v>-13500</v>
      </c>
      <c r="R999" t="str">
        <f>+VLOOKUP($D999,TP!$B:$E,3,FALSE)</f>
        <v>DEVECO</v>
      </c>
      <c r="S999" t="str">
        <f>+VLOOKUP($D999,TP!$B:$E,4,FALSE)</f>
        <v>Commerce / Tourisme</v>
      </c>
      <c r="T999" t="str">
        <f>+VLOOKUP($D999,TP!$B:$F,5,FALSE)</f>
        <v>CST</v>
      </c>
      <c r="U999" t="str">
        <f>+VLOOKUP($G999,TP!$G:$J,4,FALSE)</f>
        <v>Charges</v>
      </c>
    </row>
    <row r="1000" spans="1:21">
      <c r="A1000">
        <v>2015</v>
      </c>
      <c r="B1000">
        <v>10</v>
      </c>
      <c r="D1000">
        <v>542</v>
      </c>
      <c r="E1000" t="s">
        <v>187</v>
      </c>
      <c r="F1000" t="s">
        <v>17</v>
      </c>
      <c r="G1000">
        <v>65</v>
      </c>
      <c r="H1000" t="s">
        <v>38</v>
      </c>
      <c r="I1000">
        <v>656850</v>
      </c>
      <c r="J1000" t="s">
        <v>92</v>
      </c>
      <c r="O1000">
        <v>-13500</v>
      </c>
      <c r="R1000" t="str">
        <f>+VLOOKUP($D1000,TP!$B:$E,3,FALSE)</f>
        <v>DEVECO</v>
      </c>
      <c r="S1000" t="str">
        <f>+VLOOKUP($D1000,TP!$B:$E,4,FALSE)</f>
        <v>Commerce / Tourisme</v>
      </c>
      <c r="T1000" t="str">
        <f>+VLOOKUP($D1000,TP!$B:$F,5,FALSE)</f>
        <v>CST</v>
      </c>
      <c r="U1000" t="str">
        <f>+VLOOKUP($G1000,TP!$G:$J,4,FALSE)</f>
        <v>Charges</v>
      </c>
    </row>
    <row r="1001" spans="1:21">
      <c r="A1001">
        <v>2015</v>
      </c>
      <c r="B1001">
        <v>10</v>
      </c>
      <c r="D1001">
        <v>542</v>
      </c>
      <c r="E1001" t="s">
        <v>187</v>
      </c>
      <c r="F1001" t="s">
        <v>17</v>
      </c>
      <c r="G1001">
        <v>65</v>
      </c>
      <c r="H1001" t="s">
        <v>38</v>
      </c>
      <c r="I1001">
        <v>656850</v>
      </c>
      <c r="J1001" t="s">
        <v>92</v>
      </c>
      <c r="O1001">
        <v>-13500</v>
      </c>
      <c r="R1001" t="str">
        <f>+VLOOKUP($D1001,TP!$B:$E,3,FALSE)</f>
        <v>DEVECO</v>
      </c>
      <c r="S1001" t="str">
        <f>+VLOOKUP($D1001,TP!$B:$E,4,FALSE)</f>
        <v>Commerce / Tourisme</v>
      </c>
      <c r="T1001" t="str">
        <f>+VLOOKUP($D1001,TP!$B:$F,5,FALSE)</f>
        <v>CST</v>
      </c>
      <c r="U1001" t="str">
        <f>+VLOOKUP($G1001,TP!$G:$J,4,FALSE)</f>
        <v>Charges</v>
      </c>
    </row>
    <row r="1002" spans="1:21">
      <c r="A1002">
        <v>2015</v>
      </c>
      <c r="B1002">
        <v>10</v>
      </c>
      <c r="D1002">
        <v>542</v>
      </c>
      <c r="E1002" t="s">
        <v>187</v>
      </c>
      <c r="F1002" t="s">
        <v>17</v>
      </c>
      <c r="G1002">
        <v>68</v>
      </c>
      <c r="H1002" t="s">
        <v>40</v>
      </c>
      <c r="I1002">
        <v>681130</v>
      </c>
      <c r="J1002" t="s">
        <v>41</v>
      </c>
      <c r="K1002">
        <v>-148.21</v>
      </c>
      <c r="L1002">
        <v>0</v>
      </c>
      <c r="M1002">
        <v>0</v>
      </c>
      <c r="P1002">
        <v>0</v>
      </c>
      <c r="Q1002">
        <v>0</v>
      </c>
      <c r="R1002" t="str">
        <f>+VLOOKUP($D1002,TP!$B:$E,3,FALSE)</f>
        <v>DEVECO</v>
      </c>
      <c r="S1002" t="str">
        <f>+VLOOKUP($D1002,TP!$B:$E,4,FALSE)</f>
        <v>Commerce / Tourisme</v>
      </c>
      <c r="T1002" t="str">
        <f>+VLOOKUP($D1002,TP!$B:$F,5,FALSE)</f>
        <v>CST</v>
      </c>
      <c r="U1002" t="str">
        <f>+VLOOKUP($G1002,TP!$G:$J,4,FALSE)</f>
        <v>Provisions</v>
      </c>
    </row>
    <row r="1003" spans="1:21">
      <c r="A1003">
        <v>2015</v>
      </c>
      <c r="B1003">
        <v>10</v>
      </c>
      <c r="D1003">
        <v>542</v>
      </c>
      <c r="E1003" t="s">
        <v>187</v>
      </c>
      <c r="F1003" t="s">
        <v>17</v>
      </c>
      <c r="G1003">
        <v>68</v>
      </c>
      <c r="H1003" t="s">
        <v>40</v>
      </c>
      <c r="I1003">
        <v>681131</v>
      </c>
      <c r="J1003" t="s">
        <v>42</v>
      </c>
      <c r="K1003">
        <v>0</v>
      </c>
      <c r="L1003">
        <v>-148</v>
      </c>
      <c r="M1003">
        <v>-148</v>
      </c>
      <c r="P1003">
        <v>0</v>
      </c>
      <c r="Q1003">
        <v>0</v>
      </c>
      <c r="R1003" t="str">
        <f>+VLOOKUP($D1003,TP!$B:$E,3,FALSE)</f>
        <v>DEVECO</v>
      </c>
      <c r="S1003" t="str">
        <f>+VLOOKUP($D1003,TP!$B:$E,4,FALSE)</f>
        <v>Commerce / Tourisme</v>
      </c>
      <c r="T1003" t="str">
        <f>+VLOOKUP($D1003,TP!$B:$F,5,FALSE)</f>
        <v>CST</v>
      </c>
      <c r="U1003" t="str">
        <f>+VLOOKUP($G1003,TP!$G:$J,4,FALSE)</f>
        <v>Provisions</v>
      </c>
    </row>
    <row r="1004" spans="1:21">
      <c r="A1004">
        <v>2015</v>
      </c>
      <c r="B1004">
        <v>10</v>
      </c>
      <c r="D1004">
        <v>542</v>
      </c>
      <c r="E1004" t="s">
        <v>187</v>
      </c>
      <c r="F1004" t="s">
        <v>17</v>
      </c>
      <c r="G1004">
        <v>79</v>
      </c>
      <c r="H1004" t="s">
        <v>44</v>
      </c>
      <c r="I1004">
        <v>791200</v>
      </c>
      <c r="J1004" t="s">
        <v>188</v>
      </c>
      <c r="K1004">
        <v>46637.21</v>
      </c>
      <c r="L1004">
        <v>48424</v>
      </c>
      <c r="M1004">
        <v>46909</v>
      </c>
      <c r="P1004">
        <v>50438</v>
      </c>
      <c r="Q1004">
        <v>48306</v>
      </c>
      <c r="R1004" t="str">
        <f>+VLOOKUP($D1004,TP!$B:$E,3,FALSE)</f>
        <v>DEVECO</v>
      </c>
      <c r="S1004" t="str">
        <f>+VLOOKUP($D1004,TP!$B:$E,4,FALSE)</f>
        <v>Commerce / Tourisme</v>
      </c>
      <c r="T1004" t="str">
        <f>+VLOOKUP($D1004,TP!$B:$F,5,FALSE)</f>
        <v>CST</v>
      </c>
      <c r="U1004" t="str">
        <f>+VLOOKUP($G1004,TP!$G:$J,4,FALSE)</f>
        <v>Produits</v>
      </c>
    </row>
    <row r="1005" spans="1:21">
      <c r="A1005">
        <v>2015</v>
      </c>
      <c r="B1005">
        <v>10</v>
      </c>
      <c r="D1005">
        <v>542</v>
      </c>
      <c r="E1005" t="s">
        <v>187</v>
      </c>
      <c r="F1005" t="s">
        <v>17</v>
      </c>
      <c r="G1005">
        <v>79</v>
      </c>
      <c r="H1005" t="s">
        <v>44</v>
      </c>
      <c r="I1005">
        <v>791200</v>
      </c>
      <c r="J1005" t="s">
        <v>188</v>
      </c>
      <c r="O1005">
        <v>3583.18</v>
      </c>
      <c r="R1005" t="str">
        <f>+VLOOKUP($D1005,TP!$B:$E,3,FALSE)</f>
        <v>DEVECO</v>
      </c>
      <c r="S1005" t="str">
        <f>+VLOOKUP($D1005,TP!$B:$E,4,FALSE)</f>
        <v>Commerce / Tourisme</v>
      </c>
      <c r="T1005" t="str">
        <f>+VLOOKUP($D1005,TP!$B:$F,5,FALSE)</f>
        <v>CST</v>
      </c>
      <c r="U1005" t="str">
        <f>+VLOOKUP($G1005,TP!$G:$J,4,FALSE)</f>
        <v>Produits</v>
      </c>
    </row>
    <row r="1006" spans="1:21">
      <c r="A1006">
        <v>2015</v>
      </c>
      <c r="B1006">
        <v>10</v>
      </c>
      <c r="D1006">
        <v>542</v>
      </c>
      <c r="E1006" t="s">
        <v>187</v>
      </c>
      <c r="F1006" t="s">
        <v>17</v>
      </c>
      <c r="G1006">
        <v>79</v>
      </c>
      <c r="H1006" t="s">
        <v>44</v>
      </c>
      <c r="I1006">
        <v>791200</v>
      </c>
      <c r="J1006" t="s">
        <v>188</v>
      </c>
      <c r="O1006">
        <v>3546.22</v>
      </c>
      <c r="R1006" t="str">
        <f>+VLOOKUP($D1006,TP!$B:$E,3,FALSE)</f>
        <v>DEVECO</v>
      </c>
      <c r="S1006" t="str">
        <f>+VLOOKUP($D1006,TP!$B:$E,4,FALSE)</f>
        <v>Commerce / Tourisme</v>
      </c>
      <c r="T1006" t="str">
        <f>+VLOOKUP($D1006,TP!$B:$F,5,FALSE)</f>
        <v>CST</v>
      </c>
      <c r="U1006" t="str">
        <f>+VLOOKUP($G1006,TP!$G:$J,4,FALSE)</f>
        <v>Produits</v>
      </c>
    </row>
    <row r="1007" spans="1:21">
      <c r="A1007">
        <v>2015</v>
      </c>
      <c r="B1007">
        <v>10</v>
      </c>
      <c r="D1007">
        <v>542</v>
      </c>
      <c r="E1007" t="s">
        <v>187</v>
      </c>
      <c r="F1007" t="s">
        <v>17</v>
      </c>
      <c r="G1007">
        <v>79</v>
      </c>
      <c r="H1007" t="s">
        <v>44</v>
      </c>
      <c r="I1007">
        <v>791200</v>
      </c>
      <c r="J1007" t="s">
        <v>188</v>
      </c>
      <c r="O1007">
        <v>3560.46</v>
      </c>
      <c r="R1007" t="str">
        <f>+VLOOKUP($D1007,TP!$B:$E,3,FALSE)</f>
        <v>DEVECO</v>
      </c>
      <c r="S1007" t="str">
        <f>+VLOOKUP($D1007,TP!$B:$E,4,FALSE)</f>
        <v>Commerce / Tourisme</v>
      </c>
      <c r="T1007" t="str">
        <f>+VLOOKUP($D1007,TP!$B:$F,5,FALSE)</f>
        <v>CST</v>
      </c>
      <c r="U1007" t="str">
        <f>+VLOOKUP($G1007,TP!$G:$J,4,FALSE)</f>
        <v>Produits</v>
      </c>
    </row>
    <row r="1008" spans="1:21">
      <c r="A1008">
        <v>2015</v>
      </c>
      <c r="B1008">
        <v>10</v>
      </c>
      <c r="D1008">
        <v>542</v>
      </c>
      <c r="E1008" t="s">
        <v>187</v>
      </c>
      <c r="F1008" t="s">
        <v>17</v>
      </c>
      <c r="G1008">
        <v>79</v>
      </c>
      <c r="H1008" t="s">
        <v>44</v>
      </c>
      <c r="I1008">
        <v>791200</v>
      </c>
      <c r="J1008" t="s">
        <v>188</v>
      </c>
      <c r="O1008">
        <v>3646.89</v>
      </c>
      <c r="R1008" t="str">
        <f>+VLOOKUP($D1008,TP!$B:$E,3,FALSE)</f>
        <v>DEVECO</v>
      </c>
      <c r="S1008" t="str">
        <f>+VLOOKUP($D1008,TP!$B:$E,4,FALSE)</f>
        <v>Commerce / Tourisme</v>
      </c>
      <c r="T1008" t="str">
        <f>+VLOOKUP($D1008,TP!$B:$F,5,FALSE)</f>
        <v>CST</v>
      </c>
      <c r="U1008" t="str">
        <f>+VLOOKUP($G1008,TP!$G:$J,4,FALSE)</f>
        <v>Produits</v>
      </c>
    </row>
    <row r="1009" spans="1:21">
      <c r="A1009">
        <v>2015</v>
      </c>
      <c r="B1009">
        <v>10</v>
      </c>
      <c r="D1009">
        <v>542</v>
      </c>
      <c r="E1009" t="s">
        <v>187</v>
      </c>
      <c r="F1009" t="s">
        <v>17</v>
      </c>
      <c r="G1009">
        <v>79</v>
      </c>
      <c r="H1009" t="s">
        <v>44</v>
      </c>
      <c r="I1009">
        <v>791200</v>
      </c>
      <c r="J1009" t="s">
        <v>188</v>
      </c>
      <c r="O1009">
        <v>3640.83</v>
      </c>
      <c r="R1009" t="str">
        <f>+VLOOKUP($D1009,TP!$B:$E,3,FALSE)</f>
        <v>DEVECO</v>
      </c>
      <c r="S1009" t="str">
        <f>+VLOOKUP($D1009,TP!$B:$E,4,FALSE)</f>
        <v>Commerce / Tourisme</v>
      </c>
      <c r="T1009" t="str">
        <f>+VLOOKUP($D1009,TP!$B:$F,5,FALSE)</f>
        <v>CST</v>
      </c>
      <c r="U1009" t="str">
        <f>+VLOOKUP($G1009,TP!$G:$J,4,FALSE)</f>
        <v>Produits</v>
      </c>
    </row>
    <row r="1010" spans="1:21">
      <c r="A1010">
        <v>2015</v>
      </c>
      <c r="B1010">
        <v>10</v>
      </c>
      <c r="D1010">
        <v>542</v>
      </c>
      <c r="E1010" t="s">
        <v>187</v>
      </c>
      <c r="F1010" t="s">
        <v>17</v>
      </c>
      <c r="G1010">
        <v>79</v>
      </c>
      <c r="H1010" t="s">
        <v>44</v>
      </c>
      <c r="I1010">
        <v>791200</v>
      </c>
      <c r="J1010" t="s">
        <v>188</v>
      </c>
      <c r="O1010">
        <v>3666.2</v>
      </c>
      <c r="R1010" t="str">
        <f>+VLOOKUP($D1010,TP!$B:$E,3,FALSE)</f>
        <v>DEVECO</v>
      </c>
      <c r="S1010" t="str">
        <f>+VLOOKUP($D1010,TP!$B:$E,4,FALSE)</f>
        <v>Commerce / Tourisme</v>
      </c>
      <c r="T1010" t="str">
        <f>+VLOOKUP($D1010,TP!$B:$F,5,FALSE)</f>
        <v>CST</v>
      </c>
      <c r="U1010" t="str">
        <f>+VLOOKUP($G1010,TP!$G:$J,4,FALSE)</f>
        <v>Produits</v>
      </c>
    </row>
    <row r="1011" spans="1:21">
      <c r="A1011">
        <v>2015</v>
      </c>
      <c r="B1011">
        <v>10</v>
      </c>
      <c r="D1011">
        <v>542</v>
      </c>
      <c r="E1011" t="s">
        <v>187</v>
      </c>
      <c r="F1011" t="s">
        <v>17</v>
      </c>
      <c r="G1011">
        <v>79</v>
      </c>
      <c r="H1011" t="s">
        <v>44</v>
      </c>
      <c r="I1011">
        <v>791200</v>
      </c>
      <c r="J1011" t="s">
        <v>188</v>
      </c>
      <c r="O1011">
        <v>3725.04</v>
      </c>
      <c r="R1011" t="str">
        <f>+VLOOKUP($D1011,TP!$B:$E,3,FALSE)</f>
        <v>DEVECO</v>
      </c>
      <c r="S1011" t="str">
        <f>+VLOOKUP($D1011,TP!$B:$E,4,FALSE)</f>
        <v>Commerce / Tourisme</v>
      </c>
      <c r="T1011" t="str">
        <f>+VLOOKUP($D1011,TP!$B:$F,5,FALSE)</f>
        <v>CST</v>
      </c>
      <c r="U1011" t="str">
        <f>+VLOOKUP($G1011,TP!$G:$J,4,FALSE)</f>
        <v>Produits</v>
      </c>
    </row>
    <row r="1012" spans="1:21">
      <c r="A1012">
        <v>2015</v>
      </c>
      <c r="B1012">
        <v>10</v>
      </c>
      <c r="D1012">
        <v>542</v>
      </c>
      <c r="E1012" t="s">
        <v>187</v>
      </c>
      <c r="F1012" t="s">
        <v>17</v>
      </c>
      <c r="G1012">
        <v>79</v>
      </c>
      <c r="H1012" t="s">
        <v>44</v>
      </c>
      <c r="I1012">
        <v>791200</v>
      </c>
      <c r="J1012" t="s">
        <v>188</v>
      </c>
      <c r="O1012">
        <v>3770.87</v>
      </c>
      <c r="R1012" t="str">
        <f>+VLOOKUP($D1012,TP!$B:$E,3,FALSE)</f>
        <v>DEVECO</v>
      </c>
      <c r="S1012" t="str">
        <f>+VLOOKUP($D1012,TP!$B:$E,4,FALSE)</f>
        <v>Commerce / Tourisme</v>
      </c>
      <c r="T1012" t="str">
        <f>+VLOOKUP($D1012,TP!$B:$F,5,FALSE)</f>
        <v>CST</v>
      </c>
      <c r="U1012" t="str">
        <f>+VLOOKUP($G1012,TP!$G:$J,4,FALSE)</f>
        <v>Produits</v>
      </c>
    </row>
    <row r="1013" spans="1:21">
      <c r="A1013">
        <v>2015</v>
      </c>
      <c r="B1013">
        <v>10</v>
      </c>
      <c r="D1013">
        <v>542</v>
      </c>
      <c r="E1013" t="s">
        <v>187</v>
      </c>
      <c r="F1013" t="s">
        <v>17</v>
      </c>
      <c r="G1013">
        <v>79</v>
      </c>
      <c r="H1013" t="s">
        <v>44</v>
      </c>
      <c r="I1013">
        <v>791200</v>
      </c>
      <c r="J1013" t="s">
        <v>188</v>
      </c>
      <c r="O1013">
        <v>3745.72</v>
      </c>
      <c r="R1013" t="str">
        <f>+VLOOKUP($D1013,TP!$B:$E,3,FALSE)</f>
        <v>DEVECO</v>
      </c>
      <c r="S1013" t="str">
        <f>+VLOOKUP($D1013,TP!$B:$E,4,FALSE)</f>
        <v>Commerce / Tourisme</v>
      </c>
      <c r="T1013" t="str">
        <f>+VLOOKUP($D1013,TP!$B:$F,5,FALSE)</f>
        <v>CST</v>
      </c>
      <c r="U1013" t="str">
        <f>+VLOOKUP($G1013,TP!$G:$J,4,FALSE)</f>
        <v>Produits</v>
      </c>
    </row>
    <row r="1014" spans="1:21">
      <c r="A1014">
        <v>2015</v>
      </c>
      <c r="B1014">
        <v>10</v>
      </c>
      <c r="D1014">
        <v>71</v>
      </c>
      <c r="E1014" t="s">
        <v>196</v>
      </c>
      <c r="F1014" t="s">
        <v>197</v>
      </c>
      <c r="G1014">
        <v>28</v>
      </c>
      <c r="H1014" t="s">
        <v>20</v>
      </c>
      <c r="I1014">
        <v>281350</v>
      </c>
      <c r="J1014" t="s">
        <v>198</v>
      </c>
      <c r="K1014">
        <v>9414.4599999999991</v>
      </c>
      <c r="L1014">
        <v>0</v>
      </c>
      <c r="M1014">
        <v>0</v>
      </c>
      <c r="P1014">
        <v>0</v>
      </c>
      <c r="Q1014">
        <v>0</v>
      </c>
      <c r="R1014" t="str">
        <f>+VLOOKUP($D1014,TP!$B:$E,3,FALSE)</f>
        <v>Services support</v>
      </c>
      <c r="S1014">
        <f>+VLOOKUP($D1014,TP!$B:$E,4,FALSE)</f>
        <v>0</v>
      </c>
      <c r="T1014">
        <f>+VLOOKUP($D1014,TP!$B:$F,5,FALSE)</f>
        <v>0</v>
      </c>
      <c r="U1014" t="str">
        <f>+VLOOKUP($G1014,TP!$G:$J,4,FALSE)</f>
        <v/>
      </c>
    </row>
    <row r="1015" spans="1:21">
      <c r="A1015">
        <v>2015</v>
      </c>
      <c r="B1015">
        <v>10</v>
      </c>
      <c r="D1015">
        <v>71</v>
      </c>
      <c r="E1015" t="s">
        <v>196</v>
      </c>
      <c r="F1015" t="s">
        <v>197</v>
      </c>
      <c r="G1015">
        <v>68</v>
      </c>
      <c r="H1015" t="s">
        <v>40</v>
      </c>
      <c r="I1015">
        <v>681123</v>
      </c>
      <c r="J1015" t="s">
        <v>199</v>
      </c>
      <c r="K1015">
        <v>-9414.4599999999991</v>
      </c>
      <c r="L1015">
        <v>0</v>
      </c>
      <c r="M1015">
        <v>0</v>
      </c>
      <c r="P1015">
        <v>0</v>
      </c>
      <c r="Q1015">
        <v>0</v>
      </c>
      <c r="R1015" t="str">
        <f>+VLOOKUP($D1015,TP!$B:$E,3,FALSE)</f>
        <v>Services support</v>
      </c>
      <c r="S1015">
        <f>+VLOOKUP($D1015,TP!$B:$E,4,FALSE)</f>
        <v>0</v>
      </c>
      <c r="T1015">
        <f>+VLOOKUP($D1015,TP!$B:$F,5,FALSE)</f>
        <v>0</v>
      </c>
      <c r="U1015" t="str">
        <f>+VLOOKUP($G1015,TP!$G:$J,4,FALSE)</f>
        <v>Provisions</v>
      </c>
    </row>
    <row r="1016" spans="1:21">
      <c r="A1016">
        <v>2015</v>
      </c>
      <c r="B1016">
        <v>10</v>
      </c>
      <c r="D1016">
        <v>71</v>
      </c>
      <c r="E1016" t="s">
        <v>196</v>
      </c>
      <c r="F1016" t="s">
        <v>200</v>
      </c>
      <c r="G1016">
        <v>28</v>
      </c>
      <c r="H1016" t="s">
        <v>20</v>
      </c>
      <c r="I1016">
        <v>281350</v>
      </c>
      <c r="J1016" t="s">
        <v>198</v>
      </c>
      <c r="K1016">
        <v>14410.68</v>
      </c>
      <c r="L1016">
        <v>0</v>
      </c>
      <c r="M1016">
        <v>0</v>
      </c>
      <c r="P1016">
        <v>0</v>
      </c>
      <c r="Q1016">
        <v>0</v>
      </c>
      <c r="R1016" t="str">
        <f>+VLOOKUP($D1016,TP!$B:$E,3,FALSE)</f>
        <v>Services support</v>
      </c>
      <c r="S1016">
        <f>+VLOOKUP($D1016,TP!$B:$E,4,FALSE)</f>
        <v>0</v>
      </c>
      <c r="T1016">
        <f>+VLOOKUP($D1016,TP!$B:$F,5,FALSE)</f>
        <v>0</v>
      </c>
      <c r="U1016" t="str">
        <f>+VLOOKUP($G1016,TP!$G:$J,4,FALSE)</f>
        <v/>
      </c>
    </row>
    <row r="1017" spans="1:21">
      <c r="A1017">
        <v>2015</v>
      </c>
      <c r="B1017">
        <v>10</v>
      </c>
      <c r="D1017">
        <v>71</v>
      </c>
      <c r="E1017" t="s">
        <v>196</v>
      </c>
      <c r="F1017" t="s">
        <v>200</v>
      </c>
      <c r="G1017">
        <v>68</v>
      </c>
      <c r="H1017" t="s">
        <v>40</v>
      </c>
      <c r="I1017">
        <v>681123</v>
      </c>
      <c r="J1017" t="s">
        <v>199</v>
      </c>
      <c r="K1017">
        <v>-14410.68</v>
      </c>
      <c r="L1017">
        <v>0</v>
      </c>
      <c r="M1017">
        <v>0</v>
      </c>
      <c r="P1017">
        <v>0</v>
      </c>
      <c r="Q1017">
        <v>0</v>
      </c>
      <c r="R1017" t="str">
        <f>+VLOOKUP($D1017,TP!$B:$E,3,FALSE)</f>
        <v>Services support</v>
      </c>
      <c r="S1017">
        <f>+VLOOKUP($D1017,TP!$B:$E,4,FALSE)</f>
        <v>0</v>
      </c>
      <c r="T1017">
        <f>+VLOOKUP($D1017,TP!$B:$F,5,FALSE)</f>
        <v>0</v>
      </c>
      <c r="U1017" t="str">
        <f>+VLOOKUP($G1017,TP!$G:$J,4,FALSE)</f>
        <v>Provisions</v>
      </c>
    </row>
    <row r="1018" spans="1:21">
      <c r="A1018">
        <v>2015</v>
      </c>
      <c r="B1018">
        <v>10</v>
      </c>
      <c r="D1018">
        <v>71</v>
      </c>
      <c r="E1018" t="s">
        <v>196</v>
      </c>
      <c r="F1018" t="s">
        <v>651</v>
      </c>
      <c r="G1018">
        <v>61</v>
      </c>
      <c r="H1018" t="s">
        <v>26</v>
      </c>
      <c r="I1018">
        <v>615200</v>
      </c>
      <c r="J1018" t="s">
        <v>215</v>
      </c>
      <c r="N1018">
        <v>-352.1</v>
      </c>
      <c r="R1018" t="str">
        <f>+VLOOKUP($D1018,TP!$B:$E,3,FALSE)</f>
        <v>Services support</v>
      </c>
      <c r="S1018">
        <f>+VLOOKUP($D1018,TP!$B:$E,4,FALSE)</f>
        <v>0</v>
      </c>
      <c r="T1018">
        <f>+VLOOKUP($D1018,TP!$B:$F,5,FALSE)</f>
        <v>0</v>
      </c>
      <c r="U1018" t="str">
        <f>+VLOOKUP($G1018,TP!$G:$J,4,FALSE)</f>
        <v>Charges</v>
      </c>
    </row>
    <row r="1019" spans="1:21">
      <c r="A1019">
        <v>2015</v>
      </c>
      <c r="B1019">
        <v>10</v>
      </c>
      <c r="D1019">
        <v>71</v>
      </c>
      <c r="E1019" t="s">
        <v>196</v>
      </c>
      <c r="F1019" t="s">
        <v>201</v>
      </c>
      <c r="G1019">
        <v>28</v>
      </c>
      <c r="H1019" t="s">
        <v>20</v>
      </c>
      <c r="I1019">
        <v>281350</v>
      </c>
      <c r="J1019" t="s">
        <v>198</v>
      </c>
      <c r="K1019">
        <v>18729.04</v>
      </c>
      <c r="L1019">
        <v>0</v>
      </c>
      <c r="M1019">
        <v>0</v>
      </c>
      <c r="P1019">
        <v>0</v>
      </c>
      <c r="Q1019">
        <v>0</v>
      </c>
      <c r="R1019" t="str">
        <f>+VLOOKUP($D1019,TP!$B:$E,3,FALSE)</f>
        <v>Services support</v>
      </c>
      <c r="S1019">
        <f>+VLOOKUP($D1019,TP!$B:$E,4,FALSE)</f>
        <v>0</v>
      </c>
      <c r="T1019">
        <f>+VLOOKUP($D1019,TP!$B:$F,5,FALSE)</f>
        <v>0</v>
      </c>
      <c r="U1019" t="str">
        <f>+VLOOKUP($G1019,TP!$G:$J,4,FALSE)</f>
        <v/>
      </c>
    </row>
    <row r="1020" spans="1:21">
      <c r="A1020">
        <v>2015</v>
      </c>
      <c r="B1020">
        <v>10</v>
      </c>
      <c r="D1020">
        <v>71</v>
      </c>
      <c r="E1020" t="s">
        <v>196</v>
      </c>
      <c r="F1020" t="s">
        <v>201</v>
      </c>
      <c r="G1020">
        <v>68</v>
      </c>
      <c r="H1020" t="s">
        <v>40</v>
      </c>
      <c r="I1020">
        <v>681123</v>
      </c>
      <c r="J1020" t="s">
        <v>199</v>
      </c>
      <c r="K1020">
        <v>-18729.04</v>
      </c>
      <c r="L1020">
        <v>0</v>
      </c>
      <c r="M1020">
        <v>0</v>
      </c>
      <c r="P1020">
        <v>0</v>
      </c>
      <c r="Q1020">
        <v>0</v>
      </c>
      <c r="R1020" t="str">
        <f>+VLOOKUP($D1020,TP!$B:$E,3,FALSE)</f>
        <v>Services support</v>
      </c>
      <c r="S1020">
        <f>+VLOOKUP($D1020,TP!$B:$E,4,FALSE)</f>
        <v>0</v>
      </c>
      <c r="T1020">
        <f>+VLOOKUP($D1020,TP!$B:$F,5,FALSE)</f>
        <v>0</v>
      </c>
      <c r="U1020" t="str">
        <f>+VLOOKUP($G1020,TP!$G:$J,4,FALSE)</f>
        <v>Provisions</v>
      </c>
    </row>
    <row r="1021" spans="1:21">
      <c r="A1021">
        <v>2015</v>
      </c>
      <c r="B1021">
        <v>10</v>
      </c>
      <c r="D1021">
        <v>71</v>
      </c>
      <c r="E1021" t="s">
        <v>196</v>
      </c>
      <c r="F1021" t="s">
        <v>202</v>
      </c>
      <c r="G1021">
        <v>28</v>
      </c>
      <c r="H1021" t="s">
        <v>20</v>
      </c>
      <c r="I1021">
        <v>281350</v>
      </c>
      <c r="J1021" t="s">
        <v>198</v>
      </c>
      <c r="K1021">
        <v>4862.25</v>
      </c>
      <c r="L1021">
        <v>0</v>
      </c>
      <c r="M1021">
        <v>0</v>
      </c>
      <c r="P1021">
        <v>0</v>
      </c>
      <c r="Q1021">
        <v>0</v>
      </c>
      <c r="R1021" t="str">
        <f>+VLOOKUP($D1021,TP!$B:$E,3,FALSE)</f>
        <v>Services support</v>
      </c>
      <c r="S1021">
        <f>+VLOOKUP($D1021,TP!$B:$E,4,FALSE)</f>
        <v>0</v>
      </c>
      <c r="T1021">
        <f>+VLOOKUP($D1021,TP!$B:$F,5,FALSE)</f>
        <v>0</v>
      </c>
      <c r="U1021" t="str">
        <f>+VLOOKUP($G1021,TP!$G:$J,4,FALSE)</f>
        <v/>
      </c>
    </row>
    <row r="1022" spans="1:21">
      <c r="A1022">
        <v>2015</v>
      </c>
      <c r="B1022">
        <v>10</v>
      </c>
      <c r="D1022">
        <v>71</v>
      </c>
      <c r="E1022" t="s">
        <v>196</v>
      </c>
      <c r="F1022" t="s">
        <v>202</v>
      </c>
      <c r="G1022">
        <v>68</v>
      </c>
      <c r="H1022" t="s">
        <v>40</v>
      </c>
      <c r="I1022">
        <v>681123</v>
      </c>
      <c r="J1022" t="s">
        <v>199</v>
      </c>
      <c r="K1022">
        <v>-4862.25</v>
      </c>
      <c r="L1022">
        <v>0</v>
      </c>
      <c r="M1022">
        <v>0</v>
      </c>
      <c r="P1022">
        <v>0</v>
      </c>
      <c r="Q1022">
        <v>0</v>
      </c>
      <c r="R1022" t="str">
        <f>+VLOOKUP($D1022,TP!$B:$E,3,FALSE)</f>
        <v>Services support</v>
      </c>
      <c r="S1022">
        <f>+VLOOKUP($D1022,TP!$B:$E,4,FALSE)</f>
        <v>0</v>
      </c>
      <c r="T1022">
        <f>+VLOOKUP($D1022,TP!$B:$F,5,FALSE)</f>
        <v>0</v>
      </c>
      <c r="U1022" t="str">
        <f>+VLOOKUP($G1022,TP!$G:$J,4,FALSE)</f>
        <v>Provisions</v>
      </c>
    </row>
    <row r="1023" spans="1:21">
      <c r="A1023">
        <v>2015</v>
      </c>
      <c r="B1023">
        <v>10</v>
      </c>
      <c r="D1023">
        <v>71</v>
      </c>
      <c r="E1023" t="s">
        <v>196</v>
      </c>
      <c r="F1023" t="s">
        <v>17</v>
      </c>
      <c r="G1023">
        <v>16</v>
      </c>
      <c r="H1023" t="s">
        <v>203</v>
      </c>
      <c r="I1023">
        <v>164002</v>
      </c>
      <c r="J1023" t="s">
        <v>204</v>
      </c>
      <c r="K1023">
        <v>0</v>
      </c>
      <c r="L1023">
        <v>-24410</v>
      </c>
      <c r="M1023">
        <v>-24410</v>
      </c>
      <c r="P1023">
        <v>-25289</v>
      </c>
      <c r="Q1023">
        <v>-12983</v>
      </c>
      <c r="R1023" t="str">
        <f>+VLOOKUP($D1023,TP!$B:$E,3,FALSE)</f>
        <v>Services support</v>
      </c>
      <c r="S1023">
        <f>+VLOOKUP($D1023,TP!$B:$E,4,FALSE)</f>
        <v>0</v>
      </c>
      <c r="T1023">
        <f>+VLOOKUP($D1023,TP!$B:$F,5,FALSE)</f>
        <v>0</v>
      </c>
      <c r="U1023" t="str">
        <f>+VLOOKUP($G1023,TP!$G:$J,4,FALSE)</f>
        <v/>
      </c>
    </row>
    <row r="1024" spans="1:21">
      <c r="A1024">
        <v>2015</v>
      </c>
      <c r="B1024">
        <v>10</v>
      </c>
      <c r="D1024">
        <v>71</v>
      </c>
      <c r="E1024" t="s">
        <v>196</v>
      </c>
      <c r="F1024" t="s">
        <v>17</v>
      </c>
      <c r="G1024">
        <v>16</v>
      </c>
      <c r="H1024" t="s">
        <v>203</v>
      </c>
      <c r="I1024">
        <v>164002</v>
      </c>
      <c r="J1024" t="s">
        <v>204</v>
      </c>
      <c r="K1024">
        <v>-133829.70000000001</v>
      </c>
      <c r="L1024">
        <v>-110267</v>
      </c>
      <c r="M1024">
        <v>-110267</v>
      </c>
      <c r="P1024">
        <v>-110267</v>
      </c>
      <c r="Q1024">
        <v>-110267</v>
      </c>
      <c r="R1024" t="str">
        <f>+VLOOKUP($D1024,TP!$B:$E,3,FALSE)</f>
        <v>Services support</v>
      </c>
      <c r="S1024">
        <f>+VLOOKUP($D1024,TP!$B:$E,4,FALSE)</f>
        <v>0</v>
      </c>
      <c r="T1024">
        <f>+VLOOKUP($D1024,TP!$B:$F,5,FALSE)</f>
        <v>0</v>
      </c>
      <c r="U1024" t="str">
        <f>+VLOOKUP($G1024,TP!$G:$J,4,FALSE)</f>
        <v/>
      </c>
    </row>
    <row r="1025" spans="1:21">
      <c r="A1025">
        <v>2015</v>
      </c>
      <c r="B1025">
        <v>10</v>
      </c>
      <c r="D1025">
        <v>71</v>
      </c>
      <c r="E1025" t="s">
        <v>196</v>
      </c>
      <c r="F1025" t="s">
        <v>17</v>
      </c>
      <c r="G1025">
        <v>16</v>
      </c>
      <c r="H1025" t="s">
        <v>203</v>
      </c>
      <c r="I1025">
        <v>164002</v>
      </c>
      <c r="J1025" t="s">
        <v>204</v>
      </c>
      <c r="O1025">
        <v>-12666.67</v>
      </c>
      <c r="R1025" t="str">
        <f>+VLOOKUP($D1025,TP!$B:$E,3,FALSE)</f>
        <v>Services support</v>
      </c>
      <c r="S1025">
        <f>+VLOOKUP($D1025,TP!$B:$E,4,FALSE)</f>
        <v>0</v>
      </c>
      <c r="T1025">
        <f>+VLOOKUP($D1025,TP!$B:$F,5,FALSE)</f>
        <v>0</v>
      </c>
      <c r="U1025" t="str">
        <f>+VLOOKUP($G1025,TP!$G:$J,4,FALSE)</f>
        <v/>
      </c>
    </row>
    <row r="1026" spans="1:21">
      <c r="A1026">
        <v>2015</v>
      </c>
      <c r="B1026">
        <v>10</v>
      </c>
      <c r="D1026">
        <v>71</v>
      </c>
      <c r="E1026" t="s">
        <v>196</v>
      </c>
      <c r="F1026" t="s">
        <v>17</v>
      </c>
      <c r="G1026">
        <v>16</v>
      </c>
      <c r="H1026" t="s">
        <v>203</v>
      </c>
      <c r="I1026">
        <v>164002</v>
      </c>
      <c r="J1026" t="s">
        <v>204</v>
      </c>
      <c r="O1026">
        <v>-6022.04</v>
      </c>
      <c r="R1026" t="str">
        <f>+VLOOKUP($D1026,TP!$B:$E,3,FALSE)</f>
        <v>Services support</v>
      </c>
      <c r="S1026">
        <f>+VLOOKUP($D1026,TP!$B:$E,4,FALSE)</f>
        <v>0</v>
      </c>
      <c r="T1026">
        <f>+VLOOKUP($D1026,TP!$B:$F,5,FALSE)</f>
        <v>0</v>
      </c>
      <c r="U1026" t="str">
        <f>+VLOOKUP($G1026,TP!$G:$J,4,FALSE)</f>
        <v/>
      </c>
    </row>
    <row r="1027" spans="1:21">
      <c r="A1027">
        <v>2015</v>
      </c>
      <c r="B1027">
        <v>10</v>
      </c>
      <c r="D1027">
        <v>71</v>
      </c>
      <c r="E1027" t="s">
        <v>196</v>
      </c>
      <c r="F1027" t="s">
        <v>17</v>
      </c>
      <c r="G1027">
        <v>16</v>
      </c>
      <c r="H1027" t="s">
        <v>203</v>
      </c>
      <c r="I1027">
        <v>164002</v>
      </c>
      <c r="J1027" t="s">
        <v>204</v>
      </c>
      <c r="O1027">
        <v>-14900</v>
      </c>
      <c r="R1027" t="str">
        <f>+VLOOKUP($D1027,TP!$B:$E,3,FALSE)</f>
        <v>Services support</v>
      </c>
      <c r="S1027">
        <f>+VLOOKUP($D1027,TP!$B:$E,4,FALSE)</f>
        <v>0</v>
      </c>
      <c r="T1027">
        <f>+VLOOKUP($D1027,TP!$B:$F,5,FALSE)</f>
        <v>0</v>
      </c>
      <c r="U1027" t="str">
        <f>+VLOOKUP($G1027,TP!$G:$J,4,FALSE)</f>
        <v/>
      </c>
    </row>
    <row r="1028" spans="1:21">
      <c r="A1028">
        <v>2015</v>
      </c>
      <c r="B1028">
        <v>10</v>
      </c>
      <c r="D1028">
        <v>71</v>
      </c>
      <c r="E1028" t="s">
        <v>196</v>
      </c>
      <c r="F1028" t="s">
        <v>17</v>
      </c>
      <c r="G1028">
        <v>16</v>
      </c>
      <c r="H1028" t="s">
        <v>203</v>
      </c>
      <c r="I1028">
        <v>164002</v>
      </c>
      <c r="J1028" t="s">
        <v>204</v>
      </c>
      <c r="O1028">
        <v>-12666.67</v>
      </c>
      <c r="R1028" t="str">
        <f>+VLOOKUP($D1028,TP!$B:$E,3,FALSE)</f>
        <v>Services support</v>
      </c>
      <c r="S1028">
        <f>+VLOOKUP($D1028,TP!$B:$E,4,FALSE)</f>
        <v>0</v>
      </c>
      <c r="T1028">
        <f>+VLOOKUP($D1028,TP!$B:$F,5,FALSE)</f>
        <v>0</v>
      </c>
      <c r="U1028" t="str">
        <f>+VLOOKUP($G1028,TP!$G:$J,4,FALSE)</f>
        <v/>
      </c>
    </row>
    <row r="1029" spans="1:21">
      <c r="A1029">
        <v>2015</v>
      </c>
      <c r="B1029">
        <v>10</v>
      </c>
      <c r="D1029">
        <v>71</v>
      </c>
      <c r="E1029" t="s">
        <v>196</v>
      </c>
      <c r="F1029" t="s">
        <v>17</v>
      </c>
      <c r="G1029">
        <v>16</v>
      </c>
      <c r="H1029" t="s">
        <v>203</v>
      </c>
      <c r="I1029">
        <v>164002</v>
      </c>
      <c r="J1029" t="s">
        <v>204</v>
      </c>
      <c r="O1029">
        <v>-6075.49</v>
      </c>
      <c r="R1029" t="str">
        <f>+VLOOKUP($D1029,TP!$B:$E,3,FALSE)</f>
        <v>Services support</v>
      </c>
      <c r="S1029">
        <f>+VLOOKUP($D1029,TP!$B:$E,4,FALSE)</f>
        <v>0</v>
      </c>
      <c r="T1029">
        <f>+VLOOKUP($D1029,TP!$B:$F,5,FALSE)</f>
        <v>0</v>
      </c>
      <c r="U1029" t="str">
        <f>+VLOOKUP($G1029,TP!$G:$J,4,FALSE)</f>
        <v/>
      </c>
    </row>
    <row r="1030" spans="1:21">
      <c r="A1030">
        <v>2015</v>
      </c>
      <c r="B1030">
        <v>10</v>
      </c>
      <c r="D1030">
        <v>71</v>
      </c>
      <c r="E1030" t="s">
        <v>196</v>
      </c>
      <c r="F1030" t="s">
        <v>17</v>
      </c>
      <c r="G1030">
        <v>16</v>
      </c>
      <c r="H1030" t="s">
        <v>203</v>
      </c>
      <c r="I1030">
        <v>164002</v>
      </c>
      <c r="J1030" t="s">
        <v>204</v>
      </c>
      <c r="O1030">
        <v>-14900</v>
      </c>
      <c r="R1030" t="str">
        <f>+VLOOKUP($D1030,TP!$B:$E,3,FALSE)</f>
        <v>Services support</v>
      </c>
      <c r="S1030">
        <f>+VLOOKUP($D1030,TP!$B:$E,4,FALSE)</f>
        <v>0</v>
      </c>
      <c r="T1030">
        <f>+VLOOKUP($D1030,TP!$B:$F,5,FALSE)</f>
        <v>0</v>
      </c>
      <c r="U1030" t="str">
        <f>+VLOOKUP($G1030,TP!$G:$J,4,FALSE)</f>
        <v/>
      </c>
    </row>
    <row r="1031" spans="1:21">
      <c r="A1031">
        <v>2015</v>
      </c>
      <c r="B1031">
        <v>10</v>
      </c>
      <c r="D1031">
        <v>71</v>
      </c>
      <c r="E1031" t="s">
        <v>196</v>
      </c>
      <c r="F1031" t="s">
        <v>17</v>
      </c>
      <c r="G1031">
        <v>16</v>
      </c>
      <c r="H1031" t="s">
        <v>203</v>
      </c>
      <c r="I1031">
        <v>164002</v>
      </c>
      <c r="J1031" t="s">
        <v>204</v>
      </c>
      <c r="O1031">
        <v>-14900</v>
      </c>
      <c r="R1031" t="str">
        <f>+VLOOKUP($D1031,TP!$B:$E,3,FALSE)</f>
        <v>Services support</v>
      </c>
      <c r="S1031">
        <f>+VLOOKUP($D1031,TP!$B:$E,4,FALSE)</f>
        <v>0</v>
      </c>
      <c r="T1031">
        <f>+VLOOKUP($D1031,TP!$B:$F,5,FALSE)</f>
        <v>0</v>
      </c>
      <c r="U1031" t="str">
        <f>+VLOOKUP($G1031,TP!$G:$J,4,FALSE)</f>
        <v/>
      </c>
    </row>
    <row r="1032" spans="1:21">
      <c r="A1032">
        <v>2015</v>
      </c>
      <c r="B1032">
        <v>10</v>
      </c>
      <c r="D1032">
        <v>71</v>
      </c>
      <c r="E1032" t="s">
        <v>196</v>
      </c>
      <c r="F1032" t="s">
        <v>17</v>
      </c>
      <c r="G1032">
        <v>16</v>
      </c>
      <c r="H1032" t="s">
        <v>203</v>
      </c>
      <c r="I1032">
        <v>164002</v>
      </c>
      <c r="J1032" t="s">
        <v>204</v>
      </c>
      <c r="O1032">
        <v>-6129.41</v>
      </c>
      <c r="R1032" t="str">
        <f>+VLOOKUP($D1032,TP!$B:$E,3,FALSE)</f>
        <v>Services support</v>
      </c>
      <c r="S1032">
        <f>+VLOOKUP($D1032,TP!$B:$E,4,FALSE)</f>
        <v>0</v>
      </c>
      <c r="T1032">
        <f>+VLOOKUP($D1032,TP!$B:$F,5,FALSE)</f>
        <v>0</v>
      </c>
      <c r="U1032" t="str">
        <f>+VLOOKUP($G1032,TP!$G:$J,4,FALSE)</f>
        <v/>
      </c>
    </row>
    <row r="1033" spans="1:21">
      <c r="A1033">
        <v>2015</v>
      </c>
      <c r="B1033">
        <v>10</v>
      </c>
      <c r="D1033">
        <v>71</v>
      </c>
      <c r="E1033" t="s">
        <v>196</v>
      </c>
      <c r="F1033" t="s">
        <v>17</v>
      </c>
      <c r="G1033">
        <v>16</v>
      </c>
      <c r="H1033" t="s">
        <v>203</v>
      </c>
      <c r="I1033">
        <v>164002</v>
      </c>
      <c r="J1033" t="s">
        <v>204</v>
      </c>
      <c r="O1033">
        <v>-12666.67</v>
      </c>
      <c r="R1033" t="str">
        <f>+VLOOKUP($D1033,TP!$B:$E,3,FALSE)</f>
        <v>Services support</v>
      </c>
      <c r="S1033">
        <f>+VLOOKUP($D1033,TP!$B:$E,4,FALSE)</f>
        <v>0</v>
      </c>
      <c r="T1033">
        <f>+VLOOKUP($D1033,TP!$B:$F,5,FALSE)</f>
        <v>0</v>
      </c>
      <c r="U1033" t="str">
        <f>+VLOOKUP($G1033,TP!$G:$J,4,FALSE)</f>
        <v/>
      </c>
    </row>
    <row r="1034" spans="1:21">
      <c r="A1034">
        <v>2015</v>
      </c>
      <c r="B1034">
        <v>10</v>
      </c>
      <c r="D1034">
        <v>71</v>
      </c>
      <c r="E1034" t="s">
        <v>196</v>
      </c>
      <c r="F1034" t="s">
        <v>17</v>
      </c>
      <c r="G1034">
        <v>16</v>
      </c>
      <c r="H1034" t="s">
        <v>203</v>
      </c>
      <c r="I1034">
        <v>164002</v>
      </c>
      <c r="J1034" t="s">
        <v>204</v>
      </c>
      <c r="O1034">
        <v>-12666.67</v>
      </c>
      <c r="R1034" t="str">
        <f>+VLOOKUP($D1034,TP!$B:$E,3,FALSE)</f>
        <v>Services support</v>
      </c>
      <c r="S1034">
        <f>+VLOOKUP($D1034,TP!$B:$E,4,FALSE)</f>
        <v>0</v>
      </c>
      <c r="T1034">
        <f>+VLOOKUP($D1034,TP!$B:$F,5,FALSE)</f>
        <v>0</v>
      </c>
      <c r="U1034" t="str">
        <f>+VLOOKUP($G1034,TP!$G:$J,4,FALSE)</f>
        <v/>
      </c>
    </row>
    <row r="1035" spans="1:21">
      <c r="A1035">
        <v>2015</v>
      </c>
      <c r="B1035">
        <v>10</v>
      </c>
      <c r="D1035">
        <v>71</v>
      </c>
      <c r="E1035" t="s">
        <v>196</v>
      </c>
      <c r="F1035" t="s">
        <v>17</v>
      </c>
      <c r="G1035">
        <v>16</v>
      </c>
      <c r="H1035" t="s">
        <v>203</v>
      </c>
      <c r="I1035">
        <v>168842</v>
      </c>
      <c r="J1035" t="s">
        <v>205</v>
      </c>
      <c r="K1035">
        <v>-3669.36</v>
      </c>
      <c r="L1035">
        <v>-3171</v>
      </c>
      <c r="M1035">
        <v>-3201</v>
      </c>
      <c r="P1035">
        <v>-2736</v>
      </c>
      <c r="Q1035">
        <v>-2315</v>
      </c>
      <c r="R1035" t="str">
        <f>+VLOOKUP($D1035,TP!$B:$E,3,FALSE)</f>
        <v>Services support</v>
      </c>
      <c r="S1035">
        <f>+VLOOKUP($D1035,TP!$B:$E,4,FALSE)</f>
        <v>0</v>
      </c>
      <c r="T1035">
        <f>+VLOOKUP($D1035,TP!$B:$F,5,FALSE)</f>
        <v>0</v>
      </c>
      <c r="U1035" t="str">
        <f>+VLOOKUP($G1035,TP!$G:$J,4,FALSE)</f>
        <v/>
      </c>
    </row>
    <row r="1036" spans="1:21">
      <c r="A1036">
        <v>2015</v>
      </c>
      <c r="B1036">
        <v>10</v>
      </c>
      <c r="D1036">
        <v>71</v>
      </c>
      <c r="E1036" t="s">
        <v>196</v>
      </c>
      <c r="F1036" t="s">
        <v>17</v>
      </c>
      <c r="G1036">
        <v>16</v>
      </c>
      <c r="H1036" t="s">
        <v>203</v>
      </c>
      <c r="I1036">
        <v>168842</v>
      </c>
      <c r="J1036" t="s">
        <v>205</v>
      </c>
      <c r="K1036">
        <v>0</v>
      </c>
      <c r="L1036">
        <v>-20</v>
      </c>
      <c r="M1036">
        <v>-33</v>
      </c>
      <c r="P1036">
        <v>-5</v>
      </c>
      <c r="Q1036">
        <v>-1</v>
      </c>
      <c r="R1036" t="str">
        <f>+VLOOKUP($D1036,TP!$B:$E,3,FALSE)</f>
        <v>Services support</v>
      </c>
      <c r="S1036">
        <f>+VLOOKUP($D1036,TP!$B:$E,4,FALSE)</f>
        <v>0</v>
      </c>
      <c r="T1036">
        <f>+VLOOKUP($D1036,TP!$B:$F,5,FALSE)</f>
        <v>0</v>
      </c>
      <c r="U1036" t="str">
        <f>+VLOOKUP($G1036,TP!$G:$J,4,FALSE)</f>
        <v/>
      </c>
    </row>
    <row r="1037" spans="1:21">
      <c r="A1037">
        <v>2015</v>
      </c>
      <c r="B1037">
        <v>10</v>
      </c>
      <c r="D1037">
        <v>71</v>
      </c>
      <c r="E1037" t="s">
        <v>196</v>
      </c>
      <c r="F1037" t="s">
        <v>17</v>
      </c>
      <c r="G1037">
        <v>16</v>
      </c>
      <c r="H1037" t="s">
        <v>203</v>
      </c>
      <c r="I1037">
        <v>168842</v>
      </c>
      <c r="J1037" t="s">
        <v>205</v>
      </c>
      <c r="O1037">
        <v>-3191.08</v>
      </c>
      <c r="R1037" t="str">
        <f>+VLOOKUP($D1037,TP!$B:$E,3,FALSE)</f>
        <v>Services support</v>
      </c>
      <c r="S1037">
        <f>+VLOOKUP($D1037,TP!$B:$E,4,FALSE)</f>
        <v>0</v>
      </c>
      <c r="T1037">
        <f>+VLOOKUP($D1037,TP!$B:$F,5,FALSE)</f>
        <v>0</v>
      </c>
      <c r="U1037" t="str">
        <f>+VLOOKUP($G1037,TP!$G:$J,4,FALSE)</f>
        <v/>
      </c>
    </row>
    <row r="1038" spans="1:21">
      <c r="A1038">
        <v>2015</v>
      </c>
      <c r="B1038">
        <v>10</v>
      </c>
      <c r="D1038">
        <v>71</v>
      </c>
      <c r="E1038" t="s">
        <v>196</v>
      </c>
      <c r="F1038" t="s">
        <v>17</v>
      </c>
      <c r="G1038">
        <v>16</v>
      </c>
      <c r="H1038" t="s">
        <v>203</v>
      </c>
      <c r="I1038">
        <v>168843</v>
      </c>
      <c r="J1038" t="s">
        <v>205</v>
      </c>
      <c r="K1038">
        <v>0</v>
      </c>
      <c r="L1038">
        <v>5</v>
      </c>
      <c r="M1038">
        <v>20</v>
      </c>
      <c r="P1038">
        <v>1</v>
      </c>
      <c r="Q1038">
        <v>0</v>
      </c>
      <c r="R1038" t="str">
        <f>+VLOOKUP($D1038,TP!$B:$E,3,FALSE)</f>
        <v>Services support</v>
      </c>
      <c r="S1038">
        <f>+VLOOKUP($D1038,TP!$B:$E,4,FALSE)</f>
        <v>0</v>
      </c>
      <c r="T1038">
        <f>+VLOOKUP($D1038,TP!$B:$F,5,FALSE)</f>
        <v>0</v>
      </c>
      <c r="U1038" t="str">
        <f>+VLOOKUP($G1038,TP!$G:$J,4,FALSE)</f>
        <v/>
      </c>
    </row>
    <row r="1039" spans="1:21">
      <c r="A1039">
        <v>2015</v>
      </c>
      <c r="B1039">
        <v>10</v>
      </c>
      <c r="D1039">
        <v>71</v>
      </c>
      <c r="E1039" t="s">
        <v>196</v>
      </c>
      <c r="F1039" t="s">
        <v>17</v>
      </c>
      <c r="G1039">
        <v>16</v>
      </c>
      <c r="H1039" t="s">
        <v>203</v>
      </c>
      <c r="I1039">
        <v>168843</v>
      </c>
      <c r="J1039" t="s">
        <v>205</v>
      </c>
      <c r="K1039">
        <v>3191.08</v>
      </c>
      <c r="L1039">
        <v>2736</v>
      </c>
      <c r="M1039">
        <v>2768</v>
      </c>
      <c r="P1039">
        <v>2315</v>
      </c>
      <c r="Q1039">
        <v>1892</v>
      </c>
      <c r="R1039" t="str">
        <f>+VLOOKUP($D1039,TP!$B:$E,3,FALSE)</f>
        <v>Services support</v>
      </c>
      <c r="S1039">
        <f>+VLOOKUP($D1039,TP!$B:$E,4,FALSE)</f>
        <v>0</v>
      </c>
      <c r="T1039">
        <f>+VLOOKUP($D1039,TP!$B:$F,5,FALSE)</f>
        <v>0</v>
      </c>
      <c r="U1039" t="str">
        <f>+VLOOKUP($G1039,TP!$G:$J,4,FALSE)</f>
        <v/>
      </c>
    </row>
    <row r="1040" spans="1:21">
      <c r="A1040">
        <v>2015</v>
      </c>
      <c r="B1040">
        <v>10</v>
      </c>
      <c r="D1040">
        <v>71</v>
      </c>
      <c r="E1040" t="s">
        <v>196</v>
      </c>
      <c r="F1040" t="s">
        <v>17</v>
      </c>
      <c r="G1040">
        <v>21</v>
      </c>
      <c r="H1040" t="s">
        <v>76</v>
      </c>
      <c r="I1040">
        <v>218102</v>
      </c>
      <c r="J1040" t="s">
        <v>206</v>
      </c>
      <c r="K1040">
        <v>-27084.77</v>
      </c>
      <c r="L1040">
        <v>0</v>
      </c>
      <c r="M1040">
        <v>-50000</v>
      </c>
      <c r="P1040">
        <v>0</v>
      </c>
      <c r="Q1040">
        <v>0</v>
      </c>
      <c r="R1040" t="str">
        <f>+VLOOKUP($D1040,TP!$B:$E,3,FALSE)</f>
        <v>Services support</v>
      </c>
      <c r="S1040">
        <f>+VLOOKUP($D1040,TP!$B:$E,4,FALSE)</f>
        <v>0</v>
      </c>
      <c r="T1040">
        <f>+VLOOKUP($D1040,TP!$B:$F,5,FALSE)</f>
        <v>0</v>
      </c>
      <c r="U1040" t="str">
        <f>+VLOOKUP($G1040,TP!$G:$J,4,FALSE)</f>
        <v/>
      </c>
    </row>
    <row r="1041" spans="1:21">
      <c r="A1041">
        <v>2015</v>
      </c>
      <c r="B1041">
        <v>10</v>
      </c>
      <c r="D1041">
        <v>71</v>
      </c>
      <c r="E1041" t="s">
        <v>196</v>
      </c>
      <c r="F1041" t="s">
        <v>17</v>
      </c>
      <c r="G1041">
        <v>21</v>
      </c>
      <c r="H1041" t="s">
        <v>76</v>
      </c>
      <c r="I1041">
        <v>218102</v>
      </c>
      <c r="J1041" t="s">
        <v>206</v>
      </c>
      <c r="O1041">
        <v>-312</v>
      </c>
      <c r="R1041" t="str">
        <f>+VLOOKUP($D1041,TP!$B:$E,3,FALSE)</f>
        <v>Services support</v>
      </c>
      <c r="S1041">
        <f>+VLOOKUP($D1041,TP!$B:$E,4,FALSE)</f>
        <v>0</v>
      </c>
      <c r="T1041">
        <f>+VLOOKUP($D1041,TP!$B:$F,5,FALSE)</f>
        <v>0</v>
      </c>
      <c r="U1041" t="str">
        <f>+VLOOKUP($G1041,TP!$G:$J,4,FALSE)</f>
        <v/>
      </c>
    </row>
    <row r="1042" spans="1:21">
      <c r="A1042">
        <v>2015</v>
      </c>
      <c r="B1042">
        <v>10</v>
      </c>
      <c r="D1042">
        <v>71</v>
      </c>
      <c r="E1042" t="s">
        <v>196</v>
      </c>
      <c r="F1042" t="s">
        <v>17</v>
      </c>
      <c r="G1042">
        <v>21</v>
      </c>
      <c r="H1042" t="s">
        <v>76</v>
      </c>
      <c r="I1042">
        <v>218102</v>
      </c>
      <c r="J1042" t="s">
        <v>206</v>
      </c>
      <c r="K1042">
        <v>0</v>
      </c>
      <c r="M1042">
        <v>0</v>
      </c>
      <c r="P1042">
        <v>-40000</v>
      </c>
      <c r="Q1042">
        <v>0</v>
      </c>
      <c r="R1042" t="str">
        <f>+VLOOKUP($D1042,TP!$B:$E,3,FALSE)</f>
        <v>Services support</v>
      </c>
      <c r="S1042">
        <f>+VLOOKUP($D1042,TP!$B:$E,4,FALSE)</f>
        <v>0</v>
      </c>
      <c r="T1042">
        <f>+VLOOKUP($D1042,TP!$B:$F,5,FALSE)</f>
        <v>0</v>
      </c>
      <c r="U1042" t="str">
        <f>+VLOOKUP($G1042,TP!$G:$J,4,FALSE)</f>
        <v/>
      </c>
    </row>
    <row r="1043" spans="1:21">
      <c r="A1043">
        <v>2015</v>
      </c>
      <c r="B1043">
        <v>10</v>
      </c>
      <c r="D1043">
        <v>71</v>
      </c>
      <c r="E1043" t="s">
        <v>196</v>
      </c>
      <c r="F1043" t="s">
        <v>17</v>
      </c>
      <c r="G1043">
        <v>21</v>
      </c>
      <c r="H1043" t="s">
        <v>76</v>
      </c>
      <c r="I1043">
        <v>218102</v>
      </c>
      <c r="J1043" t="s">
        <v>206</v>
      </c>
      <c r="K1043">
        <v>0</v>
      </c>
      <c r="M1043">
        <v>0</v>
      </c>
      <c r="P1043">
        <v>-20000</v>
      </c>
      <c r="Q1043">
        <v>0</v>
      </c>
      <c r="R1043" t="str">
        <f>+VLOOKUP($D1043,TP!$B:$E,3,FALSE)</f>
        <v>Services support</v>
      </c>
      <c r="S1043">
        <f>+VLOOKUP($D1043,TP!$B:$E,4,FALSE)</f>
        <v>0</v>
      </c>
      <c r="T1043">
        <f>+VLOOKUP($D1043,TP!$B:$F,5,FALSE)</f>
        <v>0</v>
      </c>
      <c r="U1043" t="str">
        <f>+VLOOKUP($G1043,TP!$G:$J,4,FALSE)</f>
        <v/>
      </c>
    </row>
    <row r="1044" spans="1:21">
      <c r="A1044">
        <v>2015</v>
      </c>
      <c r="B1044">
        <v>10</v>
      </c>
      <c r="D1044">
        <v>71</v>
      </c>
      <c r="E1044" t="s">
        <v>196</v>
      </c>
      <c r="F1044" t="s">
        <v>17</v>
      </c>
      <c r="G1044">
        <v>21</v>
      </c>
      <c r="H1044" t="s">
        <v>76</v>
      </c>
      <c r="I1044">
        <v>218402</v>
      </c>
      <c r="J1044" t="s">
        <v>166</v>
      </c>
      <c r="O1044">
        <v>-517.5</v>
      </c>
      <c r="R1044" t="str">
        <f>+VLOOKUP($D1044,TP!$B:$E,3,FALSE)</f>
        <v>Services support</v>
      </c>
      <c r="S1044">
        <f>+VLOOKUP($D1044,TP!$B:$E,4,FALSE)</f>
        <v>0</v>
      </c>
      <c r="T1044">
        <f>+VLOOKUP($D1044,TP!$B:$F,5,FALSE)</f>
        <v>0</v>
      </c>
      <c r="U1044" t="str">
        <f>+VLOOKUP($G1044,TP!$G:$J,4,FALSE)</f>
        <v/>
      </c>
    </row>
    <row r="1045" spans="1:21">
      <c r="A1045">
        <v>2015</v>
      </c>
      <c r="B1045">
        <v>10</v>
      </c>
      <c r="D1045">
        <v>71</v>
      </c>
      <c r="E1045" t="s">
        <v>196</v>
      </c>
      <c r="F1045" t="s">
        <v>17</v>
      </c>
      <c r="G1045">
        <v>21</v>
      </c>
      <c r="H1045" t="s">
        <v>76</v>
      </c>
      <c r="I1045">
        <v>218802</v>
      </c>
      <c r="J1045" t="s">
        <v>77</v>
      </c>
      <c r="O1045">
        <v>-841.68</v>
      </c>
      <c r="R1045" t="str">
        <f>+VLOOKUP($D1045,TP!$B:$E,3,FALSE)</f>
        <v>Services support</v>
      </c>
      <c r="S1045">
        <f>+VLOOKUP($D1045,TP!$B:$E,4,FALSE)</f>
        <v>0</v>
      </c>
      <c r="T1045">
        <f>+VLOOKUP($D1045,TP!$B:$F,5,FALSE)</f>
        <v>0</v>
      </c>
      <c r="U1045" t="str">
        <f>+VLOOKUP($G1045,TP!$G:$J,4,FALSE)</f>
        <v/>
      </c>
    </row>
    <row r="1046" spans="1:21">
      <c r="A1046">
        <v>2015</v>
      </c>
      <c r="B1046">
        <v>10</v>
      </c>
      <c r="D1046">
        <v>71</v>
      </c>
      <c r="E1046" t="s">
        <v>196</v>
      </c>
      <c r="F1046" t="s">
        <v>17</v>
      </c>
      <c r="G1046">
        <v>23</v>
      </c>
      <c r="H1046" t="s">
        <v>276</v>
      </c>
      <c r="I1046">
        <v>231302</v>
      </c>
      <c r="J1046" t="s">
        <v>652</v>
      </c>
      <c r="K1046">
        <v>0</v>
      </c>
      <c r="L1046">
        <v>0</v>
      </c>
      <c r="M1046">
        <v>0</v>
      </c>
      <c r="P1046">
        <v>0</v>
      </c>
      <c r="Q1046">
        <v>-3000</v>
      </c>
      <c r="R1046" t="str">
        <f>+VLOOKUP($D1046,TP!$B:$E,3,FALSE)</f>
        <v>Services support</v>
      </c>
      <c r="S1046">
        <f>+VLOOKUP($D1046,TP!$B:$E,4,FALSE)</f>
        <v>0</v>
      </c>
      <c r="T1046">
        <f>+VLOOKUP($D1046,TP!$B:$F,5,FALSE)</f>
        <v>0</v>
      </c>
      <c r="U1046" t="str">
        <f>+VLOOKUP($G1046,TP!$G:$J,4,FALSE)</f>
        <v/>
      </c>
    </row>
    <row r="1047" spans="1:21">
      <c r="A1047">
        <v>2015</v>
      </c>
      <c r="B1047">
        <v>10</v>
      </c>
      <c r="D1047">
        <v>71</v>
      </c>
      <c r="E1047" t="s">
        <v>196</v>
      </c>
      <c r="F1047" t="s">
        <v>17</v>
      </c>
      <c r="G1047">
        <v>28</v>
      </c>
      <c r="H1047" t="s">
        <v>20</v>
      </c>
      <c r="I1047">
        <v>281200</v>
      </c>
      <c r="J1047" t="s">
        <v>207</v>
      </c>
      <c r="K1047">
        <v>7976.44</v>
      </c>
      <c r="L1047">
        <v>0</v>
      </c>
      <c r="M1047">
        <v>0</v>
      </c>
      <c r="P1047">
        <v>0</v>
      </c>
      <c r="Q1047">
        <v>0</v>
      </c>
      <c r="R1047" t="str">
        <f>+VLOOKUP($D1047,TP!$B:$E,3,FALSE)</f>
        <v>Services support</v>
      </c>
      <c r="S1047">
        <f>+VLOOKUP($D1047,TP!$B:$E,4,FALSE)</f>
        <v>0</v>
      </c>
      <c r="T1047">
        <f>+VLOOKUP($D1047,TP!$B:$F,5,FALSE)</f>
        <v>0</v>
      </c>
      <c r="U1047" t="str">
        <f>+VLOOKUP($G1047,TP!$G:$J,4,FALSE)</f>
        <v/>
      </c>
    </row>
    <row r="1048" spans="1:21">
      <c r="A1048">
        <v>2015</v>
      </c>
      <c r="B1048">
        <v>10</v>
      </c>
      <c r="D1048">
        <v>71</v>
      </c>
      <c r="E1048" t="s">
        <v>196</v>
      </c>
      <c r="F1048" t="s">
        <v>17</v>
      </c>
      <c r="G1048">
        <v>28</v>
      </c>
      <c r="H1048" t="s">
        <v>20</v>
      </c>
      <c r="I1048">
        <v>281315</v>
      </c>
      <c r="J1048" t="s">
        <v>208</v>
      </c>
      <c r="K1048">
        <v>29134.69</v>
      </c>
      <c r="L1048">
        <v>0</v>
      </c>
      <c r="M1048">
        <v>0</v>
      </c>
      <c r="P1048">
        <v>0</v>
      </c>
      <c r="Q1048">
        <v>0</v>
      </c>
      <c r="R1048" t="str">
        <f>+VLOOKUP($D1048,TP!$B:$E,3,FALSE)</f>
        <v>Services support</v>
      </c>
      <c r="S1048">
        <f>+VLOOKUP($D1048,TP!$B:$E,4,FALSE)</f>
        <v>0</v>
      </c>
      <c r="T1048">
        <f>+VLOOKUP($D1048,TP!$B:$F,5,FALSE)</f>
        <v>0</v>
      </c>
      <c r="U1048" t="str">
        <f>+VLOOKUP($G1048,TP!$G:$J,4,FALSE)</f>
        <v/>
      </c>
    </row>
    <row r="1049" spans="1:21">
      <c r="A1049">
        <v>2015</v>
      </c>
      <c r="B1049">
        <v>10</v>
      </c>
      <c r="D1049">
        <v>71</v>
      </c>
      <c r="E1049" t="s">
        <v>196</v>
      </c>
      <c r="F1049" t="s">
        <v>17</v>
      </c>
      <c r="G1049">
        <v>28</v>
      </c>
      <c r="H1049" t="s">
        <v>20</v>
      </c>
      <c r="I1049">
        <v>281350</v>
      </c>
      <c r="J1049" t="s">
        <v>198</v>
      </c>
      <c r="K1049">
        <v>6601.34</v>
      </c>
      <c r="L1049">
        <v>0</v>
      </c>
      <c r="M1049">
        <v>0</v>
      </c>
      <c r="P1049">
        <v>0</v>
      </c>
      <c r="Q1049">
        <v>0</v>
      </c>
      <c r="R1049" t="str">
        <f>+VLOOKUP($D1049,TP!$B:$E,3,FALSE)</f>
        <v>Services support</v>
      </c>
      <c r="S1049">
        <f>+VLOOKUP($D1049,TP!$B:$E,4,FALSE)</f>
        <v>0</v>
      </c>
      <c r="T1049">
        <f>+VLOOKUP($D1049,TP!$B:$F,5,FALSE)</f>
        <v>0</v>
      </c>
      <c r="U1049" t="str">
        <f>+VLOOKUP($G1049,TP!$G:$J,4,FALSE)</f>
        <v/>
      </c>
    </row>
    <row r="1050" spans="1:21">
      <c r="A1050">
        <v>2015</v>
      </c>
      <c r="B1050">
        <v>10</v>
      </c>
      <c r="D1050">
        <v>71</v>
      </c>
      <c r="E1050" t="s">
        <v>196</v>
      </c>
      <c r="F1050" t="s">
        <v>17</v>
      </c>
      <c r="G1050">
        <v>28</v>
      </c>
      <c r="H1050" t="s">
        <v>20</v>
      </c>
      <c r="I1050">
        <v>281810</v>
      </c>
      <c r="J1050" t="s">
        <v>209</v>
      </c>
      <c r="K1050">
        <v>15609.82</v>
      </c>
      <c r="L1050">
        <v>0</v>
      </c>
      <c r="M1050">
        <v>0</v>
      </c>
      <c r="P1050">
        <v>0</v>
      </c>
      <c r="Q1050">
        <v>0</v>
      </c>
      <c r="R1050" t="str">
        <f>+VLOOKUP($D1050,TP!$B:$E,3,FALSE)</f>
        <v>Services support</v>
      </c>
      <c r="S1050">
        <f>+VLOOKUP($D1050,TP!$B:$E,4,FALSE)</f>
        <v>0</v>
      </c>
      <c r="T1050">
        <f>+VLOOKUP($D1050,TP!$B:$F,5,FALSE)</f>
        <v>0</v>
      </c>
      <c r="U1050" t="str">
        <f>+VLOOKUP($G1050,TP!$G:$J,4,FALSE)</f>
        <v/>
      </c>
    </row>
    <row r="1051" spans="1:21">
      <c r="A1051">
        <v>2015</v>
      </c>
      <c r="B1051">
        <v>10</v>
      </c>
      <c r="D1051">
        <v>71</v>
      </c>
      <c r="E1051" t="s">
        <v>196</v>
      </c>
      <c r="F1051" t="s">
        <v>17</v>
      </c>
      <c r="G1051">
        <v>28</v>
      </c>
      <c r="H1051" t="s">
        <v>20</v>
      </c>
      <c r="I1051">
        <v>281840</v>
      </c>
      <c r="J1051" t="s">
        <v>78</v>
      </c>
      <c r="K1051">
        <v>3346.95</v>
      </c>
      <c r="L1051">
        <v>0</v>
      </c>
      <c r="M1051">
        <v>0</v>
      </c>
      <c r="P1051">
        <v>0</v>
      </c>
      <c r="Q1051">
        <v>0</v>
      </c>
      <c r="R1051" t="str">
        <f>+VLOOKUP($D1051,TP!$B:$E,3,FALSE)</f>
        <v>Services support</v>
      </c>
      <c r="S1051">
        <f>+VLOOKUP($D1051,TP!$B:$E,4,FALSE)</f>
        <v>0</v>
      </c>
      <c r="T1051">
        <f>+VLOOKUP($D1051,TP!$B:$F,5,FALSE)</f>
        <v>0</v>
      </c>
      <c r="U1051" t="str">
        <f>+VLOOKUP($G1051,TP!$G:$J,4,FALSE)</f>
        <v/>
      </c>
    </row>
    <row r="1052" spans="1:21">
      <c r="A1052">
        <v>2015</v>
      </c>
      <c r="B1052">
        <v>10</v>
      </c>
      <c r="D1052">
        <v>71</v>
      </c>
      <c r="E1052" t="s">
        <v>196</v>
      </c>
      <c r="F1052" t="s">
        <v>17</v>
      </c>
      <c r="G1052">
        <v>28</v>
      </c>
      <c r="H1052" t="s">
        <v>20</v>
      </c>
      <c r="I1052">
        <v>281880</v>
      </c>
      <c r="J1052" t="s">
        <v>22</v>
      </c>
      <c r="K1052">
        <v>1280.24</v>
      </c>
      <c r="L1052">
        <v>0</v>
      </c>
      <c r="M1052">
        <v>0</v>
      </c>
      <c r="P1052">
        <v>0</v>
      </c>
      <c r="Q1052">
        <v>0</v>
      </c>
      <c r="R1052" t="str">
        <f>+VLOOKUP($D1052,TP!$B:$E,3,FALSE)</f>
        <v>Services support</v>
      </c>
      <c r="S1052">
        <f>+VLOOKUP($D1052,TP!$B:$E,4,FALSE)</f>
        <v>0</v>
      </c>
      <c r="T1052">
        <f>+VLOOKUP($D1052,TP!$B:$F,5,FALSE)</f>
        <v>0</v>
      </c>
      <c r="U1052" t="str">
        <f>+VLOOKUP($G1052,TP!$G:$J,4,FALSE)</f>
        <v/>
      </c>
    </row>
    <row r="1053" spans="1:21">
      <c r="A1053">
        <v>2015</v>
      </c>
      <c r="B1053">
        <v>10</v>
      </c>
      <c r="D1053">
        <v>71</v>
      </c>
      <c r="E1053" t="s">
        <v>196</v>
      </c>
      <c r="F1053" t="s">
        <v>17</v>
      </c>
      <c r="G1053">
        <v>60</v>
      </c>
      <c r="H1053" t="s">
        <v>23</v>
      </c>
      <c r="I1053">
        <v>606110</v>
      </c>
      <c r="J1053" t="s">
        <v>210</v>
      </c>
      <c r="K1053">
        <v>-5139.49</v>
      </c>
      <c r="L1053">
        <v>-5000</v>
      </c>
      <c r="M1053">
        <v>-4500</v>
      </c>
      <c r="P1053">
        <v>-5000</v>
      </c>
      <c r="Q1053">
        <v>-5000</v>
      </c>
      <c r="R1053" t="str">
        <f>+VLOOKUP($D1053,TP!$B:$E,3,FALSE)</f>
        <v>Services support</v>
      </c>
      <c r="S1053">
        <f>+VLOOKUP($D1053,TP!$B:$E,4,FALSE)</f>
        <v>0</v>
      </c>
      <c r="T1053">
        <f>+VLOOKUP($D1053,TP!$B:$F,5,FALSE)</f>
        <v>0</v>
      </c>
      <c r="U1053" t="str">
        <f>+VLOOKUP($G1053,TP!$G:$J,4,FALSE)</f>
        <v>Charges</v>
      </c>
    </row>
    <row r="1054" spans="1:21">
      <c r="A1054">
        <v>2015</v>
      </c>
      <c r="B1054">
        <v>10</v>
      </c>
      <c r="D1054">
        <v>71</v>
      </c>
      <c r="E1054" t="s">
        <v>196</v>
      </c>
      <c r="F1054" t="s">
        <v>17</v>
      </c>
      <c r="G1054">
        <v>60</v>
      </c>
      <c r="H1054" t="s">
        <v>23</v>
      </c>
      <c r="I1054">
        <v>606110</v>
      </c>
      <c r="J1054" t="s">
        <v>210</v>
      </c>
      <c r="O1054">
        <v>-2418.23</v>
      </c>
      <c r="R1054" t="str">
        <f>+VLOOKUP($D1054,TP!$B:$E,3,FALSE)</f>
        <v>Services support</v>
      </c>
      <c r="S1054">
        <f>+VLOOKUP($D1054,TP!$B:$E,4,FALSE)</f>
        <v>0</v>
      </c>
      <c r="T1054">
        <f>+VLOOKUP($D1054,TP!$B:$F,5,FALSE)</f>
        <v>0</v>
      </c>
      <c r="U1054" t="str">
        <f>+VLOOKUP($G1054,TP!$G:$J,4,FALSE)</f>
        <v>Charges</v>
      </c>
    </row>
    <row r="1055" spans="1:21">
      <c r="A1055">
        <v>2015</v>
      </c>
      <c r="B1055">
        <v>10</v>
      </c>
      <c r="D1055">
        <v>71</v>
      </c>
      <c r="E1055" t="s">
        <v>196</v>
      </c>
      <c r="F1055" t="s">
        <v>17</v>
      </c>
      <c r="G1055">
        <v>60</v>
      </c>
      <c r="H1055" t="s">
        <v>23</v>
      </c>
      <c r="I1055">
        <v>606110</v>
      </c>
      <c r="J1055" t="s">
        <v>210</v>
      </c>
      <c r="O1055">
        <v>-748.81</v>
      </c>
      <c r="R1055" t="str">
        <f>+VLOOKUP($D1055,TP!$B:$E,3,FALSE)</f>
        <v>Services support</v>
      </c>
      <c r="S1055">
        <f>+VLOOKUP($D1055,TP!$B:$E,4,FALSE)</f>
        <v>0</v>
      </c>
      <c r="T1055">
        <f>+VLOOKUP($D1055,TP!$B:$F,5,FALSE)</f>
        <v>0</v>
      </c>
      <c r="U1055" t="str">
        <f>+VLOOKUP($G1055,TP!$G:$J,4,FALSE)</f>
        <v>Charges</v>
      </c>
    </row>
    <row r="1056" spans="1:21">
      <c r="A1056">
        <v>2015</v>
      </c>
      <c r="B1056">
        <v>10</v>
      </c>
      <c r="D1056">
        <v>71</v>
      </c>
      <c r="E1056" t="s">
        <v>196</v>
      </c>
      <c r="F1056" t="s">
        <v>17</v>
      </c>
      <c r="G1056">
        <v>60</v>
      </c>
      <c r="H1056" t="s">
        <v>23</v>
      </c>
      <c r="I1056">
        <v>606110</v>
      </c>
      <c r="J1056" t="s">
        <v>210</v>
      </c>
      <c r="O1056">
        <v>748.81</v>
      </c>
      <c r="R1056" t="str">
        <f>+VLOOKUP($D1056,TP!$B:$E,3,FALSE)</f>
        <v>Services support</v>
      </c>
      <c r="S1056">
        <f>+VLOOKUP($D1056,TP!$B:$E,4,FALSE)</f>
        <v>0</v>
      </c>
      <c r="T1056">
        <f>+VLOOKUP($D1056,TP!$B:$F,5,FALSE)</f>
        <v>0</v>
      </c>
      <c r="U1056" t="str">
        <f>+VLOOKUP($G1056,TP!$G:$J,4,FALSE)</f>
        <v>Charges</v>
      </c>
    </row>
    <row r="1057" spans="1:21">
      <c r="A1057">
        <v>2015</v>
      </c>
      <c r="B1057">
        <v>10</v>
      </c>
      <c r="D1057">
        <v>71</v>
      </c>
      <c r="E1057" t="s">
        <v>196</v>
      </c>
      <c r="F1057" t="s">
        <v>17</v>
      </c>
      <c r="G1057">
        <v>60</v>
      </c>
      <c r="H1057" t="s">
        <v>23</v>
      </c>
      <c r="I1057">
        <v>606120</v>
      </c>
      <c r="J1057" t="s">
        <v>211</v>
      </c>
      <c r="K1057">
        <v>-40381.46</v>
      </c>
      <c r="L1057">
        <v>-42000</v>
      </c>
      <c r="M1057">
        <v>-40000</v>
      </c>
      <c r="P1057">
        <v>-42000</v>
      </c>
      <c r="Q1057">
        <v>-42000</v>
      </c>
      <c r="R1057" t="str">
        <f>+VLOOKUP($D1057,TP!$B:$E,3,FALSE)</f>
        <v>Services support</v>
      </c>
      <c r="S1057">
        <f>+VLOOKUP($D1057,TP!$B:$E,4,FALSE)</f>
        <v>0</v>
      </c>
      <c r="T1057">
        <f>+VLOOKUP($D1057,TP!$B:$F,5,FALSE)</f>
        <v>0</v>
      </c>
      <c r="U1057" t="str">
        <f>+VLOOKUP($G1057,TP!$G:$J,4,FALSE)</f>
        <v>Charges</v>
      </c>
    </row>
    <row r="1058" spans="1:21">
      <c r="A1058">
        <v>2015</v>
      </c>
      <c r="B1058">
        <v>10</v>
      </c>
      <c r="D1058">
        <v>71</v>
      </c>
      <c r="E1058" t="s">
        <v>196</v>
      </c>
      <c r="F1058" t="s">
        <v>17</v>
      </c>
      <c r="G1058">
        <v>60</v>
      </c>
      <c r="H1058" t="s">
        <v>23</v>
      </c>
      <c r="I1058">
        <v>606120</v>
      </c>
      <c r="J1058" t="s">
        <v>211</v>
      </c>
      <c r="O1058">
        <v>-5509.99</v>
      </c>
      <c r="R1058" t="str">
        <f>+VLOOKUP($D1058,TP!$B:$E,3,FALSE)</f>
        <v>Services support</v>
      </c>
      <c r="S1058">
        <f>+VLOOKUP($D1058,TP!$B:$E,4,FALSE)</f>
        <v>0</v>
      </c>
      <c r="T1058">
        <f>+VLOOKUP($D1058,TP!$B:$F,5,FALSE)</f>
        <v>0</v>
      </c>
      <c r="U1058" t="str">
        <f>+VLOOKUP($G1058,TP!$G:$J,4,FALSE)</f>
        <v>Charges</v>
      </c>
    </row>
    <row r="1059" spans="1:21">
      <c r="A1059">
        <v>2015</v>
      </c>
      <c r="B1059">
        <v>10</v>
      </c>
      <c r="D1059">
        <v>71</v>
      </c>
      <c r="E1059" t="s">
        <v>196</v>
      </c>
      <c r="F1059" t="s">
        <v>17</v>
      </c>
      <c r="G1059">
        <v>60</v>
      </c>
      <c r="H1059" t="s">
        <v>23</v>
      </c>
      <c r="I1059">
        <v>606120</v>
      </c>
      <c r="J1059" t="s">
        <v>211</v>
      </c>
      <c r="O1059">
        <v>-4708.26</v>
      </c>
      <c r="R1059" t="str">
        <f>+VLOOKUP($D1059,TP!$B:$E,3,FALSE)</f>
        <v>Services support</v>
      </c>
      <c r="S1059">
        <f>+VLOOKUP($D1059,TP!$B:$E,4,FALSE)</f>
        <v>0</v>
      </c>
      <c r="T1059">
        <f>+VLOOKUP($D1059,TP!$B:$F,5,FALSE)</f>
        <v>0</v>
      </c>
      <c r="U1059" t="str">
        <f>+VLOOKUP($G1059,TP!$G:$J,4,FALSE)</f>
        <v>Charges</v>
      </c>
    </row>
    <row r="1060" spans="1:21">
      <c r="A1060">
        <v>2015</v>
      </c>
      <c r="B1060">
        <v>10</v>
      </c>
      <c r="D1060">
        <v>71</v>
      </c>
      <c r="E1060" t="s">
        <v>196</v>
      </c>
      <c r="F1060" t="s">
        <v>17</v>
      </c>
      <c r="G1060">
        <v>60</v>
      </c>
      <c r="H1060" t="s">
        <v>23</v>
      </c>
      <c r="I1060">
        <v>606120</v>
      </c>
      <c r="J1060" t="s">
        <v>211</v>
      </c>
      <c r="O1060">
        <v>-5386.52</v>
      </c>
      <c r="R1060" t="str">
        <f>+VLOOKUP($D1060,TP!$B:$E,3,FALSE)</f>
        <v>Services support</v>
      </c>
      <c r="S1060">
        <f>+VLOOKUP($D1060,TP!$B:$E,4,FALSE)</f>
        <v>0</v>
      </c>
      <c r="T1060">
        <f>+VLOOKUP($D1060,TP!$B:$F,5,FALSE)</f>
        <v>0</v>
      </c>
      <c r="U1060" t="str">
        <f>+VLOOKUP($G1060,TP!$G:$J,4,FALSE)</f>
        <v>Charges</v>
      </c>
    </row>
    <row r="1061" spans="1:21">
      <c r="A1061">
        <v>2015</v>
      </c>
      <c r="B1061">
        <v>10</v>
      </c>
      <c r="D1061">
        <v>71</v>
      </c>
      <c r="E1061" t="s">
        <v>196</v>
      </c>
      <c r="F1061" t="s">
        <v>17</v>
      </c>
      <c r="G1061">
        <v>60</v>
      </c>
      <c r="H1061" t="s">
        <v>23</v>
      </c>
      <c r="I1061">
        <v>606120</v>
      </c>
      <c r="J1061" t="s">
        <v>211</v>
      </c>
      <c r="O1061">
        <v>5509.99</v>
      </c>
      <c r="R1061" t="str">
        <f>+VLOOKUP($D1061,TP!$B:$E,3,FALSE)</f>
        <v>Services support</v>
      </c>
      <c r="S1061">
        <f>+VLOOKUP($D1061,TP!$B:$E,4,FALSE)</f>
        <v>0</v>
      </c>
      <c r="T1061">
        <f>+VLOOKUP($D1061,TP!$B:$F,5,FALSE)</f>
        <v>0</v>
      </c>
      <c r="U1061" t="str">
        <f>+VLOOKUP($G1061,TP!$G:$J,4,FALSE)</f>
        <v>Charges</v>
      </c>
    </row>
    <row r="1062" spans="1:21">
      <c r="A1062">
        <v>2015</v>
      </c>
      <c r="B1062">
        <v>10</v>
      </c>
      <c r="D1062">
        <v>71</v>
      </c>
      <c r="E1062" t="s">
        <v>196</v>
      </c>
      <c r="F1062" t="s">
        <v>17</v>
      </c>
      <c r="G1062">
        <v>60</v>
      </c>
      <c r="H1062" t="s">
        <v>23</v>
      </c>
      <c r="I1062">
        <v>606120</v>
      </c>
      <c r="J1062" t="s">
        <v>211</v>
      </c>
      <c r="O1062">
        <v>-4628.16</v>
      </c>
      <c r="R1062" t="str">
        <f>+VLOOKUP($D1062,TP!$B:$E,3,FALSE)</f>
        <v>Services support</v>
      </c>
      <c r="S1062">
        <f>+VLOOKUP($D1062,TP!$B:$E,4,FALSE)</f>
        <v>0</v>
      </c>
      <c r="T1062">
        <f>+VLOOKUP($D1062,TP!$B:$F,5,FALSE)</f>
        <v>0</v>
      </c>
      <c r="U1062" t="str">
        <f>+VLOOKUP($G1062,TP!$G:$J,4,FALSE)</f>
        <v>Charges</v>
      </c>
    </row>
    <row r="1063" spans="1:21">
      <c r="A1063">
        <v>2015</v>
      </c>
      <c r="B1063">
        <v>10</v>
      </c>
      <c r="D1063">
        <v>71</v>
      </c>
      <c r="E1063" t="s">
        <v>196</v>
      </c>
      <c r="F1063" t="s">
        <v>17</v>
      </c>
      <c r="G1063">
        <v>60</v>
      </c>
      <c r="H1063" t="s">
        <v>23</v>
      </c>
      <c r="I1063">
        <v>606120</v>
      </c>
      <c r="J1063" t="s">
        <v>211</v>
      </c>
      <c r="O1063">
        <v>-2677.13</v>
      </c>
      <c r="R1063" t="str">
        <f>+VLOOKUP($D1063,TP!$B:$E,3,FALSE)</f>
        <v>Services support</v>
      </c>
      <c r="S1063">
        <f>+VLOOKUP($D1063,TP!$B:$E,4,FALSE)</f>
        <v>0</v>
      </c>
      <c r="T1063">
        <f>+VLOOKUP($D1063,TP!$B:$F,5,FALSE)</f>
        <v>0</v>
      </c>
      <c r="U1063" t="str">
        <f>+VLOOKUP($G1063,TP!$G:$J,4,FALSE)</f>
        <v>Charges</v>
      </c>
    </row>
    <row r="1064" spans="1:21">
      <c r="A1064">
        <v>2015</v>
      </c>
      <c r="B1064">
        <v>10</v>
      </c>
      <c r="D1064">
        <v>71</v>
      </c>
      <c r="E1064" t="s">
        <v>196</v>
      </c>
      <c r="F1064" t="s">
        <v>17</v>
      </c>
      <c r="G1064">
        <v>60</v>
      </c>
      <c r="H1064" t="s">
        <v>23</v>
      </c>
      <c r="I1064">
        <v>606120</v>
      </c>
      <c r="J1064" t="s">
        <v>211</v>
      </c>
      <c r="O1064">
        <v>-2484.2199999999998</v>
      </c>
      <c r="R1064" t="str">
        <f>+VLOOKUP($D1064,TP!$B:$E,3,FALSE)</f>
        <v>Services support</v>
      </c>
      <c r="S1064">
        <f>+VLOOKUP($D1064,TP!$B:$E,4,FALSE)</f>
        <v>0</v>
      </c>
      <c r="T1064">
        <f>+VLOOKUP($D1064,TP!$B:$F,5,FALSE)</f>
        <v>0</v>
      </c>
      <c r="U1064" t="str">
        <f>+VLOOKUP($G1064,TP!$G:$J,4,FALSE)</f>
        <v>Charges</v>
      </c>
    </row>
    <row r="1065" spans="1:21">
      <c r="A1065">
        <v>2015</v>
      </c>
      <c r="B1065">
        <v>10</v>
      </c>
      <c r="D1065">
        <v>71</v>
      </c>
      <c r="E1065" t="s">
        <v>196</v>
      </c>
      <c r="F1065" t="s">
        <v>17</v>
      </c>
      <c r="G1065">
        <v>60</v>
      </c>
      <c r="H1065" t="s">
        <v>23</v>
      </c>
      <c r="I1065">
        <v>606120</v>
      </c>
      <c r="J1065" t="s">
        <v>211</v>
      </c>
      <c r="O1065">
        <v>-2782.46</v>
      </c>
      <c r="R1065" t="str">
        <f>+VLOOKUP($D1065,TP!$B:$E,3,FALSE)</f>
        <v>Services support</v>
      </c>
      <c r="S1065">
        <f>+VLOOKUP($D1065,TP!$B:$E,4,FALSE)</f>
        <v>0</v>
      </c>
      <c r="T1065">
        <f>+VLOOKUP($D1065,TP!$B:$F,5,FALSE)</f>
        <v>0</v>
      </c>
      <c r="U1065" t="str">
        <f>+VLOOKUP($G1065,TP!$G:$J,4,FALSE)</f>
        <v>Charges</v>
      </c>
    </row>
    <row r="1066" spans="1:21">
      <c r="A1066">
        <v>2015</v>
      </c>
      <c r="B1066">
        <v>10</v>
      </c>
      <c r="D1066">
        <v>71</v>
      </c>
      <c r="E1066" t="s">
        <v>196</v>
      </c>
      <c r="F1066" t="s">
        <v>17</v>
      </c>
      <c r="G1066">
        <v>60</v>
      </c>
      <c r="H1066" t="s">
        <v>23</v>
      </c>
      <c r="I1066">
        <v>606120</v>
      </c>
      <c r="J1066" t="s">
        <v>211</v>
      </c>
      <c r="O1066">
        <v>-2616.94</v>
      </c>
      <c r="R1066" t="str">
        <f>+VLOOKUP($D1066,TP!$B:$E,3,FALSE)</f>
        <v>Services support</v>
      </c>
      <c r="S1066">
        <f>+VLOOKUP($D1066,TP!$B:$E,4,FALSE)</f>
        <v>0</v>
      </c>
      <c r="T1066">
        <f>+VLOOKUP($D1066,TP!$B:$F,5,FALSE)</f>
        <v>0</v>
      </c>
      <c r="U1066" t="str">
        <f>+VLOOKUP($G1066,TP!$G:$J,4,FALSE)</f>
        <v>Charges</v>
      </c>
    </row>
    <row r="1067" spans="1:21">
      <c r="A1067">
        <v>2015</v>
      </c>
      <c r="B1067">
        <v>10</v>
      </c>
      <c r="D1067">
        <v>71</v>
      </c>
      <c r="E1067" t="s">
        <v>196</v>
      </c>
      <c r="F1067" t="s">
        <v>17</v>
      </c>
      <c r="G1067">
        <v>60</v>
      </c>
      <c r="H1067" t="s">
        <v>23</v>
      </c>
      <c r="I1067">
        <v>606120</v>
      </c>
      <c r="J1067" t="s">
        <v>211</v>
      </c>
      <c r="O1067">
        <v>-2358.9499999999998</v>
      </c>
      <c r="R1067" t="str">
        <f>+VLOOKUP($D1067,TP!$B:$E,3,FALSE)</f>
        <v>Services support</v>
      </c>
      <c r="S1067">
        <f>+VLOOKUP($D1067,TP!$B:$E,4,FALSE)</f>
        <v>0</v>
      </c>
      <c r="T1067">
        <f>+VLOOKUP($D1067,TP!$B:$F,5,FALSE)</f>
        <v>0</v>
      </c>
      <c r="U1067" t="str">
        <f>+VLOOKUP($G1067,TP!$G:$J,4,FALSE)</f>
        <v>Charges</v>
      </c>
    </row>
    <row r="1068" spans="1:21">
      <c r="A1068">
        <v>2015</v>
      </c>
      <c r="B1068">
        <v>10</v>
      </c>
      <c r="D1068">
        <v>71</v>
      </c>
      <c r="E1068" t="s">
        <v>196</v>
      </c>
      <c r="F1068" t="s">
        <v>17</v>
      </c>
      <c r="G1068">
        <v>60</v>
      </c>
      <c r="H1068" t="s">
        <v>23</v>
      </c>
      <c r="I1068">
        <v>606140</v>
      </c>
      <c r="J1068" t="s">
        <v>212</v>
      </c>
      <c r="K1068">
        <v>-34502.480000000003</v>
      </c>
      <c r="L1068">
        <v>-38500</v>
      </c>
      <c r="M1068">
        <v>-40000</v>
      </c>
      <c r="P1068">
        <v>-38500</v>
      </c>
      <c r="Q1068">
        <v>-38500</v>
      </c>
      <c r="R1068" t="str">
        <f>+VLOOKUP($D1068,TP!$B:$E,3,FALSE)</f>
        <v>Services support</v>
      </c>
      <c r="S1068">
        <f>+VLOOKUP($D1068,TP!$B:$E,4,FALSE)</f>
        <v>0</v>
      </c>
      <c r="T1068">
        <f>+VLOOKUP($D1068,TP!$B:$F,5,FALSE)</f>
        <v>0</v>
      </c>
      <c r="U1068" t="str">
        <f>+VLOOKUP($G1068,TP!$G:$J,4,FALSE)</f>
        <v>Charges</v>
      </c>
    </row>
    <row r="1069" spans="1:21">
      <c r="A1069">
        <v>2015</v>
      </c>
      <c r="B1069">
        <v>10</v>
      </c>
      <c r="D1069">
        <v>71</v>
      </c>
      <c r="E1069" t="s">
        <v>196</v>
      </c>
      <c r="F1069" t="s">
        <v>17</v>
      </c>
      <c r="G1069">
        <v>60</v>
      </c>
      <c r="H1069" t="s">
        <v>23</v>
      </c>
      <c r="I1069">
        <v>606140</v>
      </c>
      <c r="J1069" t="s">
        <v>212</v>
      </c>
      <c r="O1069">
        <v>-6414.75</v>
      </c>
      <c r="R1069" t="str">
        <f>+VLOOKUP($D1069,TP!$B:$E,3,FALSE)</f>
        <v>Services support</v>
      </c>
      <c r="S1069">
        <f>+VLOOKUP($D1069,TP!$B:$E,4,FALSE)</f>
        <v>0</v>
      </c>
      <c r="T1069">
        <f>+VLOOKUP($D1069,TP!$B:$F,5,FALSE)</f>
        <v>0</v>
      </c>
      <c r="U1069" t="str">
        <f>+VLOOKUP($G1069,TP!$G:$J,4,FALSE)</f>
        <v>Charges</v>
      </c>
    </row>
    <row r="1070" spans="1:21">
      <c r="A1070">
        <v>2015</v>
      </c>
      <c r="B1070">
        <v>10</v>
      </c>
      <c r="D1070">
        <v>71</v>
      </c>
      <c r="E1070" t="s">
        <v>196</v>
      </c>
      <c r="F1070" t="s">
        <v>17</v>
      </c>
      <c r="G1070">
        <v>60</v>
      </c>
      <c r="H1070" t="s">
        <v>23</v>
      </c>
      <c r="I1070">
        <v>606140</v>
      </c>
      <c r="J1070" t="s">
        <v>212</v>
      </c>
      <c r="O1070">
        <v>-6529.97</v>
      </c>
      <c r="R1070" t="str">
        <f>+VLOOKUP($D1070,TP!$B:$E,3,FALSE)</f>
        <v>Services support</v>
      </c>
      <c r="S1070">
        <f>+VLOOKUP($D1070,TP!$B:$E,4,FALSE)</f>
        <v>0</v>
      </c>
      <c r="T1070">
        <f>+VLOOKUP($D1070,TP!$B:$F,5,FALSE)</f>
        <v>0</v>
      </c>
      <c r="U1070" t="str">
        <f>+VLOOKUP($G1070,TP!$G:$J,4,FALSE)</f>
        <v>Charges</v>
      </c>
    </row>
    <row r="1071" spans="1:21">
      <c r="A1071">
        <v>2015</v>
      </c>
      <c r="B1071">
        <v>10</v>
      </c>
      <c r="D1071">
        <v>71</v>
      </c>
      <c r="E1071" t="s">
        <v>196</v>
      </c>
      <c r="F1071" t="s">
        <v>17</v>
      </c>
      <c r="G1071">
        <v>60</v>
      </c>
      <c r="H1071" t="s">
        <v>23</v>
      </c>
      <c r="I1071">
        <v>606140</v>
      </c>
      <c r="J1071" t="s">
        <v>212</v>
      </c>
      <c r="O1071">
        <v>-7021.16</v>
      </c>
      <c r="R1071" t="str">
        <f>+VLOOKUP($D1071,TP!$B:$E,3,FALSE)</f>
        <v>Services support</v>
      </c>
      <c r="S1071">
        <f>+VLOOKUP($D1071,TP!$B:$E,4,FALSE)</f>
        <v>0</v>
      </c>
      <c r="T1071">
        <f>+VLOOKUP($D1071,TP!$B:$F,5,FALSE)</f>
        <v>0</v>
      </c>
      <c r="U1071" t="str">
        <f>+VLOOKUP($G1071,TP!$G:$J,4,FALSE)</f>
        <v>Charges</v>
      </c>
    </row>
    <row r="1072" spans="1:21">
      <c r="A1072">
        <v>2015</v>
      </c>
      <c r="B1072">
        <v>10</v>
      </c>
      <c r="D1072">
        <v>71</v>
      </c>
      <c r="E1072" t="s">
        <v>196</v>
      </c>
      <c r="F1072" t="s">
        <v>17</v>
      </c>
      <c r="G1072">
        <v>60</v>
      </c>
      <c r="H1072" t="s">
        <v>23</v>
      </c>
      <c r="I1072">
        <v>606140</v>
      </c>
      <c r="J1072" t="s">
        <v>212</v>
      </c>
      <c r="O1072">
        <v>6414.75</v>
      </c>
      <c r="R1072" t="str">
        <f>+VLOOKUP($D1072,TP!$B:$E,3,FALSE)</f>
        <v>Services support</v>
      </c>
      <c r="S1072">
        <f>+VLOOKUP($D1072,TP!$B:$E,4,FALSE)</f>
        <v>0</v>
      </c>
      <c r="T1072">
        <f>+VLOOKUP($D1072,TP!$B:$F,5,FALSE)</f>
        <v>0</v>
      </c>
      <c r="U1072" t="str">
        <f>+VLOOKUP($G1072,TP!$G:$J,4,FALSE)</f>
        <v>Charges</v>
      </c>
    </row>
    <row r="1073" spans="1:21">
      <c r="A1073">
        <v>2015</v>
      </c>
      <c r="B1073">
        <v>10</v>
      </c>
      <c r="D1073">
        <v>71</v>
      </c>
      <c r="E1073" t="s">
        <v>196</v>
      </c>
      <c r="F1073" t="s">
        <v>17</v>
      </c>
      <c r="G1073">
        <v>60</v>
      </c>
      <c r="H1073" t="s">
        <v>23</v>
      </c>
      <c r="I1073">
        <v>606140</v>
      </c>
      <c r="J1073" t="s">
        <v>212</v>
      </c>
      <c r="O1073">
        <v>-4502.8599999999997</v>
      </c>
      <c r="R1073" t="str">
        <f>+VLOOKUP($D1073,TP!$B:$E,3,FALSE)</f>
        <v>Services support</v>
      </c>
      <c r="S1073">
        <f>+VLOOKUP($D1073,TP!$B:$E,4,FALSE)</f>
        <v>0</v>
      </c>
      <c r="T1073">
        <f>+VLOOKUP($D1073,TP!$B:$F,5,FALSE)</f>
        <v>0</v>
      </c>
      <c r="U1073" t="str">
        <f>+VLOOKUP($G1073,TP!$G:$J,4,FALSE)</f>
        <v>Charges</v>
      </c>
    </row>
    <row r="1074" spans="1:21">
      <c r="A1074">
        <v>2015</v>
      </c>
      <c r="B1074">
        <v>10</v>
      </c>
      <c r="D1074">
        <v>71</v>
      </c>
      <c r="E1074" t="s">
        <v>196</v>
      </c>
      <c r="F1074" t="s">
        <v>17</v>
      </c>
      <c r="G1074">
        <v>60</v>
      </c>
      <c r="H1074" t="s">
        <v>23</v>
      </c>
      <c r="I1074">
        <v>606140</v>
      </c>
      <c r="J1074" t="s">
        <v>212</v>
      </c>
      <c r="O1074">
        <v>-4701.71</v>
      </c>
      <c r="R1074" t="str">
        <f>+VLOOKUP($D1074,TP!$B:$E,3,FALSE)</f>
        <v>Services support</v>
      </c>
      <c r="S1074">
        <f>+VLOOKUP($D1074,TP!$B:$E,4,FALSE)</f>
        <v>0</v>
      </c>
      <c r="T1074">
        <f>+VLOOKUP($D1074,TP!$B:$F,5,FALSE)</f>
        <v>0</v>
      </c>
      <c r="U1074" t="str">
        <f>+VLOOKUP($G1074,TP!$G:$J,4,FALSE)</f>
        <v>Charges</v>
      </c>
    </row>
    <row r="1075" spans="1:21">
      <c r="A1075">
        <v>2015</v>
      </c>
      <c r="B1075">
        <v>10</v>
      </c>
      <c r="D1075">
        <v>71</v>
      </c>
      <c r="E1075" t="s">
        <v>196</v>
      </c>
      <c r="F1075" t="s">
        <v>17</v>
      </c>
      <c r="G1075">
        <v>60</v>
      </c>
      <c r="H1075" t="s">
        <v>23</v>
      </c>
      <c r="I1075">
        <v>606140</v>
      </c>
      <c r="J1075" t="s">
        <v>212</v>
      </c>
      <c r="O1075">
        <v>-2796.11</v>
      </c>
      <c r="R1075" t="str">
        <f>+VLOOKUP($D1075,TP!$B:$E,3,FALSE)</f>
        <v>Services support</v>
      </c>
      <c r="S1075">
        <f>+VLOOKUP($D1075,TP!$B:$E,4,FALSE)</f>
        <v>0</v>
      </c>
      <c r="T1075">
        <f>+VLOOKUP($D1075,TP!$B:$F,5,FALSE)</f>
        <v>0</v>
      </c>
      <c r="U1075" t="str">
        <f>+VLOOKUP($G1075,TP!$G:$J,4,FALSE)</f>
        <v>Charges</v>
      </c>
    </row>
    <row r="1076" spans="1:21">
      <c r="A1076">
        <v>2015</v>
      </c>
      <c r="B1076">
        <v>10</v>
      </c>
      <c r="D1076">
        <v>71</v>
      </c>
      <c r="E1076" t="s">
        <v>196</v>
      </c>
      <c r="F1076" t="s">
        <v>17</v>
      </c>
      <c r="G1076">
        <v>60</v>
      </c>
      <c r="H1076" t="s">
        <v>23</v>
      </c>
      <c r="I1076">
        <v>606140</v>
      </c>
      <c r="J1076" t="s">
        <v>212</v>
      </c>
      <c r="O1076">
        <v>-1128.06</v>
      </c>
      <c r="R1076" t="str">
        <f>+VLOOKUP($D1076,TP!$B:$E,3,FALSE)</f>
        <v>Services support</v>
      </c>
      <c r="S1076">
        <f>+VLOOKUP($D1076,TP!$B:$E,4,FALSE)</f>
        <v>0</v>
      </c>
      <c r="T1076">
        <f>+VLOOKUP($D1076,TP!$B:$F,5,FALSE)</f>
        <v>0</v>
      </c>
      <c r="U1076" t="str">
        <f>+VLOOKUP($G1076,TP!$G:$J,4,FALSE)</f>
        <v>Charges</v>
      </c>
    </row>
    <row r="1077" spans="1:21">
      <c r="A1077">
        <v>2015</v>
      </c>
      <c r="B1077">
        <v>10</v>
      </c>
      <c r="D1077">
        <v>71</v>
      </c>
      <c r="E1077" t="s">
        <v>196</v>
      </c>
      <c r="F1077" t="s">
        <v>17</v>
      </c>
      <c r="G1077">
        <v>60</v>
      </c>
      <c r="H1077" t="s">
        <v>23</v>
      </c>
      <c r="I1077">
        <v>606140</v>
      </c>
      <c r="J1077" t="s">
        <v>212</v>
      </c>
      <c r="O1077">
        <v>-813.05</v>
      </c>
      <c r="R1077" t="str">
        <f>+VLOOKUP($D1077,TP!$B:$E,3,FALSE)</f>
        <v>Services support</v>
      </c>
      <c r="S1077">
        <f>+VLOOKUP($D1077,TP!$B:$E,4,FALSE)</f>
        <v>0</v>
      </c>
      <c r="T1077">
        <f>+VLOOKUP($D1077,TP!$B:$F,5,FALSE)</f>
        <v>0</v>
      </c>
      <c r="U1077" t="str">
        <f>+VLOOKUP($G1077,TP!$G:$J,4,FALSE)</f>
        <v>Charges</v>
      </c>
    </row>
    <row r="1078" spans="1:21">
      <c r="A1078">
        <v>2015</v>
      </c>
      <c r="B1078">
        <v>10</v>
      </c>
      <c r="D1078">
        <v>71</v>
      </c>
      <c r="E1078" t="s">
        <v>196</v>
      </c>
      <c r="F1078" t="s">
        <v>17</v>
      </c>
      <c r="G1078">
        <v>60</v>
      </c>
      <c r="H1078" t="s">
        <v>23</v>
      </c>
      <c r="I1078">
        <v>606140</v>
      </c>
      <c r="J1078" t="s">
        <v>212</v>
      </c>
      <c r="O1078">
        <v>-90.9</v>
      </c>
      <c r="R1078" t="str">
        <f>+VLOOKUP($D1078,TP!$B:$E,3,FALSE)</f>
        <v>Services support</v>
      </c>
      <c r="S1078">
        <f>+VLOOKUP($D1078,TP!$B:$E,4,FALSE)</f>
        <v>0</v>
      </c>
      <c r="T1078">
        <f>+VLOOKUP($D1078,TP!$B:$F,5,FALSE)</f>
        <v>0</v>
      </c>
      <c r="U1078" t="str">
        <f>+VLOOKUP($G1078,TP!$G:$J,4,FALSE)</f>
        <v>Charges</v>
      </c>
    </row>
    <row r="1079" spans="1:21">
      <c r="A1079">
        <v>2015</v>
      </c>
      <c r="B1079">
        <v>10</v>
      </c>
      <c r="D1079">
        <v>71</v>
      </c>
      <c r="E1079" t="s">
        <v>196</v>
      </c>
      <c r="F1079" t="s">
        <v>17</v>
      </c>
      <c r="G1079">
        <v>60</v>
      </c>
      <c r="H1079" t="s">
        <v>23</v>
      </c>
      <c r="I1079">
        <v>606140</v>
      </c>
      <c r="J1079" t="s">
        <v>212</v>
      </c>
      <c r="O1079">
        <v>-801.77</v>
      </c>
      <c r="R1079" t="str">
        <f>+VLOOKUP($D1079,TP!$B:$E,3,FALSE)</f>
        <v>Services support</v>
      </c>
      <c r="S1079">
        <f>+VLOOKUP($D1079,TP!$B:$E,4,FALSE)</f>
        <v>0</v>
      </c>
      <c r="T1079">
        <f>+VLOOKUP($D1079,TP!$B:$F,5,FALSE)</f>
        <v>0</v>
      </c>
      <c r="U1079" t="str">
        <f>+VLOOKUP($G1079,TP!$G:$J,4,FALSE)</f>
        <v>Charges</v>
      </c>
    </row>
    <row r="1080" spans="1:21">
      <c r="A1080">
        <v>2015</v>
      </c>
      <c r="B1080">
        <v>10</v>
      </c>
      <c r="D1080">
        <v>71</v>
      </c>
      <c r="E1080" t="s">
        <v>196</v>
      </c>
      <c r="F1080" t="s">
        <v>17</v>
      </c>
      <c r="G1080">
        <v>60</v>
      </c>
      <c r="H1080" t="s">
        <v>23</v>
      </c>
      <c r="I1080">
        <v>606310</v>
      </c>
      <c r="J1080" t="s">
        <v>79</v>
      </c>
      <c r="K1080">
        <v>-15044.29</v>
      </c>
      <c r="L1080">
        <v>-9100</v>
      </c>
      <c r="M1080">
        <v>-13000</v>
      </c>
      <c r="P1080">
        <v>-4100</v>
      </c>
      <c r="Q1080">
        <v>-4100</v>
      </c>
      <c r="R1080" t="str">
        <f>+VLOOKUP($D1080,TP!$B:$E,3,FALSE)</f>
        <v>Services support</v>
      </c>
      <c r="S1080">
        <f>+VLOOKUP($D1080,TP!$B:$E,4,FALSE)</f>
        <v>0</v>
      </c>
      <c r="T1080">
        <f>+VLOOKUP($D1080,TP!$B:$F,5,FALSE)</f>
        <v>0</v>
      </c>
      <c r="U1080" t="str">
        <f>+VLOOKUP($G1080,TP!$G:$J,4,FALSE)</f>
        <v>Charges</v>
      </c>
    </row>
    <row r="1081" spans="1:21">
      <c r="A1081">
        <v>2015</v>
      </c>
      <c r="B1081">
        <v>10</v>
      </c>
      <c r="D1081">
        <v>71</v>
      </c>
      <c r="E1081" t="s">
        <v>196</v>
      </c>
      <c r="F1081" t="s">
        <v>17</v>
      </c>
      <c r="G1081">
        <v>60</v>
      </c>
      <c r="H1081" t="s">
        <v>23</v>
      </c>
      <c r="I1081">
        <v>606310</v>
      </c>
      <c r="J1081" t="s">
        <v>79</v>
      </c>
      <c r="O1081">
        <v>-684.89</v>
      </c>
      <c r="R1081" t="str">
        <f>+VLOOKUP($D1081,TP!$B:$E,3,FALSE)</f>
        <v>Services support</v>
      </c>
      <c r="S1081">
        <f>+VLOOKUP($D1081,TP!$B:$E,4,FALSE)</f>
        <v>0</v>
      </c>
      <c r="T1081">
        <f>+VLOOKUP($D1081,TP!$B:$F,5,FALSE)</f>
        <v>0</v>
      </c>
      <c r="U1081" t="str">
        <f>+VLOOKUP($G1081,TP!$G:$J,4,FALSE)</f>
        <v>Charges</v>
      </c>
    </row>
    <row r="1082" spans="1:21">
      <c r="A1082">
        <v>2015</v>
      </c>
      <c r="B1082">
        <v>10</v>
      </c>
      <c r="D1082">
        <v>71</v>
      </c>
      <c r="E1082" t="s">
        <v>196</v>
      </c>
      <c r="F1082" t="s">
        <v>17</v>
      </c>
      <c r="G1082">
        <v>60</v>
      </c>
      <c r="H1082" t="s">
        <v>23</v>
      </c>
      <c r="I1082">
        <v>606310</v>
      </c>
      <c r="J1082" t="s">
        <v>79</v>
      </c>
      <c r="O1082">
        <v>-139.82</v>
      </c>
      <c r="R1082" t="str">
        <f>+VLOOKUP($D1082,TP!$B:$E,3,FALSE)</f>
        <v>Services support</v>
      </c>
      <c r="S1082">
        <f>+VLOOKUP($D1082,TP!$B:$E,4,FALSE)</f>
        <v>0</v>
      </c>
      <c r="T1082">
        <f>+VLOOKUP($D1082,TP!$B:$F,5,FALSE)</f>
        <v>0</v>
      </c>
      <c r="U1082" t="str">
        <f>+VLOOKUP($G1082,TP!$G:$J,4,FALSE)</f>
        <v>Charges</v>
      </c>
    </row>
    <row r="1083" spans="1:21">
      <c r="A1083">
        <v>2015</v>
      </c>
      <c r="B1083">
        <v>10</v>
      </c>
      <c r="D1083">
        <v>71</v>
      </c>
      <c r="E1083" t="s">
        <v>196</v>
      </c>
      <c r="F1083" t="s">
        <v>17</v>
      </c>
      <c r="G1083">
        <v>60</v>
      </c>
      <c r="H1083" t="s">
        <v>23</v>
      </c>
      <c r="I1083">
        <v>606310</v>
      </c>
      <c r="J1083" t="s">
        <v>79</v>
      </c>
      <c r="O1083">
        <v>-211.8</v>
      </c>
      <c r="R1083" t="str">
        <f>+VLOOKUP($D1083,TP!$B:$E,3,FALSE)</f>
        <v>Services support</v>
      </c>
      <c r="S1083">
        <f>+VLOOKUP($D1083,TP!$B:$E,4,FALSE)</f>
        <v>0</v>
      </c>
      <c r="T1083">
        <f>+VLOOKUP($D1083,TP!$B:$F,5,FALSE)</f>
        <v>0</v>
      </c>
      <c r="U1083" t="str">
        <f>+VLOOKUP($G1083,TP!$G:$J,4,FALSE)</f>
        <v>Charges</v>
      </c>
    </row>
    <row r="1084" spans="1:21">
      <c r="A1084">
        <v>2015</v>
      </c>
      <c r="B1084">
        <v>10</v>
      </c>
      <c r="D1084">
        <v>71</v>
      </c>
      <c r="E1084" t="s">
        <v>196</v>
      </c>
      <c r="F1084" t="s">
        <v>17</v>
      </c>
      <c r="G1084">
        <v>60</v>
      </c>
      <c r="H1084" t="s">
        <v>23</v>
      </c>
      <c r="I1084">
        <v>606310</v>
      </c>
      <c r="J1084" t="s">
        <v>79</v>
      </c>
      <c r="O1084">
        <v>-379</v>
      </c>
      <c r="R1084" t="str">
        <f>+VLOOKUP($D1084,TP!$B:$E,3,FALSE)</f>
        <v>Services support</v>
      </c>
      <c r="S1084">
        <f>+VLOOKUP($D1084,TP!$B:$E,4,FALSE)</f>
        <v>0</v>
      </c>
      <c r="T1084">
        <f>+VLOOKUP($D1084,TP!$B:$F,5,FALSE)</f>
        <v>0</v>
      </c>
      <c r="U1084" t="str">
        <f>+VLOOKUP($G1084,TP!$G:$J,4,FALSE)</f>
        <v>Charges</v>
      </c>
    </row>
    <row r="1085" spans="1:21">
      <c r="A1085">
        <v>2015</v>
      </c>
      <c r="B1085">
        <v>10</v>
      </c>
      <c r="D1085">
        <v>71</v>
      </c>
      <c r="E1085" t="s">
        <v>196</v>
      </c>
      <c r="F1085" t="s">
        <v>17</v>
      </c>
      <c r="G1085">
        <v>60</v>
      </c>
      <c r="H1085" t="s">
        <v>23</v>
      </c>
      <c r="I1085">
        <v>606310</v>
      </c>
      <c r="J1085" t="s">
        <v>79</v>
      </c>
      <c r="O1085">
        <v>-310.92</v>
      </c>
      <c r="R1085" t="str">
        <f>+VLOOKUP($D1085,TP!$B:$E,3,FALSE)</f>
        <v>Services support</v>
      </c>
      <c r="S1085">
        <f>+VLOOKUP($D1085,TP!$B:$E,4,FALSE)</f>
        <v>0</v>
      </c>
      <c r="T1085">
        <f>+VLOOKUP($D1085,TP!$B:$F,5,FALSE)</f>
        <v>0</v>
      </c>
      <c r="U1085" t="str">
        <f>+VLOOKUP($G1085,TP!$G:$J,4,FALSE)</f>
        <v>Charges</v>
      </c>
    </row>
    <row r="1086" spans="1:21">
      <c r="A1086">
        <v>2015</v>
      </c>
      <c r="B1086">
        <v>10</v>
      </c>
      <c r="D1086">
        <v>71</v>
      </c>
      <c r="E1086" t="s">
        <v>196</v>
      </c>
      <c r="F1086" t="s">
        <v>17</v>
      </c>
      <c r="G1086">
        <v>60</v>
      </c>
      <c r="H1086" t="s">
        <v>23</v>
      </c>
      <c r="I1086">
        <v>606310</v>
      </c>
      <c r="J1086" t="s">
        <v>79</v>
      </c>
      <c r="O1086">
        <v>-339.6</v>
      </c>
      <c r="R1086" t="str">
        <f>+VLOOKUP($D1086,TP!$B:$E,3,FALSE)</f>
        <v>Services support</v>
      </c>
      <c r="S1086">
        <f>+VLOOKUP($D1086,TP!$B:$E,4,FALSE)</f>
        <v>0</v>
      </c>
      <c r="T1086">
        <f>+VLOOKUP($D1086,TP!$B:$F,5,FALSE)</f>
        <v>0</v>
      </c>
      <c r="U1086" t="str">
        <f>+VLOOKUP($G1086,TP!$G:$J,4,FALSE)</f>
        <v>Charges</v>
      </c>
    </row>
    <row r="1087" spans="1:21">
      <c r="A1087">
        <v>2015</v>
      </c>
      <c r="B1087">
        <v>10</v>
      </c>
      <c r="D1087">
        <v>71</v>
      </c>
      <c r="E1087" t="s">
        <v>196</v>
      </c>
      <c r="F1087" t="s">
        <v>17</v>
      </c>
      <c r="G1087">
        <v>60</v>
      </c>
      <c r="H1087" t="s">
        <v>23</v>
      </c>
      <c r="I1087">
        <v>606310</v>
      </c>
      <c r="J1087" t="s">
        <v>79</v>
      </c>
      <c r="O1087">
        <v>-113.69</v>
      </c>
      <c r="R1087" t="str">
        <f>+VLOOKUP($D1087,TP!$B:$E,3,FALSE)</f>
        <v>Services support</v>
      </c>
      <c r="S1087">
        <f>+VLOOKUP($D1087,TP!$B:$E,4,FALSE)</f>
        <v>0</v>
      </c>
      <c r="T1087">
        <f>+VLOOKUP($D1087,TP!$B:$F,5,FALSE)</f>
        <v>0</v>
      </c>
      <c r="U1087" t="str">
        <f>+VLOOKUP($G1087,TP!$G:$J,4,FALSE)</f>
        <v>Charges</v>
      </c>
    </row>
    <row r="1088" spans="1:21">
      <c r="A1088">
        <v>2015</v>
      </c>
      <c r="B1088">
        <v>10</v>
      </c>
      <c r="D1088">
        <v>71</v>
      </c>
      <c r="E1088" t="s">
        <v>196</v>
      </c>
      <c r="F1088" t="s">
        <v>17</v>
      </c>
      <c r="G1088">
        <v>60</v>
      </c>
      <c r="H1088" t="s">
        <v>23</v>
      </c>
      <c r="I1088">
        <v>606310</v>
      </c>
      <c r="J1088" t="s">
        <v>79</v>
      </c>
      <c r="O1088">
        <v>-1624.4</v>
      </c>
      <c r="R1088" t="str">
        <f>+VLOOKUP($D1088,TP!$B:$E,3,FALSE)</f>
        <v>Services support</v>
      </c>
      <c r="S1088">
        <f>+VLOOKUP($D1088,TP!$B:$E,4,FALSE)</f>
        <v>0</v>
      </c>
      <c r="T1088">
        <f>+VLOOKUP($D1088,TP!$B:$F,5,FALSE)</f>
        <v>0</v>
      </c>
      <c r="U1088" t="str">
        <f>+VLOOKUP($G1088,TP!$G:$J,4,FALSE)</f>
        <v>Charges</v>
      </c>
    </row>
    <row r="1089" spans="1:21">
      <c r="A1089">
        <v>2015</v>
      </c>
      <c r="B1089">
        <v>10</v>
      </c>
      <c r="D1089">
        <v>71</v>
      </c>
      <c r="E1089" t="s">
        <v>196</v>
      </c>
      <c r="F1089" t="s">
        <v>17</v>
      </c>
      <c r="G1089">
        <v>60</v>
      </c>
      <c r="H1089" t="s">
        <v>23</v>
      </c>
      <c r="I1089">
        <v>606310</v>
      </c>
      <c r="J1089" t="s">
        <v>79</v>
      </c>
      <c r="O1089">
        <v>-339.07</v>
      </c>
      <c r="R1089" t="str">
        <f>+VLOOKUP($D1089,TP!$B:$E,3,FALSE)</f>
        <v>Services support</v>
      </c>
      <c r="S1089">
        <f>+VLOOKUP($D1089,TP!$B:$E,4,FALSE)</f>
        <v>0</v>
      </c>
      <c r="T1089">
        <f>+VLOOKUP($D1089,TP!$B:$F,5,FALSE)</f>
        <v>0</v>
      </c>
      <c r="U1089" t="str">
        <f>+VLOOKUP($G1089,TP!$G:$J,4,FALSE)</f>
        <v>Charges</v>
      </c>
    </row>
    <row r="1090" spans="1:21">
      <c r="A1090">
        <v>2015</v>
      </c>
      <c r="B1090">
        <v>10</v>
      </c>
      <c r="D1090">
        <v>71</v>
      </c>
      <c r="E1090" t="s">
        <v>196</v>
      </c>
      <c r="F1090" t="s">
        <v>17</v>
      </c>
      <c r="G1090">
        <v>60</v>
      </c>
      <c r="H1090" t="s">
        <v>23</v>
      </c>
      <c r="I1090">
        <v>606310</v>
      </c>
      <c r="J1090" t="s">
        <v>79</v>
      </c>
      <c r="O1090">
        <v>-604.08000000000004</v>
      </c>
      <c r="R1090" t="str">
        <f>+VLOOKUP($D1090,TP!$B:$E,3,FALSE)</f>
        <v>Services support</v>
      </c>
      <c r="S1090">
        <f>+VLOOKUP($D1090,TP!$B:$E,4,FALSE)</f>
        <v>0</v>
      </c>
      <c r="T1090">
        <f>+VLOOKUP($D1090,TP!$B:$F,5,FALSE)</f>
        <v>0</v>
      </c>
      <c r="U1090" t="str">
        <f>+VLOOKUP($G1090,TP!$G:$J,4,FALSE)</f>
        <v>Charges</v>
      </c>
    </row>
    <row r="1091" spans="1:21">
      <c r="A1091">
        <v>2015</v>
      </c>
      <c r="B1091">
        <v>10</v>
      </c>
      <c r="D1091">
        <v>71</v>
      </c>
      <c r="E1091" t="s">
        <v>196</v>
      </c>
      <c r="F1091" t="s">
        <v>17</v>
      </c>
      <c r="G1091">
        <v>60</v>
      </c>
      <c r="H1091" t="s">
        <v>23</v>
      </c>
      <c r="I1091">
        <v>606310</v>
      </c>
      <c r="J1091" t="s">
        <v>79</v>
      </c>
      <c r="O1091">
        <v>-71.400000000000006</v>
      </c>
      <c r="R1091" t="str">
        <f>+VLOOKUP($D1091,TP!$B:$E,3,FALSE)</f>
        <v>Services support</v>
      </c>
      <c r="S1091">
        <f>+VLOOKUP($D1091,TP!$B:$E,4,FALSE)</f>
        <v>0</v>
      </c>
      <c r="T1091">
        <f>+VLOOKUP($D1091,TP!$B:$F,5,FALSE)</f>
        <v>0</v>
      </c>
      <c r="U1091" t="str">
        <f>+VLOOKUP($G1091,TP!$G:$J,4,FALSE)</f>
        <v>Charges</v>
      </c>
    </row>
    <row r="1092" spans="1:21">
      <c r="A1092">
        <v>2015</v>
      </c>
      <c r="B1092">
        <v>10</v>
      </c>
      <c r="D1092">
        <v>71</v>
      </c>
      <c r="E1092" t="s">
        <v>196</v>
      </c>
      <c r="F1092" t="s">
        <v>17</v>
      </c>
      <c r="G1092">
        <v>60</v>
      </c>
      <c r="H1092" t="s">
        <v>23</v>
      </c>
      <c r="I1092">
        <v>606310</v>
      </c>
      <c r="J1092" t="s">
        <v>79</v>
      </c>
      <c r="O1092">
        <v>-205.68</v>
      </c>
      <c r="R1092" t="str">
        <f>+VLOOKUP($D1092,TP!$B:$E,3,FALSE)</f>
        <v>Services support</v>
      </c>
      <c r="S1092">
        <f>+VLOOKUP($D1092,TP!$B:$E,4,FALSE)</f>
        <v>0</v>
      </c>
      <c r="T1092">
        <f>+VLOOKUP($D1092,TP!$B:$F,5,FALSE)</f>
        <v>0</v>
      </c>
      <c r="U1092" t="str">
        <f>+VLOOKUP($G1092,TP!$G:$J,4,FALSE)</f>
        <v>Charges</v>
      </c>
    </row>
    <row r="1093" spans="1:21">
      <c r="A1093">
        <v>2015</v>
      </c>
      <c r="B1093">
        <v>10</v>
      </c>
      <c r="D1093">
        <v>71</v>
      </c>
      <c r="E1093" t="s">
        <v>196</v>
      </c>
      <c r="F1093" t="s">
        <v>17</v>
      </c>
      <c r="G1093">
        <v>60</v>
      </c>
      <c r="H1093" t="s">
        <v>23</v>
      </c>
      <c r="I1093">
        <v>606310</v>
      </c>
      <c r="J1093" t="s">
        <v>79</v>
      </c>
      <c r="O1093">
        <v>-660.72</v>
      </c>
      <c r="R1093" t="str">
        <f>+VLOOKUP($D1093,TP!$B:$E,3,FALSE)</f>
        <v>Services support</v>
      </c>
      <c r="S1093">
        <f>+VLOOKUP($D1093,TP!$B:$E,4,FALSE)</f>
        <v>0</v>
      </c>
      <c r="T1093">
        <f>+VLOOKUP($D1093,TP!$B:$F,5,FALSE)</f>
        <v>0</v>
      </c>
      <c r="U1093" t="str">
        <f>+VLOOKUP($G1093,TP!$G:$J,4,FALSE)</f>
        <v>Charges</v>
      </c>
    </row>
    <row r="1094" spans="1:21">
      <c r="A1094">
        <v>2015</v>
      </c>
      <c r="B1094">
        <v>10</v>
      </c>
      <c r="D1094">
        <v>71</v>
      </c>
      <c r="E1094" t="s">
        <v>196</v>
      </c>
      <c r="F1094" t="s">
        <v>17</v>
      </c>
      <c r="G1094">
        <v>60</v>
      </c>
      <c r="H1094" t="s">
        <v>23</v>
      </c>
      <c r="I1094">
        <v>606310</v>
      </c>
      <c r="J1094" t="s">
        <v>79</v>
      </c>
      <c r="O1094">
        <v>-59.88</v>
      </c>
      <c r="R1094" t="str">
        <f>+VLOOKUP($D1094,TP!$B:$E,3,FALSE)</f>
        <v>Services support</v>
      </c>
      <c r="S1094">
        <f>+VLOOKUP($D1094,TP!$B:$E,4,FALSE)</f>
        <v>0</v>
      </c>
      <c r="T1094">
        <f>+VLOOKUP($D1094,TP!$B:$F,5,FALSE)</f>
        <v>0</v>
      </c>
      <c r="U1094" t="str">
        <f>+VLOOKUP($G1094,TP!$G:$J,4,FALSE)</f>
        <v>Charges</v>
      </c>
    </row>
    <row r="1095" spans="1:21">
      <c r="A1095">
        <v>2015</v>
      </c>
      <c r="B1095">
        <v>10</v>
      </c>
      <c r="D1095">
        <v>71</v>
      </c>
      <c r="E1095" t="s">
        <v>196</v>
      </c>
      <c r="F1095" t="s">
        <v>17</v>
      </c>
      <c r="G1095">
        <v>60</v>
      </c>
      <c r="H1095" t="s">
        <v>23</v>
      </c>
      <c r="I1095">
        <v>606310</v>
      </c>
      <c r="J1095" t="s">
        <v>79</v>
      </c>
      <c r="O1095">
        <v>-528.24</v>
      </c>
      <c r="R1095" t="str">
        <f>+VLOOKUP($D1095,TP!$B:$E,3,FALSE)</f>
        <v>Services support</v>
      </c>
      <c r="S1095">
        <f>+VLOOKUP($D1095,TP!$B:$E,4,FALSE)</f>
        <v>0</v>
      </c>
      <c r="T1095">
        <f>+VLOOKUP($D1095,TP!$B:$F,5,FALSE)</f>
        <v>0</v>
      </c>
      <c r="U1095" t="str">
        <f>+VLOOKUP($G1095,TP!$G:$J,4,FALSE)</f>
        <v>Charges</v>
      </c>
    </row>
    <row r="1096" spans="1:21">
      <c r="A1096">
        <v>2015</v>
      </c>
      <c r="B1096">
        <v>10</v>
      </c>
      <c r="D1096">
        <v>71</v>
      </c>
      <c r="E1096" t="s">
        <v>196</v>
      </c>
      <c r="F1096" t="s">
        <v>17</v>
      </c>
      <c r="G1096">
        <v>60</v>
      </c>
      <c r="H1096" t="s">
        <v>23</v>
      </c>
      <c r="I1096">
        <v>606310</v>
      </c>
      <c r="J1096" t="s">
        <v>79</v>
      </c>
      <c r="O1096">
        <v>-7.68</v>
      </c>
      <c r="R1096" t="str">
        <f>+VLOOKUP($D1096,TP!$B:$E,3,FALSE)</f>
        <v>Services support</v>
      </c>
      <c r="S1096">
        <f>+VLOOKUP($D1096,TP!$B:$E,4,FALSE)</f>
        <v>0</v>
      </c>
      <c r="T1096">
        <f>+VLOOKUP($D1096,TP!$B:$F,5,FALSE)</f>
        <v>0</v>
      </c>
      <c r="U1096" t="str">
        <f>+VLOOKUP($G1096,TP!$G:$J,4,FALSE)</f>
        <v>Charges</v>
      </c>
    </row>
    <row r="1097" spans="1:21">
      <c r="A1097">
        <v>2015</v>
      </c>
      <c r="B1097">
        <v>10</v>
      </c>
      <c r="D1097">
        <v>71</v>
      </c>
      <c r="E1097" t="s">
        <v>196</v>
      </c>
      <c r="F1097" t="s">
        <v>17</v>
      </c>
      <c r="G1097">
        <v>60</v>
      </c>
      <c r="H1097" t="s">
        <v>23</v>
      </c>
      <c r="I1097">
        <v>606310</v>
      </c>
      <c r="J1097" t="s">
        <v>79</v>
      </c>
      <c r="O1097">
        <v>-136.80000000000001</v>
      </c>
      <c r="R1097" t="str">
        <f>+VLOOKUP($D1097,TP!$B:$E,3,FALSE)</f>
        <v>Services support</v>
      </c>
      <c r="S1097">
        <f>+VLOOKUP($D1097,TP!$B:$E,4,FALSE)</f>
        <v>0</v>
      </c>
      <c r="T1097">
        <f>+VLOOKUP($D1097,TP!$B:$F,5,FALSE)</f>
        <v>0</v>
      </c>
      <c r="U1097" t="str">
        <f>+VLOOKUP($G1097,TP!$G:$J,4,FALSE)</f>
        <v>Charges</v>
      </c>
    </row>
    <row r="1098" spans="1:21">
      <c r="A1098">
        <v>2015</v>
      </c>
      <c r="B1098">
        <v>10</v>
      </c>
      <c r="D1098">
        <v>71</v>
      </c>
      <c r="E1098" t="s">
        <v>196</v>
      </c>
      <c r="F1098" t="s">
        <v>17</v>
      </c>
      <c r="G1098">
        <v>60</v>
      </c>
      <c r="H1098" t="s">
        <v>23</v>
      </c>
      <c r="I1098">
        <v>606310</v>
      </c>
      <c r="J1098" t="s">
        <v>79</v>
      </c>
      <c r="O1098">
        <v>-398.16</v>
      </c>
      <c r="R1098" t="str">
        <f>+VLOOKUP($D1098,TP!$B:$E,3,FALSE)</f>
        <v>Services support</v>
      </c>
      <c r="S1098">
        <f>+VLOOKUP($D1098,TP!$B:$E,4,FALSE)</f>
        <v>0</v>
      </c>
      <c r="T1098">
        <f>+VLOOKUP($D1098,TP!$B:$F,5,FALSE)</f>
        <v>0</v>
      </c>
      <c r="U1098" t="str">
        <f>+VLOOKUP($G1098,TP!$G:$J,4,FALSE)</f>
        <v>Charges</v>
      </c>
    </row>
    <row r="1099" spans="1:21">
      <c r="A1099">
        <v>2015</v>
      </c>
      <c r="B1099">
        <v>10</v>
      </c>
      <c r="D1099">
        <v>71</v>
      </c>
      <c r="E1099" t="s">
        <v>196</v>
      </c>
      <c r="F1099" t="s">
        <v>17</v>
      </c>
      <c r="G1099">
        <v>60</v>
      </c>
      <c r="H1099" t="s">
        <v>23</v>
      </c>
      <c r="I1099">
        <v>606310</v>
      </c>
      <c r="J1099" t="s">
        <v>79</v>
      </c>
      <c r="O1099">
        <v>-8.39</v>
      </c>
      <c r="R1099" t="str">
        <f>+VLOOKUP($D1099,TP!$B:$E,3,FALSE)</f>
        <v>Services support</v>
      </c>
      <c r="S1099">
        <f>+VLOOKUP($D1099,TP!$B:$E,4,FALSE)</f>
        <v>0</v>
      </c>
      <c r="T1099">
        <f>+VLOOKUP($D1099,TP!$B:$F,5,FALSE)</f>
        <v>0</v>
      </c>
      <c r="U1099" t="str">
        <f>+VLOOKUP($G1099,TP!$G:$J,4,FALSE)</f>
        <v>Charges</v>
      </c>
    </row>
    <row r="1100" spans="1:21">
      <c r="A1100">
        <v>2015</v>
      </c>
      <c r="B1100">
        <v>10</v>
      </c>
      <c r="D1100">
        <v>71</v>
      </c>
      <c r="E1100" t="s">
        <v>196</v>
      </c>
      <c r="F1100" t="s">
        <v>17</v>
      </c>
      <c r="G1100">
        <v>60</v>
      </c>
      <c r="H1100" t="s">
        <v>23</v>
      </c>
      <c r="I1100">
        <v>606310</v>
      </c>
      <c r="J1100" t="s">
        <v>79</v>
      </c>
      <c r="O1100">
        <v>-420.24</v>
      </c>
      <c r="R1100" t="str">
        <f>+VLOOKUP($D1100,TP!$B:$E,3,FALSE)</f>
        <v>Services support</v>
      </c>
      <c r="S1100">
        <f>+VLOOKUP($D1100,TP!$B:$E,4,FALSE)</f>
        <v>0</v>
      </c>
      <c r="T1100">
        <f>+VLOOKUP($D1100,TP!$B:$F,5,FALSE)</f>
        <v>0</v>
      </c>
      <c r="U1100" t="str">
        <f>+VLOOKUP($G1100,TP!$G:$J,4,FALSE)</f>
        <v>Charges</v>
      </c>
    </row>
    <row r="1101" spans="1:21">
      <c r="A1101">
        <v>2015</v>
      </c>
      <c r="B1101">
        <v>10</v>
      </c>
      <c r="D1101">
        <v>71</v>
      </c>
      <c r="E1101" t="s">
        <v>196</v>
      </c>
      <c r="F1101" t="s">
        <v>17</v>
      </c>
      <c r="G1101">
        <v>60</v>
      </c>
      <c r="H1101" t="s">
        <v>23</v>
      </c>
      <c r="I1101">
        <v>606310</v>
      </c>
      <c r="J1101" t="s">
        <v>79</v>
      </c>
      <c r="O1101">
        <v>-130.03</v>
      </c>
      <c r="R1101" t="str">
        <f>+VLOOKUP($D1101,TP!$B:$E,3,FALSE)</f>
        <v>Services support</v>
      </c>
      <c r="S1101">
        <f>+VLOOKUP($D1101,TP!$B:$E,4,FALSE)</f>
        <v>0</v>
      </c>
      <c r="T1101">
        <f>+VLOOKUP($D1101,TP!$B:$F,5,FALSE)</f>
        <v>0</v>
      </c>
      <c r="U1101" t="str">
        <f>+VLOOKUP($G1101,TP!$G:$J,4,FALSE)</f>
        <v>Charges</v>
      </c>
    </row>
    <row r="1102" spans="1:21">
      <c r="A1102">
        <v>2015</v>
      </c>
      <c r="B1102">
        <v>10</v>
      </c>
      <c r="D1102">
        <v>71</v>
      </c>
      <c r="E1102" t="s">
        <v>196</v>
      </c>
      <c r="F1102" t="s">
        <v>17</v>
      </c>
      <c r="G1102">
        <v>60</v>
      </c>
      <c r="H1102" t="s">
        <v>23</v>
      </c>
      <c r="I1102">
        <v>606310</v>
      </c>
      <c r="J1102" t="s">
        <v>79</v>
      </c>
      <c r="N1102">
        <v>-10</v>
      </c>
      <c r="R1102" t="str">
        <f>+VLOOKUP($D1102,TP!$B:$E,3,FALSE)</f>
        <v>Services support</v>
      </c>
      <c r="S1102">
        <f>+VLOOKUP($D1102,TP!$B:$E,4,FALSE)</f>
        <v>0</v>
      </c>
      <c r="T1102">
        <f>+VLOOKUP($D1102,TP!$B:$F,5,FALSE)</f>
        <v>0</v>
      </c>
      <c r="U1102" t="str">
        <f>+VLOOKUP($G1102,TP!$G:$J,4,FALSE)</f>
        <v>Charges</v>
      </c>
    </row>
    <row r="1103" spans="1:21">
      <c r="A1103">
        <v>2015</v>
      </c>
      <c r="B1103">
        <v>10</v>
      </c>
      <c r="D1103">
        <v>71</v>
      </c>
      <c r="E1103" t="s">
        <v>196</v>
      </c>
      <c r="F1103" t="s">
        <v>17</v>
      </c>
      <c r="G1103">
        <v>60</v>
      </c>
      <c r="H1103" t="s">
        <v>23</v>
      </c>
      <c r="I1103">
        <v>606310</v>
      </c>
      <c r="J1103" t="s">
        <v>79</v>
      </c>
      <c r="O1103">
        <v>-39.53</v>
      </c>
      <c r="R1103" t="str">
        <f>+VLOOKUP($D1103,TP!$B:$E,3,FALSE)</f>
        <v>Services support</v>
      </c>
      <c r="S1103">
        <f>+VLOOKUP($D1103,TP!$B:$E,4,FALSE)</f>
        <v>0</v>
      </c>
      <c r="T1103">
        <f>+VLOOKUP($D1103,TP!$B:$F,5,FALSE)</f>
        <v>0</v>
      </c>
      <c r="U1103" t="str">
        <f>+VLOOKUP($G1103,TP!$G:$J,4,FALSE)</f>
        <v>Charges</v>
      </c>
    </row>
    <row r="1104" spans="1:21">
      <c r="A1104">
        <v>2015</v>
      </c>
      <c r="B1104">
        <v>10</v>
      </c>
      <c r="D1104">
        <v>71</v>
      </c>
      <c r="E1104" t="s">
        <v>196</v>
      </c>
      <c r="F1104" t="s">
        <v>17</v>
      </c>
      <c r="G1104">
        <v>60</v>
      </c>
      <c r="H1104" t="s">
        <v>23</v>
      </c>
      <c r="I1104">
        <v>606310</v>
      </c>
      <c r="J1104" t="s">
        <v>79</v>
      </c>
      <c r="O1104">
        <v>-238.25</v>
      </c>
      <c r="R1104" t="str">
        <f>+VLOOKUP($D1104,TP!$B:$E,3,FALSE)</f>
        <v>Services support</v>
      </c>
      <c r="S1104">
        <f>+VLOOKUP($D1104,TP!$B:$E,4,FALSE)</f>
        <v>0</v>
      </c>
      <c r="T1104">
        <f>+VLOOKUP($D1104,TP!$B:$F,5,FALSE)</f>
        <v>0</v>
      </c>
      <c r="U1104" t="str">
        <f>+VLOOKUP($G1104,TP!$G:$J,4,FALSE)</f>
        <v>Charges</v>
      </c>
    </row>
    <row r="1105" spans="1:21">
      <c r="A1105">
        <v>2015</v>
      </c>
      <c r="B1105">
        <v>10</v>
      </c>
      <c r="D1105">
        <v>71</v>
      </c>
      <c r="E1105" t="s">
        <v>196</v>
      </c>
      <c r="F1105" t="s">
        <v>17</v>
      </c>
      <c r="G1105">
        <v>60</v>
      </c>
      <c r="H1105" t="s">
        <v>23</v>
      </c>
      <c r="I1105">
        <v>606320</v>
      </c>
      <c r="J1105" t="s">
        <v>24</v>
      </c>
      <c r="K1105">
        <v>-5339.34</v>
      </c>
      <c r="L1105">
        <v>-6000</v>
      </c>
      <c r="M1105">
        <v>-7000</v>
      </c>
      <c r="P1105">
        <v>-6000</v>
      </c>
      <c r="Q1105">
        <v>-6000</v>
      </c>
      <c r="R1105" t="str">
        <f>+VLOOKUP($D1105,TP!$B:$E,3,FALSE)</f>
        <v>Services support</v>
      </c>
      <c r="S1105">
        <f>+VLOOKUP($D1105,TP!$B:$E,4,FALSE)</f>
        <v>0</v>
      </c>
      <c r="T1105">
        <f>+VLOOKUP($D1105,TP!$B:$F,5,FALSE)</f>
        <v>0</v>
      </c>
      <c r="U1105" t="str">
        <f>+VLOOKUP($G1105,TP!$G:$J,4,FALSE)</f>
        <v>Charges</v>
      </c>
    </row>
    <row r="1106" spans="1:21">
      <c r="A1106">
        <v>2015</v>
      </c>
      <c r="B1106">
        <v>10</v>
      </c>
      <c r="D1106">
        <v>71</v>
      </c>
      <c r="E1106" t="s">
        <v>196</v>
      </c>
      <c r="F1106" t="s">
        <v>17</v>
      </c>
      <c r="G1106">
        <v>60</v>
      </c>
      <c r="H1106" t="s">
        <v>23</v>
      </c>
      <c r="I1106">
        <v>606320</v>
      </c>
      <c r="J1106" t="s">
        <v>24</v>
      </c>
      <c r="O1106">
        <v>-62.1</v>
      </c>
      <c r="R1106" t="str">
        <f>+VLOOKUP($D1106,TP!$B:$E,3,FALSE)</f>
        <v>Services support</v>
      </c>
      <c r="S1106">
        <f>+VLOOKUP($D1106,TP!$B:$E,4,FALSE)</f>
        <v>0</v>
      </c>
      <c r="T1106">
        <f>+VLOOKUP($D1106,TP!$B:$F,5,FALSE)</f>
        <v>0</v>
      </c>
      <c r="U1106" t="str">
        <f>+VLOOKUP($G1106,TP!$G:$J,4,FALSE)</f>
        <v>Charges</v>
      </c>
    </row>
    <row r="1107" spans="1:21">
      <c r="A1107">
        <v>2015</v>
      </c>
      <c r="B1107">
        <v>10</v>
      </c>
      <c r="D1107">
        <v>71</v>
      </c>
      <c r="E1107" t="s">
        <v>196</v>
      </c>
      <c r="F1107" t="s">
        <v>17</v>
      </c>
      <c r="G1107">
        <v>60</v>
      </c>
      <c r="H1107" t="s">
        <v>23</v>
      </c>
      <c r="I1107">
        <v>606320</v>
      </c>
      <c r="J1107" t="s">
        <v>24</v>
      </c>
      <c r="O1107">
        <v>-10.56</v>
      </c>
      <c r="R1107" t="str">
        <f>+VLOOKUP($D1107,TP!$B:$E,3,FALSE)</f>
        <v>Services support</v>
      </c>
      <c r="S1107">
        <f>+VLOOKUP($D1107,TP!$B:$E,4,FALSE)</f>
        <v>0</v>
      </c>
      <c r="T1107">
        <f>+VLOOKUP($D1107,TP!$B:$F,5,FALSE)</f>
        <v>0</v>
      </c>
      <c r="U1107" t="str">
        <f>+VLOOKUP($G1107,TP!$G:$J,4,FALSE)</f>
        <v>Charges</v>
      </c>
    </row>
    <row r="1108" spans="1:21">
      <c r="A1108">
        <v>2015</v>
      </c>
      <c r="B1108">
        <v>10</v>
      </c>
      <c r="D1108">
        <v>71</v>
      </c>
      <c r="E1108" t="s">
        <v>196</v>
      </c>
      <c r="F1108" t="s">
        <v>17</v>
      </c>
      <c r="G1108">
        <v>60</v>
      </c>
      <c r="H1108" t="s">
        <v>23</v>
      </c>
      <c r="I1108">
        <v>606320</v>
      </c>
      <c r="J1108" t="s">
        <v>24</v>
      </c>
      <c r="O1108">
        <v>-24.38</v>
      </c>
      <c r="R1108" t="str">
        <f>+VLOOKUP($D1108,TP!$B:$E,3,FALSE)</f>
        <v>Services support</v>
      </c>
      <c r="S1108">
        <f>+VLOOKUP($D1108,TP!$B:$E,4,FALSE)</f>
        <v>0</v>
      </c>
      <c r="T1108">
        <f>+VLOOKUP($D1108,TP!$B:$F,5,FALSE)</f>
        <v>0</v>
      </c>
      <c r="U1108" t="str">
        <f>+VLOOKUP($G1108,TP!$G:$J,4,FALSE)</f>
        <v>Charges</v>
      </c>
    </row>
    <row r="1109" spans="1:21">
      <c r="A1109">
        <v>2015</v>
      </c>
      <c r="B1109">
        <v>10</v>
      </c>
      <c r="D1109">
        <v>71</v>
      </c>
      <c r="E1109" t="s">
        <v>196</v>
      </c>
      <c r="F1109" t="s">
        <v>17</v>
      </c>
      <c r="G1109">
        <v>60</v>
      </c>
      <c r="H1109" t="s">
        <v>23</v>
      </c>
      <c r="I1109">
        <v>606320</v>
      </c>
      <c r="J1109" t="s">
        <v>24</v>
      </c>
      <c r="O1109">
        <v>-112.97</v>
      </c>
      <c r="R1109" t="str">
        <f>+VLOOKUP($D1109,TP!$B:$E,3,FALSE)</f>
        <v>Services support</v>
      </c>
      <c r="S1109">
        <f>+VLOOKUP($D1109,TP!$B:$E,4,FALSE)</f>
        <v>0</v>
      </c>
      <c r="T1109">
        <f>+VLOOKUP($D1109,TP!$B:$F,5,FALSE)</f>
        <v>0</v>
      </c>
      <c r="U1109" t="str">
        <f>+VLOOKUP($G1109,TP!$G:$J,4,FALSE)</f>
        <v>Charges</v>
      </c>
    </row>
    <row r="1110" spans="1:21">
      <c r="A1110">
        <v>2015</v>
      </c>
      <c r="B1110">
        <v>10</v>
      </c>
      <c r="D1110">
        <v>71</v>
      </c>
      <c r="E1110" t="s">
        <v>196</v>
      </c>
      <c r="F1110" t="s">
        <v>17</v>
      </c>
      <c r="G1110">
        <v>60</v>
      </c>
      <c r="H1110" t="s">
        <v>23</v>
      </c>
      <c r="I1110">
        <v>606320</v>
      </c>
      <c r="J1110" t="s">
        <v>24</v>
      </c>
      <c r="O1110">
        <v>-358.8</v>
      </c>
      <c r="R1110" t="str">
        <f>+VLOOKUP($D1110,TP!$B:$E,3,FALSE)</f>
        <v>Services support</v>
      </c>
      <c r="S1110">
        <f>+VLOOKUP($D1110,TP!$B:$E,4,FALSE)</f>
        <v>0</v>
      </c>
      <c r="T1110">
        <f>+VLOOKUP($D1110,TP!$B:$F,5,FALSE)</f>
        <v>0</v>
      </c>
      <c r="U1110" t="str">
        <f>+VLOOKUP($G1110,TP!$G:$J,4,FALSE)</f>
        <v>Charges</v>
      </c>
    </row>
    <row r="1111" spans="1:21">
      <c r="A1111">
        <v>2015</v>
      </c>
      <c r="B1111">
        <v>10</v>
      </c>
      <c r="D1111">
        <v>71</v>
      </c>
      <c r="E1111" t="s">
        <v>196</v>
      </c>
      <c r="F1111" t="s">
        <v>17</v>
      </c>
      <c r="G1111">
        <v>60</v>
      </c>
      <c r="H1111" t="s">
        <v>23</v>
      </c>
      <c r="I1111">
        <v>606320</v>
      </c>
      <c r="J1111" t="s">
        <v>24</v>
      </c>
      <c r="O1111">
        <v>-43.98</v>
      </c>
      <c r="R1111" t="str">
        <f>+VLOOKUP($D1111,TP!$B:$E,3,FALSE)</f>
        <v>Services support</v>
      </c>
      <c r="S1111">
        <f>+VLOOKUP($D1111,TP!$B:$E,4,FALSE)</f>
        <v>0</v>
      </c>
      <c r="T1111">
        <f>+VLOOKUP($D1111,TP!$B:$F,5,FALSE)</f>
        <v>0</v>
      </c>
      <c r="U1111" t="str">
        <f>+VLOOKUP($G1111,TP!$G:$J,4,FALSE)</f>
        <v>Charges</v>
      </c>
    </row>
    <row r="1112" spans="1:21">
      <c r="A1112">
        <v>2015</v>
      </c>
      <c r="B1112">
        <v>10</v>
      </c>
      <c r="D1112">
        <v>71</v>
      </c>
      <c r="E1112" t="s">
        <v>196</v>
      </c>
      <c r="F1112" t="s">
        <v>17</v>
      </c>
      <c r="G1112">
        <v>60</v>
      </c>
      <c r="H1112" t="s">
        <v>23</v>
      </c>
      <c r="I1112">
        <v>606320</v>
      </c>
      <c r="J1112" t="s">
        <v>24</v>
      </c>
      <c r="O1112">
        <v>-48.77</v>
      </c>
      <c r="R1112" t="str">
        <f>+VLOOKUP($D1112,TP!$B:$E,3,FALSE)</f>
        <v>Services support</v>
      </c>
      <c r="S1112">
        <f>+VLOOKUP($D1112,TP!$B:$E,4,FALSE)</f>
        <v>0</v>
      </c>
      <c r="T1112">
        <f>+VLOOKUP($D1112,TP!$B:$F,5,FALSE)</f>
        <v>0</v>
      </c>
      <c r="U1112" t="str">
        <f>+VLOOKUP($G1112,TP!$G:$J,4,FALSE)</f>
        <v>Charges</v>
      </c>
    </row>
    <row r="1113" spans="1:21">
      <c r="A1113">
        <v>2015</v>
      </c>
      <c r="B1113">
        <v>10</v>
      </c>
      <c r="D1113">
        <v>71</v>
      </c>
      <c r="E1113" t="s">
        <v>196</v>
      </c>
      <c r="F1113" t="s">
        <v>17</v>
      </c>
      <c r="G1113">
        <v>60</v>
      </c>
      <c r="H1113" t="s">
        <v>23</v>
      </c>
      <c r="I1113">
        <v>606320</v>
      </c>
      <c r="J1113" t="s">
        <v>24</v>
      </c>
      <c r="O1113">
        <v>-13</v>
      </c>
      <c r="R1113" t="str">
        <f>+VLOOKUP($D1113,TP!$B:$E,3,FALSE)</f>
        <v>Services support</v>
      </c>
      <c r="S1113">
        <f>+VLOOKUP($D1113,TP!$B:$E,4,FALSE)</f>
        <v>0</v>
      </c>
      <c r="T1113">
        <f>+VLOOKUP($D1113,TP!$B:$F,5,FALSE)</f>
        <v>0</v>
      </c>
      <c r="U1113" t="str">
        <f>+VLOOKUP($G1113,TP!$G:$J,4,FALSE)</f>
        <v>Charges</v>
      </c>
    </row>
    <row r="1114" spans="1:21">
      <c r="A1114">
        <v>2015</v>
      </c>
      <c r="B1114">
        <v>10</v>
      </c>
      <c r="D1114">
        <v>71</v>
      </c>
      <c r="E1114" t="s">
        <v>196</v>
      </c>
      <c r="F1114" t="s">
        <v>17</v>
      </c>
      <c r="G1114">
        <v>60</v>
      </c>
      <c r="H1114" t="s">
        <v>23</v>
      </c>
      <c r="I1114">
        <v>606320</v>
      </c>
      <c r="J1114" t="s">
        <v>24</v>
      </c>
      <c r="O1114">
        <v>-6.9</v>
      </c>
      <c r="R1114" t="str">
        <f>+VLOOKUP($D1114,TP!$B:$E,3,FALSE)</f>
        <v>Services support</v>
      </c>
      <c r="S1114">
        <f>+VLOOKUP($D1114,TP!$B:$E,4,FALSE)</f>
        <v>0</v>
      </c>
      <c r="T1114">
        <f>+VLOOKUP($D1114,TP!$B:$F,5,FALSE)</f>
        <v>0</v>
      </c>
      <c r="U1114" t="str">
        <f>+VLOOKUP($G1114,TP!$G:$J,4,FALSE)</f>
        <v>Charges</v>
      </c>
    </row>
    <row r="1115" spans="1:21">
      <c r="A1115">
        <v>2015</v>
      </c>
      <c r="B1115">
        <v>10</v>
      </c>
      <c r="D1115">
        <v>71</v>
      </c>
      <c r="E1115" t="s">
        <v>196</v>
      </c>
      <c r="F1115" t="s">
        <v>17</v>
      </c>
      <c r="G1115">
        <v>60</v>
      </c>
      <c r="H1115" t="s">
        <v>23</v>
      </c>
      <c r="I1115">
        <v>606320</v>
      </c>
      <c r="J1115" t="s">
        <v>24</v>
      </c>
      <c r="O1115">
        <v>-65.95</v>
      </c>
      <c r="R1115" t="str">
        <f>+VLOOKUP($D1115,TP!$B:$E,3,FALSE)</f>
        <v>Services support</v>
      </c>
      <c r="S1115">
        <f>+VLOOKUP($D1115,TP!$B:$E,4,FALSE)</f>
        <v>0</v>
      </c>
      <c r="T1115">
        <f>+VLOOKUP($D1115,TP!$B:$F,5,FALSE)</f>
        <v>0</v>
      </c>
      <c r="U1115" t="str">
        <f>+VLOOKUP($G1115,TP!$G:$J,4,FALSE)</f>
        <v>Charges</v>
      </c>
    </row>
    <row r="1116" spans="1:21">
      <c r="A1116">
        <v>2015</v>
      </c>
      <c r="B1116">
        <v>10</v>
      </c>
      <c r="D1116">
        <v>71</v>
      </c>
      <c r="E1116" t="s">
        <v>196</v>
      </c>
      <c r="F1116" t="s">
        <v>17</v>
      </c>
      <c r="G1116">
        <v>60</v>
      </c>
      <c r="H1116" t="s">
        <v>23</v>
      </c>
      <c r="I1116">
        <v>606320</v>
      </c>
      <c r="J1116" t="s">
        <v>24</v>
      </c>
      <c r="O1116">
        <v>-328.85</v>
      </c>
      <c r="R1116" t="str">
        <f>+VLOOKUP($D1116,TP!$B:$E,3,FALSE)</f>
        <v>Services support</v>
      </c>
      <c r="S1116">
        <f>+VLOOKUP($D1116,TP!$B:$E,4,FALSE)</f>
        <v>0</v>
      </c>
      <c r="T1116">
        <f>+VLOOKUP($D1116,TP!$B:$F,5,FALSE)</f>
        <v>0</v>
      </c>
      <c r="U1116" t="str">
        <f>+VLOOKUP($G1116,TP!$G:$J,4,FALSE)</f>
        <v>Charges</v>
      </c>
    </row>
    <row r="1117" spans="1:21">
      <c r="A1117">
        <v>2015</v>
      </c>
      <c r="B1117">
        <v>10</v>
      </c>
      <c r="D1117">
        <v>71</v>
      </c>
      <c r="E1117" t="s">
        <v>196</v>
      </c>
      <c r="F1117" t="s">
        <v>17</v>
      </c>
      <c r="G1117">
        <v>60</v>
      </c>
      <c r="H1117" t="s">
        <v>23</v>
      </c>
      <c r="I1117">
        <v>606320</v>
      </c>
      <c r="J1117" t="s">
        <v>24</v>
      </c>
      <c r="O1117">
        <v>-126.77</v>
      </c>
      <c r="R1117" t="str">
        <f>+VLOOKUP($D1117,TP!$B:$E,3,FALSE)</f>
        <v>Services support</v>
      </c>
      <c r="S1117">
        <f>+VLOOKUP($D1117,TP!$B:$E,4,FALSE)</f>
        <v>0</v>
      </c>
      <c r="T1117">
        <f>+VLOOKUP($D1117,TP!$B:$F,5,FALSE)</f>
        <v>0</v>
      </c>
      <c r="U1117" t="str">
        <f>+VLOOKUP($G1117,TP!$G:$J,4,FALSE)</f>
        <v>Charges</v>
      </c>
    </row>
    <row r="1118" spans="1:21">
      <c r="A1118">
        <v>2015</v>
      </c>
      <c r="B1118">
        <v>10</v>
      </c>
      <c r="D1118">
        <v>71</v>
      </c>
      <c r="E1118" t="s">
        <v>196</v>
      </c>
      <c r="F1118" t="s">
        <v>17</v>
      </c>
      <c r="G1118">
        <v>60</v>
      </c>
      <c r="H1118" t="s">
        <v>23</v>
      </c>
      <c r="I1118">
        <v>606320</v>
      </c>
      <c r="J1118" t="s">
        <v>24</v>
      </c>
      <c r="O1118">
        <v>-11.9</v>
      </c>
      <c r="R1118" t="str">
        <f>+VLOOKUP($D1118,TP!$B:$E,3,FALSE)</f>
        <v>Services support</v>
      </c>
      <c r="S1118">
        <f>+VLOOKUP($D1118,TP!$B:$E,4,FALSE)</f>
        <v>0</v>
      </c>
      <c r="T1118">
        <f>+VLOOKUP($D1118,TP!$B:$F,5,FALSE)</f>
        <v>0</v>
      </c>
      <c r="U1118" t="str">
        <f>+VLOOKUP($G1118,TP!$G:$J,4,FALSE)</f>
        <v>Charges</v>
      </c>
    </row>
    <row r="1119" spans="1:21">
      <c r="A1119">
        <v>2015</v>
      </c>
      <c r="B1119">
        <v>10</v>
      </c>
      <c r="D1119">
        <v>71</v>
      </c>
      <c r="E1119" t="s">
        <v>196</v>
      </c>
      <c r="F1119" t="s">
        <v>17</v>
      </c>
      <c r="G1119">
        <v>60</v>
      </c>
      <c r="H1119" t="s">
        <v>23</v>
      </c>
      <c r="I1119">
        <v>606320</v>
      </c>
      <c r="J1119" t="s">
        <v>24</v>
      </c>
      <c r="O1119">
        <v>-88.56</v>
      </c>
      <c r="R1119" t="str">
        <f>+VLOOKUP($D1119,TP!$B:$E,3,FALSE)</f>
        <v>Services support</v>
      </c>
      <c r="S1119">
        <f>+VLOOKUP($D1119,TP!$B:$E,4,FALSE)</f>
        <v>0</v>
      </c>
      <c r="T1119">
        <f>+VLOOKUP($D1119,TP!$B:$F,5,FALSE)</f>
        <v>0</v>
      </c>
      <c r="U1119" t="str">
        <f>+VLOOKUP($G1119,TP!$G:$J,4,FALSE)</f>
        <v>Charges</v>
      </c>
    </row>
    <row r="1120" spans="1:21">
      <c r="A1120">
        <v>2015</v>
      </c>
      <c r="B1120">
        <v>10</v>
      </c>
      <c r="D1120">
        <v>71</v>
      </c>
      <c r="E1120" t="s">
        <v>196</v>
      </c>
      <c r="F1120" t="s">
        <v>17</v>
      </c>
      <c r="G1120">
        <v>60</v>
      </c>
      <c r="H1120" t="s">
        <v>23</v>
      </c>
      <c r="I1120">
        <v>606320</v>
      </c>
      <c r="J1120" t="s">
        <v>24</v>
      </c>
      <c r="O1120">
        <v>-22</v>
      </c>
      <c r="R1120" t="str">
        <f>+VLOOKUP($D1120,TP!$B:$E,3,FALSE)</f>
        <v>Services support</v>
      </c>
      <c r="S1120">
        <f>+VLOOKUP($D1120,TP!$B:$E,4,FALSE)</f>
        <v>0</v>
      </c>
      <c r="T1120">
        <f>+VLOOKUP($D1120,TP!$B:$F,5,FALSE)</f>
        <v>0</v>
      </c>
      <c r="U1120" t="str">
        <f>+VLOOKUP($G1120,TP!$G:$J,4,FALSE)</f>
        <v>Charges</v>
      </c>
    </row>
    <row r="1121" spans="1:21">
      <c r="A1121">
        <v>2015</v>
      </c>
      <c r="B1121">
        <v>10</v>
      </c>
      <c r="D1121">
        <v>71</v>
      </c>
      <c r="E1121" t="s">
        <v>196</v>
      </c>
      <c r="F1121" t="s">
        <v>17</v>
      </c>
      <c r="G1121">
        <v>60</v>
      </c>
      <c r="H1121" t="s">
        <v>23</v>
      </c>
      <c r="I1121">
        <v>606320</v>
      </c>
      <c r="J1121" t="s">
        <v>24</v>
      </c>
      <c r="O1121">
        <v>-392.06</v>
      </c>
      <c r="R1121" t="str">
        <f>+VLOOKUP($D1121,TP!$B:$E,3,FALSE)</f>
        <v>Services support</v>
      </c>
      <c r="S1121">
        <f>+VLOOKUP($D1121,TP!$B:$E,4,FALSE)</f>
        <v>0</v>
      </c>
      <c r="T1121">
        <f>+VLOOKUP($D1121,TP!$B:$F,5,FALSE)</f>
        <v>0</v>
      </c>
      <c r="U1121" t="str">
        <f>+VLOOKUP($G1121,TP!$G:$J,4,FALSE)</f>
        <v>Charges</v>
      </c>
    </row>
    <row r="1122" spans="1:21">
      <c r="A1122">
        <v>2015</v>
      </c>
      <c r="B1122">
        <v>10</v>
      </c>
      <c r="D1122">
        <v>71</v>
      </c>
      <c r="E1122" t="s">
        <v>196</v>
      </c>
      <c r="F1122" t="s">
        <v>17</v>
      </c>
      <c r="G1122">
        <v>60</v>
      </c>
      <c r="H1122" t="s">
        <v>23</v>
      </c>
      <c r="I1122">
        <v>606320</v>
      </c>
      <c r="J1122" t="s">
        <v>24</v>
      </c>
      <c r="O1122">
        <v>-31.3</v>
      </c>
      <c r="R1122" t="str">
        <f>+VLOOKUP($D1122,TP!$B:$E,3,FALSE)</f>
        <v>Services support</v>
      </c>
      <c r="S1122">
        <f>+VLOOKUP($D1122,TP!$B:$E,4,FALSE)</f>
        <v>0</v>
      </c>
      <c r="T1122">
        <f>+VLOOKUP($D1122,TP!$B:$F,5,FALSE)</f>
        <v>0</v>
      </c>
      <c r="U1122" t="str">
        <f>+VLOOKUP($G1122,TP!$G:$J,4,FALSE)</f>
        <v>Charges</v>
      </c>
    </row>
    <row r="1123" spans="1:21">
      <c r="A1123">
        <v>2015</v>
      </c>
      <c r="B1123">
        <v>10</v>
      </c>
      <c r="D1123">
        <v>71</v>
      </c>
      <c r="E1123" t="s">
        <v>196</v>
      </c>
      <c r="F1123" t="s">
        <v>17</v>
      </c>
      <c r="G1123">
        <v>60</v>
      </c>
      <c r="H1123" t="s">
        <v>23</v>
      </c>
      <c r="I1123">
        <v>606320</v>
      </c>
      <c r="J1123" t="s">
        <v>24</v>
      </c>
      <c r="O1123">
        <v>-998.28</v>
      </c>
      <c r="R1123" t="str">
        <f>+VLOOKUP($D1123,TP!$B:$E,3,FALSE)</f>
        <v>Services support</v>
      </c>
      <c r="S1123">
        <f>+VLOOKUP($D1123,TP!$B:$E,4,FALSE)</f>
        <v>0</v>
      </c>
      <c r="T1123">
        <f>+VLOOKUP($D1123,TP!$B:$F,5,FALSE)</f>
        <v>0</v>
      </c>
      <c r="U1123" t="str">
        <f>+VLOOKUP($G1123,TP!$G:$J,4,FALSE)</f>
        <v>Charges</v>
      </c>
    </row>
    <row r="1124" spans="1:21">
      <c r="A1124">
        <v>2015</v>
      </c>
      <c r="B1124">
        <v>10</v>
      </c>
      <c r="D1124">
        <v>71</v>
      </c>
      <c r="E1124" t="s">
        <v>196</v>
      </c>
      <c r="F1124" t="s">
        <v>17</v>
      </c>
      <c r="G1124">
        <v>60</v>
      </c>
      <c r="H1124" t="s">
        <v>23</v>
      </c>
      <c r="I1124">
        <v>606320</v>
      </c>
      <c r="J1124" t="s">
        <v>24</v>
      </c>
      <c r="O1124">
        <v>-180.99</v>
      </c>
      <c r="R1124" t="str">
        <f>+VLOOKUP($D1124,TP!$B:$E,3,FALSE)</f>
        <v>Services support</v>
      </c>
      <c r="S1124">
        <f>+VLOOKUP($D1124,TP!$B:$E,4,FALSE)</f>
        <v>0</v>
      </c>
      <c r="T1124">
        <f>+VLOOKUP($D1124,TP!$B:$F,5,FALSE)</f>
        <v>0</v>
      </c>
      <c r="U1124" t="str">
        <f>+VLOOKUP($G1124,TP!$G:$J,4,FALSE)</f>
        <v>Charges</v>
      </c>
    </row>
    <row r="1125" spans="1:21">
      <c r="A1125">
        <v>2015</v>
      </c>
      <c r="B1125">
        <v>10</v>
      </c>
      <c r="D1125">
        <v>71</v>
      </c>
      <c r="E1125" t="s">
        <v>196</v>
      </c>
      <c r="F1125" t="s">
        <v>17</v>
      </c>
      <c r="G1125">
        <v>60</v>
      </c>
      <c r="H1125" t="s">
        <v>23</v>
      </c>
      <c r="I1125">
        <v>606320</v>
      </c>
      <c r="J1125" t="s">
        <v>24</v>
      </c>
      <c r="O1125">
        <v>-48.77</v>
      </c>
      <c r="R1125" t="str">
        <f>+VLOOKUP($D1125,TP!$B:$E,3,FALSE)</f>
        <v>Services support</v>
      </c>
      <c r="S1125">
        <f>+VLOOKUP($D1125,TP!$B:$E,4,FALSE)</f>
        <v>0</v>
      </c>
      <c r="T1125">
        <f>+VLOOKUP($D1125,TP!$B:$F,5,FALSE)</f>
        <v>0</v>
      </c>
      <c r="U1125" t="str">
        <f>+VLOOKUP($G1125,TP!$G:$J,4,FALSE)</f>
        <v>Charges</v>
      </c>
    </row>
    <row r="1126" spans="1:21">
      <c r="A1126">
        <v>2015</v>
      </c>
      <c r="B1126">
        <v>10</v>
      </c>
      <c r="D1126">
        <v>71</v>
      </c>
      <c r="E1126" t="s">
        <v>196</v>
      </c>
      <c r="F1126" t="s">
        <v>17</v>
      </c>
      <c r="G1126">
        <v>60</v>
      </c>
      <c r="H1126" t="s">
        <v>23</v>
      </c>
      <c r="I1126">
        <v>606320</v>
      </c>
      <c r="J1126" t="s">
        <v>24</v>
      </c>
      <c r="O1126">
        <v>-152.06</v>
      </c>
      <c r="R1126" t="str">
        <f>+VLOOKUP($D1126,TP!$B:$E,3,FALSE)</f>
        <v>Services support</v>
      </c>
      <c r="S1126">
        <f>+VLOOKUP($D1126,TP!$B:$E,4,FALSE)</f>
        <v>0</v>
      </c>
      <c r="T1126">
        <f>+VLOOKUP($D1126,TP!$B:$F,5,FALSE)</f>
        <v>0</v>
      </c>
      <c r="U1126" t="str">
        <f>+VLOOKUP($G1126,TP!$G:$J,4,FALSE)</f>
        <v>Charges</v>
      </c>
    </row>
    <row r="1127" spans="1:21">
      <c r="A1127">
        <v>2015</v>
      </c>
      <c r="B1127">
        <v>10</v>
      </c>
      <c r="D1127">
        <v>71</v>
      </c>
      <c r="E1127" t="s">
        <v>196</v>
      </c>
      <c r="F1127" t="s">
        <v>17</v>
      </c>
      <c r="G1127">
        <v>60</v>
      </c>
      <c r="H1127" t="s">
        <v>23</v>
      </c>
      <c r="I1127">
        <v>606320</v>
      </c>
      <c r="J1127" t="s">
        <v>24</v>
      </c>
      <c r="O1127">
        <v>-139.19999999999999</v>
      </c>
      <c r="R1127" t="str">
        <f>+VLOOKUP($D1127,TP!$B:$E,3,FALSE)</f>
        <v>Services support</v>
      </c>
      <c r="S1127">
        <f>+VLOOKUP($D1127,TP!$B:$E,4,FALSE)</f>
        <v>0</v>
      </c>
      <c r="T1127">
        <f>+VLOOKUP($D1127,TP!$B:$F,5,FALSE)</f>
        <v>0</v>
      </c>
      <c r="U1127" t="str">
        <f>+VLOOKUP($G1127,TP!$G:$J,4,FALSE)</f>
        <v>Charges</v>
      </c>
    </row>
    <row r="1128" spans="1:21">
      <c r="A1128">
        <v>2015</v>
      </c>
      <c r="B1128">
        <v>10</v>
      </c>
      <c r="D1128">
        <v>71</v>
      </c>
      <c r="E1128" t="s">
        <v>196</v>
      </c>
      <c r="F1128" t="s">
        <v>17</v>
      </c>
      <c r="G1128">
        <v>60</v>
      </c>
      <c r="H1128" t="s">
        <v>23</v>
      </c>
      <c r="I1128">
        <v>606320</v>
      </c>
      <c r="J1128" t="s">
        <v>24</v>
      </c>
      <c r="O1128">
        <v>-24.38</v>
      </c>
      <c r="R1128" t="str">
        <f>+VLOOKUP($D1128,TP!$B:$E,3,FALSE)</f>
        <v>Services support</v>
      </c>
      <c r="S1128">
        <f>+VLOOKUP($D1128,TP!$B:$E,4,FALSE)</f>
        <v>0</v>
      </c>
      <c r="T1128">
        <f>+VLOOKUP($D1128,TP!$B:$F,5,FALSE)</f>
        <v>0</v>
      </c>
      <c r="U1128" t="str">
        <f>+VLOOKUP($G1128,TP!$G:$J,4,FALSE)</f>
        <v>Charges</v>
      </c>
    </row>
    <row r="1129" spans="1:21">
      <c r="A1129">
        <v>2015</v>
      </c>
      <c r="B1129">
        <v>10</v>
      </c>
      <c r="D1129">
        <v>71</v>
      </c>
      <c r="E1129" t="s">
        <v>196</v>
      </c>
      <c r="F1129" t="s">
        <v>17</v>
      </c>
      <c r="G1129">
        <v>60</v>
      </c>
      <c r="H1129" t="s">
        <v>23</v>
      </c>
      <c r="I1129">
        <v>606320</v>
      </c>
      <c r="J1129" t="s">
        <v>24</v>
      </c>
      <c r="O1129">
        <v>-24.25</v>
      </c>
      <c r="R1129" t="str">
        <f>+VLOOKUP($D1129,TP!$B:$E,3,FALSE)</f>
        <v>Services support</v>
      </c>
      <c r="S1129">
        <f>+VLOOKUP($D1129,TP!$B:$E,4,FALSE)</f>
        <v>0</v>
      </c>
      <c r="T1129">
        <f>+VLOOKUP($D1129,TP!$B:$F,5,FALSE)</f>
        <v>0</v>
      </c>
      <c r="U1129" t="str">
        <f>+VLOOKUP($G1129,TP!$G:$J,4,FALSE)</f>
        <v>Charges</v>
      </c>
    </row>
    <row r="1130" spans="1:21">
      <c r="A1130">
        <v>2015</v>
      </c>
      <c r="B1130">
        <v>10</v>
      </c>
      <c r="D1130">
        <v>71</v>
      </c>
      <c r="E1130" t="s">
        <v>196</v>
      </c>
      <c r="F1130" t="s">
        <v>17</v>
      </c>
      <c r="G1130">
        <v>60</v>
      </c>
      <c r="H1130" t="s">
        <v>23</v>
      </c>
      <c r="I1130">
        <v>606320</v>
      </c>
      <c r="J1130" t="s">
        <v>24</v>
      </c>
      <c r="O1130">
        <v>-0.18</v>
      </c>
      <c r="R1130" t="str">
        <f>+VLOOKUP($D1130,TP!$B:$E,3,FALSE)</f>
        <v>Services support</v>
      </c>
      <c r="S1130">
        <f>+VLOOKUP($D1130,TP!$B:$E,4,FALSE)</f>
        <v>0</v>
      </c>
      <c r="T1130">
        <f>+VLOOKUP($D1130,TP!$B:$F,5,FALSE)</f>
        <v>0</v>
      </c>
      <c r="U1130" t="str">
        <f>+VLOOKUP($G1130,TP!$G:$J,4,FALSE)</f>
        <v>Charges</v>
      </c>
    </row>
    <row r="1131" spans="1:21">
      <c r="A1131">
        <v>2015</v>
      </c>
      <c r="B1131">
        <v>10</v>
      </c>
      <c r="D1131">
        <v>71</v>
      </c>
      <c r="E1131" t="s">
        <v>196</v>
      </c>
      <c r="F1131" t="s">
        <v>17</v>
      </c>
      <c r="G1131">
        <v>60</v>
      </c>
      <c r="H1131" t="s">
        <v>23</v>
      </c>
      <c r="I1131">
        <v>606320</v>
      </c>
      <c r="J1131" t="s">
        <v>24</v>
      </c>
      <c r="O1131">
        <v>-22</v>
      </c>
      <c r="R1131" t="str">
        <f>+VLOOKUP($D1131,TP!$B:$E,3,FALSE)</f>
        <v>Services support</v>
      </c>
      <c r="S1131">
        <f>+VLOOKUP($D1131,TP!$B:$E,4,FALSE)</f>
        <v>0</v>
      </c>
      <c r="T1131">
        <f>+VLOOKUP($D1131,TP!$B:$F,5,FALSE)</f>
        <v>0</v>
      </c>
      <c r="U1131" t="str">
        <f>+VLOOKUP($G1131,TP!$G:$J,4,FALSE)</f>
        <v>Charges</v>
      </c>
    </row>
    <row r="1132" spans="1:21">
      <c r="A1132">
        <v>2015</v>
      </c>
      <c r="B1132">
        <v>10</v>
      </c>
      <c r="D1132">
        <v>71</v>
      </c>
      <c r="E1132" t="s">
        <v>196</v>
      </c>
      <c r="F1132" t="s">
        <v>17</v>
      </c>
      <c r="G1132">
        <v>60</v>
      </c>
      <c r="H1132" t="s">
        <v>23</v>
      </c>
      <c r="I1132">
        <v>606320</v>
      </c>
      <c r="J1132" t="s">
        <v>24</v>
      </c>
      <c r="O1132">
        <v>-26.85</v>
      </c>
      <c r="R1132" t="str">
        <f>+VLOOKUP($D1132,TP!$B:$E,3,FALSE)</f>
        <v>Services support</v>
      </c>
      <c r="S1132">
        <f>+VLOOKUP($D1132,TP!$B:$E,4,FALSE)</f>
        <v>0</v>
      </c>
      <c r="T1132">
        <f>+VLOOKUP($D1132,TP!$B:$F,5,FALSE)</f>
        <v>0</v>
      </c>
      <c r="U1132" t="str">
        <f>+VLOOKUP($G1132,TP!$G:$J,4,FALSE)</f>
        <v>Charges</v>
      </c>
    </row>
    <row r="1133" spans="1:21">
      <c r="A1133">
        <v>2015</v>
      </c>
      <c r="B1133">
        <v>10</v>
      </c>
      <c r="D1133">
        <v>71</v>
      </c>
      <c r="E1133" t="s">
        <v>196</v>
      </c>
      <c r="F1133" t="s">
        <v>17</v>
      </c>
      <c r="G1133">
        <v>60</v>
      </c>
      <c r="H1133" t="s">
        <v>23</v>
      </c>
      <c r="I1133">
        <v>606320</v>
      </c>
      <c r="J1133" t="s">
        <v>24</v>
      </c>
      <c r="O1133">
        <v>-717.41</v>
      </c>
      <c r="R1133" t="str">
        <f>+VLOOKUP($D1133,TP!$B:$E,3,FALSE)</f>
        <v>Services support</v>
      </c>
      <c r="S1133">
        <f>+VLOOKUP($D1133,TP!$B:$E,4,FALSE)</f>
        <v>0</v>
      </c>
      <c r="T1133">
        <f>+VLOOKUP($D1133,TP!$B:$F,5,FALSE)</f>
        <v>0</v>
      </c>
      <c r="U1133" t="str">
        <f>+VLOOKUP($G1133,TP!$G:$J,4,FALSE)</f>
        <v>Charges</v>
      </c>
    </row>
    <row r="1134" spans="1:21">
      <c r="A1134">
        <v>2015</v>
      </c>
      <c r="B1134">
        <v>10</v>
      </c>
      <c r="D1134">
        <v>71</v>
      </c>
      <c r="E1134" t="s">
        <v>196</v>
      </c>
      <c r="F1134" t="s">
        <v>17</v>
      </c>
      <c r="G1134">
        <v>60</v>
      </c>
      <c r="H1134" t="s">
        <v>23</v>
      </c>
      <c r="I1134">
        <v>606320</v>
      </c>
      <c r="J1134" t="s">
        <v>24</v>
      </c>
      <c r="O1134">
        <v>-24.38</v>
      </c>
      <c r="R1134" t="str">
        <f>+VLOOKUP($D1134,TP!$B:$E,3,FALSE)</f>
        <v>Services support</v>
      </c>
      <c r="S1134">
        <f>+VLOOKUP($D1134,TP!$B:$E,4,FALSE)</f>
        <v>0</v>
      </c>
      <c r="T1134">
        <f>+VLOOKUP($D1134,TP!$B:$F,5,FALSE)</f>
        <v>0</v>
      </c>
      <c r="U1134" t="str">
        <f>+VLOOKUP($G1134,TP!$G:$J,4,FALSE)</f>
        <v>Charges</v>
      </c>
    </row>
    <row r="1135" spans="1:21">
      <c r="A1135">
        <v>2015</v>
      </c>
      <c r="B1135">
        <v>10</v>
      </c>
      <c r="D1135">
        <v>71</v>
      </c>
      <c r="E1135" t="s">
        <v>196</v>
      </c>
      <c r="F1135" t="s">
        <v>17</v>
      </c>
      <c r="G1135">
        <v>60</v>
      </c>
      <c r="H1135" t="s">
        <v>23</v>
      </c>
      <c r="I1135">
        <v>606320</v>
      </c>
      <c r="J1135" t="s">
        <v>24</v>
      </c>
      <c r="O1135">
        <v>-31.9</v>
      </c>
      <c r="R1135" t="str">
        <f>+VLOOKUP($D1135,TP!$B:$E,3,FALSE)</f>
        <v>Services support</v>
      </c>
      <c r="S1135">
        <f>+VLOOKUP($D1135,TP!$B:$E,4,FALSE)</f>
        <v>0</v>
      </c>
      <c r="T1135">
        <f>+VLOOKUP($D1135,TP!$B:$F,5,FALSE)</f>
        <v>0</v>
      </c>
      <c r="U1135" t="str">
        <f>+VLOOKUP($G1135,TP!$G:$J,4,FALSE)</f>
        <v>Charges</v>
      </c>
    </row>
    <row r="1136" spans="1:21">
      <c r="A1136">
        <v>2015</v>
      </c>
      <c r="B1136">
        <v>10</v>
      </c>
      <c r="D1136">
        <v>71</v>
      </c>
      <c r="E1136" t="s">
        <v>196</v>
      </c>
      <c r="F1136" t="s">
        <v>17</v>
      </c>
      <c r="G1136">
        <v>60</v>
      </c>
      <c r="H1136" t="s">
        <v>23</v>
      </c>
      <c r="I1136">
        <v>606320</v>
      </c>
      <c r="J1136" t="s">
        <v>24</v>
      </c>
      <c r="O1136">
        <v>-30.32</v>
      </c>
      <c r="R1136" t="str">
        <f>+VLOOKUP($D1136,TP!$B:$E,3,FALSE)</f>
        <v>Services support</v>
      </c>
      <c r="S1136">
        <f>+VLOOKUP($D1136,TP!$B:$E,4,FALSE)</f>
        <v>0</v>
      </c>
      <c r="T1136">
        <f>+VLOOKUP($D1136,TP!$B:$F,5,FALSE)</f>
        <v>0</v>
      </c>
      <c r="U1136" t="str">
        <f>+VLOOKUP($G1136,TP!$G:$J,4,FALSE)</f>
        <v>Charges</v>
      </c>
    </row>
    <row r="1137" spans="1:21">
      <c r="A1137">
        <v>2015</v>
      </c>
      <c r="B1137">
        <v>10</v>
      </c>
      <c r="D1137">
        <v>71</v>
      </c>
      <c r="E1137" t="s">
        <v>196</v>
      </c>
      <c r="F1137" t="s">
        <v>17</v>
      </c>
      <c r="G1137">
        <v>60</v>
      </c>
      <c r="H1137" t="s">
        <v>23</v>
      </c>
      <c r="I1137">
        <v>606410</v>
      </c>
      <c r="J1137" t="s">
        <v>25</v>
      </c>
      <c r="K1137">
        <v>-61.57</v>
      </c>
      <c r="L1137">
        <v>-50</v>
      </c>
      <c r="M1137">
        <v>-50</v>
      </c>
      <c r="P1137">
        <v>-50</v>
      </c>
      <c r="Q1137">
        <v>-50</v>
      </c>
      <c r="R1137" t="str">
        <f>+VLOOKUP($D1137,TP!$B:$E,3,FALSE)</f>
        <v>Services support</v>
      </c>
      <c r="S1137">
        <f>+VLOOKUP($D1137,TP!$B:$E,4,FALSE)</f>
        <v>0</v>
      </c>
      <c r="T1137">
        <f>+VLOOKUP($D1137,TP!$B:$F,5,FALSE)</f>
        <v>0</v>
      </c>
      <c r="U1137" t="str">
        <f>+VLOOKUP($G1137,TP!$G:$J,4,FALSE)</f>
        <v>Charges</v>
      </c>
    </row>
    <row r="1138" spans="1:21">
      <c r="A1138">
        <v>2015</v>
      </c>
      <c r="B1138">
        <v>10</v>
      </c>
      <c r="D1138">
        <v>71</v>
      </c>
      <c r="E1138" t="s">
        <v>196</v>
      </c>
      <c r="F1138" t="s">
        <v>17</v>
      </c>
      <c r="G1138">
        <v>60</v>
      </c>
      <c r="H1138" t="s">
        <v>23</v>
      </c>
      <c r="I1138">
        <v>606410</v>
      </c>
      <c r="J1138" t="s">
        <v>25</v>
      </c>
      <c r="O1138">
        <v>-0.64</v>
      </c>
      <c r="R1138" t="str">
        <f>+VLOOKUP($D1138,TP!$B:$E,3,FALSE)</f>
        <v>Services support</v>
      </c>
      <c r="S1138">
        <f>+VLOOKUP($D1138,TP!$B:$E,4,FALSE)</f>
        <v>0</v>
      </c>
      <c r="T1138">
        <f>+VLOOKUP($D1138,TP!$B:$F,5,FALSE)</f>
        <v>0</v>
      </c>
      <c r="U1138" t="str">
        <f>+VLOOKUP($G1138,TP!$G:$J,4,FALSE)</f>
        <v>Charges</v>
      </c>
    </row>
    <row r="1139" spans="1:21">
      <c r="A1139">
        <v>2015</v>
      </c>
      <c r="B1139">
        <v>10</v>
      </c>
      <c r="D1139">
        <v>71</v>
      </c>
      <c r="E1139" t="s">
        <v>196</v>
      </c>
      <c r="F1139" t="s">
        <v>17</v>
      </c>
      <c r="G1139">
        <v>60</v>
      </c>
      <c r="H1139" t="s">
        <v>23</v>
      </c>
      <c r="I1139">
        <v>606410</v>
      </c>
      <c r="J1139" t="s">
        <v>25</v>
      </c>
      <c r="O1139">
        <v>-12.7</v>
      </c>
      <c r="R1139" t="str">
        <f>+VLOOKUP($D1139,TP!$B:$E,3,FALSE)</f>
        <v>Services support</v>
      </c>
      <c r="S1139">
        <f>+VLOOKUP($D1139,TP!$B:$E,4,FALSE)</f>
        <v>0</v>
      </c>
      <c r="T1139">
        <f>+VLOOKUP($D1139,TP!$B:$F,5,FALSE)</f>
        <v>0</v>
      </c>
      <c r="U1139" t="str">
        <f>+VLOOKUP($G1139,TP!$G:$J,4,FALSE)</f>
        <v>Charges</v>
      </c>
    </row>
    <row r="1140" spans="1:21">
      <c r="A1140">
        <v>2015</v>
      </c>
      <c r="B1140">
        <v>10</v>
      </c>
      <c r="D1140">
        <v>71</v>
      </c>
      <c r="E1140" t="s">
        <v>196</v>
      </c>
      <c r="F1140" t="s">
        <v>17</v>
      </c>
      <c r="G1140">
        <v>60</v>
      </c>
      <c r="H1140" t="s">
        <v>23</v>
      </c>
      <c r="I1140">
        <v>606410</v>
      </c>
      <c r="J1140" t="s">
        <v>25</v>
      </c>
      <c r="O1140">
        <v>-4.46</v>
      </c>
      <c r="R1140" t="str">
        <f>+VLOOKUP($D1140,TP!$B:$E,3,FALSE)</f>
        <v>Services support</v>
      </c>
      <c r="S1140">
        <f>+VLOOKUP($D1140,TP!$B:$E,4,FALSE)</f>
        <v>0</v>
      </c>
      <c r="T1140">
        <f>+VLOOKUP($D1140,TP!$B:$F,5,FALSE)</f>
        <v>0</v>
      </c>
      <c r="U1140" t="str">
        <f>+VLOOKUP($G1140,TP!$G:$J,4,FALSE)</f>
        <v>Charges</v>
      </c>
    </row>
    <row r="1141" spans="1:21">
      <c r="A1141">
        <v>2015</v>
      </c>
      <c r="B1141">
        <v>10</v>
      </c>
      <c r="D1141">
        <v>71</v>
      </c>
      <c r="E1141" t="s">
        <v>196</v>
      </c>
      <c r="F1141" t="s">
        <v>17</v>
      </c>
      <c r="G1141">
        <v>60</v>
      </c>
      <c r="H1141" t="s">
        <v>23</v>
      </c>
      <c r="I1141">
        <v>606410</v>
      </c>
      <c r="J1141" t="s">
        <v>25</v>
      </c>
      <c r="O1141">
        <v>-7.29</v>
      </c>
      <c r="R1141" t="str">
        <f>+VLOOKUP($D1141,TP!$B:$E,3,FALSE)</f>
        <v>Services support</v>
      </c>
      <c r="S1141">
        <f>+VLOOKUP($D1141,TP!$B:$E,4,FALSE)</f>
        <v>0</v>
      </c>
      <c r="T1141">
        <f>+VLOOKUP($D1141,TP!$B:$F,5,FALSE)</f>
        <v>0</v>
      </c>
      <c r="U1141" t="str">
        <f>+VLOOKUP($G1141,TP!$G:$J,4,FALSE)</f>
        <v>Charges</v>
      </c>
    </row>
    <row r="1142" spans="1:21">
      <c r="A1142">
        <v>2015</v>
      </c>
      <c r="B1142">
        <v>10</v>
      </c>
      <c r="D1142">
        <v>71</v>
      </c>
      <c r="E1142" t="s">
        <v>196</v>
      </c>
      <c r="F1142" t="s">
        <v>17</v>
      </c>
      <c r="G1142">
        <v>60</v>
      </c>
      <c r="H1142" t="s">
        <v>23</v>
      </c>
      <c r="I1142">
        <v>606810</v>
      </c>
      <c r="J1142" t="s">
        <v>213</v>
      </c>
      <c r="K1142">
        <v>-93.06</v>
      </c>
      <c r="L1142">
        <v>-250</v>
      </c>
      <c r="M1142">
        <v>-250</v>
      </c>
      <c r="P1142">
        <v>-250</v>
      </c>
      <c r="Q1142">
        <v>-250</v>
      </c>
      <c r="R1142" t="str">
        <f>+VLOOKUP($D1142,TP!$B:$E,3,FALSE)</f>
        <v>Services support</v>
      </c>
      <c r="S1142">
        <f>+VLOOKUP($D1142,TP!$B:$E,4,FALSE)</f>
        <v>0</v>
      </c>
      <c r="T1142">
        <f>+VLOOKUP($D1142,TP!$B:$F,5,FALSE)</f>
        <v>0</v>
      </c>
      <c r="U1142" t="str">
        <f>+VLOOKUP($G1142,TP!$G:$J,4,FALSE)</f>
        <v>Charges</v>
      </c>
    </row>
    <row r="1143" spans="1:21">
      <c r="A1143">
        <v>2015</v>
      </c>
      <c r="B1143">
        <v>10</v>
      </c>
      <c r="D1143">
        <v>71</v>
      </c>
      <c r="E1143" t="s">
        <v>196</v>
      </c>
      <c r="F1143" t="s">
        <v>17</v>
      </c>
      <c r="G1143">
        <v>60</v>
      </c>
      <c r="H1143" t="s">
        <v>23</v>
      </c>
      <c r="I1143">
        <v>606810</v>
      </c>
      <c r="J1143" t="s">
        <v>213</v>
      </c>
      <c r="O1143">
        <v>-187.49</v>
      </c>
      <c r="R1143" t="str">
        <f>+VLOOKUP($D1143,TP!$B:$E,3,FALSE)</f>
        <v>Services support</v>
      </c>
      <c r="S1143">
        <f>+VLOOKUP($D1143,TP!$B:$E,4,FALSE)</f>
        <v>0</v>
      </c>
      <c r="T1143">
        <f>+VLOOKUP($D1143,TP!$B:$F,5,FALSE)</f>
        <v>0</v>
      </c>
      <c r="U1143" t="str">
        <f>+VLOOKUP($G1143,TP!$G:$J,4,FALSE)</f>
        <v>Charges</v>
      </c>
    </row>
    <row r="1144" spans="1:21">
      <c r="A1144">
        <v>2015</v>
      </c>
      <c r="B1144">
        <v>10</v>
      </c>
      <c r="D1144">
        <v>71</v>
      </c>
      <c r="E1144" t="s">
        <v>196</v>
      </c>
      <c r="F1144" t="s">
        <v>17</v>
      </c>
      <c r="G1144">
        <v>61</v>
      </c>
      <c r="H1144" t="s">
        <v>26</v>
      </c>
      <c r="I1144">
        <v>613510</v>
      </c>
      <c r="J1144" t="s">
        <v>73</v>
      </c>
      <c r="K1144">
        <v>-679.74</v>
      </c>
      <c r="L1144">
        <v>-10</v>
      </c>
      <c r="M1144">
        <v>-650</v>
      </c>
      <c r="P1144">
        <v>0</v>
      </c>
      <c r="Q1144">
        <v>0</v>
      </c>
      <c r="R1144" t="str">
        <f>+VLOOKUP($D1144,TP!$B:$E,3,FALSE)</f>
        <v>Services support</v>
      </c>
      <c r="S1144">
        <f>+VLOOKUP($D1144,TP!$B:$E,4,FALSE)</f>
        <v>0</v>
      </c>
      <c r="T1144">
        <f>+VLOOKUP($D1144,TP!$B:$F,5,FALSE)</f>
        <v>0</v>
      </c>
      <c r="U1144" t="str">
        <f>+VLOOKUP($G1144,TP!$G:$J,4,FALSE)</f>
        <v>Charges</v>
      </c>
    </row>
    <row r="1145" spans="1:21">
      <c r="A1145">
        <v>2015</v>
      </c>
      <c r="B1145">
        <v>10</v>
      </c>
      <c r="D1145">
        <v>71</v>
      </c>
      <c r="E1145" t="s">
        <v>196</v>
      </c>
      <c r="F1145" t="s">
        <v>17</v>
      </c>
      <c r="G1145">
        <v>61</v>
      </c>
      <c r="H1145" t="s">
        <v>26</v>
      </c>
      <c r="I1145">
        <v>613510</v>
      </c>
      <c r="J1145" t="s">
        <v>73</v>
      </c>
      <c r="O1145">
        <v>-3.42</v>
      </c>
      <c r="R1145" t="str">
        <f>+VLOOKUP($D1145,TP!$B:$E,3,FALSE)</f>
        <v>Services support</v>
      </c>
      <c r="S1145">
        <f>+VLOOKUP($D1145,TP!$B:$E,4,FALSE)</f>
        <v>0</v>
      </c>
      <c r="T1145">
        <f>+VLOOKUP($D1145,TP!$B:$F,5,FALSE)</f>
        <v>0</v>
      </c>
      <c r="U1145" t="str">
        <f>+VLOOKUP($G1145,TP!$G:$J,4,FALSE)</f>
        <v>Charges</v>
      </c>
    </row>
    <row r="1146" spans="1:21">
      <c r="A1146">
        <v>2015</v>
      </c>
      <c r="B1146">
        <v>10</v>
      </c>
      <c r="D1146">
        <v>71</v>
      </c>
      <c r="E1146" t="s">
        <v>196</v>
      </c>
      <c r="F1146" t="s">
        <v>17</v>
      </c>
      <c r="G1146">
        <v>61</v>
      </c>
      <c r="H1146" t="s">
        <v>26</v>
      </c>
      <c r="I1146">
        <v>613510</v>
      </c>
      <c r="J1146" t="s">
        <v>73</v>
      </c>
      <c r="O1146">
        <v>-1235.52</v>
      </c>
      <c r="R1146" t="str">
        <f>+VLOOKUP($D1146,TP!$B:$E,3,FALSE)</f>
        <v>Services support</v>
      </c>
      <c r="S1146">
        <f>+VLOOKUP($D1146,TP!$B:$E,4,FALSE)</f>
        <v>0</v>
      </c>
      <c r="T1146">
        <f>+VLOOKUP($D1146,TP!$B:$F,5,FALSE)</f>
        <v>0</v>
      </c>
      <c r="U1146" t="str">
        <f>+VLOOKUP($G1146,TP!$G:$J,4,FALSE)</f>
        <v>Charges</v>
      </c>
    </row>
    <row r="1147" spans="1:21">
      <c r="A1147">
        <v>2015</v>
      </c>
      <c r="B1147">
        <v>10</v>
      </c>
      <c r="D1147">
        <v>71</v>
      </c>
      <c r="E1147" t="s">
        <v>196</v>
      </c>
      <c r="F1147" t="s">
        <v>17</v>
      </c>
      <c r="G1147">
        <v>61</v>
      </c>
      <c r="H1147" t="s">
        <v>26</v>
      </c>
      <c r="I1147">
        <v>613510</v>
      </c>
      <c r="J1147" t="s">
        <v>73</v>
      </c>
      <c r="O1147">
        <v>1235.52</v>
      </c>
      <c r="R1147" t="str">
        <f>+VLOOKUP($D1147,TP!$B:$E,3,FALSE)</f>
        <v>Services support</v>
      </c>
      <c r="S1147">
        <f>+VLOOKUP($D1147,TP!$B:$E,4,FALSE)</f>
        <v>0</v>
      </c>
      <c r="T1147">
        <f>+VLOOKUP($D1147,TP!$B:$F,5,FALSE)</f>
        <v>0</v>
      </c>
      <c r="U1147" t="str">
        <f>+VLOOKUP($G1147,TP!$G:$J,4,FALSE)</f>
        <v>Charges</v>
      </c>
    </row>
    <row r="1148" spans="1:21">
      <c r="A1148">
        <v>2015</v>
      </c>
      <c r="B1148">
        <v>10</v>
      </c>
      <c r="D1148">
        <v>71</v>
      </c>
      <c r="E1148" t="s">
        <v>196</v>
      </c>
      <c r="F1148" t="s">
        <v>17</v>
      </c>
      <c r="G1148">
        <v>61</v>
      </c>
      <c r="H1148" t="s">
        <v>26</v>
      </c>
      <c r="I1148">
        <v>613520</v>
      </c>
      <c r="J1148" t="s">
        <v>214</v>
      </c>
      <c r="K1148">
        <v>-3024</v>
      </c>
      <c r="L1148">
        <v>-2350</v>
      </c>
      <c r="M1148">
        <v>-3030</v>
      </c>
      <c r="P1148">
        <v>-2350</v>
      </c>
      <c r="Q1148">
        <v>-2350</v>
      </c>
      <c r="R1148" t="str">
        <f>+VLOOKUP($D1148,TP!$B:$E,3,FALSE)</f>
        <v>Services support</v>
      </c>
      <c r="S1148">
        <f>+VLOOKUP($D1148,TP!$B:$E,4,FALSE)</f>
        <v>0</v>
      </c>
      <c r="T1148">
        <f>+VLOOKUP($D1148,TP!$B:$F,5,FALSE)</f>
        <v>0</v>
      </c>
      <c r="U1148" t="str">
        <f>+VLOOKUP($G1148,TP!$G:$J,4,FALSE)</f>
        <v>Charges</v>
      </c>
    </row>
    <row r="1149" spans="1:21">
      <c r="A1149">
        <v>2015</v>
      </c>
      <c r="B1149">
        <v>10</v>
      </c>
      <c r="D1149">
        <v>71</v>
      </c>
      <c r="E1149" t="s">
        <v>196</v>
      </c>
      <c r="F1149" t="s">
        <v>17</v>
      </c>
      <c r="G1149">
        <v>61</v>
      </c>
      <c r="H1149" t="s">
        <v>26</v>
      </c>
      <c r="I1149">
        <v>613520</v>
      </c>
      <c r="J1149" t="s">
        <v>214</v>
      </c>
      <c r="O1149">
        <v>-2332.8000000000002</v>
      </c>
      <c r="R1149" t="str">
        <f>+VLOOKUP($D1149,TP!$B:$E,3,FALSE)</f>
        <v>Services support</v>
      </c>
      <c r="S1149">
        <f>+VLOOKUP($D1149,TP!$B:$E,4,FALSE)</f>
        <v>0</v>
      </c>
      <c r="T1149">
        <f>+VLOOKUP($D1149,TP!$B:$F,5,FALSE)</f>
        <v>0</v>
      </c>
      <c r="U1149" t="str">
        <f>+VLOOKUP($G1149,TP!$G:$J,4,FALSE)</f>
        <v>Charges</v>
      </c>
    </row>
    <row r="1150" spans="1:21">
      <c r="A1150">
        <v>2015</v>
      </c>
      <c r="B1150">
        <v>10</v>
      </c>
      <c r="D1150">
        <v>71</v>
      </c>
      <c r="E1150" t="s">
        <v>196</v>
      </c>
      <c r="F1150" t="s">
        <v>17</v>
      </c>
      <c r="G1150">
        <v>61</v>
      </c>
      <c r="H1150" t="s">
        <v>26</v>
      </c>
      <c r="I1150">
        <v>615200</v>
      </c>
      <c r="J1150" t="s">
        <v>215</v>
      </c>
      <c r="N1150">
        <v>-1690.87</v>
      </c>
      <c r="R1150" t="str">
        <f>+VLOOKUP($D1150,TP!$B:$E,3,FALSE)</f>
        <v>Services support</v>
      </c>
      <c r="S1150">
        <f>+VLOOKUP($D1150,TP!$B:$E,4,FALSE)</f>
        <v>0</v>
      </c>
      <c r="T1150">
        <f>+VLOOKUP($D1150,TP!$B:$F,5,FALSE)</f>
        <v>0</v>
      </c>
      <c r="U1150" t="str">
        <f>+VLOOKUP($G1150,TP!$G:$J,4,FALSE)</f>
        <v>Charges</v>
      </c>
    </row>
    <row r="1151" spans="1:21">
      <c r="A1151">
        <v>2015</v>
      </c>
      <c r="B1151">
        <v>10</v>
      </c>
      <c r="D1151">
        <v>71</v>
      </c>
      <c r="E1151" t="s">
        <v>196</v>
      </c>
      <c r="F1151" t="s">
        <v>17</v>
      </c>
      <c r="G1151">
        <v>61</v>
      </c>
      <c r="H1151" t="s">
        <v>26</v>
      </c>
      <c r="I1151">
        <v>615200</v>
      </c>
      <c r="J1151" t="s">
        <v>215</v>
      </c>
      <c r="K1151">
        <v>-80371.92</v>
      </c>
      <c r="L1151">
        <v>-60000</v>
      </c>
      <c r="M1151">
        <v>-60000</v>
      </c>
      <c r="P1151">
        <v>-60000</v>
      </c>
      <c r="Q1151">
        <v>-60000</v>
      </c>
      <c r="R1151" t="str">
        <f>+VLOOKUP($D1151,TP!$B:$E,3,FALSE)</f>
        <v>Services support</v>
      </c>
      <c r="S1151">
        <f>+VLOOKUP($D1151,TP!$B:$E,4,FALSE)</f>
        <v>0</v>
      </c>
      <c r="T1151">
        <f>+VLOOKUP($D1151,TP!$B:$F,5,FALSE)</f>
        <v>0</v>
      </c>
      <c r="U1151" t="str">
        <f>+VLOOKUP($G1151,TP!$G:$J,4,FALSE)</f>
        <v>Charges</v>
      </c>
    </row>
    <row r="1152" spans="1:21">
      <c r="A1152">
        <v>2015</v>
      </c>
      <c r="B1152">
        <v>10</v>
      </c>
      <c r="D1152">
        <v>71</v>
      </c>
      <c r="E1152" t="s">
        <v>196</v>
      </c>
      <c r="F1152" t="s">
        <v>17</v>
      </c>
      <c r="G1152">
        <v>61</v>
      </c>
      <c r="H1152" t="s">
        <v>26</v>
      </c>
      <c r="I1152">
        <v>615200</v>
      </c>
      <c r="J1152" t="s">
        <v>215</v>
      </c>
      <c r="O1152">
        <v>-162</v>
      </c>
      <c r="R1152" t="str">
        <f>+VLOOKUP($D1152,TP!$B:$E,3,FALSE)</f>
        <v>Services support</v>
      </c>
      <c r="S1152">
        <f>+VLOOKUP($D1152,TP!$B:$E,4,FALSE)</f>
        <v>0</v>
      </c>
      <c r="T1152">
        <f>+VLOOKUP($D1152,TP!$B:$F,5,FALSE)</f>
        <v>0</v>
      </c>
      <c r="U1152" t="str">
        <f>+VLOOKUP($G1152,TP!$G:$J,4,FALSE)</f>
        <v>Charges</v>
      </c>
    </row>
    <row r="1153" spans="1:21">
      <c r="A1153">
        <v>2015</v>
      </c>
      <c r="B1153">
        <v>10</v>
      </c>
      <c r="D1153">
        <v>71</v>
      </c>
      <c r="E1153" t="s">
        <v>196</v>
      </c>
      <c r="F1153" t="s">
        <v>17</v>
      </c>
      <c r="G1153">
        <v>61</v>
      </c>
      <c r="H1153" t="s">
        <v>26</v>
      </c>
      <c r="I1153">
        <v>615200</v>
      </c>
      <c r="J1153" t="s">
        <v>215</v>
      </c>
      <c r="O1153">
        <v>-90</v>
      </c>
      <c r="R1153" t="str">
        <f>+VLOOKUP($D1153,TP!$B:$E,3,FALSE)</f>
        <v>Services support</v>
      </c>
      <c r="S1153">
        <f>+VLOOKUP($D1153,TP!$B:$E,4,FALSE)</f>
        <v>0</v>
      </c>
      <c r="T1153">
        <f>+VLOOKUP($D1153,TP!$B:$F,5,FALSE)</f>
        <v>0</v>
      </c>
      <c r="U1153" t="str">
        <f>+VLOOKUP($G1153,TP!$G:$J,4,FALSE)</f>
        <v>Charges</v>
      </c>
    </row>
    <row r="1154" spans="1:21">
      <c r="A1154">
        <v>2015</v>
      </c>
      <c r="B1154">
        <v>10</v>
      </c>
      <c r="D1154">
        <v>71</v>
      </c>
      <c r="E1154" t="s">
        <v>196</v>
      </c>
      <c r="F1154" t="s">
        <v>17</v>
      </c>
      <c r="G1154">
        <v>61</v>
      </c>
      <c r="H1154" t="s">
        <v>26</v>
      </c>
      <c r="I1154">
        <v>615200</v>
      </c>
      <c r="J1154" t="s">
        <v>215</v>
      </c>
      <c r="O1154">
        <v>-414.46</v>
      </c>
      <c r="R1154" t="str">
        <f>+VLOOKUP($D1154,TP!$B:$E,3,FALSE)</f>
        <v>Services support</v>
      </c>
      <c r="S1154">
        <f>+VLOOKUP($D1154,TP!$B:$E,4,FALSE)</f>
        <v>0</v>
      </c>
      <c r="T1154">
        <f>+VLOOKUP($D1154,TP!$B:$F,5,FALSE)</f>
        <v>0</v>
      </c>
      <c r="U1154" t="str">
        <f>+VLOOKUP($G1154,TP!$G:$J,4,FALSE)</f>
        <v>Charges</v>
      </c>
    </row>
    <row r="1155" spans="1:21">
      <c r="A1155">
        <v>2015</v>
      </c>
      <c r="B1155">
        <v>10</v>
      </c>
      <c r="D1155">
        <v>71</v>
      </c>
      <c r="E1155" t="s">
        <v>196</v>
      </c>
      <c r="F1155" t="s">
        <v>17</v>
      </c>
      <c r="G1155">
        <v>61</v>
      </c>
      <c r="H1155" t="s">
        <v>26</v>
      </c>
      <c r="I1155">
        <v>615200</v>
      </c>
      <c r="J1155" t="s">
        <v>215</v>
      </c>
      <c r="O1155">
        <v>-180</v>
      </c>
      <c r="R1155" t="str">
        <f>+VLOOKUP($D1155,TP!$B:$E,3,FALSE)</f>
        <v>Services support</v>
      </c>
      <c r="S1155">
        <f>+VLOOKUP($D1155,TP!$B:$E,4,FALSE)</f>
        <v>0</v>
      </c>
      <c r="T1155">
        <f>+VLOOKUP($D1155,TP!$B:$F,5,FALSE)</f>
        <v>0</v>
      </c>
      <c r="U1155" t="str">
        <f>+VLOOKUP($G1155,TP!$G:$J,4,FALSE)</f>
        <v>Charges</v>
      </c>
    </row>
    <row r="1156" spans="1:21">
      <c r="A1156">
        <v>2015</v>
      </c>
      <c r="B1156">
        <v>10</v>
      </c>
      <c r="D1156">
        <v>71</v>
      </c>
      <c r="E1156" t="s">
        <v>196</v>
      </c>
      <c r="F1156" t="s">
        <v>17</v>
      </c>
      <c r="G1156">
        <v>61</v>
      </c>
      <c r="H1156" t="s">
        <v>26</v>
      </c>
      <c r="I1156">
        <v>615200</v>
      </c>
      <c r="J1156" t="s">
        <v>215</v>
      </c>
      <c r="O1156">
        <v>-239.4</v>
      </c>
      <c r="R1156" t="str">
        <f>+VLOOKUP($D1156,TP!$B:$E,3,FALSE)</f>
        <v>Services support</v>
      </c>
      <c r="S1156">
        <f>+VLOOKUP($D1156,TP!$B:$E,4,FALSE)</f>
        <v>0</v>
      </c>
      <c r="T1156">
        <f>+VLOOKUP($D1156,TP!$B:$F,5,FALSE)</f>
        <v>0</v>
      </c>
      <c r="U1156" t="str">
        <f>+VLOOKUP($G1156,TP!$G:$J,4,FALSE)</f>
        <v>Charges</v>
      </c>
    </row>
    <row r="1157" spans="1:21">
      <c r="A1157">
        <v>2015</v>
      </c>
      <c r="B1157">
        <v>10</v>
      </c>
      <c r="D1157">
        <v>71</v>
      </c>
      <c r="E1157" t="s">
        <v>196</v>
      </c>
      <c r="F1157" t="s">
        <v>17</v>
      </c>
      <c r="G1157">
        <v>61</v>
      </c>
      <c r="H1157" t="s">
        <v>26</v>
      </c>
      <c r="I1157">
        <v>615200</v>
      </c>
      <c r="J1157" t="s">
        <v>215</v>
      </c>
      <c r="O1157">
        <v>-144</v>
      </c>
      <c r="R1157" t="str">
        <f>+VLOOKUP($D1157,TP!$B:$E,3,FALSE)</f>
        <v>Services support</v>
      </c>
      <c r="S1157">
        <f>+VLOOKUP($D1157,TP!$B:$E,4,FALSE)</f>
        <v>0</v>
      </c>
      <c r="T1157">
        <f>+VLOOKUP($D1157,TP!$B:$F,5,FALSE)</f>
        <v>0</v>
      </c>
      <c r="U1157" t="str">
        <f>+VLOOKUP($G1157,TP!$G:$J,4,FALSE)</f>
        <v>Charges</v>
      </c>
    </row>
    <row r="1158" spans="1:21">
      <c r="A1158">
        <v>2015</v>
      </c>
      <c r="B1158">
        <v>10</v>
      </c>
      <c r="D1158">
        <v>71</v>
      </c>
      <c r="E1158" t="s">
        <v>196</v>
      </c>
      <c r="F1158" t="s">
        <v>17</v>
      </c>
      <c r="G1158">
        <v>61</v>
      </c>
      <c r="H1158" t="s">
        <v>26</v>
      </c>
      <c r="I1158">
        <v>615200</v>
      </c>
      <c r="J1158" t="s">
        <v>215</v>
      </c>
      <c r="O1158">
        <v>-408</v>
      </c>
      <c r="R1158" t="str">
        <f>+VLOOKUP($D1158,TP!$B:$E,3,FALSE)</f>
        <v>Services support</v>
      </c>
      <c r="S1158">
        <f>+VLOOKUP($D1158,TP!$B:$E,4,FALSE)</f>
        <v>0</v>
      </c>
      <c r="T1158">
        <f>+VLOOKUP($D1158,TP!$B:$F,5,FALSE)</f>
        <v>0</v>
      </c>
      <c r="U1158" t="str">
        <f>+VLOOKUP($G1158,TP!$G:$J,4,FALSE)</f>
        <v>Charges</v>
      </c>
    </row>
    <row r="1159" spans="1:21">
      <c r="A1159">
        <v>2015</v>
      </c>
      <c r="B1159">
        <v>10</v>
      </c>
      <c r="D1159">
        <v>71</v>
      </c>
      <c r="E1159" t="s">
        <v>196</v>
      </c>
      <c r="F1159" t="s">
        <v>17</v>
      </c>
      <c r="G1159">
        <v>61</v>
      </c>
      <c r="H1159" t="s">
        <v>26</v>
      </c>
      <c r="I1159">
        <v>615200</v>
      </c>
      <c r="J1159" t="s">
        <v>215</v>
      </c>
      <c r="O1159">
        <v>-594.17999999999995</v>
      </c>
      <c r="R1159" t="str">
        <f>+VLOOKUP($D1159,TP!$B:$E,3,FALSE)</f>
        <v>Services support</v>
      </c>
      <c r="S1159">
        <f>+VLOOKUP($D1159,TP!$B:$E,4,FALSE)</f>
        <v>0</v>
      </c>
      <c r="T1159">
        <f>+VLOOKUP($D1159,TP!$B:$F,5,FALSE)</f>
        <v>0</v>
      </c>
      <c r="U1159" t="str">
        <f>+VLOOKUP($G1159,TP!$G:$J,4,FALSE)</f>
        <v>Charges</v>
      </c>
    </row>
    <row r="1160" spans="1:21">
      <c r="A1160">
        <v>2015</v>
      </c>
      <c r="B1160">
        <v>10</v>
      </c>
      <c r="D1160">
        <v>71</v>
      </c>
      <c r="E1160" t="s">
        <v>196</v>
      </c>
      <c r="F1160" t="s">
        <v>17</v>
      </c>
      <c r="G1160">
        <v>61</v>
      </c>
      <c r="H1160" t="s">
        <v>26</v>
      </c>
      <c r="I1160">
        <v>615200</v>
      </c>
      <c r="J1160" t="s">
        <v>215</v>
      </c>
      <c r="O1160">
        <v>-414.46</v>
      </c>
      <c r="R1160" t="str">
        <f>+VLOOKUP($D1160,TP!$B:$E,3,FALSE)</f>
        <v>Services support</v>
      </c>
      <c r="S1160">
        <f>+VLOOKUP($D1160,TP!$B:$E,4,FALSE)</f>
        <v>0</v>
      </c>
      <c r="T1160">
        <f>+VLOOKUP($D1160,TP!$B:$F,5,FALSE)</f>
        <v>0</v>
      </c>
      <c r="U1160" t="str">
        <f>+VLOOKUP($G1160,TP!$G:$J,4,FALSE)</f>
        <v>Charges</v>
      </c>
    </row>
    <row r="1161" spans="1:21">
      <c r="A1161">
        <v>2015</v>
      </c>
      <c r="B1161">
        <v>10</v>
      </c>
      <c r="D1161">
        <v>71</v>
      </c>
      <c r="E1161" t="s">
        <v>196</v>
      </c>
      <c r="F1161" t="s">
        <v>17</v>
      </c>
      <c r="G1161">
        <v>61</v>
      </c>
      <c r="H1161" t="s">
        <v>26</v>
      </c>
      <c r="I1161">
        <v>615200</v>
      </c>
      <c r="J1161" t="s">
        <v>215</v>
      </c>
      <c r="O1161">
        <v>-1638</v>
      </c>
      <c r="R1161" t="str">
        <f>+VLOOKUP($D1161,TP!$B:$E,3,FALSE)</f>
        <v>Services support</v>
      </c>
      <c r="S1161">
        <f>+VLOOKUP($D1161,TP!$B:$E,4,FALSE)</f>
        <v>0</v>
      </c>
      <c r="T1161">
        <f>+VLOOKUP($D1161,TP!$B:$F,5,FALSE)</f>
        <v>0</v>
      </c>
      <c r="U1161" t="str">
        <f>+VLOOKUP($G1161,TP!$G:$J,4,FALSE)</f>
        <v>Charges</v>
      </c>
    </row>
    <row r="1162" spans="1:21">
      <c r="A1162">
        <v>2015</v>
      </c>
      <c r="B1162">
        <v>10</v>
      </c>
      <c r="D1162">
        <v>71</v>
      </c>
      <c r="E1162" t="s">
        <v>196</v>
      </c>
      <c r="F1162" t="s">
        <v>17</v>
      </c>
      <c r="G1162">
        <v>61</v>
      </c>
      <c r="H1162" t="s">
        <v>26</v>
      </c>
      <c r="I1162">
        <v>615200</v>
      </c>
      <c r="J1162" t="s">
        <v>215</v>
      </c>
      <c r="O1162">
        <v>-583.20000000000005</v>
      </c>
      <c r="R1162" t="str">
        <f>+VLOOKUP($D1162,TP!$B:$E,3,FALSE)</f>
        <v>Services support</v>
      </c>
      <c r="S1162">
        <f>+VLOOKUP($D1162,TP!$B:$E,4,FALSE)</f>
        <v>0</v>
      </c>
      <c r="T1162">
        <f>+VLOOKUP($D1162,TP!$B:$F,5,FALSE)</f>
        <v>0</v>
      </c>
      <c r="U1162" t="str">
        <f>+VLOOKUP($G1162,TP!$G:$J,4,FALSE)</f>
        <v>Charges</v>
      </c>
    </row>
    <row r="1163" spans="1:21">
      <c r="A1163">
        <v>2015</v>
      </c>
      <c r="B1163">
        <v>10</v>
      </c>
      <c r="D1163">
        <v>71</v>
      </c>
      <c r="E1163" t="s">
        <v>196</v>
      </c>
      <c r="F1163" t="s">
        <v>17</v>
      </c>
      <c r="G1163">
        <v>61</v>
      </c>
      <c r="H1163" t="s">
        <v>26</v>
      </c>
      <c r="I1163">
        <v>615200</v>
      </c>
      <c r="J1163" t="s">
        <v>215</v>
      </c>
      <c r="O1163">
        <v>-624.58000000000004</v>
      </c>
      <c r="R1163" t="str">
        <f>+VLOOKUP($D1163,TP!$B:$E,3,FALSE)</f>
        <v>Services support</v>
      </c>
      <c r="S1163">
        <f>+VLOOKUP($D1163,TP!$B:$E,4,FALSE)</f>
        <v>0</v>
      </c>
      <c r="T1163">
        <f>+VLOOKUP($D1163,TP!$B:$F,5,FALSE)</f>
        <v>0</v>
      </c>
      <c r="U1163" t="str">
        <f>+VLOOKUP($G1163,TP!$G:$J,4,FALSE)</f>
        <v>Charges</v>
      </c>
    </row>
    <row r="1164" spans="1:21">
      <c r="A1164">
        <v>2015</v>
      </c>
      <c r="B1164">
        <v>10</v>
      </c>
      <c r="D1164">
        <v>71</v>
      </c>
      <c r="E1164" t="s">
        <v>196</v>
      </c>
      <c r="F1164" t="s">
        <v>17</v>
      </c>
      <c r="G1164">
        <v>61</v>
      </c>
      <c r="H1164" t="s">
        <v>26</v>
      </c>
      <c r="I1164">
        <v>615200</v>
      </c>
      <c r="J1164" t="s">
        <v>215</v>
      </c>
      <c r="O1164">
        <v>-504.01</v>
      </c>
      <c r="R1164" t="str">
        <f>+VLOOKUP($D1164,TP!$B:$E,3,FALSE)</f>
        <v>Services support</v>
      </c>
      <c r="S1164">
        <f>+VLOOKUP($D1164,TP!$B:$E,4,FALSE)</f>
        <v>0</v>
      </c>
      <c r="T1164">
        <f>+VLOOKUP($D1164,TP!$B:$F,5,FALSE)</f>
        <v>0</v>
      </c>
      <c r="U1164" t="str">
        <f>+VLOOKUP($G1164,TP!$G:$J,4,FALSE)</f>
        <v>Charges</v>
      </c>
    </row>
    <row r="1165" spans="1:21">
      <c r="A1165">
        <v>2015</v>
      </c>
      <c r="B1165">
        <v>10</v>
      </c>
      <c r="D1165">
        <v>71</v>
      </c>
      <c r="E1165" t="s">
        <v>196</v>
      </c>
      <c r="F1165" t="s">
        <v>17</v>
      </c>
      <c r="G1165">
        <v>61</v>
      </c>
      <c r="H1165" t="s">
        <v>26</v>
      </c>
      <c r="I1165">
        <v>615200</v>
      </c>
      <c r="J1165" t="s">
        <v>215</v>
      </c>
      <c r="O1165">
        <v>-804.38</v>
      </c>
      <c r="R1165" t="str">
        <f>+VLOOKUP($D1165,TP!$B:$E,3,FALSE)</f>
        <v>Services support</v>
      </c>
      <c r="S1165">
        <f>+VLOOKUP($D1165,TP!$B:$E,4,FALSE)</f>
        <v>0</v>
      </c>
      <c r="T1165">
        <f>+VLOOKUP($D1165,TP!$B:$F,5,FALSE)</f>
        <v>0</v>
      </c>
      <c r="U1165" t="str">
        <f>+VLOOKUP($G1165,TP!$G:$J,4,FALSE)</f>
        <v>Charges</v>
      </c>
    </row>
    <row r="1166" spans="1:21">
      <c r="A1166">
        <v>2015</v>
      </c>
      <c r="B1166">
        <v>10</v>
      </c>
      <c r="D1166">
        <v>71</v>
      </c>
      <c r="E1166" t="s">
        <v>196</v>
      </c>
      <c r="F1166" t="s">
        <v>17</v>
      </c>
      <c r="G1166">
        <v>61</v>
      </c>
      <c r="H1166" t="s">
        <v>26</v>
      </c>
      <c r="I1166">
        <v>615200</v>
      </c>
      <c r="J1166" t="s">
        <v>215</v>
      </c>
      <c r="O1166">
        <v>-90</v>
      </c>
      <c r="R1166" t="str">
        <f>+VLOOKUP($D1166,TP!$B:$E,3,FALSE)</f>
        <v>Services support</v>
      </c>
      <c r="S1166">
        <f>+VLOOKUP($D1166,TP!$B:$E,4,FALSE)</f>
        <v>0</v>
      </c>
      <c r="T1166">
        <f>+VLOOKUP($D1166,TP!$B:$F,5,FALSE)</f>
        <v>0</v>
      </c>
      <c r="U1166" t="str">
        <f>+VLOOKUP($G1166,TP!$G:$J,4,FALSE)</f>
        <v>Charges</v>
      </c>
    </row>
    <row r="1167" spans="1:21">
      <c r="A1167">
        <v>2015</v>
      </c>
      <c r="B1167">
        <v>10</v>
      </c>
      <c r="D1167">
        <v>71</v>
      </c>
      <c r="E1167" t="s">
        <v>196</v>
      </c>
      <c r="F1167" t="s">
        <v>17</v>
      </c>
      <c r="G1167">
        <v>61</v>
      </c>
      <c r="H1167" t="s">
        <v>26</v>
      </c>
      <c r="I1167">
        <v>615200</v>
      </c>
      <c r="J1167" t="s">
        <v>215</v>
      </c>
      <c r="O1167">
        <v>-402</v>
      </c>
      <c r="R1167" t="str">
        <f>+VLOOKUP($D1167,TP!$B:$E,3,FALSE)</f>
        <v>Services support</v>
      </c>
      <c r="S1167">
        <f>+VLOOKUP($D1167,TP!$B:$E,4,FALSE)</f>
        <v>0</v>
      </c>
      <c r="T1167">
        <f>+VLOOKUP($D1167,TP!$B:$F,5,FALSE)</f>
        <v>0</v>
      </c>
      <c r="U1167" t="str">
        <f>+VLOOKUP($G1167,TP!$G:$J,4,FALSE)</f>
        <v>Charges</v>
      </c>
    </row>
    <row r="1168" spans="1:21">
      <c r="A1168">
        <v>2015</v>
      </c>
      <c r="B1168">
        <v>10</v>
      </c>
      <c r="D1168">
        <v>71</v>
      </c>
      <c r="E1168" t="s">
        <v>196</v>
      </c>
      <c r="F1168" t="s">
        <v>17</v>
      </c>
      <c r="G1168">
        <v>61</v>
      </c>
      <c r="H1168" t="s">
        <v>26</v>
      </c>
      <c r="I1168">
        <v>615200</v>
      </c>
      <c r="J1168" t="s">
        <v>215</v>
      </c>
      <c r="O1168">
        <v>-2376.64</v>
      </c>
      <c r="R1168" t="str">
        <f>+VLOOKUP($D1168,TP!$B:$E,3,FALSE)</f>
        <v>Services support</v>
      </c>
      <c r="S1168">
        <f>+VLOOKUP($D1168,TP!$B:$E,4,FALSE)</f>
        <v>0</v>
      </c>
      <c r="T1168">
        <f>+VLOOKUP($D1168,TP!$B:$F,5,FALSE)</f>
        <v>0</v>
      </c>
      <c r="U1168" t="str">
        <f>+VLOOKUP($G1168,TP!$G:$J,4,FALSE)</f>
        <v>Charges</v>
      </c>
    </row>
    <row r="1169" spans="1:21">
      <c r="A1169">
        <v>2015</v>
      </c>
      <c r="B1169">
        <v>10</v>
      </c>
      <c r="D1169">
        <v>71</v>
      </c>
      <c r="E1169" t="s">
        <v>196</v>
      </c>
      <c r="F1169" t="s">
        <v>17</v>
      </c>
      <c r="G1169">
        <v>61</v>
      </c>
      <c r="H1169" t="s">
        <v>26</v>
      </c>
      <c r="I1169">
        <v>615200</v>
      </c>
      <c r="J1169" t="s">
        <v>215</v>
      </c>
      <c r="O1169">
        <v>-90</v>
      </c>
      <c r="R1169" t="str">
        <f>+VLOOKUP($D1169,TP!$B:$E,3,FALSE)</f>
        <v>Services support</v>
      </c>
      <c r="S1169">
        <f>+VLOOKUP($D1169,TP!$B:$E,4,FALSE)</f>
        <v>0</v>
      </c>
      <c r="T1169">
        <f>+VLOOKUP($D1169,TP!$B:$F,5,FALSE)</f>
        <v>0</v>
      </c>
      <c r="U1169" t="str">
        <f>+VLOOKUP($G1169,TP!$G:$J,4,FALSE)</f>
        <v>Charges</v>
      </c>
    </row>
    <row r="1170" spans="1:21">
      <c r="A1170">
        <v>2015</v>
      </c>
      <c r="B1170">
        <v>10</v>
      </c>
      <c r="D1170">
        <v>71</v>
      </c>
      <c r="E1170" t="s">
        <v>196</v>
      </c>
      <c r="F1170" t="s">
        <v>17</v>
      </c>
      <c r="G1170">
        <v>61</v>
      </c>
      <c r="H1170" t="s">
        <v>26</v>
      </c>
      <c r="I1170">
        <v>615200</v>
      </c>
      <c r="J1170" t="s">
        <v>215</v>
      </c>
      <c r="O1170">
        <v>-2138.92</v>
      </c>
      <c r="R1170" t="str">
        <f>+VLOOKUP($D1170,TP!$B:$E,3,FALSE)</f>
        <v>Services support</v>
      </c>
      <c r="S1170">
        <f>+VLOOKUP($D1170,TP!$B:$E,4,FALSE)</f>
        <v>0</v>
      </c>
      <c r="T1170">
        <f>+VLOOKUP($D1170,TP!$B:$F,5,FALSE)</f>
        <v>0</v>
      </c>
      <c r="U1170" t="str">
        <f>+VLOOKUP($G1170,TP!$G:$J,4,FALSE)</f>
        <v>Charges</v>
      </c>
    </row>
    <row r="1171" spans="1:21">
      <c r="A1171">
        <v>2015</v>
      </c>
      <c r="B1171">
        <v>10</v>
      </c>
      <c r="D1171">
        <v>71</v>
      </c>
      <c r="E1171" t="s">
        <v>196</v>
      </c>
      <c r="F1171" t="s">
        <v>17</v>
      </c>
      <c r="G1171">
        <v>61</v>
      </c>
      <c r="H1171" t="s">
        <v>26</v>
      </c>
      <c r="I1171">
        <v>615200</v>
      </c>
      <c r="J1171" t="s">
        <v>215</v>
      </c>
      <c r="O1171">
        <v>-135.29</v>
      </c>
      <c r="R1171" t="str">
        <f>+VLOOKUP($D1171,TP!$B:$E,3,FALSE)</f>
        <v>Services support</v>
      </c>
      <c r="S1171">
        <f>+VLOOKUP($D1171,TP!$B:$E,4,FALSE)</f>
        <v>0</v>
      </c>
      <c r="T1171">
        <f>+VLOOKUP($D1171,TP!$B:$F,5,FALSE)</f>
        <v>0</v>
      </c>
      <c r="U1171" t="str">
        <f>+VLOOKUP($G1171,TP!$G:$J,4,FALSE)</f>
        <v>Charges</v>
      </c>
    </row>
    <row r="1172" spans="1:21">
      <c r="A1172">
        <v>2015</v>
      </c>
      <c r="B1172">
        <v>10</v>
      </c>
      <c r="D1172">
        <v>71</v>
      </c>
      <c r="E1172" t="s">
        <v>196</v>
      </c>
      <c r="F1172" t="s">
        <v>17</v>
      </c>
      <c r="G1172">
        <v>61</v>
      </c>
      <c r="H1172" t="s">
        <v>26</v>
      </c>
      <c r="I1172">
        <v>615200</v>
      </c>
      <c r="J1172" t="s">
        <v>215</v>
      </c>
      <c r="O1172">
        <v>-306</v>
      </c>
      <c r="R1172" t="str">
        <f>+VLOOKUP($D1172,TP!$B:$E,3,FALSE)</f>
        <v>Services support</v>
      </c>
      <c r="S1172">
        <f>+VLOOKUP($D1172,TP!$B:$E,4,FALSE)</f>
        <v>0</v>
      </c>
      <c r="T1172">
        <f>+VLOOKUP($D1172,TP!$B:$F,5,FALSE)</f>
        <v>0</v>
      </c>
      <c r="U1172" t="str">
        <f>+VLOOKUP($G1172,TP!$G:$J,4,FALSE)</f>
        <v>Charges</v>
      </c>
    </row>
    <row r="1173" spans="1:21">
      <c r="A1173">
        <v>2015</v>
      </c>
      <c r="B1173">
        <v>10</v>
      </c>
      <c r="D1173">
        <v>71</v>
      </c>
      <c r="E1173" t="s">
        <v>196</v>
      </c>
      <c r="F1173" t="s">
        <v>17</v>
      </c>
      <c r="G1173">
        <v>61</v>
      </c>
      <c r="H1173" t="s">
        <v>26</v>
      </c>
      <c r="I1173">
        <v>615200</v>
      </c>
      <c r="J1173" t="s">
        <v>215</v>
      </c>
      <c r="O1173">
        <v>-234</v>
      </c>
      <c r="R1173" t="str">
        <f>+VLOOKUP($D1173,TP!$B:$E,3,FALSE)</f>
        <v>Services support</v>
      </c>
      <c r="S1173">
        <f>+VLOOKUP($D1173,TP!$B:$E,4,FALSE)</f>
        <v>0</v>
      </c>
      <c r="T1173">
        <f>+VLOOKUP($D1173,TP!$B:$F,5,FALSE)</f>
        <v>0</v>
      </c>
      <c r="U1173" t="str">
        <f>+VLOOKUP($G1173,TP!$G:$J,4,FALSE)</f>
        <v>Charges</v>
      </c>
    </row>
    <row r="1174" spans="1:21">
      <c r="A1174">
        <v>2015</v>
      </c>
      <c r="B1174">
        <v>10</v>
      </c>
      <c r="D1174">
        <v>71</v>
      </c>
      <c r="E1174" t="s">
        <v>196</v>
      </c>
      <c r="F1174" t="s">
        <v>17</v>
      </c>
      <c r="G1174">
        <v>61</v>
      </c>
      <c r="H1174" t="s">
        <v>26</v>
      </c>
      <c r="I1174">
        <v>615200</v>
      </c>
      <c r="J1174" t="s">
        <v>215</v>
      </c>
      <c r="O1174">
        <v>-1184.4000000000001</v>
      </c>
      <c r="R1174" t="str">
        <f>+VLOOKUP($D1174,TP!$B:$E,3,FALSE)</f>
        <v>Services support</v>
      </c>
      <c r="S1174">
        <f>+VLOOKUP($D1174,TP!$B:$E,4,FALSE)</f>
        <v>0</v>
      </c>
      <c r="T1174">
        <f>+VLOOKUP($D1174,TP!$B:$F,5,FALSE)</f>
        <v>0</v>
      </c>
      <c r="U1174" t="str">
        <f>+VLOOKUP($G1174,TP!$G:$J,4,FALSE)</f>
        <v>Charges</v>
      </c>
    </row>
    <row r="1175" spans="1:21">
      <c r="A1175">
        <v>2015</v>
      </c>
      <c r="B1175">
        <v>10</v>
      </c>
      <c r="D1175">
        <v>71</v>
      </c>
      <c r="E1175" t="s">
        <v>196</v>
      </c>
      <c r="F1175" t="s">
        <v>17</v>
      </c>
      <c r="G1175">
        <v>61</v>
      </c>
      <c r="H1175" t="s">
        <v>26</v>
      </c>
      <c r="I1175">
        <v>615200</v>
      </c>
      <c r="J1175" t="s">
        <v>215</v>
      </c>
      <c r="O1175">
        <v>-574.55999999999995</v>
      </c>
      <c r="R1175" t="str">
        <f>+VLOOKUP($D1175,TP!$B:$E,3,FALSE)</f>
        <v>Services support</v>
      </c>
      <c r="S1175">
        <f>+VLOOKUP($D1175,TP!$B:$E,4,FALSE)</f>
        <v>0</v>
      </c>
      <c r="T1175">
        <f>+VLOOKUP($D1175,TP!$B:$F,5,FALSE)</f>
        <v>0</v>
      </c>
      <c r="U1175" t="str">
        <f>+VLOOKUP($G1175,TP!$G:$J,4,FALSE)</f>
        <v>Charges</v>
      </c>
    </row>
    <row r="1176" spans="1:21">
      <c r="A1176">
        <v>2015</v>
      </c>
      <c r="B1176">
        <v>10</v>
      </c>
      <c r="D1176">
        <v>71</v>
      </c>
      <c r="E1176" t="s">
        <v>196</v>
      </c>
      <c r="F1176" t="s">
        <v>17</v>
      </c>
      <c r="G1176">
        <v>61</v>
      </c>
      <c r="H1176" t="s">
        <v>26</v>
      </c>
      <c r="I1176">
        <v>615200</v>
      </c>
      <c r="J1176" t="s">
        <v>215</v>
      </c>
      <c r="O1176">
        <v>-1194.31</v>
      </c>
      <c r="R1176" t="str">
        <f>+VLOOKUP($D1176,TP!$B:$E,3,FALSE)</f>
        <v>Services support</v>
      </c>
      <c r="S1176">
        <f>+VLOOKUP($D1176,TP!$B:$E,4,FALSE)</f>
        <v>0</v>
      </c>
      <c r="T1176">
        <f>+VLOOKUP($D1176,TP!$B:$F,5,FALSE)</f>
        <v>0</v>
      </c>
      <c r="U1176" t="str">
        <f>+VLOOKUP($G1176,TP!$G:$J,4,FALSE)</f>
        <v>Charges</v>
      </c>
    </row>
    <row r="1177" spans="1:21">
      <c r="A1177">
        <v>2015</v>
      </c>
      <c r="B1177">
        <v>10</v>
      </c>
      <c r="D1177">
        <v>71</v>
      </c>
      <c r="E1177" t="s">
        <v>196</v>
      </c>
      <c r="F1177" t="s">
        <v>17</v>
      </c>
      <c r="G1177">
        <v>61</v>
      </c>
      <c r="H1177" t="s">
        <v>26</v>
      </c>
      <c r="I1177">
        <v>615200</v>
      </c>
      <c r="J1177" t="s">
        <v>215</v>
      </c>
      <c r="O1177">
        <v>-216</v>
      </c>
      <c r="R1177" t="str">
        <f>+VLOOKUP($D1177,TP!$B:$E,3,FALSE)</f>
        <v>Services support</v>
      </c>
      <c r="S1177">
        <f>+VLOOKUP($D1177,TP!$B:$E,4,FALSE)</f>
        <v>0</v>
      </c>
      <c r="T1177">
        <f>+VLOOKUP($D1177,TP!$B:$F,5,FALSE)</f>
        <v>0</v>
      </c>
      <c r="U1177" t="str">
        <f>+VLOOKUP($G1177,TP!$G:$J,4,FALSE)</f>
        <v>Charges</v>
      </c>
    </row>
    <row r="1178" spans="1:21">
      <c r="A1178">
        <v>2015</v>
      </c>
      <c r="B1178">
        <v>10</v>
      </c>
      <c r="D1178">
        <v>71</v>
      </c>
      <c r="E1178" t="s">
        <v>196</v>
      </c>
      <c r="F1178" t="s">
        <v>17</v>
      </c>
      <c r="G1178">
        <v>61</v>
      </c>
      <c r="H1178" t="s">
        <v>26</v>
      </c>
      <c r="I1178">
        <v>615200</v>
      </c>
      <c r="J1178" t="s">
        <v>215</v>
      </c>
      <c r="O1178">
        <v>-199.2</v>
      </c>
      <c r="R1178" t="str">
        <f>+VLOOKUP($D1178,TP!$B:$E,3,FALSE)</f>
        <v>Services support</v>
      </c>
      <c r="S1178">
        <f>+VLOOKUP($D1178,TP!$B:$E,4,FALSE)</f>
        <v>0</v>
      </c>
      <c r="T1178">
        <f>+VLOOKUP($D1178,TP!$B:$F,5,FALSE)</f>
        <v>0</v>
      </c>
      <c r="U1178" t="str">
        <f>+VLOOKUP($G1178,TP!$G:$J,4,FALSE)</f>
        <v>Charges</v>
      </c>
    </row>
    <row r="1179" spans="1:21">
      <c r="A1179">
        <v>2015</v>
      </c>
      <c r="B1179">
        <v>10</v>
      </c>
      <c r="D1179">
        <v>71</v>
      </c>
      <c r="E1179" t="s">
        <v>196</v>
      </c>
      <c r="F1179" t="s">
        <v>17</v>
      </c>
      <c r="G1179">
        <v>61</v>
      </c>
      <c r="H1179" t="s">
        <v>26</v>
      </c>
      <c r="I1179">
        <v>615200</v>
      </c>
      <c r="J1179" t="s">
        <v>215</v>
      </c>
      <c r="O1179">
        <v>-977.72</v>
      </c>
      <c r="R1179" t="str">
        <f>+VLOOKUP($D1179,TP!$B:$E,3,FALSE)</f>
        <v>Services support</v>
      </c>
      <c r="S1179">
        <f>+VLOOKUP($D1179,TP!$B:$E,4,FALSE)</f>
        <v>0</v>
      </c>
      <c r="T1179">
        <f>+VLOOKUP($D1179,TP!$B:$F,5,FALSE)</f>
        <v>0</v>
      </c>
      <c r="U1179" t="str">
        <f>+VLOOKUP($G1179,TP!$G:$J,4,FALSE)</f>
        <v>Charges</v>
      </c>
    </row>
    <row r="1180" spans="1:21">
      <c r="A1180">
        <v>2015</v>
      </c>
      <c r="B1180">
        <v>10</v>
      </c>
      <c r="D1180">
        <v>71</v>
      </c>
      <c r="E1180" t="s">
        <v>196</v>
      </c>
      <c r="F1180" t="s">
        <v>17</v>
      </c>
      <c r="G1180">
        <v>61</v>
      </c>
      <c r="H1180" t="s">
        <v>26</v>
      </c>
      <c r="I1180">
        <v>615200</v>
      </c>
      <c r="J1180" t="s">
        <v>215</v>
      </c>
      <c r="O1180">
        <v>-1196.23</v>
      </c>
      <c r="R1180" t="str">
        <f>+VLOOKUP($D1180,TP!$B:$E,3,FALSE)</f>
        <v>Services support</v>
      </c>
      <c r="S1180">
        <f>+VLOOKUP($D1180,TP!$B:$E,4,FALSE)</f>
        <v>0</v>
      </c>
      <c r="T1180">
        <f>+VLOOKUP($D1180,TP!$B:$F,5,FALSE)</f>
        <v>0</v>
      </c>
      <c r="U1180" t="str">
        <f>+VLOOKUP($G1180,TP!$G:$J,4,FALSE)</f>
        <v>Charges</v>
      </c>
    </row>
    <row r="1181" spans="1:21">
      <c r="A1181">
        <v>2015</v>
      </c>
      <c r="B1181">
        <v>10</v>
      </c>
      <c r="D1181">
        <v>71</v>
      </c>
      <c r="E1181" t="s">
        <v>196</v>
      </c>
      <c r="F1181" t="s">
        <v>17</v>
      </c>
      <c r="G1181">
        <v>61</v>
      </c>
      <c r="H1181" t="s">
        <v>26</v>
      </c>
      <c r="I1181">
        <v>615200</v>
      </c>
      <c r="J1181" t="s">
        <v>215</v>
      </c>
      <c r="O1181">
        <v>-403.45</v>
      </c>
      <c r="R1181" t="str">
        <f>+VLOOKUP($D1181,TP!$B:$E,3,FALSE)</f>
        <v>Services support</v>
      </c>
      <c r="S1181">
        <f>+VLOOKUP($D1181,TP!$B:$E,4,FALSE)</f>
        <v>0</v>
      </c>
      <c r="T1181">
        <f>+VLOOKUP($D1181,TP!$B:$F,5,FALSE)</f>
        <v>0</v>
      </c>
      <c r="U1181" t="str">
        <f>+VLOOKUP($G1181,TP!$G:$J,4,FALSE)</f>
        <v>Charges</v>
      </c>
    </row>
    <row r="1182" spans="1:21">
      <c r="A1182">
        <v>2015</v>
      </c>
      <c r="B1182">
        <v>10</v>
      </c>
      <c r="D1182">
        <v>71</v>
      </c>
      <c r="E1182" t="s">
        <v>196</v>
      </c>
      <c r="F1182" t="s">
        <v>17</v>
      </c>
      <c r="G1182">
        <v>61</v>
      </c>
      <c r="H1182" t="s">
        <v>26</v>
      </c>
      <c r="I1182">
        <v>615200</v>
      </c>
      <c r="J1182" t="s">
        <v>215</v>
      </c>
      <c r="O1182">
        <v>-1752</v>
      </c>
      <c r="R1182" t="str">
        <f>+VLOOKUP($D1182,TP!$B:$E,3,FALSE)</f>
        <v>Services support</v>
      </c>
      <c r="S1182">
        <f>+VLOOKUP($D1182,TP!$B:$E,4,FALSE)</f>
        <v>0</v>
      </c>
      <c r="T1182">
        <f>+VLOOKUP($D1182,TP!$B:$F,5,FALSE)</f>
        <v>0</v>
      </c>
      <c r="U1182" t="str">
        <f>+VLOOKUP($G1182,TP!$G:$J,4,FALSE)</f>
        <v>Charges</v>
      </c>
    </row>
    <row r="1183" spans="1:21">
      <c r="A1183">
        <v>2015</v>
      </c>
      <c r="B1183">
        <v>10</v>
      </c>
      <c r="D1183">
        <v>71</v>
      </c>
      <c r="E1183" t="s">
        <v>196</v>
      </c>
      <c r="F1183" t="s">
        <v>17</v>
      </c>
      <c r="G1183">
        <v>61</v>
      </c>
      <c r="H1183" t="s">
        <v>26</v>
      </c>
      <c r="I1183">
        <v>615200</v>
      </c>
      <c r="J1183" t="s">
        <v>215</v>
      </c>
      <c r="O1183">
        <v>-692.25</v>
      </c>
      <c r="R1183" t="str">
        <f>+VLOOKUP($D1183,TP!$B:$E,3,FALSE)</f>
        <v>Services support</v>
      </c>
      <c r="S1183">
        <f>+VLOOKUP($D1183,TP!$B:$E,4,FALSE)</f>
        <v>0</v>
      </c>
      <c r="T1183">
        <f>+VLOOKUP($D1183,TP!$B:$F,5,FALSE)</f>
        <v>0</v>
      </c>
      <c r="U1183" t="str">
        <f>+VLOOKUP($G1183,TP!$G:$J,4,FALSE)</f>
        <v>Charges</v>
      </c>
    </row>
    <row r="1184" spans="1:21">
      <c r="A1184">
        <v>2015</v>
      </c>
      <c r="B1184">
        <v>10</v>
      </c>
      <c r="D1184">
        <v>71</v>
      </c>
      <c r="E1184" t="s">
        <v>196</v>
      </c>
      <c r="F1184" t="s">
        <v>17</v>
      </c>
      <c r="G1184">
        <v>61</v>
      </c>
      <c r="H1184" t="s">
        <v>26</v>
      </c>
      <c r="I1184">
        <v>615200</v>
      </c>
      <c r="J1184" t="s">
        <v>215</v>
      </c>
      <c r="O1184">
        <v>-144</v>
      </c>
      <c r="R1184" t="str">
        <f>+VLOOKUP($D1184,TP!$B:$E,3,FALSE)</f>
        <v>Services support</v>
      </c>
      <c r="S1184">
        <f>+VLOOKUP($D1184,TP!$B:$E,4,FALSE)</f>
        <v>0</v>
      </c>
      <c r="T1184">
        <f>+VLOOKUP($D1184,TP!$B:$F,5,FALSE)</f>
        <v>0</v>
      </c>
      <c r="U1184" t="str">
        <f>+VLOOKUP($G1184,TP!$G:$J,4,FALSE)</f>
        <v>Charges</v>
      </c>
    </row>
    <row r="1185" spans="1:21">
      <c r="A1185">
        <v>2015</v>
      </c>
      <c r="B1185">
        <v>10</v>
      </c>
      <c r="D1185">
        <v>71</v>
      </c>
      <c r="E1185" t="s">
        <v>196</v>
      </c>
      <c r="F1185" t="s">
        <v>17</v>
      </c>
      <c r="G1185">
        <v>61</v>
      </c>
      <c r="H1185" t="s">
        <v>26</v>
      </c>
      <c r="I1185">
        <v>615200</v>
      </c>
      <c r="J1185" t="s">
        <v>215</v>
      </c>
      <c r="O1185">
        <v>-739.52</v>
      </c>
      <c r="R1185" t="str">
        <f>+VLOOKUP($D1185,TP!$B:$E,3,FALSE)</f>
        <v>Services support</v>
      </c>
      <c r="S1185">
        <f>+VLOOKUP($D1185,TP!$B:$E,4,FALSE)</f>
        <v>0</v>
      </c>
      <c r="T1185">
        <f>+VLOOKUP($D1185,TP!$B:$F,5,FALSE)</f>
        <v>0</v>
      </c>
      <c r="U1185" t="str">
        <f>+VLOOKUP($G1185,TP!$G:$J,4,FALSE)</f>
        <v>Charges</v>
      </c>
    </row>
    <row r="1186" spans="1:21">
      <c r="A1186">
        <v>2015</v>
      </c>
      <c r="B1186">
        <v>10</v>
      </c>
      <c r="D1186">
        <v>71</v>
      </c>
      <c r="E1186" t="s">
        <v>196</v>
      </c>
      <c r="F1186" t="s">
        <v>17</v>
      </c>
      <c r="G1186">
        <v>61</v>
      </c>
      <c r="H1186" t="s">
        <v>26</v>
      </c>
      <c r="I1186">
        <v>615200</v>
      </c>
      <c r="J1186" t="s">
        <v>215</v>
      </c>
      <c r="O1186">
        <v>-414.46</v>
      </c>
      <c r="R1186" t="str">
        <f>+VLOOKUP($D1186,TP!$B:$E,3,FALSE)</f>
        <v>Services support</v>
      </c>
      <c r="S1186">
        <f>+VLOOKUP($D1186,TP!$B:$E,4,FALSE)</f>
        <v>0</v>
      </c>
      <c r="T1186">
        <f>+VLOOKUP($D1186,TP!$B:$F,5,FALSE)</f>
        <v>0</v>
      </c>
      <c r="U1186" t="str">
        <f>+VLOOKUP($G1186,TP!$G:$J,4,FALSE)</f>
        <v>Charges</v>
      </c>
    </row>
    <row r="1187" spans="1:21">
      <c r="A1187">
        <v>2015</v>
      </c>
      <c r="B1187">
        <v>10</v>
      </c>
      <c r="D1187">
        <v>71</v>
      </c>
      <c r="E1187" t="s">
        <v>196</v>
      </c>
      <c r="F1187" t="s">
        <v>17</v>
      </c>
      <c r="G1187">
        <v>61</v>
      </c>
      <c r="H1187" t="s">
        <v>26</v>
      </c>
      <c r="I1187">
        <v>615200</v>
      </c>
      <c r="J1187" t="s">
        <v>215</v>
      </c>
      <c r="O1187">
        <v>-205.2</v>
      </c>
      <c r="R1187" t="str">
        <f>+VLOOKUP($D1187,TP!$B:$E,3,FALSE)</f>
        <v>Services support</v>
      </c>
      <c r="S1187">
        <f>+VLOOKUP($D1187,TP!$B:$E,4,FALSE)</f>
        <v>0</v>
      </c>
      <c r="T1187">
        <f>+VLOOKUP($D1187,TP!$B:$F,5,FALSE)</f>
        <v>0</v>
      </c>
      <c r="U1187" t="str">
        <f>+VLOOKUP($G1187,TP!$G:$J,4,FALSE)</f>
        <v>Charges</v>
      </c>
    </row>
    <row r="1188" spans="1:21">
      <c r="A1188">
        <v>2015</v>
      </c>
      <c r="B1188">
        <v>10</v>
      </c>
      <c r="D1188">
        <v>71</v>
      </c>
      <c r="E1188" t="s">
        <v>196</v>
      </c>
      <c r="F1188" t="s">
        <v>17</v>
      </c>
      <c r="G1188">
        <v>61</v>
      </c>
      <c r="H1188" t="s">
        <v>26</v>
      </c>
      <c r="I1188">
        <v>615200</v>
      </c>
      <c r="J1188" t="s">
        <v>215</v>
      </c>
      <c r="O1188">
        <v>-390</v>
      </c>
      <c r="R1188" t="str">
        <f>+VLOOKUP($D1188,TP!$B:$E,3,FALSE)</f>
        <v>Services support</v>
      </c>
      <c r="S1188">
        <f>+VLOOKUP($D1188,TP!$B:$E,4,FALSE)</f>
        <v>0</v>
      </c>
      <c r="T1188">
        <f>+VLOOKUP($D1188,TP!$B:$F,5,FALSE)</f>
        <v>0</v>
      </c>
      <c r="U1188" t="str">
        <f>+VLOOKUP($G1188,TP!$G:$J,4,FALSE)</f>
        <v>Charges</v>
      </c>
    </row>
    <row r="1189" spans="1:21">
      <c r="A1189">
        <v>2015</v>
      </c>
      <c r="B1189">
        <v>10</v>
      </c>
      <c r="D1189">
        <v>71</v>
      </c>
      <c r="E1189" t="s">
        <v>196</v>
      </c>
      <c r="F1189" t="s">
        <v>17</v>
      </c>
      <c r="G1189">
        <v>61</v>
      </c>
      <c r="H1189" t="s">
        <v>26</v>
      </c>
      <c r="I1189">
        <v>615200</v>
      </c>
      <c r="J1189" t="s">
        <v>215</v>
      </c>
      <c r="O1189">
        <v>-2261.29</v>
      </c>
      <c r="R1189" t="str">
        <f>+VLOOKUP($D1189,TP!$B:$E,3,FALSE)</f>
        <v>Services support</v>
      </c>
      <c r="S1189">
        <f>+VLOOKUP($D1189,TP!$B:$E,4,FALSE)</f>
        <v>0</v>
      </c>
      <c r="T1189">
        <f>+VLOOKUP($D1189,TP!$B:$F,5,FALSE)</f>
        <v>0</v>
      </c>
      <c r="U1189" t="str">
        <f>+VLOOKUP($G1189,TP!$G:$J,4,FALSE)</f>
        <v>Charges</v>
      </c>
    </row>
    <row r="1190" spans="1:21">
      <c r="A1190">
        <v>2015</v>
      </c>
      <c r="B1190">
        <v>10</v>
      </c>
      <c r="D1190">
        <v>71</v>
      </c>
      <c r="E1190" t="s">
        <v>196</v>
      </c>
      <c r="F1190" t="s">
        <v>17</v>
      </c>
      <c r="G1190">
        <v>61</v>
      </c>
      <c r="H1190" t="s">
        <v>26</v>
      </c>
      <c r="I1190">
        <v>615200</v>
      </c>
      <c r="J1190" t="s">
        <v>215</v>
      </c>
      <c r="O1190">
        <v>-224.4</v>
      </c>
      <c r="R1190" t="str">
        <f>+VLOOKUP($D1190,TP!$B:$E,3,FALSE)</f>
        <v>Services support</v>
      </c>
      <c r="S1190">
        <f>+VLOOKUP($D1190,TP!$B:$E,4,FALSE)</f>
        <v>0</v>
      </c>
      <c r="T1190">
        <f>+VLOOKUP($D1190,TP!$B:$F,5,FALSE)</f>
        <v>0</v>
      </c>
      <c r="U1190" t="str">
        <f>+VLOOKUP($G1190,TP!$G:$J,4,FALSE)</f>
        <v>Charges</v>
      </c>
    </row>
    <row r="1191" spans="1:21">
      <c r="A1191">
        <v>2015</v>
      </c>
      <c r="B1191">
        <v>10</v>
      </c>
      <c r="D1191">
        <v>71</v>
      </c>
      <c r="E1191" t="s">
        <v>196</v>
      </c>
      <c r="F1191" t="s">
        <v>17</v>
      </c>
      <c r="G1191">
        <v>61</v>
      </c>
      <c r="H1191" t="s">
        <v>26</v>
      </c>
      <c r="I1191">
        <v>615200</v>
      </c>
      <c r="J1191" t="s">
        <v>215</v>
      </c>
      <c r="O1191">
        <v>-414.46</v>
      </c>
      <c r="R1191" t="str">
        <f>+VLOOKUP($D1191,TP!$B:$E,3,FALSE)</f>
        <v>Services support</v>
      </c>
      <c r="S1191">
        <f>+VLOOKUP($D1191,TP!$B:$E,4,FALSE)</f>
        <v>0</v>
      </c>
      <c r="T1191">
        <f>+VLOOKUP($D1191,TP!$B:$F,5,FALSE)</f>
        <v>0</v>
      </c>
      <c r="U1191" t="str">
        <f>+VLOOKUP($G1191,TP!$G:$J,4,FALSE)</f>
        <v>Charges</v>
      </c>
    </row>
    <row r="1192" spans="1:21">
      <c r="A1192">
        <v>2015</v>
      </c>
      <c r="B1192">
        <v>10</v>
      </c>
      <c r="D1192">
        <v>71</v>
      </c>
      <c r="E1192" t="s">
        <v>196</v>
      </c>
      <c r="F1192" t="s">
        <v>17</v>
      </c>
      <c r="G1192">
        <v>61</v>
      </c>
      <c r="H1192" t="s">
        <v>26</v>
      </c>
      <c r="I1192">
        <v>615200</v>
      </c>
      <c r="J1192" t="s">
        <v>215</v>
      </c>
      <c r="O1192">
        <v>-775.54</v>
      </c>
      <c r="R1192" t="str">
        <f>+VLOOKUP($D1192,TP!$B:$E,3,FALSE)</f>
        <v>Services support</v>
      </c>
      <c r="S1192">
        <f>+VLOOKUP($D1192,TP!$B:$E,4,FALSE)</f>
        <v>0</v>
      </c>
      <c r="T1192">
        <f>+VLOOKUP($D1192,TP!$B:$F,5,FALSE)</f>
        <v>0</v>
      </c>
      <c r="U1192" t="str">
        <f>+VLOOKUP($G1192,TP!$G:$J,4,FALSE)</f>
        <v>Charges</v>
      </c>
    </row>
    <row r="1193" spans="1:21">
      <c r="A1193">
        <v>2015</v>
      </c>
      <c r="B1193">
        <v>10</v>
      </c>
      <c r="D1193">
        <v>71</v>
      </c>
      <c r="E1193" t="s">
        <v>196</v>
      </c>
      <c r="F1193" t="s">
        <v>17</v>
      </c>
      <c r="G1193">
        <v>61</v>
      </c>
      <c r="H1193" t="s">
        <v>26</v>
      </c>
      <c r="I1193">
        <v>615200</v>
      </c>
      <c r="J1193" t="s">
        <v>215</v>
      </c>
      <c r="O1193">
        <v>-296.39999999999998</v>
      </c>
      <c r="R1193" t="str">
        <f>+VLOOKUP($D1193,TP!$B:$E,3,FALSE)</f>
        <v>Services support</v>
      </c>
      <c r="S1193">
        <f>+VLOOKUP($D1193,TP!$B:$E,4,FALSE)</f>
        <v>0</v>
      </c>
      <c r="T1193">
        <f>+VLOOKUP($D1193,TP!$B:$F,5,FALSE)</f>
        <v>0</v>
      </c>
      <c r="U1193" t="str">
        <f>+VLOOKUP($G1193,TP!$G:$J,4,FALSE)</f>
        <v>Charges</v>
      </c>
    </row>
    <row r="1194" spans="1:21">
      <c r="A1194">
        <v>2015</v>
      </c>
      <c r="B1194">
        <v>10</v>
      </c>
      <c r="D1194">
        <v>71</v>
      </c>
      <c r="E1194" t="s">
        <v>196</v>
      </c>
      <c r="F1194" t="s">
        <v>17</v>
      </c>
      <c r="G1194">
        <v>61</v>
      </c>
      <c r="H1194" t="s">
        <v>26</v>
      </c>
      <c r="I1194">
        <v>615200</v>
      </c>
      <c r="J1194" t="s">
        <v>215</v>
      </c>
      <c r="O1194">
        <v>-579.96</v>
      </c>
      <c r="R1194" t="str">
        <f>+VLOOKUP($D1194,TP!$B:$E,3,FALSE)</f>
        <v>Services support</v>
      </c>
      <c r="S1194">
        <f>+VLOOKUP($D1194,TP!$B:$E,4,FALSE)</f>
        <v>0</v>
      </c>
      <c r="T1194">
        <f>+VLOOKUP($D1194,TP!$B:$F,5,FALSE)</f>
        <v>0</v>
      </c>
      <c r="U1194" t="str">
        <f>+VLOOKUP($G1194,TP!$G:$J,4,FALSE)</f>
        <v>Charges</v>
      </c>
    </row>
    <row r="1195" spans="1:21">
      <c r="A1195">
        <v>2015</v>
      </c>
      <c r="B1195">
        <v>10</v>
      </c>
      <c r="D1195">
        <v>71</v>
      </c>
      <c r="E1195" t="s">
        <v>196</v>
      </c>
      <c r="F1195" t="s">
        <v>17</v>
      </c>
      <c r="G1195">
        <v>61</v>
      </c>
      <c r="H1195" t="s">
        <v>26</v>
      </c>
      <c r="I1195">
        <v>615200</v>
      </c>
      <c r="J1195" t="s">
        <v>215</v>
      </c>
      <c r="O1195">
        <v>-122.09</v>
      </c>
      <c r="R1195" t="str">
        <f>+VLOOKUP($D1195,TP!$B:$E,3,FALSE)</f>
        <v>Services support</v>
      </c>
      <c r="S1195">
        <f>+VLOOKUP($D1195,TP!$B:$E,4,FALSE)</f>
        <v>0</v>
      </c>
      <c r="T1195">
        <f>+VLOOKUP($D1195,TP!$B:$F,5,FALSE)</f>
        <v>0</v>
      </c>
      <c r="U1195" t="str">
        <f>+VLOOKUP($G1195,TP!$G:$J,4,FALSE)</f>
        <v>Charges</v>
      </c>
    </row>
    <row r="1196" spans="1:21">
      <c r="A1196">
        <v>2015</v>
      </c>
      <c r="B1196">
        <v>10</v>
      </c>
      <c r="D1196">
        <v>71</v>
      </c>
      <c r="E1196" t="s">
        <v>196</v>
      </c>
      <c r="F1196" t="s">
        <v>17</v>
      </c>
      <c r="G1196">
        <v>61</v>
      </c>
      <c r="H1196" t="s">
        <v>26</v>
      </c>
      <c r="I1196">
        <v>615200</v>
      </c>
      <c r="J1196" t="s">
        <v>215</v>
      </c>
      <c r="O1196">
        <v>-144</v>
      </c>
      <c r="R1196" t="str">
        <f>+VLOOKUP($D1196,TP!$B:$E,3,FALSE)</f>
        <v>Services support</v>
      </c>
      <c r="S1196">
        <f>+VLOOKUP($D1196,TP!$B:$E,4,FALSE)</f>
        <v>0</v>
      </c>
      <c r="T1196">
        <f>+VLOOKUP($D1196,TP!$B:$F,5,FALSE)</f>
        <v>0</v>
      </c>
      <c r="U1196" t="str">
        <f>+VLOOKUP($G1196,TP!$G:$J,4,FALSE)</f>
        <v>Charges</v>
      </c>
    </row>
    <row r="1197" spans="1:21">
      <c r="A1197">
        <v>2015</v>
      </c>
      <c r="B1197">
        <v>10</v>
      </c>
      <c r="D1197">
        <v>71</v>
      </c>
      <c r="E1197" t="s">
        <v>196</v>
      </c>
      <c r="F1197" t="s">
        <v>17</v>
      </c>
      <c r="G1197">
        <v>61</v>
      </c>
      <c r="H1197" t="s">
        <v>26</v>
      </c>
      <c r="I1197">
        <v>615200</v>
      </c>
      <c r="J1197" t="s">
        <v>215</v>
      </c>
      <c r="O1197">
        <v>-687.38</v>
      </c>
      <c r="R1197" t="str">
        <f>+VLOOKUP($D1197,TP!$B:$E,3,FALSE)</f>
        <v>Services support</v>
      </c>
      <c r="S1197">
        <f>+VLOOKUP($D1197,TP!$B:$E,4,FALSE)</f>
        <v>0</v>
      </c>
      <c r="T1197">
        <f>+VLOOKUP($D1197,TP!$B:$F,5,FALSE)</f>
        <v>0</v>
      </c>
      <c r="U1197" t="str">
        <f>+VLOOKUP($G1197,TP!$G:$J,4,FALSE)</f>
        <v>Charges</v>
      </c>
    </row>
    <row r="1198" spans="1:21">
      <c r="A1198">
        <v>2015</v>
      </c>
      <c r="B1198">
        <v>10</v>
      </c>
      <c r="D1198">
        <v>71</v>
      </c>
      <c r="E1198" t="s">
        <v>196</v>
      </c>
      <c r="F1198" t="s">
        <v>17</v>
      </c>
      <c r="G1198">
        <v>61</v>
      </c>
      <c r="H1198" t="s">
        <v>26</v>
      </c>
      <c r="I1198">
        <v>615200</v>
      </c>
      <c r="J1198" t="s">
        <v>215</v>
      </c>
      <c r="O1198">
        <v>-137.28</v>
      </c>
      <c r="R1198" t="str">
        <f>+VLOOKUP($D1198,TP!$B:$E,3,FALSE)</f>
        <v>Services support</v>
      </c>
      <c r="S1198">
        <f>+VLOOKUP($D1198,TP!$B:$E,4,FALSE)</f>
        <v>0</v>
      </c>
      <c r="T1198">
        <f>+VLOOKUP($D1198,TP!$B:$F,5,FALSE)</f>
        <v>0</v>
      </c>
      <c r="U1198" t="str">
        <f>+VLOOKUP($G1198,TP!$G:$J,4,FALSE)</f>
        <v>Charges</v>
      </c>
    </row>
    <row r="1199" spans="1:21">
      <c r="A1199">
        <v>2015</v>
      </c>
      <c r="B1199">
        <v>10</v>
      </c>
      <c r="D1199">
        <v>71</v>
      </c>
      <c r="E1199" t="s">
        <v>196</v>
      </c>
      <c r="F1199" t="s">
        <v>17</v>
      </c>
      <c r="G1199">
        <v>61</v>
      </c>
      <c r="H1199" t="s">
        <v>26</v>
      </c>
      <c r="I1199">
        <v>615200</v>
      </c>
      <c r="J1199" t="s">
        <v>215</v>
      </c>
      <c r="O1199">
        <v>-414.46</v>
      </c>
      <c r="R1199" t="str">
        <f>+VLOOKUP($D1199,TP!$B:$E,3,FALSE)</f>
        <v>Services support</v>
      </c>
      <c r="S1199">
        <f>+VLOOKUP($D1199,TP!$B:$E,4,FALSE)</f>
        <v>0</v>
      </c>
      <c r="T1199">
        <f>+VLOOKUP($D1199,TP!$B:$F,5,FALSE)</f>
        <v>0</v>
      </c>
      <c r="U1199" t="str">
        <f>+VLOOKUP($G1199,TP!$G:$J,4,FALSE)</f>
        <v>Charges</v>
      </c>
    </row>
    <row r="1200" spans="1:21">
      <c r="A1200">
        <v>2015</v>
      </c>
      <c r="B1200">
        <v>10</v>
      </c>
      <c r="D1200">
        <v>71</v>
      </c>
      <c r="E1200" t="s">
        <v>196</v>
      </c>
      <c r="F1200" t="s">
        <v>17</v>
      </c>
      <c r="G1200">
        <v>61</v>
      </c>
      <c r="H1200" t="s">
        <v>26</v>
      </c>
      <c r="I1200">
        <v>615200</v>
      </c>
      <c r="J1200" t="s">
        <v>215</v>
      </c>
      <c r="O1200">
        <v>-414.46</v>
      </c>
      <c r="R1200" t="str">
        <f>+VLOOKUP($D1200,TP!$B:$E,3,FALSE)</f>
        <v>Services support</v>
      </c>
      <c r="S1200">
        <f>+VLOOKUP($D1200,TP!$B:$E,4,FALSE)</f>
        <v>0</v>
      </c>
      <c r="T1200">
        <f>+VLOOKUP($D1200,TP!$B:$F,5,FALSE)</f>
        <v>0</v>
      </c>
      <c r="U1200" t="str">
        <f>+VLOOKUP($G1200,TP!$G:$J,4,FALSE)</f>
        <v>Charges</v>
      </c>
    </row>
    <row r="1201" spans="1:21">
      <c r="A1201">
        <v>2015</v>
      </c>
      <c r="B1201">
        <v>10</v>
      </c>
      <c r="D1201">
        <v>71</v>
      </c>
      <c r="E1201" t="s">
        <v>196</v>
      </c>
      <c r="F1201" t="s">
        <v>17</v>
      </c>
      <c r="G1201">
        <v>61</v>
      </c>
      <c r="H1201" t="s">
        <v>26</v>
      </c>
      <c r="I1201">
        <v>615200</v>
      </c>
      <c r="J1201" t="s">
        <v>215</v>
      </c>
      <c r="O1201">
        <v>-221.09</v>
      </c>
      <c r="R1201" t="str">
        <f>+VLOOKUP($D1201,TP!$B:$E,3,FALSE)</f>
        <v>Services support</v>
      </c>
      <c r="S1201">
        <f>+VLOOKUP($D1201,TP!$B:$E,4,FALSE)</f>
        <v>0</v>
      </c>
      <c r="T1201">
        <f>+VLOOKUP($D1201,TP!$B:$F,5,FALSE)</f>
        <v>0</v>
      </c>
      <c r="U1201" t="str">
        <f>+VLOOKUP($G1201,TP!$G:$J,4,FALSE)</f>
        <v>Charges</v>
      </c>
    </row>
    <row r="1202" spans="1:21">
      <c r="A1202">
        <v>2015</v>
      </c>
      <c r="B1202">
        <v>10</v>
      </c>
      <c r="D1202">
        <v>71</v>
      </c>
      <c r="E1202" t="s">
        <v>196</v>
      </c>
      <c r="F1202" t="s">
        <v>17</v>
      </c>
      <c r="G1202">
        <v>61</v>
      </c>
      <c r="H1202" t="s">
        <v>26</v>
      </c>
      <c r="I1202">
        <v>615200</v>
      </c>
      <c r="J1202" t="s">
        <v>215</v>
      </c>
      <c r="O1202">
        <v>-590.4</v>
      </c>
      <c r="R1202" t="str">
        <f>+VLOOKUP($D1202,TP!$B:$E,3,FALSE)</f>
        <v>Services support</v>
      </c>
      <c r="S1202">
        <f>+VLOOKUP($D1202,TP!$B:$E,4,FALSE)</f>
        <v>0</v>
      </c>
      <c r="T1202">
        <f>+VLOOKUP($D1202,TP!$B:$F,5,FALSE)</f>
        <v>0</v>
      </c>
      <c r="U1202" t="str">
        <f>+VLOOKUP($G1202,TP!$G:$J,4,FALSE)</f>
        <v>Charges</v>
      </c>
    </row>
    <row r="1203" spans="1:21">
      <c r="A1203">
        <v>2015</v>
      </c>
      <c r="B1203">
        <v>10</v>
      </c>
      <c r="D1203">
        <v>71</v>
      </c>
      <c r="E1203" t="s">
        <v>196</v>
      </c>
      <c r="F1203" t="s">
        <v>17</v>
      </c>
      <c r="G1203">
        <v>61</v>
      </c>
      <c r="H1203" t="s">
        <v>26</v>
      </c>
      <c r="I1203">
        <v>615200</v>
      </c>
      <c r="J1203" t="s">
        <v>215</v>
      </c>
      <c r="O1203">
        <v>-511.88</v>
      </c>
      <c r="R1203" t="str">
        <f>+VLOOKUP($D1203,TP!$B:$E,3,FALSE)</f>
        <v>Services support</v>
      </c>
      <c r="S1203">
        <f>+VLOOKUP($D1203,TP!$B:$E,4,FALSE)</f>
        <v>0</v>
      </c>
      <c r="T1203">
        <f>+VLOOKUP($D1203,TP!$B:$F,5,FALSE)</f>
        <v>0</v>
      </c>
      <c r="U1203" t="str">
        <f>+VLOOKUP($G1203,TP!$G:$J,4,FALSE)</f>
        <v>Charges</v>
      </c>
    </row>
    <row r="1204" spans="1:21">
      <c r="A1204">
        <v>2015</v>
      </c>
      <c r="B1204">
        <v>10</v>
      </c>
      <c r="D1204">
        <v>71</v>
      </c>
      <c r="E1204" t="s">
        <v>196</v>
      </c>
      <c r="F1204" t="s">
        <v>17</v>
      </c>
      <c r="G1204">
        <v>61</v>
      </c>
      <c r="H1204" t="s">
        <v>26</v>
      </c>
      <c r="I1204">
        <v>615200</v>
      </c>
      <c r="J1204" t="s">
        <v>215</v>
      </c>
      <c r="O1204">
        <v>-144</v>
      </c>
      <c r="R1204" t="str">
        <f>+VLOOKUP($D1204,TP!$B:$E,3,FALSE)</f>
        <v>Services support</v>
      </c>
      <c r="S1204">
        <f>+VLOOKUP($D1204,TP!$B:$E,4,FALSE)</f>
        <v>0</v>
      </c>
      <c r="T1204">
        <f>+VLOOKUP($D1204,TP!$B:$F,5,FALSE)</f>
        <v>0</v>
      </c>
      <c r="U1204" t="str">
        <f>+VLOOKUP($G1204,TP!$G:$J,4,FALSE)</f>
        <v>Charges</v>
      </c>
    </row>
    <row r="1205" spans="1:21">
      <c r="A1205">
        <v>2015</v>
      </c>
      <c r="B1205">
        <v>10</v>
      </c>
      <c r="D1205">
        <v>71</v>
      </c>
      <c r="E1205" t="s">
        <v>196</v>
      </c>
      <c r="F1205" t="s">
        <v>17</v>
      </c>
      <c r="G1205">
        <v>61</v>
      </c>
      <c r="H1205" t="s">
        <v>26</v>
      </c>
      <c r="I1205">
        <v>615200</v>
      </c>
      <c r="J1205" t="s">
        <v>215</v>
      </c>
      <c r="O1205">
        <v>-542.4</v>
      </c>
      <c r="R1205" t="str">
        <f>+VLOOKUP($D1205,TP!$B:$E,3,FALSE)</f>
        <v>Services support</v>
      </c>
      <c r="S1205">
        <f>+VLOOKUP($D1205,TP!$B:$E,4,FALSE)</f>
        <v>0</v>
      </c>
      <c r="T1205">
        <f>+VLOOKUP($D1205,TP!$B:$F,5,FALSE)</f>
        <v>0</v>
      </c>
      <c r="U1205" t="str">
        <f>+VLOOKUP($G1205,TP!$G:$J,4,FALSE)</f>
        <v>Charges</v>
      </c>
    </row>
    <row r="1206" spans="1:21">
      <c r="A1206">
        <v>2015</v>
      </c>
      <c r="B1206">
        <v>10</v>
      </c>
      <c r="D1206">
        <v>71</v>
      </c>
      <c r="E1206" t="s">
        <v>196</v>
      </c>
      <c r="F1206" t="s">
        <v>17</v>
      </c>
      <c r="G1206">
        <v>61</v>
      </c>
      <c r="H1206" t="s">
        <v>26</v>
      </c>
      <c r="I1206">
        <v>615200</v>
      </c>
      <c r="J1206" t="s">
        <v>215</v>
      </c>
      <c r="O1206">
        <v>-588.94000000000005</v>
      </c>
      <c r="R1206" t="str">
        <f>+VLOOKUP($D1206,TP!$B:$E,3,FALSE)</f>
        <v>Services support</v>
      </c>
      <c r="S1206">
        <f>+VLOOKUP($D1206,TP!$B:$E,4,FALSE)</f>
        <v>0</v>
      </c>
      <c r="T1206">
        <f>+VLOOKUP($D1206,TP!$B:$F,5,FALSE)</f>
        <v>0</v>
      </c>
      <c r="U1206" t="str">
        <f>+VLOOKUP($G1206,TP!$G:$J,4,FALSE)</f>
        <v>Charges</v>
      </c>
    </row>
    <row r="1207" spans="1:21">
      <c r="A1207">
        <v>2015</v>
      </c>
      <c r="B1207">
        <v>10</v>
      </c>
      <c r="D1207">
        <v>71</v>
      </c>
      <c r="E1207" t="s">
        <v>196</v>
      </c>
      <c r="F1207" t="s">
        <v>17</v>
      </c>
      <c r="G1207">
        <v>61</v>
      </c>
      <c r="H1207" t="s">
        <v>26</v>
      </c>
      <c r="I1207">
        <v>615200</v>
      </c>
      <c r="J1207" t="s">
        <v>215</v>
      </c>
      <c r="O1207">
        <v>-107.93</v>
      </c>
      <c r="R1207" t="str">
        <f>+VLOOKUP($D1207,TP!$B:$E,3,FALSE)</f>
        <v>Services support</v>
      </c>
      <c r="S1207">
        <f>+VLOOKUP($D1207,TP!$B:$E,4,FALSE)</f>
        <v>0</v>
      </c>
      <c r="T1207">
        <f>+VLOOKUP($D1207,TP!$B:$F,5,FALSE)</f>
        <v>0</v>
      </c>
      <c r="U1207" t="str">
        <f>+VLOOKUP($G1207,TP!$G:$J,4,FALSE)</f>
        <v>Charges</v>
      </c>
    </row>
    <row r="1208" spans="1:21">
      <c r="A1208">
        <v>2015</v>
      </c>
      <c r="B1208">
        <v>10</v>
      </c>
      <c r="D1208">
        <v>71</v>
      </c>
      <c r="E1208" t="s">
        <v>196</v>
      </c>
      <c r="F1208" t="s">
        <v>17</v>
      </c>
      <c r="G1208">
        <v>61</v>
      </c>
      <c r="H1208" t="s">
        <v>26</v>
      </c>
      <c r="I1208">
        <v>615200</v>
      </c>
      <c r="J1208" t="s">
        <v>215</v>
      </c>
      <c r="O1208">
        <v>-98.4</v>
      </c>
      <c r="R1208" t="str">
        <f>+VLOOKUP($D1208,TP!$B:$E,3,FALSE)</f>
        <v>Services support</v>
      </c>
      <c r="S1208">
        <f>+VLOOKUP($D1208,TP!$B:$E,4,FALSE)</f>
        <v>0</v>
      </c>
      <c r="T1208">
        <f>+VLOOKUP($D1208,TP!$B:$F,5,FALSE)</f>
        <v>0</v>
      </c>
      <c r="U1208" t="str">
        <f>+VLOOKUP($G1208,TP!$G:$J,4,FALSE)</f>
        <v>Charges</v>
      </c>
    </row>
    <row r="1209" spans="1:21">
      <c r="A1209">
        <v>2015</v>
      </c>
      <c r="B1209">
        <v>10</v>
      </c>
      <c r="D1209">
        <v>71</v>
      </c>
      <c r="E1209" t="s">
        <v>196</v>
      </c>
      <c r="F1209" t="s">
        <v>17</v>
      </c>
      <c r="G1209">
        <v>61</v>
      </c>
      <c r="H1209" t="s">
        <v>26</v>
      </c>
      <c r="I1209">
        <v>615200</v>
      </c>
      <c r="J1209" t="s">
        <v>215</v>
      </c>
      <c r="O1209">
        <v>-96</v>
      </c>
      <c r="R1209" t="str">
        <f>+VLOOKUP($D1209,TP!$B:$E,3,FALSE)</f>
        <v>Services support</v>
      </c>
      <c r="S1209">
        <f>+VLOOKUP($D1209,TP!$B:$E,4,FALSE)</f>
        <v>0</v>
      </c>
      <c r="T1209">
        <f>+VLOOKUP($D1209,TP!$B:$F,5,FALSE)</f>
        <v>0</v>
      </c>
      <c r="U1209" t="str">
        <f>+VLOOKUP($G1209,TP!$G:$J,4,FALSE)</f>
        <v>Charges</v>
      </c>
    </row>
    <row r="1210" spans="1:21">
      <c r="A1210">
        <v>2015</v>
      </c>
      <c r="B1210">
        <v>10</v>
      </c>
      <c r="D1210">
        <v>71</v>
      </c>
      <c r="E1210" t="s">
        <v>196</v>
      </c>
      <c r="F1210" t="s">
        <v>17</v>
      </c>
      <c r="G1210">
        <v>61</v>
      </c>
      <c r="H1210" t="s">
        <v>26</v>
      </c>
      <c r="I1210">
        <v>615200</v>
      </c>
      <c r="J1210" t="s">
        <v>215</v>
      </c>
      <c r="O1210">
        <v>-90</v>
      </c>
      <c r="R1210" t="str">
        <f>+VLOOKUP($D1210,TP!$B:$E,3,FALSE)</f>
        <v>Services support</v>
      </c>
      <c r="S1210">
        <f>+VLOOKUP($D1210,TP!$B:$E,4,FALSE)</f>
        <v>0</v>
      </c>
      <c r="T1210">
        <f>+VLOOKUP($D1210,TP!$B:$F,5,FALSE)</f>
        <v>0</v>
      </c>
      <c r="U1210" t="str">
        <f>+VLOOKUP($G1210,TP!$G:$J,4,FALSE)</f>
        <v>Charges</v>
      </c>
    </row>
    <row r="1211" spans="1:21">
      <c r="A1211">
        <v>2015</v>
      </c>
      <c r="B1211">
        <v>10</v>
      </c>
      <c r="D1211">
        <v>71</v>
      </c>
      <c r="E1211" t="s">
        <v>196</v>
      </c>
      <c r="F1211" t="s">
        <v>17</v>
      </c>
      <c r="G1211">
        <v>61</v>
      </c>
      <c r="H1211" t="s">
        <v>26</v>
      </c>
      <c r="I1211">
        <v>615200</v>
      </c>
      <c r="J1211" t="s">
        <v>215</v>
      </c>
      <c r="O1211">
        <v>-90</v>
      </c>
      <c r="R1211" t="str">
        <f>+VLOOKUP($D1211,TP!$B:$E,3,FALSE)</f>
        <v>Services support</v>
      </c>
      <c r="S1211">
        <f>+VLOOKUP($D1211,TP!$B:$E,4,FALSE)</f>
        <v>0</v>
      </c>
      <c r="T1211">
        <f>+VLOOKUP($D1211,TP!$B:$F,5,FALSE)</f>
        <v>0</v>
      </c>
      <c r="U1211" t="str">
        <f>+VLOOKUP($G1211,TP!$G:$J,4,FALSE)</f>
        <v>Charges</v>
      </c>
    </row>
    <row r="1212" spans="1:21">
      <c r="A1212">
        <v>2015</v>
      </c>
      <c r="B1212">
        <v>10</v>
      </c>
      <c r="D1212">
        <v>71</v>
      </c>
      <c r="E1212" t="s">
        <v>196</v>
      </c>
      <c r="F1212" t="s">
        <v>17</v>
      </c>
      <c r="G1212">
        <v>61</v>
      </c>
      <c r="H1212" t="s">
        <v>26</v>
      </c>
      <c r="I1212">
        <v>615200</v>
      </c>
      <c r="J1212" t="s">
        <v>215</v>
      </c>
      <c r="O1212">
        <v>-190.8</v>
      </c>
      <c r="R1212" t="str">
        <f>+VLOOKUP($D1212,TP!$B:$E,3,FALSE)</f>
        <v>Services support</v>
      </c>
      <c r="S1212">
        <f>+VLOOKUP($D1212,TP!$B:$E,4,FALSE)</f>
        <v>0</v>
      </c>
      <c r="T1212">
        <f>+VLOOKUP($D1212,TP!$B:$F,5,FALSE)</f>
        <v>0</v>
      </c>
      <c r="U1212" t="str">
        <f>+VLOOKUP($G1212,TP!$G:$J,4,FALSE)</f>
        <v>Charges</v>
      </c>
    </row>
    <row r="1213" spans="1:21">
      <c r="A1213">
        <v>2015</v>
      </c>
      <c r="B1213">
        <v>10</v>
      </c>
      <c r="D1213">
        <v>71</v>
      </c>
      <c r="E1213" t="s">
        <v>196</v>
      </c>
      <c r="F1213" t="s">
        <v>17</v>
      </c>
      <c r="G1213">
        <v>61</v>
      </c>
      <c r="H1213" t="s">
        <v>26</v>
      </c>
      <c r="I1213">
        <v>615200</v>
      </c>
      <c r="J1213" t="s">
        <v>215</v>
      </c>
      <c r="O1213">
        <v>-2214.96</v>
      </c>
      <c r="R1213" t="str">
        <f>+VLOOKUP($D1213,TP!$B:$E,3,FALSE)</f>
        <v>Services support</v>
      </c>
      <c r="S1213">
        <f>+VLOOKUP($D1213,TP!$B:$E,4,FALSE)</f>
        <v>0</v>
      </c>
      <c r="T1213">
        <f>+VLOOKUP($D1213,TP!$B:$F,5,FALSE)</f>
        <v>0</v>
      </c>
      <c r="U1213" t="str">
        <f>+VLOOKUP($G1213,TP!$G:$J,4,FALSE)</f>
        <v>Charges</v>
      </c>
    </row>
    <row r="1214" spans="1:21">
      <c r="A1214">
        <v>2015</v>
      </c>
      <c r="B1214">
        <v>10</v>
      </c>
      <c r="D1214">
        <v>71</v>
      </c>
      <c r="E1214" t="s">
        <v>196</v>
      </c>
      <c r="F1214" t="s">
        <v>17</v>
      </c>
      <c r="G1214">
        <v>61</v>
      </c>
      <c r="H1214" t="s">
        <v>26</v>
      </c>
      <c r="I1214">
        <v>615200</v>
      </c>
      <c r="J1214" t="s">
        <v>215</v>
      </c>
      <c r="O1214">
        <v>-91.99</v>
      </c>
      <c r="R1214" t="str">
        <f>+VLOOKUP($D1214,TP!$B:$E,3,FALSE)</f>
        <v>Services support</v>
      </c>
      <c r="S1214">
        <f>+VLOOKUP($D1214,TP!$B:$E,4,FALSE)</f>
        <v>0</v>
      </c>
      <c r="T1214">
        <f>+VLOOKUP($D1214,TP!$B:$F,5,FALSE)</f>
        <v>0</v>
      </c>
      <c r="U1214" t="str">
        <f>+VLOOKUP($G1214,TP!$G:$J,4,FALSE)</f>
        <v>Charges</v>
      </c>
    </row>
    <row r="1215" spans="1:21">
      <c r="A1215">
        <v>2015</v>
      </c>
      <c r="B1215">
        <v>10</v>
      </c>
      <c r="D1215">
        <v>71</v>
      </c>
      <c r="E1215" t="s">
        <v>196</v>
      </c>
      <c r="F1215" t="s">
        <v>17</v>
      </c>
      <c r="G1215">
        <v>61</v>
      </c>
      <c r="H1215" t="s">
        <v>26</v>
      </c>
      <c r="I1215">
        <v>615200</v>
      </c>
      <c r="J1215" t="s">
        <v>215</v>
      </c>
      <c r="O1215">
        <v>-442.51</v>
      </c>
      <c r="R1215" t="str">
        <f>+VLOOKUP($D1215,TP!$B:$E,3,FALSE)</f>
        <v>Services support</v>
      </c>
      <c r="S1215">
        <f>+VLOOKUP($D1215,TP!$B:$E,4,FALSE)</f>
        <v>0</v>
      </c>
      <c r="T1215">
        <f>+VLOOKUP($D1215,TP!$B:$F,5,FALSE)</f>
        <v>0</v>
      </c>
      <c r="U1215" t="str">
        <f>+VLOOKUP($G1215,TP!$G:$J,4,FALSE)</f>
        <v>Charges</v>
      </c>
    </row>
    <row r="1216" spans="1:21">
      <c r="A1216">
        <v>2015</v>
      </c>
      <c r="B1216">
        <v>10</v>
      </c>
      <c r="D1216">
        <v>71</v>
      </c>
      <c r="E1216" t="s">
        <v>196</v>
      </c>
      <c r="F1216" t="s">
        <v>17</v>
      </c>
      <c r="G1216">
        <v>61</v>
      </c>
      <c r="H1216" t="s">
        <v>26</v>
      </c>
      <c r="I1216">
        <v>615200</v>
      </c>
      <c r="J1216" t="s">
        <v>215</v>
      </c>
      <c r="O1216">
        <v>-819</v>
      </c>
      <c r="R1216" t="str">
        <f>+VLOOKUP($D1216,TP!$B:$E,3,FALSE)</f>
        <v>Services support</v>
      </c>
      <c r="S1216">
        <f>+VLOOKUP($D1216,TP!$B:$E,4,FALSE)</f>
        <v>0</v>
      </c>
      <c r="T1216">
        <f>+VLOOKUP($D1216,TP!$B:$F,5,FALSE)</f>
        <v>0</v>
      </c>
      <c r="U1216" t="str">
        <f>+VLOOKUP($G1216,TP!$G:$J,4,FALSE)</f>
        <v>Charges</v>
      </c>
    </row>
    <row r="1217" spans="1:21">
      <c r="A1217">
        <v>2015</v>
      </c>
      <c r="B1217">
        <v>10</v>
      </c>
      <c r="D1217">
        <v>71</v>
      </c>
      <c r="E1217" t="s">
        <v>196</v>
      </c>
      <c r="F1217" t="s">
        <v>17</v>
      </c>
      <c r="G1217">
        <v>61</v>
      </c>
      <c r="H1217" t="s">
        <v>26</v>
      </c>
      <c r="I1217">
        <v>615200</v>
      </c>
      <c r="J1217" t="s">
        <v>215</v>
      </c>
      <c r="O1217">
        <v>-414.46</v>
      </c>
      <c r="R1217" t="str">
        <f>+VLOOKUP($D1217,TP!$B:$E,3,FALSE)</f>
        <v>Services support</v>
      </c>
      <c r="S1217">
        <f>+VLOOKUP($D1217,TP!$B:$E,4,FALSE)</f>
        <v>0</v>
      </c>
      <c r="T1217">
        <f>+VLOOKUP($D1217,TP!$B:$F,5,FALSE)</f>
        <v>0</v>
      </c>
      <c r="U1217" t="str">
        <f>+VLOOKUP($G1217,TP!$G:$J,4,FALSE)</f>
        <v>Charges</v>
      </c>
    </row>
    <row r="1218" spans="1:21">
      <c r="A1218">
        <v>2015</v>
      </c>
      <c r="B1218">
        <v>10</v>
      </c>
      <c r="D1218">
        <v>71</v>
      </c>
      <c r="E1218" t="s">
        <v>196</v>
      </c>
      <c r="F1218" t="s">
        <v>17</v>
      </c>
      <c r="G1218">
        <v>61</v>
      </c>
      <c r="H1218" t="s">
        <v>26</v>
      </c>
      <c r="I1218">
        <v>615200</v>
      </c>
      <c r="J1218" t="s">
        <v>215</v>
      </c>
      <c r="N1218">
        <v>-48</v>
      </c>
      <c r="R1218" t="str">
        <f>+VLOOKUP($D1218,TP!$B:$E,3,FALSE)</f>
        <v>Services support</v>
      </c>
      <c r="S1218">
        <f>+VLOOKUP($D1218,TP!$B:$E,4,FALSE)</f>
        <v>0</v>
      </c>
      <c r="T1218">
        <f>+VLOOKUP($D1218,TP!$B:$F,5,FALSE)</f>
        <v>0</v>
      </c>
      <c r="U1218" t="str">
        <f>+VLOOKUP($G1218,TP!$G:$J,4,FALSE)</f>
        <v>Charges</v>
      </c>
    </row>
    <row r="1219" spans="1:21">
      <c r="A1219">
        <v>2015</v>
      </c>
      <c r="B1219">
        <v>10</v>
      </c>
      <c r="D1219">
        <v>71</v>
      </c>
      <c r="E1219" t="s">
        <v>196</v>
      </c>
      <c r="F1219" t="s">
        <v>17</v>
      </c>
      <c r="G1219">
        <v>61</v>
      </c>
      <c r="H1219" t="s">
        <v>26</v>
      </c>
      <c r="I1219">
        <v>615200</v>
      </c>
      <c r="J1219" t="s">
        <v>215</v>
      </c>
      <c r="N1219">
        <v>-910.62</v>
      </c>
      <c r="R1219" t="str">
        <f>+VLOOKUP($D1219,TP!$B:$E,3,FALSE)</f>
        <v>Services support</v>
      </c>
      <c r="S1219">
        <f>+VLOOKUP($D1219,TP!$B:$E,4,FALSE)</f>
        <v>0</v>
      </c>
      <c r="T1219">
        <f>+VLOOKUP($D1219,TP!$B:$F,5,FALSE)</f>
        <v>0</v>
      </c>
      <c r="U1219" t="str">
        <f>+VLOOKUP($G1219,TP!$G:$J,4,FALSE)</f>
        <v>Charges</v>
      </c>
    </row>
    <row r="1220" spans="1:21">
      <c r="A1220">
        <v>2015</v>
      </c>
      <c r="B1220">
        <v>10</v>
      </c>
      <c r="D1220">
        <v>71</v>
      </c>
      <c r="E1220" t="s">
        <v>196</v>
      </c>
      <c r="F1220" t="s">
        <v>17</v>
      </c>
      <c r="G1220">
        <v>61</v>
      </c>
      <c r="H1220" t="s">
        <v>26</v>
      </c>
      <c r="I1220">
        <v>615200</v>
      </c>
      <c r="J1220" t="s">
        <v>215</v>
      </c>
      <c r="O1220">
        <v>-366</v>
      </c>
      <c r="R1220" t="str">
        <f>+VLOOKUP($D1220,TP!$B:$E,3,FALSE)</f>
        <v>Services support</v>
      </c>
      <c r="S1220">
        <f>+VLOOKUP($D1220,TP!$B:$E,4,FALSE)</f>
        <v>0</v>
      </c>
      <c r="T1220">
        <f>+VLOOKUP($D1220,TP!$B:$F,5,FALSE)</f>
        <v>0</v>
      </c>
      <c r="U1220" t="str">
        <f>+VLOOKUP($G1220,TP!$G:$J,4,FALSE)</f>
        <v>Charges</v>
      </c>
    </row>
    <row r="1221" spans="1:21">
      <c r="A1221">
        <v>2015</v>
      </c>
      <c r="B1221">
        <v>10</v>
      </c>
      <c r="D1221">
        <v>71</v>
      </c>
      <c r="E1221" t="s">
        <v>196</v>
      </c>
      <c r="F1221" t="s">
        <v>17</v>
      </c>
      <c r="G1221">
        <v>61</v>
      </c>
      <c r="H1221" t="s">
        <v>26</v>
      </c>
      <c r="I1221">
        <v>615200</v>
      </c>
      <c r="J1221" t="s">
        <v>215</v>
      </c>
      <c r="O1221">
        <v>-453.6</v>
      </c>
      <c r="R1221" t="str">
        <f>+VLOOKUP($D1221,TP!$B:$E,3,FALSE)</f>
        <v>Services support</v>
      </c>
      <c r="S1221">
        <f>+VLOOKUP($D1221,TP!$B:$E,4,FALSE)</f>
        <v>0</v>
      </c>
      <c r="T1221">
        <f>+VLOOKUP($D1221,TP!$B:$F,5,FALSE)</f>
        <v>0</v>
      </c>
      <c r="U1221" t="str">
        <f>+VLOOKUP($G1221,TP!$G:$J,4,FALSE)</f>
        <v>Charges</v>
      </c>
    </row>
    <row r="1222" spans="1:21">
      <c r="A1222">
        <v>2015</v>
      </c>
      <c r="B1222">
        <v>10</v>
      </c>
      <c r="D1222">
        <v>71</v>
      </c>
      <c r="E1222" t="s">
        <v>196</v>
      </c>
      <c r="F1222" t="s">
        <v>17</v>
      </c>
      <c r="G1222">
        <v>61</v>
      </c>
      <c r="H1222" t="s">
        <v>26</v>
      </c>
      <c r="I1222">
        <v>615200</v>
      </c>
      <c r="J1222" t="s">
        <v>215</v>
      </c>
      <c r="O1222">
        <v>-702</v>
      </c>
      <c r="R1222" t="str">
        <f>+VLOOKUP($D1222,TP!$B:$E,3,FALSE)</f>
        <v>Services support</v>
      </c>
      <c r="S1222">
        <f>+VLOOKUP($D1222,TP!$B:$E,4,FALSE)</f>
        <v>0</v>
      </c>
      <c r="T1222">
        <f>+VLOOKUP($D1222,TP!$B:$F,5,FALSE)</f>
        <v>0</v>
      </c>
      <c r="U1222" t="str">
        <f>+VLOOKUP($G1222,TP!$G:$J,4,FALSE)</f>
        <v>Charges</v>
      </c>
    </row>
    <row r="1223" spans="1:21">
      <c r="A1223">
        <v>2015</v>
      </c>
      <c r="B1223">
        <v>10</v>
      </c>
      <c r="D1223">
        <v>71</v>
      </c>
      <c r="E1223" t="s">
        <v>196</v>
      </c>
      <c r="F1223" t="s">
        <v>17</v>
      </c>
      <c r="G1223">
        <v>61</v>
      </c>
      <c r="H1223" t="s">
        <v>26</v>
      </c>
      <c r="I1223">
        <v>615200</v>
      </c>
      <c r="J1223" t="s">
        <v>215</v>
      </c>
      <c r="O1223">
        <v>-1137.5999999999999</v>
      </c>
      <c r="R1223" t="str">
        <f>+VLOOKUP($D1223,TP!$B:$E,3,FALSE)</f>
        <v>Services support</v>
      </c>
      <c r="S1223">
        <f>+VLOOKUP($D1223,TP!$B:$E,4,FALSE)</f>
        <v>0</v>
      </c>
      <c r="T1223">
        <f>+VLOOKUP($D1223,TP!$B:$F,5,FALSE)</f>
        <v>0</v>
      </c>
      <c r="U1223" t="str">
        <f>+VLOOKUP($G1223,TP!$G:$J,4,FALSE)</f>
        <v>Charges</v>
      </c>
    </row>
    <row r="1224" spans="1:21">
      <c r="A1224">
        <v>2015</v>
      </c>
      <c r="B1224">
        <v>10</v>
      </c>
      <c r="D1224">
        <v>71</v>
      </c>
      <c r="E1224" t="s">
        <v>196</v>
      </c>
      <c r="F1224" t="s">
        <v>17</v>
      </c>
      <c r="G1224">
        <v>61</v>
      </c>
      <c r="H1224" t="s">
        <v>26</v>
      </c>
      <c r="I1224">
        <v>615200</v>
      </c>
      <c r="J1224" t="s">
        <v>215</v>
      </c>
      <c r="O1224">
        <v>-936</v>
      </c>
      <c r="R1224" t="str">
        <f>+VLOOKUP($D1224,TP!$B:$E,3,FALSE)</f>
        <v>Services support</v>
      </c>
      <c r="S1224">
        <f>+VLOOKUP($D1224,TP!$B:$E,4,FALSE)</f>
        <v>0</v>
      </c>
      <c r="T1224">
        <f>+VLOOKUP($D1224,TP!$B:$F,5,FALSE)</f>
        <v>0</v>
      </c>
      <c r="U1224" t="str">
        <f>+VLOOKUP($G1224,TP!$G:$J,4,FALSE)</f>
        <v>Charges</v>
      </c>
    </row>
    <row r="1225" spans="1:21">
      <c r="A1225">
        <v>2015</v>
      </c>
      <c r="B1225">
        <v>10</v>
      </c>
      <c r="D1225">
        <v>71</v>
      </c>
      <c r="E1225" t="s">
        <v>196</v>
      </c>
      <c r="F1225" t="s">
        <v>17</v>
      </c>
      <c r="G1225">
        <v>61</v>
      </c>
      <c r="H1225" t="s">
        <v>26</v>
      </c>
      <c r="I1225">
        <v>615200</v>
      </c>
      <c r="J1225" t="s">
        <v>215</v>
      </c>
      <c r="O1225">
        <v>-960</v>
      </c>
      <c r="R1225" t="str">
        <f>+VLOOKUP($D1225,TP!$B:$E,3,FALSE)</f>
        <v>Services support</v>
      </c>
      <c r="S1225">
        <f>+VLOOKUP($D1225,TP!$B:$E,4,FALSE)</f>
        <v>0</v>
      </c>
      <c r="T1225">
        <f>+VLOOKUP($D1225,TP!$B:$F,5,FALSE)</f>
        <v>0</v>
      </c>
      <c r="U1225" t="str">
        <f>+VLOOKUP($G1225,TP!$G:$J,4,FALSE)</f>
        <v>Charges</v>
      </c>
    </row>
    <row r="1226" spans="1:21">
      <c r="A1226">
        <v>2015</v>
      </c>
      <c r="B1226">
        <v>10</v>
      </c>
      <c r="D1226">
        <v>71</v>
      </c>
      <c r="E1226" t="s">
        <v>196</v>
      </c>
      <c r="F1226" t="s">
        <v>17</v>
      </c>
      <c r="G1226">
        <v>61</v>
      </c>
      <c r="H1226" t="s">
        <v>26</v>
      </c>
      <c r="I1226">
        <v>615200</v>
      </c>
      <c r="J1226" t="s">
        <v>215</v>
      </c>
      <c r="O1226">
        <v>-163.41999999999999</v>
      </c>
      <c r="R1226" t="str">
        <f>+VLOOKUP($D1226,TP!$B:$E,3,FALSE)</f>
        <v>Services support</v>
      </c>
      <c r="S1226">
        <f>+VLOOKUP($D1226,TP!$B:$E,4,FALSE)</f>
        <v>0</v>
      </c>
      <c r="T1226">
        <f>+VLOOKUP($D1226,TP!$B:$F,5,FALSE)</f>
        <v>0</v>
      </c>
      <c r="U1226" t="str">
        <f>+VLOOKUP($G1226,TP!$G:$J,4,FALSE)</f>
        <v>Charges</v>
      </c>
    </row>
    <row r="1227" spans="1:21">
      <c r="A1227">
        <v>2015</v>
      </c>
      <c r="B1227">
        <v>10</v>
      </c>
      <c r="D1227">
        <v>71</v>
      </c>
      <c r="E1227" t="s">
        <v>196</v>
      </c>
      <c r="F1227" t="s">
        <v>17</v>
      </c>
      <c r="G1227">
        <v>61</v>
      </c>
      <c r="H1227" t="s">
        <v>26</v>
      </c>
      <c r="I1227">
        <v>615200</v>
      </c>
      <c r="J1227" t="s">
        <v>215</v>
      </c>
      <c r="O1227">
        <v>-93.8</v>
      </c>
      <c r="R1227" t="str">
        <f>+VLOOKUP($D1227,TP!$B:$E,3,FALSE)</f>
        <v>Services support</v>
      </c>
      <c r="S1227">
        <f>+VLOOKUP($D1227,TP!$B:$E,4,FALSE)</f>
        <v>0</v>
      </c>
      <c r="T1227">
        <f>+VLOOKUP($D1227,TP!$B:$F,5,FALSE)</f>
        <v>0</v>
      </c>
      <c r="U1227" t="str">
        <f>+VLOOKUP($G1227,TP!$G:$J,4,FALSE)</f>
        <v>Charges</v>
      </c>
    </row>
    <row r="1228" spans="1:21">
      <c r="A1228">
        <v>2015</v>
      </c>
      <c r="B1228">
        <v>10</v>
      </c>
      <c r="D1228">
        <v>71</v>
      </c>
      <c r="E1228" t="s">
        <v>196</v>
      </c>
      <c r="F1228" t="s">
        <v>17</v>
      </c>
      <c r="G1228">
        <v>61</v>
      </c>
      <c r="H1228" t="s">
        <v>26</v>
      </c>
      <c r="I1228">
        <v>615200</v>
      </c>
      <c r="J1228" t="s">
        <v>215</v>
      </c>
      <c r="O1228">
        <v>-828.76</v>
      </c>
      <c r="R1228" t="str">
        <f>+VLOOKUP($D1228,TP!$B:$E,3,FALSE)</f>
        <v>Services support</v>
      </c>
      <c r="S1228">
        <f>+VLOOKUP($D1228,TP!$B:$E,4,FALSE)</f>
        <v>0</v>
      </c>
      <c r="T1228">
        <f>+VLOOKUP($D1228,TP!$B:$F,5,FALSE)</f>
        <v>0</v>
      </c>
      <c r="U1228" t="str">
        <f>+VLOOKUP($G1228,TP!$G:$J,4,FALSE)</f>
        <v>Charges</v>
      </c>
    </row>
    <row r="1229" spans="1:21">
      <c r="A1229">
        <v>2015</v>
      </c>
      <c r="B1229">
        <v>10</v>
      </c>
      <c r="D1229">
        <v>71</v>
      </c>
      <c r="E1229" t="s">
        <v>196</v>
      </c>
      <c r="F1229" t="s">
        <v>17</v>
      </c>
      <c r="G1229">
        <v>61</v>
      </c>
      <c r="H1229" t="s">
        <v>26</v>
      </c>
      <c r="I1229">
        <v>615200</v>
      </c>
      <c r="J1229" t="s">
        <v>215</v>
      </c>
      <c r="O1229">
        <v>-201.6</v>
      </c>
      <c r="R1229" t="str">
        <f>+VLOOKUP($D1229,TP!$B:$E,3,FALSE)</f>
        <v>Services support</v>
      </c>
      <c r="S1229">
        <f>+VLOOKUP($D1229,TP!$B:$E,4,FALSE)</f>
        <v>0</v>
      </c>
      <c r="T1229">
        <f>+VLOOKUP($D1229,TP!$B:$F,5,FALSE)</f>
        <v>0</v>
      </c>
      <c r="U1229" t="str">
        <f>+VLOOKUP($G1229,TP!$G:$J,4,FALSE)</f>
        <v>Charges</v>
      </c>
    </row>
    <row r="1230" spans="1:21">
      <c r="A1230">
        <v>2015</v>
      </c>
      <c r="B1230">
        <v>10</v>
      </c>
      <c r="D1230">
        <v>71</v>
      </c>
      <c r="E1230" t="s">
        <v>196</v>
      </c>
      <c r="F1230" t="s">
        <v>17</v>
      </c>
      <c r="G1230">
        <v>61</v>
      </c>
      <c r="H1230" t="s">
        <v>26</v>
      </c>
      <c r="I1230">
        <v>615200</v>
      </c>
      <c r="J1230" t="s">
        <v>215</v>
      </c>
      <c r="O1230">
        <v>-398</v>
      </c>
      <c r="R1230" t="str">
        <f>+VLOOKUP($D1230,TP!$B:$E,3,FALSE)</f>
        <v>Services support</v>
      </c>
      <c r="S1230">
        <f>+VLOOKUP($D1230,TP!$B:$E,4,FALSE)</f>
        <v>0</v>
      </c>
      <c r="T1230">
        <f>+VLOOKUP($D1230,TP!$B:$F,5,FALSE)</f>
        <v>0</v>
      </c>
      <c r="U1230" t="str">
        <f>+VLOOKUP($G1230,TP!$G:$J,4,FALSE)</f>
        <v>Charges</v>
      </c>
    </row>
    <row r="1231" spans="1:21">
      <c r="A1231">
        <v>2015</v>
      </c>
      <c r="B1231">
        <v>10</v>
      </c>
      <c r="D1231">
        <v>71</v>
      </c>
      <c r="E1231" t="s">
        <v>196</v>
      </c>
      <c r="F1231" t="s">
        <v>17</v>
      </c>
      <c r="G1231">
        <v>61</v>
      </c>
      <c r="H1231" t="s">
        <v>26</v>
      </c>
      <c r="I1231">
        <v>615200</v>
      </c>
      <c r="J1231" t="s">
        <v>215</v>
      </c>
      <c r="O1231">
        <v>-90</v>
      </c>
      <c r="R1231" t="str">
        <f>+VLOOKUP($D1231,TP!$B:$E,3,FALSE)</f>
        <v>Services support</v>
      </c>
      <c r="S1231">
        <f>+VLOOKUP($D1231,TP!$B:$E,4,FALSE)</f>
        <v>0</v>
      </c>
      <c r="T1231">
        <f>+VLOOKUP($D1231,TP!$B:$F,5,FALSE)</f>
        <v>0</v>
      </c>
      <c r="U1231" t="str">
        <f>+VLOOKUP($G1231,TP!$G:$J,4,FALSE)</f>
        <v>Charges</v>
      </c>
    </row>
    <row r="1232" spans="1:21">
      <c r="A1232">
        <v>2015</v>
      </c>
      <c r="B1232">
        <v>10</v>
      </c>
      <c r="D1232">
        <v>71</v>
      </c>
      <c r="E1232" t="s">
        <v>196</v>
      </c>
      <c r="F1232" t="s">
        <v>17</v>
      </c>
      <c r="G1232">
        <v>61</v>
      </c>
      <c r="H1232" t="s">
        <v>26</v>
      </c>
      <c r="I1232">
        <v>615200</v>
      </c>
      <c r="J1232" t="s">
        <v>215</v>
      </c>
      <c r="O1232">
        <v>-1000.8</v>
      </c>
      <c r="R1232" t="str">
        <f>+VLOOKUP($D1232,TP!$B:$E,3,FALSE)</f>
        <v>Services support</v>
      </c>
      <c r="S1232">
        <f>+VLOOKUP($D1232,TP!$B:$E,4,FALSE)</f>
        <v>0</v>
      </c>
      <c r="T1232">
        <f>+VLOOKUP($D1232,TP!$B:$F,5,FALSE)</f>
        <v>0</v>
      </c>
      <c r="U1232" t="str">
        <f>+VLOOKUP($G1232,TP!$G:$J,4,FALSE)</f>
        <v>Charges</v>
      </c>
    </row>
    <row r="1233" spans="1:21">
      <c r="A1233">
        <v>2015</v>
      </c>
      <c r="B1233">
        <v>10</v>
      </c>
      <c r="D1233">
        <v>71</v>
      </c>
      <c r="E1233" t="s">
        <v>196</v>
      </c>
      <c r="F1233" t="s">
        <v>17</v>
      </c>
      <c r="G1233">
        <v>61</v>
      </c>
      <c r="H1233" t="s">
        <v>26</v>
      </c>
      <c r="I1233">
        <v>615200</v>
      </c>
      <c r="J1233" t="s">
        <v>215</v>
      </c>
      <c r="O1233">
        <v>-990</v>
      </c>
      <c r="R1233" t="str">
        <f>+VLOOKUP($D1233,TP!$B:$E,3,FALSE)</f>
        <v>Services support</v>
      </c>
      <c r="S1233">
        <f>+VLOOKUP($D1233,TP!$B:$E,4,FALSE)</f>
        <v>0</v>
      </c>
      <c r="T1233">
        <f>+VLOOKUP($D1233,TP!$B:$F,5,FALSE)</f>
        <v>0</v>
      </c>
      <c r="U1233" t="str">
        <f>+VLOOKUP($G1233,TP!$G:$J,4,FALSE)</f>
        <v>Charges</v>
      </c>
    </row>
    <row r="1234" spans="1:21">
      <c r="A1234">
        <v>2015</v>
      </c>
      <c r="B1234">
        <v>10</v>
      </c>
      <c r="D1234">
        <v>71</v>
      </c>
      <c r="E1234" t="s">
        <v>196</v>
      </c>
      <c r="F1234" t="s">
        <v>17</v>
      </c>
      <c r="G1234">
        <v>61</v>
      </c>
      <c r="H1234" t="s">
        <v>26</v>
      </c>
      <c r="I1234">
        <v>615200</v>
      </c>
      <c r="J1234" t="s">
        <v>215</v>
      </c>
      <c r="N1234">
        <v>-144</v>
      </c>
      <c r="R1234" t="str">
        <f>+VLOOKUP($D1234,TP!$B:$E,3,FALSE)</f>
        <v>Services support</v>
      </c>
      <c r="S1234">
        <f>+VLOOKUP($D1234,TP!$B:$E,4,FALSE)</f>
        <v>0</v>
      </c>
      <c r="T1234">
        <f>+VLOOKUP($D1234,TP!$B:$F,5,FALSE)</f>
        <v>0</v>
      </c>
      <c r="U1234" t="str">
        <f>+VLOOKUP($G1234,TP!$G:$J,4,FALSE)</f>
        <v>Charges</v>
      </c>
    </row>
    <row r="1235" spans="1:21">
      <c r="A1235">
        <v>2015</v>
      </c>
      <c r="B1235">
        <v>10</v>
      </c>
      <c r="D1235">
        <v>71</v>
      </c>
      <c r="E1235" t="s">
        <v>196</v>
      </c>
      <c r="F1235" t="s">
        <v>17</v>
      </c>
      <c r="G1235">
        <v>61</v>
      </c>
      <c r="H1235" t="s">
        <v>26</v>
      </c>
      <c r="I1235">
        <v>615200</v>
      </c>
      <c r="J1235" t="s">
        <v>215</v>
      </c>
      <c r="N1235">
        <v>-1756.04</v>
      </c>
      <c r="R1235" t="str">
        <f>+VLOOKUP($D1235,TP!$B:$E,3,FALSE)</f>
        <v>Services support</v>
      </c>
      <c r="S1235">
        <f>+VLOOKUP($D1235,TP!$B:$E,4,FALSE)</f>
        <v>0</v>
      </c>
      <c r="T1235">
        <f>+VLOOKUP($D1235,TP!$B:$F,5,FALSE)</f>
        <v>0</v>
      </c>
      <c r="U1235" t="str">
        <f>+VLOOKUP($G1235,TP!$G:$J,4,FALSE)</f>
        <v>Charges</v>
      </c>
    </row>
    <row r="1236" spans="1:21">
      <c r="A1236">
        <v>2015</v>
      </c>
      <c r="B1236">
        <v>10</v>
      </c>
      <c r="D1236">
        <v>71</v>
      </c>
      <c r="E1236" t="s">
        <v>196</v>
      </c>
      <c r="F1236" t="s">
        <v>17</v>
      </c>
      <c r="G1236">
        <v>61</v>
      </c>
      <c r="H1236" t="s">
        <v>26</v>
      </c>
      <c r="I1236">
        <v>615200</v>
      </c>
      <c r="J1236" t="s">
        <v>215</v>
      </c>
      <c r="N1236">
        <v>-540.54</v>
      </c>
      <c r="R1236" t="str">
        <f>+VLOOKUP($D1236,TP!$B:$E,3,FALSE)</f>
        <v>Services support</v>
      </c>
      <c r="S1236">
        <f>+VLOOKUP($D1236,TP!$B:$E,4,FALSE)</f>
        <v>0</v>
      </c>
      <c r="T1236">
        <f>+VLOOKUP($D1236,TP!$B:$F,5,FALSE)</f>
        <v>0</v>
      </c>
      <c r="U1236" t="str">
        <f>+VLOOKUP($G1236,TP!$G:$J,4,FALSE)</f>
        <v>Charges</v>
      </c>
    </row>
    <row r="1237" spans="1:21">
      <c r="A1237">
        <v>2015</v>
      </c>
      <c r="B1237">
        <v>10</v>
      </c>
      <c r="D1237">
        <v>71</v>
      </c>
      <c r="E1237" t="s">
        <v>196</v>
      </c>
      <c r="F1237" t="s">
        <v>17</v>
      </c>
      <c r="G1237">
        <v>61</v>
      </c>
      <c r="H1237" t="s">
        <v>26</v>
      </c>
      <c r="I1237">
        <v>615200</v>
      </c>
      <c r="J1237" t="s">
        <v>215</v>
      </c>
      <c r="O1237">
        <v>-414.46</v>
      </c>
      <c r="R1237" t="str">
        <f>+VLOOKUP($D1237,TP!$B:$E,3,FALSE)</f>
        <v>Services support</v>
      </c>
      <c r="S1237">
        <f>+VLOOKUP($D1237,TP!$B:$E,4,FALSE)</f>
        <v>0</v>
      </c>
      <c r="T1237">
        <f>+VLOOKUP($D1237,TP!$B:$F,5,FALSE)</f>
        <v>0</v>
      </c>
      <c r="U1237" t="str">
        <f>+VLOOKUP($G1237,TP!$G:$J,4,FALSE)</f>
        <v>Charges</v>
      </c>
    </row>
    <row r="1238" spans="1:21">
      <c r="A1238">
        <v>2015</v>
      </c>
      <c r="B1238">
        <v>10</v>
      </c>
      <c r="D1238">
        <v>71</v>
      </c>
      <c r="E1238" t="s">
        <v>196</v>
      </c>
      <c r="F1238" t="s">
        <v>17</v>
      </c>
      <c r="G1238">
        <v>61</v>
      </c>
      <c r="H1238" t="s">
        <v>26</v>
      </c>
      <c r="I1238">
        <v>615510</v>
      </c>
      <c r="J1238" t="s">
        <v>104</v>
      </c>
      <c r="K1238">
        <v>-193.5</v>
      </c>
      <c r="L1238">
        <v>-1000</v>
      </c>
      <c r="M1238">
        <v>-1000</v>
      </c>
      <c r="P1238">
        <v>-1000</v>
      </c>
      <c r="Q1238">
        <v>-1000</v>
      </c>
      <c r="R1238" t="str">
        <f>+VLOOKUP($D1238,TP!$B:$E,3,FALSE)</f>
        <v>Services support</v>
      </c>
      <c r="S1238">
        <f>+VLOOKUP($D1238,TP!$B:$E,4,FALSE)</f>
        <v>0</v>
      </c>
      <c r="T1238">
        <f>+VLOOKUP($D1238,TP!$B:$F,5,FALSE)</f>
        <v>0</v>
      </c>
      <c r="U1238" t="str">
        <f>+VLOOKUP($G1238,TP!$G:$J,4,FALSE)</f>
        <v>Charges</v>
      </c>
    </row>
    <row r="1239" spans="1:21">
      <c r="A1239">
        <v>2015</v>
      </c>
      <c r="B1239">
        <v>10</v>
      </c>
      <c r="D1239">
        <v>71</v>
      </c>
      <c r="E1239" t="s">
        <v>196</v>
      </c>
      <c r="F1239" t="s">
        <v>17</v>
      </c>
      <c r="G1239">
        <v>61</v>
      </c>
      <c r="H1239" t="s">
        <v>26</v>
      </c>
      <c r="I1239">
        <v>615510</v>
      </c>
      <c r="J1239" t="s">
        <v>104</v>
      </c>
      <c r="O1239">
        <v>-2214.96</v>
      </c>
      <c r="R1239" t="str">
        <f>+VLOOKUP($D1239,TP!$B:$E,3,FALSE)</f>
        <v>Services support</v>
      </c>
      <c r="S1239">
        <f>+VLOOKUP($D1239,TP!$B:$E,4,FALSE)</f>
        <v>0</v>
      </c>
      <c r="T1239">
        <f>+VLOOKUP($D1239,TP!$B:$F,5,FALSE)</f>
        <v>0</v>
      </c>
      <c r="U1239" t="str">
        <f>+VLOOKUP($G1239,TP!$G:$J,4,FALSE)</f>
        <v>Charges</v>
      </c>
    </row>
    <row r="1240" spans="1:21">
      <c r="A1240">
        <v>2015</v>
      </c>
      <c r="B1240">
        <v>10</v>
      </c>
      <c r="D1240">
        <v>71</v>
      </c>
      <c r="E1240" t="s">
        <v>196</v>
      </c>
      <c r="F1240" t="s">
        <v>17</v>
      </c>
      <c r="G1240">
        <v>61</v>
      </c>
      <c r="H1240" t="s">
        <v>26</v>
      </c>
      <c r="I1240">
        <v>615510</v>
      </c>
      <c r="J1240" t="s">
        <v>104</v>
      </c>
      <c r="O1240">
        <v>2214.96</v>
      </c>
      <c r="R1240" t="str">
        <f>+VLOOKUP($D1240,TP!$B:$E,3,FALSE)</f>
        <v>Services support</v>
      </c>
      <c r="S1240">
        <f>+VLOOKUP($D1240,TP!$B:$E,4,FALSE)</f>
        <v>0</v>
      </c>
      <c r="T1240">
        <f>+VLOOKUP($D1240,TP!$B:$F,5,FALSE)</f>
        <v>0</v>
      </c>
      <c r="U1240" t="str">
        <f>+VLOOKUP($G1240,TP!$G:$J,4,FALSE)</f>
        <v>Charges</v>
      </c>
    </row>
    <row r="1241" spans="1:21">
      <c r="A1241">
        <v>2015</v>
      </c>
      <c r="B1241">
        <v>10</v>
      </c>
      <c r="D1241">
        <v>71</v>
      </c>
      <c r="E1241" t="s">
        <v>196</v>
      </c>
      <c r="F1241" t="s">
        <v>17</v>
      </c>
      <c r="G1241">
        <v>61</v>
      </c>
      <c r="H1241" t="s">
        <v>26</v>
      </c>
      <c r="I1241">
        <v>615610</v>
      </c>
      <c r="J1241" t="s">
        <v>59</v>
      </c>
      <c r="N1241">
        <v>-591.08000000000004</v>
      </c>
      <c r="R1241" t="str">
        <f>+VLOOKUP($D1241,TP!$B:$E,3,FALSE)</f>
        <v>Services support</v>
      </c>
      <c r="S1241">
        <f>+VLOOKUP($D1241,TP!$B:$E,4,FALSE)</f>
        <v>0</v>
      </c>
      <c r="T1241">
        <f>+VLOOKUP($D1241,TP!$B:$F,5,FALSE)</f>
        <v>0</v>
      </c>
      <c r="U1241" t="str">
        <f>+VLOOKUP($G1241,TP!$G:$J,4,FALSE)</f>
        <v>Charges</v>
      </c>
    </row>
    <row r="1242" spans="1:21">
      <c r="A1242">
        <v>2015</v>
      </c>
      <c r="B1242">
        <v>10</v>
      </c>
      <c r="D1242">
        <v>71</v>
      </c>
      <c r="E1242" t="s">
        <v>196</v>
      </c>
      <c r="F1242" t="s">
        <v>17</v>
      </c>
      <c r="G1242">
        <v>61</v>
      </c>
      <c r="H1242" t="s">
        <v>26</v>
      </c>
      <c r="I1242">
        <v>615610</v>
      </c>
      <c r="J1242" t="s">
        <v>59</v>
      </c>
      <c r="K1242">
        <v>-14836.36</v>
      </c>
      <c r="L1242">
        <v>-15000</v>
      </c>
      <c r="M1242">
        <v>-17000</v>
      </c>
      <c r="P1242">
        <v>-15000</v>
      </c>
      <c r="Q1242">
        <v>-15000</v>
      </c>
      <c r="R1242" t="str">
        <f>+VLOOKUP($D1242,TP!$B:$E,3,FALSE)</f>
        <v>Services support</v>
      </c>
      <c r="S1242">
        <f>+VLOOKUP($D1242,TP!$B:$E,4,FALSE)</f>
        <v>0</v>
      </c>
      <c r="T1242">
        <f>+VLOOKUP($D1242,TP!$B:$F,5,FALSE)</f>
        <v>0</v>
      </c>
      <c r="U1242" t="str">
        <f>+VLOOKUP($G1242,TP!$G:$J,4,FALSE)</f>
        <v>Charges</v>
      </c>
    </row>
    <row r="1243" spans="1:21">
      <c r="A1243">
        <v>2015</v>
      </c>
      <c r="B1243">
        <v>10</v>
      </c>
      <c r="D1243">
        <v>71</v>
      </c>
      <c r="E1243" t="s">
        <v>196</v>
      </c>
      <c r="F1243" t="s">
        <v>17</v>
      </c>
      <c r="G1243">
        <v>61</v>
      </c>
      <c r="H1243" t="s">
        <v>26</v>
      </c>
      <c r="I1243">
        <v>615610</v>
      </c>
      <c r="J1243" t="s">
        <v>59</v>
      </c>
      <c r="N1243">
        <v>-2388.02</v>
      </c>
      <c r="R1243" t="str">
        <f>+VLOOKUP($D1243,TP!$B:$E,3,FALSE)</f>
        <v>Services support</v>
      </c>
      <c r="S1243">
        <f>+VLOOKUP($D1243,TP!$B:$E,4,FALSE)</f>
        <v>0</v>
      </c>
      <c r="T1243">
        <f>+VLOOKUP($D1243,TP!$B:$F,5,FALSE)</f>
        <v>0</v>
      </c>
      <c r="U1243" t="str">
        <f>+VLOOKUP($G1243,TP!$G:$J,4,FALSE)</f>
        <v>Charges</v>
      </c>
    </row>
    <row r="1244" spans="1:21">
      <c r="A1244">
        <v>2015</v>
      </c>
      <c r="B1244">
        <v>10</v>
      </c>
      <c r="D1244">
        <v>71</v>
      </c>
      <c r="E1244" t="s">
        <v>196</v>
      </c>
      <c r="F1244" t="s">
        <v>17</v>
      </c>
      <c r="G1244">
        <v>61</v>
      </c>
      <c r="H1244" t="s">
        <v>26</v>
      </c>
      <c r="I1244">
        <v>615610</v>
      </c>
      <c r="J1244" t="s">
        <v>59</v>
      </c>
      <c r="N1244">
        <v>-2945.52</v>
      </c>
      <c r="R1244" t="str">
        <f>+VLOOKUP($D1244,TP!$B:$E,3,FALSE)</f>
        <v>Services support</v>
      </c>
      <c r="S1244">
        <f>+VLOOKUP($D1244,TP!$B:$E,4,FALSE)</f>
        <v>0</v>
      </c>
      <c r="T1244">
        <f>+VLOOKUP($D1244,TP!$B:$F,5,FALSE)</f>
        <v>0</v>
      </c>
      <c r="U1244" t="str">
        <f>+VLOOKUP($G1244,TP!$G:$J,4,FALSE)</f>
        <v>Charges</v>
      </c>
    </row>
    <row r="1245" spans="1:21">
      <c r="A1245">
        <v>2015</v>
      </c>
      <c r="B1245">
        <v>10</v>
      </c>
      <c r="D1245">
        <v>71</v>
      </c>
      <c r="E1245" t="s">
        <v>196</v>
      </c>
      <c r="F1245" t="s">
        <v>17</v>
      </c>
      <c r="G1245">
        <v>61</v>
      </c>
      <c r="H1245" t="s">
        <v>26</v>
      </c>
      <c r="I1245">
        <v>615610</v>
      </c>
      <c r="J1245" t="s">
        <v>59</v>
      </c>
      <c r="O1245">
        <v>-1680.1</v>
      </c>
      <c r="R1245" t="str">
        <f>+VLOOKUP($D1245,TP!$B:$E,3,FALSE)</f>
        <v>Services support</v>
      </c>
      <c r="S1245">
        <f>+VLOOKUP($D1245,TP!$B:$E,4,FALSE)</f>
        <v>0</v>
      </c>
      <c r="T1245">
        <f>+VLOOKUP($D1245,TP!$B:$F,5,FALSE)</f>
        <v>0</v>
      </c>
      <c r="U1245" t="str">
        <f>+VLOOKUP($G1245,TP!$G:$J,4,FALSE)</f>
        <v>Charges</v>
      </c>
    </row>
    <row r="1246" spans="1:21">
      <c r="A1246">
        <v>2015</v>
      </c>
      <c r="B1246">
        <v>10</v>
      </c>
      <c r="D1246">
        <v>71</v>
      </c>
      <c r="E1246" t="s">
        <v>196</v>
      </c>
      <c r="F1246" t="s">
        <v>17</v>
      </c>
      <c r="G1246">
        <v>61</v>
      </c>
      <c r="H1246" t="s">
        <v>26</v>
      </c>
      <c r="I1246">
        <v>615610</v>
      </c>
      <c r="J1246" t="s">
        <v>59</v>
      </c>
      <c r="O1246">
        <v>-780</v>
      </c>
      <c r="R1246" t="str">
        <f>+VLOOKUP($D1246,TP!$B:$E,3,FALSE)</f>
        <v>Services support</v>
      </c>
      <c r="S1246">
        <f>+VLOOKUP($D1246,TP!$B:$E,4,FALSE)</f>
        <v>0</v>
      </c>
      <c r="T1246">
        <f>+VLOOKUP($D1246,TP!$B:$F,5,FALSE)</f>
        <v>0</v>
      </c>
      <c r="U1246" t="str">
        <f>+VLOOKUP($G1246,TP!$G:$J,4,FALSE)</f>
        <v>Charges</v>
      </c>
    </row>
    <row r="1247" spans="1:21">
      <c r="A1247">
        <v>2015</v>
      </c>
      <c r="B1247">
        <v>10</v>
      </c>
      <c r="D1247">
        <v>71</v>
      </c>
      <c r="E1247" t="s">
        <v>196</v>
      </c>
      <c r="F1247" t="s">
        <v>17</v>
      </c>
      <c r="G1247">
        <v>61</v>
      </c>
      <c r="H1247" t="s">
        <v>26</v>
      </c>
      <c r="I1247">
        <v>615610</v>
      </c>
      <c r="J1247" t="s">
        <v>59</v>
      </c>
      <c r="O1247">
        <v>-626.79999999999995</v>
      </c>
      <c r="R1247" t="str">
        <f>+VLOOKUP($D1247,TP!$B:$E,3,FALSE)</f>
        <v>Services support</v>
      </c>
      <c r="S1247">
        <f>+VLOOKUP($D1247,TP!$B:$E,4,FALSE)</f>
        <v>0</v>
      </c>
      <c r="T1247">
        <f>+VLOOKUP($D1247,TP!$B:$F,5,FALSE)</f>
        <v>0</v>
      </c>
      <c r="U1247" t="str">
        <f>+VLOOKUP($G1247,TP!$G:$J,4,FALSE)</f>
        <v>Charges</v>
      </c>
    </row>
    <row r="1248" spans="1:21">
      <c r="A1248">
        <v>2015</v>
      </c>
      <c r="B1248">
        <v>10</v>
      </c>
      <c r="D1248">
        <v>71</v>
      </c>
      <c r="E1248" t="s">
        <v>196</v>
      </c>
      <c r="F1248" t="s">
        <v>17</v>
      </c>
      <c r="G1248">
        <v>61</v>
      </c>
      <c r="H1248" t="s">
        <v>26</v>
      </c>
      <c r="I1248">
        <v>615610</v>
      </c>
      <c r="J1248" t="s">
        <v>59</v>
      </c>
      <c r="O1248">
        <v>-1545.34</v>
      </c>
      <c r="R1248" t="str">
        <f>+VLOOKUP($D1248,TP!$B:$E,3,FALSE)</f>
        <v>Services support</v>
      </c>
      <c r="S1248">
        <f>+VLOOKUP($D1248,TP!$B:$E,4,FALSE)</f>
        <v>0</v>
      </c>
      <c r="T1248">
        <f>+VLOOKUP($D1248,TP!$B:$F,5,FALSE)</f>
        <v>0</v>
      </c>
      <c r="U1248" t="str">
        <f>+VLOOKUP($G1248,TP!$G:$J,4,FALSE)</f>
        <v>Charges</v>
      </c>
    </row>
    <row r="1249" spans="1:21">
      <c r="A1249">
        <v>2015</v>
      </c>
      <c r="B1249">
        <v>10</v>
      </c>
      <c r="D1249">
        <v>71</v>
      </c>
      <c r="E1249" t="s">
        <v>196</v>
      </c>
      <c r="F1249" t="s">
        <v>17</v>
      </c>
      <c r="G1249">
        <v>61</v>
      </c>
      <c r="H1249" t="s">
        <v>26</v>
      </c>
      <c r="I1249">
        <v>615610</v>
      </c>
      <c r="J1249" t="s">
        <v>59</v>
      </c>
      <c r="O1249">
        <v>-1030.56</v>
      </c>
      <c r="R1249" t="str">
        <f>+VLOOKUP($D1249,TP!$B:$E,3,FALSE)</f>
        <v>Services support</v>
      </c>
      <c r="S1249">
        <f>+VLOOKUP($D1249,TP!$B:$E,4,FALSE)</f>
        <v>0</v>
      </c>
      <c r="T1249">
        <f>+VLOOKUP($D1249,TP!$B:$F,5,FALSE)</f>
        <v>0</v>
      </c>
      <c r="U1249" t="str">
        <f>+VLOOKUP($G1249,TP!$G:$J,4,FALSE)</f>
        <v>Charges</v>
      </c>
    </row>
    <row r="1250" spans="1:21">
      <c r="A1250">
        <v>2015</v>
      </c>
      <c r="B1250">
        <v>10</v>
      </c>
      <c r="D1250">
        <v>71</v>
      </c>
      <c r="E1250" t="s">
        <v>196</v>
      </c>
      <c r="F1250" t="s">
        <v>17</v>
      </c>
      <c r="G1250">
        <v>61</v>
      </c>
      <c r="H1250" t="s">
        <v>26</v>
      </c>
      <c r="I1250">
        <v>615610</v>
      </c>
      <c r="J1250" t="s">
        <v>59</v>
      </c>
      <c r="O1250">
        <v>-1545.34</v>
      </c>
      <c r="R1250" t="str">
        <f>+VLOOKUP($D1250,TP!$B:$E,3,FALSE)</f>
        <v>Services support</v>
      </c>
      <c r="S1250">
        <f>+VLOOKUP($D1250,TP!$B:$E,4,FALSE)</f>
        <v>0</v>
      </c>
      <c r="T1250">
        <f>+VLOOKUP($D1250,TP!$B:$F,5,FALSE)</f>
        <v>0</v>
      </c>
      <c r="U1250" t="str">
        <f>+VLOOKUP($G1250,TP!$G:$J,4,FALSE)</f>
        <v>Charges</v>
      </c>
    </row>
    <row r="1251" spans="1:21">
      <c r="A1251">
        <v>2015</v>
      </c>
      <c r="B1251">
        <v>10</v>
      </c>
      <c r="D1251">
        <v>71</v>
      </c>
      <c r="E1251" t="s">
        <v>196</v>
      </c>
      <c r="F1251" t="s">
        <v>17</v>
      </c>
      <c r="G1251">
        <v>61</v>
      </c>
      <c r="H1251" t="s">
        <v>26</v>
      </c>
      <c r="I1251">
        <v>615610</v>
      </c>
      <c r="J1251" t="s">
        <v>59</v>
      </c>
      <c r="O1251">
        <v>-318.45</v>
      </c>
      <c r="R1251" t="str">
        <f>+VLOOKUP($D1251,TP!$B:$E,3,FALSE)</f>
        <v>Services support</v>
      </c>
      <c r="S1251">
        <f>+VLOOKUP($D1251,TP!$B:$E,4,FALSE)</f>
        <v>0</v>
      </c>
      <c r="T1251">
        <f>+VLOOKUP($D1251,TP!$B:$F,5,FALSE)</f>
        <v>0</v>
      </c>
      <c r="U1251" t="str">
        <f>+VLOOKUP($G1251,TP!$G:$J,4,FALSE)</f>
        <v>Charges</v>
      </c>
    </row>
    <row r="1252" spans="1:21">
      <c r="A1252">
        <v>2015</v>
      </c>
      <c r="B1252">
        <v>10</v>
      </c>
      <c r="D1252">
        <v>71</v>
      </c>
      <c r="E1252" t="s">
        <v>196</v>
      </c>
      <c r="F1252" t="s">
        <v>17</v>
      </c>
      <c r="G1252">
        <v>61</v>
      </c>
      <c r="H1252" t="s">
        <v>26</v>
      </c>
      <c r="I1252">
        <v>615610</v>
      </c>
      <c r="J1252" t="s">
        <v>59</v>
      </c>
      <c r="O1252">
        <v>-1577.59</v>
      </c>
      <c r="R1252" t="str">
        <f>+VLOOKUP($D1252,TP!$B:$E,3,FALSE)</f>
        <v>Services support</v>
      </c>
      <c r="S1252">
        <f>+VLOOKUP($D1252,TP!$B:$E,4,FALSE)</f>
        <v>0</v>
      </c>
      <c r="T1252">
        <f>+VLOOKUP($D1252,TP!$B:$F,5,FALSE)</f>
        <v>0</v>
      </c>
      <c r="U1252" t="str">
        <f>+VLOOKUP($G1252,TP!$G:$J,4,FALSE)</f>
        <v>Charges</v>
      </c>
    </row>
    <row r="1253" spans="1:21">
      <c r="A1253">
        <v>2015</v>
      </c>
      <c r="B1253">
        <v>10</v>
      </c>
      <c r="D1253">
        <v>71</v>
      </c>
      <c r="E1253" t="s">
        <v>196</v>
      </c>
      <c r="F1253" t="s">
        <v>17</v>
      </c>
      <c r="G1253">
        <v>61</v>
      </c>
      <c r="H1253" t="s">
        <v>26</v>
      </c>
      <c r="I1253">
        <v>615610</v>
      </c>
      <c r="J1253" t="s">
        <v>59</v>
      </c>
      <c r="O1253">
        <v>-1162.33</v>
      </c>
      <c r="R1253" t="str">
        <f>+VLOOKUP($D1253,TP!$B:$E,3,FALSE)</f>
        <v>Services support</v>
      </c>
      <c r="S1253">
        <f>+VLOOKUP($D1253,TP!$B:$E,4,FALSE)</f>
        <v>0</v>
      </c>
      <c r="T1253">
        <f>+VLOOKUP($D1253,TP!$B:$F,5,FALSE)</f>
        <v>0</v>
      </c>
      <c r="U1253" t="str">
        <f>+VLOOKUP($G1253,TP!$G:$J,4,FALSE)</f>
        <v>Charges</v>
      </c>
    </row>
    <row r="1254" spans="1:21">
      <c r="A1254">
        <v>2015</v>
      </c>
      <c r="B1254">
        <v>10</v>
      </c>
      <c r="D1254">
        <v>71</v>
      </c>
      <c r="E1254" t="s">
        <v>196</v>
      </c>
      <c r="F1254" t="s">
        <v>17</v>
      </c>
      <c r="G1254">
        <v>61</v>
      </c>
      <c r="H1254" t="s">
        <v>26</v>
      </c>
      <c r="I1254">
        <v>615610</v>
      </c>
      <c r="J1254" t="s">
        <v>59</v>
      </c>
      <c r="O1254">
        <v>320.75</v>
      </c>
      <c r="R1254" t="str">
        <f>+VLOOKUP($D1254,TP!$B:$E,3,FALSE)</f>
        <v>Services support</v>
      </c>
      <c r="S1254">
        <f>+VLOOKUP($D1254,TP!$B:$E,4,FALSE)</f>
        <v>0</v>
      </c>
      <c r="T1254">
        <f>+VLOOKUP($D1254,TP!$B:$F,5,FALSE)</f>
        <v>0</v>
      </c>
      <c r="U1254" t="str">
        <f>+VLOOKUP($G1254,TP!$G:$J,4,FALSE)</f>
        <v>Charges</v>
      </c>
    </row>
    <row r="1255" spans="1:21">
      <c r="A1255">
        <v>2015</v>
      </c>
      <c r="B1255">
        <v>10</v>
      </c>
      <c r="D1255">
        <v>71</v>
      </c>
      <c r="E1255" t="s">
        <v>196</v>
      </c>
      <c r="F1255" t="s">
        <v>17</v>
      </c>
      <c r="G1255">
        <v>61</v>
      </c>
      <c r="H1255" t="s">
        <v>26</v>
      </c>
      <c r="I1255">
        <v>615610</v>
      </c>
      <c r="J1255" t="s">
        <v>59</v>
      </c>
      <c r="O1255">
        <v>-102</v>
      </c>
      <c r="R1255" t="str">
        <f>+VLOOKUP($D1255,TP!$B:$E,3,FALSE)</f>
        <v>Services support</v>
      </c>
      <c r="S1255">
        <f>+VLOOKUP($D1255,TP!$B:$E,4,FALSE)</f>
        <v>0</v>
      </c>
      <c r="T1255">
        <f>+VLOOKUP($D1255,TP!$B:$F,5,FALSE)</f>
        <v>0</v>
      </c>
      <c r="U1255" t="str">
        <f>+VLOOKUP($G1255,TP!$G:$J,4,FALSE)</f>
        <v>Charges</v>
      </c>
    </row>
    <row r="1256" spans="1:21">
      <c r="A1256">
        <v>2015</v>
      </c>
      <c r="B1256">
        <v>10</v>
      </c>
      <c r="D1256">
        <v>71</v>
      </c>
      <c r="E1256" t="s">
        <v>196</v>
      </c>
      <c r="F1256" t="s">
        <v>17</v>
      </c>
      <c r="G1256">
        <v>61</v>
      </c>
      <c r="H1256" t="s">
        <v>26</v>
      </c>
      <c r="I1256">
        <v>615610</v>
      </c>
      <c r="J1256" t="s">
        <v>59</v>
      </c>
      <c r="O1256">
        <v>-1545.34</v>
      </c>
      <c r="R1256" t="str">
        <f>+VLOOKUP($D1256,TP!$B:$E,3,FALSE)</f>
        <v>Services support</v>
      </c>
      <c r="S1256">
        <f>+VLOOKUP($D1256,TP!$B:$E,4,FALSE)</f>
        <v>0</v>
      </c>
      <c r="T1256">
        <f>+VLOOKUP($D1256,TP!$B:$F,5,FALSE)</f>
        <v>0</v>
      </c>
      <c r="U1256" t="str">
        <f>+VLOOKUP($G1256,TP!$G:$J,4,FALSE)</f>
        <v>Charges</v>
      </c>
    </row>
    <row r="1257" spans="1:21">
      <c r="A1257">
        <v>2015</v>
      </c>
      <c r="B1257">
        <v>10</v>
      </c>
      <c r="D1257">
        <v>71</v>
      </c>
      <c r="E1257" t="s">
        <v>196</v>
      </c>
      <c r="F1257" t="s">
        <v>17</v>
      </c>
      <c r="G1257">
        <v>61</v>
      </c>
      <c r="H1257" t="s">
        <v>26</v>
      </c>
      <c r="I1257">
        <v>615610</v>
      </c>
      <c r="J1257" t="s">
        <v>59</v>
      </c>
      <c r="O1257">
        <v>-2768.36</v>
      </c>
      <c r="R1257" t="str">
        <f>+VLOOKUP($D1257,TP!$B:$E,3,FALSE)</f>
        <v>Services support</v>
      </c>
      <c r="S1257">
        <f>+VLOOKUP($D1257,TP!$B:$E,4,FALSE)</f>
        <v>0</v>
      </c>
      <c r="T1257">
        <f>+VLOOKUP($D1257,TP!$B:$F,5,FALSE)</f>
        <v>0</v>
      </c>
      <c r="U1257" t="str">
        <f>+VLOOKUP($G1257,TP!$G:$J,4,FALSE)</f>
        <v>Charges</v>
      </c>
    </row>
    <row r="1258" spans="1:21">
      <c r="A1258">
        <v>2015</v>
      </c>
      <c r="B1258">
        <v>10</v>
      </c>
      <c r="D1258">
        <v>71</v>
      </c>
      <c r="E1258" t="s">
        <v>196</v>
      </c>
      <c r="F1258" t="s">
        <v>17</v>
      </c>
      <c r="G1258">
        <v>61</v>
      </c>
      <c r="H1258" t="s">
        <v>26</v>
      </c>
      <c r="I1258">
        <v>615610</v>
      </c>
      <c r="J1258" t="s">
        <v>59</v>
      </c>
      <c r="O1258">
        <v>1580.84</v>
      </c>
      <c r="R1258" t="str">
        <f>+VLOOKUP($D1258,TP!$B:$E,3,FALSE)</f>
        <v>Services support</v>
      </c>
      <c r="S1258">
        <f>+VLOOKUP($D1258,TP!$B:$E,4,FALSE)</f>
        <v>0</v>
      </c>
      <c r="T1258">
        <f>+VLOOKUP($D1258,TP!$B:$F,5,FALSE)</f>
        <v>0</v>
      </c>
      <c r="U1258" t="str">
        <f>+VLOOKUP($G1258,TP!$G:$J,4,FALSE)</f>
        <v>Charges</v>
      </c>
    </row>
    <row r="1259" spans="1:21">
      <c r="A1259">
        <v>2015</v>
      </c>
      <c r="B1259">
        <v>10</v>
      </c>
      <c r="D1259">
        <v>71</v>
      </c>
      <c r="E1259" t="s">
        <v>196</v>
      </c>
      <c r="F1259" t="s">
        <v>17</v>
      </c>
      <c r="G1259">
        <v>61</v>
      </c>
      <c r="H1259" t="s">
        <v>26</v>
      </c>
      <c r="I1259">
        <v>615610</v>
      </c>
      <c r="J1259" t="s">
        <v>59</v>
      </c>
      <c r="O1259">
        <v>-504</v>
      </c>
      <c r="R1259" t="str">
        <f>+VLOOKUP($D1259,TP!$B:$E,3,FALSE)</f>
        <v>Services support</v>
      </c>
      <c r="S1259">
        <f>+VLOOKUP($D1259,TP!$B:$E,4,FALSE)</f>
        <v>0</v>
      </c>
      <c r="T1259">
        <f>+VLOOKUP($D1259,TP!$B:$F,5,FALSE)</f>
        <v>0</v>
      </c>
      <c r="U1259" t="str">
        <f>+VLOOKUP($G1259,TP!$G:$J,4,FALSE)</f>
        <v>Charges</v>
      </c>
    </row>
    <row r="1260" spans="1:21">
      <c r="A1260">
        <v>2015</v>
      </c>
      <c r="B1260">
        <v>10</v>
      </c>
      <c r="D1260">
        <v>71</v>
      </c>
      <c r="E1260" t="s">
        <v>196</v>
      </c>
      <c r="F1260" t="s">
        <v>17</v>
      </c>
      <c r="G1260">
        <v>61</v>
      </c>
      <c r="H1260" t="s">
        <v>26</v>
      </c>
      <c r="I1260">
        <v>615610</v>
      </c>
      <c r="J1260" t="s">
        <v>59</v>
      </c>
      <c r="O1260">
        <v>-547.20000000000005</v>
      </c>
      <c r="R1260" t="str">
        <f>+VLOOKUP($D1260,TP!$B:$E,3,FALSE)</f>
        <v>Services support</v>
      </c>
      <c r="S1260">
        <f>+VLOOKUP($D1260,TP!$B:$E,4,FALSE)</f>
        <v>0</v>
      </c>
      <c r="T1260">
        <f>+VLOOKUP($D1260,TP!$B:$F,5,FALSE)</f>
        <v>0</v>
      </c>
      <c r="U1260" t="str">
        <f>+VLOOKUP($G1260,TP!$G:$J,4,FALSE)</f>
        <v>Charges</v>
      </c>
    </row>
    <row r="1261" spans="1:21">
      <c r="A1261">
        <v>2015</v>
      </c>
      <c r="B1261">
        <v>10</v>
      </c>
      <c r="D1261">
        <v>71</v>
      </c>
      <c r="E1261" t="s">
        <v>196</v>
      </c>
      <c r="F1261" t="s">
        <v>17</v>
      </c>
      <c r="G1261">
        <v>61</v>
      </c>
      <c r="H1261" t="s">
        <v>26</v>
      </c>
      <c r="I1261">
        <v>615610</v>
      </c>
      <c r="J1261" t="s">
        <v>59</v>
      </c>
      <c r="O1261">
        <v>-559.20000000000005</v>
      </c>
      <c r="R1261" t="str">
        <f>+VLOOKUP($D1261,TP!$B:$E,3,FALSE)</f>
        <v>Services support</v>
      </c>
      <c r="S1261">
        <f>+VLOOKUP($D1261,TP!$B:$E,4,FALSE)</f>
        <v>0</v>
      </c>
      <c r="T1261">
        <f>+VLOOKUP($D1261,TP!$B:$F,5,FALSE)</f>
        <v>0</v>
      </c>
      <c r="U1261" t="str">
        <f>+VLOOKUP($G1261,TP!$G:$J,4,FALSE)</f>
        <v>Charges</v>
      </c>
    </row>
    <row r="1262" spans="1:21">
      <c r="A1262">
        <v>2015</v>
      </c>
      <c r="B1262">
        <v>10</v>
      </c>
      <c r="D1262">
        <v>71</v>
      </c>
      <c r="E1262" t="s">
        <v>196</v>
      </c>
      <c r="F1262" t="s">
        <v>17</v>
      </c>
      <c r="G1262">
        <v>61</v>
      </c>
      <c r="H1262" t="s">
        <v>26</v>
      </c>
      <c r="I1262">
        <v>615610</v>
      </c>
      <c r="J1262" t="s">
        <v>59</v>
      </c>
      <c r="O1262">
        <v>-1545.34</v>
      </c>
      <c r="R1262" t="str">
        <f>+VLOOKUP($D1262,TP!$B:$E,3,FALSE)</f>
        <v>Services support</v>
      </c>
      <c r="S1262">
        <f>+VLOOKUP($D1262,TP!$B:$E,4,FALSE)</f>
        <v>0</v>
      </c>
      <c r="T1262">
        <f>+VLOOKUP($D1262,TP!$B:$F,5,FALSE)</f>
        <v>0</v>
      </c>
      <c r="U1262" t="str">
        <f>+VLOOKUP($G1262,TP!$G:$J,4,FALSE)</f>
        <v>Charges</v>
      </c>
    </row>
    <row r="1263" spans="1:21">
      <c r="A1263">
        <v>2015</v>
      </c>
      <c r="B1263">
        <v>10</v>
      </c>
      <c r="D1263">
        <v>71</v>
      </c>
      <c r="E1263" t="s">
        <v>196</v>
      </c>
      <c r="F1263" t="s">
        <v>17</v>
      </c>
      <c r="G1263">
        <v>61</v>
      </c>
      <c r="H1263" t="s">
        <v>26</v>
      </c>
      <c r="I1263">
        <v>616110</v>
      </c>
      <c r="J1263" t="s">
        <v>47</v>
      </c>
      <c r="K1263">
        <v>-16925.78</v>
      </c>
      <c r="L1263">
        <v>-17050</v>
      </c>
      <c r="M1263">
        <v>-17300</v>
      </c>
      <c r="P1263">
        <v>-17400</v>
      </c>
      <c r="Q1263">
        <v>-17750</v>
      </c>
      <c r="R1263" t="str">
        <f>+VLOOKUP($D1263,TP!$B:$E,3,FALSE)</f>
        <v>Services support</v>
      </c>
      <c r="S1263">
        <f>+VLOOKUP($D1263,TP!$B:$E,4,FALSE)</f>
        <v>0</v>
      </c>
      <c r="T1263">
        <f>+VLOOKUP($D1263,TP!$B:$F,5,FALSE)</f>
        <v>0</v>
      </c>
      <c r="U1263" t="str">
        <f>+VLOOKUP($G1263,TP!$G:$J,4,FALSE)</f>
        <v>Charges</v>
      </c>
    </row>
    <row r="1264" spans="1:21">
      <c r="A1264">
        <v>2015</v>
      </c>
      <c r="B1264">
        <v>10</v>
      </c>
      <c r="D1264">
        <v>71</v>
      </c>
      <c r="E1264" t="s">
        <v>196</v>
      </c>
      <c r="F1264" t="s">
        <v>17</v>
      </c>
      <c r="G1264">
        <v>61</v>
      </c>
      <c r="H1264" t="s">
        <v>26</v>
      </c>
      <c r="I1264">
        <v>616110</v>
      </c>
      <c r="J1264" t="s">
        <v>47</v>
      </c>
      <c r="O1264">
        <v>-94380.81</v>
      </c>
      <c r="R1264" t="str">
        <f>+VLOOKUP($D1264,TP!$B:$E,3,FALSE)</f>
        <v>Services support</v>
      </c>
      <c r="S1264">
        <f>+VLOOKUP($D1264,TP!$B:$E,4,FALSE)</f>
        <v>0</v>
      </c>
      <c r="T1264">
        <f>+VLOOKUP($D1264,TP!$B:$F,5,FALSE)</f>
        <v>0</v>
      </c>
      <c r="U1264" t="str">
        <f>+VLOOKUP($G1264,TP!$G:$J,4,FALSE)</f>
        <v>Charges</v>
      </c>
    </row>
    <row r="1265" spans="1:21">
      <c r="A1265">
        <v>2015</v>
      </c>
      <c r="B1265">
        <v>10</v>
      </c>
      <c r="D1265">
        <v>71</v>
      </c>
      <c r="E1265" t="s">
        <v>196</v>
      </c>
      <c r="F1265" t="s">
        <v>17</v>
      </c>
      <c r="G1265">
        <v>61</v>
      </c>
      <c r="H1265" t="s">
        <v>26</v>
      </c>
      <c r="I1265">
        <v>616110</v>
      </c>
      <c r="J1265" t="s">
        <v>47</v>
      </c>
      <c r="O1265">
        <v>77330.83</v>
      </c>
      <c r="R1265" t="str">
        <f>+VLOOKUP($D1265,TP!$B:$E,3,FALSE)</f>
        <v>Services support</v>
      </c>
      <c r="S1265">
        <f>+VLOOKUP($D1265,TP!$B:$E,4,FALSE)</f>
        <v>0</v>
      </c>
      <c r="T1265">
        <f>+VLOOKUP($D1265,TP!$B:$F,5,FALSE)</f>
        <v>0</v>
      </c>
      <c r="U1265" t="str">
        <f>+VLOOKUP($G1265,TP!$G:$J,4,FALSE)</f>
        <v>Charges</v>
      </c>
    </row>
    <row r="1266" spans="1:21">
      <c r="A1266">
        <v>2015</v>
      </c>
      <c r="B1266">
        <v>10</v>
      </c>
      <c r="D1266">
        <v>71</v>
      </c>
      <c r="E1266" t="s">
        <v>196</v>
      </c>
      <c r="F1266" t="s">
        <v>17</v>
      </c>
      <c r="G1266">
        <v>62</v>
      </c>
      <c r="H1266" t="s">
        <v>29</v>
      </c>
      <c r="I1266">
        <v>621400</v>
      </c>
      <c r="J1266" t="s">
        <v>61</v>
      </c>
      <c r="K1266">
        <v>-119726.99</v>
      </c>
      <c r="L1266">
        <v>-122335</v>
      </c>
      <c r="M1266">
        <v>-125734</v>
      </c>
      <c r="P1266">
        <v>-121914</v>
      </c>
      <c r="Q1266">
        <v>-122181</v>
      </c>
      <c r="R1266" t="str">
        <f>+VLOOKUP($D1266,TP!$B:$E,3,FALSE)</f>
        <v>Services support</v>
      </c>
      <c r="S1266">
        <f>+VLOOKUP($D1266,TP!$B:$E,4,FALSE)</f>
        <v>0</v>
      </c>
      <c r="T1266">
        <f>+VLOOKUP($D1266,TP!$B:$F,5,FALSE)</f>
        <v>0</v>
      </c>
      <c r="U1266" t="str">
        <f>+VLOOKUP($G1266,TP!$G:$J,4,FALSE)</f>
        <v>Charges</v>
      </c>
    </row>
    <row r="1267" spans="1:21">
      <c r="A1267">
        <v>2015</v>
      </c>
      <c r="B1267">
        <v>10</v>
      </c>
      <c r="D1267">
        <v>71</v>
      </c>
      <c r="E1267" t="s">
        <v>196</v>
      </c>
      <c r="F1267" t="s">
        <v>17</v>
      </c>
      <c r="G1267">
        <v>62</v>
      </c>
      <c r="H1267" t="s">
        <v>29</v>
      </c>
      <c r="I1267">
        <v>621400</v>
      </c>
      <c r="J1267" t="s">
        <v>61</v>
      </c>
      <c r="O1267">
        <v>-10411.6</v>
      </c>
      <c r="R1267" t="str">
        <f>+VLOOKUP($D1267,TP!$B:$E,3,FALSE)</f>
        <v>Services support</v>
      </c>
      <c r="S1267">
        <f>+VLOOKUP($D1267,TP!$B:$E,4,FALSE)</f>
        <v>0</v>
      </c>
      <c r="T1267">
        <f>+VLOOKUP($D1267,TP!$B:$F,5,FALSE)</f>
        <v>0</v>
      </c>
      <c r="U1267" t="str">
        <f>+VLOOKUP($G1267,TP!$G:$J,4,FALSE)</f>
        <v>Charges</v>
      </c>
    </row>
    <row r="1268" spans="1:21">
      <c r="A1268">
        <v>2015</v>
      </c>
      <c r="B1268">
        <v>10</v>
      </c>
      <c r="D1268">
        <v>71</v>
      </c>
      <c r="E1268" t="s">
        <v>196</v>
      </c>
      <c r="F1268" t="s">
        <v>17</v>
      </c>
      <c r="G1268">
        <v>62</v>
      </c>
      <c r="H1268" t="s">
        <v>29</v>
      </c>
      <c r="I1268">
        <v>621400</v>
      </c>
      <c r="J1268" t="s">
        <v>61</v>
      </c>
      <c r="O1268">
        <v>1577.22</v>
      </c>
      <c r="R1268" t="str">
        <f>+VLOOKUP($D1268,TP!$B:$E,3,FALSE)</f>
        <v>Services support</v>
      </c>
      <c r="S1268">
        <f>+VLOOKUP($D1268,TP!$B:$E,4,FALSE)</f>
        <v>0</v>
      </c>
      <c r="T1268">
        <f>+VLOOKUP($D1268,TP!$B:$F,5,FALSE)</f>
        <v>0</v>
      </c>
      <c r="U1268" t="str">
        <f>+VLOOKUP($G1268,TP!$G:$J,4,FALSE)</f>
        <v>Charges</v>
      </c>
    </row>
    <row r="1269" spans="1:21">
      <c r="A1269">
        <v>2015</v>
      </c>
      <c r="B1269">
        <v>10</v>
      </c>
      <c r="D1269">
        <v>71</v>
      </c>
      <c r="E1269" t="s">
        <v>196</v>
      </c>
      <c r="F1269" t="s">
        <v>17</v>
      </c>
      <c r="G1269">
        <v>62</v>
      </c>
      <c r="H1269" t="s">
        <v>29</v>
      </c>
      <c r="I1269">
        <v>621400</v>
      </c>
      <c r="J1269" t="s">
        <v>61</v>
      </c>
      <c r="O1269">
        <v>-12394.36</v>
      </c>
      <c r="R1269" t="str">
        <f>+VLOOKUP($D1269,TP!$B:$E,3,FALSE)</f>
        <v>Services support</v>
      </c>
      <c r="S1269">
        <f>+VLOOKUP($D1269,TP!$B:$E,4,FALSE)</f>
        <v>0</v>
      </c>
      <c r="T1269">
        <f>+VLOOKUP($D1269,TP!$B:$F,5,FALSE)</f>
        <v>0</v>
      </c>
      <c r="U1269" t="str">
        <f>+VLOOKUP($G1269,TP!$G:$J,4,FALSE)</f>
        <v>Charges</v>
      </c>
    </row>
    <row r="1270" spans="1:21">
      <c r="A1270">
        <v>2015</v>
      </c>
      <c r="B1270">
        <v>10</v>
      </c>
      <c r="D1270">
        <v>71</v>
      </c>
      <c r="E1270" t="s">
        <v>196</v>
      </c>
      <c r="F1270" t="s">
        <v>17</v>
      </c>
      <c r="G1270">
        <v>62</v>
      </c>
      <c r="H1270" t="s">
        <v>29</v>
      </c>
      <c r="I1270">
        <v>621400</v>
      </c>
      <c r="J1270" t="s">
        <v>61</v>
      </c>
      <c r="O1270">
        <v>3492.52</v>
      </c>
      <c r="R1270" t="str">
        <f>+VLOOKUP($D1270,TP!$B:$E,3,FALSE)</f>
        <v>Services support</v>
      </c>
      <c r="S1270">
        <f>+VLOOKUP($D1270,TP!$B:$E,4,FALSE)</f>
        <v>0</v>
      </c>
      <c r="T1270">
        <f>+VLOOKUP($D1270,TP!$B:$F,5,FALSE)</f>
        <v>0</v>
      </c>
      <c r="U1270" t="str">
        <f>+VLOOKUP($G1270,TP!$G:$J,4,FALSE)</f>
        <v>Charges</v>
      </c>
    </row>
    <row r="1271" spans="1:21">
      <c r="A1271">
        <v>2015</v>
      </c>
      <c r="B1271">
        <v>10</v>
      </c>
      <c r="D1271">
        <v>71</v>
      </c>
      <c r="E1271" t="s">
        <v>196</v>
      </c>
      <c r="F1271" t="s">
        <v>17</v>
      </c>
      <c r="G1271">
        <v>62</v>
      </c>
      <c r="H1271" t="s">
        <v>29</v>
      </c>
      <c r="I1271">
        <v>621400</v>
      </c>
      <c r="J1271" t="s">
        <v>61</v>
      </c>
      <c r="O1271">
        <v>1891.51</v>
      </c>
      <c r="R1271" t="str">
        <f>+VLOOKUP($D1271,TP!$B:$E,3,FALSE)</f>
        <v>Services support</v>
      </c>
      <c r="S1271">
        <f>+VLOOKUP($D1271,TP!$B:$E,4,FALSE)</f>
        <v>0</v>
      </c>
      <c r="T1271">
        <f>+VLOOKUP($D1271,TP!$B:$F,5,FALSE)</f>
        <v>0</v>
      </c>
      <c r="U1271" t="str">
        <f>+VLOOKUP($G1271,TP!$G:$J,4,FALSE)</f>
        <v>Charges</v>
      </c>
    </row>
    <row r="1272" spans="1:21">
      <c r="A1272">
        <v>2015</v>
      </c>
      <c r="B1272">
        <v>10</v>
      </c>
      <c r="D1272">
        <v>71</v>
      </c>
      <c r="E1272" t="s">
        <v>196</v>
      </c>
      <c r="F1272" t="s">
        <v>17</v>
      </c>
      <c r="G1272">
        <v>62</v>
      </c>
      <c r="H1272" t="s">
        <v>29</v>
      </c>
      <c r="I1272">
        <v>621400</v>
      </c>
      <c r="J1272" t="s">
        <v>61</v>
      </c>
      <c r="O1272">
        <v>-10819.72</v>
      </c>
      <c r="R1272" t="str">
        <f>+VLOOKUP($D1272,TP!$B:$E,3,FALSE)</f>
        <v>Services support</v>
      </c>
      <c r="S1272">
        <f>+VLOOKUP($D1272,TP!$B:$E,4,FALSE)</f>
        <v>0</v>
      </c>
      <c r="T1272">
        <f>+VLOOKUP($D1272,TP!$B:$F,5,FALSE)</f>
        <v>0</v>
      </c>
      <c r="U1272" t="str">
        <f>+VLOOKUP($G1272,TP!$G:$J,4,FALSE)</f>
        <v>Charges</v>
      </c>
    </row>
    <row r="1273" spans="1:21">
      <c r="A1273">
        <v>2015</v>
      </c>
      <c r="B1273">
        <v>10</v>
      </c>
      <c r="D1273">
        <v>71</v>
      </c>
      <c r="E1273" t="s">
        <v>196</v>
      </c>
      <c r="F1273" t="s">
        <v>17</v>
      </c>
      <c r="G1273">
        <v>62</v>
      </c>
      <c r="H1273" t="s">
        <v>29</v>
      </c>
      <c r="I1273">
        <v>621400</v>
      </c>
      <c r="J1273" t="s">
        <v>61</v>
      </c>
      <c r="O1273">
        <v>1907.16</v>
      </c>
      <c r="R1273" t="str">
        <f>+VLOOKUP($D1273,TP!$B:$E,3,FALSE)</f>
        <v>Services support</v>
      </c>
      <c r="S1273">
        <f>+VLOOKUP($D1273,TP!$B:$E,4,FALSE)</f>
        <v>0</v>
      </c>
      <c r="T1273">
        <f>+VLOOKUP($D1273,TP!$B:$F,5,FALSE)</f>
        <v>0</v>
      </c>
      <c r="U1273" t="str">
        <f>+VLOOKUP($G1273,TP!$G:$J,4,FALSE)</f>
        <v>Charges</v>
      </c>
    </row>
    <row r="1274" spans="1:21">
      <c r="A1274">
        <v>2015</v>
      </c>
      <c r="B1274">
        <v>10</v>
      </c>
      <c r="D1274">
        <v>71</v>
      </c>
      <c r="E1274" t="s">
        <v>196</v>
      </c>
      <c r="F1274" t="s">
        <v>17</v>
      </c>
      <c r="G1274">
        <v>62</v>
      </c>
      <c r="H1274" t="s">
        <v>29</v>
      </c>
      <c r="I1274">
        <v>621400</v>
      </c>
      <c r="J1274" t="s">
        <v>61</v>
      </c>
      <c r="O1274">
        <v>-11592.32</v>
      </c>
      <c r="R1274" t="str">
        <f>+VLOOKUP($D1274,TP!$B:$E,3,FALSE)</f>
        <v>Services support</v>
      </c>
      <c r="S1274">
        <f>+VLOOKUP($D1274,TP!$B:$E,4,FALSE)</f>
        <v>0</v>
      </c>
      <c r="T1274">
        <f>+VLOOKUP($D1274,TP!$B:$F,5,FALSE)</f>
        <v>0</v>
      </c>
      <c r="U1274" t="str">
        <f>+VLOOKUP($G1274,TP!$G:$J,4,FALSE)</f>
        <v>Charges</v>
      </c>
    </row>
    <row r="1275" spans="1:21">
      <c r="A1275">
        <v>2015</v>
      </c>
      <c r="B1275">
        <v>10</v>
      </c>
      <c r="D1275">
        <v>71</v>
      </c>
      <c r="E1275" t="s">
        <v>196</v>
      </c>
      <c r="F1275" t="s">
        <v>17</v>
      </c>
      <c r="G1275">
        <v>62</v>
      </c>
      <c r="H1275" t="s">
        <v>29</v>
      </c>
      <c r="I1275">
        <v>621400</v>
      </c>
      <c r="J1275" t="s">
        <v>61</v>
      </c>
      <c r="O1275">
        <v>3034.6</v>
      </c>
      <c r="R1275" t="str">
        <f>+VLOOKUP($D1275,TP!$B:$E,3,FALSE)</f>
        <v>Services support</v>
      </c>
      <c r="S1275">
        <f>+VLOOKUP($D1275,TP!$B:$E,4,FALSE)</f>
        <v>0</v>
      </c>
      <c r="T1275">
        <f>+VLOOKUP($D1275,TP!$B:$F,5,FALSE)</f>
        <v>0</v>
      </c>
      <c r="U1275" t="str">
        <f>+VLOOKUP($G1275,TP!$G:$J,4,FALSE)</f>
        <v>Charges</v>
      </c>
    </row>
    <row r="1276" spans="1:21">
      <c r="A1276">
        <v>2015</v>
      </c>
      <c r="B1276">
        <v>10</v>
      </c>
      <c r="D1276">
        <v>71</v>
      </c>
      <c r="E1276" t="s">
        <v>196</v>
      </c>
      <c r="F1276" t="s">
        <v>17</v>
      </c>
      <c r="G1276">
        <v>62</v>
      </c>
      <c r="H1276" t="s">
        <v>29</v>
      </c>
      <c r="I1276">
        <v>621400</v>
      </c>
      <c r="J1276" t="s">
        <v>61</v>
      </c>
      <c r="O1276">
        <v>-11493.3</v>
      </c>
      <c r="R1276" t="str">
        <f>+VLOOKUP($D1276,TP!$B:$E,3,FALSE)</f>
        <v>Services support</v>
      </c>
      <c r="S1276">
        <f>+VLOOKUP($D1276,TP!$B:$E,4,FALSE)</f>
        <v>0</v>
      </c>
      <c r="T1276">
        <f>+VLOOKUP($D1276,TP!$B:$F,5,FALSE)</f>
        <v>0</v>
      </c>
      <c r="U1276" t="str">
        <f>+VLOOKUP($G1276,TP!$G:$J,4,FALSE)</f>
        <v>Charges</v>
      </c>
    </row>
    <row r="1277" spans="1:21">
      <c r="A1277">
        <v>2015</v>
      </c>
      <c r="B1277">
        <v>10</v>
      </c>
      <c r="D1277">
        <v>71</v>
      </c>
      <c r="E1277" t="s">
        <v>196</v>
      </c>
      <c r="F1277" t="s">
        <v>17</v>
      </c>
      <c r="G1277">
        <v>62</v>
      </c>
      <c r="H1277" t="s">
        <v>29</v>
      </c>
      <c r="I1277">
        <v>621400</v>
      </c>
      <c r="J1277" t="s">
        <v>61</v>
      </c>
      <c r="O1277">
        <v>-12350.48</v>
      </c>
      <c r="R1277" t="str">
        <f>+VLOOKUP($D1277,TP!$B:$E,3,FALSE)</f>
        <v>Services support</v>
      </c>
      <c r="S1277">
        <f>+VLOOKUP($D1277,TP!$B:$E,4,FALSE)</f>
        <v>0</v>
      </c>
      <c r="T1277">
        <f>+VLOOKUP($D1277,TP!$B:$F,5,FALSE)</f>
        <v>0</v>
      </c>
      <c r="U1277" t="str">
        <f>+VLOOKUP($G1277,TP!$G:$J,4,FALSE)</f>
        <v>Charges</v>
      </c>
    </row>
    <row r="1278" spans="1:21">
      <c r="A1278">
        <v>2015</v>
      </c>
      <c r="B1278">
        <v>10</v>
      </c>
      <c r="D1278">
        <v>71</v>
      </c>
      <c r="E1278" t="s">
        <v>196</v>
      </c>
      <c r="F1278" t="s">
        <v>17</v>
      </c>
      <c r="G1278">
        <v>62</v>
      </c>
      <c r="H1278" t="s">
        <v>29</v>
      </c>
      <c r="I1278">
        <v>621400</v>
      </c>
      <c r="J1278" t="s">
        <v>61</v>
      </c>
      <c r="O1278">
        <v>2845.54</v>
      </c>
      <c r="R1278" t="str">
        <f>+VLOOKUP($D1278,TP!$B:$E,3,FALSE)</f>
        <v>Services support</v>
      </c>
      <c r="S1278">
        <f>+VLOOKUP($D1278,TP!$B:$E,4,FALSE)</f>
        <v>0</v>
      </c>
      <c r="T1278">
        <f>+VLOOKUP($D1278,TP!$B:$F,5,FALSE)</f>
        <v>0</v>
      </c>
      <c r="U1278" t="str">
        <f>+VLOOKUP($G1278,TP!$G:$J,4,FALSE)</f>
        <v>Charges</v>
      </c>
    </row>
    <row r="1279" spans="1:21">
      <c r="A1279">
        <v>2015</v>
      </c>
      <c r="B1279">
        <v>10</v>
      </c>
      <c r="D1279">
        <v>71</v>
      </c>
      <c r="E1279" t="s">
        <v>196</v>
      </c>
      <c r="F1279" t="s">
        <v>17</v>
      </c>
      <c r="G1279">
        <v>62</v>
      </c>
      <c r="H1279" t="s">
        <v>29</v>
      </c>
      <c r="I1279">
        <v>621400</v>
      </c>
      <c r="J1279" t="s">
        <v>61</v>
      </c>
      <c r="O1279">
        <v>2513.3200000000002</v>
      </c>
      <c r="R1279" t="str">
        <f>+VLOOKUP($D1279,TP!$B:$E,3,FALSE)</f>
        <v>Services support</v>
      </c>
      <c r="S1279">
        <f>+VLOOKUP($D1279,TP!$B:$E,4,FALSE)</f>
        <v>0</v>
      </c>
      <c r="T1279">
        <f>+VLOOKUP($D1279,TP!$B:$F,5,FALSE)</f>
        <v>0</v>
      </c>
      <c r="U1279" t="str">
        <f>+VLOOKUP($G1279,TP!$G:$J,4,FALSE)</f>
        <v>Charges</v>
      </c>
    </row>
    <row r="1280" spans="1:21">
      <c r="A1280">
        <v>2015</v>
      </c>
      <c r="B1280">
        <v>10</v>
      </c>
      <c r="D1280">
        <v>71</v>
      </c>
      <c r="E1280" t="s">
        <v>196</v>
      </c>
      <c r="F1280" t="s">
        <v>17</v>
      </c>
      <c r="G1280">
        <v>62</v>
      </c>
      <c r="H1280" t="s">
        <v>29</v>
      </c>
      <c r="I1280">
        <v>621400</v>
      </c>
      <c r="J1280" t="s">
        <v>61</v>
      </c>
      <c r="O1280">
        <v>-13902.24</v>
      </c>
      <c r="R1280" t="str">
        <f>+VLOOKUP($D1280,TP!$B:$E,3,FALSE)</f>
        <v>Services support</v>
      </c>
      <c r="S1280">
        <f>+VLOOKUP($D1280,TP!$B:$E,4,FALSE)</f>
        <v>0</v>
      </c>
      <c r="T1280">
        <f>+VLOOKUP($D1280,TP!$B:$F,5,FALSE)</f>
        <v>0</v>
      </c>
      <c r="U1280" t="str">
        <f>+VLOOKUP($G1280,TP!$G:$J,4,FALSE)</f>
        <v>Charges</v>
      </c>
    </row>
    <row r="1281" spans="1:21">
      <c r="A1281">
        <v>2015</v>
      </c>
      <c r="B1281">
        <v>10</v>
      </c>
      <c r="D1281">
        <v>71</v>
      </c>
      <c r="E1281" t="s">
        <v>196</v>
      </c>
      <c r="F1281" t="s">
        <v>17</v>
      </c>
      <c r="G1281">
        <v>62</v>
      </c>
      <c r="H1281" t="s">
        <v>29</v>
      </c>
      <c r="I1281">
        <v>621400</v>
      </c>
      <c r="J1281" t="s">
        <v>61</v>
      </c>
      <c r="O1281">
        <v>3077.59</v>
      </c>
      <c r="R1281" t="str">
        <f>+VLOOKUP($D1281,TP!$B:$E,3,FALSE)</f>
        <v>Services support</v>
      </c>
      <c r="S1281">
        <f>+VLOOKUP($D1281,TP!$B:$E,4,FALSE)</f>
        <v>0</v>
      </c>
      <c r="T1281">
        <f>+VLOOKUP($D1281,TP!$B:$F,5,FALSE)</f>
        <v>0</v>
      </c>
      <c r="U1281" t="str">
        <f>+VLOOKUP($G1281,TP!$G:$J,4,FALSE)</f>
        <v>Charges</v>
      </c>
    </row>
    <row r="1282" spans="1:21">
      <c r="A1282">
        <v>2015</v>
      </c>
      <c r="B1282">
        <v>10</v>
      </c>
      <c r="D1282">
        <v>71</v>
      </c>
      <c r="E1282" t="s">
        <v>196</v>
      </c>
      <c r="F1282" t="s">
        <v>17</v>
      </c>
      <c r="G1282">
        <v>62</v>
      </c>
      <c r="H1282" t="s">
        <v>29</v>
      </c>
      <c r="I1282">
        <v>621400</v>
      </c>
      <c r="J1282" t="s">
        <v>61</v>
      </c>
      <c r="O1282">
        <v>-12353.84</v>
      </c>
      <c r="R1282" t="str">
        <f>+VLOOKUP($D1282,TP!$B:$E,3,FALSE)</f>
        <v>Services support</v>
      </c>
      <c r="S1282">
        <f>+VLOOKUP($D1282,TP!$B:$E,4,FALSE)</f>
        <v>0</v>
      </c>
      <c r="T1282">
        <f>+VLOOKUP($D1282,TP!$B:$F,5,FALSE)</f>
        <v>0</v>
      </c>
      <c r="U1282" t="str">
        <f>+VLOOKUP($G1282,TP!$G:$J,4,FALSE)</f>
        <v>Charges</v>
      </c>
    </row>
    <row r="1283" spans="1:21">
      <c r="A1283">
        <v>2015</v>
      </c>
      <c r="B1283">
        <v>10</v>
      </c>
      <c r="D1283">
        <v>71</v>
      </c>
      <c r="E1283" t="s">
        <v>196</v>
      </c>
      <c r="F1283" t="s">
        <v>17</v>
      </c>
      <c r="G1283">
        <v>62</v>
      </c>
      <c r="H1283" t="s">
        <v>29</v>
      </c>
      <c r="I1283">
        <v>621400</v>
      </c>
      <c r="J1283" t="s">
        <v>61</v>
      </c>
      <c r="O1283">
        <v>-12687.8</v>
      </c>
      <c r="R1283" t="str">
        <f>+VLOOKUP($D1283,TP!$B:$E,3,FALSE)</f>
        <v>Services support</v>
      </c>
      <c r="S1283">
        <f>+VLOOKUP($D1283,TP!$B:$E,4,FALSE)</f>
        <v>0</v>
      </c>
      <c r="T1283">
        <f>+VLOOKUP($D1283,TP!$B:$F,5,FALSE)</f>
        <v>0</v>
      </c>
      <c r="U1283" t="str">
        <f>+VLOOKUP($G1283,TP!$G:$J,4,FALSE)</f>
        <v>Charges</v>
      </c>
    </row>
    <row r="1284" spans="1:21">
      <c r="A1284">
        <v>2015</v>
      </c>
      <c r="B1284">
        <v>10</v>
      </c>
      <c r="D1284">
        <v>71</v>
      </c>
      <c r="E1284" t="s">
        <v>196</v>
      </c>
      <c r="F1284" t="s">
        <v>17</v>
      </c>
      <c r="G1284">
        <v>62</v>
      </c>
      <c r="H1284" t="s">
        <v>29</v>
      </c>
      <c r="I1284">
        <v>621400</v>
      </c>
      <c r="J1284" t="s">
        <v>61</v>
      </c>
      <c r="O1284">
        <v>3454.52</v>
      </c>
      <c r="R1284" t="str">
        <f>+VLOOKUP($D1284,TP!$B:$E,3,FALSE)</f>
        <v>Services support</v>
      </c>
      <c r="S1284">
        <f>+VLOOKUP($D1284,TP!$B:$E,4,FALSE)</f>
        <v>0</v>
      </c>
      <c r="T1284">
        <f>+VLOOKUP($D1284,TP!$B:$F,5,FALSE)</f>
        <v>0</v>
      </c>
      <c r="U1284" t="str">
        <f>+VLOOKUP($G1284,TP!$G:$J,4,FALSE)</f>
        <v>Charges</v>
      </c>
    </row>
    <row r="1285" spans="1:21">
      <c r="A1285">
        <v>2015</v>
      </c>
      <c r="B1285">
        <v>10</v>
      </c>
      <c r="D1285">
        <v>71</v>
      </c>
      <c r="E1285" t="s">
        <v>196</v>
      </c>
      <c r="F1285" t="s">
        <v>17</v>
      </c>
      <c r="G1285">
        <v>62</v>
      </c>
      <c r="H1285" t="s">
        <v>29</v>
      </c>
      <c r="I1285">
        <v>622600</v>
      </c>
      <c r="J1285" t="s">
        <v>62</v>
      </c>
      <c r="K1285">
        <v>-10213.200000000001</v>
      </c>
      <c r="L1285">
        <v>0</v>
      </c>
      <c r="M1285">
        <v>0</v>
      </c>
      <c r="P1285">
        <v>0</v>
      </c>
      <c r="Q1285">
        <v>0</v>
      </c>
      <c r="R1285" t="str">
        <f>+VLOOKUP($D1285,TP!$B:$E,3,FALSE)</f>
        <v>Services support</v>
      </c>
      <c r="S1285">
        <f>+VLOOKUP($D1285,TP!$B:$E,4,FALSE)</f>
        <v>0</v>
      </c>
      <c r="T1285">
        <f>+VLOOKUP($D1285,TP!$B:$F,5,FALSE)</f>
        <v>0</v>
      </c>
      <c r="U1285" t="str">
        <f>+VLOOKUP($G1285,TP!$G:$J,4,FALSE)</f>
        <v>Charges</v>
      </c>
    </row>
    <row r="1286" spans="1:21">
      <c r="A1286">
        <v>2015</v>
      </c>
      <c r="B1286">
        <v>10</v>
      </c>
      <c r="D1286">
        <v>71</v>
      </c>
      <c r="E1286" t="s">
        <v>196</v>
      </c>
      <c r="F1286" t="s">
        <v>17</v>
      </c>
      <c r="G1286">
        <v>62</v>
      </c>
      <c r="H1286" t="s">
        <v>29</v>
      </c>
      <c r="I1286">
        <v>622810</v>
      </c>
      <c r="J1286" t="s">
        <v>217</v>
      </c>
      <c r="N1286">
        <v>-8102.61</v>
      </c>
      <c r="R1286" t="str">
        <f>+VLOOKUP($D1286,TP!$B:$E,3,FALSE)</f>
        <v>Services support</v>
      </c>
      <c r="S1286">
        <f>+VLOOKUP($D1286,TP!$B:$E,4,FALSE)</f>
        <v>0</v>
      </c>
      <c r="T1286">
        <f>+VLOOKUP($D1286,TP!$B:$F,5,FALSE)</f>
        <v>0</v>
      </c>
      <c r="U1286" t="str">
        <f>+VLOOKUP($G1286,TP!$G:$J,4,FALSE)</f>
        <v>Charges</v>
      </c>
    </row>
    <row r="1287" spans="1:21">
      <c r="A1287">
        <v>2015</v>
      </c>
      <c r="B1287">
        <v>10</v>
      </c>
      <c r="D1287">
        <v>71</v>
      </c>
      <c r="E1287" t="s">
        <v>196</v>
      </c>
      <c r="F1287" t="s">
        <v>17</v>
      </c>
      <c r="G1287">
        <v>62</v>
      </c>
      <c r="H1287" t="s">
        <v>29</v>
      </c>
      <c r="I1287">
        <v>622810</v>
      </c>
      <c r="J1287" t="s">
        <v>217</v>
      </c>
      <c r="K1287">
        <v>-2670.05</v>
      </c>
      <c r="L1287">
        <v>-3500</v>
      </c>
      <c r="M1287">
        <v>-3000</v>
      </c>
      <c r="P1287">
        <v>-3500</v>
      </c>
      <c r="Q1287">
        <v>-3500</v>
      </c>
      <c r="R1287" t="str">
        <f>+VLOOKUP($D1287,TP!$B:$E,3,FALSE)</f>
        <v>Services support</v>
      </c>
      <c r="S1287">
        <f>+VLOOKUP($D1287,TP!$B:$E,4,FALSE)</f>
        <v>0</v>
      </c>
      <c r="T1287">
        <f>+VLOOKUP($D1287,TP!$B:$F,5,FALSE)</f>
        <v>0</v>
      </c>
      <c r="U1287" t="str">
        <f>+VLOOKUP($G1287,TP!$G:$J,4,FALSE)</f>
        <v>Charges</v>
      </c>
    </row>
    <row r="1288" spans="1:21">
      <c r="A1288">
        <v>2015</v>
      </c>
      <c r="B1288">
        <v>10</v>
      </c>
      <c r="D1288">
        <v>71</v>
      </c>
      <c r="E1288" t="s">
        <v>196</v>
      </c>
      <c r="F1288" t="s">
        <v>17</v>
      </c>
      <c r="G1288">
        <v>62</v>
      </c>
      <c r="H1288" t="s">
        <v>29</v>
      </c>
      <c r="I1288">
        <v>622810</v>
      </c>
      <c r="J1288" t="s">
        <v>217</v>
      </c>
      <c r="O1288">
        <v>-444.74</v>
      </c>
      <c r="R1288" t="str">
        <f>+VLOOKUP($D1288,TP!$B:$E,3,FALSE)</f>
        <v>Services support</v>
      </c>
      <c r="S1288">
        <f>+VLOOKUP($D1288,TP!$B:$E,4,FALSE)</f>
        <v>0</v>
      </c>
      <c r="T1288">
        <f>+VLOOKUP($D1288,TP!$B:$F,5,FALSE)</f>
        <v>0</v>
      </c>
      <c r="U1288" t="str">
        <f>+VLOOKUP($G1288,TP!$G:$J,4,FALSE)</f>
        <v>Charges</v>
      </c>
    </row>
    <row r="1289" spans="1:21">
      <c r="A1289">
        <v>2015</v>
      </c>
      <c r="B1289">
        <v>10</v>
      </c>
      <c r="D1289">
        <v>71</v>
      </c>
      <c r="E1289" t="s">
        <v>196</v>
      </c>
      <c r="F1289" t="s">
        <v>17</v>
      </c>
      <c r="G1289">
        <v>62</v>
      </c>
      <c r="H1289" t="s">
        <v>29</v>
      </c>
      <c r="I1289">
        <v>622810</v>
      </c>
      <c r="J1289" t="s">
        <v>217</v>
      </c>
      <c r="O1289">
        <v>-324</v>
      </c>
      <c r="R1289" t="str">
        <f>+VLOOKUP($D1289,TP!$B:$E,3,FALSE)</f>
        <v>Services support</v>
      </c>
      <c r="S1289">
        <f>+VLOOKUP($D1289,TP!$B:$E,4,FALSE)</f>
        <v>0</v>
      </c>
      <c r="T1289">
        <f>+VLOOKUP($D1289,TP!$B:$F,5,FALSE)</f>
        <v>0</v>
      </c>
      <c r="U1289" t="str">
        <f>+VLOOKUP($G1289,TP!$G:$J,4,FALSE)</f>
        <v>Charges</v>
      </c>
    </row>
    <row r="1290" spans="1:21">
      <c r="A1290">
        <v>2015</v>
      </c>
      <c r="B1290">
        <v>10</v>
      </c>
      <c r="D1290">
        <v>71</v>
      </c>
      <c r="E1290" t="s">
        <v>196</v>
      </c>
      <c r="F1290" t="s">
        <v>17</v>
      </c>
      <c r="G1290">
        <v>62</v>
      </c>
      <c r="H1290" t="s">
        <v>29</v>
      </c>
      <c r="I1290">
        <v>622810</v>
      </c>
      <c r="J1290" t="s">
        <v>217</v>
      </c>
      <c r="K1290">
        <v>0</v>
      </c>
      <c r="L1290">
        <v>-1200</v>
      </c>
      <c r="M1290">
        <v>0</v>
      </c>
      <c r="P1290">
        <v>0</v>
      </c>
      <c r="Q1290">
        <v>0</v>
      </c>
      <c r="R1290" t="str">
        <f>+VLOOKUP($D1290,TP!$B:$E,3,FALSE)</f>
        <v>Services support</v>
      </c>
      <c r="S1290">
        <f>+VLOOKUP($D1290,TP!$B:$E,4,FALSE)</f>
        <v>0</v>
      </c>
      <c r="T1290">
        <f>+VLOOKUP($D1290,TP!$B:$F,5,FALSE)</f>
        <v>0</v>
      </c>
      <c r="U1290" t="str">
        <f>+VLOOKUP($G1290,TP!$G:$J,4,FALSE)</f>
        <v>Charges</v>
      </c>
    </row>
    <row r="1291" spans="1:21">
      <c r="A1291">
        <v>2015</v>
      </c>
      <c r="B1291">
        <v>10</v>
      </c>
      <c r="D1291">
        <v>71</v>
      </c>
      <c r="E1291" t="s">
        <v>196</v>
      </c>
      <c r="F1291" t="s">
        <v>17</v>
      </c>
      <c r="G1291">
        <v>62</v>
      </c>
      <c r="H1291" t="s">
        <v>29</v>
      </c>
      <c r="I1291">
        <v>622810</v>
      </c>
      <c r="J1291" t="s">
        <v>217</v>
      </c>
      <c r="O1291">
        <v>-474</v>
      </c>
      <c r="R1291" t="str">
        <f>+VLOOKUP($D1291,TP!$B:$E,3,FALSE)</f>
        <v>Services support</v>
      </c>
      <c r="S1291">
        <f>+VLOOKUP($D1291,TP!$B:$E,4,FALSE)</f>
        <v>0</v>
      </c>
      <c r="T1291">
        <f>+VLOOKUP($D1291,TP!$B:$F,5,FALSE)</f>
        <v>0</v>
      </c>
      <c r="U1291" t="str">
        <f>+VLOOKUP($G1291,TP!$G:$J,4,FALSE)</f>
        <v>Charges</v>
      </c>
    </row>
    <row r="1292" spans="1:21">
      <c r="A1292">
        <v>2015</v>
      </c>
      <c r="B1292">
        <v>10</v>
      </c>
      <c r="D1292">
        <v>71</v>
      </c>
      <c r="E1292" t="s">
        <v>196</v>
      </c>
      <c r="F1292" t="s">
        <v>17</v>
      </c>
      <c r="G1292">
        <v>62</v>
      </c>
      <c r="H1292" t="s">
        <v>29</v>
      </c>
      <c r="I1292">
        <v>623100</v>
      </c>
      <c r="J1292" t="s">
        <v>51</v>
      </c>
      <c r="K1292">
        <v>-135.5</v>
      </c>
      <c r="L1292">
        <v>-1150</v>
      </c>
      <c r="M1292">
        <v>0</v>
      </c>
      <c r="P1292">
        <v>-150</v>
      </c>
      <c r="Q1292">
        <v>-150</v>
      </c>
      <c r="R1292" t="str">
        <f>+VLOOKUP($D1292,TP!$B:$E,3,FALSE)</f>
        <v>Services support</v>
      </c>
      <c r="S1292">
        <f>+VLOOKUP($D1292,TP!$B:$E,4,FALSE)</f>
        <v>0</v>
      </c>
      <c r="T1292">
        <f>+VLOOKUP($D1292,TP!$B:$F,5,FALSE)</f>
        <v>0</v>
      </c>
      <c r="U1292" t="str">
        <f>+VLOOKUP($G1292,TP!$G:$J,4,FALSE)</f>
        <v>Charges</v>
      </c>
    </row>
    <row r="1293" spans="1:21">
      <c r="A1293">
        <v>2015</v>
      </c>
      <c r="B1293">
        <v>10</v>
      </c>
      <c r="D1293">
        <v>71</v>
      </c>
      <c r="E1293" t="s">
        <v>196</v>
      </c>
      <c r="F1293" t="s">
        <v>17</v>
      </c>
      <c r="G1293">
        <v>62</v>
      </c>
      <c r="H1293" t="s">
        <v>29</v>
      </c>
      <c r="I1293">
        <v>623100</v>
      </c>
      <c r="J1293" t="s">
        <v>51</v>
      </c>
      <c r="O1293">
        <v>-135</v>
      </c>
      <c r="R1293" t="str">
        <f>+VLOOKUP($D1293,TP!$B:$E,3,FALSE)</f>
        <v>Services support</v>
      </c>
      <c r="S1293">
        <f>+VLOOKUP($D1293,TP!$B:$E,4,FALSE)</f>
        <v>0</v>
      </c>
      <c r="T1293">
        <f>+VLOOKUP($D1293,TP!$B:$F,5,FALSE)</f>
        <v>0</v>
      </c>
      <c r="U1293" t="str">
        <f>+VLOOKUP($G1293,TP!$G:$J,4,FALSE)</f>
        <v>Charges</v>
      </c>
    </row>
    <row r="1294" spans="1:21">
      <c r="A1294">
        <v>2015</v>
      </c>
      <c r="B1294">
        <v>10</v>
      </c>
      <c r="D1294">
        <v>71</v>
      </c>
      <c r="E1294" t="s">
        <v>196</v>
      </c>
      <c r="F1294" t="s">
        <v>17</v>
      </c>
      <c r="G1294">
        <v>62</v>
      </c>
      <c r="H1294" t="s">
        <v>29</v>
      </c>
      <c r="I1294">
        <v>623100</v>
      </c>
      <c r="J1294" t="s">
        <v>51</v>
      </c>
      <c r="O1294">
        <v>-1080</v>
      </c>
      <c r="R1294" t="str">
        <f>+VLOOKUP($D1294,TP!$B:$E,3,FALSE)</f>
        <v>Services support</v>
      </c>
      <c r="S1294">
        <f>+VLOOKUP($D1294,TP!$B:$E,4,FALSE)</f>
        <v>0</v>
      </c>
      <c r="T1294">
        <f>+VLOOKUP($D1294,TP!$B:$F,5,FALSE)</f>
        <v>0</v>
      </c>
      <c r="U1294" t="str">
        <f>+VLOOKUP($G1294,TP!$G:$J,4,FALSE)</f>
        <v>Charges</v>
      </c>
    </row>
    <row r="1295" spans="1:21">
      <c r="A1295">
        <v>2015</v>
      </c>
      <c r="B1295">
        <v>10</v>
      </c>
      <c r="D1295">
        <v>71</v>
      </c>
      <c r="E1295" t="s">
        <v>196</v>
      </c>
      <c r="F1295" t="s">
        <v>17</v>
      </c>
      <c r="G1295">
        <v>62</v>
      </c>
      <c r="H1295" t="s">
        <v>29</v>
      </c>
      <c r="I1295">
        <v>625110</v>
      </c>
      <c r="J1295" t="s">
        <v>52</v>
      </c>
      <c r="K1295">
        <v>-166.5</v>
      </c>
      <c r="L1295">
        <v>-200</v>
      </c>
      <c r="M1295">
        <v>-200</v>
      </c>
      <c r="P1295">
        <v>-200</v>
      </c>
      <c r="Q1295">
        <v>-200</v>
      </c>
      <c r="R1295" t="str">
        <f>+VLOOKUP($D1295,TP!$B:$E,3,FALSE)</f>
        <v>Services support</v>
      </c>
      <c r="S1295">
        <f>+VLOOKUP($D1295,TP!$B:$E,4,FALSE)</f>
        <v>0</v>
      </c>
      <c r="T1295">
        <f>+VLOOKUP($D1295,TP!$B:$F,5,FALSE)</f>
        <v>0</v>
      </c>
      <c r="U1295" t="str">
        <f>+VLOOKUP($G1295,TP!$G:$J,4,FALSE)</f>
        <v>Charges</v>
      </c>
    </row>
    <row r="1296" spans="1:21">
      <c r="A1296">
        <v>2015</v>
      </c>
      <c r="B1296">
        <v>10</v>
      </c>
      <c r="D1296">
        <v>71</v>
      </c>
      <c r="E1296" t="s">
        <v>196</v>
      </c>
      <c r="F1296" t="s">
        <v>17</v>
      </c>
      <c r="G1296">
        <v>62</v>
      </c>
      <c r="H1296" t="s">
        <v>29</v>
      </c>
      <c r="I1296">
        <v>625110</v>
      </c>
      <c r="J1296" t="s">
        <v>52</v>
      </c>
      <c r="O1296">
        <v>-17</v>
      </c>
      <c r="R1296" t="str">
        <f>+VLOOKUP($D1296,TP!$B:$E,3,FALSE)</f>
        <v>Services support</v>
      </c>
      <c r="S1296">
        <f>+VLOOKUP($D1296,TP!$B:$E,4,FALSE)</f>
        <v>0</v>
      </c>
      <c r="T1296">
        <f>+VLOOKUP($D1296,TP!$B:$F,5,FALSE)</f>
        <v>0</v>
      </c>
      <c r="U1296" t="str">
        <f>+VLOOKUP($G1296,TP!$G:$J,4,FALSE)</f>
        <v>Charges</v>
      </c>
    </row>
    <row r="1297" spans="1:21">
      <c r="A1297">
        <v>2015</v>
      </c>
      <c r="B1297">
        <v>10</v>
      </c>
      <c r="D1297">
        <v>71</v>
      </c>
      <c r="E1297" t="s">
        <v>196</v>
      </c>
      <c r="F1297" t="s">
        <v>17</v>
      </c>
      <c r="G1297">
        <v>62</v>
      </c>
      <c r="H1297" t="s">
        <v>29</v>
      </c>
      <c r="I1297">
        <v>625110</v>
      </c>
      <c r="J1297" t="s">
        <v>52</v>
      </c>
      <c r="O1297">
        <v>-1.5</v>
      </c>
      <c r="R1297" t="str">
        <f>+VLOOKUP($D1297,TP!$B:$E,3,FALSE)</f>
        <v>Services support</v>
      </c>
      <c r="S1297">
        <f>+VLOOKUP($D1297,TP!$B:$E,4,FALSE)</f>
        <v>0</v>
      </c>
      <c r="T1297">
        <f>+VLOOKUP($D1297,TP!$B:$F,5,FALSE)</f>
        <v>0</v>
      </c>
      <c r="U1297" t="str">
        <f>+VLOOKUP($G1297,TP!$G:$J,4,FALSE)</f>
        <v>Charges</v>
      </c>
    </row>
    <row r="1298" spans="1:21">
      <c r="A1298">
        <v>2015</v>
      </c>
      <c r="B1298">
        <v>10</v>
      </c>
      <c r="D1298">
        <v>71</v>
      </c>
      <c r="E1298" t="s">
        <v>196</v>
      </c>
      <c r="F1298" t="s">
        <v>17</v>
      </c>
      <c r="G1298">
        <v>62</v>
      </c>
      <c r="H1298" t="s">
        <v>29</v>
      </c>
      <c r="I1298">
        <v>625110</v>
      </c>
      <c r="J1298" t="s">
        <v>52</v>
      </c>
      <c r="O1298">
        <v>-3</v>
      </c>
      <c r="R1298" t="str">
        <f>+VLOOKUP($D1298,TP!$B:$E,3,FALSE)</f>
        <v>Services support</v>
      </c>
      <c r="S1298">
        <f>+VLOOKUP($D1298,TP!$B:$E,4,FALSE)</f>
        <v>0</v>
      </c>
      <c r="T1298">
        <f>+VLOOKUP($D1298,TP!$B:$F,5,FALSE)</f>
        <v>0</v>
      </c>
      <c r="U1298" t="str">
        <f>+VLOOKUP($G1298,TP!$G:$J,4,FALSE)</f>
        <v>Charges</v>
      </c>
    </row>
    <row r="1299" spans="1:21">
      <c r="A1299">
        <v>2015</v>
      </c>
      <c r="B1299">
        <v>10</v>
      </c>
      <c r="D1299">
        <v>71</v>
      </c>
      <c r="E1299" t="s">
        <v>196</v>
      </c>
      <c r="F1299" t="s">
        <v>17</v>
      </c>
      <c r="G1299">
        <v>62</v>
      </c>
      <c r="H1299" t="s">
        <v>29</v>
      </c>
      <c r="I1299">
        <v>625120</v>
      </c>
      <c r="J1299" t="s">
        <v>63</v>
      </c>
      <c r="K1299">
        <v>-29.7</v>
      </c>
      <c r="L1299">
        <v>0</v>
      </c>
      <c r="M1299">
        <v>0</v>
      </c>
      <c r="P1299">
        <v>0</v>
      </c>
      <c r="Q1299">
        <v>0</v>
      </c>
      <c r="R1299" t="str">
        <f>+VLOOKUP($D1299,TP!$B:$E,3,FALSE)</f>
        <v>Services support</v>
      </c>
      <c r="S1299">
        <f>+VLOOKUP($D1299,TP!$B:$E,4,FALSE)</f>
        <v>0</v>
      </c>
      <c r="T1299">
        <f>+VLOOKUP($D1299,TP!$B:$F,5,FALSE)</f>
        <v>0</v>
      </c>
      <c r="U1299" t="str">
        <f>+VLOOKUP($G1299,TP!$G:$J,4,FALSE)</f>
        <v>Charges</v>
      </c>
    </row>
    <row r="1300" spans="1:21">
      <c r="A1300">
        <v>2015</v>
      </c>
      <c r="B1300">
        <v>10</v>
      </c>
      <c r="D1300">
        <v>71</v>
      </c>
      <c r="E1300" t="s">
        <v>196</v>
      </c>
      <c r="F1300" t="s">
        <v>17</v>
      </c>
      <c r="G1300">
        <v>62</v>
      </c>
      <c r="H1300" t="s">
        <v>29</v>
      </c>
      <c r="I1300">
        <v>625700</v>
      </c>
      <c r="J1300" t="s">
        <v>31</v>
      </c>
      <c r="K1300">
        <v>-2116</v>
      </c>
      <c r="L1300">
        <v>-2000</v>
      </c>
      <c r="M1300">
        <v>-1500</v>
      </c>
      <c r="P1300">
        <v>-2000</v>
      </c>
      <c r="Q1300">
        <v>-2000</v>
      </c>
      <c r="R1300" t="str">
        <f>+VLOOKUP($D1300,TP!$B:$E,3,FALSE)</f>
        <v>Services support</v>
      </c>
      <c r="S1300">
        <f>+VLOOKUP($D1300,TP!$B:$E,4,FALSE)</f>
        <v>0</v>
      </c>
      <c r="T1300">
        <f>+VLOOKUP($D1300,TP!$B:$F,5,FALSE)</f>
        <v>0</v>
      </c>
      <c r="U1300" t="str">
        <f>+VLOOKUP($G1300,TP!$G:$J,4,FALSE)</f>
        <v>Charges</v>
      </c>
    </row>
    <row r="1301" spans="1:21">
      <c r="A1301">
        <v>2015</v>
      </c>
      <c r="B1301">
        <v>10</v>
      </c>
      <c r="D1301">
        <v>71</v>
      </c>
      <c r="E1301" t="s">
        <v>196</v>
      </c>
      <c r="F1301" t="s">
        <v>17</v>
      </c>
      <c r="G1301">
        <v>62</v>
      </c>
      <c r="H1301" t="s">
        <v>29</v>
      </c>
      <c r="I1301">
        <v>625700</v>
      </c>
      <c r="J1301" t="s">
        <v>31</v>
      </c>
      <c r="O1301">
        <v>-40</v>
      </c>
      <c r="R1301" t="str">
        <f>+VLOOKUP($D1301,TP!$B:$E,3,FALSE)</f>
        <v>Services support</v>
      </c>
      <c r="S1301">
        <f>+VLOOKUP($D1301,TP!$B:$E,4,FALSE)</f>
        <v>0</v>
      </c>
      <c r="T1301">
        <f>+VLOOKUP($D1301,TP!$B:$F,5,FALSE)</f>
        <v>0</v>
      </c>
      <c r="U1301" t="str">
        <f>+VLOOKUP($G1301,TP!$G:$J,4,FALSE)</f>
        <v>Charges</v>
      </c>
    </row>
    <row r="1302" spans="1:21">
      <c r="A1302">
        <v>2015</v>
      </c>
      <c r="B1302">
        <v>10</v>
      </c>
      <c r="D1302">
        <v>71</v>
      </c>
      <c r="E1302" t="s">
        <v>196</v>
      </c>
      <c r="F1302" t="s">
        <v>17</v>
      </c>
      <c r="G1302">
        <v>62</v>
      </c>
      <c r="H1302" t="s">
        <v>29</v>
      </c>
      <c r="I1302">
        <v>625700</v>
      </c>
      <c r="J1302" t="s">
        <v>31</v>
      </c>
      <c r="O1302">
        <v>-48</v>
      </c>
      <c r="R1302" t="str">
        <f>+VLOOKUP($D1302,TP!$B:$E,3,FALSE)</f>
        <v>Services support</v>
      </c>
      <c r="S1302">
        <f>+VLOOKUP($D1302,TP!$B:$E,4,FALSE)</f>
        <v>0</v>
      </c>
      <c r="T1302">
        <f>+VLOOKUP($D1302,TP!$B:$F,5,FALSE)</f>
        <v>0</v>
      </c>
      <c r="U1302" t="str">
        <f>+VLOOKUP($G1302,TP!$G:$J,4,FALSE)</f>
        <v>Charges</v>
      </c>
    </row>
    <row r="1303" spans="1:21">
      <c r="A1303">
        <v>2015</v>
      </c>
      <c r="B1303">
        <v>10</v>
      </c>
      <c r="D1303">
        <v>71</v>
      </c>
      <c r="E1303" t="s">
        <v>196</v>
      </c>
      <c r="F1303" t="s">
        <v>17</v>
      </c>
      <c r="G1303">
        <v>62</v>
      </c>
      <c r="H1303" t="s">
        <v>29</v>
      </c>
      <c r="I1303">
        <v>625700</v>
      </c>
      <c r="J1303" t="s">
        <v>31</v>
      </c>
      <c r="O1303">
        <v>-30</v>
      </c>
      <c r="R1303" t="str">
        <f>+VLOOKUP($D1303,TP!$B:$E,3,FALSE)</f>
        <v>Services support</v>
      </c>
      <c r="S1303">
        <f>+VLOOKUP($D1303,TP!$B:$E,4,FALSE)</f>
        <v>0</v>
      </c>
      <c r="T1303">
        <f>+VLOOKUP($D1303,TP!$B:$F,5,FALSE)</f>
        <v>0</v>
      </c>
      <c r="U1303" t="str">
        <f>+VLOOKUP($G1303,TP!$G:$J,4,FALSE)</f>
        <v>Charges</v>
      </c>
    </row>
    <row r="1304" spans="1:21">
      <c r="A1304">
        <v>2015</v>
      </c>
      <c r="B1304">
        <v>10</v>
      </c>
      <c r="D1304">
        <v>71</v>
      </c>
      <c r="E1304" t="s">
        <v>196</v>
      </c>
      <c r="F1304" t="s">
        <v>17</v>
      </c>
      <c r="G1304">
        <v>62</v>
      </c>
      <c r="H1304" t="s">
        <v>29</v>
      </c>
      <c r="I1304">
        <v>625700</v>
      </c>
      <c r="J1304" t="s">
        <v>31</v>
      </c>
      <c r="O1304">
        <v>-30</v>
      </c>
      <c r="R1304" t="str">
        <f>+VLOOKUP($D1304,TP!$B:$E,3,FALSE)</f>
        <v>Services support</v>
      </c>
      <c r="S1304">
        <f>+VLOOKUP($D1304,TP!$B:$E,4,FALSE)</f>
        <v>0</v>
      </c>
      <c r="T1304">
        <f>+VLOOKUP($D1304,TP!$B:$F,5,FALSE)</f>
        <v>0</v>
      </c>
      <c r="U1304" t="str">
        <f>+VLOOKUP($G1304,TP!$G:$J,4,FALSE)</f>
        <v>Charges</v>
      </c>
    </row>
    <row r="1305" spans="1:21">
      <c r="A1305">
        <v>2015</v>
      </c>
      <c r="B1305">
        <v>10</v>
      </c>
      <c r="D1305">
        <v>71</v>
      </c>
      <c r="E1305" t="s">
        <v>196</v>
      </c>
      <c r="F1305" t="s">
        <v>17</v>
      </c>
      <c r="G1305">
        <v>62</v>
      </c>
      <c r="H1305" t="s">
        <v>29</v>
      </c>
      <c r="I1305">
        <v>625700</v>
      </c>
      <c r="J1305" t="s">
        <v>31</v>
      </c>
      <c r="O1305">
        <v>-64</v>
      </c>
      <c r="R1305" t="str">
        <f>+VLOOKUP($D1305,TP!$B:$E,3,FALSE)</f>
        <v>Services support</v>
      </c>
      <c r="S1305">
        <f>+VLOOKUP($D1305,TP!$B:$E,4,FALSE)</f>
        <v>0</v>
      </c>
      <c r="T1305">
        <f>+VLOOKUP($D1305,TP!$B:$F,5,FALSE)</f>
        <v>0</v>
      </c>
      <c r="U1305" t="str">
        <f>+VLOOKUP($G1305,TP!$G:$J,4,FALSE)</f>
        <v>Charges</v>
      </c>
    </row>
    <row r="1306" spans="1:21">
      <c r="A1306">
        <v>2015</v>
      </c>
      <c r="B1306">
        <v>10</v>
      </c>
      <c r="D1306">
        <v>71</v>
      </c>
      <c r="E1306" t="s">
        <v>196</v>
      </c>
      <c r="F1306" t="s">
        <v>17</v>
      </c>
      <c r="G1306">
        <v>62</v>
      </c>
      <c r="H1306" t="s">
        <v>29</v>
      </c>
      <c r="I1306">
        <v>625700</v>
      </c>
      <c r="J1306" t="s">
        <v>31</v>
      </c>
      <c r="O1306">
        <v>-70</v>
      </c>
      <c r="R1306" t="str">
        <f>+VLOOKUP($D1306,TP!$B:$E,3,FALSE)</f>
        <v>Services support</v>
      </c>
      <c r="S1306">
        <f>+VLOOKUP($D1306,TP!$B:$E,4,FALSE)</f>
        <v>0</v>
      </c>
      <c r="T1306">
        <f>+VLOOKUP($D1306,TP!$B:$F,5,FALSE)</f>
        <v>0</v>
      </c>
      <c r="U1306" t="str">
        <f>+VLOOKUP($G1306,TP!$G:$J,4,FALSE)</f>
        <v>Charges</v>
      </c>
    </row>
    <row r="1307" spans="1:21">
      <c r="A1307">
        <v>2015</v>
      </c>
      <c r="B1307">
        <v>10</v>
      </c>
      <c r="D1307">
        <v>71</v>
      </c>
      <c r="E1307" t="s">
        <v>196</v>
      </c>
      <c r="F1307" t="s">
        <v>17</v>
      </c>
      <c r="G1307">
        <v>62</v>
      </c>
      <c r="H1307" t="s">
        <v>29</v>
      </c>
      <c r="I1307">
        <v>625700</v>
      </c>
      <c r="J1307" t="s">
        <v>31</v>
      </c>
      <c r="O1307">
        <v>-30</v>
      </c>
      <c r="R1307" t="str">
        <f>+VLOOKUP($D1307,TP!$B:$E,3,FALSE)</f>
        <v>Services support</v>
      </c>
      <c r="S1307">
        <f>+VLOOKUP($D1307,TP!$B:$E,4,FALSE)</f>
        <v>0</v>
      </c>
      <c r="T1307">
        <f>+VLOOKUP($D1307,TP!$B:$F,5,FALSE)</f>
        <v>0</v>
      </c>
      <c r="U1307" t="str">
        <f>+VLOOKUP($G1307,TP!$G:$J,4,FALSE)</f>
        <v>Charges</v>
      </c>
    </row>
    <row r="1308" spans="1:21">
      <c r="A1308">
        <v>2015</v>
      </c>
      <c r="B1308">
        <v>10</v>
      </c>
      <c r="D1308">
        <v>71</v>
      </c>
      <c r="E1308" t="s">
        <v>196</v>
      </c>
      <c r="F1308" t="s">
        <v>17</v>
      </c>
      <c r="G1308">
        <v>62</v>
      </c>
      <c r="H1308" t="s">
        <v>29</v>
      </c>
      <c r="I1308">
        <v>625700</v>
      </c>
      <c r="J1308" t="s">
        <v>31</v>
      </c>
      <c r="O1308">
        <v>-30</v>
      </c>
      <c r="R1308" t="str">
        <f>+VLOOKUP($D1308,TP!$B:$E,3,FALSE)</f>
        <v>Services support</v>
      </c>
      <c r="S1308">
        <f>+VLOOKUP($D1308,TP!$B:$E,4,FALSE)</f>
        <v>0</v>
      </c>
      <c r="T1308">
        <f>+VLOOKUP($D1308,TP!$B:$F,5,FALSE)</f>
        <v>0</v>
      </c>
      <c r="U1308" t="str">
        <f>+VLOOKUP($G1308,TP!$G:$J,4,FALSE)</f>
        <v>Charges</v>
      </c>
    </row>
    <row r="1309" spans="1:21">
      <c r="A1309">
        <v>2015</v>
      </c>
      <c r="B1309">
        <v>10</v>
      </c>
      <c r="D1309">
        <v>71</v>
      </c>
      <c r="E1309" t="s">
        <v>196</v>
      </c>
      <c r="F1309" t="s">
        <v>17</v>
      </c>
      <c r="G1309">
        <v>62</v>
      </c>
      <c r="H1309" t="s">
        <v>29</v>
      </c>
      <c r="I1309">
        <v>625700</v>
      </c>
      <c r="J1309" t="s">
        <v>31</v>
      </c>
      <c r="O1309">
        <v>-90</v>
      </c>
      <c r="R1309" t="str">
        <f>+VLOOKUP($D1309,TP!$B:$E,3,FALSE)</f>
        <v>Services support</v>
      </c>
      <c r="S1309">
        <f>+VLOOKUP($D1309,TP!$B:$E,4,FALSE)</f>
        <v>0</v>
      </c>
      <c r="T1309">
        <f>+VLOOKUP($D1309,TP!$B:$F,5,FALSE)</f>
        <v>0</v>
      </c>
      <c r="U1309" t="str">
        <f>+VLOOKUP($G1309,TP!$G:$J,4,FALSE)</f>
        <v>Charges</v>
      </c>
    </row>
    <row r="1310" spans="1:21">
      <c r="A1310">
        <v>2015</v>
      </c>
      <c r="B1310">
        <v>10</v>
      </c>
      <c r="D1310">
        <v>71</v>
      </c>
      <c r="E1310" t="s">
        <v>196</v>
      </c>
      <c r="F1310" t="s">
        <v>17</v>
      </c>
      <c r="G1310">
        <v>62</v>
      </c>
      <c r="H1310" t="s">
        <v>29</v>
      </c>
      <c r="I1310">
        <v>625700</v>
      </c>
      <c r="J1310" t="s">
        <v>31</v>
      </c>
      <c r="O1310">
        <v>-320</v>
      </c>
      <c r="R1310" t="str">
        <f>+VLOOKUP($D1310,TP!$B:$E,3,FALSE)</f>
        <v>Services support</v>
      </c>
      <c r="S1310">
        <f>+VLOOKUP($D1310,TP!$B:$E,4,FALSE)</f>
        <v>0</v>
      </c>
      <c r="T1310">
        <f>+VLOOKUP($D1310,TP!$B:$F,5,FALSE)</f>
        <v>0</v>
      </c>
      <c r="U1310" t="str">
        <f>+VLOOKUP($G1310,TP!$G:$J,4,FALSE)</f>
        <v>Charges</v>
      </c>
    </row>
    <row r="1311" spans="1:21">
      <c r="A1311">
        <v>2015</v>
      </c>
      <c r="B1311">
        <v>10</v>
      </c>
      <c r="D1311">
        <v>71</v>
      </c>
      <c r="E1311" t="s">
        <v>196</v>
      </c>
      <c r="F1311" t="s">
        <v>17</v>
      </c>
      <c r="G1311">
        <v>62</v>
      </c>
      <c r="H1311" t="s">
        <v>29</v>
      </c>
      <c r="I1311">
        <v>625700</v>
      </c>
      <c r="J1311" t="s">
        <v>31</v>
      </c>
      <c r="O1311">
        <v>-160</v>
      </c>
      <c r="R1311" t="str">
        <f>+VLOOKUP($D1311,TP!$B:$E,3,FALSE)</f>
        <v>Services support</v>
      </c>
      <c r="S1311">
        <f>+VLOOKUP($D1311,TP!$B:$E,4,FALSE)</f>
        <v>0</v>
      </c>
      <c r="T1311">
        <f>+VLOOKUP($D1311,TP!$B:$F,5,FALSE)</f>
        <v>0</v>
      </c>
      <c r="U1311" t="str">
        <f>+VLOOKUP($G1311,TP!$G:$J,4,FALSE)</f>
        <v>Charges</v>
      </c>
    </row>
    <row r="1312" spans="1:21">
      <c r="A1312">
        <v>2015</v>
      </c>
      <c r="B1312">
        <v>10</v>
      </c>
      <c r="D1312">
        <v>71</v>
      </c>
      <c r="E1312" t="s">
        <v>196</v>
      </c>
      <c r="F1312" t="s">
        <v>17</v>
      </c>
      <c r="G1312">
        <v>62</v>
      </c>
      <c r="H1312" t="s">
        <v>29</v>
      </c>
      <c r="I1312">
        <v>625700</v>
      </c>
      <c r="J1312" t="s">
        <v>31</v>
      </c>
      <c r="O1312">
        <v>-70</v>
      </c>
      <c r="R1312" t="str">
        <f>+VLOOKUP($D1312,TP!$B:$E,3,FALSE)</f>
        <v>Services support</v>
      </c>
      <c r="S1312">
        <f>+VLOOKUP($D1312,TP!$B:$E,4,FALSE)</f>
        <v>0</v>
      </c>
      <c r="T1312">
        <f>+VLOOKUP($D1312,TP!$B:$F,5,FALSE)</f>
        <v>0</v>
      </c>
      <c r="U1312" t="str">
        <f>+VLOOKUP($G1312,TP!$G:$J,4,FALSE)</f>
        <v>Charges</v>
      </c>
    </row>
    <row r="1313" spans="1:21">
      <c r="A1313">
        <v>2015</v>
      </c>
      <c r="B1313">
        <v>10</v>
      </c>
      <c r="D1313">
        <v>71</v>
      </c>
      <c r="E1313" t="s">
        <v>196</v>
      </c>
      <c r="F1313" t="s">
        <v>17</v>
      </c>
      <c r="G1313">
        <v>62</v>
      </c>
      <c r="H1313" t="s">
        <v>29</v>
      </c>
      <c r="I1313">
        <v>625700</v>
      </c>
      <c r="J1313" t="s">
        <v>31</v>
      </c>
      <c r="O1313">
        <v>-100</v>
      </c>
      <c r="R1313" t="str">
        <f>+VLOOKUP($D1313,TP!$B:$E,3,FALSE)</f>
        <v>Services support</v>
      </c>
      <c r="S1313">
        <f>+VLOOKUP($D1313,TP!$B:$E,4,FALSE)</f>
        <v>0</v>
      </c>
      <c r="T1313">
        <f>+VLOOKUP($D1313,TP!$B:$F,5,FALSE)</f>
        <v>0</v>
      </c>
      <c r="U1313" t="str">
        <f>+VLOOKUP($G1313,TP!$G:$J,4,FALSE)</f>
        <v>Charges</v>
      </c>
    </row>
    <row r="1314" spans="1:21">
      <c r="A1314">
        <v>2015</v>
      </c>
      <c r="B1314">
        <v>10</v>
      </c>
      <c r="D1314">
        <v>71</v>
      </c>
      <c r="E1314" t="s">
        <v>196</v>
      </c>
      <c r="F1314" t="s">
        <v>17</v>
      </c>
      <c r="G1314">
        <v>62</v>
      </c>
      <c r="H1314" t="s">
        <v>29</v>
      </c>
      <c r="I1314">
        <v>625700</v>
      </c>
      <c r="J1314" t="s">
        <v>31</v>
      </c>
      <c r="O1314">
        <v>-36</v>
      </c>
      <c r="R1314" t="str">
        <f>+VLOOKUP($D1314,TP!$B:$E,3,FALSE)</f>
        <v>Services support</v>
      </c>
      <c r="S1314">
        <f>+VLOOKUP($D1314,TP!$B:$E,4,FALSE)</f>
        <v>0</v>
      </c>
      <c r="T1314">
        <f>+VLOOKUP($D1314,TP!$B:$F,5,FALSE)</f>
        <v>0</v>
      </c>
      <c r="U1314" t="str">
        <f>+VLOOKUP($G1314,TP!$G:$J,4,FALSE)</f>
        <v>Charges</v>
      </c>
    </row>
    <row r="1315" spans="1:21">
      <c r="A1315">
        <v>2015</v>
      </c>
      <c r="B1315">
        <v>10</v>
      </c>
      <c r="D1315">
        <v>71</v>
      </c>
      <c r="E1315" t="s">
        <v>196</v>
      </c>
      <c r="F1315" t="s">
        <v>17</v>
      </c>
      <c r="G1315">
        <v>62</v>
      </c>
      <c r="H1315" t="s">
        <v>29</v>
      </c>
      <c r="I1315">
        <v>625700</v>
      </c>
      <c r="J1315" t="s">
        <v>31</v>
      </c>
      <c r="O1315">
        <v>-60</v>
      </c>
      <c r="R1315" t="str">
        <f>+VLOOKUP($D1315,TP!$B:$E,3,FALSE)</f>
        <v>Services support</v>
      </c>
      <c r="S1315">
        <f>+VLOOKUP($D1315,TP!$B:$E,4,FALSE)</f>
        <v>0</v>
      </c>
      <c r="T1315">
        <f>+VLOOKUP($D1315,TP!$B:$F,5,FALSE)</f>
        <v>0</v>
      </c>
      <c r="U1315" t="str">
        <f>+VLOOKUP($G1315,TP!$G:$J,4,FALSE)</f>
        <v>Charges</v>
      </c>
    </row>
    <row r="1316" spans="1:21">
      <c r="A1316">
        <v>2015</v>
      </c>
      <c r="B1316">
        <v>10</v>
      </c>
      <c r="D1316">
        <v>71</v>
      </c>
      <c r="E1316" t="s">
        <v>196</v>
      </c>
      <c r="F1316" t="s">
        <v>17</v>
      </c>
      <c r="G1316">
        <v>62</v>
      </c>
      <c r="H1316" t="s">
        <v>29</v>
      </c>
      <c r="I1316">
        <v>625700</v>
      </c>
      <c r="J1316" t="s">
        <v>31</v>
      </c>
      <c r="O1316">
        <v>-50</v>
      </c>
      <c r="R1316" t="str">
        <f>+VLOOKUP($D1316,TP!$B:$E,3,FALSE)</f>
        <v>Services support</v>
      </c>
      <c r="S1316">
        <f>+VLOOKUP($D1316,TP!$B:$E,4,FALSE)</f>
        <v>0</v>
      </c>
      <c r="T1316">
        <f>+VLOOKUP($D1316,TP!$B:$F,5,FALSE)</f>
        <v>0</v>
      </c>
      <c r="U1316" t="str">
        <f>+VLOOKUP($G1316,TP!$G:$J,4,FALSE)</f>
        <v>Charges</v>
      </c>
    </row>
    <row r="1317" spans="1:21">
      <c r="A1317">
        <v>2015</v>
      </c>
      <c r="B1317">
        <v>10</v>
      </c>
      <c r="D1317">
        <v>71</v>
      </c>
      <c r="E1317" t="s">
        <v>196</v>
      </c>
      <c r="F1317" t="s">
        <v>17</v>
      </c>
      <c r="G1317">
        <v>62</v>
      </c>
      <c r="H1317" t="s">
        <v>29</v>
      </c>
      <c r="I1317">
        <v>625700</v>
      </c>
      <c r="J1317" t="s">
        <v>31</v>
      </c>
      <c r="O1317">
        <v>-30</v>
      </c>
      <c r="R1317" t="str">
        <f>+VLOOKUP($D1317,TP!$B:$E,3,FALSE)</f>
        <v>Services support</v>
      </c>
      <c r="S1317">
        <f>+VLOOKUP($D1317,TP!$B:$E,4,FALSE)</f>
        <v>0</v>
      </c>
      <c r="T1317">
        <f>+VLOOKUP($D1317,TP!$B:$F,5,FALSE)</f>
        <v>0</v>
      </c>
      <c r="U1317" t="str">
        <f>+VLOOKUP($G1317,TP!$G:$J,4,FALSE)</f>
        <v>Charges</v>
      </c>
    </row>
    <row r="1318" spans="1:21">
      <c r="A1318">
        <v>2015</v>
      </c>
      <c r="B1318">
        <v>10</v>
      </c>
      <c r="D1318">
        <v>71</v>
      </c>
      <c r="E1318" t="s">
        <v>196</v>
      </c>
      <c r="F1318" t="s">
        <v>17</v>
      </c>
      <c r="G1318">
        <v>62</v>
      </c>
      <c r="H1318" t="s">
        <v>29</v>
      </c>
      <c r="I1318">
        <v>625700</v>
      </c>
      <c r="J1318" t="s">
        <v>31</v>
      </c>
      <c r="O1318">
        <v>-30</v>
      </c>
      <c r="R1318" t="str">
        <f>+VLOOKUP($D1318,TP!$B:$E,3,FALSE)</f>
        <v>Services support</v>
      </c>
      <c r="S1318">
        <f>+VLOOKUP($D1318,TP!$B:$E,4,FALSE)</f>
        <v>0</v>
      </c>
      <c r="T1318">
        <f>+VLOOKUP($D1318,TP!$B:$F,5,FALSE)</f>
        <v>0</v>
      </c>
      <c r="U1318" t="str">
        <f>+VLOOKUP($G1318,TP!$G:$J,4,FALSE)</f>
        <v>Charges</v>
      </c>
    </row>
    <row r="1319" spans="1:21">
      <c r="A1319">
        <v>2015</v>
      </c>
      <c r="B1319">
        <v>10</v>
      </c>
      <c r="D1319">
        <v>71</v>
      </c>
      <c r="E1319" t="s">
        <v>196</v>
      </c>
      <c r="F1319" t="s">
        <v>17</v>
      </c>
      <c r="G1319">
        <v>62</v>
      </c>
      <c r="H1319" t="s">
        <v>29</v>
      </c>
      <c r="I1319">
        <v>625700</v>
      </c>
      <c r="J1319" t="s">
        <v>31</v>
      </c>
      <c r="O1319">
        <v>-28</v>
      </c>
      <c r="R1319" t="str">
        <f>+VLOOKUP($D1319,TP!$B:$E,3,FALSE)</f>
        <v>Services support</v>
      </c>
      <c r="S1319">
        <f>+VLOOKUP($D1319,TP!$B:$E,4,FALSE)</f>
        <v>0</v>
      </c>
      <c r="T1319">
        <f>+VLOOKUP($D1319,TP!$B:$F,5,FALSE)</f>
        <v>0</v>
      </c>
      <c r="U1319" t="str">
        <f>+VLOOKUP($G1319,TP!$G:$J,4,FALSE)</f>
        <v>Charges</v>
      </c>
    </row>
    <row r="1320" spans="1:21">
      <c r="A1320">
        <v>2015</v>
      </c>
      <c r="B1320">
        <v>10</v>
      </c>
      <c r="D1320">
        <v>71</v>
      </c>
      <c r="E1320" t="s">
        <v>196</v>
      </c>
      <c r="F1320" t="s">
        <v>17</v>
      </c>
      <c r="G1320">
        <v>62</v>
      </c>
      <c r="H1320" t="s">
        <v>29</v>
      </c>
      <c r="I1320">
        <v>626210</v>
      </c>
      <c r="J1320" t="s">
        <v>33</v>
      </c>
      <c r="K1320">
        <v>-144.57</v>
      </c>
      <c r="L1320">
        <v>-200</v>
      </c>
      <c r="M1320">
        <v>-380</v>
      </c>
      <c r="P1320">
        <v>-200</v>
      </c>
      <c r="Q1320">
        <v>-200</v>
      </c>
      <c r="R1320" t="str">
        <f>+VLOOKUP($D1320,TP!$B:$E,3,FALSE)</f>
        <v>Services support</v>
      </c>
      <c r="S1320">
        <f>+VLOOKUP($D1320,TP!$B:$E,4,FALSE)</f>
        <v>0</v>
      </c>
      <c r="T1320">
        <f>+VLOOKUP($D1320,TP!$B:$F,5,FALSE)</f>
        <v>0</v>
      </c>
      <c r="U1320" t="str">
        <f>+VLOOKUP($G1320,TP!$G:$J,4,FALSE)</f>
        <v>Charges</v>
      </c>
    </row>
    <row r="1321" spans="1:21">
      <c r="A1321">
        <v>2015</v>
      </c>
      <c r="B1321">
        <v>10</v>
      </c>
      <c r="D1321">
        <v>71</v>
      </c>
      <c r="E1321" t="s">
        <v>196</v>
      </c>
      <c r="F1321" t="s">
        <v>17</v>
      </c>
      <c r="G1321">
        <v>62</v>
      </c>
      <c r="H1321" t="s">
        <v>29</v>
      </c>
      <c r="I1321">
        <v>626210</v>
      </c>
      <c r="J1321" t="s">
        <v>33</v>
      </c>
      <c r="O1321">
        <v>-4.76</v>
      </c>
      <c r="R1321" t="str">
        <f>+VLOOKUP($D1321,TP!$B:$E,3,FALSE)</f>
        <v>Services support</v>
      </c>
      <c r="S1321">
        <f>+VLOOKUP($D1321,TP!$B:$E,4,FALSE)</f>
        <v>0</v>
      </c>
      <c r="T1321">
        <f>+VLOOKUP($D1321,TP!$B:$F,5,FALSE)</f>
        <v>0</v>
      </c>
      <c r="U1321" t="str">
        <f>+VLOOKUP($G1321,TP!$G:$J,4,FALSE)</f>
        <v>Charges</v>
      </c>
    </row>
    <row r="1322" spans="1:21">
      <c r="A1322">
        <v>2015</v>
      </c>
      <c r="B1322">
        <v>10</v>
      </c>
      <c r="D1322">
        <v>71</v>
      </c>
      <c r="E1322" t="s">
        <v>196</v>
      </c>
      <c r="F1322" t="s">
        <v>17</v>
      </c>
      <c r="G1322">
        <v>62</v>
      </c>
      <c r="H1322" t="s">
        <v>29</v>
      </c>
      <c r="I1322">
        <v>626210</v>
      </c>
      <c r="J1322" t="s">
        <v>33</v>
      </c>
      <c r="O1322">
        <v>-11.35</v>
      </c>
      <c r="R1322" t="str">
        <f>+VLOOKUP($D1322,TP!$B:$E,3,FALSE)</f>
        <v>Services support</v>
      </c>
      <c r="S1322">
        <f>+VLOOKUP($D1322,TP!$B:$E,4,FALSE)</f>
        <v>0</v>
      </c>
      <c r="T1322">
        <f>+VLOOKUP($D1322,TP!$B:$F,5,FALSE)</f>
        <v>0</v>
      </c>
      <c r="U1322" t="str">
        <f>+VLOOKUP($G1322,TP!$G:$J,4,FALSE)</f>
        <v>Charges</v>
      </c>
    </row>
    <row r="1323" spans="1:21">
      <c r="A1323">
        <v>2015</v>
      </c>
      <c r="B1323">
        <v>10</v>
      </c>
      <c r="D1323">
        <v>71</v>
      </c>
      <c r="E1323" t="s">
        <v>196</v>
      </c>
      <c r="F1323" t="s">
        <v>17</v>
      </c>
      <c r="G1323">
        <v>62</v>
      </c>
      <c r="H1323" t="s">
        <v>29</v>
      </c>
      <c r="I1323">
        <v>626210</v>
      </c>
      <c r="J1323" t="s">
        <v>33</v>
      </c>
      <c r="O1323">
        <v>-7.2</v>
      </c>
      <c r="R1323" t="str">
        <f>+VLOOKUP($D1323,TP!$B:$E,3,FALSE)</f>
        <v>Services support</v>
      </c>
      <c r="S1323">
        <f>+VLOOKUP($D1323,TP!$B:$E,4,FALSE)</f>
        <v>0</v>
      </c>
      <c r="T1323">
        <f>+VLOOKUP($D1323,TP!$B:$F,5,FALSE)</f>
        <v>0</v>
      </c>
      <c r="U1323" t="str">
        <f>+VLOOKUP($G1323,TP!$G:$J,4,FALSE)</f>
        <v>Charges</v>
      </c>
    </row>
    <row r="1324" spans="1:21">
      <c r="A1324">
        <v>2015</v>
      </c>
      <c r="B1324">
        <v>10</v>
      </c>
      <c r="D1324">
        <v>71</v>
      </c>
      <c r="E1324" t="s">
        <v>196</v>
      </c>
      <c r="F1324" t="s">
        <v>17</v>
      </c>
      <c r="G1324">
        <v>62</v>
      </c>
      <c r="H1324" t="s">
        <v>29</v>
      </c>
      <c r="I1324">
        <v>626210</v>
      </c>
      <c r="J1324" t="s">
        <v>33</v>
      </c>
      <c r="O1324">
        <v>-9.26</v>
      </c>
      <c r="R1324" t="str">
        <f>+VLOOKUP($D1324,TP!$B:$E,3,FALSE)</f>
        <v>Services support</v>
      </c>
      <c r="S1324">
        <f>+VLOOKUP($D1324,TP!$B:$E,4,FALSE)</f>
        <v>0</v>
      </c>
      <c r="T1324">
        <f>+VLOOKUP($D1324,TP!$B:$F,5,FALSE)</f>
        <v>0</v>
      </c>
      <c r="U1324" t="str">
        <f>+VLOOKUP($G1324,TP!$G:$J,4,FALSE)</f>
        <v>Charges</v>
      </c>
    </row>
    <row r="1325" spans="1:21">
      <c r="A1325">
        <v>2015</v>
      </c>
      <c r="B1325">
        <v>10</v>
      </c>
      <c r="D1325">
        <v>71</v>
      </c>
      <c r="E1325" t="s">
        <v>196</v>
      </c>
      <c r="F1325" t="s">
        <v>17</v>
      </c>
      <c r="G1325">
        <v>62</v>
      </c>
      <c r="H1325" t="s">
        <v>29</v>
      </c>
      <c r="I1325">
        <v>626210</v>
      </c>
      <c r="J1325" t="s">
        <v>33</v>
      </c>
      <c r="O1325">
        <v>-11.33</v>
      </c>
      <c r="R1325" t="str">
        <f>+VLOOKUP($D1325,TP!$B:$E,3,FALSE)</f>
        <v>Services support</v>
      </c>
      <c r="S1325">
        <f>+VLOOKUP($D1325,TP!$B:$E,4,FALSE)</f>
        <v>0</v>
      </c>
      <c r="T1325">
        <f>+VLOOKUP($D1325,TP!$B:$F,5,FALSE)</f>
        <v>0</v>
      </c>
      <c r="U1325" t="str">
        <f>+VLOOKUP($G1325,TP!$G:$J,4,FALSE)</f>
        <v>Charges</v>
      </c>
    </row>
    <row r="1326" spans="1:21">
      <c r="A1326">
        <v>2015</v>
      </c>
      <c r="B1326">
        <v>10</v>
      </c>
      <c r="D1326">
        <v>71</v>
      </c>
      <c r="E1326" t="s">
        <v>196</v>
      </c>
      <c r="F1326" t="s">
        <v>17</v>
      </c>
      <c r="G1326">
        <v>62</v>
      </c>
      <c r="H1326" t="s">
        <v>29</v>
      </c>
      <c r="I1326">
        <v>626210</v>
      </c>
      <c r="J1326" t="s">
        <v>33</v>
      </c>
      <c r="O1326">
        <v>4.76</v>
      </c>
      <c r="R1326" t="str">
        <f>+VLOOKUP($D1326,TP!$B:$E,3,FALSE)</f>
        <v>Services support</v>
      </c>
      <c r="S1326">
        <f>+VLOOKUP($D1326,TP!$B:$E,4,FALSE)</f>
        <v>0</v>
      </c>
      <c r="T1326">
        <f>+VLOOKUP($D1326,TP!$B:$F,5,FALSE)</f>
        <v>0</v>
      </c>
      <c r="U1326" t="str">
        <f>+VLOOKUP($G1326,TP!$G:$J,4,FALSE)</f>
        <v>Charges</v>
      </c>
    </row>
    <row r="1327" spans="1:21">
      <c r="A1327">
        <v>2015</v>
      </c>
      <c r="B1327">
        <v>10</v>
      </c>
      <c r="D1327">
        <v>71</v>
      </c>
      <c r="E1327" t="s">
        <v>196</v>
      </c>
      <c r="F1327" t="s">
        <v>17</v>
      </c>
      <c r="G1327">
        <v>62</v>
      </c>
      <c r="H1327" t="s">
        <v>29</v>
      </c>
      <c r="I1327">
        <v>626210</v>
      </c>
      <c r="J1327" t="s">
        <v>33</v>
      </c>
      <c r="O1327">
        <v>-12.33</v>
      </c>
      <c r="R1327" t="str">
        <f>+VLOOKUP($D1327,TP!$B:$E,3,FALSE)</f>
        <v>Services support</v>
      </c>
      <c r="S1327">
        <f>+VLOOKUP($D1327,TP!$B:$E,4,FALSE)</f>
        <v>0</v>
      </c>
      <c r="T1327">
        <f>+VLOOKUP($D1327,TP!$B:$F,5,FALSE)</f>
        <v>0</v>
      </c>
      <c r="U1327" t="str">
        <f>+VLOOKUP($G1327,TP!$G:$J,4,FALSE)</f>
        <v>Charges</v>
      </c>
    </row>
    <row r="1328" spans="1:21">
      <c r="A1328">
        <v>2015</v>
      </c>
      <c r="B1328">
        <v>10</v>
      </c>
      <c r="D1328">
        <v>71</v>
      </c>
      <c r="E1328" t="s">
        <v>196</v>
      </c>
      <c r="F1328" t="s">
        <v>17</v>
      </c>
      <c r="G1328">
        <v>62</v>
      </c>
      <c r="H1328" t="s">
        <v>29</v>
      </c>
      <c r="I1328">
        <v>626210</v>
      </c>
      <c r="J1328" t="s">
        <v>33</v>
      </c>
      <c r="O1328">
        <v>-10.25</v>
      </c>
      <c r="R1328" t="str">
        <f>+VLOOKUP($D1328,TP!$B:$E,3,FALSE)</f>
        <v>Services support</v>
      </c>
      <c r="S1328">
        <f>+VLOOKUP($D1328,TP!$B:$E,4,FALSE)</f>
        <v>0</v>
      </c>
      <c r="T1328">
        <f>+VLOOKUP($D1328,TP!$B:$F,5,FALSE)</f>
        <v>0</v>
      </c>
      <c r="U1328" t="str">
        <f>+VLOOKUP($G1328,TP!$G:$J,4,FALSE)</f>
        <v>Charges</v>
      </c>
    </row>
    <row r="1329" spans="1:21">
      <c r="A1329">
        <v>2015</v>
      </c>
      <c r="B1329">
        <v>10</v>
      </c>
      <c r="D1329">
        <v>71</v>
      </c>
      <c r="E1329" t="s">
        <v>196</v>
      </c>
      <c r="F1329" t="s">
        <v>17</v>
      </c>
      <c r="G1329">
        <v>62</v>
      </c>
      <c r="H1329" t="s">
        <v>29</v>
      </c>
      <c r="I1329">
        <v>626210</v>
      </c>
      <c r="J1329" t="s">
        <v>33</v>
      </c>
      <c r="O1329">
        <v>-15.58</v>
      </c>
      <c r="R1329" t="str">
        <f>+VLOOKUP($D1329,TP!$B:$E,3,FALSE)</f>
        <v>Services support</v>
      </c>
      <c r="S1329">
        <f>+VLOOKUP($D1329,TP!$B:$E,4,FALSE)</f>
        <v>0</v>
      </c>
      <c r="T1329">
        <f>+VLOOKUP($D1329,TP!$B:$F,5,FALSE)</f>
        <v>0</v>
      </c>
      <c r="U1329" t="str">
        <f>+VLOOKUP($G1329,TP!$G:$J,4,FALSE)</f>
        <v>Charges</v>
      </c>
    </row>
    <row r="1330" spans="1:21">
      <c r="A1330">
        <v>2015</v>
      </c>
      <c r="B1330">
        <v>10</v>
      </c>
      <c r="D1330">
        <v>71</v>
      </c>
      <c r="E1330" t="s">
        <v>196</v>
      </c>
      <c r="F1330" t="s">
        <v>17</v>
      </c>
      <c r="G1330">
        <v>62</v>
      </c>
      <c r="H1330" t="s">
        <v>29</v>
      </c>
      <c r="I1330">
        <v>626210</v>
      </c>
      <c r="J1330" t="s">
        <v>33</v>
      </c>
      <c r="O1330">
        <v>-8.2200000000000006</v>
      </c>
      <c r="R1330" t="str">
        <f>+VLOOKUP($D1330,TP!$B:$E,3,FALSE)</f>
        <v>Services support</v>
      </c>
      <c r="S1330">
        <f>+VLOOKUP($D1330,TP!$B:$E,4,FALSE)</f>
        <v>0</v>
      </c>
      <c r="T1330">
        <f>+VLOOKUP($D1330,TP!$B:$F,5,FALSE)</f>
        <v>0</v>
      </c>
      <c r="U1330" t="str">
        <f>+VLOOKUP($G1330,TP!$G:$J,4,FALSE)</f>
        <v>Charges</v>
      </c>
    </row>
    <row r="1331" spans="1:21">
      <c r="A1331">
        <v>2015</v>
      </c>
      <c r="B1331">
        <v>10</v>
      </c>
      <c r="D1331">
        <v>71</v>
      </c>
      <c r="E1331" t="s">
        <v>196</v>
      </c>
      <c r="F1331" t="s">
        <v>17</v>
      </c>
      <c r="G1331">
        <v>62</v>
      </c>
      <c r="H1331" t="s">
        <v>29</v>
      </c>
      <c r="I1331">
        <v>626210</v>
      </c>
      <c r="J1331" t="s">
        <v>33</v>
      </c>
      <c r="O1331">
        <v>-0.01</v>
      </c>
      <c r="R1331" t="str">
        <f>+VLOOKUP($D1331,TP!$B:$E,3,FALSE)</f>
        <v>Services support</v>
      </c>
      <c r="S1331">
        <f>+VLOOKUP($D1331,TP!$B:$E,4,FALSE)</f>
        <v>0</v>
      </c>
      <c r="T1331">
        <f>+VLOOKUP($D1331,TP!$B:$F,5,FALSE)</f>
        <v>0</v>
      </c>
      <c r="U1331" t="str">
        <f>+VLOOKUP($G1331,TP!$G:$J,4,FALSE)</f>
        <v>Charges</v>
      </c>
    </row>
    <row r="1332" spans="1:21">
      <c r="A1332">
        <v>2015</v>
      </c>
      <c r="B1332">
        <v>10</v>
      </c>
      <c r="D1332">
        <v>71</v>
      </c>
      <c r="E1332" t="s">
        <v>196</v>
      </c>
      <c r="F1332" t="s">
        <v>17</v>
      </c>
      <c r="G1332">
        <v>62</v>
      </c>
      <c r="H1332" t="s">
        <v>29</v>
      </c>
      <c r="I1332">
        <v>626210</v>
      </c>
      <c r="J1332" t="s">
        <v>33</v>
      </c>
      <c r="O1332">
        <v>-7.64</v>
      </c>
      <c r="R1332" t="str">
        <f>+VLOOKUP($D1332,TP!$B:$E,3,FALSE)</f>
        <v>Services support</v>
      </c>
      <c r="S1332">
        <f>+VLOOKUP($D1332,TP!$B:$E,4,FALSE)</f>
        <v>0</v>
      </c>
      <c r="T1332">
        <f>+VLOOKUP($D1332,TP!$B:$F,5,FALSE)</f>
        <v>0</v>
      </c>
      <c r="U1332" t="str">
        <f>+VLOOKUP($G1332,TP!$G:$J,4,FALSE)</f>
        <v>Charges</v>
      </c>
    </row>
    <row r="1333" spans="1:21">
      <c r="A1333">
        <v>2015</v>
      </c>
      <c r="B1333">
        <v>10</v>
      </c>
      <c r="D1333">
        <v>71</v>
      </c>
      <c r="E1333" t="s">
        <v>196</v>
      </c>
      <c r="F1333" t="s">
        <v>17</v>
      </c>
      <c r="G1333">
        <v>62</v>
      </c>
      <c r="H1333" t="s">
        <v>29</v>
      </c>
      <c r="I1333">
        <v>626210</v>
      </c>
      <c r="J1333" t="s">
        <v>33</v>
      </c>
      <c r="O1333">
        <v>-14.41</v>
      </c>
      <c r="R1333" t="str">
        <f>+VLOOKUP($D1333,TP!$B:$E,3,FALSE)</f>
        <v>Services support</v>
      </c>
      <c r="S1333">
        <f>+VLOOKUP($D1333,TP!$B:$E,4,FALSE)</f>
        <v>0</v>
      </c>
      <c r="T1333">
        <f>+VLOOKUP($D1333,TP!$B:$F,5,FALSE)</f>
        <v>0</v>
      </c>
      <c r="U1333" t="str">
        <f>+VLOOKUP($G1333,TP!$G:$J,4,FALSE)</f>
        <v>Charges</v>
      </c>
    </row>
    <row r="1334" spans="1:21">
      <c r="A1334">
        <v>2015</v>
      </c>
      <c r="B1334">
        <v>10</v>
      </c>
      <c r="D1334">
        <v>71</v>
      </c>
      <c r="E1334" t="s">
        <v>196</v>
      </c>
      <c r="F1334" t="s">
        <v>17</v>
      </c>
      <c r="G1334">
        <v>62</v>
      </c>
      <c r="H1334" t="s">
        <v>29</v>
      </c>
      <c r="I1334">
        <v>626210</v>
      </c>
      <c r="J1334" t="s">
        <v>33</v>
      </c>
      <c r="O1334">
        <v>-3.91</v>
      </c>
      <c r="R1334" t="str">
        <f>+VLOOKUP($D1334,TP!$B:$E,3,FALSE)</f>
        <v>Services support</v>
      </c>
      <c r="S1334">
        <f>+VLOOKUP($D1334,TP!$B:$E,4,FALSE)</f>
        <v>0</v>
      </c>
      <c r="T1334">
        <f>+VLOOKUP($D1334,TP!$B:$F,5,FALSE)</f>
        <v>0</v>
      </c>
      <c r="U1334" t="str">
        <f>+VLOOKUP($G1334,TP!$G:$J,4,FALSE)</f>
        <v>Charges</v>
      </c>
    </row>
    <row r="1335" spans="1:21">
      <c r="A1335">
        <v>2015</v>
      </c>
      <c r="B1335">
        <v>10</v>
      </c>
      <c r="D1335">
        <v>71</v>
      </c>
      <c r="E1335" t="s">
        <v>196</v>
      </c>
      <c r="F1335" t="s">
        <v>17</v>
      </c>
      <c r="G1335">
        <v>62</v>
      </c>
      <c r="H1335" t="s">
        <v>29</v>
      </c>
      <c r="I1335">
        <v>626210</v>
      </c>
      <c r="J1335" t="s">
        <v>33</v>
      </c>
      <c r="O1335">
        <v>-7.67</v>
      </c>
      <c r="R1335" t="str">
        <f>+VLOOKUP($D1335,TP!$B:$E,3,FALSE)</f>
        <v>Services support</v>
      </c>
      <c r="S1335">
        <f>+VLOOKUP($D1335,TP!$B:$E,4,FALSE)</f>
        <v>0</v>
      </c>
      <c r="T1335">
        <f>+VLOOKUP($D1335,TP!$B:$F,5,FALSE)</f>
        <v>0</v>
      </c>
      <c r="U1335" t="str">
        <f>+VLOOKUP($G1335,TP!$G:$J,4,FALSE)</f>
        <v>Charges</v>
      </c>
    </row>
    <row r="1336" spans="1:21">
      <c r="A1336">
        <v>2015</v>
      </c>
      <c r="B1336">
        <v>10</v>
      </c>
      <c r="D1336">
        <v>71</v>
      </c>
      <c r="E1336" t="s">
        <v>196</v>
      </c>
      <c r="F1336" t="s">
        <v>17</v>
      </c>
      <c r="G1336">
        <v>62</v>
      </c>
      <c r="H1336" t="s">
        <v>29</v>
      </c>
      <c r="I1336">
        <v>626210</v>
      </c>
      <c r="J1336" t="s">
        <v>33</v>
      </c>
      <c r="O1336">
        <v>-4.58</v>
      </c>
      <c r="R1336" t="str">
        <f>+VLOOKUP($D1336,TP!$B:$E,3,FALSE)</f>
        <v>Services support</v>
      </c>
      <c r="S1336">
        <f>+VLOOKUP($D1336,TP!$B:$E,4,FALSE)</f>
        <v>0</v>
      </c>
      <c r="T1336">
        <f>+VLOOKUP($D1336,TP!$B:$F,5,FALSE)</f>
        <v>0</v>
      </c>
      <c r="U1336" t="str">
        <f>+VLOOKUP($G1336,TP!$G:$J,4,FALSE)</f>
        <v>Charges</v>
      </c>
    </row>
    <row r="1337" spans="1:21">
      <c r="A1337">
        <v>2015</v>
      </c>
      <c r="B1337">
        <v>10</v>
      </c>
      <c r="D1337">
        <v>71</v>
      </c>
      <c r="E1337" t="s">
        <v>196</v>
      </c>
      <c r="F1337" t="s">
        <v>17</v>
      </c>
      <c r="G1337">
        <v>62</v>
      </c>
      <c r="H1337" t="s">
        <v>29</v>
      </c>
      <c r="I1337">
        <v>626210</v>
      </c>
      <c r="J1337" t="s">
        <v>33</v>
      </c>
      <c r="O1337">
        <v>-7.64</v>
      </c>
      <c r="R1337" t="str">
        <f>+VLOOKUP($D1337,TP!$B:$E,3,FALSE)</f>
        <v>Services support</v>
      </c>
      <c r="S1337">
        <f>+VLOOKUP($D1337,TP!$B:$E,4,FALSE)</f>
        <v>0</v>
      </c>
      <c r="T1337">
        <f>+VLOOKUP($D1337,TP!$B:$F,5,FALSE)</f>
        <v>0</v>
      </c>
      <c r="U1337" t="str">
        <f>+VLOOKUP($G1337,TP!$G:$J,4,FALSE)</f>
        <v>Charges</v>
      </c>
    </row>
    <row r="1338" spans="1:21">
      <c r="A1338">
        <v>2015</v>
      </c>
      <c r="B1338">
        <v>10</v>
      </c>
      <c r="D1338">
        <v>71</v>
      </c>
      <c r="E1338" t="s">
        <v>196</v>
      </c>
      <c r="F1338" t="s">
        <v>17</v>
      </c>
      <c r="G1338">
        <v>62</v>
      </c>
      <c r="H1338" t="s">
        <v>29</v>
      </c>
      <c r="I1338">
        <v>628710</v>
      </c>
      <c r="J1338" t="s">
        <v>218</v>
      </c>
      <c r="K1338">
        <v>-44514.28</v>
      </c>
      <c r="L1338">
        <v>-38000</v>
      </c>
      <c r="M1338">
        <v>-49000</v>
      </c>
      <c r="P1338">
        <v>-25767</v>
      </c>
      <c r="Q1338">
        <v>-25767</v>
      </c>
      <c r="R1338" t="str">
        <f>+VLOOKUP($D1338,TP!$B:$E,3,FALSE)</f>
        <v>Services support</v>
      </c>
      <c r="S1338">
        <f>+VLOOKUP($D1338,TP!$B:$E,4,FALSE)</f>
        <v>0</v>
      </c>
      <c r="T1338">
        <f>+VLOOKUP($D1338,TP!$B:$F,5,FALSE)</f>
        <v>0</v>
      </c>
      <c r="U1338" t="str">
        <f>+VLOOKUP($G1338,TP!$G:$J,4,FALSE)</f>
        <v>Charges</v>
      </c>
    </row>
    <row r="1339" spans="1:21">
      <c r="A1339">
        <v>2015</v>
      </c>
      <c r="B1339">
        <v>10</v>
      </c>
      <c r="D1339">
        <v>71</v>
      </c>
      <c r="E1339" t="s">
        <v>196</v>
      </c>
      <c r="F1339" t="s">
        <v>17</v>
      </c>
      <c r="G1339">
        <v>62</v>
      </c>
      <c r="H1339" t="s">
        <v>29</v>
      </c>
      <c r="I1339">
        <v>628710</v>
      </c>
      <c r="J1339" t="s">
        <v>218</v>
      </c>
      <c r="O1339">
        <v>-2870.04</v>
      </c>
      <c r="R1339" t="str">
        <f>+VLOOKUP($D1339,TP!$B:$E,3,FALSE)</f>
        <v>Services support</v>
      </c>
      <c r="S1339">
        <f>+VLOOKUP($D1339,TP!$B:$E,4,FALSE)</f>
        <v>0</v>
      </c>
      <c r="T1339">
        <f>+VLOOKUP($D1339,TP!$B:$F,5,FALSE)</f>
        <v>0</v>
      </c>
      <c r="U1339" t="str">
        <f>+VLOOKUP($G1339,TP!$G:$J,4,FALSE)</f>
        <v>Charges</v>
      </c>
    </row>
    <row r="1340" spans="1:21">
      <c r="A1340">
        <v>2015</v>
      </c>
      <c r="B1340">
        <v>10</v>
      </c>
      <c r="D1340">
        <v>71</v>
      </c>
      <c r="E1340" t="s">
        <v>196</v>
      </c>
      <c r="F1340" t="s">
        <v>17</v>
      </c>
      <c r="G1340">
        <v>62</v>
      </c>
      <c r="H1340" t="s">
        <v>29</v>
      </c>
      <c r="I1340">
        <v>628710</v>
      </c>
      <c r="J1340" t="s">
        <v>218</v>
      </c>
      <c r="O1340">
        <v>-2931.58</v>
      </c>
      <c r="R1340" t="str">
        <f>+VLOOKUP($D1340,TP!$B:$E,3,FALSE)</f>
        <v>Services support</v>
      </c>
      <c r="S1340">
        <f>+VLOOKUP($D1340,TP!$B:$E,4,FALSE)</f>
        <v>0</v>
      </c>
      <c r="T1340">
        <f>+VLOOKUP($D1340,TP!$B:$F,5,FALSE)</f>
        <v>0</v>
      </c>
      <c r="U1340" t="str">
        <f>+VLOOKUP($G1340,TP!$G:$J,4,FALSE)</f>
        <v>Charges</v>
      </c>
    </row>
    <row r="1341" spans="1:21">
      <c r="A1341">
        <v>2015</v>
      </c>
      <c r="B1341">
        <v>10</v>
      </c>
      <c r="D1341">
        <v>71</v>
      </c>
      <c r="E1341" t="s">
        <v>196</v>
      </c>
      <c r="F1341" t="s">
        <v>17</v>
      </c>
      <c r="G1341">
        <v>62</v>
      </c>
      <c r="H1341" t="s">
        <v>29</v>
      </c>
      <c r="I1341">
        <v>628710</v>
      </c>
      <c r="J1341" t="s">
        <v>218</v>
      </c>
      <c r="O1341">
        <v>61.54</v>
      </c>
      <c r="R1341" t="str">
        <f>+VLOOKUP($D1341,TP!$B:$E,3,FALSE)</f>
        <v>Services support</v>
      </c>
      <c r="S1341">
        <f>+VLOOKUP($D1341,TP!$B:$E,4,FALSE)</f>
        <v>0</v>
      </c>
      <c r="T1341">
        <f>+VLOOKUP($D1341,TP!$B:$F,5,FALSE)</f>
        <v>0</v>
      </c>
      <c r="U1341" t="str">
        <f>+VLOOKUP($G1341,TP!$G:$J,4,FALSE)</f>
        <v>Charges</v>
      </c>
    </row>
    <row r="1342" spans="1:21">
      <c r="A1342">
        <v>2015</v>
      </c>
      <c r="B1342">
        <v>10</v>
      </c>
      <c r="D1342">
        <v>71</v>
      </c>
      <c r="E1342" t="s">
        <v>196</v>
      </c>
      <c r="F1342" t="s">
        <v>17</v>
      </c>
      <c r="G1342">
        <v>62</v>
      </c>
      <c r="H1342" t="s">
        <v>29</v>
      </c>
      <c r="I1342">
        <v>628710</v>
      </c>
      <c r="J1342" t="s">
        <v>218</v>
      </c>
      <c r="O1342">
        <v>3510</v>
      </c>
      <c r="R1342" t="str">
        <f>+VLOOKUP($D1342,TP!$B:$E,3,FALSE)</f>
        <v>Services support</v>
      </c>
      <c r="S1342">
        <f>+VLOOKUP($D1342,TP!$B:$E,4,FALSE)</f>
        <v>0</v>
      </c>
      <c r="T1342">
        <f>+VLOOKUP($D1342,TP!$B:$F,5,FALSE)</f>
        <v>0</v>
      </c>
      <c r="U1342" t="str">
        <f>+VLOOKUP($G1342,TP!$G:$J,4,FALSE)</f>
        <v>Charges</v>
      </c>
    </row>
    <row r="1343" spans="1:21">
      <c r="A1343">
        <v>2015</v>
      </c>
      <c r="B1343">
        <v>10</v>
      </c>
      <c r="D1343">
        <v>71</v>
      </c>
      <c r="E1343" t="s">
        <v>196</v>
      </c>
      <c r="F1343" t="s">
        <v>17</v>
      </c>
      <c r="G1343">
        <v>62</v>
      </c>
      <c r="H1343" t="s">
        <v>29</v>
      </c>
      <c r="I1343">
        <v>628710</v>
      </c>
      <c r="J1343" t="s">
        <v>218</v>
      </c>
      <c r="O1343">
        <v>-148.80000000000001</v>
      </c>
      <c r="R1343" t="str">
        <f>+VLOOKUP($D1343,TP!$B:$E,3,FALSE)</f>
        <v>Services support</v>
      </c>
      <c r="S1343">
        <f>+VLOOKUP($D1343,TP!$B:$E,4,FALSE)</f>
        <v>0</v>
      </c>
      <c r="T1343">
        <f>+VLOOKUP($D1343,TP!$B:$F,5,FALSE)</f>
        <v>0</v>
      </c>
      <c r="U1343" t="str">
        <f>+VLOOKUP($G1343,TP!$G:$J,4,FALSE)</f>
        <v>Charges</v>
      </c>
    </row>
    <row r="1344" spans="1:21">
      <c r="A1344">
        <v>2015</v>
      </c>
      <c r="B1344">
        <v>10</v>
      </c>
      <c r="D1344">
        <v>71</v>
      </c>
      <c r="E1344" t="s">
        <v>196</v>
      </c>
      <c r="F1344" t="s">
        <v>17</v>
      </c>
      <c r="G1344">
        <v>62</v>
      </c>
      <c r="H1344" t="s">
        <v>29</v>
      </c>
      <c r="I1344">
        <v>628710</v>
      </c>
      <c r="J1344" t="s">
        <v>218</v>
      </c>
      <c r="O1344">
        <v>-2931.58</v>
      </c>
      <c r="R1344" t="str">
        <f>+VLOOKUP($D1344,TP!$B:$E,3,FALSE)</f>
        <v>Services support</v>
      </c>
      <c r="S1344">
        <f>+VLOOKUP($D1344,TP!$B:$E,4,FALSE)</f>
        <v>0</v>
      </c>
      <c r="T1344">
        <f>+VLOOKUP($D1344,TP!$B:$F,5,FALSE)</f>
        <v>0</v>
      </c>
      <c r="U1344" t="str">
        <f>+VLOOKUP($G1344,TP!$G:$J,4,FALSE)</f>
        <v>Charges</v>
      </c>
    </row>
    <row r="1345" spans="1:21">
      <c r="A1345">
        <v>2015</v>
      </c>
      <c r="B1345">
        <v>10</v>
      </c>
      <c r="D1345">
        <v>71</v>
      </c>
      <c r="E1345" t="s">
        <v>196</v>
      </c>
      <c r="F1345" t="s">
        <v>17</v>
      </c>
      <c r="G1345">
        <v>62</v>
      </c>
      <c r="H1345" t="s">
        <v>29</v>
      </c>
      <c r="I1345">
        <v>628710</v>
      </c>
      <c r="J1345" t="s">
        <v>218</v>
      </c>
      <c r="O1345">
        <v>-342.76</v>
      </c>
      <c r="R1345" t="str">
        <f>+VLOOKUP($D1345,TP!$B:$E,3,FALSE)</f>
        <v>Services support</v>
      </c>
      <c r="S1345">
        <f>+VLOOKUP($D1345,TP!$B:$E,4,FALSE)</f>
        <v>0</v>
      </c>
      <c r="T1345">
        <f>+VLOOKUP($D1345,TP!$B:$F,5,FALSE)</f>
        <v>0</v>
      </c>
      <c r="U1345" t="str">
        <f>+VLOOKUP($G1345,TP!$G:$J,4,FALSE)</f>
        <v>Charges</v>
      </c>
    </row>
    <row r="1346" spans="1:21">
      <c r="A1346">
        <v>2015</v>
      </c>
      <c r="B1346">
        <v>10</v>
      </c>
      <c r="D1346">
        <v>71</v>
      </c>
      <c r="E1346" t="s">
        <v>196</v>
      </c>
      <c r="F1346" t="s">
        <v>17</v>
      </c>
      <c r="G1346">
        <v>62</v>
      </c>
      <c r="H1346" t="s">
        <v>29</v>
      </c>
      <c r="I1346">
        <v>628710</v>
      </c>
      <c r="J1346" t="s">
        <v>218</v>
      </c>
      <c r="O1346">
        <v>-826.56</v>
      </c>
      <c r="R1346" t="str">
        <f>+VLOOKUP($D1346,TP!$B:$E,3,FALSE)</f>
        <v>Services support</v>
      </c>
      <c r="S1346">
        <f>+VLOOKUP($D1346,TP!$B:$E,4,FALSE)</f>
        <v>0</v>
      </c>
      <c r="T1346">
        <f>+VLOOKUP($D1346,TP!$B:$F,5,FALSE)</f>
        <v>0</v>
      </c>
      <c r="U1346" t="str">
        <f>+VLOOKUP($G1346,TP!$G:$J,4,FALSE)</f>
        <v>Charges</v>
      </c>
    </row>
    <row r="1347" spans="1:21">
      <c r="A1347">
        <v>2015</v>
      </c>
      <c r="B1347">
        <v>10</v>
      </c>
      <c r="D1347">
        <v>71</v>
      </c>
      <c r="E1347" t="s">
        <v>196</v>
      </c>
      <c r="F1347" t="s">
        <v>17</v>
      </c>
      <c r="G1347">
        <v>62</v>
      </c>
      <c r="H1347" t="s">
        <v>29</v>
      </c>
      <c r="I1347">
        <v>628710</v>
      </c>
      <c r="J1347" t="s">
        <v>218</v>
      </c>
      <c r="O1347">
        <v>-3787.18</v>
      </c>
      <c r="R1347" t="str">
        <f>+VLOOKUP($D1347,TP!$B:$E,3,FALSE)</f>
        <v>Services support</v>
      </c>
      <c r="S1347">
        <f>+VLOOKUP($D1347,TP!$B:$E,4,FALSE)</f>
        <v>0</v>
      </c>
      <c r="T1347">
        <f>+VLOOKUP($D1347,TP!$B:$F,5,FALSE)</f>
        <v>0</v>
      </c>
      <c r="U1347" t="str">
        <f>+VLOOKUP($G1347,TP!$G:$J,4,FALSE)</f>
        <v>Charges</v>
      </c>
    </row>
    <row r="1348" spans="1:21">
      <c r="A1348">
        <v>2015</v>
      </c>
      <c r="B1348">
        <v>10</v>
      </c>
      <c r="D1348">
        <v>71</v>
      </c>
      <c r="E1348" t="s">
        <v>196</v>
      </c>
      <c r="F1348" t="s">
        <v>17</v>
      </c>
      <c r="G1348">
        <v>62</v>
      </c>
      <c r="H1348" t="s">
        <v>29</v>
      </c>
      <c r="I1348">
        <v>628710</v>
      </c>
      <c r="J1348" t="s">
        <v>218</v>
      </c>
      <c r="O1348">
        <v>-60</v>
      </c>
      <c r="R1348" t="str">
        <f>+VLOOKUP($D1348,TP!$B:$E,3,FALSE)</f>
        <v>Services support</v>
      </c>
      <c r="S1348">
        <f>+VLOOKUP($D1348,TP!$B:$E,4,FALSE)</f>
        <v>0</v>
      </c>
      <c r="T1348">
        <f>+VLOOKUP($D1348,TP!$B:$F,5,FALSE)</f>
        <v>0</v>
      </c>
      <c r="U1348" t="str">
        <f>+VLOOKUP($G1348,TP!$G:$J,4,FALSE)</f>
        <v>Charges</v>
      </c>
    </row>
    <row r="1349" spans="1:21">
      <c r="A1349">
        <v>2015</v>
      </c>
      <c r="B1349">
        <v>10</v>
      </c>
      <c r="D1349">
        <v>71</v>
      </c>
      <c r="E1349" t="s">
        <v>196</v>
      </c>
      <c r="F1349" t="s">
        <v>17</v>
      </c>
      <c r="G1349">
        <v>62</v>
      </c>
      <c r="H1349" t="s">
        <v>29</v>
      </c>
      <c r="I1349">
        <v>628710</v>
      </c>
      <c r="J1349" t="s">
        <v>218</v>
      </c>
      <c r="O1349">
        <v>-446.4</v>
      </c>
      <c r="R1349" t="str">
        <f>+VLOOKUP($D1349,TP!$B:$E,3,FALSE)</f>
        <v>Services support</v>
      </c>
      <c r="S1349">
        <f>+VLOOKUP($D1349,TP!$B:$E,4,FALSE)</f>
        <v>0</v>
      </c>
      <c r="T1349">
        <f>+VLOOKUP($D1349,TP!$B:$F,5,FALSE)</f>
        <v>0</v>
      </c>
      <c r="U1349" t="str">
        <f>+VLOOKUP($G1349,TP!$G:$J,4,FALSE)</f>
        <v>Charges</v>
      </c>
    </row>
    <row r="1350" spans="1:21">
      <c r="A1350">
        <v>2015</v>
      </c>
      <c r="B1350">
        <v>10</v>
      </c>
      <c r="D1350">
        <v>71</v>
      </c>
      <c r="E1350" t="s">
        <v>196</v>
      </c>
      <c r="F1350" t="s">
        <v>17</v>
      </c>
      <c r="G1350">
        <v>62</v>
      </c>
      <c r="H1350" t="s">
        <v>29</v>
      </c>
      <c r="I1350">
        <v>628710</v>
      </c>
      <c r="J1350" t="s">
        <v>218</v>
      </c>
      <c r="O1350">
        <v>-360</v>
      </c>
      <c r="R1350" t="str">
        <f>+VLOOKUP($D1350,TP!$B:$E,3,FALSE)</f>
        <v>Services support</v>
      </c>
      <c r="S1350">
        <f>+VLOOKUP($D1350,TP!$B:$E,4,FALSE)</f>
        <v>0</v>
      </c>
      <c r="T1350">
        <f>+VLOOKUP($D1350,TP!$B:$F,5,FALSE)</f>
        <v>0</v>
      </c>
      <c r="U1350" t="str">
        <f>+VLOOKUP($G1350,TP!$G:$J,4,FALSE)</f>
        <v>Charges</v>
      </c>
    </row>
    <row r="1351" spans="1:21">
      <c r="A1351">
        <v>2015</v>
      </c>
      <c r="B1351">
        <v>10</v>
      </c>
      <c r="D1351">
        <v>71</v>
      </c>
      <c r="E1351" t="s">
        <v>196</v>
      </c>
      <c r="F1351" t="s">
        <v>17</v>
      </c>
      <c r="G1351">
        <v>62</v>
      </c>
      <c r="H1351" t="s">
        <v>29</v>
      </c>
      <c r="I1351">
        <v>628710</v>
      </c>
      <c r="J1351" t="s">
        <v>218</v>
      </c>
      <c r="O1351">
        <v>-3787.18</v>
      </c>
      <c r="R1351" t="str">
        <f>+VLOOKUP($D1351,TP!$B:$E,3,FALSE)</f>
        <v>Services support</v>
      </c>
      <c r="S1351">
        <f>+VLOOKUP($D1351,TP!$B:$E,4,FALSE)</f>
        <v>0</v>
      </c>
      <c r="T1351">
        <f>+VLOOKUP($D1351,TP!$B:$F,5,FALSE)</f>
        <v>0</v>
      </c>
      <c r="U1351" t="str">
        <f>+VLOOKUP($G1351,TP!$G:$J,4,FALSE)</f>
        <v>Charges</v>
      </c>
    </row>
    <row r="1352" spans="1:21">
      <c r="A1352">
        <v>2015</v>
      </c>
      <c r="B1352">
        <v>10</v>
      </c>
      <c r="D1352">
        <v>71</v>
      </c>
      <c r="E1352" t="s">
        <v>196</v>
      </c>
      <c r="F1352" t="s">
        <v>17</v>
      </c>
      <c r="G1352">
        <v>62</v>
      </c>
      <c r="H1352" t="s">
        <v>29</v>
      </c>
      <c r="I1352">
        <v>628710</v>
      </c>
      <c r="J1352" t="s">
        <v>218</v>
      </c>
      <c r="O1352">
        <v>-7297.18</v>
      </c>
      <c r="R1352" t="str">
        <f>+VLOOKUP($D1352,TP!$B:$E,3,FALSE)</f>
        <v>Services support</v>
      </c>
      <c r="S1352">
        <f>+VLOOKUP($D1352,TP!$B:$E,4,FALSE)</f>
        <v>0</v>
      </c>
      <c r="T1352">
        <f>+VLOOKUP($D1352,TP!$B:$F,5,FALSE)</f>
        <v>0</v>
      </c>
      <c r="U1352" t="str">
        <f>+VLOOKUP($G1352,TP!$G:$J,4,FALSE)</f>
        <v>Charges</v>
      </c>
    </row>
    <row r="1353" spans="1:21">
      <c r="A1353">
        <v>2015</v>
      </c>
      <c r="B1353">
        <v>10</v>
      </c>
      <c r="D1353">
        <v>71</v>
      </c>
      <c r="E1353" t="s">
        <v>196</v>
      </c>
      <c r="F1353" t="s">
        <v>17</v>
      </c>
      <c r="G1353">
        <v>62</v>
      </c>
      <c r="H1353" t="s">
        <v>29</v>
      </c>
      <c r="I1353">
        <v>628710</v>
      </c>
      <c r="J1353" t="s">
        <v>218</v>
      </c>
      <c r="O1353">
        <v>-940.32</v>
      </c>
      <c r="R1353" t="str">
        <f>+VLOOKUP($D1353,TP!$B:$E,3,FALSE)</f>
        <v>Services support</v>
      </c>
      <c r="S1353">
        <f>+VLOOKUP($D1353,TP!$B:$E,4,FALSE)</f>
        <v>0</v>
      </c>
      <c r="T1353">
        <f>+VLOOKUP($D1353,TP!$B:$F,5,FALSE)</f>
        <v>0</v>
      </c>
      <c r="U1353" t="str">
        <f>+VLOOKUP($G1353,TP!$G:$J,4,FALSE)</f>
        <v>Charges</v>
      </c>
    </row>
    <row r="1354" spans="1:21">
      <c r="A1354">
        <v>2015</v>
      </c>
      <c r="B1354">
        <v>10</v>
      </c>
      <c r="D1354">
        <v>71</v>
      </c>
      <c r="E1354" t="s">
        <v>196</v>
      </c>
      <c r="F1354" t="s">
        <v>17</v>
      </c>
      <c r="G1354">
        <v>62</v>
      </c>
      <c r="H1354" t="s">
        <v>29</v>
      </c>
      <c r="I1354">
        <v>628710</v>
      </c>
      <c r="J1354" t="s">
        <v>218</v>
      </c>
      <c r="O1354">
        <v>-2485.16</v>
      </c>
      <c r="R1354" t="str">
        <f>+VLOOKUP($D1354,TP!$B:$E,3,FALSE)</f>
        <v>Services support</v>
      </c>
      <c r="S1354">
        <f>+VLOOKUP($D1354,TP!$B:$E,4,FALSE)</f>
        <v>0</v>
      </c>
      <c r="T1354">
        <f>+VLOOKUP($D1354,TP!$B:$F,5,FALSE)</f>
        <v>0</v>
      </c>
      <c r="U1354" t="str">
        <f>+VLOOKUP($G1354,TP!$G:$J,4,FALSE)</f>
        <v>Charges</v>
      </c>
    </row>
    <row r="1355" spans="1:21">
      <c r="A1355">
        <v>2015</v>
      </c>
      <c r="B1355">
        <v>10</v>
      </c>
      <c r="D1355">
        <v>71</v>
      </c>
      <c r="E1355" t="s">
        <v>196</v>
      </c>
      <c r="F1355" t="s">
        <v>17</v>
      </c>
      <c r="G1355">
        <v>62</v>
      </c>
      <c r="H1355" t="s">
        <v>29</v>
      </c>
      <c r="I1355">
        <v>628710</v>
      </c>
      <c r="J1355" t="s">
        <v>218</v>
      </c>
      <c r="O1355">
        <v>-92.11</v>
      </c>
      <c r="R1355" t="str">
        <f>+VLOOKUP($D1355,TP!$B:$E,3,FALSE)</f>
        <v>Services support</v>
      </c>
      <c r="S1355">
        <f>+VLOOKUP($D1355,TP!$B:$E,4,FALSE)</f>
        <v>0</v>
      </c>
      <c r="T1355">
        <f>+VLOOKUP($D1355,TP!$B:$F,5,FALSE)</f>
        <v>0</v>
      </c>
      <c r="U1355" t="str">
        <f>+VLOOKUP($G1355,TP!$G:$J,4,FALSE)</f>
        <v>Charges</v>
      </c>
    </row>
    <row r="1356" spans="1:21">
      <c r="A1356">
        <v>2015</v>
      </c>
      <c r="B1356">
        <v>10</v>
      </c>
      <c r="D1356">
        <v>71</v>
      </c>
      <c r="E1356" t="s">
        <v>196</v>
      </c>
      <c r="F1356" t="s">
        <v>17</v>
      </c>
      <c r="G1356">
        <v>62</v>
      </c>
      <c r="H1356" t="s">
        <v>29</v>
      </c>
      <c r="I1356">
        <v>628710</v>
      </c>
      <c r="J1356" t="s">
        <v>218</v>
      </c>
      <c r="O1356">
        <v>-1030.0999999999999</v>
      </c>
      <c r="R1356" t="str">
        <f>+VLOOKUP($D1356,TP!$B:$E,3,FALSE)</f>
        <v>Services support</v>
      </c>
      <c r="S1356">
        <f>+VLOOKUP($D1356,TP!$B:$E,4,FALSE)</f>
        <v>0</v>
      </c>
      <c r="T1356">
        <f>+VLOOKUP($D1356,TP!$B:$F,5,FALSE)</f>
        <v>0</v>
      </c>
      <c r="U1356" t="str">
        <f>+VLOOKUP($G1356,TP!$G:$J,4,FALSE)</f>
        <v>Charges</v>
      </c>
    </row>
    <row r="1357" spans="1:21">
      <c r="A1357">
        <v>2015</v>
      </c>
      <c r="B1357">
        <v>10</v>
      </c>
      <c r="D1357">
        <v>71</v>
      </c>
      <c r="E1357" t="s">
        <v>196</v>
      </c>
      <c r="F1357" t="s">
        <v>17</v>
      </c>
      <c r="G1357">
        <v>62</v>
      </c>
      <c r="H1357" t="s">
        <v>29</v>
      </c>
      <c r="I1357">
        <v>628710</v>
      </c>
      <c r="J1357" t="s">
        <v>218</v>
      </c>
      <c r="K1357">
        <v>0</v>
      </c>
      <c r="L1357">
        <v>-500</v>
      </c>
      <c r="M1357">
        <v>0</v>
      </c>
      <c r="P1357">
        <v>-1200</v>
      </c>
      <c r="Q1357">
        <v>-1200</v>
      </c>
      <c r="R1357" t="str">
        <f>+VLOOKUP($D1357,TP!$B:$E,3,FALSE)</f>
        <v>Services support</v>
      </c>
      <c r="S1357">
        <f>+VLOOKUP($D1357,TP!$B:$E,4,FALSE)</f>
        <v>0</v>
      </c>
      <c r="T1357">
        <f>+VLOOKUP($D1357,TP!$B:$F,5,FALSE)</f>
        <v>0</v>
      </c>
      <c r="U1357" t="str">
        <f>+VLOOKUP($G1357,TP!$G:$J,4,FALSE)</f>
        <v>Charges</v>
      </c>
    </row>
    <row r="1358" spans="1:21">
      <c r="A1358">
        <v>2015</v>
      </c>
      <c r="B1358">
        <v>10</v>
      </c>
      <c r="D1358">
        <v>71</v>
      </c>
      <c r="E1358" t="s">
        <v>196</v>
      </c>
      <c r="F1358" t="s">
        <v>17</v>
      </c>
      <c r="G1358">
        <v>62</v>
      </c>
      <c r="H1358" t="s">
        <v>29</v>
      </c>
      <c r="I1358">
        <v>628720</v>
      </c>
      <c r="J1358" t="s">
        <v>219</v>
      </c>
      <c r="K1358">
        <v>-1011.47</v>
      </c>
      <c r="L1358">
        <v>-1000</v>
      </c>
      <c r="M1358">
        <v>-1300</v>
      </c>
      <c r="P1358">
        <v>-1000</v>
      </c>
      <c r="Q1358">
        <v>-1000</v>
      </c>
      <c r="R1358" t="str">
        <f>+VLOOKUP($D1358,TP!$B:$E,3,FALSE)</f>
        <v>Services support</v>
      </c>
      <c r="S1358">
        <f>+VLOOKUP($D1358,TP!$B:$E,4,FALSE)</f>
        <v>0</v>
      </c>
      <c r="T1358">
        <f>+VLOOKUP($D1358,TP!$B:$F,5,FALSE)</f>
        <v>0</v>
      </c>
      <c r="U1358" t="str">
        <f>+VLOOKUP($G1358,TP!$G:$J,4,FALSE)</f>
        <v>Charges</v>
      </c>
    </row>
    <row r="1359" spans="1:21">
      <c r="A1359">
        <v>2015</v>
      </c>
      <c r="B1359">
        <v>10</v>
      </c>
      <c r="D1359">
        <v>71</v>
      </c>
      <c r="E1359" t="s">
        <v>196</v>
      </c>
      <c r="F1359" t="s">
        <v>17</v>
      </c>
      <c r="G1359">
        <v>62</v>
      </c>
      <c r="H1359" t="s">
        <v>29</v>
      </c>
      <c r="I1359">
        <v>628720</v>
      </c>
      <c r="J1359" t="s">
        <v>219</v>
      </c>
      <c r="O1359">
        <v>-171.45</v>
      </c>
      <c r="R1359" t="str">
        <f>+VLOOKUP($D1359,TP!$B:$E,3,FALSE)</f>
        <v>Services support</v>
      </c>
      <c r="S1359">
        <f>+VLOOKUP($D1359,TP!$B:$E,4,FALSE)</f>
        <v>0</v>
      </c>
      <c r="T1359">
        <f>+VLOOKUP($D1359,TP!$B:$F,5,FALSE)</f>
        <v>0</v>
      </c>
      <c r="U1359" t="str">
        <f>+VLOOKUP($G1359,TP!$G:$J,4,FALSE)</f>
        <v>Charges</v>
      </c>
    </row>
    <row r="1360" spans="1:21">
      <c r="A1360">
        <v>2015</v>
      </c>
      <c r="B1360">
        <v>10</v>
      </c>
      <c r="D1360">
        <v>71</v>
      </c>
      <c r="E1360" t="s">
        <v>196</v>
      </c>
      <c r="F1360" t="s">
        <v>17</v>
      </c>
      <c r="G1360">
        <v>62</v>
      </c>
      <c r="H1360" t="s">
        <v>29</v>
      </c>
      <c r="I1360">
        <v>628720</v>
      </c>
      <c r="J1360" t="s">
        <v>219</v>
      </c>
      <c r="O1360">
        <v>-54.24</v>
      </c>
      <c r="R1360" t="str">
        <f>+VLOOKUP($D1360,TP!$B:$E,3,FALSE)</f>
        <v>Services support</v>
      </c>
      <c r="S1360">
        <f>+VLOOKUP($D1360,TP!$B:$E,4,FALSE)</f>
        <v>0</v>
      </c>
      <c r="T1360">
        <f>+VLOOKUP($D1360,TP!$B:$F,5,FALSE)</f>
        <v>0</v>
      </c>
      <c r="U1360" t="str">
        <f>+VLOOKUP($G1360,TP!$G:$J,4,FALSE)</f>
        <v>Charges</v>
      </c>
    </row>
    <row r="1361" spans="1:21">
      <c r="A1361">
        <v>2015</v>
      </c>
      <c r="B1361">
        <v>10</v>
      </c>
      <c r="D1361">
        <v>71</v>
      </c>
      <c r="E1361" t="s">
        <v>196</v>
      </c>
      <c r="F1361" t="s">
        <v>17</v>
      </c>
      <c r="G1361">
        <v>62</v>
      </c>
      <c r="H1361" t="s">
        <v>29</v>
      </c>
      <c r="I1361">
        <v>628720</v>
      </c>
      <c r="J1361" t="s">
        <v>219</v>
      </c>
      <c r="O1361">
        <v>-171</v>
      </c>
      <c r="R1361" t="str">
        <f>+VLOOKUP($D1361,TP!$B:$E,3,FALSE)</f>
        <v>Services support</v>
      </c>
      <c r="S1361">
        <f>+VLOOKUP($D1361,TP!$B:$E,4,FALSE)</f>
        <v>0</v>
      </c>
      <c r="T1361">
        <f>+VLOOKUP($D1361,TP!$B:$F,5,FALSE)</f>
        <v>0</v>
      </c>
      <c r="U1361" t="str">
        <f>+VLOOKUP($G1361,TP!$G:$J,4,FALSE)</f>
        <v>Charges</v>
      </c>
    </row>
    <row r="1362" spans="1:21">
      <c r="A1362">
        <v>2015</v>
      </c>
      <c r="B1362">
        <v>10</v>
      </c>
      <c r="D1362">
        <v>71</v>
      </c>
      <c r="E1362" t="s">
        <v>196</v>
      </c>
      <c r="F1362" t="s">
        <v>17</v>
      </c>
      <c r="G1362">
        <v>62</v>
      </c>
      <c r="H1362" t="s">
        <v>29</v>
      </c>
      <c r="I1362">
        <v>628720</v>
      </c>
      <c r="J1362" t="s">
        <v>219</v>
      </c>
      <c r="O1362">
        <v>-172.86</v>
      </c>
      <c r="R1362" t="str">
        <f>+VLOOKUP($D1362,TP!$B:$E,3,FALSE)</f>
        <v>Services support</v>
      </c>
      <c r="S1362">
        <f>+VLOOKUP($D1362,TP!$B:$E,4,FALSE)</f>
        <v>0</v>
      </c>
      <c r="T1362">
        <f>+VLOOKUP($D1362,TP!$B:$F,5,FALSE)</f>
        <v>0</v>
      </c>
      <c r="U1362" t="str">
        <f>+VLOOKUP($G1362,TP!$G:$J,4,FALSE)</f>
        <v>Charges</v>
      </c>
    </row>
    <row r="1363" spans="1:21">
      <c r="A1363">
        <v>2015</v>
      </c>
      <c r="B1363">
        <v>10</v>
      </c>
      <c r="D1363">
        <v>71</v>
      </c>
      <c r="E1363" t="s">
        <v>196</v>
      </c>
      <c r="F1363" t="s">
        <v>17</v>
      </c>
      <c r="G1363">
        <v>62</v>
      </c>
      <c r="H1363" t="s">
        <v>29</v>
      </c>
      <c r="I1363">
        <v>628811</v>
      </c>
      <c r="J1363" t="s">
        <v>48</v>
      </c>
      <c r="K1363">
        <v>-660.68</v>
      </c>
      <c r="L1363">
        <v>-1200</v>
      </c>
      <c r="M1363">
        <v>0</v>
      </c>
      <c r="P1363">
        <v>0</v>
      </c>
      <c r="Q1363">
        <v>0</v>
      </c>
      <c r="R1363" t="str">
        <f>+VLOOKUP($D1363,TP!$B:$E,3,FALSE)</f>
        <v>Services support</v>
      </c>
      <c r="S1363">
        <f>+VLOOKUP($D1363,TP!$B:$E,4,FALSE)</f>
        <v>0</v>
      </c>
      <c r="T1363">
        <f>+VLOOKUP($D1363,TP!$B:$F,5,FALSE)</f>
        <v>0</v>
      </c>
      <c r="U1363" t="str">
        <f>+VLOOKUP($G1363,TP!$G:$J,4,FALSE)</f>
        <v>Charges</v>
      </c>
    </row>
    <row r="1364" spans="1:21">
      <c r="A1364">
        <v>2015</v>
      </c>
      <c r="B1364">
        <v>10</v>
      </c>
      <c r="D1364">
        <v>71</v>
      </c>
      <c r="E1364" t="s">
        <v>196</v>
      </c>
      <c r="F1364" t="s">
        <v>17</v>
      </c>
      <c r="G1364">
        <v>62</v>
      </c>
      <c r="H1364" t="s">
        <v>29</v>
      </c>
      <c r="I1364">
        <v>628811</v>
      </c>
      <c r="J1364" t="s">
        <v>48</v>
      </c>
      <c r="O1364">
        <v>-1137.5999999999999</v>
      </c>
      <c r="R1364" t="str">
        <f>+VLOOKUP($D1364,TP!$B:$E,3,FALSE)</f>
        <v>Services support</v>
      </c>
      <c r="S1364">
        <f>+VLOOKUP($D1364,TP!$B:$E,4,FALSE)</f>
        <v>0</v>
      </c>
      <c r="T1364">
        <f>+VLOOKUP($D1364,TP!$B:$F,5,FALSE)</f>
        <v>0</v>
      </c>
      <c r="U1364" t="str">
        <f>+VLOOKUP($G1364,TP!$G:$J,4,FALSE)</f>
        <v>Charges</v>
      </c>
    </row>
    <row r="1365" spans="1:21">
      <c r="A1365">
        <v>2015</v>
      </c>
      <c r="B1365">
        <v>10</v>
      </c>
      <c r="D1365">
        <v>71</v>
      </c>
      <c r="E1365" t="s">
        <v>196</v>
      </c>
      <c r="F1365" t="s">
        <v>17</v>
      </c>
      <c r="G1365">
        <v>62</v>
      </c>
      <c r="H1365" t="s">
        <v>29</v>
      </c>
      <c r="I1365">
        <v>628890</v>
      </c>
      <c r="J1365" t="s">
        <v>54</v>
      </c>
      <c r="N1365">
        <v>-2620.8000000000002</v>
      </c>
      <c r="R1365" t="str">
        <f>+VLOOKUP($D1365,TP!$B:$E,3,FALSE)</f>
        <v>Services support</v>
      </c>
      <c r="S1365">
        <f>+VLOOKUP($D1365,TP!$B:$E,4,FALSE)</f>
        <v>0</v>
      </c>
      <c r="T1365">
        <f>+VLOOKUP($D1365,TP!$B:$F,5,FALSE)</f>
        <v>0</v>
      </c>
      <c r="U1365" t="str">
        <f>+VLOOKUP($G1365,TP!$G:$J,4,FALSE)</f>
        <v>Charges</v>
      </c>
    </row>
    <row r="1366" spans="1:21">
      <c r="A1366">
        <v>2015</v>
      </c>
      <c r="B1366">
        <v>10</v>
      </c>
      <c r="D1366">
        <v>71</v>
      </c>
      <c r="E1366" t="s">
        <v>196</v>
      </c>
      <c r="F1366" t="s">
        <v>17</v>
      </c>
      <c r="G1366">
        <v>62</v>
      </c>
      <c r="H1366" t="s">
        <v>29</v>
      </c>
      <c r="I1366">
        <v>628890</v>
      </c>
      <c r="J1366" t="s">
        <v>54</v>
      </c>
      <c r="K1366">
        <v>-1005.78</v>
      </c>
      <c r="L1366">
        <v>-2800</v>
      </c>
      <c r="M1366">
        <v>-1500</v>
      </c>
      <c r="P1366">
        <v>-1700</v>
      </c>
      <c r="Q1366">
        <v>-1700</v>
      </c>
      <c r="R1366" t="str">
        <f>+VLOOKUP($D1366,TP!$B:$E,3,FALSE)</f>
        <v>Services support</v>
      </c>
      <c r="S1366">
        <f>+VLOOKUP($D1366,TP!$B:$E,4,FALSE)</f>
        <v>0</v>
      </c>
      <c r="T1366">
        <f>+VLOOKUP($D1366,TP!$B:$F,5,FALSE)</f>
        <v>0</v>
      </c>
      <c r="U1366" t="str">
        <f>+VLOOKUP($G1366,TP!$G:$J,4,FALSE)</f>
        <v>Charges</v>
      </c>
    </row>
    <row r="1367" spans="1:21">
      <c r="A1367">
        <v>2015</v>
      </c>
      <c r="B1367">
        <v>10</v>
      </c>
      <c r="D1367">
        <v>71</v>
      </c>
      <c r="E1367" t="s">
        <v>196</v>
      </c>
      <c r="F1367" t="s">
        <v>17</v>
      </c>
      <c r="G1367">
        <v>62</v>
      </c>
      <c r="H1367" t="s">
        <v>29</v>
      </c>
      <c r="I1367">
        <v>628890</v>
      </c>
      <c r="J1367" t="s">
        <v>54</v>
      </c>
      <c r="O1367">
        <v>-1235.52</v>
      </c>
      <c r="R1367" t="str">
        <f>+VLOOKUP($D1367,TP!$B:$E,3,FALSE)</f>
        <v>Services support</v>
      </c>
      <c r="S1367">
        <f>+VLOOKUP($D1367,TP!$B:$E,4,FALSE)</f>
        <v>0</v>
      </c>
      <c r="T1367">
        <f>+VLOOKUP($D1367,TP!$B:$F,5,FALSE)</f>
        <v>0</v>
      </c>
      <c r="U1367" t="str">
        <f>+VLOOKUP($G1367,TP!$G:$J,4,FALSE)</f>
        <v>Charges</v>
      </c>
    </row>
    <row r="1368" spans="1:21">
      <c r="A1368">
        <v>2015</v>
      </c>
      <c r="B1368">
        <v>10</v>
      </c>
      <c r="D1368">
        <v>71</v>
      </c>
      <c r="E1368" t="s">
        <v>196</v>
      </c>
      <c r="F1368" t="s">
        <v>17</v>
      </c>
      <c r="G1368">
        <v>62</v>
      </c>
      <c r="H1368" t="s">
        <v>29</v>
      </c>
      <c r="I1368">
        <v>628890</v>
      </c>
      <c r="J1368" t="s">
        <v>54</v>
      </c>
      <c r="O1368">
        <v>-369.63</v>
      </c>
      <c r="R1368" t="str">
        <f>+VLOOKUP($D1368,TP!$B:$E,3,FALSE)</f>
        <v>Services support</v>
      </c>
      <c r="S1368">
        <f>+VLOOKUP($D1368,TP!$B:$E,4,FALSE)</f>
        <v>0</v>
      </c>
      <c r="T1368">
        <f>+VLOOKUP($D1368,TP!$B:$F,5,FALSE)</f>
        <v>0</v>
      </c>
      <c r="U1368" t="str">
        <f>+VLOOKUP($G1368,TP!$G:$J,4,FALSE)</f>
        <v>Charges</v>
      </c>
    </row>
    <row r="1369" spans="1:21">
      <c r="A1369">
        <v>2015</v>
      </c>
      <c r="B1369">
        <v>10</v>
      </c>
      <c r="D1369">
        <v>71</v>
      </c>
      <c r="E1369" t="s">
        <v>196</v>
      </c>
      <c r="F1369" t="s">
        <v>17</v>
      </c>
      <c r="G1369">
        <v>62</v>
      </c>
      <c r="H1369" t="s">
        <v>29</v>
      </c>
      <c r="I1369">
        <v>628890</v>
      </c>
      <c r="J1369" t="s">
        <v>54</v>
      </c>
      <c r="O1369">
        <v>1235.52</v>
      </c>
      <c r="R1369" t="str">
        <f>+VLOOKUP($D1369,TP!$B:$E,3,FALSE)</f>
        <v>Services support</v>
      </c>
      <c r="S1369">
        <f>+VLOOKUP($D1369,TP!$B:$E,4,FALSE)</f>
        <v>0</v>
      </c>
      <c r="T1369">
        <f>+VLOOKUP($D1369,TP!$B:$F,5,FALSE)</f>
        <v>0</v>
      </c>
      <c r="U1369" t="str">
        <f>+VLOOKUP($G1369,TP!$G:$J,4,FALSE)</f>
        <v>Charges</v>
      </c>
    </row>
    <row r="1370" spans="1:21">
      <c r="A1370">
        <v>2015</v>
      </c>
      <c r="B1370">
        <v>10</v>
      </c>
      <c r="D1370">
        <v>71</v>
      </c>
      <c r="E1370" t="s">
        <v>196</v>
      </c>
      <c r="F1370" t="s">
        <v>17</v>
      </c>
      <c r="G1370">
        <v>62</v>
      </c>
      <c r="H1370" t="s">
        <v>29</v>
      </c>
      <c r="I1370">
        <v>628890</v>
      </c>
      <c r="J1370" t="s">
        <v>54</v>
      </c>
      <c r="O1370">
        <v>-1080</v>
      </c>
      <c r="R1370" t="str">
        <f>+VLOOKUP($D1370,TP!$B:$E,3,FALSE)</f>
        <v>Services support</v>
      </c>
      <c r="S1370">
        <f>+VLOOKUP($D1370,TP!$B:$E,4,FALSE)</f>
        <v>0</v>
      </c>
      <c r="T1370">
        <f>+VLOOKUP($D1370,TP!$B:$F,5,FALSE)</f>
        <v>0</v>
      </c>
      <c r="U1370" t="str">
        <f>+VLOOKUP($G1370,TP!$G:$J,4,FALSE)</f>
        <v>Charges</v>
      </c>
    </row>
    <row r="1371" spans="1:21">
      <c r="A1371">
        <v>2015</v>
      </c>
      <c r="B1371">
        <v>10</v>
      </c>
      <c r="D1371">
        <v>71</v>
      </c>
      <c r="E1371" t="s">
        <v>196</v>
      </c>
      <c r="F1371" t="s">
        <v>17</v>
      </c>
      <c r="G1371">
        <v>62</v>
      </c>
      <c r="H1371" t="s">
        <v>29</v>
      </c>
      <c r="I1371">
        <v>628890</v>
      </c>
      <c r="J1371" t="s">
        <v>54</v>
      </c>
      <c r="O1371">
        <v>-1235.52</v>
      </c>
      <c r="R1371" t="str">
        <f>+VLOOKUP($D1371,TP!$B:$E,3,FALSE)</f>
        <v>Services support</v>
      </c>
      <c r="S1371">
        <f>+VLOOKUP($D1371,TP!$B:$E,4,FALSE)</f>
        <v>0</v>
      </c>
      <c r="T1371">
        <f>+VLOOKUP($D1371,TP!$B:$F,5,FALSE)</f>
        <v>0</v>
      </c>
      <c r="U1371" t="str">
        <f>+VLOOKUP($G1371,TP!$G:$J,4,FALSE)</f>
        <v>Charges</v>
      </c>
    </row>
    <row r="1372" spans="1:21">
      <c r="A1372">
        <v>2015</v>
      </c>
      <c r="B1372">
        <v>10</v>
      </c>
      <c r="D1372">
        <v>71</v>
      </c>
      <c r="E1372" t="s">
        <v>196</v>
      </c>
      <c r="F1372" t="s">
        <v>17</v>
      </c>
      <c r="G1372">
        <v>62</v>
      </c>
      <c r="H1372" t="s">
        <v>29</v>
      </c>
      <c r="I1372">
        <v>628890</v>
      </c>
      <c r="J1372" t="s">
        <v>54</v>
      </c>
      <c r="O1372">
        <v>-101.82</v>
      </c>
      <c r="R1372" t="str">
        <f>+VLOOKUP($D1372,TP!$B:$E,3,FALSE)</f>
        <v>Services support</v>
      </c>
      <c r="S1372">
        <f>+VLOOKUP($D1372,TP!$B:$E,4,FALSE)</f>
        <v>0</v>
      </c>
      <c r="T1372">
        <f>+VLOOKUP($D1372,TP!$B:$F,5,FALSE)</f>
        <v>0</v>
      </c>
      <c r="U1372" t="str">
        <f>+VLOOKUP($G1372,TP!$G:$J,4,FALSE)</f>
        <v>Charges</v>
      </c>
    </row>
    <row r="1373" spans="1:21">
      <c r="A1373">
        <v>2015</v>
      </c>
      <c r="B1373">
        <v>10</v>
      </c>
      <c r="D1373">
        <v>71</v>
      </c>
      <c r="E1373" t="s">
        <v>196</v>
      </c>
      <c r="F1373" t="s">
        <v>17</v>
      </c>
      <c r="G1373">
        <v>63</v>
      </c>
      <c r="H1373" t="s">
        <v>35</v>
      </c>
      <c r="I1373">
        <v>633800</v>
      </c>
      <c r="J1373" t="s">
        <v>220</v>
      </c>
      <c r="K1373">
        <v>-993.13</v>
      </c>
      <c r="L1373">
        <v>-1000</v>
      </c>
      <c r="M1373">
        <v>-1000</v>
      </c>
      <c r="P1373">
        <v>-1000</v>
      </c>
      <c r="Q1373">
        <v>-1000</v>
      </c>
      <c r="R1373" t="str">
        <f>+VLOOKUP($D1373,TP!$B:$E,3,FALSE)</f>
        <v>Services support</v>
      </c>
      <c r="S1373">
        <f>+VLOOKUP($D1373,TP!$B:$E,4,FALSE)</f>
        <v>0</v>
      </c>
      <c r="T1373">
        <f>+VLOOKUP($D1373,TP!$B:$F,5,FALSE)</f>
        <v>0</v>
      </c>
      <c r="U1373" t="str">
        <f>+VLOOKUP($G1373,TP!$G:$J,4,FALSE)</f>
        <v>Charges</v>
      </c>
    </row>
    <row r="1374" spans="1:21">
      <c r="A1374">
        <v>2015</v>
      </c>
      <c r="B1374">
        <v>10</v>
      </c>
      <c r="D1374">
        <v>71</v>
      </c>
      <c r="E1374" t="s">
        <v>196</v>
      </c>
      <c r="F1374" t="s">
        <v>17</v>
      </c>
      <c r="G1374">
        <v>63</v>
      </c>
      <c r="H1374" t="s">
        <v>35</v>
      </c>
      <c r="I1374">
        <v>635120</v>
      </c>
      <c r="J1374" t="s">
        <v>221</v>
      </c>
      <c r="K1374">
        <v>-51070</v>
      </c>
      <c r="L1374">
        <v>-53203</v>
      </c>
      <c r="M1374">
        <v>-53000</v>
      </c>
      <c r="P1374">
        <v>-53500</v>
      </c>
      <c r="Q1374">
        <v>-53500</v>
      </c>
      <c r="R1374" t="str">
        <f>+VLOOKUP($D1374,TP!$B:$E,3,FALSE)</f>
        <v>Services support</v>
      </c>
      <c r="S1374">
        <f>+VLOOKUP($D1374,TP!$B:$E,4,FALSE)</f>
        <v>0</v>
      </c>
      <c r="T1374">
        <f>+VLOOKUP($D1374,TP!$B:$F,5,FALSE)</f>
        <v>0</v>
      </c>
      <c r="U1374" t="str">
        <f>+VLOOKUP($G1374,TP!$G:$J,4,FALSE)</f>
        <v>Charges</v>
      </c>
    </row>
    <row r="1375" spans="1:21">
      <c r="A1375">
        <v>2015</v>
      </c>
      <c r="B1375">
        <v>10</v>
      </c>
      <c r="D1375">
        <v>71</v>
      </c>
      <c r="E1375" t="s">
        <v>196</v>
      </c>
      <c r="F1375" t="s">
        <v>17</v>
      </c>
      <c r="G1375">
        <v>63</v>
      </c>
      <c r="H1375" t="s">
        <v>35</v>
      </c>
      <c r="I1375">
        <v>635120</v>
      </c>
      <c r="J1375" t="s">
        <v>221</v>
      </c>
      <c r="O1375">
        <v>-53203</v>
      </c>
      <c r="R1375" t="str">
        <f>+VLOOKUP($D1375,TP!$B:$E,3,FALSE)</f>
        <v>Services support</v>
      </c>
      <c r="S1375">
        <f>+VLOOKUP($D1375,TP!$B:$E,4,FALSE)</f>
        <v>0</v>
      </c>
      <c r="T1375">
        <f>+VLOOKUP($D1375,TP!$B:$F,5,FALSE)</f>
        <v>0</v>
      </c>
      <c r="U1375" t="str">
        <f>+VLOOKUP($G1375,TP!$G:$J,4,FALSE)</f>
        <v>Charges</v>
      </c>
    </row>
    <row r="1376" spans="1:21">
      <c r="A1376">
        <v>2015</v>
      </c>
      <c r="B1376">
        <v>10</v>
      </c>
      <c r="D1376">
        <v>71</v>
      </c>
      <c r="E1376" t="s">
        <v>196</v>
      </c>
      <c r="F1376" t="s">
        <v>17</v>
      </c>
      <c r="G1376">
        <v>63</v>
      </c>
      <c r="H1376" t="s">
        <v>35</v>
      </c>
      <c r="I1376">
        <v>635131</v>
      </c>
      <c r="J1376" t="s">
        <v>222</v>
      </c>
      <c r="K1376">
        <v>-10312</v>
      </c>
      <c r="L1376">
        <v>-10500</v>
      </c>
      <c r="M1376">
        <v>-10500</v>
      </c>
      <c r="P1376">
        <v>-10685</v>
      </c>
      <c r="Q1376">
        <v>-10880</v>
      </c>
      <c r="R1376" t="str">
        <f>+VLOOKUP($D1376,TP!$B:$E,3,FALSE)</f>
        <v>Services support</v>
      </c>
      <c r="S1376">
        <f>+VLOOKUP($D1376,TP!$B:$E,4,FALSE)</f>
        <v>0</v>
      </c>
      <c r="T1376">
        <f>+VLOOKUP($D1376,TP!$B:$F,5,FALSE)</f>
        <v>0</v>
      </c>
      <c r="U1376" t="str">
        <f>+VLOOKUP($G1376,TP!$G:$J,4,FALSE)</f>
        <v>Charges</v>
      </c>
    </row>
    <row r="1377" spans="1:21">
      <c r="A1377">
        <v>2015</v>
      </c>
      <c r="B1377">
        <v>10</v>
      </c>
      <c r="D1377">
        <v>71</v>
      </c>
      <c r="E1377" t="s">
        <v>196</v>
      </c>
      <c r="F1377" t="s">
        <v>17</v>
      </c>
      <c r="G1377">
        <v>64</v>
      </c>
      <c r="H1377" t="s">
        <v>36</v>
      </c>
      <c r="I1377">
        <v>186400</v>
      </c>
      <c r="J1377" t="s">
        <v>216</v>
      </c>
      <c r="K1377">
        <v>0</v>
      </c>
      <c r="L1377">
        <v>-50000</v>
      </c>
      <c r="M1377">
        <v>-68000</v>
      </c>
      <c r="P1377">
        <v>-50000</v>
      </c>
      <c r="Q1377">
        <v>-50000</v>
      </c>
      <c r="R1377" t="str">
        <f>+VLOOKUP($D1377,TP!$B:$E,3,FALSE)</f>
        <v>Services support</v>
      </c>
      <c r="S1377">
        <f>+VLOOKUP($D1377,TP!$B:$E,4,FALSE)</f>
        <v>0</v>
      </c>
      <c r="T1377">
        <f>+VLOOKUP($D1377,TP!$B:$F,5,FALSE)</f>
        <v>0</v>
      </c>
      <c r="U1377" t="str">
        <f>+VLOOKUP($G1377,TP!$G:$J,4,FALSE)</f>
        <v>Charges</v>
      </c>
    </row>
    <row r="1378" spans="1:21">
      <c r="A1378">
        <v>2015</v>
      </c>
      <c r="B1378">
        <v>10</v>
      </c>
      <c r="D1378">
        <v>71</v>
      </c>
      <c r="E1378" t="s">
        <v>196</v>
      </c>
      <c r="F1378" t="s">
        <v>17</v>
      </c>
      <c r="G1378">
        <v>64</v>
      </c>
      <c r="H1378" t="s">
        <v>36</v>
      </c>
      <c r="I1378">
        <v>186400</v>
      </c>
      <c r="J1378" t="s">
        <v>216</v>
      </c>
      <c r="K1378">
        <v>-60850</v>
      </c>
      <c r="L1378">
        <v>0</v>
      </c>
      <c r="M1378">
        <v>0</v>
      </c>
      <c r="P1378">
        <v>0</v>
      </c>
      <c r="Q1378">
        <v>0</v>
      </c>
      <c r="R1378" t="str">
        <f>+VLOOKUP($D1378,TP!$B:$E,3,FALSE)</f>
        <v>Services support</v>
      </c>
      <c r="S1378">
        <f>+VLOOKUP($D1378,TP!$B:$E,4,FALSE)</f>
        <v>0</v>
      </c>
      <c r="T1378">
        <f>+VLOOKUP($D1378,TP!$B:$F,5,FALSE)</f>
        <v>0</v>
      </c>
      <c r="U1378" t="str">
        <f>+VLOOKUP($G1378,TP!$G:$J,4,FALSE)</f>
        <v>Charges</v>
      </c>
    </row>
    <row r="1379" spans="1:21">
      <c r="A1379">
        <v>2015</v>
      </c>
      <c r="B1379">
        <v>10</v>
      </c>
      <c r="D1379">
        <v>71</v>
      </c>
      <c r="E1379" t="s">
        <v>196</v>
      </c>
      <c r="F1379" t="s">
        <v>17</v>
      </c>
      <c r="G1379">
        <v>65</v>
      </c>
      <c r="H1379" t="s">
        <v>38</v>
      </c>
      <c r="I1379">
        <v>658500</v>
      </c>
      <c r="J1379" t="s">
        <v>39</v>
      </c>
      <c r="K1379">
        <v>-59.9</v>
      </c>
      <c r="L1379">
        <v>-60</v>
      </c>
      <c r="M1379">
        <v>0</v>
      </c>
      <c r="P1379">
        <v>-60</v>
      </c>
      <c r="Q1379">
        <v>-60</v>
      </c>
      <c r="R1379" t="str">
        <f>+VLOOKUP($D1379,TP!$B:$E,3,FALSE)</f>
        <v>Services support</v>
      </c>
      <c r="S1379">
        <f>+VLOOKUP($D1379,TP!$B:$E,4,FALSE)</f>
        <v>0</v>
      </c>
      <c r="T1379">
        <f>+VLOOKUP($D1379,TP!$B:$F,5,FALSE)</f>
        <v>0</v>
      </c>
      <c r="U1379" t="str">
        <f>+VLOOKUP($G1379,TP!$G:$J,4,FALSE)</f>
        <v>Charges</v>
      </c>
    </row>
    <row r="1380" spans="1:21">
      <c r="A1380">
        <v>2015</v>
      </c>
      <c r="B1380">
        <v>10</v>
      </c>
      <c r="D1380">
        <v>71</v>
      </c>
      <c r="E1380" t="s">
        <v>196</v>
      </c>
      <c r="F1380" t="s">
        <v>17</v>
      </c>
      <c r="G1380">
        <v>66</v>
      </c>
      <c r="H1380" t="s">
        <v>223</v>
      </c>
      <c r="I1380">
        <v>661160</v>
      </c>
      <c r="J1380" t="s">
        <v>224</v>
      </c>
      <c r="K1380">
        <v>-17305.18</v>
      </c>
      <c r="L1380">
        <v>-14147</v>
      </c>
      <c r="M1380">
        <v>-14146</v>
      </c>
      <c r="P1380">
        <v>-12137</v>
      </c>
      <c r="Q1380">
        <v>-10058</v>
      </c>
      <c r="R1380" t="str">
        <f>+VLOOKUP($D1380,TP!$B:$E,3,FALSE)</f>
        <v>Services support</v>
      </c>
      <c r="S1380">
        <f>+VLOOKUP($D1380,TP!$B:$E,4,FALSE)</f>
        <v>0</v>
      </c>
      <c r="T1380">
        <f>+VLOOKUP($D1380,TP!$B:$F,5,FALSE)</f>
        <v>0</v>
      </c>
      <c r="U1380" t="str">
        <f>+VLOOKUP($G1380,TP!$G:$J,4,FALSE)</f>
        <v>Charges</v>
      </c>
    </row>
    <row r="1381" spans="1:21">
      <c r="A1381">
        <v>2015</v>
      </c>
      <c r="B1381">
        <v>10</v>
      </c>
      <c r="D1381">
        <v>71</v>
      </c>
      <c r="E1381" t="s">
        <v>196</v>
      </c>
      <c r="F1381" t="s">
        <v>17</v>
      </c>
      <c r="G1381">
        <v>66</v>
      </c>
      <c r="H1381" t="s">
        <v>223</v>
      </c>
      <c r="I1381">
        <v>661160</v>
      </c>
      <c r="J1381" t="s">
        <v>224</v>
      </c>
      <c r="K1381">
        <v>0</v>
      </c>
      <c r="L1381">
        <v>-57</v>
      </c>
      <c r="M1381">
        <v>-156</v>
      </c>
      <c r="P1381">
        <v>-19</v>
      </c>
      <c r="Q1381">
        <v>-2</v>
      </c>
      <c r="R1381" t="str">
        <f>+VLOOKUP($D1381,TP!$B:$E,3,FALSE)</f>
        <v>Services support</v>
      </c>
      <c r="S1381">
        <f>+VLOOKUP($D1381,TP!$B:$E,4,FALSE)</f>
        <v>0</v>
      </c>
      <c r="T1381">
        <f>+VLOOKUP($D1381,TP!$B:$F,5,FALSE)</f>
        <v>0</v>
      </c>
      <c r="U1381" t="str">
        <f>+VLOOKUP($G1381,TP!$G:$J,4,FALSE)</f>
        <v>Charges</v>
      </c>
    </row>
    <row r="1382" spans="1:21">
      <c r="A1382">
        <v>2015</v>
      </c>
      <c r="B1382">
        <v>10</v>
      </c>
      <c r="D1382">
        <v>71</v>
      </c>
      <c r="E1382" t="s">
        <v>196</v>
      </c>
      <c r="F1382" t="s">
        <v>17</v>
      </c>
      <c r="G1382">
        <v>66</v>
      </c>
      <c r="H1382" t="s">
        <v>223</v>
      </c>
      <c r="I1382">
        <v>661160</v>
      </c>
      <c r="J1382" t="s">
        <v>224</v>
      </c>
      <c r="K1382">
        <v>0</v>
      </c>
      <c r="L1382">
        <v>-195</v>
      </c>
      <c r="M1382">
        <v>-810</v>
      </c>
      <c r="P1382">
        <v>-89</v>
      </c>
      <c r="Q1382">
        <v>-54</v>
      </c>
      <c r="R1382" t="str">
        <f>+VLOOKUP($D1382,TP!$B:$E,3,FALSE)</f>
        <v>Services support</v>
      </c>
      <c r="S1382">
        <f>+VLOOKUP($D1382,TP!$B:$E,4,FALSE)</f>
        <v>0</v>
      </c>
      <c r="T1382">
        <f>+VLOOKUP($D1382,TP!$B:$F,5,FALSE)</f>
        <v>0</v>
      </c>
      <c r="U1382" t="str">
        <f>+VLOOKUP($G1382,TP!$G:$J,4,FALSE)</f>
        <v>Charges</v>
      </c>
    </row>
    <row r="1383" spans="1:21">
      <c r="A1383">
        <v>2015</v>
      </c>
      <c r="B1383">
        <v>10</v>
      </c>
      <c r="D1383">
        <v>71</v>
      </c>
      <c r="E1383" t="s">
        <v>196</v>
      </c>
      <c r="F1383" t="s">
        <v>17</v>
      </c>
      <c r="G1383">
        <v>66</v>
      </c>
      <c r="H1383" t="s">
        <v>223</v>
      </c>
      <c r="I1383">
        <v>661160</v>
      </c>
      <c r="J1383" t="s">
        <v>224</v>
      </c>
      <c r="O1383">
        <v>-3865.02</v>
      </c>
      <c r="R1383" t="str">
        <f>+VLOOKUP($D1383,TP!$B:$E,3,FALSE)</f>
        <v>Services support</v>
      </c>
      <c r="S1383">
        <f>+VLOOKUP($D1383,TP!$B:$E,4,FALSE)</f>
        <v>0</v>
      </c>
      <c r="T1383">
        <f>+VLOOKUP($D1383,TP!$B:$F,5,FALSE)</f>
        <v>0</v>
      </c>
      <c r="U1383" t="str">
        <f>+VLOOKUP($G1383,TP!$G:$J,4,FALSE)</f>
        <v>Charges</v>
      </c>
    </row>
    <row r="1384" spans="1:21">
      <c r="A1384">
        <v>2015</v>
      </c>
      <c r="B1384">
        <v>10</v>
      </c>
      <c r="D1384">
        <v>71</v>
      </c>
      <c r="E1384" t="s">
        <v>196</v>
      </c>
      <c r="F1384" t="s">
        <v>17</v>
      </c>
      <c r="G1384">
        <v>66</v>
      </c>
      <c r="H1384" t="s">
        <v>223</v>
      </c>
      <c r="I1384">
        <v>661160</v>
      </c>
      <c r="J1384" t="s">
        <v>224</v>
      </c>
      <c r="O1384">
        <v>-30.18</v>
      </c>
      <c r="R1384" t="str">
        <f>+VLOOKUP($D1384,TP!$B:$E,3,FALSE)</f>
        <v>Services support</v>
      </c>
      <c r="S1384">
        <f>+VLOOKUP($D1384,TP!$B:$E,4,FALSE)</f>
        <v>0</v>
      </c>
      <c r="T1384">
        <f>+VLOOKUP($D1384,TP!$B:$F,5,FALSE)</f>
        <v>0</v>
      </c>
      <c r="U1384" t="str">
        <f>+VLOOKUP($G1384,TP!$G:$J,4,FALSE)</f>
        <v>Charges</v>
      </c>
    </row>
    <row r="1385" spans="1:21">
      <c r="A1385">
        <v>2015</v>
      </c>
      <c r="B1385">
        <v>10</v>
      </c>
      <c r="D1385">
        <v>71</v>
      </c>
      <c r="E1385" t="s">
        <v>196</v>
      </c>
      <c r="F1385" t="s">
        <v>17</v>
      </c>
      <c r="G1385">
        <v>66</v>
      </c>
      <c r="H1385" t="s">
        <v>223</v>
      </c>
      <c r="I1385">
        <v>661160</v>
      </c>
      <c r="J1385" t="s">
        <v>224</v>
      </c>
      <c r="O1385">
        <v>-90.59</v>
      </c>
      <c r="R1385" t="str">
        <f>+VLOOKUP($D1385,TP!$B:$E,3,FALSE)</f>
        <v>Services support</v>
      </c>
      <c r="S1385">
        <f>+VLOOKUP($D1385,TP!$B:$E,4,FALSE)</f>
        <v>0</v>
      </c>
      <c r="T1385">
        <f>+VLOOKUP($D1385,TP!$B:$F,5,FALSE)</f>
        <v>0</v>
      </c>
      <c r="U1385" t="str">
        <f>+VLOOKUP($G1385,TP!$G:$J,4,FALSE)</f>
        <v>Charges</v>
      </c>
    </row>
    <row r="1386" spans="1:21">
      <c r="A1386">
        <v>2015</v>
      </c>
      <c r="B1386">
        <v>10</v>
      </c>
      <c r="D1386">
        <v>71</v>
      </c>
      <c r="E1386" t="s">
        <v>196</v>
      </c>
      <c r="F1386" t="s">
        <v>17</v>
      </c>
      <c r="G1386">
        <v>66</v>
      </c>
      <c r="H1386" t="s">
        <v>223</v>
      </c>
      <c r="I1386">
        <v>661160</v>
      </c>
      <c r="J1386" t="s">
        <v>224</v>
      </c>
      <c r="O1386">
        <v>3191.08</v>
      </c>
      <c r="R1386" t="str">
        <f>+VLOOKUP($D1386,TP!$B:$E,3,FALSE)</f>
        <v>Services support</v>
      </c>
      <c r="S1386">
        <f>+VLOOKUP($D1386,TP!$B:$E,4,FALSE)</f>
        <v>0</v>
      </c>
      <c r="T1386">
        <f>+VLOOKUP($D1386,TP!$B:$F,5,FALSE)</f>
        <v>0</v>
      </c>
      <c r="U1386" t="str">
        <f>+VLOOKUP($G1386,TP!$G:$J,4,FALSE)</f>
        <v>Charges</v>
      </c>
    </row>
    <row r="1387" spans="1:21">
      <c r="A1387">
        <v>2015</v>
      </c>
      <c r="B1387">
        <v>10</v>
      </c>
      <c r="D1387">
        <v>71</v>
      </c>
      <c r="E1387" t="s">
        <v>196</v>
      </c>
      <c r="F1387" t="s">
        <v>17</v>
      </c>
      <c r="G1387">
        <v>66</v>
      </c>
      <c r="H1387" t="s">
        <v>223</v>
      </c>
      <c r="I1387">
        <v>661160</v>
      </c>
      <c r="J1387" t="s">
        <v>224</v>
      </c>
      <c r="O1387">
        <v>-3654.97</v>
      </c>
      <c r="R1387" t="str">
        <f>+VLOOKUP($D1387,TP!$B:$E,3,FALSE)</f>
        <v>Services support</v>
      </c>
      <c r="S1387">
        <f>+VLOOKUP($D1387,TP!$B:$E,4,FALSE)</f>
        <v>0</v>
      </c>
      <c r="T1387">
        <f>+VLOOKUP($D1387,TP!$B:$F,5,FALSE)</f>
        <v>0</v>
      </c>
      <c r="U1387" t="str">
        <f>+VLOOKUP($G1387,TP!$G:$J,4,FALSE)</f>
        <v>Charges</v>
      </c>
    </row>
    <row r="1388" spans="1:21">
      <c r="A1388">
        <v>2015</v>
      </c>
      <c r="B1388">
        <v>10</v>
      </c>
      <c r="D1388">
        <v>71</v>
      </c>
      <c r="E1388" t="s">
        <v>196</v>
      </c>
      <c r="F1388" t="s">
        <v>17</v>
      </c>
      <c r="G1388">
        <v>66</v>
      </c>
      <c r="H1388" t="s">
        <v>223</v>
      </c>
      <c r="I1388">
        <v>661160</v>
      </c>
      <c r="J1388" t="s">
        <v>224</v>
      </c>
      <c r="O1388">
        <v>-21.55</v>
      </c>
      <c r="R1388" t="str">
        <f>+VLOOKUP($D1388,TP!$B:$E,3,FALSE)</f>
        <v>Services support</v>
      </c>
      <c r="S1388">
        <f>+VLOOKUP($D1388,TP!$B:$E,4,FALSE)</f>
        <v>0</v>
      </c>
      <c r="T1388">
        <f>+VLOOKUP($D1388,TP!$B:$F,5,FALSE)</f>
        <v>0</v>
      </c>
      <c r="U1388" t="str">
        <f>+VLOOKUP($G1388,TP!$G:$J,4,FALSE)</f>
        <v>Charges</v>
      </c>
    </row>
    <row r="1389" spans="1:21">
      <c r="A1389">
        <v>2015</v>
      </c>
      <c r="B1389">
        <v>10</v>
      </c>
      <c r="D1389">
        <v>71</v>
      </c>
      <c r="E1389" t="s">
        <v>196</v>
      </c>
      <c r="F1389" t="s">
        <v>17</v>
      </c>
      <c r="G1389">
        <v>66</v>
      </c>
      <c r="H1389" t="s">
        <v>223</v>
      </c>
      <c r="I1389">
        <v>661160</v>
      </c>
      <c r="J1389" t="s">
        <v>224</v>
      </c>
      <c r="O1389">
        <v>-60.9</v>
      </c>
      <c r="R1389" t="str">
        <f>+VLOOKUP($D1389,TP!$B:$E,3,FALSE)</f>
        <v>Services support</v>
      </c>
      <c r="S1389">
        <f>+VLOOKUP($D1389,TP!$B:$E,4,FALSE)</f>
        <v>0</v>
      </c>
      <c r="T1389">
        <f>+VLOOKUP($D1389,TP!$B:$F,5,FALSE)</f>
        <v>0</v>
      </c>
      <c r="U1389" t="str">
        <f>+VLOOKUP($G1389,TP!$G:$J,4,FALSE)</f>
        <v>Charges</v>
      </c>
    </row>
    <row r="1390" spans="1:21">
      <c r="A1390">
        <v>2015</v>
      </c>
      <c r="B1390">
        <v>10</v>
      </c>
      <c r="D1390">
        <v>71</v>
      </c>
      <c r="E1390" t="s">
        <v>196</v>
      </c>
      <c r="F1390" t="s">
        <v>17</v>
      </c>
      <c r="G1390">
        <v>66</v>
      </c>
      <c r="H1390" t="s">
        <v>223</v>
      </c>
      <c r="I1390">
        <v>661160</v>
      </c>
      <c r="J1390" t="s">
        <v>224</v>
      </c>
      <c r="O1390">
        <v>-30.25</v>
      </c>
      <c r="R1390" t="str">
        <f>+VLOOKUP($D1390,TP!$B:$E,3,FALSE)</f>
        <v>Services support</v>
      </c>
      <c r="S1390">
        <f>+VLOOKUP($D1390,TP!$B:$E,4,FALSE)</f>
        <v>0</v>
      </c>
      <c r="T1390">
        <f>+VLOOKUP($D1390,TP!$B:$F,5,FALSE)</f>
        <v>0</v>
      </c>
      <c r="U1390" t="str">
        <f>+VLOOKUP($G1390,TP!$G:$J,4,FALSE)</f>
        <v>Charges</v>
      </c>
    </row>
    <row r="1391" spans="1:21">
      <c r="A1391">
        <v>2015</v>
      </c>
      <c r="B1391">
        <v>10</v>
      </c>
      <c r="D1391">
        <v>71</v>
      </c>
      <c r="E1391" t="s">
        <v>196</v>
      </c>
      <c r="F1391" t="s">
        <v>17</v>
      </c>
      <c r="G1391">
        <v>66</v>
      </c>
      <c r="H1391" t="s">
        <v>223</v>
      </c>
      <c r="I1391">
        <v>661160</v>
      </c>
      <c r="J1391" t="s">
        <v>224</v>
      </c>
      <c r="O1391">
        <v>-3568.14</v>
      </c>
      <c r="R1391" t="str">
        <f>+VLOOKUP($D1391,TP!$B:$E,3,FALSE)</f>
        <v>Services support</v>
      </c>
      <c r="S1391">
        <f>+VLOOKUP($D1391,TP!$B:$E,4,FALSE)</f>
        <v>0</v>
      </c>
      <c r="T1391">
        <f>+VLOOKUP($D1391,TP!$B:$F,5,FALSE)</f>
        <v>0</v>
      </c>
      <c r="U1391" t="str">
        <f>+VLOOKUP($G1391,TP!$G:$J,4,FALSE)</f>
        <v>Charges</v>
      </c>
    </row>
    <row r="1392" spans="1:21">
      <c r="A1392">
        <v>2015</v>
      </c>
      <c r="B1392">
        <v>10</v>
      </c>
      <c r="D1392">
        <v>71</v>
      </c>
      <c r="E1392" t="s">
        <v>196</v>
      </c>
      <c r="F1392" t="s">
        <v>17</v>
      </c>
      <c r="G1392">
        <v>66</v>
      </c>
      <c r="H1392" t="s">
        <v>223</v>
      </c>
      <c r="I1392">
        <v>661160</v>
      </c>
      <c r="J1392" t="s">
        <v>224</v>
      </c>
      <c r="O1392">
        <v>-11.54</v>
      </c>
      <c r="R1392" t="str">
        <f>+VLOOKUP($D1392,TP!$B:$E,3,FALSE)</f>
        <v>Services support</v>
      </c>
      <c r="S1392">
        <f>+VLOOKUP($D1392,TP!$B:$E,4,FALSE)</f>
        <v>0</v>
      </c>
      <c r="T1392">
        <f>+VLOOKUP($D1392,TP!$B:$F,5,FALSE)</f>
        <v>0</v>
      </c>
      <c r="U1392" t="str">
        <f>+VLOOKUP($G1392,TP!$G:$J,4,FALSE)</f>
        <v>Charges</v>
      </c>
    </row>
    <row r="1393" spans="1:21">
      <c r="A1393">
        <v>2015</v>
      </c>
      <c r="B1393">
        <v>10</v>
      </c>
      <c r="D1393">
        <v>71</v>
      </c>
      <c r="E1393" t="s">
        <v>196</v>
      </c>
      <c r="F1393" t="s">
        <v>17</v>
      </c>
      <c r="G1393">
        <v>66</v>
      </c>
      <c r="H1393" t="s">
        <v>223</v>
      </c>
      <c r="I1393">
        <v>661160</v>
      </c>
      <c r="J1393" t="s">
        <v>224</v>
      </c>
      <c r="O1393">
        <v>-3478.52</v>
      </c>
      <c r="R1393" t="str">
        <f>+VLOOKUP($D1393,TP!$B:$E,3,FALSE)</f>
        <v>Services support</v>
      </c>
      <c r="S1393">
        <f>+VLOOKUP($D1393,TP!$B:$E,4,FALSE)</f>
        <v>0</v>
      </c>
      <c r="T1393">
        <f>+VLOOKUP($D1393,TP!$B:$F,5,FALSE)</f>
        <v>0</v>
      </c>
      <c r="U1393" t="str">
        <f>+VLOOKUP($G1393,TP!$G:$J,4,FALSE)</f>
        <v>Charges</v>
      </c>
    </row>
    <row r="1394" spans="1:21">
      <c r="A1394">
        <v>2015</v>
      </c>
      <c r="B1394">
        <v>10</v>
      </c>
      <c r="D1394">
        <v>71</v>
      </c>
      <c r="E1394" t="s">
        <v>196</v>
      </c>
      <c r="F1394" t="s">
        <v>17</v>
      </c>
      <c r="G1394">
        <v>67</v>
      </c>
      <c r="H1394" t="s">
        <v>109</v>
      </c>
      <c r="I1394">
        <v>672000</v>
      </c>
      <c r="J1394" t="s">
        <v>225</v>
      </c>
      <c r="O1394">
        <v>1080</v>
      </c>
      <c r="R1394" t="str">
        <f>+VLOOKUP($D1394,TP!$B:$E,3,FALSE)</f>
        <v>Services support</v>
      </c>
      <c r="S1394">
        <f>+VLOOKUP($D1394,TP!$B:$E,4,FALSE)</f>
        <v>0</v>
      </c>
      <c r="T1394">
        <f>+VLOOKUP($D1394,TP!$B:$F,5,FALSE)</f>
        <v>0</v>
      </c>
      <c r="U1394" t="str">
        <f>+VLOOKUP($G1394,TP!$G:$J,4,FALSE)</f>
        <v>Charges</v>
      </c>
    </row>
    <row r="1395" spans="1:21">
      <c r="A1395">
        <v>2015</v>
      </c>
      <c r="B1395">
        <v>10</v>
      </c>
      <c r="D1395">
        <v>71</v>
      </c>
      <c r="E1395" t="s">
        <v>196</v>
      </c>
      <c r="F1395" t="s">
        <v>17</v>
      </c>
      <c r="G1395">
        <v>67</v>
      </c>
      <c r="H1395" t="s">
        <v>109</v>
      </c>
      <c r="I1395">
        <v>672000</v>
      </c>
      <c r="J1395" t="s">
        <v>225</v>
      </c>
      <c r="O1395">
        <v>-1080</v>
      </c>
      <c r="R1395" t="str">
        <f>+VLOOKUP($D1395,TP!$B:$E,3,FALSE)</f>
        <v>Services support</v>
      </c>
      <c r="S1395">
        <f>+VLOOKUP($D1395,TP!$B:$E,4,FALSE)</f>
        <v>0</v>
      </c>
      <c r="T1395">
        <f>+VLOOKUP($D1395,TP!$B:$F,5,FALSE)</f>
        <v>0</v>
      </c>
      <c r="U1395" t="str">
        <f>+VLOOKUP($G1395,TP!$G:$J,4,FALSE)</f>
        <v>Charges</v>
      </c>
    </row>
    <row r="1396" spans="1:21">
      <c r="A1396">
        <v>2015</v>
      </c>
      <c r="B1396">
        <v>10</v>
      </c>
      <c r="D1396">
        <v>71</v>
      </c>
      <c r="E1396" t="s">
        <v>196</v>
      </c>
      <c r="F1396" t="s">
        <v>17</v>
      </c>
      <c r="G1396">
        <v>68</v>
      </c>
      <c r="H1396" t="s">
        <v>40</v>
      </c>
      <c r="I1396">
        <v>681121</v>
      </c>
      <c r="J1396" t="s">
        <v>226</v>
      </c>
      <c r="K1396">
        <v>-7976.44</v>
      </c>
      <c r="L1396">
        <v>0</v>
      </c>
      <c r="M1396">
        <v>0</v>
      </c>
      <c r="P1396">
        <v>0</v>
      </c>
      <c r="Q1396">
        <v>0</v>
      </c>
      <c r="R1396" t="str">
        <f>+VLOOKUP($D1396,TP!$B:$E,3,FALSE)</f>
        <v>Services support</v>
      </c>
      <c r="S1396">
        <f>+VLOOKUP($D1396,TP!$B:$E,4,FALSE)</f>
        <v>0</v>
      </c>
      <c r="T1396">
        <f>+VLOOKUP($D1396,TP!$B:$F,5,FALSE)</f>
        <v>0</v>
      </c>
      <c r="U1396" t="str">
        <f>+VLOOKUP($G1396,TP!$G:$J,4,FALSE)</f>
        <v>Provisions</v>
      </c>
    </row>
    <row r="1397" spans="1:21">
      <c r="A1397">
        <v>2015</v>
      </c>
      <c r="B1397">
        <v>10</v>
      </c>
      <c r="D1397">
        <v>71</v>
      </c>
      <c r="E1397" t="s">
        <v>196</v>
      </c>
      <c r="F1397" t="s">
        <v>17</v>
      </c>
      <c r="G1397">
        <v>68</v>
      </c>
      <c r="H1397" t="s">
        <v>40</v>
      </c>
      <c r="I1397">
        <v>681122</v>
      </c>
      <c r="J1397" t="s">
        <v>227</v>
      </c>
      <c r="K1397">
        <v>-29134.69</v>
      </c>
      <c r="L1397">
        <v>0</v>
      </c>
      <c r="M1397">
        <v>0</v>
      </c>
      <c r="P1397">
        <v>0</v>
      </c>
      <c r="Q1397">
        <v>0</v>
      </c>
      <c r="R1397" t="str">
        <f>+VLOOKUP($D1397,TP!$B:$E,3,FALSE)</f>
        <v>Services support</v>
      </c>
      <c r="S1397">
        <f>+VLOOKUP($D1397,TP!$B:$E,4,FALSE)</f>
        <v>0</v>
      </c>
      <c r="T1397">
        <f>+VLOOKUP($D1397,TP!$B:$F,5,FALSE)</f>
        <v>0</v>
      </c>
      <c r="U1397" t="str">
        <f>+VLOOKUP($G1397,TP!$G:$J,4,FALSE)</f>
        <v>Provisions</v>
      </c>
    </row>
    <row r="1398" spans="1:21">
      <c r="A1398">
        <v>2015</v>
      </c>
      <c r="B1398">
        <v>10</v>
      </c>
      <c r="D1398">
        <v>71</v>
      </c>
      <c r="E1398" t="s">
        <v>196</v>
      </c>
      <c r="F1398" t="s">
        <v>17</v>
      </c>
      <c r="G1398">
        <v>68</v>
      </c>
      <c r="H1398" t="s">
        <v>40</v>
      </c>
      <c r="I1398">
        <v>681123</v>
      </c>
      <c r="J1398" t="s">
        <v>199</v>
      </c>
      <c r="K1398">
        <v>-6601.34</v>
      </c>
      <c r="L1398">
        <v>0</v>
      </c>
      <c r="M1398">
        <v>0</v>
      </c>
      <c r="P1398">
        <v>0</v>
      </c>
      <c r="Q1398">
        <v>0</v>
      </c>
      <c r="R1398" t="str">
        <f>+VLOOKUP($D1398,TP!$B:$E,3,FALSE)</f>
        <v>Services support</v>
      </c>
      <c r="S1398">
        <f>+VLOOKUP($D1398,TP!$B:$E,4,FALSE)</f>
        <v>0</v>
      </c>
      <c r="T1398">
        <f>+VLOOKUP($D1398,TP!$B:$F,5,FALSE)</f>
        <v>0</v>
      </c>
      <c r="U1398" t="str">
        <f>+VLOOKUP($G1398,TP!$G:$J,4,FALSE)</f>
        <v>Provisions</v>
      </c>
    </row>
    <row r="1399" spans="1:21">
      <c r="A1399">
        <v>2015</v>
      </c>
      <c r="B1399">
        <v>10</v>
      </c>
      <c r="D1399">
        <v>71</v>
      </c>
      <c r="E1399" t="s">
        <v>196</v>
      </c>
      <c r="F1399" t="s">
        <v>17</v>
      </c>
      <c r="G1399">
        <v>68</v>
      </c>
      <c r="H1399" t="s">
        <v>40</v>
      </c>
      <c r="I1399">
        <v>681127</v>
      </c>
      <c r="J1399" t="s">
        <v>228</v>
      </c>
      <c r="K1399">
        <v>-15609.82</v>
      </c>
      <c r="L1399">
        <v>0</v>
      </c>
      <c r="M1399">
        <v>0</v>
      </c>
      <c r="P1399">
        <v>0</v>
      </c>
      <c r="Q1399">
        <v>0</v>
      </c>
      <c r="R1399" t="str">
        <f>+VLOOKUP($D1399,TP!$B:$E,3,FALSE)</f>
        <v>Services support</v>
      </c>
      <c r="S1399">
        <f>+VLOOKUP($D1399,TP!$B:$E,4,FALSE)</f>
        <v>0</v>
      </c>
      <c r="T1399">
        <f>+VLOOKUP($D1399,TP!$B:$F,5,FALSE)</f>
        <v>0</v>
      </c>
      <c r="U1399" t="str">
        <f>+VLOOKUP($G1399,TP!$G:$J,4,FALSE)</f>
        <v>Provisions</v>
      </c>
    </row>
    <row r="1400" spans="1:21">
      <c r="A1400">
        <v>2015</v>
      </c>
      <c r="B1400">
        <v>10</v>
      </c>
      <c r="D1400">
        <v>71</v>
      </c>
      <c r="E1400" t="s">
        <v>196</v>
      </c>
      <c r="F1400" t="s">
        <v>17</v>
      </c>
      <c r="G1400">
        <v>68</v>
      </c>
      <c r="H1400" t="s">
        <v>40</v>
      </c>
      <c r="I1400">
        <v>681131</v>
      </c>
      <c r="J1400" t="s">
        <v>42</v>
      </c>
      <c r="K1400">
        <v>-3346.95</v>
      </c>
      <c r="L1400">
        <v>-101574</v>
      </c>
      <c r="M1400">
        <v>-101574</v>
      </c>
      <c r="P1400">
        <v>0</v>
      </c>
      <c r="Q1400">
        <v>0</v>
      </c>
      <c r="R1400" t="str">
        <f>+VLOOKUP($D1400,TP!$B:$E,3,FALSE)</f>
        <v>Services support</v>
      </c>
      <c r="S1400">
        <f>+VLOOKUP($D1400,TP!$B:$E,4,FALSE)</f>
        <v>0</v>
      </c>
      <c r="T1400">
        <f>+VLOOKUP($D1400,TP!$B:$F,5,FALSE)</f>
        <v>0</v>
      </c>
      <c r="U1400" t="str">
        <f>+VLOOKUP($G1400,TP!$G:$J,4,FALSE)</f>
        <v>Provisions</v>
      </c>
    </row>
    <row r="1401" spans="1:21">
      <c r="A1401">
        <v>2015</v>
      </c>
      <c r="B1401">
        <v>10</v>
      </c>
      <c r="D1401">
        <v>71</v>
      </c>
      <c r="E1401" t="s">
        <v>196</v>
      </c>
      <c r="F1401" t="s">
        <v>17</v>
      </c>
      <c r="G1401">
        <v>68</v>
      </c>
      <c r="H1401" t="s">
        <v>40</v>
      </c>
      <c r="I1401">
        <v>681133</v>
      </c>
      <c r="J1401" t="s">
        <v>43</v>
      </c>
      <c r="K1401">
        <v>-1280.24</v>
      </c>
      <c r="L1401">
        <v>0</v>
      </c>
      <c r="M1401">
        <v>0</v>
      </c>
      <c r="P1401">
        <v>0</v>
      </c>
      <c r="Q1401">
        <v>0</v>
      </c>
      <c r="R1401" t="str">
        <f>+VLOOKUP($D1401,TP!$B:$E,3,FALSE)</f>
        <v>Services support</v>
      </c>
      <c r="S1401">
        <f>+VLOOKUP($D1401,TP!$B:$E,4,FALSE)</f>
        <v>0</v>
      </c>
      <c r="T1401">
        <f>+VLOOKUP($D1401,TP!$B:$F,5,FALSE)</f>
        <v>0</v>
      </c>
      <c r="U1401" t="str">
        <f>+VLOOKUP($G1401,TP!$G:$J,4,FALSE)</f>
        <v>Provisions</v>
      </c>
    </row>
    <row r="1402" spans="1:21">
      <c r="A1402">
        <v>2015</v>
      </c>
      <c r="B1402">
        <v>10</v>
      </c>
      <c r="D1402">
        <v>71</v>
      </c>
      <c r="E1402" t="s">
        <v>196</v>
      </c>
      <c r="F1402" t="s">
        <v>17</v>
      </c>
      <c r="G1402">
        <v>70</v>
      </c>
      <c r="H1402" t="s">
        <v>84</v>
      </c>
      <c r="I1402">
        <v>187068</v>
      </c>
      <c r="J1402" t="s">
        <v>229</v>
      </c>
      <c r="K1402">
        <v>24684.66</v>
      </c>
      <c r="L1402">
        <v>27250</v>
      </c>
      <c r="M1402">
        <v>23000</v>
      </c>
      <c r="P1402">
        <v>27250</v>
      </c>
      <c r="Q1402">
        <v>27250</v>
      </c>
      <c r="R1402" t="str">
        <f>+VLOOKUP($D1402,TP!$B:$E,3,FALSE)</f>
        <v>Services support</v>
      </c>
      <c r="S1402">
        <f>+VLOOKUP($D1402,TP!$B:$E,4,FALSE)</f>
        <v>0</v>
      </c>
      <c r="T1402">
        <f>+VLOOKUP($D1402,TP!$B:$F,5,FALSE)</f>
        <v>0</v>
      </c>
      <c r="U1402" t="str">
        <f>+VLOOKUP($G1402,TP!$G:$J,4,FALSE)</f>
        <v>Produits</v>
      </c>
    </row>
    <row r="1403" spans="1:21">
      <c r="A1403">
        <v>2015</v>
      </c>
      <c r="B1403">
        <v>10</v>
      </c>
      <c r="D1403">
        <v>71</v>
      </c>
      <c r="E1403" t="s">
        <v>196</v>
      </c>
      <c r="F1403" t="s">
        <v>17</v>
      </c>
      <c r="G1403">
        <v>70</v>
      </c>
      <c r="H1403" t="s">
        <v>84</v>
      </c>
      <c r="I1403">
        <v>187068</v>
      </c>
      <c r="J1403" t="s">
        <v>229</v>
      </c>
      <c r="O1403">
        <v>5244</v>
      </c>
      <c r="R1403" t="str">
        <f>+VLOOKUP($D1403,TP!$B:$E,3,FALSE)</f>
        <v>Services support</v>
      </c>
      <c r="S1403">
        <f>+VLOOKUP($D1403,TP!$B:$E,4,FALSE)</f>
        <v>0</v>
      </c>
      <c r="T1403">
        <f>+VLOOKUP($D1403,TP!$B:$F,5,FALSE)</f>
        <v>0</v>
      </c>
      <c r="U1403" t="str">
        <f>+VLOOKUP($G1403,TP!$G:$J,4,FALSE)</f>
        <v>Produits</v>
      </c>
    </row>
    <row r="1404" spans="1:21">
      <c r="A1404">
        <v>2015</v>
      </c>
      <c r="B1404">
        <v>10</v>
      </c>
      <c r="D1404">
        <v>71</v>
      </c>
      <c r="E1404" t="s">
        <v>196</v>
      </c>
      <c r="F1404" t="s">
        <v>17</v>
      </c>
      <c r="G1404">
        <v>70</v>
      </c>
      <c r="H1404" t="s">
        <v>84</v>
      </c>
      <c r="I1404">
        <v>187068</v>
      </c>
      <c r="J1404" t="s">
        <v>229</v>
      </c>
      <c r="O1404">
        <v>22002</v>
      </c>
      <c r="R1404" t="str">
        <f>+VLOOKUP($D1404,TP!$B:$E,3,FALSE)</f>
        <v>Services support</v>
      </c>
      <c r="S1404">
        <f>+VLOOKUP($D1404,TP!$B:$E,4,FALSE)</f>
        <v>0</v>
      </c>
      <c r="T1404">
        <f>+VLOOKUP($D1404,TP!$B:$F,5,FALSE)</f>
        <v>0</v>
      </c>
      <c r="U1404" t="str">
        <f>+VLOOKUP($G1404,TP!$G:$J,4,FALSE)</f>
        <v>Produits</v>
      </c>
    </row>
    <row r="1405" spans="1:21">
      <c r="A1405">
        <v>2015</v>
      </c>
      <c r="B1405">
        <v>10</v>
      </c>
      <c r="D1405">
        <v>71</v>
      </c>
      <c r="E1405" t="s">
        <v>196</v>
      </c>
      <c r="F1405" t="s">
        <v>17</v>
      </c>
      <c r="G1405">
        <v>70</v>
      </c>
      <c r="H1405" t="s">
        <v>84</v>
      </c>
      <c r="I1405">
        <v>187081</v>
      </c>
      <c r="J1405" t="s">
        <v>230</v>
      </c>
      <c r="K1405">
        <v>18382.189999999999</v>
      </c>
      <c r="L1405">
        <v>21510</v>
      </c>
      <c r="M1405">
        <v>17000</v>
      </c>
      <c r="P1405">
        <v>21510</v>
      </c>
      <c r="Q1405">
        <v>21510</v>
      </c>
      <c r="R1405" t="str">
        <f>+VLOOKUP($D1405,TP!$B:$E,3,FALSE)</f>
        <v>Services support</v>
      </c>
      <c r="S1405">
        <f>+VLOOKUP($D1405,TP!$B:$E,4,FALSE)</f>
        <v>0</v>
      </c>
      <c r="T1405">
        <f>+VLOOKUP($D1405,TP!$B:$F,5,FALSE)</f>
        <v>0</v>
      </c>
      <c r="U1405" t="str">
        <f>+VLOOKUP($G1405,TP!$G:$J,4,FALSE)</f>
        <v>Produits</v>
      </c>
    </row>
    <row r="1406" spans="1:21">
      <c r="A1406">
        <v>2015</v>
      </c>
      <c r="B1406">
        <v>10</v>
      </c>
      <c r="D1406">
        <v>71</v>
      </c>
      <c r="E1406" t="s">
        <v>196</v>
      </c>
      <c r="F1406" t="s">
        <v>17</v>
      </c>
      <c r="G1406">
        <v>70</v>
      </c>
      <c r="H1406" t="s">
        <v>84</v>
      </c>
      <c r="I1406">
        <v>187081</v>
      </c>
      <c r="J1406" t="s">
        <v>230</v>
      </c>
      <c r="O1406">
        <v>4140</v>
      </c>
      <c r="R1406" t="str">
        <f>+VLOOKUP($D1406,TP!$B:$E,3,FALSE)</f>
        <v>Services support</v>
      </c>
      <c r="S1406">
        <f>+VLOOKUP($D1406,TP!$B:$E,4,FALSE)</f>
        <v>0</v>
      </c>
      <c r="T1406">
        <f>+VLOOKUP($D1406,TP!$B:$F,5,FALSE)</f>
        <v>0</v>
      </c>
      <c r="U1406" t="str">
        <f>+VLOOKUP($G1406,TP!$G:$J,4,FALSE)</f>
        <v>Produits</v>
      </c>
    </row>
    <row r="1407" spans="1:21">
      <c r="A1407">
        <v>2015</v>
      </c>
      <c r="B1407">
        <v>10</v>
      </c>
      <c r="D1407">
        <v>71</v>
      </c>
      <c r="E1407" t="s">
        <v>196</v>
      </c>
      <c r="F1407" t="s">
        <v>17</v>
      </c>
      <c r="G1407">
        <v>70</v>
      </c>
      <c r="H1407" t="s">
        <v>84</v>
      </c>
      <c r="I1407">
        <v>187081</v>
      </c>
      <c r="J1407" t="s">
        <v>230</v>
      </c>
      <c r="O1407">
        <v>17370</v>
      </c>
      <c r="R1407" t="str">
        <f>+VLOOKUP($D1407,TP!$B:$E,3,FALSE)</f>
        <v>Services support</v>
      </c>
      <c r="S1407">
        <f>+VLOOKUP($D1407,TP!$B:$E,4,FALSE)</f>
        <v>0</v>
      </c>
      <c r="T1407">
        <f>+VLOOKUP($D1407,TP!$B:$F,5,FALSE)</f>
        <v>0</v>
      </c>
      <c r="U1407" t="str">
        <f>+VLOOKUP($G1407,TP!$G:$J,4,FALSE)</f>
        <v>Produits</v>
      </c>
    </row>
    <row r="1408" spans="1:21">
      <c r="A1408">
        <v>2015</v>
      </c>
      <c r="B1408">
        <v>10</v>
      </c>
      <c r="D1408">
        <v>71</v>
      </c>
      <c r="E1408" t="s">
        <v>196</v>
      </c>
      <c r="F1408" t="s">
        <v>17</v>
      </c>
      <c r="G1408">
        <v>70</v>
      </c>
      <c r="H1408" t="s">
        <v>84</v>
      </c>
      <c r="I1408">
        <v>187084</v>
      </c>
      <c r="J1408" t="s">
        <v>107</v>
      </c>
      <c r="K1408">
        <v>31878</v>
      </c>
      <c r="L1408">
        <v>25000</v>
      </c>
      <c r="M1408">
        <v>19000</v>
      </c>
      <c r="P1408">
        <v>25000</v>
      </c>
      <c r="Q1408">
        <v>25000</v>
      </c>
      <c r="R1408" t="str">
        <f>+VLOOKUP($D1408,TP!$B:$E,3,FALSE)</f>
        <v>Services support</v>
      </c>
      <c r="S1408">
        <f>+VLOOKUP($D1408,TP!$B:$E,4,FALSE)</f>
        <v>0</v>
      </c>
      <c r="T1408">
        <f>+VLOOKUP($D1408,TP!$B:$F,5,FALSE)</f>
        <v>0</v>
      </c>
      <c r="U1408" t="str">
        <f>+VLOOKUP($G1408,TP!$G:$J,4,FALSE)</f>
        <v>Produits</v>
      </c>
    </row>
    <row r="1409" spans="1:21">
      <c r="A1409">
        <v>2015</v>
      </c>
      <c r="B1409">
        <v>10</v>
      </c>
      <c r="D1409">
        <v>71</v>
      </c>
      <c r="E1409" t="s">
        <v>196</v>
      </c>
      <c r="F1409" t="s">
        <v>17</v>
      </c>
      <c r="G1409">
        <v>70</v>
      </c>
      <c r="H1409" t="s">
        <v>84</v>
      </c>
      <c r="I1409">
        <v>706812</v>
      </c>
      <c r="J1409" t="s">
        <v>231</v>
      </c>
      <c r="K1409">
        <v>137580</v>
      </c>
      <c r="L1409">
        <v>138300</v>
      </c>
      <c r="M1409">
        <v>140330</v>
      </c>
      <c r="P1409">
        <v>141100</v>
      </c>
      <c r="Q1409">
        <v>143900</v>
      </c>
      <c r="R1409" t="str">
        <f>+VLOOKUP($D1409,TP!$B:$E,3,FALSE)</f>
        <v>Services support</v>
      </c>
      <c r="S1409">
        <f>+VLOOKUP($D1409,TP!$B:$E,4,FALSE)</f>
        <v>0</v>
      </c>
      <c r="T1409">
        <f>+VLOOKUP($D1409,TP!$B:$F,5,FALSE)</f>
        <v>0</v>
      </c>
      <c r="U1409" t="str">
        <f>+VLOOKUP($G1409,TP!$G:$J,4,FALSE)</f>
        <v>Produits</v>
      </c>
    </row>
    <row r="1410" spans="1:21">
      <c r="A1410">
        <v>2015</v>
      </c>
      <c r="B1410">
        <v>10</v>
      </c>
      <c r="D1410">
        <v>71</v>
      </c>
      <c r="E1410" t="s">
        <v>196</v>
      </c>
      <c r="F1410" t="s">
        <v>17</v>
      </c>
      <c r="G1410">
        <v>70</v>
      </c>
      <c r="H1410" t="s">
        <v>84</v>
      </c>
      <c r="I1410">
        <v>706812</v>
      </c>
      <c r="J1410" t="s">
        <v>231</v>
      </c>
      <c r="O1410">
        <v>10</v>
      </c>
      <c r="R1410" t="str">
        <f>+VLOOKUP($D1410,TP!$B:$E,3,FALSE)</f>
        <v>Services support</v>
      </c>
      <c r="S1410">
        <f>+VLOOKUP($D1410,TP!$B:$E,4,FALSE)</f>
        <v>0</v>
      </c>
      <c r="T1410">
        <f>+VLOOKUP($D1410,TP!$B:$F,5,FALSE)</f>
        <v>0</v>
      </c>
      <c r="U1410" t="str">
        <f>+VLOOKUP($G1410,TP!$G:$J,4,FALSE)</f>
        <v>Produits</v>
      </c>
    </row>
    <row r="1411" spans="1:21">
      <c r="A1411">
        <v>2015</v>
      </c>
      <c r="B1411">
        <v>10</v>
      </c>
      <c r="D1411">
        <v>71</v>
      </c>
      <c r="E1411" t="s">
        <v>196</v>
      </c>
      <c r="F1411" t="s">
        <v>17</v>
      </c>
      <c r="G1411">
        <v>70</v>
      </c>
      <c r="H1411" t="s">
        <v>84</v>
      </c>
      <c r="I1411">
        <v>706812</v>
      </c>
      <c r="J1411" t="s">
        <v>231</v>
      </c>
      <c r="O1411">
        <v>10</v>
      </c>
      <c r="R1411" t="str">
        <f>+VLOOKUP($D1411,TP!$B:$E,3,FALSE)</f>
        <v>Services support</v>
      </c>
      <c r="S1411">
        <f>+VLOOKUP($D1411,TP!$B:$E,4,FALSE)</f>
        <v>0</v>
      </c>
      <c r="T1411">
        <f>+VLOOKUP($D1411,TP!$B:$F,5,FALSE)</f>
        <v>0</v>
      </c>
      <c r="U1411" t="str">
        <f>+VLOOKUP($G1411,TP!$G:$J,4,FALSE)</f>
        <v>Produits</v>
      </c>
    </row>
    <row r="1412" spans="1:21">
      <c r="A1412">
        <v>2015</v>
      </c>
      <c r="B1412">
        <v>10</v>
      </c>
      <c r="D1412">
        <v>71</v>
      </c>
      <c r="E1412" t="s">
        <v>196</v>
      </c>
      <c r="F1412" t="s">
        <v>17</v>
      </c>
      <c r="G1412">
        <v>70</v>
      </c>
      <c r="H1412" t="s">
        <v>84</v>
      </c>
      <c r="I1412">
        <v>706812</v>
      </c>
      <c r="J1412" t="s">
        <v>231</v>
      </c>
      <c r="O1412">
        <v>2679</v>
      </c>
      <c r="R1412" t="str">
        <f>+VLOOKUP($D1412,TP!$B:$E,3,FALSE)</f>
        <v>Services support</v>
      </c>
      <c r="S1412">
        <f>+VLOOKUP($D1412,TP!$B:$E,4,FALSE)</f>
        <v>0</v>
      </c>
      <c r="T1412">
        <f>+VLOOKUP($D1412,TP!$B:$F,5,FALSE)</f>
        <v>0</v>
      </c>
      <c r="U1412" t="str">
        <f>+VLOOKUP($G1412,TP!$G:$J,4,FALSE)</f>
        <v>Produits</v>
      </c>
    </row>
    <row r="1413" spans="1:21">
      <c r="A1413">
        <v>2015</v>
      </c>
      <c r="B1413">
        <v>10</v>
      </c>
      <c r="D1413">
        <v>71</v>
      </c>
      <c r="E1413" t="s">
        <v>196</v>
      </c>
      <c r="F1413" t="s">
        <v>17</v>
      </c>
      <c r="G1413">
        <v>70</v>
      </c>
      <c r="H1413" t="s">
        <v>84</v>
      </c>
      <c r="I1413">
        <v>706812</v>
      </c>
      <c r="J1413" t="s">
        <v>231</v>
      </c>
      <c r="O1413">
        <v>1111.5</v>
      </c>
      <c r="R1413" t="str">
        <f>+VLOOKUP($D1413,TP!$B:$E,3,FALSE)</f>
        <v>Services support</v>
      </c>
      <c r="S1413">
        <f>+VLOOKUP($D1413,TP!$B:$E,4,FALSE)</f>
        <v>0</v>
      </c>
      <c r="T1413">
        <f>+VLOOKUP($D1413,TP!$B:$F,5,FALSE)</f>
        <v>0</v>
      </c>
      <c r="U1413" t="str">
        <f>+VLOOKUP($G1413,TP!$G:$J,4,FALSE)</f>
        <v>Produits</v>
      </c>
    </row>
    <row r="1414" spans="1:21">
      <c r="A1414">
        <v>2015</v>
      </c>
      <c r="B1414">
        <v>10</v>
      </c>
      <c r="D1414">
        <v>71</v>
      </c>
      <c r="E1414" t="s">
        <v>196</v>
      </c>
      <c r="F1414" t="s">
        <v>17</v>
      </c>
      <c r="G1414">
        <v>70</v>
      </c>
      <c r="H1414" t="s">
        <v>84</v>
      </c>
      <c r="I1414">
        <v>706812</v>
      </c>
      <c r="J1414" t="s">
        <v>231</v>
      </c>
      <c r="O1414">
        <v>2650.5</v>
      </c>
      <c r="R1414" t="str">
        <f>+VLOOKUP($D1414,TP!$B:$E,3,FALSE)</f>
        <v>Services support</v>
      </c>
      <c r="S1414">
        <f>+VLOOKUP($D1414,TP!$B:$E,4,FALSE)</f>
        <v>0</v>
      </c>
      <c r="T1414">
        <f>+VLOOKUP($D1414,TP!$B:$F,5,FALSE)</f>
        <v>0</v>
      </c>
      <c r="U1414" t="str">
        <f>+VLOOKUP($G1414,TP!$G:$J,4,FALSE)</f>
        <v>Produits</v>
      </c>
    </row>
    <row r="1415" spans="1:21">
      <c r="A1415">
        <v>2015</v>
      </c>
      <c r="B1415">
        <v>10</v>
      </c>
      <c r="D1415">
        <v>71</v>
      </c>
      <c r="E1415" t="s">
        <v>196</v>
      </c>
      <c r="F1415" t="s">
        <v>17</v>
      </c>
      <c r="G1415">
        <v>70</v>
      </c>
      <c r="H1415" t="s">
        <v>84</v>
      </c>
      <c r="I1415">
        <v>706812</v>
      </c>
      <c r="J1415" t="s">
        <v>231</v>
      </c>
      <c r="O1415">
        <v>2080.5</v>
      </c>
      <c r="R1415" t="str">
        <f>+VLOOKUP($D1415,TP!$B:$E,3,FALSE)</f>
        <v>Services support</v>
      </c>
      <c r="S1415">
        <f>+VLOOKUP($D1415,TP!$B:$E,4,FALSE)</f>
        <v>0</v>
      </c>
      <c r="T1415">
        <f>+VLOOKUP($D1415,TP!$B:$F,5,FALSE)</f>
        <v>0</v>
      </c>
      <c r="U1415" t="str">
        <f>+VLOOKUP($G1415,TP!$G:$J,4,FALSE)</f>
        <v>Produits</v>
      </c>
    </row>
    <row r="1416" spans="1:21">
      <c r="A1416">
        <v>2015</v>
      </c>
      <c r="B1416">
        <v>10</v>
      </c>
      <c r="D1416">
        <v>71</v>
      </c>
      <c r="E1416" t="s">
        <v>196</v>
      </c>
      <c r="F1416" t="s">
        <v>17</v>
      </c>
      <c r="G1416">
        <v>70</v>
      </c>
      <c r="H1416" t="s">
        <v>84</v>
      </c>
      <c r="I1416">
        <v>706812</v>
      </c>
      <c r="J1416" t="s">
        <v>231</v>
      </c>
      <c r="O1416">
        <v>2394</v>
      </c>
      <c r="R1416" t="str">
        <f>+VLOOKUP($D1416,TP!$B:$E,3,FALSE)</f>
        <v>Services support</v>
      </c>
      <c r="S1416">
        <f>+VLOOKUP($D1416,TP!$B:$E,4,FALSE)</f>
        <v>0</v>
      </c>
      <c r="T1416">
        <f>+VLOOKUP($D1416,TP!$B:$F,5,FALSE)</f>
        <v>0</v>
      </c>
      <c r="U1416" t="str">
        <f>+VLOOKUP($G1416,TP!$G:$J,4,FALSE)</f>
        <v>Produits</v>
      </c>
    </row>
    <row r="1417" spans="1:21">
      <c r="A1417">
        <v>2015</v>
      </c>
      <c r="B1417">
        <v>10</v>
      </c>
      <c r="D1417">
        <v>71</v>
      </c>
      <c r="E1417" t="s">
        <v>196</v>
      </c>
      <c r="F1417" t="s">
        <v>17</v>
      </c>
      <c r="G1417">
        <v>70</v>
      </c>
      <c r="H1417" t="s">
        <v>84</v>
      </c>
      <c r="I1417">
        <v>706812</v>
      </c>
      <c r="J1417" t="s">
        <v>231</v>
      </c>
      <c r="O1417">
        <v>726.75</v>
      </c>
      <c r="R1417" t="str">
        <f>+VLOOKUP($D1417,TP!$B:$E,3,FALSE)</f>
        <v>Services support</v>
      </c>
      <c r="S1417">
        <f>+VLOOKUP($D1417,TP!$B:$E,4,FALSE)</f>
        <v>0</v>
      </c>
      <c r="T1417">
        <f>+VLOOKUP($D1417,TP!$B:$F,5,FALSE)</f>
        <v>0</v>
      </c>
      <c r="U1417" t="str">
        <f>+VLOOKUP($G1417,TP!$G:$J,4,FALSE)</f>
        <v>Produits</v>
      </c>
    </row>
    <row r="1418" spans="1:21">
      <c r="A1418">
        <v>2015</v>
      </c>
      <c r="B1418">
        <v>10</v>
      </c>
      <c r="D1418">
        <v>71</v>
      </c>
      <c r="E1418" t="s">
        <v>196</v>
      </c>
      <c r="F1418" t="s">
        <v>17</v>
      </c>
      <c r="G1418">
        <v>70</v>
      </c>
      <c r="H1418" t="s">
        <v>84</v>
      </c>
      <c r="I1418">
        <v>706812</v>
      </c>
      <c r="J1418" t="s">
        <v>231</v>
      </c>
      <c r="O1418">
        <v>940.5</v>
      </c>
      <c r="R1418" t="str">
        <f>+VLOOKUP($D1418,TP!$B:$E,3,FALSE)</f>
        <v>Services support</v>
      </c>
      <c r="S1418">
        <f>+VLOOKUP($D1418,TP!$B:$E,4,FALSE)</f>
        <v>0</v>
      </c>
      <c r="T1418">
        <f>+VLOOKUP($D1418,TP!$B:$F,5,FALSE)</f>
        <v>0</v>
      </c>
      <c r="U1418" t="str">
        <f>+VLOOKUP($G1418,TP!$G:$J,4,FALSE)</f>
        <v>Produits</v>
      </c>
    </row>
    <row r="1419" spans="1:21">
      <c r="A1419">
        <v>2015</v>
      </c>
      <c r="B1419">
        <v>10</v>
      </c>
      <c r="D1419">
        <v>71</v>
      </c>
      <c r="E1419" t="s">
        <v>196</v>
      </c>
      <c r="F1419" t="s">
        <v>17</v>
      </c>
      <c r="G1419">
        <v>70</v>
      </c>
      <c r="H1419" t="s">
        <v>84</v>
      </c>
      <c r="I1419">
        <v>706812</v>
      </c>
      <c r="J1419" t="s">
        <v>231</v>
      </c>
      <c r="O1419">
        <v>541.5</v>
      </c>
      <c r="R1419" t="str">
        <f>+VLOOKUP($D1419,TP!$B:$E,3,FALSE)</f>
        <v>Services support</v>
      </c>
      <c r="S1419">
        <f>+VLOOKUP($D1419,TP!$B:$E,4,FALSE)</f>
        <v>0</v>
      </c>
      <c r="T1419">
        <f>+VLOOKUP($D1419,TP!$B:$F,5,FALSE)</f>
        <v>0</v>
      </c>
      <c r="U1419" t="str">
        <f>+VLOOKUP($G1419,TP!$G:$J,4,FALSE)</f>
        <v>Produits</v>
      </c>
    </row>
    <row r="1420" spans="1:21">
      <c r="A1420">
        <v>2015</v>
      </c>
      <c r="B1420">
        <v>10</v>
      </c>
      <c r="D1420">
        <v>71</v>
      </c>
      <c r="E1420" t="s">
        <v>196</v>
      </c>
      <c r="F1420" t="s">
        <v>17</v>
      </c>
      <c r="G1420">
        <v>70</v>
      </c>
      <c r="H1420" t="s">
        <v>84</v>
      </c>
      <c r="I1420">
        <v>706812</v>
      </c>
      <c r="J1420" t="s">
        <v>231</v>
      </c>
      <c r="O1420">
        <v>5244</v>
      </c>
      <c r="R1420" t="str">
        <f>+VLOOKUP($D1420,TP!$B:$E,3,FALSE)</f>
        <v>Services support</v>
      </c>
      <c r="S1420">
        <f>+VLOOKUP($D1420,TP!$B:$E,4,FALSE)</f>
        <v>0</v>
      </c>
      <c r="T1420">
        <f>+VLOOKUP($D1420,TP!$B:$F,5,FALSE)</f>
        <v>0</v>
      </c>
      <c r="U1420" t="str">
        <f>+VLOOKUP($G1420,TP!$G:$J,4,FALSE)</f>
        <v>Produits</v>
      </c>
    </row>
    <row r="1421" spans="1:21">
      <c r="A1421">
        <v>2015</v>
      </c>
      <c r="B1421">
        <v>10</v>
      </c>
      <c r="D1421">
        <v>71</v>
      </c>
      <c r="E1421" t="s">
        <v>196</v>
      </c>
      <c r="F1421" t="s">
        <v>17</v>
      </c>
      <c r="G1421">
        <v>70</v>
      </c>
      <c r="H1421" t="s">
        <v>84</v>
      </c>
      <c r="I1421">
        <v>706812</v>
      </c>
      <c r="J1421" t="s">
        <v>231</v>
      </c>
      <c r="O1421">
        <v>3049.5</v>
      </c>
      <c r="R1421" t="str">
        <f>+VLOOKUP($D1421,TP!$B:$E,3,FALSE)</f>
        <v>Services support</v>
      </c>
      <c r="S1421">
        <f>+VLOOKUP($D1421,TP!$B:$E,4,FALSE)</f>
        <v>0</v>
      </c>
      <c r="T1421">
        <f>+VLOOKUP($D1421,TP!$B:$F,5,FALSE)</f>
        <v>0</v>
      </c>
      <c r="U1421" t="str">
        <f>+VLOOKUP($G1421,TP!$G:$J,4,FALSE)</f>
        <v>Produits</v>
      </c>
    </row>
    <row r="1422" spans="1:21">
      <c r="A1422">
        <v>2015</v>
      </c>
      <c r="B1422">
        <v>10</v>
      </c>
      <c r="D1422">
        <v>71</v>
      </c>
      <c r="E1422" t="s">
        <v>196</v>
      </c>
      <c r="F1422" t="s">
        <v>17</v>
      </c>
      <c r="G1422">
        <v>70</v>
      </c>
      <c r="H1422" t="s">
        <v>84</v>
      </c>
      <c r="I1422">
        <v>706812</v>
      </c>
      <c r="J1422" t="s">
        <v>231</v>
      </c>
      <c r="O1422">
        <v>2451</v>
      </c>
      <c r="R1422" t="str">
        <f>+VLOOKUP($D1422,TP!$B:$E,3,FALSE)</f>
        <v>Services support</v>
      </c>
      <c r="S1422">
        <f>+VLOOKUP($D1422,TP!$B:$E,4,FALSE)</f>
        <v>0</v>
      </c>
      <c r="T1422">
        <f>+VLOOKUP($D1422,TP!$B:$F,5,FALSE)</f>
        <v>0</v>
      </c>
      <c r="U1422" t="str">
        <f>+VLOOKUP($G1422,TP!$G:$J,4,FALSE)</f>
        <v>Produits</v>
      </c>
    </row>
    <row r="1423" spans="1:21">
      <c r="A1423">
        <v>2015</v>
      </c>
      <c r="B1423">
        <v>10</v>
      </c>
      <c r="D1423">
        <v>71</v>
      </c>
      <c r="E1423" t="s">
        <v>196</v>
      </c>
      <c r="F1423" t="s">
        <v>17</v>
      </c>
      <c r="G1423">
        <v>70</v>
      </c>
      <c r="H1423" t="s">
        <v>84</v>
      </c>
      <c r="I1423">
        <v>706812</v>
      </c>
      <c r="J1423" t="s">
        <v>231</v>
      </c>
      <c r="O1423">
        <v>2394</v>
      </c>
      <c r="R1423" t="str">
        <f>+VLOOKUP($D1423,TP!$B:$E,3,FALSE)</f>
        <v>Services support</v>
      </c>
      <c r="S1423">
        <f>+VLOOKUP($D1423,TP!$B:$E,4,FALSE)</f>
        <v>0</v>
      </c>
      <c r="T1423">
        <f>+VLOOKUP($D1423,TP!$B:$F,5,FALSE)</f>
        <v>0</v>
      </c>
      <c r="U1423" t="str">
        <f>+VLOOKUP($G1423,TP!$G:$J,4,FALSE)</f>
        <v>Produits</v>
      </c>
    </row>
    <row r="1424" spans="1:21">
      <c r="A1424">
        <v>2015</v>
      </c>
      <c r="B1424">
        <v>10</v>
      </c>
      <c r="D1424">
        <v>71</v>
      </c>
      <c r="E1424" t="s">
        <v>196</v>
      </c>
      <c r="F1424" t="s">
        <v>17</v>
      </c>
      <c r="G1424">
        <v>70</v>
      </c>
      <c r="H1424" t="s">
        <v>84</v>
      </c>
      <c r="I1424">
        <v>706812</v>
      </c>
      <c r="J1424" t="s">
        <v>231</v>
      </c>
      <c r="O1424">
        <v>1681.5</v>
      </c>
      <c r="R1424" t="str">
        <f>+VLOOKUP($D1424,TP!$B:$E,3,FALSE)</f>
        <v>Services support</v>
      </c>
      <c r="S1424">
        <f>+VLOOKUP($D1424,TP!$B:$E,4,FALSE)</f>
        <v>0</v>
      </c>
      <c r="T1424">
        <f>+VLOOKUP($D1424,TP!$B:$F,5,FALSE)</f>
        <v>0</v>
      </c>
      <c r="U1424" t="str">
        <f>+VLOOKUP($G1424,TP!$G:$J,4,FALSE)</f>
        <v>Produits</v>
      </c>
    </row>
    <row r="1425" spans="1:21">
      <c r="A1425">
        <v>2015</v>
      </c>
      <c r="B1425">
        <v>10</v>
      </c>
      <c r="D1425">
        <v>71</v>
      </c>
      <c r="E1425" t="s">
        <v>196</v>
      </c>
      <c r="F1425" t="s">
        <v>17</v>
      </c>
      <c r="G1425">
        <v>70</v>
      </c>
      <c r="H1425" t="s">
        <v>84</v>
      </c>
      <c r="I1425">
        <v>706812</v>
      </c>
      <c r="J1425" t="s">
        <v>231</v>
      </c>
      <c r="O1425">
        <v>541.5</v>
      </c>
      <c r="R1425" t="str">
        <f>+VLOOKUP($D1425,TP!$B:$E,3,FALSE)</f>
        <v>Services support</v>
      </c>
      <c r="S1425">
        <f>+VLOOKUP($D1425,TP!$B:$E,4,FALSE)</f>
        <v>0</v>
      </c>
      <c r="T1425">
        <f>+VLOOKUP($D1425,TP!$B:$F,5,FALSE)</f>
        <v>0</v>
      </c>
      <c r="U1425" t="str">
        <f>+VLOOKUP($G1425,TP!$G:$J,4,FALSE)</f>
        <v>Produits</v>
      </c>
    </row>
    <row r="1426" spans="1:21">
      <c r="A1426">
        <v>2015</v>
      </c>
      <c r="B1426">
        <v>10</v>
      </c>
      <c r="D1426">
        <v>71</v>
      </c>
      <c r="E1426" t="s">
        <v>196</v>
      </c>
      <c r="F1426" t="s">
        <v>17</v>
      </c>
      <c r="G1426">
        <v>70</v>
      </c>
      <c r="H1426" t="s">
        <v>84</v>
      </c>
      <c r="I1426">
        <v>706812</v>
      </c>
      <c r="J1426" t="s">
        <v>231</v>
      </c>
      <c r="O1426">
        <v>646.5</v>
      </c>
      <c r="R1426" t="str">
        <f>+VLOOKUP($D1426,TP!$B:$E,3,FALSE)</f>
        <v>Services support</v>
      </c>
      <c r="S1426">
        <f>+VLOOKUP($D1426,TP!$B:$E,4,FALSE)</f>
        <v>0</v>
      </c>
      <c r="T1426">
        <f>+VLOOKUP($D1426,TP!$B:$F,5,FALSE)</f>
        <v>0</v>
      </c>
      <c r="U1426" t="str">
        <f>+VLOOKUP($G1426,TP!$G:$J,4,FALSE)</f>
        <v>Produits</v>
      </c>
    </row>
    <row r="1427" spans="1:21">
      <c r="A1427">
        <v>2015</v>
      </c>
      <c r="B1427">
        <v>10</v>
      </c>
      <c r="D1427">
        <v>71</v>
      </c>
      <c r="E1427" t="s">
        <v>196</v>
      </c>
      <c r="F1427" t="s">
        <v>17</v>
      </c>
      <c r="G1427">
        <v>70</v>
      </c>
      <c r="H1427" t="s">
        <v>84</v>
      </c>
      <c r="I1427">
        <v>706812</v>
      </c>
      <c r="J1427" t="s">
        <v>231</v>
      </c>
      <c r="O1427">
        <v>-10</v>
      </c>
      <c r="R1427" t="str">
        <f>+VLOOKUP($D1427,TP!$B:$E,3,FALSE)</f>
        <v>Services support</v>
      </c>
      <c r="S1427">
        <f>+VLOOKUP($D1427,TP!$B:$E,4,FALSE)</f>
        <v>0</v>
      </c>
      <c r="T1427">
        <f>+VLOOKUP($D1427,TP!$B:$F,5,FALSE)</f>
        <v>0</v>
      </c>
      <c r="U1427" t="str">
        <f>+VLOOKUP($G1427,TP!$G:$J,4,FALSE)</f>
        <v>Produits</v>
      </c>
    </row>
    <row r="1428" spans="1:21">
      <c r="A1428">
        <v>2015</v>
      </c>
      <c r="B1428">
        <v>10</v>
      </c>
      <c r="D1428">
        <v>71</v>
      </c>
      <c r="E1428" t="s">
        <v>196</v>
      </c>
      <c r="F1428" t="s">
        <v>17</v>
      </c>
      <c r="G1428">
        <v>70</v>
      </c>
      <c r="H1428" t="s">
        <v>84</v>
      </c>
      <c r="I1428">
        <v>706812</v>
      </c>
      <c r="J1428" t="s">
        <v>231</v>
      </c>
      <c r="O1428">
        <v>-10</v>
      </c>
      <c r="R1428" t="str">
        <f>+VLOOKUP($D1428,TP!$B:$E,3,FALSE)</f>
        <v>Services support</v>
      </c>
      <c r="S1428">
        <f>+VLOOKUP($D1428,TP!$B:$E,4,FALSE)</f>
        <v>0</v>
      </c>
      <c r="T1428">
        <f>+VLOOKUP($D1428,TP!$B:$F,5,FALSE)</f>
        <v>0</v>
      </c>
      <c r="U1428" t="str">
        <f>+VLOOKUP($G1428,TP!$G:$J,4,FALSE)</f>
        <v>Produits</v>
      </c>
    </row>
    <row r="1429" spans="1:21">
      <c r="A1429">
        <v>2015</v>
      </c>
      <c r="B1429">
        <v>10</v>
      </c>
      <c r="D1429">
        <v>71</v>
      </c>
      <c r="E1429" t="s">
        <v>196</v>
      </c>
      <c r="F1429" t="s">
        <v>17</v>
      </c>
      <c r="G1429">
        <v>70</v>
      </c>
      <c r="H1429" t="s">
        <v>84</v>
      </c>
      <c r="I1429">
        <v>706812</v>
      </c>
      <c r="J1429" t="s">
        <v>231</v>
      </c>
      <c r="O1429">
        <v>28.5</v>
      </c>
      <c r="R1429" t="str">
        <f>+VLOOKUP($D1429,TP!$B:$E,3,FALSE)</f>
        <v>Services support</v>
      </c>
      <c r="S1429">
        <f>+VLOOKUP($D1429,TP!$B:$E,4,FALSE)</f>
        <v>0</v>
      </c>
      <c r="T1429">
        <f>+VLOOKUP($D1429,TP!$B:$F,5,FALSE)</f>
        <v>0</v>
      </c>
      <c r="U1429" t="str">
        <f>+VLOOKUP($G1429,TP!$G:$J,4,FALSE)</f>
        <v>Produits</v>
      </c>
    </row>
    <row r="1430" spans="1:21">
      <c r="A1430">
        <v>2015</v>
      </c>
      <c r="B1430">
        <v>10</v>
      </c>
      <c r="D1430">
        <v>71</v>
      </c>
      <c r="E1430" t="s">
        <v>196</v>
      </c>
      <c r="F1430" t="s">
        <v>17</v>
      </c>
      <c r="G1430">
        <v>70</v>
      </c>
      <c r="H1430" t="s">
        <v>84</v>
      </c>
      <c r="I1430">
        <v>706812</v>
      </c>
      <c r="J1430" t="s">
        <v>231</v>
      </c>
      <c r="O1430">
        <v>2707.5</v>
      </c>
      <c r="R1430" t="str">
        <f>+VLOOKUP($D1430,TP!$B:$E,3,FALSE)</f>
        <v>Services support</v>
      </c>
      <c r="S1430">
        <f>+VLOOKUP($D1430,TP!$B:$E,4,FALSE)</f>
        <v>0</v>
      </c>
      <c r="T1430">
        <f>+VLOOKUP($D1430,TP!$B:$F,5,FALSE)</f>
        <v>0</v>
      </c>
      <c r="U1430" t="str">
        <f>+VLOOKUP($G1430,TP!$G:$J,4,FALSE)</f>
        <v>Produits</v>
      </c>
    </row>
    <row r="1431" spans="1:21">
      <c r="A1431">
        <v>2015</v>
      </c>
      <c r="B1431">
        <v>10</v>
      </c>
      <c r="D1431">
        <v>71</v>
      </c>
      <c r="E1431" t="s">
        <v>196</v>
      </c>
      <c r="F1431" t="s">
        <v>17</v>
      </c>
      <c r="G1431">
        <v>70</v>
      </c>
      <c r="H1431" t="s">
        <v>84</v>
      </c>
      <c r="I1431">
        <v>706812</v>
      </c>
      <c r="J1431" t="s">
        <v>231</v>
      </c>
      <c r="O1431">
        <v>2707.5</v>
      </c>
      <c r="R1431" t="str">
        <f>+VLOOKUP($D1431,TP!$B:$E,3,FALSE)</f>
        <v>Services support</v>
      </c>
      <c r="S1431">
        <f>+VLOOKUP($D1431,TP!$B:$E,4,FALSE)</f>
        <v>0</v>
      </c>
      <c r="T1431">
        <f>+VLOOKUP($D1431,TP!$B:$F,5,FALSE)</f>
        <v>0</v>
      </c>
      <c r="U1431" t="str">
        <f>+VLOOKUP($G1431,TP!$G:$J,4,FALSE)</f>
        <v>Produits</v>
      </c>
    </row>
    <row r="1432" spans="1:21">
      <c r="A1432">
        <v>2015</v>
      </c>
      <c r="B1432">
        <v>10</v>
      </c>
      <c r="D1432">
        <v>71</v>
      </c>
      <c r="E1432" t="s">
        <v>196</v>
      </c>
      <c r="F1432" t="s">
        <v>17</v>
      </c>
      <c r="G1432">
        <v>70</v>
      </c>
      <c r="H1432" t="s">
        <v>84</v>
      </c>
      <c r="I1432">
        <v>706812</v>
      </c>
      <c r="J1432" t="s">
        <v>231</v>
      </c>
      <c r="O1432">
        <v>5244</v>
      </c>
      <c r="R1432" t="str">
        <f>+VLOOKUP($D1432,TP!$B:$E,3,FALSE)</f>
        <v>Services support</v>
      </c>
      <c r="S1432">
        <f>+VLOOKUP($D1432,TP!$B:$E,4,FALSE)</f>
        <v>0</v>
      </c>
      <c r="T1432">
        <f>+VLOOKUP($D1432,TP!$B:$F,5,FALSE)</f>
        <v>0</v>
      </c>
      <c r="U1432" t="str">
        <f>+VLOOKUP($G1432,TP!$G:$J,4,FALSE)</f>
        <v>Produits</v>
      </c>
    </row>
    <row r="1433" spans="1:21">
      <c r="A1433">
        <v>2015</v>
      </c>
      <c r="B1433">
        <v>10</v>
      </c>
      <c r="D1433">
        <v>71</v>
      </c>
      <c r="E1433" t="s">
        <v>196</v>
      </c>
      <c r="F1433" t="s">
        <v>17</v>
      </c>
      <c r="G1433">
        <v>70</v>
      </c>
      <c r="H1433" t="s">
        <v>84</v>
      </c>
      <c r="I1433">
        <v>706812</v>
      </c>
      <c r="J1433" t="s">
        <v>231</v>
      </c>
      <c r="O1433">
        <v>646.5</v>
      </c>
      <c r="R1433" t="str">
        <f>+VLOOKUP($D1433,TP!$B:$E,3,FALSE)</f>
        <v>Services support</v>
      </c>
      <c r="S1433">
        <f>+VLOOKUP($D1433,TP!$B:$E,4,FALSE)</f>
        <v>0</v>
      </c>
      <c r="T1433">
        <f>+VLOOKUP($D1433,TP!$B:$F,5,FALSE)</f>
        <v>0</v>
      </c>
      <c r="U1433" t="str">
        <f>+VLOOKUP($G1433,TP!$G:$J,4,FALSE)</f>
        <v>Produits</v>
      </c>
    </row>
    <row r="1434" spans="1:21">
      <c r="A1434">
        <v>2015</v>
      </c>
      <c r="B1434">
        <v>10</v>
      </c>
      <c r="D1434">
        <v>71</v>
      </c>
      <c r="E1434" t="s">
        <v>196</v>
      </c>
      <c r="F1434" t="s">
        <v>17</v>
      </c>
      <c r="G1434">
        <v>70</v>
      </c>
      <c r="H1434" t="s">
        <v>84</v>
      </c>
      <c r="I1434">
        <v>706812</v>
      </c>
      <c r="J1434" t="s">
        <v>231</v>
      </c>
      <c r="O1434">
        <v>726.75</v>
      </c>
      <c r="R1434" t="str">
        <f>+VLOOKUP($D1434,TP!$B:$E,3,FALSE)</f>
        <v>Services support</v>
      </c>
      <c r="S1434">
        <f>+VLOOKUP($D1434,TP!$B:$E,4,FALSE)</f>
        <v>0</v>
      </c>
      <c r="T1434">
        <f>+VLOOKUP($D1434,TP!$B:$F,5,FALSE)</f>
        <v>0</v>
      </c>
      <c r="U1434" t="str">
        <f>+VLOOKUP($G1434,TP!$G:$J,4,FALSE)</f>
        <v>Produits</v>
      </c>
    </row>
    <row r="1435" spans="1:21">
      <c r="A1435">
        <v>2015</v>
      </c>
      <c r="B1435">
        <v>10</v>
      </c>
      <c r="D1435">
        <v>71</v>
      </c>
      <c r="E1435" t="s">
        <v>196</v>
      </c>
      <c r="F1435" t="s">
        <v>17</v>
      </c>
      <c r="G1435">
        <v>70</v>
      </c>
      <c r="H1435" t="s">
        <v>84</v>
      </c>
      <c r="I1435">
        <v>706812</v>
      </c>
      <c r="J1435" t="s">
        <v>231</v>
      </c>
      <c r="O1435">
        <v>3049.5</v>
      </c>
      <c r="R1435" t="str">
        <f>+VLOOKUP($D1435,TP!$B:$E,3,FALSE)</f>
        <v>Services support</v>
      </c>
      <c r="S1435">
        <f>+VLOOKUP($D1435,TP!$B:$E,4,FALSE)</f>
        <v>0</v>
      </c>
      <c r="T1435">
        <f>+VLOOKUP($D1435,TP!$B:$F,5,FALSE)</f>
        <v>0</v>
      </c>
      <c r="U1435" t="str">
        <f>+VLOOKUP($G1435,TP!$G:$J,4,FALSE)</f>
        <v>Produits</v>
      </c>
    </row>
    <row r="1436" spans="1:21">
      <c r="A1436">
        <v>2015</v>
      </c>
      <c r="B1436">
        <v>10</v>
      </c>
      <c r="D1436">
        <v>71</v>
      </c>
      <c r="E1436" t="s">
        <v>196</v>
      </c>
      <c r="F1436" t="s">
        <v>17</v>
      </c>
      <c r="G1436">
        <v>70</v>
      </c>
      <c r="H1436" t="s">
        <v>84</v>
      </c>
      <c r="I1436">
        <v>706812</v>
      </c>
      <c r="J1436" t="s">
        <v>231</v>
      </c>
      <c r="O1436">
        <v>1681.5</v>
      </c>
      <c r="R1436" t="str">
        <f>+VLOOKUP($D1436,TP!$B:$E,3,FALSE)</f>
        <v>Services support</v>
      </c>
      <c r="S1436">
        <f>+VLOOKUP($D1436,TP!$B:$E,4,FALSE)</f>
        <v>0</v>
      </c>
      <c r="T1436">
        <f>+VLOOKUP($D1436,TP!$B:$F,5,FALSE)</f>
        <v>0</v>
      </c>
      <c r="U1436" t="str">
        <f>+VLOOKUP($G1436,TP!$G:$J,4,FALSE)</f>
        <v>Produits</v>
      </c>
    </row>
    <row r="1437" spans="1:21">
      <c r="A1437">
        <v>2015</v>
      </c>
      <c r="B1437">
        <v>10</v>
      </c>
      <c r="D1437">
        <v>71</v>
      </c>
      <c r="E1437" t="s">
        <v>196</v>
      </c>
      <c r="F1437" t="s">
        <v>17</v>
      </c>
      <c r="G1437">
        <v>70</v>
      </c>
      <c r="H1437" t="s">
        <v>84</v>
      </c>
      <c r="I1437">
        <v>706812</v>
      </c>
      <c r="J1437" t="s">
        <v>231</v>
      </c>
      <c r="O1437">
        <v>2394</v>
      </c>
      <c r="R1437" t="str">
        <f>+VLOOKUP($D1437,TP!$B:$E,3,FALSE)</f>
        <v>Services support</v>
      </c>
      <c r="S1437">
        <f>+VLOOKUP($D1437,TP!$B:$E,4,FALSE)</f>
        <v>0</v>
      </c>
      <c r="T1437">
        <f>+VLOOKUP($D1437,TP!$B:$F,5,FALSE)</f>
        <v>0</v>
      </c>
      <c r="U1437" t="str">
        <f>+VLOOKUP($G1437,TP!$G:$J,4,FALSE)</f>
        <v>Produits</v>
      </c>
    </row>
    <row r="1438" spans="1:21">
      <c r="A1438">
        <v>2015</v>
      </c>
      <c r="B1438">
        <v>10</v>
      </c>
      <c r="D1438">
        <v>71</v>
      </c>
      <c r="E1438" t="s">
        <v>196</v>
      </c>
      <c r="F1438" t="s">
        <v>17</v>
      </c>
      <c r="G1438">
        <v>70</v>
      </c>
      <c r="H1438" t="s">
        <v>84</v>
      </c>
      <c r="I1438">
        <v>706812</v>
      </c>
      <c r="J1438" t="s">
        <v>231</v>
      </c>
      <c r="O1438">
        <v>541.5</v>
      </c>
      <c r="R1438" t="str">
        <f>+VLOOKUP($D1438,TP!$B:$E,3,FALSE)</f>
        <v>Services support</v>
      </c>
      <c r="S1438">
        <f>+VLOOKUP($D1438,TP!$B:$E,4,FALSE)</f>
        <v>0</v>
      </c>
      <c r="T1438">
        <f>+VLOOKUP($D1438,TP!$B:$F,5,FALSE)</f>
        <v>0</v>
      </c>
      <c r="U1438" t="str">
        <f>+VLOOKUP($G1438,TP!$G:$J,4,FALSE)</f>
        <v>Produits</v>
      </c>
    </row>
    <row r="1439" spans="1:21">
      <c r="A1439">
        <v>2015</v>
      </c>
      <c r="B1439">
        <v>10</v>
      </c>
      <c r="D1439">
        <v>71</v>
      </c>
      <c r="E1439" t="s">
        <v>196</v>
      </c>
      <c r="F1439" t="s">
        <v>17</v>
      </c>
      <c r="G1439">
        <v>70</v>
      </c>
      <c r="H1439" t="s">
        <v>84</v>
      </c>
      <c r="I1439">
        <v>706812</v>
      </c>
      <c r="J1439" t="s">
        <v>231</v>
      </c>
      <c r="O1439">
        <v>2080.5</v>
      </c>
      <c r="R1439" t="str">
        <f>+VLOOKUP($D1439,TP!$B:$E,3,FALSE)</f>
        <v>Services support</v>
      </c>
      <c r="S1439">
        <f>+VLOOKUP($D1439,TP!$B:$E,4,FALSE)</f>
        <v>0</v>
      </c>
      <c r="T1439">
        <f>+VLOOKUP($D1439,TP!$B:$F,5,FALSE)</f>
        <v>0</v>
      </c>
      <c r="U1439" t="str">
        <f>+VLOOKUP($G1439,TP!$G:$J,4,FALSE)</f>
        <v>Produits</v>
      </c>
    </row>
    <row r="1440" spans="1:21">
      <c r="A1440">
        <v>2015</v>
      </c>
      <c r="B1440">
        <v>10</v>
      </c>
      <c r="D1440">
        <v>71</v>
      </c>
      <c r="E1440" t="s">
        <v>196</v>
      </c>
      <c r="F1440" t="s">
        <v>17</v>
      </c>
      <c r="G1440">
        <v>70</v>
      </c>
      <c r="H1440" t="s">
        <v>84</v>
      </c>
      <c r="I1440">
        <v>706812</v>
      </c>
      <c r="J1440" t="s">
        <v>231</v>
      </c>
      <c r="O1440">
        <v>2650.5</v>
      </c>
      <c r="R1440" t="str">
        <f>+VLOOKUP($D1440,TP!$B:$E,3,FALSE)</f>
        <v>Services support</v>
      </c>
      <c r="S1440">
        <f>+VLOOKUP($D1440,TP!$B:$E,4,FALSE)</f>
        <v>0</v>
      </c>
      <c r="T1440">
        <f>+VLOOKUP($D1440,TP!$B:$F,5,FALSE)</f>
        <v>0</v>
      </c>
      <c r="U1440" t="str">
        <f>+VLOOKUP($G1440,TP!$G:$J,4,FALSE)</f>
        <v>Produits</v>
      </c>
    </row>
    <row r="1441" spans="1:21">
      <c r="A1441">
        <v>2015</v>
      </c>
      <c r="B1441">
        <v>10</v>
      </c>
      <c r="D1441">
        <v>71</v>
      </c>
      <c r="E1441" t="s">
        <v>196</v>
      </c>
      <c r="F1441" t="s">
        <v>17</v>
      </c>
      <c r="G1441">
        <v>70</v>
      </c>
      <c r="H1441" t="s">
        <v>84</v>
      </c>
      <c r="I1441">
        <v>706812</v>
      </c>
      <c r="J1441" t="s">
        <v>231</v>
      </c>
      <c r="O1441">
        <v>1111.5</v>
      </c>
      <c r="R1441" t="str">
        <f>+VLOOKUP($D1441,TP!$B:$E,3,FALSE)</f>
        <v>Services support</v>
      </c>
      <c r="S1441">
        <f>+VLOOKUP($D1441,TP!$B:$E,4,FALSE)</f>
        <v>0</v>
      </c>
      <c r="T1441">
        <f>+VLOOKUP($D1441,TP!$B:$F,5,FALSE)</f>
        <v>0</v>
      </c>
      <c r="U1441" t="str">
        <f>+VLOOKUP($G1441,TP!$G:$J,4,FALSE)</f>
        <v>Produits</v>
      </c>
    </row>
    <row r="1442" spans="1:21">
      <c r="A1442">
        <v>2015</v>
      </c>
      <c r="B1442">
        <v>10</v>
      </c>
      <c r="D1442">
        <v>71</v>
      </c>
      <c r="E1442" t="s">
        <v>196</v>
      </c>
      <c r="F1442" t="s">
        <v>17</v>
      </c>
      <c r="G1442">
        <v>70</v>
      </c>
      <c r="H1442" t="s">
        <v>84</v>
      </c>
      <c r="I1442">
        <v>706812</v>
      </c>
      <c r="J1442" t="s">
        <v>231</v>
      </c>
      <c r="O1442">
        <v>940.5</v>
      </c>
      <c r="R1442" t="str">
        <f>+VLOOKUP($D1442,TP!$B:$E,3,FALSE)</f>
        <v>Services support</v>
      </c>
      <c r="S1442">
        <f>+VLOOKUP($D1442,TP!$B:$E,4,FALSE)</f>
        <v>0</v>
      </c>
      <c r="T1442">
        <f>+VLOOKUP($D1442,TP!$B:$F,5,FALSE)</f>
        <v>0</v>
      </c>
      <c r="U1442" t="str">
        <f>+VLOOKUP($G1442,TP!$G:$J,4,FALSE)</f>
        <v>Produits</v>
      </c>
    </row>
    <row r="1443" spans="1:21">
      <c r="A1443">
        <v>2015</v>
      </c>
      <c r="B1443">
        <v>10</v>
      </c>
      <c r="D1443">
        <v>71</v>
      </c>
      <c r="E1443" t="s">
        <v>196</v>
      </c>
      <c r="F1443" t="s">
        <v>17</v>
      </c>
      <c r="G1443">
        <v>70</v>
      </c>
      <c r="H1443" t="s">
        <v>84</v>
      </c>
      <c r="I1443">
        <v>706812</v>
      </c>
      <c r="J1443" t="s">
        <v>231</v>
      </c>
      <c r="O1443">
        <v>2451</v>
      </c>
      <c r="R1443" t="str">
        <f>+VLOOKUP($D1443,TP!$B:$E,3,FALSE)</f>
        <v>Services support</v>
      </c>
      <c r="S1443">
        <f>+VLOOKUP($D1443,TP!$B:$E,4,FALSE)</f>
        <v>0</v>
      </c>
      <c r="T1443">
        <f>+VLOOKUP($D1443,TP!$B:$F,5,FALSE)</f>
        <v>0</v>
      </c>
      <c r="U1443" t="str">
        <f>+VLOOKUP($G1443,TP!$G:$J,4,FALSE)</f>
        <v>Produits</v>
      </c>
    </row>
    <row r="1444" spans="1:21">
      <c r="A1444">
        <v>2015</v>
      </c>
      <c r="B1444">
        <v>10</v>
      </c>
      <c r="D1444">
        <v>71</v>
      </c>
      <c r="E1444" t="s">
        <v>196</v>
      </c>
      <c r="F1444" t="s">
        <v>17</v>
      </c>
      <c r="G1444">
        <v>70</v>
      </c>
      <c r="H1444" t="s">
        <v>84</v>
      </c>
      <c r="I1444">
        <v>706812</v>
      </c>
      <c r="J1444" t="s">
        <v>231</v>
      </c>
      <c r="O1444">
        <v>2394</v>
      </c>
      <c r="R1444" t="str">
        <f>+VLOOKUP($D1444,TP!$B:$E,3,FALSE)</f>
        <v>Services support</v>
      </c>
      <c r="S1444">
        <f>+VLOOKUP($D1444,TP!$B:$E,4,FALSE)</f>
        <v>0</v>
      </c>
      <c r="T1444">
        <f>+VLOOKUP($D1444,TP!$B:$F,5,FALSE)</f>
        <v>0</v>
      </c>
      <c r="U1444" t="str">
        <f>+VLOOKUP($G1444,TP!$G:$J,4,FALSE)</f>
        <v>Produits</v>
      </c>
    </row>
    <row r="1445" spans="1:21">
      <c r="A1445">
        <v>2015</v>
      </c>
      <c r="B1445">
        <v>10</v>
      </c>
      <c r="D1445">
        <v>71</v>
      </c>
      <c r="E1445" t="s">
        <v>196</v>
      </c>
      <c r="F1445" t="s">
        <v>17</v>
      </c>
      <c r="G1445">
        <v>70</v>
      </c>
      <c r="H1445" t="s">
        <v>84</v>
      </c>
      <c r="I1445">
        <v>706812</v>
      </c>
      <c r="J1445" t="s">
        <v>231</v>
      </c>
      <c r="O1445">
        <v>541.5</v>
      </c>
      <c r="R1445" t="str">
        <f>+VLOOKUP($D1445,TP!$B:$E,3,FALSE)</f>
        <v>Services support</v>
      </c>
      <c r="S1445">
        <f>+VLOOKUP($D1445,TP!$B:$E,4,FALSE)</f>
        <v>0</v>
      </c>
      <c r="T1445">
        <f>+VLOOKUP($D1445,TP!$B:$F,5,FALSE)</f>
        <v>0</v>
      </c>
      <c r="U1445" t="str">
        <f>+VLOOKUP($G1445,TP!$G:$J,4,FALSE)</f>
        <v>Produits</v>
      </c>
    </row>
    <row r="1446" spans="1:21">
      <c r="A1446">
        <v>2015</v>
      </c>
      <c r="B1446">
        <v>10</v>
      </c>
      <c r="D1446">
        <v>71</v>
      </c>
      <c r="E1446" t="s">
        <v>196</v>
      </c>
      <c r="F1446" t="s">
        <v>17</v>
      </c>
      <c r="G1446">
        <v>70</v>
      </c>
      <c r="H1446" t="s">
        <v>84</v>
      </c>
      <c r="I1446">
        <v>706812</v>
      </c>
      <c r="J1446" t="s">
        <v>231</v>
      </c>
      <c r="O1446">
        <v>2707.5</v>
      </c>
      <c r="R1446" t="str">
        <f>+VLOOKUP($D1446,TP!$B:$E,3,FALSE)</f>
        <v>Services support</v>
      </c>
      <c r="S1446">
        <f>+VLOOKUP($D1446,TP!$B:$E,4,FALSE)</f>
        <v>0</v>
      </c>
      <c r="T1446">
        <f>+VLOOKUP($D1446,TP!$B:$F,5,FALSE)</f>
        <v>0</v>
      </c>
      <c r="U1446" t="str">
        <f>+VLOOKUP($G1446,TP!$G:$J,4,FALSE)</f>
        <v>Produits</v>
      </c>
    </row>
    <row r="1447" spans="1:21">
      <c r="A1447">
        <v>2015</v>
      </c>
      <c r="B1447">
        <v>10</v>
      </c>
      <c r="D1447">
        <v>71</v>
      </c>
      <c r="E1447" t="s">
        <v>196</v>
      </c>
      <c r="F1447" t="s">
        <v>17</v>
      </c>
      <c r="G1447">
        <v>70</v>
      </c>
      <c r="H1447" t="s">
        <v>84</v>
      </c>
      <c r="I1447">
        <v>706812</v>
      </c>
      <c r="J1447" t="s">
        <v>231</v>
      </c>
      <c r="O1447">
        <v>2707.5</v>
      </c>
      <c r="R1447" t="str">
        <f>+VLOOKUP($D1447,TP!$B:$E,3,FALSE)</f>
        <v>Services support</v>
      </c>
      <c r="S1447">
        <f>+VLOOKUP($D1447,TP!$B:$E,4,FALSE)</f>
        <v>0</v>
      </c>
      <c r="T1447">
        <f>+VLOOKUP($D1447,TP!$B:$F,5,FALSE)</f>
        <v>0</v>
      </c>
      <c r="U1447" t="str">
        <f>+VLOOKUP($G1447,TP!$G:$J,4,FALSE)</f>
        <v>Produits</v>
      </c>
    </row>
    <row r="1448" spans="1:21">
      <c r="A1448">
        <v>2015</v>
      </c>
      <c r="B1448">
        <v>10</v>
      </c>
      <c r="D1448">
        <v>71</v>
      </c>
      <c r="E1448" t="s">
        <v>196</v>
      </c>
      <c r="F1448" t="s">
        <v>17</v>
      </c>
      <c r="G1448">
        <v>70</v>
      </c>
      <c r="H1448" t="s">
        <v>84</v>
      </c>
      <c r="I1448">
        <v>706812</v>
      </c>
      <c r="J1448" t="s">
        <v>231</v>
      </c>
      <c r="O1448">
        <v>2707.5</v>
      </c>
      <c r="R1448" t="str">
        <f>+VLOOKUP($D1448,TP!$B:$E,3,FALSE)</f>
        <v>Services support</v>
      </c>
      <c r="S1448">
        <f>+VLOOKUP($D1448,TP!$B:$E,4,FALSE)</f>
        <v>0</v>
      </c>
      <c r="T1448">
        <f>+VLOOKUP($D1448,TP!$B:$F,5,FALSE)</f>
        <v>0</v>
      </c>
      <c r="U1448" t="str">
        <f>+VLOOKUP($G1448,TP!$G:$J,4,FALSE)</f>
        <v>Produits</v>
      </c>
    </row>
    <row r="1449" spans="1:21">
      <c r="A1449">
        <v>2015</v>
      </c>
      <c r="B1449">
        <v>10</v>
      </c>
      <c r="D1449">
        <v>71</v>
      </c>
      <c r="E1449" t="s">
        <v>196</v>
      </c>
      <c r="F1449" t="s">
        <v>17</v>
      </c>
      <c r="G1449">
        <v>70</v>
      </c>
      <c r="H1449" t="s">
        <v>84</v>
      </c>
      <c r="I1449">
        <v>706812</v>
      </c>
      <c r="J1449" t="s">
        <v>231</v>
      </c>
      <c r="O1449">
        <v>940.5</v>
      </c>
      <c r="R1449" t="str">
        <f>+VLOOKUP($D1449,TP!$B:$E,3,FALSE)</f>
        <v>Services support</v>
      </c>
      <c r="S1449">
        <f>+VLOOKUP($D1449,TP!$B:$E,4,FALSE)</f>
        <v>0</v>
      </c>
      <c r="T1449">
        <f>+VLOOKUP($D1449,TP!$B:$F,5,FALSE)</f>
        <v>0</v>
      </c>
      <c r="U1449" t="str">
        <f>+VLOOKUP($G1449,TP!$G:$J,4,FALSE)</f>
        <v>Produits</v>
      </c>
    </row>
    <row r="1450" spans="1:21">
      <c r="A1450">
        <v>2015</v>
      </c>
      <c r="B1450">
        <v>10</v>
      </c>
      <c r="D1450">
        <v>71</v>
      </c>
      <c r="E1450" t="s">
        <v>196</v>
      </c>
      <c r="F1450" t="s">
        <v>17</v>
      </c>
      <c r="G1450">
        <v>70</v>
      </c>
      <c r="H1450" t="s">
        <v>84</v>
      </c>
      <c r="I1450">
        <v>706812</v>
      </c>
      <c r="J1450" t="s">
        <v>231</v>
      </c>
      <c r="O1450">
        <v>541.5</v>
      </c>
      <c r="R1450" t="str">
        <f>+VLOOKUP($D1450,TP!$B:$E,3,FALSE)</f>
        <v>Services support</v>
      </c>
      <c r="S1450">
        <f>+VLOOKUP($D1450,TP!$B:$E,4,FALSE)</f>
        <v>0</v>
      </c>
      <c r="T1450">
        <f>+VLOOKUP($D1450,TP!$B:$F,5,FALSE)</f>
        <v>0</v>
      </c>
      <c r="U1450" t="str">
        <f>+VLOOKUP($G1450,TP!$G:$J,4,FALSE)</f>
        <v>Produits</v>
      </c>
    </row>
    <row r="1451" spans="1:21">
      <c r="A1451">
        <v>2015</v>
      </c>
      <c r="B1451">
        <v>10</v>
      </c>
      <c r="D1451">
        <v>71</v>
      </c>
      <c r="E1451" t="s">
        <v>196</v>
      </c>
      <c r="F1451" t="s">
        <v>17</v>
      </c>
      <c r="G1451">
        <v>70</v>
      </c>
      <c r="H1451" t="s">
        <v>84</v>
      </c>
      <c r="I1451">
        <v>706812</v>
      </c>
      <c r="J1451" t="s">
        <v>231</v>
      </c>
      <c r="O1451">
        <v>726.75</v>
      </c>
      <c r="R1451" t="str">
        <f>+VLOOKUP($D1451,TP!$B:$E,3,FALSE)</f>
        <v>Services support</v>
      </c>
      <c r="S1451">
        <f>+VLOOKUP($D1451,TP!$B:$E,4,FALSE)</f>
        <v>0</v>
      </c>
      <c r="T1451">
        <f>+VLOOKUP($D1451,TP!$B:$F,5,FALSE)</f>
        <v>0</v>
      </c>
      <c r="U1451" t="str">
        <f>+VLOOKUP($G1451,TP!$G:$J,4,FALSE)</f>
        <v>Produits</v>
      </c>
    </row>
    <row r="1452" spans="1:21">
      <c r="A1452">
        <v>2015</v>
      </c>
      <c r="B1452">
        <v>10</v>
      </c>
      <c r="D1452">
        <v>71</v>
      </c>
      <c r="E1452" t="s">
        <v>196</v>
      </c>
      <c r="F1452" t="s">
        <v>17</v>
      </c>
      <c r="G1452">
        <v>70</v>
      </c>
      <c r="H1452" t="s">
        <v>84</v>
      </c>
      <c r="I1452">
        <v>706812</v>
      </c>
      <c r="J1452" t="s">
        <v>231</v>
      </c>
      <c r="O1452">
        <v>1111.5</v>
      </c>
      <c r="R1452" t="str">
        <f>+VLOOKUP($D1452,TP!$B:$E,3,FALSE)</f>
        <v>Services support</v>
      </c>
      <c r="S1452">
        <f>+VLOOKUP($D1452,TP!$B:$E,4,FALSE)</f>
        <v>0</v>
      </c>
      <c r="T1452">
        <f>+VLOOKUP($D1452,TP!$B:$F,5,FALSE)</f>
        <v>0</v>
      </c>
      <c r="U1452" t="str">
        <f>+VLOOKUP($G1452,TP!$G:$J,4,FALSE)</f>
        <v>Produits</v>
      </c>
    </row>
    <row r="1453" spans="1:21">
      <c r="A1453">
        <v>2015</v>
      </c>
      <c r="B1453">
        <v>10</v>
      </c>
      <c r="D1453">
        <v>71</v>
      </c>
      <c r="E1453" t="s">
        <v>196</v>
      </c>
      <c r="F1453" t="s">
        <v>17</v>
      </c>
      <c r="G1453">
        <v>70</v>
      </c>
      <c r="H1453" t="s">
        <v>84</v>
      </c>
      <c r="I1453">
        <v>706812</v>
      </c>
      <c r="J1453" t="s">
        <v>231</v>
      </c>
      <c r="O1453">
        <v>1681.5</v>
      </c>
      <c r="R1453" t="str">
        <f>+VLOOKUP($D1453,TP!$B:$E,3,FALSE)</f>
        <v>Services support</v>
      </c>
      <c r="S1453">
        <f>+VLOOKUP($D1453,TP!$B:$E,4,FALSE)</f>
        <v>0</v>
      </c>
      <c r="T1453">
        <f>+VLOOKUP($D1453,TP!$B:$F,5,FALSE)</f>
        <v>0</v>
      </c>
      <c r="U1453" t="str">
        <f>+VLOOKUP($G1453,TP!$G:$J,4,FALSE)</f>
        <v>Produits</v>
      </c>
    </row>
    <row r="1454" spans="1:21">
      <c r="A1454">
        <v>2015</v>
      </c>
      <c r="B1454">
        <v>10</v>
      </c>
      <c r="D1454">
        <v>71</v>
      </c>
      <c r="E1454" t="s">
        <v>196</v>
      </c>
      <c r="F1454" t="s">
        <v>17</v>
      </c>
      <c r="G1454">
        <v>70</v>
      </c>
      <c r="H1454" t="s">
        <v>84</v>
      </c>
      <c r="I1454">
        <v>706812</v>
      </c>
      <c r="J1454" t="s">
        <v>231</v>
      </c>
      <c r="O1454">
        <v>646.5</v>
      </c>
      <c r="R1454" t="str">
        <f>+VLOOKUP($D1454,TP!$B:$E,3,FALSE)</f>
        <v>Services support</v>
      </c>
      <c r="S1454">
        <f>+VLOOKUP($D1454,TP!$B:$E,4,FALSE)</f>
        <v>0</v>
      </c>
      <c r="T1454">
        <f>+VLOOKUP($D1454,TP!$B:$F,5,FALSE)</f>
        <v>0</v>
      </c>
      <c r="U1454" t="str">
        <f>+VLOOKUP($G1454,TP!$G:$J,4,FALSE)</f>
        <v>Produits</v>
      </c>
    </row>
    <row r="1455" spans="1:21">
      <c r="A1455">
        <v>2015</v>
      </c>
      <c r="B1455">
        <v>10</v>
      </c>
      <c r="D1455">
        <v>71</v>
      </c>
      <c r="E1455" t="s">
        <v>196</v>
      </c>
      <c r="F1455" t="s">
        <v>17</v>
      </c>
      <c r="G1455">
        <v>70</v>
      </c>
      <c r="H1455" t="s">
        <v>84</v>
      </c>
      <c r="I1455">
        <v>706812</v>
      </c>
      <c r="J1455" t="s">
        <v>231</v>
      </c>
      <c r="O1455">
        <v>2650.5</v>
      </c>
      <c r="R1455" t="str">
        <f>+VLOOKUP($D1455,TP!$B:$E,3,FALSE)</f>
        <v>Services support</v>
      </c>
      <c r="S1455">
        <f>+VLOOKUP($D1455,TP!$B:$E,4,FALSE)</f>
        <v>0</v>
      </c>
      <c r="T1455">
        <f>+VLOOKUP($D1455,TP!$B:$F,5,FALSE)</f>
        <v>0</v>
      </c>
      <c r="U1455" t="str">
        <f>+VLOOKUP($G1455,TP!$G:$J,4,FALSE)</f>
        <v>Produits</v>
      </c>
    </row>
    <row r="1456" spans="1:21">
      <c r="A1456">
        <v>2015</v>
      </c>
      <c r="B1456">
        <v>10</v>
      </c>
      <c r="D1456">
        <v>71</v>
      </c>
      <c r="E1456" t="s">
        <v>196</v>
      </c>
      <c r="F1456" t="s">
        <v>17</v>
      </c>
      <c r="G1456">
        <v>70</v>
      </c>
      <c r="H1456" t="s">
        <v>84</v>
      </c>
      <c r="I1456">
        <v>706812</v>
      </c>
      <c r="J1456" t="s">
        <v>231</v>
      </c>
      <c r="O1456">
        <v>2080.5</v>
      </c>
      <c r="R1456" t="str">
        <f>+VLOOKUP($D1456,TP!$B:$E,3,FALSE)</f>
        <v>Services support</v>
      </c>
      <c r="S1456">
        <f>+VLOOKUP($D1456,TP!$B:$E,4,FALSE)</f>
        <v>0</v>
      </c>
      <c r="T1456">
        <f>+VLOOKUP($D1456,TP!$B:$F,5,FALSE)</f>
        <v>0</v>
      </c>
      <c r="U1456" t="str">
        <f>+VLOOKUP($G1456,TP!$G:$J,4,FALSE)</f>
        <v>Produits</v>
      </c>
    </row>
    <row r="1457" spans="1:21">
      <c r="A1457">
        <v>2015</v>
      </c>
      <c r="B1457">
        <v>10</v>
      </c>
      <c r="D1457">
        <v>71</v>
      </c>
      <c r="E1457" t="s">
        <v>196</v>
      </c>
      <c r="F1457" t="s">
        <v>17</v>
      </c>
      <c r="G1457">
        <v>70</v>
      </c>
      <c r="H1457" t="s">
        <v>84</v>
      </c>
      <c r="I1457">
        <v>706812</v>
      </c>
      <c r="J1457" t="s">
        <v>231</v>
      </c>
      <c r="O1457">
        <v>5244</v>
      </c>
      <c r="R1457" t="str">
        <f>+VLOOKUP($D1457,TP!$B:$E,3,FALSE)</f>
        <v>Services support</v>
      </c>
      <c r="S1457">
        <f>+VLOOKUP($D1457,TP!$B:$E,4,FALSE)</f>
        <v>0</v>
      </c>
      <c r="T1457">
        <f>+VLOOKUP($D1457,TP!$B:$F,5,FALSE)</f>
        <v>0</v>
      </c>
      <c r="U1457" t="str">
        <f>+VLOOKUP($G1457,TP!$G:$J,4,FALSE)</f>
        <v>Produits</v>
      </c>
    </row>
    <row r="1458" spans="1:21">
      <c r="A1458">
        <v>2015</v>
      </c>
      <c r="B1458">
        <v>10</v>
      </c>
      <c r="D1458">
        <v>71</v>
      </c>
      <c r="E1458" t="s">
        <v>196</v>
      </c>
      <c r="F1458" t="s">
        <v>17</v>
      </c>
      <c r="G1458">
        <v>70</v>
      </c>
      <c r="H1458" t="s">
        <v>84</v>
      </c>
      <c r="I1458">
        <v>706812</v>
      </c>
      <c r="J1458" t="s">
        <v>231</v>
      </c>
      <c r="O1458">
        <v>2451</v>
      </c>
      <c r="R1458" t="str">
        <f>+VLOOKUP($D1458,TP!$B:$E,3,FALSE)</f>
        <v>Services support</v>
      </c>
      <c r="S1458">
        <f>+VLOOKUP($D1458,TP!$B:$E,4,FALSE)</f>
        <v>0</v>
      </c>
      <c r="T1458">
        <f>+VLOOKUP($D1458,TP!$B:$F,5,FALSE)</f>
        <v>0</v>
      </c>
      <c r="U1458" t="str">
        <f>+VLOOKUP($G1458,TP!$G:$J,4,FALSE)</f>
        <v>Produits</v>
      </c>
    </row>
    <row r="1459" spans="1:21">
      <c r="A1459">
        <v>2015</v>
      </c>
      <c r="B1459">
        <v>10</v>
      </c>
      <c r="D1459">
        <v>71</v>
      </c>
      <c r="E1459" t="s">
        <v>196</v>
      </c>
      <c r="F1459" t="s">
        <v>17</v>
      </c>
      <c r="G1459">
        <v>70</v>
      </c>
      <c r="H1459" t="s">
        <v>84</v>
      </c>
      <c r="I1459">
        <v>706812</v>
      </c>
      <c r="J1459" t="s">
        <v>231</v>
      </c>
      <c r="O1459">
        <v>541.5</v>
      </c>
      <c r="R1459" t="str">
        <f>+VLOOKUP($D1459,TP!$B:$E,3,FALSE)</f>
        <v>Services support</v>
      </c>
      <c r="S1459">
        <f>+VLOOKUP($D1459,TP!$B:$E,4,FALSE)</f>
        <v>0</v>
      </c>
      <c r="T1459">
        <f>+VLOOKUP($D1459,TP!$B:$F,5,FALSE)</f>
        <v>0</v>
      </c>
      <c r="U1459" t="str">
        <f>+VLOOKUP($G1459,TP!$G:$J,4,FALSE)</f>
        <v>Produits</v>
      </c>
    </row>
    <row r="1460" spans="1:21">
      <c r="A1460">
        <v>2015</v>
      </c>
      <c r="B1460">
        <v>10</v>
      </c>
      <c r="D1460">
        <v>71</v>
      </c>
      <c r="E1460" t="s">
        <v>196</v>
      </c>
      <c r="F1460" t="s">
        <v>17</v>
      </c>
      <c r="G1460">
        <v>70</v>
      </c>
      <c r="H1460" t="s">
        <v>84</v>
      </c>
      <c r="I1460">
        <v>706812</v>
      </c>
      <c r="J1460" t="s">
        <v>231</v>
      </c>
      <c r="O1460">
        <v>3049.5</v>
      </c>
      <c r="R1460" t="str">
        <f>+VLOOKUP($D1460,TP!$B:$E,3,FALSE)</f>
        <v>Services support</v>
      </c>
      <c r="S1460">
        <f>+VLOOKUP($D1460,TP!$B:$E,4,FALSE)</f>
        <v>0</v>
      </c>
      <c r="T1460">
        <f>+VLOOKUP($D1460,TP!$B:$F,5,FALSE)</f>
        <v>0</v>
      </c>
      <c r="U1460" t="str">
        <f>+VLOOKUP($G1460,TP!$G:$J,4,FALSE)</f>
        <v>Produits</v>
      </c>
    </row>
    <row r="1461" spans="1:21">
      <c r="A1461">
        <v>2015</v>
      </c>
      <c r="B1461">
        <v>10</v>
      </c>
      <c r="D1461">
        <v>71</v>
      </c>
      <c r="E1461" t="s">
        <v>196</v>
      </c>
      <c r="F1461" t="s">
        <v>17</v>
      </c>
      <c r="G1461">
        <v>70</v>
      </c>
      <c r="H1461" t="s">
        <v>84</v>
      </c>
      <c r="I1461">
        <v>706812</v>
      </c>
      <c r="J1461" t="s">
        <v>231</v>
      </c>
      <c r="O1461">
        <v>1938</v>
      </c>
      <c r="R1461" t="str">
        <f>+VLOOKUP($D1461,TP!$B:$E,3,FALSE)</f>
        <v>Services support</v>
      </c>
      <c r="S1461">
        <f>+VLOOKUP($D1461,TP!$B:$E,4,FALSE)</f>
        <v>0</v>
      </c>
      <c r="T1461">
        <f>+VLOOKUP($D1461,TP!$B:$F,5,FALSE)</f>
        <v>0</v>
      </c>
      <c r="U1461" t="str">
        <f>+VLOOKUP($G1461,TP!$G:$J,4,FALSE)</f>
        <v>Produits</v>
      </c>
    </row>
    <row r="1462" spans="1:21">
      <c r="A1462">
        <v>2015</v>
      </c>
      <c r="B1462">
        <v>10</v>
      </c>
      <c r="D1462">
        <v>71</v>
      </c>
      <c r="E1462" t="s">
        <v>196</v>
      </c>
      <c r="F1462" t="s">
        <v>17</v>
      </c>
      <c r="G1462">
        <v>70</v>
      </c>
      <c r="H1462" t="s">
        <v>84</v>
      </c>
      <c r="I1462">
        <v>706812</v>
      </c>
      <c r="J1462" t="s">
        <v>231</v>
      </c>
      <c r="O1462">
        <v>2850</v>
      </c>
      <c r="R1462" t="str">
        <f>+VLOOKUP($D1462,TP!$B:$E,3,FALSE)</f>
        <v>Services support</v>
      </c>
      <c r="S1462">
        <f>+VLOOKUP($D1462,TP!$B:$E,4,FALSE)</f>
        <v>0</v>
      </c>
      <c r="T1462">
        <f>+VLOOKUP($D1462,TP!$B:$F,5,FALSE)</f>
        <v>0</v>
      </c>
      <c r="U1462" t="str">
        <f>+VLOOKUP($G1462,TP!$G:$J,4,FALSE)</f>
        <v>Produits</v>
      </c>
    </row>
    <row r="1463" spans="1:21">
      <c r="A1463">
        <v>2015</v>
      </c>
      <c r="B1463">
        <v>10</v>
      </c>
      <c r="D1463">
        <v>71</v>
      </c>
      <c r="E1463" t="s">
        <v>196</v>
      </c>
      <c r="F1463" t="s">
        <v>17</v>
      </c>
      <c r="G1463">
        <v>70</v>
      </c>
      <c r="H1463" t="s">
        <v>84</v>
      </c>
      <c r="I1463">
        <v>706812</v>
      </c>
      <c r="J1463" t="s">
        <v>231</v>
      </c>
      <c r="O1463">
        <v>-1876.21</v>
      </c>
      <c r="R1463" t="str">
        <f>+VLOOKUP($D1463,TP!$B:$E,3,FALSE)</f>
        <v>Services support</v>
      </c>
      <c r="S1463">
        <f>+VLOOKUP($D1463,TP!$B:$E,4,FALSE)</f>
        <v>0</v>
      </c>
      <c r="T1463">
        <f>+VLOOKUP($D1463,TP!$B:$F,5,FALSE)</f>
        <v>0</v>
      </c>
      <c r="U1463" t="str">
        <f>+VLOOKUP($G1463,TP!$G:$J,4,FALSE)</f>
        <v>Produits</v>
      </c>
    </row>
    <row r="1464" spans="1:21">
      <c r="A1464">
        <v>2015</v>
      </c>
      <c r="B1464">
        <v>10</v>
      </c>
      <c r="D1464">
        <v>71</v>
      </c>
      <c r="E1464" t="s">
        <v>196</v>
      </c>
      <c r="F1464" t="s">
        <v>17</v>
      </c>
      <c r="G1464">
        <v>70</v>
      </c>
      <c r="H1464" t="s">
        <v>84</v>
      </c>
      <c r="I1464">
        <v>706812</v>
      </c>
      <c r="J1464" t="s">
        <v>231</v>
      </c>
      <c r="O1464">
        <v>1876.21</v>
      </c>
      <c r="R1464" t="str">
        <f>+VLOOKUP($D1464,TP!$B:$E,3,FALSE)</f>
        <v>Services support</v>
      </c>
      <c r="S1464">
        <f>+VLOOKUP($D1464,TP!$B:$E,4,FALSE)</f>
        <v>0</v>
      </c>
      <c r="T1464">
        <f>+VLOOKUP($D1464,TP!$B:$F,5,FALSE)</f>
        <v>0</v>
      </c>
      <c r="U1464" t="str">
        <f>+VLOOKUP($G1464,TP!$G:$J,4,FALSE)</f>
        <v>Produits</v>
      </c>
    </row>
    <row r="1465" spans="1:21">
      <c r="A1465">
        <v>2015</v>
      </c>
      <c r="B1465">
        <v>10</v>
      </c>
      <c r="D1465">
        <v>71</v>
      </c>
      <c r="E1465" t="s">
        <v>196</v>
      </c>
      <c r="F1465" t="s">
        <v>17</v>
      </c>
      <c r="G1465">
        <v>70</v>
      </c>
      <c r="H1465" t="s">
        <v>84</v>
      </c>
      <c r="I1465">
        <v>706812</v>
      </c>
      <c r="J1465" t="s">
        <v>231</v>
      </c>
      <c r="O1465">
        <v>2707.5</v>
      </c>
      <c r="R1465" t="str">
        <f>+VLOOKUP($D1465,TP!$B:$E,3,FALSE)</f>
        <v>Services support</v>
      </c>
      <c r="S1465">
        <f>+VLOOKUP($D1465,TP!$B:$E,4,FALSE)</f>
        <v>0</v>
      </c>
      <c r="T1465">
        <f>+VLOOKUP($D1465,TP!$B:$F,5,FALSE)</f>
        <v>0</v>
      </c>
      <c r="U1465" t="str">
        <f>+VLOOKUP($G1465,TP!$G:$J,4,FALSE)</f>
        <v>Produits</v>
      </c>
    </row>
    <row r="1466" spans="1:21">
      <c r="A1466">
        <v>2015</v>
      </c>
      <c r="B1466">
        <v>10</v>
      </c>
      <c r="D1466">
        <v>71</v>
      </c>
      <c r="E1466" t="s">
        <v>196</v>
      </c>
      <c r="F1466" t="s">
        <v>17</v>
      </c>
      <c r="G1466">
        <v>70</v>
      </c>
      <c r="H1466" t="s">
        <v>84</v>
      </c>
      <c r="I1466">
        <v>706812</v>
      </c>
      <c r="J1466" t="s">
        <v>231</v>
      </c>
      <c r="O1466">
        <v>2707.5</v>
      </c>
      <c r="R1466" t="str">
        <f>+VLOOKUP($D1466,TP!$B:$E,3,FALSE)</f>
        <v>Services support</v>
      </c>
      <c r="S1466">
        <f>+VLOOKUP($D1466,TP!$B:$E,4,FALSE)</f>
        <v>0</v>
      </c>
      <c r="T1466">
        <f>+VLOOKUP($D1466,TP!$B:$F,5,FALSE)</f>
        <v>0</v>
      </c>
      <c r="U1466" t="str">
        <f>+VLOOKUP($G1466,TP!$G:$J,4,FALSE)</f>
        <v>Produits</v>
      </c>
    </row>
    <row r="1467" spans="1:21">
      <c r="A1467">
        <v>2015</v>
      </c>
      <c r="B1467">
        <v>10</v>
      </c>
      <c r="D1467">
        <v>71</v>
      </c>
      <c r="E1467" t="s">
        <v>196</v>
      </c>
      <c r="F1467" t="s">
        <v>17</v>
      </c>
      <c r="G1467">
        <v>70</v>
      </c>
      <c r="H1467" t="s">
        <v>84</v>
      </c>
      <c r="I1467">
        <v>706812</v>
      </c>
      <c r="J1467" t="s">
        <v>231</v>
      </c>
      <c r="O1467">
        <v>2707.5</v>
      </c>
      <c r="R1467" t="str">
        <f>+VLOOKUP($D1467,TP!$B:$E,3,FALSE)</f>
        <v>Services support</v>
      </c>
      <c r="S1467">
        <f>+VLOOKUP($D1467,TP!$B:$E,4,FALSE)</f>
        <v>0</v>
      </c>
      <c r="T1467">
        <f>+VLOOKUP($D1467,TP!$B:$F,5,FALSE)</f>
        <v>0</v>
      </c>
      <c r="U1467" t="str">
        <f>+VLOOKUP($G1467,TP!$G:$J,4,FALSE)</f>
        <v>Produits</v>
      </c>
    </row>
    <row r="1468" spans="1:21">
      <c r="A1468">
        <v>2015</v>
      </c>
      <c r="B1468">
        <v>10</v>
      </c>
      <c r="D1468">
        <v>71</v>
      </c>
      <c r="E1468" t="s">
        <v>196</v>
      </c>
      <c r="F1468" t="s">
        <v>17</v>
      </c>
      <c r="G1468">
        <v>70</v>
      </c>
      <c r="H1468" t="s">
        <v>84</v>
      </c>
      <c r="I1468">
        <v>706813</v>
      </c>
      <c r="J1468" t="s">
        <v>232</v>
      </c>
      <c r="K1468">
        <v>25878.7</v>
      </c>
      <c r="L1468">
        <v>25000</v>
      </c>
      <c r="M1468">
        <v>23000</v>
      </c>
      <c r="P1468">
        <v>25000</v>
      </c>
      <c r="Q1468">
        <v>25000</v>
      </c>
      <c r="R1468" t="str">
        <f>+VLOOKUP($D1468,TP!$B:$E,3,FALSE)</f>
        <v>Services support</v>
      </c>
      <c r="S1468">
        <f>+VLOOKUP($D1468,TP!$B:$E,4,FALSE)</f>
        <v>0</v>
      </c>
      <c r="T1468">
        <f>+VLOOKUP($D1468,TP!$B:$F,5,FALSE)</f>
        <v>0</v>
      </c>
      <c r="U1468" t="str">
        <f>+VLOOKUP($G1468,TP!$G:$J,4,FALSE)</f>
        <v>Produits</v>
      </c>
    </row>
    <row r="1469" spans="1:21">
      <c r="A1469">
        <v>2015</v>
      </c>
      <c r="B1469">
        <v>10</v>
      </c>
      <c r="D1469">
        <v>71</v>
      </c>
      <c r="E1469" t="s">
        <v>196</v>
      </c>
      <c r="F1469" t="s">
        <v>17</v>
      </c>
      <c r="G1469">
        <v>70</v>
      </c>
      <c r="H1469" t="s">
        <v>84</v>
      </c>
      <c r="I1469">
        <v>706813</v>
      </c>
      <c r="J1469" t="s">
        <v>232</v>
      </c>
      <c r="O1469">
        <v>-533</v>
      </c>
      <c r="R1469" t="str">
        <f>+VLOOKUP($D1469,TP!$B:$E,3,FALSE)</f>
        <v>Services support</v>
      </c>
      <c r="S1469">
        <f>+VLOOKUP($D1469,TP!$B:$E,4,FALSE)</f>
        <v>0</v>
      </c>
      <c r="T1469">
        <f>+VLOOKUP($D1469,TP!$B:$F,5,FALSE)</f>
        <v>0</v>
      </c>
      <c r="U1469" t="str">
        <f>+VLOOKUP($G1469,TP!$G:$J,4,FALSE)</f>
        <v>Produits</v>
      </c>
    </row>
    <row r="1470" spans="1:21">
      <c r="A1470">
        <v>2015</v>
      </c>
      <c r="B1470">
        <v>10</v>
      </c>
      <c r="D1470">
        <v>71</v>
      </c>
      <c r="E1470" t="s">
        <v>196</v>
      </c>
      <c r="F1470" t="s">
        <v>17</v>
      </c>
      <c r="G1470">
        <v>70</v>
      </c>
      <c r="H1470" t="s">
        <v>84</v>
      </c>
      <c r="I1470">
        <v>706813</v>
      </c>
      <c r="J1470" t="s">
        <v>232</v>
      </c>
      <c r="O1470">
        <v>31.5</v>
      </c>
      <c r="R1470" t="str">
        <f>+VLOOKUP($D1470,TP!$B:$E,3,FALSE)</f>
        <v>Services support</v>
      </c>
      <c r="S1470">
        <f>+VLOOKUP($D1470,TP!$B:$E,4,FALSE)</f>
        <v>0</v>
      </c>
      <c r="T1470">
        <f>+VLOOKUP($D1470,TP!$B:$F,5,FALSE)</f>
        <v>0</v>
      </c>
      <c r="U1470" t="str">
        <f>+VLOOKUP($G1470,TP!$G:$J,4,FALSE)</f>
        <v>Produits</v>
      </c>
    </row>
    <row r="1471" spans="1:21">
      <c r="A1471">
        <v>2015</v>
      </c>
      <c r="B1471">
        <v>10</v>
      </c>
      <c r="D1471">
        <v>71</v>
      </c>
      <c r="E1471" t="s">
        <v>196</v>
      </c>
      <c r="F1471" t="s">
        <v>17</v>
      </c>
      <c r="G1471">
        <v>70</v>
      </c>
      <c r="H1471" t="s">
        <v>84</v>
      </c>
      <c r="I1471">
        <v>706813</v>
      </c>
      <c r="J1471" t="s">
        <v>232</v>
      </c>
      <c r="O1471">
        <v>45</v>
      </c>
      <c r="R1471" t="str">
        <f>+VLOOKUP($D1471,TP!$B:$E,3,FALSE)</f>
        <v>Services support</v>
      </c>
      <c r="S1471">
        <f>+VLOOKUP($D1471,TP!$B:$E,4,FALSE)</f>
        <v>0</v>
      </c>
      <c r="T1471">
        <f>+VLOOKUP($D1471,TP!$B:$F,5,FALSE)</f>
        <v>0</v>
      </c>
      <c r="U1471" t="str">
        <f>+VLOOKUP($G1471,TP!$G:$J,4,FALSE)</f>
        <v>Produits</v>
      </c>
    </row>
    <row r="1472" spans="1:21">
      <c r="A1472">
        <v>2015</v>
      </c>
      <c r="B1472">
        <v>10</v>
      </c>
      <c r="D1472">
        <v>71</v>
      </c>
      <c r="E1472" t="s">
        <v>196</v>
      </c>
      <c r="F1472" t="s">
        <v>17</v>
      </c>
      <c r="G1472">
        <v>70</v>
      </c>
      <c r="H1472" t="s">
        <v>84</v>
      </c>
      <c r="I1472">
        <v>706813</v>
      </c>
      <c r="J1472" t="s">
        <v>232</v>
      </c>
      <c r="O1472">
        <v>121.8</v>
      </c>
      <c r="R1472" t="str">
        <f>+VLOOKUP($D1472,TP!$B:$E,3,FALSE)</f>
        <v>Services support</v>
      </c>
      <c r="S1472">
        <f>+VLOOKUP($D1472,TP!$B:$E,4,FALSE)</f>
        <v>0</v>
      </c>
      <c r="T1472">
        <f>+VLOOKUP($D1472,TP!$B:$F,5,FALSE)</f>
        <v>0</v>
      </c>
      <c r="U1472" t="str">
        <f>+VLOOKUP($G1472,TP!$G:$J,4,FALSE)</f>
        <v>Produits</v>
      </c>
    </row>
    <row r="1473" spans="1:21">
      <c r="A1473">
        <v>2015</v>
      </c>
      <c r="B1473">
        <v>10</v>
      </c>
      <c r="D1473">
        <v>71</v>
      </c>
      <c r="E1473" t="s">
        <v>196</v>
      </c>
      <c r="F1473" t="s">
        <v>17</v>
      </c>
      <c r="G1473">
        <v>70</v>
      </c>
      <c r="H1473" t="s">
        <v>84</v>
      </c>
      <c r="I1473">
        <v>706813</v>
      </c>
      <c r="J1473" t="s">
        <v>232</v>
      </c>
      <c r="O1473">
        <v>31.5</v>
      </c>
      <c r="R1473" t="str">
        <f>+VLOOKUP($D1473,TP!$B:$E,3,FALSE)</f>
        <v>Services support</v>
      </c>
      <c r="S1473">
        <f>+VLOOKUP($D1473,TP!$B:$E,4,FALSE)</f>
        <v>0</v>
      </c>
      <c r="T1473">
        <f>+VLOOKUP($D1473,TP!$B:$F,5,FALSE)</f>
        <v>0</v>
      </c>
      <c r="U1473" t="str">
        <f>+VLOOKUP($G1473,TP!$G:$J,4,FALSE)</f>
        <v>Produits</v>
      </c>
    </row>
    <row r="1474" spans="1:21">
      <c r="A1474">
        <v>2015</v>
      </c>
      <c r="B1474">
        <v>10</v>
      </c>
      <c r="D1474">
        <v>71</v>
      </c>
      <c r="E1474" t="s">
        <v>196</v>
      </c>
      <c r="F1474" t="s">
        <v>17</v>
      </c>
      <c r="G1474">
        <v>70</v>
      </c>
      <c r="H1474" t="s">
        <v>84</v>
      </c>
      <c r="I1474">
        <v>706813</v>
      </c>
      <c r="J1474" t="s">
        <v>232</v>
      </c>
      <c r="O1474">
        <v>90</v>
      </c>
      <c r="R1474" t="str">
        <f>+VLOOKUP($D1474,TP!$B:$E,3,FALSE)</f>
        <v>Services support</v>
      </c>
      <c r="S1474">
        <f>+VLOOKUP($D1474,TP!$B:$E,4,FALSE)</f>
        <v>0</v>
      </c>
      <c r="T1474">
        <f>+VLOOKUP($D1474,TP!$B:$F,5,FALSE)</f>
        <v>0</v>
      </c>
      <c r="U1474" t="str">
        <f>+VLOOKUP($G1474,TP!$G:$J,4,FALSE)</f>
        <v>Produits</v>
      </c>
    </row>
    <row r="1475" spans="1:21">
      <c r="A1475">
        <v>2015</v>
      </c>
      <c r="B1475">
        <v>10</v>
      </c>
      <c r="D1475">
        <v>71</v>
      </c>
      <c r="E1475" t="s">
        <v>196</v>
      </c>
      <c r="F1475" t="s">
        <v>17</v>
      </c>
      <c r="G1475">
        <v>70</v>
      </c>
      <c r="H1475" t="s">
        <v>84</v>
      </c>
      <c r="I1475">
        <v>706813</v>
      </c>
      <c r="J1475" t="s">
        <v>232</v>
      </c>
      <c r="O1475">
        <v>22.05</v>
      </c>
      <c r="R1475" t="str">
        <f>+VLOOKUP($D1475,TP!$B:$E,3,FALSE)</f>
        <v>Services support</v>
      </c>
      <c r="S1475">
        <f>+VLOOKUP($D1475,TP!$B:$E,4,FALSE)</f>
        <v>0</v>
      </c>
      <c r="T1475">
        <f>+VLOOKUP($D1475,TP!$B:$F,5,FALSE)</f>
        <v>0</v>
      </c>
      <c r="U1475" t="str">
        <f>+VLOOKUP($G1475,TP!$G:$J,4,FALSE)</f>
        <v>Produits</v>
      </c>
    </row>
    <row r="1476" spans="1:21">
      <c r="A1476">
        <v>2015</v>
      </c>
      <c r="B1476">
        <v>10</v>
      </c>
      <c r="D1476">
        <v>71</v>
      </c>
      <c r="E1476" t="s">
        <v>196</v>
      </c>
      <c r="F1476" t="s">
        <v>17</v>
      </c>
      <c r="G1476">
        <v>70</v>
      </c>
      <c r="H1476" t="s">
        <v>84</v>
      </c>
      <c r="I1476">
        <v>706813</v>
      </c>
      <c r="J1476" t="s">
        <v>232</v>
      </c>
      <c r="O1476">
        <v>142</v>
      </c>
      <c r="R1476" t="str">
        <f>+VLOOKUP($D1476,TP!$B:$E,3,FALSE)</f>
        <v>Services support</v>
      </c>
      <c r="S1476">
        <f>+VLOOKUP($D1476,TP!$B:$E,4,FALSE)</f>
        <v>0</v>
      </c>
      <c r="T1476">
        <f>+VLOOKUP($D1476,TP!$B:$F,5,FALSE)</f>
        <v>0</v>
      </c>
      <c r="U1476" t="str">
        <f>+VLOOKUP($G1476,TP!$G:$J,4,FALSE)</f>
        <v>Produits</v>
      </c>
    </row>
    <row r="1477" spans="1:21">
      <c r="A1477">
        <v>2015</v>
      </c>
      <c r="B1477">
        <v>10</v>
      </c>
      <c r="D1477">
        <v>71</v>
      </c>
      <c r="E1477" t="s">
        <v>196</v>
      </c>
      <c r="F1477" t="s">
        <v>17</v>
      </c>
      <c r="G1477">
        <v>70</v>
      </c>
      <c r="H1477" t="s">
        <v>84</v>
      </c>
      <c r="I1477">
        <v>706813</v>
      </c>
      <c r="J1477" t="s">
        <v>232</v>
      </c>
      <c r="O1477">
        <v>37.4</v>
      </c>
      <c r="R1477" t="str">
        <f>+VLOOKUP($D1477,TP!$B:$E,3,FALSE)</f>
        <v>Services support</v>
      </c>
      <c r="S1477">
        <f>+VLOOKUP($D1477,TP!$B:$E,4,FALSE)</f>
        <v>0</v>
      </c>
      <c r="T1477">
        <f>+VLOOKUP($D1477,TP!$B:$F,5,FALSE)</f>
        <v>0</v>
      </c>
      <c r="U1477" t="str">
        <f>+VLOOKUP($G1477,TP!$G:$J,4,FALSE)</f>
        <v>Produits</v>
      </c>
    </row>
    <row r="1478" spans="1:21">
      <c r="A1478">
        <v>2015</v>
      </c>
      <c r="B1478">
        <v>10</v>
      </c>
      <c r="D1478">
        <v>71</v>
      </c>
      <c r="E1478" t="s">
        <v>196</v>
      </c>
      <c r="F1478" t="s">
        <v>17</v>
      </c>
      <c r="G1478">
        <v>70</v>
      </c>
      <c r="H1478" t="s">
        <v>84</v>
      </c>
      <c r="I1478">
        <v>706813</v>
      </c>
      <c r="J1478" t="s">
        <v>232</v>
      </c>
      <c r="O1478">
        <v>90</v>
      </c>
      <c r="R1478" t="str">
        <f>+VLOOKUP($D1478,TP!$B:$E,3,FALSE)</f>
        <v>Services support</v>
      </c>
      <c r="S1478">
        <f>+VLOOKUP($D1478,TP!$B:$E,4,FALSE)</f>
        <v>0</v>
      </c>
      <c r="T1478">
        <f>+VLOOKUP($D1478,TP!$B:$F,5,FALSE)</f>
        <v>0</v>
      </c>
      <c r="U1478" t="str">
        <f>+VLOOKUP($G1478,TP!$G:$J,4,FALSE)</f>
        <v>Produits</v>
      </c>
    </row>
    <row r="1479" spans="1:21">
      <c r="A1479">
        <v>2015</v>
      </c>
      <c r="B1479">
        <v>10</v>
      </c>
      <c r="D1479">
        <v>71</v>
      </c>
      <c r="E1479" t="s">
        <v>196</v>
      </c>
      <c r="F1479" t="s">
        <v>17</v>
      </c>
      <c r="G1479">
        <v>70</v>
      </c>
      <c r="H1479" t="s">
        <v>84</v>
      </c>
      <c r="I1479">
        <v>706813</v>
      </c>
      <c r="J1479" t="s">
        <v>232</v>
      </c>
      <c r="O1479">
        <v>31.5</v>
      </c>
      <c r="R1479" t="str">
        <f>+VLOOKUP($D1479,TP!$B:$E,3,FALSE)</f>
        <v>Services support</v>
      </c>
      <c r="S1479">
        <f>+VLOOKUP($D1479,TP!$B:$E,4,FALSE)</f>
        <v>0</v>
      </c>
      <c r="T1479">
        <f>+VLOOKUP($D1479,TP!$B:$F,5,FALSE)</f>
        <v>0</v>
      </c>
      <c r="U1479" t="str">
        <f>+VLOOKUP($G1479,TP!$G:$J,4,FALSE)</f>
        <v>Produits</v>
      </c>
    </row>
    <row r="1480" spans="1:21">
      <c r="A1480">
        <v>2015</v>
      </c>
      <c r="B1480">
        <v>10</v>
      </c>
      <c r="D1480">
        <v>71</v>
      </c>
      <c r="E1480" t="s">
        <v>196</v>
      </c>
      <c r="F1480" t="s">
        <v>17</v>
      </c>
      <c r="G1480">
        <v>70</v>
      </c>
      <c r="H1480" t="s">
        <v>84</v>
      </c>
      <c r="I1480">
        <v>706813</v>
      </c>
      <c r="J1480" t="s">
        <v>232</v>
      </c>
      <c r="O1480">
        <v>31.5</v>
      </c>
      <c r="R1480" t="str">
        <f>+VLOOKUP($D1480,TP!$B:$E,3,FALSE)</f>
        <v>Services support</v>
      </c>
      <c r="S1480">
        <f>+VLOOKUP($D1480,TP!$B:$E,4,FALSE)</f>
        <v>0</v>
      </c>
      <c r="T1480">
        <f>+VLOOKUP($D1480,TP!$B:$F,5,FALSE)</f>
        <v>0</v>
      </c>
      <c r="U1480" t="str">
        <f>+VLOOKUP($G1480,TP!$G:$J,4,FALSE)</f>
        <v>Produits</v>
      </c>
    </row>
    <row r="1481" spans="1:21">
      <c r="A1481">
        <v>2015</v>
      </c>
      <c r="B1481">
        <v>10</v>
      </c>
      <c r="D1481">
        <v>71</v>
      </c>
      <c r="E1481" t="s">
        <v>196</v>
      </c>
      <c r="F1481" t="s">
        <v>17</v>
      </c>
      <c r="G1481">
        <v>70</v>
      </c>
      <c r="H1481" t="s">
        <v>84</v>
      </c>
      <c r="I1481">
        <v>706813</v>
      </c>
      <c r="J1481" t="s">
        <v>232</v>
      </c>
      <c r="O1481">
        <v>66</v>
      </c>
      <c r="R1481" t="str">
        <f>+VLOOKUP($D1481,TP!$B:$E,3,FALSE)</f>
        <v>Services support</v>
      </c>
      <c r="S1481">
        <f>+VLOOKUP($D1481,TP!$B:$E,4,FALSE)</f>
        <v>0</v>
      </c>
      <c r="T1481">
        <f>+VLOOKUP($D1481,TP!$B:$F,5,FALSE)</f>
        <v>0</v>
      </c>
      <c r="U1481" t="str">
        <f>+VLOOKUP($G1481,TP!$G:$J,4,FALSE)</f>
        <v>Produits</v>
      </c>
    </row>
    <row r="1482" spans="1:21">
      <c r="A1482">
        <v>2015</v>
      </c>
      <c r="B1482">
        <v>10</v>
      </c>
      <c r="D1482">
        <v>71</v>
      </c>
      <c r="E1482" t="s">
        <v>196</v>
      </c>
      <c r="F1482" t="s">
        <v>17</v>
      </c>
      <c r="G1482">
        <v>70</v>
      </c>
      <c r="H1482" t="s">
        <v>84</v>
      </c>
      <c r="I1482">
        <v>706813</v>
      </c>
      <c r="J1482" t="s">
        <v>232</v>
      </c>
      <c r="O1482">
        <v>31.5</v>
      </c>
      <c r="R1482" t="str">
        <f>+VLOOKUP($D1482,TP!$B:$E,3,FALSE)</f>
        <v>Services support</v>
      </c>
      <c r="S1482">
        <f>+VLOOKUP($D1482,TP!$B:$E,4,FALSE)</f>
        <v>0</v>
      </c>
      <c r="T1482">
        <f>+VLOOKUP($D1482,TP!$B:$F,5,FALSE)</f>
        <v>0</v>
      </c>
      <c r="U1482" t="str">
        <f>+VLOOKUP($G1482,TP!$G:$J,4,FALSE)</f>
        <v>Produits</v>
      </c>
    </row>
    <row r="1483" spans="1:21">
      <c r="A1483">
        <v>2015</v>
      </c>
      <c r="B1483">
        <v>10</v>
      </c>
      <c r="D1483">
        <v>71</v>
      </c>
      <c r="E1483" t="s">
        <v>196</v>
      </c>
      <c r="F1483" t="s">
        <v>17</v>
      </c>
      <c r="G1483">
        <v>70</v>
      </c>
      <c r="H1483" t="s">
        <v>84</v>
      </c>
      <c r="I1483">
        <v>706813</v>
      </c>
      <c r="J1483" t="s">
        <v>232</v>
      </c>
      <c r="O1483">
        <v>66</v>
      </c>
      <c r="R1483" t="str">
        <f>+VLOOKUP($D1483,TP!$B:$E,3,FALSE)</f>
        <v>Services support</v>
      </c>
      <c r="S1483">
        <f>+VLOOKUP($D1483,TP!$B:$E,4,FALSE)</f>
        <v>0</v>
      </c>
      <c r="T1483">
        <f>+VLOOKUP($D1483,TP!$B:$F,5,FALSE)</f>
        <v>0</v>
      </c>
      <c r="U1483" t="str">
        <f>+VLOOKUP($G1483,TP!$G:$J,4,FALSE)</f>
        <v>Produits</v>
      </c>
    </row>
    <row r="1484" spans="1:21">
      <c r="A1484">
        <v>2015</v>
      </c>
      <c r="B1484">
        <v>10</v>
      </c>
      <c r="D1484">
        <v>71</v>
      </c>
      <c r="E1484" t="s">
        <v>196</v>
      </c>
      <c r="F1484" t="s">
        <v>17</v>
      </c>
      <c r="G1484">
        <v>70</v>
      </c>
      <c r="H1484" t="s">
        <v>84</v>
      </c>
      <c r="I1484">
        <v>706813</v>
      </c>
      <c r="J1484" t="s">
        <v>232</v>
      </c>
      <c r="O1484">
        <v>45</v>
      </c>
      <c r="R1484" t="str">
        <f>+VLOOKUP($D1484,TP!$B:$E,3,FALSE)</f>
        <v>Services support</v>
      </c>
      <c r="S1484">
        <f>+VLOOKUP($D1484,TP!$B:$E,4,FALSE)</f>
        <v>0</v>
      </c>
      <c r="T1484">
        <f>+VLOOKUP($D1484,TP!$B:$F,5,FALSE)</f>
        <v>0</v>
      </c>
      <c r="U1484" t="str">
        <f>+VLOOKUP($G1484,TP!$G:$J,4,FALSE)</f>
        <v>Produits</v>
      </c>
    </row>
    <row r="1485" spans="1:21">
      <c r="A1485">
        <v>2015</v>
      </c>
      <c r="B1485">
        <v>10</v>
      </c>
      <c r="D1485">
        <v>71</v>
      </c>
      <c r="E1485" t="s">
        <v>196</v>
      </c>
      <c r="F1485" t="s">
        <v>17</v>
      </c>
      <c r="G1485">
        <v>70</v>
      </c>
      <c r="H1485" t="s">
        <v>84</v>
      </c>
      <c r="I1485">
        <v>706813</v>
      </c>
      <c r="J1485" t="s">
        <v>232</v>
      </c>
      <c r="O1485">
        <v>37.4</v>
      </c>
      <c r="R1485" t="str">
        <f>+VLOOKUP($D1485,TP!$B:$E,3,FALSE)</f>
        <v>Services support</v>
      </c>
      <c r="S1485">
        <f>+VLOOKUP($D1485,TP!$B:$E,4,FALSE)</f>
        <v>0</v>
      </c>
      <c r="T1485">
        <f>+VLOOKUP($D1485,TP!$B:$F,5,FALSE)</f>
        <v>0</v>
      </c>
      <c r="U1485" t="str">
        <f>+VLOOKUP($G1485,TP!$G:$J,4,FALSE)</f>
        <v>Produits</v>
      </c>
    </row>
    <row r="1486" spans="1:21">
      <c r="A1486">
        <v>2015</v>
      </c>
      <c r="B1486">
        <v>10</v>
      </c>
      <c r="D1486">
        <v>71</v>
      </c>
      <c r="E1486" t="s">
        <v>196</v>
      </c>
      <c r="F1486" t="s">
        <v>17</v>
      </c>
      <c r="G1486">
        <v>70</v>
      </c>
      <c r="H1486" t="s">
        <v>84</v>
      </c>
      <c r="I1486">
        <v>706813</v>
      </c>
      <c r="J1486" t="s">
        <v>232</v>
      </c>
      <c r="O1486">
        <v>31.5</v>
      </c>
      <c r="R1486" t="str">
        <f>+VLOOKUP($D1486,TP!$B:$E,3,FALSE)</f>
        <v>Services support</v>
      </c>
      <c r="S1486">
        <f>+VLOOKUP($D1486,TP!$B:$E,4,FALSE)</f>
        <v>0</v>
      </c>
      <c r="T1486">
        <f>+VLOOKUP($D1486,TP!$B:$F,5,FALSE)</f>
        <v>0</v>
      </c>
      <c r="U1486" t="str">
        <f>+VLOOKUP($G1486,TP!$G:$J,4,FALSE)</f>
        <v>Produits</v>
      </c>
    </row>
    <row r="1487" spans="1:21">
      <c r="A1487">
        <v>2015</v>
      </c>
      <c r="B1487">
        <v>10</v>
      </c>
      <c r="D1487">
        <v>71</v>
      </c>
      <c r="E1487" t="s">
        <v>196</v>
      </c>
      <c r="F1487" t="s">
        <v>17</v>
      </c>
      <c r="G1487">
        <v>70</v>
      </c>
      <c r="H1487" t="s">
        <v>84</v>
      </c>
      <c r="I1487">
        <v>706813</v>
      </c>
      <c r="J1487" t="s">
        <v>232</v>
      </c>
      <c r="O1487">
        <v>31.5</v>
      </c>
      <c r="R1487" t="str">
        <f>+VLOOKUP($D1487,TP!$B:$E,3,FALSE)</f>
        <v>Services support</v>
      </c>
      <c r="S1487">
        <f>+VLOOKUP($D1487,TP!$B:$E,4,FALSE)</f>
        <v>0</v>
      </c>
      <c r="T1487">
        <f>+VLOOKUP($D1487,TP!$B:$F,5,FALSE)</f>
        <v>0</v>
      </c>
      <c r="U1487" t="str">
        <f>+VLOOKUP($G1487,TP!$G:$J,4,FALSE)</f>
        <v>Produits</v>
      </c>
    </row>
    <row r="1488" spans="1:21">
      <c r="A1488">
        <v>2015</v>
      </c>
      <c r="B1488">
        <v>10</v>
      </c>
      <c r="D1488">
        <v>71</v>
      </c>
      <c r="E1488" t="s">
        <v>196</v>
      </c>
      <c r="F1488" t="s">
        <v>17</v>
      </c>
      <c r="G1488">
        <v>70</v>
      </c>
      <c r="H1488" t="s">
        <v>84</v>
      </c>
      <c r="I1488">
        <v>706813</v>
      </c>
      <c r="J1488" t="s">
        <v>232</v>
      </c>
      <c r="O1488">
        <v>22.05</v>
      </c>
      <c r="R1488" t="str">
        <f>+VLOOKUP($D1488,TP!$B:$E,3,FALSE)</f>
        <v>Services support</v>
      </c>
      <c r="S1488">
        <f>+VLOOKUP($D1488,TP!$B:$E,4,FALSE)</f>
        <v>0</v>
      </c>
      <c r="T1488">
        <f>+VLOOKUP($D1488,TP!$B:$F,5,FALSE)</f>
        <v>0</v>
      </c>
      <c r="U1488" t="str">
        <f>+VLOOKUP($G1488,TP!$G:$J,4,FALSE)</f>
        <v>Produits</v>
      </c>
    </row>
    <row r="1489" spans="1:21">
      <c r="A1489">
        <v>2015</v>
      </c>
      <c r="B1489">
        <v>10</v>
      </c>
      <c r="D1489">
        <v>71</v>
      </c>
      <c r="E1489" t="s">
        <v>196</v>
      </c>
      <c r="F1489" t="s">
        <v>17</v>
      </c>
      <c r="G1489">
        <v>70</v>
      </c>
      <c r="H1489" t="s">
        <v>84</v>
      </c>
      <c r="I1489">
        <v>706813</v>
      </c>
      <c r="J1489" t="s">
        <v>232</v>
      </c>
      <c r="O1489">
        <v>94.5</v>
      </c>
      <c r="R1489" t="str">
        <f>+VLOOKUP($D1489,TP!$B:$E,3,FALSE)</f>
        <v>Services support</v>
      </c>
      <c r="S1489">
        <f>+VLOOKUP($D1489,TP!$B:$E,4,FALSE)</f>
        <v>0</v>
      </c>
      <c r="T1489">
        <f>+VLOOKUP($D1489,TP!$B:$F,5,FALSE)</f>
        <v>0</v>
      </c>
      <c r="U1489" t="str">
        <f>+VLOOKUP($G1489,TP!$G:$J,4,FALSE)</f>
        <v>Produits</v>
      </c>
    </row>
    <row r="1490" spans="1:21">
      <c r="A1490">
        <v>2015</v>
      </c>
      <c r="B1490">
        <v>10</v>
      </c>
      <c r="D1490">
        <v>71</v>
      </c>
      <c r="E1490" t="s">
        <v>196</v>
      </c>
      <c r="F1490" t="s">
        <v>17</v>
      </c>
      <c r="G1490">
        <v>70</v>
      </c>
      <c r="H1490" t="s">
        <v>84</v>
      </c>
      <c r="I1490">
        <v>706813</v>
      </c>
      <c r="J1490" t="s">
        <v>232</v>
      </c>
      <c r="O1490">
        <v>63</v>
      </c>
      <c r="R1490" t="str">
        <f>+VLOOKUP($D1490,TP!$B:$E,3,FALSE)</f>
        <v>Services support</v>
      </c>
      <c r="S1490">
        <f>+VLOOKUP($D1490,TP!$B:$E,4,FALSE)</f>
        <v>0</v>
      </c>
      <c r="T1490">
        <f>+VLOOKUP($D1490,TP!$B:$F,5,FALSE)</f>
        <v>0</v>
      </c>
      <c r="U1490" t="str">
        <f>+VLOOKUP($G1490,TP!$G:$J,4,FALSE)</f>
        <v>Produits</v>
      </c>
    </row>
    <row r="1491" spans="1:21">
      <c r="A1491">
        <v>2015</v>
      </c>
      <c r="B1491">
        <v>10</v>
      </c>
      <c r="D1491">
        <v>71</v>
      </c>
      <c r="E1491" t="s">
        <v>196</v>
      </c>
      <c r="F1491" t="s">
        <v>17</v>
      </c>
      <c r="G1491">
        <v>70</v>
      </c>
      <c r="H1491" t="s">
        <v>84</v>
      </c>
      <c r="I1491">
        <v>706813</v>
      </c>
      <c r="J1491" t="s">
        <v>232</v>
      </c>
      <c r="O1491">
        <v>44</v>
      </c>
      <c r="R1491" t="str">
        <f>+VLOOKUP($D1491,TP!$B:$E,3,FALSE)</f>
        <v>Services support</v>
      </c>
      <c r="S1491">
        <f>+VLOOKUP($D1491,TP!$B:$E,4,FALSE)</f>
        <v>0</v>
      </c>
      <c r="T1491">
        <f>+VLOOKUP($D1491,TP!$B:$F,5,FALSE)</f>
        <v>0</v>
      </c>
      <c r="U1491" t="str">
        <f>+VLOOKUP($G1491,TP!$G:$J,4,FALSE)</f>
        <v>Produits</v>
      </c>
    </row>
    <row r="1492" spans="1:21">
      <c r="A1492">
        <v>2015</v>
      </c>
      <c r="B1492">
        <v>10</v>
      </c>
      <c r="D1492">
        <v>71</v>
      </c>
      <c r="E1492" t="s">
        <v>196</v>
      </c>
      <c r="F1492" t="s">
        <v>17</v>
      </c>
      <c r="G1492">
        <v>70</v>
      </c>
      <c r="H1492" t="s">
        <v>84</v>
      </c>
      <c r="I1492">
        <v>706813</v>
      </c>
      <c r="J1492" t="s">
        <v>232</v>
      </c>
      <c r="O1492">
        <v>45</v>
      </c>
      <c r="R1492" t="str">
        <f>+VLOOKUP($D1492,TP!$B:$E,3,FALSE)</f>
        <v>Services support</v>
      </c>
      <c r="S1492">
        <f>+VLOOKUP($D1492,TP!$B:$E,4,FALSE)</f>
        <v>0</v>
      </c>
      <c r="T1492">
        <f>+VLOOKUP($D1492,TP!$B:$F,5,FALSE)</f>
        <v>0</v>
      </c>
      <c r="U1492" t="str">
        <f>+VLOOKUP($G1492,TP!$G:$J,4,FALSE)</f>
        <v>Produits</v>
      </c>
    </row>
    <row r="1493" spans="1:21">
      <c r="A1493">
        <v>2015</v>
      </c>
      <c r="B1493">
        <v>10</v>
      </c>
      <c r="D1493">
        <v>71</v>
      </c>
      <c r="E1493" t="s">
        <v>196</v>
      </c>
      <c r="F1493" t="s">
        <v>17</v>
      </c>
      <c r="G1493">
        <v>70</v>
      </c>
      <c r="H1493" t="s">
        <v>84</v>
      </c>
      <c r="I1493">
        <v>706813</v>
      </c>
      <c r="J1493" t="s">
        <v>232</v>
      </c>
      <c r="O1493">
        <v>208.8</v>
      </c>
      <c r="R1493" t="str">
        <f>+VLOOKUP($D1493,TP!$B:$E,3,FALSE)</f>
        <v>Services support</v>
      </c>
      <c r="S1493">
        <f>+VLOOKUP($D1493,TP!$B:$E,4,FALSE)</f>
        <v>0</v>
      </c>
      <c r="T1493">
        <f>+VLOOKUP($D1493,TP!$B:$F,5,FALSE)</f>
        <v>0</v>
      </c>
      <c r="U1493" t="str">
        <f>+VLOOKUP($G1493,TP!$G:$J,4,FALSE)</f>
        <v>Produits</v>
      </c>
    </row>
    <row r="1494" spans="1:21">
      <c r="A1494">
        <v>2015</v>
      </c>
      <c r="B1494">
        <v>10</v>
      </c>
      <c r="D1494">
        <v>71</v>
      </c>
      <c r="E1494" t="s">
        <v>196</v>
      </c>
      <c r="F1494" t="s">
        <v>17</v>
      </c>
      <c r="G1494">
        <v>70</v>
      </c>
      <c r="H1494" t="s">
        <v>84</v>
      </c>
      <c r="I1494">
        <v>706813</v>
      </c>
      <c r="J1494" t="s">
        <v>232</v>
      </c>
      <c r="O1494">
        <v>31.5</v>
      </c>
      <c r="R1494" t="str">
        <f>+VLOOKUP($D1494,TP!$B:$E,3,FALSE)</f>
        <v>Services support</v>
      </c>
      <c r="S1494">
        <f>+VLOOKUP($D1494,TP!$B:$E,4,FALSE)</f>
        <v>0</v>
      </c>
      <c r="T1494">
        <f>+VLOOKUP($D1494,TP!$B:$F,5,FALSE)</f>
        <v>0</v>
      </c>
      <c r="U1494" t="str">
        <f>+VLOOKUP($G1494,TP!$G:$J,4,FALSE)</f>
        <v>Produits</v>
      </c>
    </row>
    <row r="1495" spans="1:21">
      <c r="A1495">
        <v>2015</v>
      </c>
      <c r="B1495">
        <v>10</v>
      </c>
      <c r="D1495">
        <v>71</v>
      </c>
      <c r="E1495" t="s">
        <v>196</v>
      </c>
      <c r="F1495" t="s">
        <v>17</v>
      </c>
      <c r="G1495">
        <v>70</v>
      </c>
      <c r="H1495" t="s">
        <v>84</v>
      </c>
      <c r="I1495">
        <v>706813</v>
      </c>
      <c r="J1495" t="s">
        <v>232</v>
      </c>
      <c r="O1495">
        <v>44</v>
      </c>
      <c r="R1495" t="str">
        <f>+VLOOKUP($D1495,TP!$B:$E,3,FALSE)</f>
        <v>Services support</v>
      </c>
      <c r="S1495">
        <f>+VLOOKUP($D1495,TP!$B:$E,4,FALSE)</f>
        <v>0</v>
      </c>
      <c r="T1495">
        <f>+VLOOKUP($D1495,TP!$B:$F,5,FALSE)</f>
        <v>0</v>
      </c>
      <c r="U1495" t="str">
        <f>+VLOOKUP($G1495,TP!$G:$J,4,FALSE)</f>
        <v>Produits</v>
      </c>
    </row>
    <row r="1496" spans="1:21">
      <c r="A1496">
        <v>2015</v>
      </c>
      <c r="B1496">
        <v>10</v>
      </c>
      <c r="D1496">
        <v>71</v>
      </c>
      <c r="E1496" t="s">
        <v>196</v>
      </c>
      <c r="F1496" t="s">
        <v>17</v>
      </c>
      <c r="G1496">
        <v>70</v>
      </c>
      <c r="H1496" t="s">
        <v>84</v>
      </c>
      <c r="I1496">
        <v>706813</v>
      </c>
      <c r="J1496" t="s">
        <v>232</v>
      </c>
      <c r="O1496">
        <v>31.5</v>
      </c>
      <c r="R1496" t="str">
        <f>+VLOOKUP($D1496,TP!$B:$E,3,FALSE)</f>
        <v>Services support</v>
      </c>
      <c r="S1496">
        <f>+VLOOKUP($D1496,TP!$B:$E,4,FALSE)</f>
        <v>0</v>
      </c>
      <c r="T1496">
        <f>+VLOOKUP($D1496,TP!$B:$F,5,FALSE)</f>
        <v>0</v>
      </c>
      <c r="U1496" t="str">
        <f>+VLOOKUP($G1496,TP!$G:$J,4,FALSE)</f>
        <v>Produits</v>
      </c>
    </row>
    <row r="1497" spans="1:21">
      <c r="A1497">
        <v>2015</v>
      </c>
      <c r="B1497">
        <v>10</v>
      </c>
      <c r="D1497">
        <v>71</v>
      </c>
      <c r="E1497" t="s">
        <v>196</v>
      </c>
      <c r="F1497" t="s">
        <v>17</v>
      </c>
      <c r="G1497">
        <v>70</v>
      </c>
      <c r="H1497" t="s">
        <v>84</v>
      </c>
      <c r="I1497">
        <v>706813</v>
      </c>
      <c r="J1497" t="s">
        <v>232</v>
      </c>
      <c r="O1497">
        <v>45</v>
      </c>
      <c r="R1497" t="str">
        <f>+VLOOKUP($D1497,TP!$B:$E,3,FALSE)</f>
        <v>Services support</v>
      </c>
      <c r="S1497">
        <f>+VLOOKUP($D1497,TP!$B:$E,4,FALSE)</f>
        <v>0</v>
      </c>
      <c r="T1497">
        <f>+VLOOKUP($D1497,TP!$B:$F,5,FALSE)</f>
        <v>0</v>
      </c>
      <c r="U1497" t="str">
        <f>+VLOOKUP($G1497,TP!$G:$J,4,FALSE)</f>
        <v>Produits</v>
      </c>
    </row>
    <row r="1498" spans="1:21">
      <c r="A1498">
        <v>2015</v>
      </c>
      <c r="B1498">
        <v>10</v>
      </c>
      <c r="D1498">
        <v>71</v>
      </c>
      <c r="E1498" t="s">
        <v>196</v>
      </c>
      <c r="F1498" t="s">
        <v>17</v>
      </c>
      <c r="G1498">
        <v>70</v>
      </c>
      <c r="H1498" t="s">
        <v>84</v>
      </c>
      <c r="I1498">
        <v>706813</v>
      </c>
      <c r="J1498" t="s">
        <v>232</v>
      </c>
      <c r="O1498">
        <v>45</v>
      </c>
      <c r="R1498" t="str">
        <f>+VLOOKUP($D1498,TP!$B:$E,3,FALSE)</f>
        <v>Services support</v>
      </c>
      <c r="S1498">
        <f>+VLOOKUP($D1498,TP!$B:$E,4,FALSE)</f>
        <v>0</v>
      </c>
      <c r="T1498">
        <f>+VLOOKUP($D1498,TP!$B:$F,5,FALSE)</f>
        <v>0</v>
      </c>
      <c r="U1498" t="str">
        <f>+VLOOKUP($G1498,TP!$G:$J,4,FALSE)</f>
        <v>Produits</v>
      </c>
    </row>
    <row r="1499" spans="1:21">
      <c r="A1499">
        <v>2015</v>
      </c>
      <c r="B1499">
        <v>10</v>
      </c>
      <c r="D1499">
        <v>71</v>
      </c>
      <c r="E1499" t="s">
        <v>196</v>
      </c>
      <c r="F1499" t="s">
        <v>17</v>
      </c>
      <c r="G1499">
        <v>70</v>
      </c>
      <c r="H1499" t="s">
        <v>84</v>
      </c>
      <c r="I1499">
        <v>706813</v>
      </c>
      <c r="J1499" t="s">
        <v>232</v>
      </c>
      <c r="O1499">
        <v>31.5</v>
      </c>
      <c r="R1499" t="str">
        <f>+VLOOKUP($D1499,TP!$B:$E,3,FALSE)</f>
        <v>Services support</v>
      </c>
      <c r="S1499">
        <f>+VLOOKUP($D1499,TP!$B:$E,4,FALSE)</f>
        <v>0</v>
      </c>
      <c r="T1499">
        <f>+VLOOKUP($D1499,TP!$B:$F,5,FALSE)</f>
        <v>0</v>
      </c>
      <c r="U1499" t="str">
        <f>+VLOOKUP($G1499,TP!$G:$J,4,FALSE)</f>
        <v>Produits</v>
      </c>
    </row>
    <row r="1500" spans="1:21">
      <c r="A1500">
        <v>2015</v>
      </c>
      <c r="B1500">
        <v>10</v>
      </c>
      <c r="D1500">
        <v>71</v>
      </c>
      <c r="E1500" t="s">
        <v>196</v>
      </c>
      <c r="F1500" t="s">
        <v>17</v>
      </c>
      <c r="G1500">
        <v>70</v>
      </c>
      <c r="H1500" t="s">
        <v>84</v>
      </c>
      <c r="I1500">
        <v>706813</v>
      </c>
      <c r="J1500" t="s">
        <v>232</v>
      </c>
      <c r="O1500">
        <v>37.4</v>
      </c>
      <c r="R1500" t="str">
        <f>+VLOOKUP($D1500,TP!$B:$E,3,FALSE)</f>
        <v>Services support</v>
      </c>
      <c r="S1500">
        <f>+VLOOKUP($D1500,TP!$B:$E,4,FALSE)</f>
        <v>0</v>
      </c>
      <c r="T1500">
        <f>+VLOOKUP($D1500,TP!$B:$F,5,FALSE)</f>
        <v>0</v>
      </c>
      <c r="U1500" t="str">
        <f>+VLOOKUP($G1500,TP!$G:$J,4,FALSE)</f>
        <v>Produits</v>
      </c>
    </row>
    <row r="1501" spans="1:21">
      <c r="A1501">
        <v>2015</v>
      </c>
      <c r="B1501">
        <v>10</v>
      </c>
      <c r="D1501">
        <v>71</v>
      </c>
      <c r="E1501" t="s">
        <v>196</v>
      </c>
      <c r="F1501" t="s">
        <v>17</v>
      </c>
      <c r="G1501">
        <v>70</v>
      </c>
      <c r="H1501" t="s">
        <v>84</v>
      </c>
      <c r="I1501">
        <v>706813</v>
      </c>
      <c r="J1501" t="s">
        <v>232</v>
      </c>
      <c r="O1501">
        <v>45</v>
      </c>
      <c r="R1501" t="str">
        <f>+VLOOKUP($D1501,TP!$B:$E,3,FALSE)</f>
        <v>Services support</v>
      </c>
      <c r="S1501">
        <f>+VLOOKUP($D1501,TP!$B:$E,4,FALSE)</f>
        <v>0</v>
      </c>
      <c r="T1501">
        <f>+VLOOKUP($D1501,TP!$B:$F,5,FALSE)</f>
        <v>0</v>
      </c>
      <c r="U1501" t="str">
        <f>+VLOOKUP($G1501,TP!$G:$J,4,FALSE)</f>
        <v>Produits</v>
      </c>
    </row>
    <row r="1502" spans="1:21">
      <c r="A1502">
        <v>2015</v>
      </c>
      <c r="B1502">
        <v>10</v>
      </c>
      <c r="D1502">
        <v>71</v>
      </c>
      <c r="E1502" t="s">
        <v>196</v>
      </c>
      <c r="F1502" t="s">
        <v>17</v>
      </c>
      <c r="G1502">
        <v>70</v>
      </c>
      <c r="H1502" t="s">
        <v>84</v>
      </c>
      <c r="I1502">
        <v>706813</v>
      </c>
      <c r="J1502" t="s">
        <v>232</v>
      </c>
      <c r="O1502">
        <v>62</v>
      </c>
      <c r="R1502" t="str">
        <f>+VLOOKUP($D1502,TP!$B:$E,3,FALSE)</f>
        <v>Services support</v>
      </c>
      <c r="S1502">
        <f>+VLOOKUP($D1502,TP!$B:$E,4,FALSE)</f>
        <v>0</v>
      </c>
      <c r="T1502">
        <f>+VLOOKUP($D1502,TP!$B:$F,5,FALSE)</f>
        <v>0</v>
      </c>
      <c r="U1502" t="str">
        <f>+VLOOKUP($G1502,TP!$G:$J,4,FALSE)</f>
        <v>Produits</v>
      </c>
    </row>
    <row r="1503" spans="1:21">
      <c r="A1503">
        <v>2015</v>
      </c>
      <c r="B1503">
        <v>10</v>
      </c>
      <c r="D1503">
        <v>71</v>
      </c>
      <c r="E1503" t="s">
        <v>196</v>
      </c>
      <c r="F1503" t="s">
        <v>17</v>
      </c>
      <c r="G1503">
        <v>70</v>
      </c>
      <c r="H1503" t="s">
        <v>84</v>
      </c>
      <c r="I1503">
        <v>706813</v>
      </c>
      <c r="J1503" t="s">
        <v>232</v>
      </c>
      <c r="O1503">
        <v>243.6</v>
      </c>
      <c r="R1503" t="str">
        <f>+VLOOKUP($D1503,TP!$B:$E,3,FALSE)</f>
        <v>Services support</v>
      </c>
      <c r="S1503">
        <f>+VLOOKUP($D1503,TP!$B:$E,4,FALSE)</f>
        <v>0</v>
      </c>
      <c r="T1503">
        <f>+VLOOKUP($D1503,TP!$B:$F,5,FALSE)</f>
        <v>0</v>
      </c>
      <c r="U1503" t="str">
        <f>+VLOOKUP($G1503,TP!$G:$J,4,FALSE)</f>
        <v>Produits</v>
      </c>
    </row>
    <row r="1504" spans="1:21">
      <c r="A1504">
        <v>2015</v>
      </c>
      <c r="B1504">
        <v>10</v>
      </c>
      <c r="D1504">
        <v>71</v>
      </c>
      <c r="E1504" t="s">
        <v>196</v>
      </c>
      <c r="F1504" t="s">
        <v>17</v>
      </c>
      <c r="G1504">
        <v>70</v>
      </c>
      <c r="H1504" t="s">
        <v>84</v>
      </c>
      <c r="I1504">
        <v>706813</v>
      </c>
      <c r="J1504" t="s">
        <v>232</v>
      </c>
      <c r="O1504">
        <v>142</v>
      </c>
      <c r="R1504" t="str">
        <f>+VLOOKUP($D1504,TP!$B:$E,3,FALSE)</f>
        <v>Services support</v>
      </c>
      <c r="S1504">
        <f>+VLOOKUP($D1504,TP!$B:$E,4,FALSE)</f>
        <v>0</v>
      </c>
      <c r="T1504">
        <f>+VLOOKUP($D1504,TP!$B:$F,5,FALSE)</f>
        <v>0</v>
      </c>
      <c r="U1504" t="str">
        <f>+VLOOKUP($G1504,TP!$G:$J,4,FALSE)</f>
        <v>Produits</v>
      </c>
    </row>
    <row r="1505" spans="1:21">
      <c r="A1505">
        <v>2015</v>
      </c>
      <c r="B1505">
        <v>10</v>
      </c>
      <c r="D1505">
        <v>71</v>
      </c>
      <c r="E1505" t="s">
        <v>196</v>
      </c>
      <c r="F1505" t="s">
        <v>17</v>
      </c>
      <c r="G1505">
        <v>70</v>
      </c>
      <c r="H1505" t="s">
        <v>84</v>
      </c>
      <c r="I1505">
        <v>706813</v>
      </c>
      <c r="J1505" t="s">
        <v>232</v>
      </c>
      <c r="O1505">
        <v>33</v>
      </c>
      <c r="R1505" t="str">
        <f>+VLOOKUP($D1505,TP!$B:$E,3,FALSE)</f>
        <v>Services support</v>
      </c>
      <c r="S1505">
        <f>+VLOOKUP($D1505,TP!$B:$E,4,FALSE)</f>
        <v>0</v>
      </c>
      <c r="T1505">
        <f>+VLOOKUP($D1505,TP!$B:$F,5,FALSE)</f>
        <v>0</v>
      </c>
      <c r="U1505" t="str">
        <f>+VLOOKUP($G1505,TP!$G:$J,4,FALSE)</f>
        <v>Produits</v>
      </c>
    </row>
    <row r="1506" spans="1:21">
      <c r="A1506">
        <v>2015</v>
      </c>
      <c r="B1506">
        <v>10</v>
      </c>
      <c r="D1506">
        <v>71</v>
      </c>
      <c r="E1506" t="s">
        <v>196</v>
      </c>
      <c r="F1506" t="s">
        <v>17</v>
      </c>
      <c r="G1506">
        <v>70</v>
      </c>
      <c r="H1506" t="s">
        <v>84</v>
      </c>
      <c r="I1506">
        <v>706813</v>
      </c>
      <c r="J1506" t="s">
        <v>232</v>
      </c>
      <c r="O1506">
        <v>88</v>
      </c>
      <c r="R1506" t="str">
        <f>+VLOOKUP($D1506,TP!$B:$E,3,FALSE)</f>
        <v>Services support</v>
      </c>
      <c r="S1506">
        <f>+VLOOKUP($D1506,TP!$B:$E,4,FALSE)</f>
        <v>0</v>
      </c>
      <c r="T1506">
        <f>+VLOOKUP($D1506,TP!$B:$F,5,FALSE)</f>
        <v>0</v>
      </c>
      <c r="U1506" t="str">
        <f>+VLOOKUP($G1506,TP!$G:$J,4,FALSE)</f>
        <v>Produits</v>
      </c>
    </row>
    <row r="1507" spans="1:21">
      <c r="A1507">
        <v>2015</v>
      </c>
      <c r="B1507">
        <v>10</v>
      </c>
      <c r="D1507">
        <v>71</v>
      </c>
      <c r="E1507" t="s">
        <v>196</v>
      </c>
      <c r="F1507" t="s">
        <v>17</v>
      </c>
      <c r="G1507">
        <v>70</v>
      </c>
      <c r="H1507" t="s">
        <v>84</v>
      </c>
      <c r="I1507">
        <v>706813</v>
      </c>
      <c r="J1507" t="s">
        <v>232</v>
      </c>
      <c r="O1507">
        <v>53.55</v>
      </c>
      <c r="R1507" t="str">
        <f>+VLOOKUP($D1507,TP!$B:$E,3,FALSE)</f>
        <v>Services support</v>
      </c>
      <c r="S1507">
        <f>+VLOOKUP($D1507,TP!$B:$E,4,FALSE)</f>
        <v>0</v>
      </c>
      <c r="T1507">
        <f>+VLOOKUP($D1507,TP!$B:$F,5,FALSE)</f>
        <v>0</v>
      </c>
      <c r="U1507" t="str">
        <f>+VLOOKUP($G1507,TP!$G:$J,4,FALSE)</f>
        <v>Produits</v>
      </c>
    </row>
    <row r="1508" spans="1:21">
      <c r="A1508">
        <v>2015</v>
      </c>
      <c r="B1508">
        <v>10</v>
      </c>
      <c r="D1508">
        <v>71</v>
      </c>
      <c r="E1508" t="s">
        <v>196</v>
      </c>
      <c r="F1508" t="s">
        <v>17</v>
      </c>
      <c r="G1508">
        <v>70</v>
      </c>
      <c r="H1508" t="s">
        <v>84</v>
      </c>
      <c r="I1508">
        <v>706813</v>
      </c>
      <c r="J1508" t="s">
        <v>232</v>
      </c>
      <c r="O1508">
        <v>135</v>
      </c>
      <c r="R1508" t="str">
        <f>+VLOOKUP($D1508,TP!$B:$E,3,FALSE)</f>
        <v>Services support</v>
      </c>
      <c r="S1508">
        <f>+VLOOKUP($D1508,TP!$B:$E,4,FALSE)</f>
        <v>0</v>
      </c>
      <c r="T1508">
        <f>+VLOOKUP($D1508,TP!$B:$F,5,FALSE)</f>
        <v>0</v>
      </c>
      <c r="U1508" t="str">
        <f>+VLOOKUP($G1508,TP!$G:$J,4,FALSE)</f>
        <v>Produits</v>
      </c>
    </row>
    <row r="1509" spans="1:21">
      <c r="A1509">
        <v>2015</v>
      </c>
      <c r="B1509">
        <v>10</v>
      </c>
      <c r="D1509">
        <v>71</v>
      </c>
      <c r="E1509" t="s">
        <v>196</v>
      </c>
      <c r="F1509" t="s">
        <v>17</v>
      </c>
      <c r="G1509">
        <v>70</v>
      </c>
      <c r="H1509" t="s">
        <v>84</v>
      </c>
      <c r="I1509">
        <v>706813</v>
      </c>
      <c r="J1509" t="s">
        <v>232</v>
      </c>
      <c r="O1509">
        <v>810</v>
      </c>
      <c r="R1509" t="str">
        <f>+VLOOKUP($D1509,TP!$B:$E,3,FALSE)</f>
        <v>Services support</v>
      </c>
      <c r="S1509">
        <f>+VLOOKUP($D1509,TP!$B:$E,4,FALSE)</f>
        <v>0</v>
      </c>
      <c r="T1509">
        <f>+VLOOKUP($D1509,TP!$B:$F,5,FALSE)</f>
        <v>0</v>
      </c>
      <c r="U1509" t="str">
        <f>+VLOOKUP($G1509,TP!$G:$J,4,FALSE)</f>
        <v>Produits</v>
      </c>
    </row>
    <row r="1510" spans="1:21">
      <c r="A1510">
        <v>2015</v>
      </c>
      <c r="B1510">
        <v>10</v>
      </c>
      <c r="D1510">
        <v>71</v>
      </c>
      <c r="E1510" t="s">
        <v>196</v>
      </c>
      <c r="F1510" t="s">
        <v>17</v>
      </c>
      <c r="G1510">
        <v>70</v>
      </c>
      <c r="H1510" t="s">
        <v>84</v>
      </c>
      <c r="I1510">
        <v>706813</v>
      </c>
      <c r="J1510" t="s">
        <v>232</v>
      </c>
      <c r="O1510">
        <v>-45</v>
      </c>
      <c r="R1510" t="str">
        <f>+VLOOKUP($D1510,TP!$B:$E,3,FALSE)</f>
        <v>Services support</v>
      </c>
      <c r="S1510">
        <f>+VLOOKUP($D1510,TP!$B:$E,4,FALSE)</f>
        <v>0</v>
      </c>
      <c r="T1510">
        <f>+VLOOKUP($D1510,TP!$B:$F,5,FALSE)</f>
        <v>0</v>
      </c>
      <c r="U1510" t="str">
        <f>+VLOOKUP($G1510,TP!$G:$J,4,FALSE)</f>
        <v>Produits</v>
      </c>
    </row>
    <row r="1511" spans="1:21">
      <c r="A1511">
        <v>2015</v>
      </c>
      <c r="B1511">
        <v>10</v>
      </c>
      <c r="D1511">
        <v>71</v>
      </c>
      <c r="E1511" t="s">
        <v>196</v>
      </c>
      <c r="F1511" t="s">
        <v>17</v>
      </c>
      <c r="G1511">
        <v>70</v>
      </c>
      <c r="H1511" t="s">
        <v>84</v>
      </c>
      <c r="I1511">
        <v>706813</v>
      </c>
      <c r="J1511" t="s">
        <v>232</v>
      </c>
      <c r="O1511">
        <v>533</v>
      </c>
      <c r="R1511" t="str">
        <f>+VLOOKUP($D1511,TP!$B:$E,3,FALSE)</f>
        <v>Services support</v>
      </c>
      <c r="S1511">
        <f>+VLOOKUP($D1511,TP!$B:$E,4,FALSE)</f>
        <v>0</v>
      </c>
      <c r="T1511">
        <f>+VLOOKUP($D1511,TP!$B:$F,5,FALSE)</f>
        <v>0</v>
      </c>
      <c r="U1511" t="str">
        <f>+VLOOKUP($G1511,TP!$G:$J,4,FALSE)</f>
        <v>Produits</v>
      </c>
    </row>
    <row r="1512" spans="1:21">
      <c r="A1512">
        <v>2015</v>
      </c>
      <c r="B1512">
        <v>10</v>
      </c>
      <c r="D1512">
        <v>71</v>
      </c>
      <c r="E1512" t="s">
        <v>196</v>
      </c>
      <c r="F1512" t="s">
        <v>17</v>
      </c>
      <c r="G1512">
        <v>70</v>
      </c>
      <c r="H1512" t="s">
        <v>84</v>
      </c>
      <c r="I1512">
        <v>706813</v>
      </c>
      <c r="J1512" t="s">
        <v>232</v>
      </c>
      <c r="O1512">
        <v>268</v>
      </c>
      <c r="R1512" t="str">
        <f>+VLOOKUP($D1512,TP!$B:$E,3,FALSE)</f>
        <v>Services support</v>
      </c>
      <c r="S1512">
        <f>+VLOOKUP($D1512,TP!$B:$E,4,FALSE)</f>
        <v>0</v>
      </c>
      <c r="T1512">
        <f>+VLOOKUP($D1512,TP!$B:$F,5,FALSE)</f>
        <v>0</v>
      </c>
      <c r="U1512" t="str">
        <f>+VLOOKUP($G1512,TP!$G:$J,4,FALSE)</f>
        <v>Produits</v>
      </c>
    </row>
    <row r="1513" spans="1:21">
      <c r="A1513">
        <v>2015</v>
      </c>
      <c r="B1513">
        <v>10</v>
      </c>
      <c r="D1513">
        <v>71</v>
      </c>
      <c r="E1513" t="s">
        <v>196</v>
      </c>
      <c r="F1513" t="s">
        <v>17</v>
      </c>
      <c r="G1513">
        <v>70</v>
      </c>
      <c r="H1513" t="s">
        <v>84</v>
      </c>
      <c r="I1513">
        <v>706813</v>
      </c>
      <c r="J1513" t="s">
        <v>232</v>
      </c>
      <c r="O1513">
        <v>-31.5</v>
      </c>
      <c r="R1513" t="str">
        <f>+VLOOKUP($D1513,TP!$B:$E,3,FALSE)</f>
        <v>Services support</v>
      </c>
      <c r="S1513">
        <f>+VLOOKUP($D1513,TP!$B:$E,4,FALSE)</f>
        <v>0</v>
      </c>
      <c r="T1513">
        <f>+VLOOKUP($D1513,TP!$B:$F,5,FALSE)</f>
        <v>0</v>
      </c>
      <c r="U1513" t="str">
        <f>+VLOOKUP($G1513,TP!$G:$J,4,FALSE)</f>
        <v>Produits</v>
      </c>
    </row>
    <row r="1514" spans="1:21">
      <c r="A1514">
        <v>2015</v>
      </c>
      <c r="B1514">
        <v>10</v>
      </c>
      <c r="D1514">
        <v>71</v>
      </c>
      <c r="E1514" t="s">
        <v>196</v>
      </c>
      <c r="F1514" t="s">
        <v>17</v>
      </c>
      <c r="G1514">
        <v>70</v>
      </c>
      <c r="H1514" t="s">
        <v>84</v>
      </c>
      <c r="I1514">
        <v>706813</v>
      </c>
      <c r="J1514" t="s">
        <v>232</v>
      </c>
      <c r="O1514">
        <v>458.15</v>
      </c>
      <c r="R1514" t="str">
        <f>+VLOOKUP($D1514,TP!$B:$E,3,FALSE)</f>
        <v>Services support</v>
      </c>
      <c r="S1514">
        <f>+VLOOKUP($D1514,TP!$B:$E,4,FALSE)</f>
        <v>0</v>
      </c>
      <c r="T1514">
        <f>+VLOOKUP($D1514,TP!$B:$F,5,FALSE)</f>
        <v>0</v>
      </c>
      <c r="U1514" t="str">
        <f>+VLOOKUP($G1514,TP!$G:$J,4,FALSE)</f>
        <v>Produits</v>
      </c>
    </row>
    <row r="1515" spans="1:21">
      <c r="A1515">
        <v>2015</v>
      </c>
      <c r="B1515">
        <v>10</v>
      </c>
      <c r="D1515">
        <v>71</v>
      </c>
      <c r="E1515" t="s">
        <v>196</v>
      </c>
      <c r="F1515" t="s">
        <v>17</v>
      </c>
      <c r="G1515">
        <v>70</v>
      </c>
      <c r="H1515" t="s">
        <v>84</v>
      </c>
      <c r="I1515">
        <v>706813</v>
      </c>
      <c r="J1515" t="s">
        <v>232</v>
      </c>
      <c r="O1515">
        <v>309.39999999999998</v>
      </c>
      <c r="R1515" t="str">
        <f>+VLOOKUP($D1515,TP!$B:$E,3,FALSE)</f>
        <v>Services support</v>
      </c>
      <c r="S1515">
        <f>+VLOOKUP($D1515,TP!$B:$E,4,FALSE)</f>
        <v>0</v>
      </c>
      <c r="T1515">
        <f>+VLOOKUP($D1515,TP!$B:$F,5,FALSE)</f>
        <v>0</v>
      </c>
      <c r="U1515" t="str">
        <f>+VLOOKUP($G1515,TP!$G:$J,4,FALSE)</f>
        <v>Produits</v>
      </c>
    </row>
    <row r="1516" spans="1:21">
      <c r="A1516">
        <v>2015</v>
      </c>
      <c r="B1516">
        <v>10</v>
      </c>
      <c r="D1516">
        <v>71</v>
      </c>
      <c r="E1516" t="s">
        <v>196</v>
      </c>
      <c r="F1516" t="s">
        <v>17</v>
      </c>
      <c r="G1516">
        <v>70</v>
      </c>
      <c r="H1516" t="s">
        <v>84</v>
      </c>
      <c r="I1516">
        <v>706813</v>
      </c>
      <c r="J1516" t="s">
        <v>232</v>
      </c>
      <c r="O1516">
        <v>53.55</v>
      </c>
      <c r="R1516" t="str">
        <f>+VLOOKUP($D1516,TP!$B:$E,3,FALSE)</f>
        <v>Services support</v>
      </c>
      <c r="S1516">
        <f>+VLOOKUP($D1516,TP!$B:$E,4,FALSE)</f>
        <v>0</v>
      </c>
      <c r="T1516">
        <f>+VLOOKUP($D1516,TP!$B:$F,5,FALSE)</f>
        <v>0</v>
      </c>
      <c r="U1516" t="str">
        <f>+VLOOKUP($G1516,TP!$G:$J,4,FALSE)</f>
        <v>Produits</v>
      </c>
    </row>
    <row r="1517" spans="1:21">
      <c r="A1517">
        <v>2015</v>
      </c>
      <c r="B1517">
        <v>10</v>
      </c>
      <c r="D1517">
        <v>71</v>
      </c>
      <c r="E1517" t="s">
        <v>196</v>
      </c>
      <c r="F1517" t="s">
        <v>17</v>
      </c>
      <c r="G1517">
        <v>70</v>
      </c>
      <c r="H1517" t="s">
        <v>84</v>
      </c>
      <c r="I1517">
        <v>706813</v>
      </c>
      <c r="J1517" t="s">
        <v>232</v>
      </c>
      <c r="O1517">
        <v>90.1</v>
      </c>
      <c r="R1517" t="str">
        <f>+VLOOKUP($D1517,TP!$B:$E,3,FALSE)</f>
        <v>Services support</v>
      </c>
      <c r="S1517">
        <f>+VLOOKUP($D1517,TP!$B:$E,4,FALSE)</f>
        <v>0</v>
      </c>
      <c r="T1517">
        <f>+VLOOKUP($D1517,TP!$B:$F,5,FALSE)</f>
        <v>0</v>
      </c>
      <c r="U1517" t="str">
        <f>+VLOOKUP($G1517,TP!$G:$J,4,FALSE)</f>
        <v>Produits</v>
      </c>
    </row>
    <row r="1518" spans="1:21">
      <c r="A1518">
        <v>2015</v>
      </c>
      <c r="B1518">
        <v>10</v>
      </c>
      <c r="D1518">
        <v>71</v>
      </c>
      <c r="E1518" t="s">
        <v>196</v>
      </c>
      <c r="F1518" t="s">
        <v>17</v>
      </c>
      <c r="G1518">
        <v>70</v>
      </c>
      <c r="H1518" t="s">
        <v>84</v>
      </c>
      <c r="I1518">
        <v>706813</v>
      </c>
      <c r="J1518" t="s">
        <v>232</v>
      </c>
      <c r="O1518">
        <v>32</v>
      </c>
      <c r="R1518" t="str">
        <f>+VLOOKUP($D1518,TP!$B:$E,3,FALSE)</f>
        <v>Services support</v>
      </c>
      <c r="S1518">
        <f>+VLOOKUP($D1518,TP!$B:$E,4,FALSE)</f>
        <v>0</v>
      </c>
      <c r="T1518">
        <f>+VLOOKUP($D1518,TP!$B:$F,5,FALSE)</f>
        <v>0</v>
      </c>
      <c r="U1518" t="str">
        <f>+VLOOKUP($G1518,TP!$G:$J,4,FALSE)</f>
        <v>Produits</v>
      </c>
    </row>
    <row r="1519" spans="1:21">
      <c r="A1519">
        <v>2015</v>
      </c>
      <c r="B1519">
        <v>10</v>
      </c>
      <c r="D1519">
        <v>71</v>
      </c>
      <c r="E1519" t="s">
        <v>196</v>
      </c>
      <c r="F1519" t="s">
        <v>17</v>
      </c>
      <c r="G1519">
        <v>70</v>
      </c>
      <c r="H1519" t="s">
        <v>84</v>
      </c>
      <c r="I1519">
        <v>706813</v>
      </c>
      <c r="J1519" t="s">
        <v>232</v>
      </c>
      <c r="O1519">
        <v>45</v>
      </c>
      <c r="R1519" t="str">
        <f>+VLOOKUP($D1519,TP!$B:$E,3,FALSE)</f>
        <v>Services support</v>
      </c>
      <c r="S1519">
        <f>+VLOOKUP($D1519,TP!$B:$E,4,FALSE)</f>
        <v>0</v>
      </c>
      <c r="T1519">
        <f>+VLOOKUP($D1519,TP!$B:$F,5,FALSE)</f>
        <v>0</v>
      </c>
      <c r="U1519" t="str">
        <f>+VLOOKUP($G1519,TP!$G:$J,4,FALSE)</f>
        <v>Produits</v>
      </c>
    </row>
    <row r="1520" spans="1:21">
      <c r="A1520">
        <v>2015</v>
      </c>
      <c r="B1520">
        <v>10</v>
      </c>
      <c r="D1520">
        <v>71</v>
      </c>
      <c r="E1520" t="s">
        <v>196</v>
      </c>
      <c r="F1520" t="s">
        <v>17</v>
      </c>
      <c r="G1520">
        <v>70</v>
      </c>
      <c r="H1520" t="s">
        <v>84</v>
      </c>
      <c r="I1520">
        <v>706813</v>
      </c>
      <c r="J1520" t="s">
        <v>232</v>
      </c>
      <c r="O1520">
        <v>39.1</v>
      </c>
      <c r="R1520" t="str">
        <f>+VLOOKUP($D1520,TP!$B:$E,3,FALSE)</f>
        <v>Services support</v>
      </c>
      <c r="S1520">
        <f>+VLOOKUP($D1520,TP!$B:$E,4,FALSE)</f>
        <v>0</v>
      </c>
      <c r="T1520">
        <f>+VLOOKUP($D1520,TP!$B:$F,5,FALSE)</f>
        <v>0</v>
      </c>
      <c r="U1520" t="str">
        <f>+VLOOKUP($G1520,TP!$G:$J,4,FALSE)</f>
        <v>Produits</v>
      </c>
    </row>
    <row r="1521" spans="1:21">
      <c r="A1521">
        <v>2015</v>
      </c>
      <c r="B1521">
        <v>10</v>
      </c>
      <c r="D1521">
        <v>71</v>
      </c>
      <c r="E1521" t="s">
        <v>196</v>
      </c>
      <c r="F1521" t="s">
        <v>17</v>
      </c>
      <c r="G1521">
        <v>70</v>
      </c>
      <c r="H1521" t="s">
        <v>84</v>
      </c>
      <c r="I1521">
        <v>706813</v>
      </c>
      <c r="J1521" t="s">
        <v>232</v>
      </c>
      <c r="O1521">
        <v>149.6</v>
      </c>
      <c r="R1521" t="str">
        <f>+VLOOKUP($D1521,TP!$B:$E,3,FALSE)</f>
        <v>Services support</v>
      </c>
      <c r="S1521">
        <f>+VLOOKUP($D1521,TP!$B:$E,4,FALSE)</f>
        <v>0</v>
      </c>
      <c r="T1521">
        <f>+VLOOKUP($D1521,TP!$B:$F,5,FALSE)</f>
        <v>0</v>
      </c>
      <c r="U1521" t="str">
        <f>+VLOOKUP($G1521,TP!$G:$J,4,FALSE)</f>
        <v>Produits</v>
      </c>
    </row>
    <row r="1522" spans="1:21">
      <c r="A1522">
        <v>2015</v>
      </c>
      <c r="B1522">
        <v>10</v>
      </c>
      <c r="D1522">
        <v>71</v>
      </c>
      <c r="E1522" t="s">
        <v>196</v>
      </c>
      <c r="F1522" t="s">
        <v>17</v>
      </c>
      <c r="G1522">
        <v>70</v>
      </c>
      <c r="H1522" t="s">
        <v>84</v>
      </c>
      <c r="I1522">
        <v>706813</v>
      </c>
      <c r="J1522" t="s">
        <v>232</v>
      </c>
      <c r="O1522">
        <v>224.4</v>
      </c>
      <c r="R1522" t="str">
        <f>+VLOOKUP($D1522,TP!$B:$E,3,FALSE)</f>
        <v>Services support</v>
      </c>
      <c r="S1522">
        <f>+VLOOKUP($D1522,TP!$B:$E,4,FALSE)</f>
        <v>0</v>
      </c>
      <c r="T1522">
        <f>+VLOOKUP($D1522,TP!$B:$F,5,FALSE)</f>
        <v>0</v>
      </c>
      <c r="U1522" t="str">
        <f>+VLOOKUP($G1522,TP!$G:$J,4,FALSE)</f>
        <v>Produits</v>
      </c>
    </row>
    <row r="1523" spans="1:21">
      <c r="A1523">
        <v>2015</v>
      </c>
      <c r="B1523">
        <v>10</v>
      </c>
      <c r="D1523">
        <v>71</v>
      </c>
      <c r="E1523" t="s">
        <v>196</v>
      </c>
      <c r="F1523" t="s">
        <v>17</v>
      </c>
      <c r="G1523">
        <v>70</v>
      </c>
      <c r="H1523" t="s">
        <v>84</v>
      </c>
      <c r="I1523">
        <v>706813</v>
      </c>
      <c r="J1523" t="s">
        <v>232</v>
      </c>
      <c r="O1523">
        <v>67</v>
      </c>
      <c r="R1523" t="str">
        <f>+VLOOKUP($D1523,TP!$B:$E,3,FALSE)</f>
        <v>Services support</v>
      </c>
      <c r="S1523">
        <f>+VLOOKUP($D1523,TP!$B:$E,4,FALSE)</f>
        <v>0</v>
      </c>
      <c r="T1523">
        <f>+VLOOKUP($D1523,TP!$B:$F,5,FALSE)</f>
        <v>0</v>
      </c>
      <c r="U1523" t="str">
        <f>+VLOOKUP($G1523,TP!$G:$J,4,FALSE)</f>
        <v>Produits</v>
      </c>
    </row>
    <row r="1524" spans="1:21">
      <c r="A1524">
        <v>2015</v>
      </c>
      <c r="B1524">
        <v>10</v>
      </c>
      <c r="D1524">
        <v>71</v>
      </c>
      <c r="E1524" t="s">
        <v>196</v>
      </c>
      <c r="F1524" t="s">
        <v>17</v>
      </c>
      <c r="G1524">
        <v>70</v>
      </c>
      <c r="H1524" t="s">
        <v>84</v>
      </c>
      <c r="I1524">
        <v>706813</v>
      </c>
      <c r="J1524" t="s">
        <v>232</v>
      </c>
      <c r="O1524">
        <v>261</v>
      </c>
      <c r="R1524" t="str">
        <f>+VLOOKUP($D1524,TP!$B:$E,3,FALSE)</f>
        <v>Services support</v>
      </c>
      <c r="S1524">
        <f>+VLOOKUP($D1524,TP!$B:$E,4,FALSE)</f>
        <v>0</v>
      </c>
      <c r="T1524">
        <f>+VLOOKUP($D1524,TP!$B:$F,5,FALSE)</f>
        <v>0</v>
      </c>
      <c r="U1524" t="str">
        <f>+VLOOKUP($G1524,TP!$G:$J,4,FALSE)</f>
        <v>Produits</v>
      </c>
    </row>
    <row r="1525" spans="1:21">
      <c r="A1525">
        <v>2015</v>
      </c>
      <c r="B1525">
        <v>10</v>
      </c>
      <c r="D1525">
        <v>71</v>
      </c>
      <c r="E1525" t="s">
        <v>196</v>
      </c>
      <c r="F1525" t="s">
        <v>17</v>
      </c>
      <c r="G1525">
        <v>70</v>
      </c>
      <c r="H1525" t="s">
        <v>84</v>
      </c>
      <c r="I1525">
        <v>706813</v>
      </c>
      <c r="J1525" t="s">
        <v>232</v>
      </c>
      <c r="O1525">
        <v>64</v>
      </c>
      <c r="R1525" t="str">
        <f>+VLOOKUP($D1525,TP!$B:$E,3,FALSE)</f>
        <v>Services support</v>
      </c>
      <c r="S1525">
        <f>+VLOOKUP($D1525,TP!$B:$E,4,FALSE)</f>
        <v>0</v>
      </c>
      <c r="T1525">
        <f>+VLOOKUP($D1525,TP!$B:$F,5,FALSE)</f>
        <v>0</v>
      </c>
      <c r="U1525" t="str">
        <f>+VLOOKUP($G1525,TP!$G:$J,4,FALSE)</f>
        <v>Produits</v>
      </c>
    </row>
    <row r="1526" spans="1:21">
      <c r="A1526">
        <v>2015</v>
      </c>
      <c r="B1526">
        <v>10</v>
      </c>
      <c r="D1526">
        <v>71</v>
      </c>
      <c r="E1526" t="s">
        <v>196</v>
      </c>
      <c r="F1526" t="s">
        <v>17</v>
      </c>
      <c r="G1526">
        <v>70</v>
      </c>
      <c r="H1526" t="s">
        <v>84</v>
      </c>
      <c r="I1526">
        <v>706813</v>
      </c>
      <c r="J1526" t="s">
        <v>232</v>
      </c>
      <c r="O1526">
        <v>264</v>
      </c>
      <c r="R1526" t="str">
        <f>+VLOOKUP($D1526,TP!$B:$E,3,FALSE)</f>
        <v>Services support</v>
      </c>
      <c r="S1526">
        <f>+VLOOKUP($D1526,TP!$B:$E,4,FALSE)</f>
        <v>0</v>
      </c>
      <c r="T1526">
        <f>+VLOOKUP($D1526,TP!$B:$F,5,FALSE)</f>
        <v>0</v>
      </c>
      <c r="U1526" t="str">
        <f>+VLOOKUP($G1526,TP!$G:$J,4,FALSE)</f>
        <v>Produits</v>
      </c>
    </row>
    <row r="1527" spans="1:21">
      <c r="A1527">
        <v>2015</v>
      </c>
      <c r="B1527">
        <v>10</v>
      </c>
      <c r="D1527">
        <v>71</v>
      </c>
      <c r="E1527" t="s">
        <v>196</v>
      </c>
      <c r="F1527" t="s">
        <v>17</v>
      </c>
      <c r="G1527">
        <v>70</v>
      </c>
      <c r="H1527" t="s">
        <v>84</v>
      </c>
      <c r="I1527">
        <v>706813</v>
      </c>
      <c r="J1527" t="s">
        <v>232</v>
      </c>
      <c r="O1527">
        <v>67</v>
      </c>
      <c r="R1527" t="str">
        <f>+VLOOKUP($D1527,TP!$B:$E,3,FALSE)</f>
        <v>Services support</v>
      </c>
      <c r="S1527">
        <f>+VLOOKUP($D1527,TP!$B:$E,4,FALSE)</f>
        <v>0</v>
      </c>
      <c r="T1527">
        <f>+VLOOKUP($D1527,TP!$B:$F,5,FALSE)</f>
        <v>0</v>
      </c>
      <c r="U1527" t="str">
        <f>+VLOOKUP($G1527,TP!$G:$J,4,FALSE)</f>
        <v>Produits</v>
      </c>
    </row>
    <row r="1528" spans="1:21">
      <c r="A1528">
        <v>2015</v>
      </c>
      <c r="B1528">
        <v>10</v>
      </c>
      <c r="D1528">
        <v>71</v>
      </c>
      <c r="E1528" t="s">
        <v>196</v>
      </c>
      <c r="F1528" t="s">
        <v>17</v>
      </c>
      <c r="G1528">
        <v>70</v>
      </c>
      <c r="H1528" t="s">
        <v>84</v>
      </c>
      <c r="I1528">
        <v>706813</v>
      </c>
      <c r="J1528" t="s">
        <v>232</v>
      </c>
      <c r="O1528">
        <v>46</v>
      </c>
      <c r="R1528" t="str">
        <f>+VLOOKUP($D1528,TP!$B:$E,3,FALSE)</f>
        <v>Services support</v>
      </c>
      <c r="S1528">
        <f>+VLOOKUP($D1528,TP!$B:$E,4,FALSE)</f>
        <v>0</v>
      </c>
      <c r="T1528">
        <f>+VLOOKUP($D1528,TP!$B:$F,5,FALSE)</f>
        <v>0</v>
      </c>
      <c r="U1528" t="str">
        <f>+VLOOKUP($G1528,TP!$G:$J,4,FALSE)</f>
        <v>Produits</v>
      </c>
    </row>
    <row r="1529" spans="1:21">
      <c r="A1529">
        <v>2015</v>
      </c>
      <c r="B1529">
        <v>10</v>
      </c>
      <c r="D1529">
        <v>71</v>
      </c>
      <c r="E1529" t="s">
        <v>196</v>
      </c>
      <c r="F1529" t="s">
        <v>17</v>
      </c>
      <c r="G1529">
        <v>70</v>
      </c>
      <c r="H1529" t="s">
        <v>84</v>
      </c>
      <c r="I1529">
        <v>706813</v>
      </c>
      <c r="J1529" t="s">
        <v>232</v>
      </c>
      <c r="O1529">
        <v>134</v>
      </c>
      <c r="R1529" t="str">
        <f>+VLOOKUP($D1529,TP!$B:$E,3,FALSE)</f>
        <v>Services support</v>
      </c>
      <c r="S1529">
        <f>+VLOOKUP($D1529,TP!$B:$E,4,FALSE)</f>
        <v>0</v>
      </c>
      <c r="T1529">
        <f>+VLOOKUP($D1529,TP!$B:$F,5,FALSE)</f>
        <v>0</v>
      </c>
      <c r="U1529" t="str">
        <f>+VLOOKUP($G1529,TP!$G:$J,4,FALSE)</f>
        <v>Produits</v>
      </c>
    </row>
    <row r="1530" spans="1:21">
      <c r="A1530">
        <v>2015</v>
      </c>
      <c r="B1530">
        <v>10</v>
      </c>
      <c r="D1530">
        <v>71</v>
      </c>
      <c r="E1530" t="s">
        <v>196</v>
      </c>
      <c r="F1530" t="s">
        <v>17</v>
      </c>
      <c r="G1530">
        <v>70</v>
      </c>
      <c r="H1530" t="s">
        <v>84</v>
      </c>
      <c r="I1530">
        <v>706813</v>
      </c>
      <c r="J1530" t="s">
        <v>232</v>
      </c>
      <c r="O1530">
        <v>184</v>
      </c>
      <c r="R1530" t="str">
        <f>+VLOOKUP($D1530,TP!$B:$E,3,FALSE)</f>
        <v>Services support</v>
      </c>
      <c r="S1530">
        <f>+VLOOKUP($D1530,TP!$B:$E,4,FALSE)</f>
        <v>0</v>
      </c>
      <c r="T1530">
        <f>+VLOOKUP($D1530,TP!$B:$F,5,FALSE)</f>
        <v>0</v>
      </c>
      <c r="U1530" t="str">
        <f>+VLOOKUP($G1530,TP!$G:$J,4,FALSE)</f>
        <v>Produits</v>
      </c>
    </row>
    <row r="1531" spans="1:21">
      <c r="A1531">
        <v>2015</v>
      </c>
      <c r="B1531">
        <v>10</v>
      </c>
      <c r="D1531">
        <v>71</v>
      </c>
      <c r="E1531" t="s">
        <v>196</v>
      </c>
      <c r="F1531" t="s">
        <v>17</v>
      </c>
      <c r="G1531">
        <v>70</v>
      </c>
      <c r="H1531" t="s">
        <v>84</v>
      </c>
      <c r="I1531">
        <v>706813</v>
      </c>
      <c r="J1531" t="s">
        <v>232</v>
      </c>
      <c r="O1531">
        <v>76.5</v>
      </c>
      <c r="R1531" t="str">
        <f>+VLOOKUP($D1531,TP!$B:$E,3,FALSE)</f>
        <v>Services support</v>
      </c>
      <c r="S1531">
        <f>+VLOOKUP($D1531,TP!$B:$E,4,FALSE)</f>
        <v>0</v>
      </c>
      <c r="T1531">
        <f>+VLOOKUP($D1531,TP!$B:$F,5,FALSE)</f>
        <v>0</v>
      </c>
      <c r="U1531" t="str">
        <f>+VLOOKUP($G1531,TP!$G:$J,4,FALSE)</f>
        <v>Produits</v>
      </c>
    </row>
    <row r="1532" spans="1:21">
      <c r="A1532">
        <v>2015</v>
      </c>
      <c r="B1532">
        <v>10</v>
      </c>
      <c r="D1532">
        <v>71</v>
      </c>
      <c r="E1532" t="s">
        <v>196</v>
      </c>
      <c r="F1532" t="s">
        <v>17</v>
      </c>
      <c r="G1532">
        <v>70</v>
      </c>
      <c r="H1532" t="s">
        <v>84</v>
      </c>
      <c r="I1532">
        <v>706813</v>
      </c>
      <c r="J1532" t="s">
        <v>232</v>
      </c>
      <c r="O1532">
        <v>53.55</v>
      </c>
      <c r="R1532" t="str">
        <f>+VLOOKUP($D1532,TP!$B:$E,3,FALSE)</f>
        <v>Services support</v>
      </c>
      <c r="S1532">
        <f>+VLOOKUP($D1532,TP!$B:$E,4,FALSE)</f>
        <v>0</v>
      </c>
      <c r="T1532">
        <f>+VLOOKUP($D1532,TP!$B:$F,5,FALSE)</f>
        <v>0</v>
      </c>
      <c r="U1532" t="str">
        <f>+VLOOKUP($G1532,TP!$G:$J,4,FALSE)</f>
        <v>Produits</v>
      </c>
    </row>
    <row r="1533" spans="1:21">
      <c r="A1533">
        <v>2015</v>
      </c>
      <c r="B1533">
        <v>10</v>
      </c>
      <c r="D1533">
        <v>71</v>
      </c>
      <c r="E1533" t="s">
        <v>196</v>
      </c>
      <c r="F1533" t="s">
        <v>17</v>
      </c>
      <c r="G1533">
        <v>70</v>
      </c>
      <c r="H1533" t="s">
        <v>84</v>
      </c>
      <c r="I1533">
        <v>706813</v>
      </c>
      <c r="J1533" t="s">
        <v>232</v>
      </c>
      <c r="O1533">
        <v>224.4</v>
      </c>
      <c r="R1533" t="str">
        <f>+VLOOKUP($D1533,TP!$B:$E,3,FALSE)</f>
        <v>Services support</v>
      </c>
      <c r="S1533">
        <f>+VLOOKUP($D1533,TP!$B:$E,4,FALSE)</f>
        <v>0</v>
      </c>
      <c r="T1533">
        <f>+VLOOKUP($D1533,TP!$B:$F,5,FALSE)</f>
        <v>0</v>
      </c>
      <c r="U1533" t="str">
        <f>+VLOOKUP($G1533,TP!$G:$J,4,FALSE)</f>
        <v>Produits</v>
      </c>
    </row>
    <row r="1534" spans="1:21">
      <c r="A1534">
        <v>2015</v>
      </c>
      <c r="B1534">
        <v>10</v>
      </c>
      <c r="D1534">
        <v>71</v>
      </c>
      <c r="E1534" t="s">
        <v>196</v>
      </c>
      <c r="F1534" t="s">
        <v>17</v>
      </c>
      <c r="G1534">
        <v>70</v>
      </c>
      <c r="H1534" t="s">
        <v>84</v>
      </c>
      <c r="I1534">
        <v>706813</v>
      </c>
      <c r="J1534" t="s">
        <v>232</v>
      </c>
      <c r="O1534">
        <v>46</v>
      </c>
      <c r="R1534" t="str">
        <f>+VLOOKUP($D1534,TP!$B:$E,3,FALSE)</f>
        <v>Services support</v>
      </c>
      <c r="S1534">
        <f>+VLOOKUP($D1534,TP!$B:$E,4,FALSE)</f>
        <v>0</v>
      </c>
      <c r="T1534">
        <f>+VLOOKUP($D1534,TP!$B:$F,5,FALSE)</f>
        <v>0</v>
      </c>
      <c r="U1534" t="str">
        <f>+VLOOKUP($G1534,TP!$G:$J,4,FALSE)</f>
        <v>Produits</v>
      </c>
    </row>
    <row r="1535" spans="1:21">
      <c r="A1535">
        <v>2015</v>
      </c>
      <c r="B1535">
        <v>10</v>
      </c>
      <c r="D1535">
        <v>71</v>
      </c>
      <c r="E1535" t="s">
        <v>196</v>
      </c>
      <c r="F1535" t="s">
        <v>17</v>
      </c>
      <c r="G1535">
        <v>70</v>
      </c>
      <c r="H1535" t="s">
        <v>84</v>
      </c>
      <c r="I1535">
        <v>706813</v>
      </c>
      <c r="J1535" t="s">
        <v>232</v>
      </c>
      <c r="O1535">
        <v>224.4</v>
      </c>
      <c r="R1535" t="str">
        <f>+VLOOKUP($D1535,TP!$B:$E,3,FALSE)</f>
        <v>Services support</v>
      </c>
      <c r="S1535">
        <f>+VLOOKUP($D1535,TP!$B:$E,4,FALSE)</f>
        <v>0</v>
      </c>
      <c r="T1535">
        <f>+VLOOKUP($D1535,TP!$B:$F,5,FALSE)</f>
        <v>0</v>
      </c>
      <c r="U1535" t="str">
        <f>+VLOOKUP($G1535,TP!$G:$J,4,FALSE)</f>
        <v>Produits</v>
      </c>
    </row>
    <row r="1536" spans="1:21">
      <c r="A1536">
        <v>2015</v>
      </c>
      <c r="B1536">
        <v>10</v>
      </c>
      <c r="D1536">
        <v>71</v>
      </c>
      <c r="E1536" t="s">
        <v>196</v>
      </c>
      <c r="F1536" t="s">
        <v>17</v>
      </c>
      <c r="G1536">
        <v>70</v>
      </c>
      <c r="H1536" t="s">
        <v>84</v>
      </c>
      <c r="I1536">
        <v>706813</v>
      </c>
      <c r="J1536" t="s">
        <v>232</v>
      </c>
      <c r="O1536">
        <v>224.4</v>
      </c>
      <c r="R1536" t="str">
        <f>+VLOOKUP($D1536,TP!$B:$E,3,FALSE)</f>
        <v>Services support</v>
      </c>
      <c r="S1536">
        <f>+VLOOKUP($D1536,TP!$B:$E,4,FALSE)</f>
        <v>0</v>
      </c>
      <c r="T1536">
        <f>+VLOOKUP($D1536,TP!$B:$F,5,FALSE)</f>
        <v>0</v>
      </c>
      <c r="U1536" t="str">
        <f>+VLOOKUP($G1536,TP!$G:$J,4,FALSE)</f>
        <v>Produits</v>
      </c>
    </row>
    <row r="1537" spans="1:21">
      <c r="A1537">
        <v>2015</v>
      </c>
      <c r="B1537">
        <v>10</v>
      </c>
      <c r="D1537">
        <v>71</v>
      </c>
      <c r="E1537" t="s">
        <v>196</v>
      </c>
      <c r="F1537" t="s">
        <v>17</v>
      </c>
      <c r="G1537">
        <v>70</v>
      </c>
      <c r="H1537" t="s">
        <v>84</v>
      </c>
      <c r="I1537">
        <v>706813</v>
      </c>
      <c r="J1537" t="s">
        <v>232</v>
      </c>
      <c r="O1537">
        <v>67</v>
      </c>
      <c r="R1537" t="str">
        <f>+VLOOKUP($D1537,TP!$B:$E,3,FALSE)</f>
        <v>Services support</v>
      </c>
      <c r="S1537">
        <f>+VLOOKUP($D1537,TP!$B:$E,4,FALSE)</f>
        <v>0</v>
      </c>
      <c r="T1537">
        <f>+VLOOKUP($D1537,TP!$B:$F,5,FALSE)</f>
        <v>0</v>
      </c>
      <c r="U1537" t="str">
        <f>+VLOOKUP($G1537,TP!$G:$J,4,FALSE)</f>
        <v>Produits</v>
      </c>
    </row>
    <row r="1538" spans="1:21">
      <c r="A1538">
        <v>2015</v>
      </c>
      <c r="B1538">
        <v>10</v>
      </c>
      <c r="D1538">
        <v>71</v>
      </c>
      <c r="E1538" t="s">
        <v>196</v>
      </c>
      <c r="F1538" t="s">
        <v>17</v>
      </c>
      <c r="G1538">
        <v>70</v>
      </c>
      <c r="H1538" t="s">
        <v>84</v>
      </c>
      <c r="I1538">
        <v>706813</v>
      </c>
      <c r="J1538" t="s">
        <v>232</v>
      </c>
      <c r="O1538">
        <v>32</v>
      </c>
      <c r="R1538" t="str">
        <f>+VLOOKUP($D1538,TP!$B:$E,3,FALSE)</f>
        <v>Services support</v>
      </c>
      <c r="S1538">
        <f>+VLOOKUP($D1538,TP!$B:$E,4,FALSE)</f>
        <v>0</v>
      </c>
      <c r="T1538">
        <f>+VLOOKUP($D1538,TP!$B:$F,5,FALSE)</f>
        <v>0</v>
      </c>
      <c r="U1538" t="str">
        <f>+VLOOKUP($G1538,TP!$G:$J,4,FALSE)</f>
        <v>Produits</v>
      </c>
    </row>
    <row r="1539" spans="1:21">
      <c r="A1539">
        <v>2015</v>
      </c>
      <c r="B1539">
        <v>10</v>
      </c>
      <c r="D1539">
        <v>71</v>
      </c>
      <c r="E1539" t="s">
        <v>196</v>
      </c>
      <c r="F1539" t="s">
        <v>17</v>
      </c>
      <c r="G1539">
        <v>70</v>
      </c>
      <c r="H1539" t="s">
        <v>84</v>
      </c>
      <c r="I1539">
        <v>706813</v>
      </c>
      <c r="J1539" t="s">
        <v>232</v>
      </c>
      <c r="O1539">
        <v>46</v>
      </c>
      <c r="R1539" t="str">
        <f>+VLOOKUP($D1539,TP!$B:$E,3,FALSE)</f>
        <v>Services support</v>
      </c>
      <c r="S1539">
        <f>+VLOOKUP($D1539,TP!$B:$E,4,FALSE)</f>
        <v>0</v>
      </c>
      <c r="T1539">
        <f>+VLOOKUP($D1539,TP!$B:$F,5,FALSE)</f>
        <v>0</v>
      </c>
      <c r="U1539" t="str">
        <f>+VLOOKUP($G1539,TP!$G:$J,4,FALSE)</f>
        <v>Produits</v>
      </c>
    </row>
    <row r="1540" spans="1:21">
      <c r="A1540">
        <v>2015</v>
      </c>
      <c r="B1540">
        <v>10</v>
      </c>
      <c r="D1540">
        <v>71</v>
      </c>
      <c r="E1540" t="s">
        <v>196</v>
      </c>
      <c r="F1540" t="s">
        <v>17</v>
      </c>
      <c r="G1540">
        <v>70</v>
      </c>
      <c r="H1540" t="s">
        <v>84</v>
      </c>
      <c r="I1540">
        <v>706813</v>
      </c>
      <c r="J1540" t="s">
        <v>232</v>
      </c>
      <c r="O1540">
        <v>96</v>
      </c>
      <c r="R1540" t="str">
        <f>+VLOOKUP($D1540,TP!$B:$E,3,FALSE)</f>
        <v>Services support</v>
      </c>
      <c r="S1540">
        <f>+VLOOKUP($D1540,TP!$B:$E,4,FALSE)</f>
        <v>0</v>
      </c>
      <c r="T1540">
        <f>+VLOOKUP($D1540,TP!$B:$F,5,FALSE)</f>
        <v>0</v>
      </c>
      <c r="U1540" t="str">
        <f>+VLOOKUP($G1540,TP!$G:$J,4,FALSE)</f>
        <v>Produits</v>
      </c>
    </row>
    <row r="1541" spans="1:21">
      <c r="A1541">
        <v>2015</v>
      </c>
      <c r="B1541">
        <v>10</v>
      </c>
      <c r="D1541">
        <v>71</v>
      </c>
      <c r="E1541" t="s">
        <v>196</v>
      </c>
      <c r="F1541" t="s">
        <v>17</v>
      </c>
      <c r="G1541">
        <v>70</v>
      </c>
      <c r="H1541" t="s">
        <v>84</v>
      </c>
      <c r="I1541">
        <v>706813</v>
      </c>
      <c r="J1541" t="s">
        <v>232</v>
      </c>
      <c r="O1541">
        <v>67</v>
      </c>
      <c r="R1541" t="str">
        <f>+VLOOKUP($D1541,TP!$B:$E,3,FALSE)</f>
        <v>Services support</v>
      </c>
      <c r="S1541">
        <f>+VLOOKUP($D1541,TP!$B:$E,4,FALSE)</f>
        <v>0</v>
      </c>
      <c r="T1541">
        <f>+VLOOKUP($D1541,TP!$B:$F,5,FALSE)</f>
        <v>0</v>
      </c>
      <c r="U1541" t="str">
        <f>+VLOOKUP($G1541,TP!$G:$J,4,FALSE)</f>
        <v>Produits</v>
      </c>
    </row>
    <row r="1542" spans="1:21">
      <c r="A1542">
        <v>2015</v>
      </c>
      <c r="B1542">
        <v>10</v>
      </c>
      <c r="D1542">
        <v>71</v>
      </c>
      <c r="E1542" t="s">
        <v>196</v>
      </c>
      <c r="F1542" t="s">
        <v>17</v>
      </c>
      <c r="G1542">
        <v>70</v>
      </c>
      <c r="H1542" t="s">
        <v>84</v>
      </c>
      <c r="I1542">
        <v>706813</v>
      </c>
      <c r="J1542" t="s">
        <v>232</v>
      </c>
      <c r="O1542">
        <v>474</v>
      </c>
      <c r="R1542" t="str">
        <f>+VLOOKUP($D1542,TP!$B:$E,3,FALSE)</f>
        <v>Services support</v>
      </c>
      <c r="S1542">
        <f>+VLOOKUP($D1542,TP!$B:$E,4,FALSE)</f>
        <v>0</v>
      </c>
      <c r="T1542">
        <f>+VLOOKUP($D1542,TP!$B:$F,5,FALSE)</f>
        <v>0</v>
      </c>
      <c r="U1542" t="str">
        <f>+VLOOKUP($G1542,TP!$G:$J,4,FALSE)</f>
        <v>Produits</v>
      </c>
    </row>
    <row r="1543" spans="1:21">
      <c r="A1543">
        <v>2015</v>
      </c>
      <c r="B1543">
        <v>10</v>
      </c>
      <c r="D1543">
        <v>71</v>
      </c>
      <c r="E1543" t="s">
        <v>196</v>
      </c>
      <c r="F1543" t="s">
        <v>17</v>
      </c>
      <c r="G1543">
        <v>70</v>
      </c>
      <c r="H1543" t="s">
        <v>84</v>
      </c>
      <c r="I1543">
        <v>706813</v>
      </c>
      <c r="J1543" t="s">
        <v>232</v>
      </c>
      <c r="O1543">
        <v>27.2</v>
      </c>
      <c r="R1543" t="str">
        <f>+VLOOKUP($D1543,TP!$B:$E,3,FALSE)</f>
        <v>Services support</v>
      </c>
      <c r="S1543">
        <f>+VLOOKUP($D1543,TP!$B:$E,4,FALSE)</f>
        <v>0</v>
      </c>
      <c r="T1543">
        <f>+VLOOKUP($D1543,TP!$B:$F,5,FALSE)</f>
        <v>0</v>
      </c>
      <c r="U1543" t="str">
        <f>+VLOOKUP($G1543,TP!$G:$J,4,FALSE)</f>
        <v>Produits</v>
      </c>
    </row>
    <row r="1544" spans="1:21">
      <c r="A1544">
        <v>2015</v>
      </c>
      <c r="B1544">
        <v>10</v>
      </c>
      <c r="D1544">
        <v>71</v>
      </c>
      <c r="E1544" t="s">
        <v>196</v>
      </c>
      <c r="F1544" t="s">
        <v>17</v>
      </c>
      <c r="G1544">
        <v>70</v>
      </c>
      <c r="H1544" t="s">
        <v>84</v>
      </c>
      <c r="I1544">
        <v>706813</v>
      </c>
      <c r="J1544" t="s">
        <v>232</v>
      </c>
      <c r="O1544">
        <v>20</v>
      </c>
      <c r="R1544" t="str">
        <f>+VLOOKUP($D1544,TP!$B:$E,3,FALSE)</f>
        <v>Services support</v>
      </c>
      <c r="S1544">
        <f>+VLOOKUP($D1544,TP!$B:$E,4,FALSE)</f>
        <v>0</v>
      </c>
      <c r="T1544">
        <f>+VLOOKUP($D1544,TP!$B:$F,5,FALSE)</f>
        <v>0</v>
      </c>
      <c r="U1544" t="str">
        <f>+VLOOKUP($G1544,TP!$G:$J,4,FALSE)</f>
        <v>Produits</v>
      </c>
    </row>
    <row r="1545" spans="1:21">
      <c r="A1545">
        <v>2015</v>
      </c>
      <c r="B1545">
        <v>10</v>
      </c>
      <c r="D1545">
        <v>71</v>
      </c>
      <c r="E1545" t="s">
        <v>196</v>
      </c>
      <c r="F1545" t="s">
        <v>17</v>
      </c>
      <c r="G1545">
        <v>70</v>
      </c>
      <c r="H1545" t="s">
        <v>84</v>
      </c>
      <c r="I1545">
        <v>706813</v>
      </c>
      <c r="J1545" t="s">
        <v>232</v>
      </c>
      <c r="O1545">
        <v>32</v>
      </c>
      <c r="R1545" t="str">
        <f>+VLOOKUP($D1545,TP!$B:$E,3,FALSE)</f>
        <v>Services support</v>
      </c>
      <c r="S1545">
        <f>+VLOOKUP($D1545,TP!$B:$E,4,FALSE)</f>
        <v>0</v>
      </c>
      <c r="T1545">
        <f>+VLOOKUP($D1545,TP!$B:$F,5,FALSE)</f>
        <v>0</v>
      </c>
      <c r="U1545" t="str">
        <f>+VLOOKUP($G1545,TP!$G:$J,4,FALSE)</f>
        <v>Produits</v>
      </c>
    </row>
    <row r="1546" spans="1:21">
      <c r="A1546">
        <v>2015</v>
      </c>
      <c r="B1546">
        <v>10</v>
      </c>
      <c r="D1546">
        <v>71</v>
      </c>
      <c r="E1546" t="s">
        <v>196</v>
      </c>
      <c r="F1546" t="s">
        <v>17</v>
      </c>
      <c r="G1546">
        <v>70</v>
      </c>
      <c r="H1546" t="s">
        <v>84</v>
      </c>
      <c r="I1546">
        <v>706813</v>
      </c>
      <c r="J1546" t="s">
        <v>232</v>
      </c>
      <c r="O1546">
        <v>46</v>
      </c>
      <c r="R1546" t="str">
        <f>+VLOOKUP($D1546,TP!$B:$E,3,FALSE)</f>
        <v>Services support</v>
      </c>
      <c r="S1546">
        <f>+VLOOKUP($D1546,TP!$B:$E,4,FALSE)</f>
        <v>0</v>
      </c>
      <c r="T1546">
        <f>+VLOOKUP($D1546,TP!$B:$F,5,FALSE)</f>
        <v>0</v>
      </c>
      <c r="U1546" t="str">
        <f>+VLOOKUP($G1546,TP!$G:$J,4,FALSE)</f>
        <v>Produits</v>
      </c>
    </row>
    <row r="1547" spans="1:21">
      <c r="A1547">
        <v>2015</v>
      </c>
      <c r="B1547">
        <v>10</v>
      </c>
      <c r="D1547">
        <v>71</v>
      </c>
      <c r="E1547" t="s">
        <v>196</v>
      </c>
      <c r="F1547" t="s">
        <v>17</v>
      </c>
      <c r="G1547">
        <v>70</v>
      </c>
      <c r="H1547" t="s">
        <v>84</v>
      </c>
      <c r="I1547">
        <v>706813</v>
      </c>
      <c r="J1547" t="s">
        <v>232</v>
      </c>
      <c r="O1547">
        <v>45</v>
      </c>
      <c r="R1547" t="str">
        <f>+VLOOKUP($D1547,TP!$B:$E,3,FALSE)</f>
        <v>Services support</v>
      </c>
      <c r="S1547">
        <f>+VLOOKUP($D1547,TP!$B:$E,4,FALSE)</f>
        <v>0</v>
      </c>
      <c r="T1547">
        <f>+VLOOKUP($D1547,TP!$B:$F,5,FALSE)</f>
        <v>0</v>
      </c>
      <c r="U1547" t="str">
        <f>+VLOOKUP($G1547,TP!$G:$J,4,FALSE)</f>
        <v>Produits</v>
      </c>
    </row>
    <row r="1548" spans="1:21">
      <c r="A1548">
        <v>2015</v>
      </c>
      <c r="B1548">
        <v>10</v>
      </c>
      <c r="D1548">
        <v>71</v>
      </c>
      <c r="E1548" t="s">
        <v>196</v>
      </c>
      <c r="F1548" t="s">
        <v>17</v>
      </c>
      <c r="G1548">
        <v>70</v>
      </c>
      <c r="H1548" t="s">
        <v>84</v>
      </c>
      <c r="I1548">
        <v>706813</v>
      </c>
      <c r="J1548" t="s">
        <v>232</v>
      </c>
      <c r="O1548">
        <v>92</v>
      </c>
      <c r="R1548" t="str">
        <f>+VLOOKUP($D1548,TP!$B:$E,3,FALSE)</f>
        <v>Services support</v>
      </c>
      <c r="S1548">
        <f>+VLOOKUP($D1548,TP!$B:$E,4,FALSE)</f>
        <v>0</v>
      </c>
      <c r="T1548">
        <f>+VLOOKUP($D1548,TP!$B:$F,5,FALSE)</f>
        <v>0</v>
      </c>
      <c r="U1548" t="str">
        <f>+VLOOKUP($G1548,TP!$G:$J,4,FALSE)</f>
        <v>Produits</v>
      </c>
    </row>
    <row r="1549" spans="1:21">
      <c r="A1549">
        <v>2015</v>
      </c>
      <c r="B1549">
        <v>10</v>
      </c>
      <c r="D1549">
        <v>71</v>
      </c>
      <c r="E1549" t="s">
        <v>196</v>
      </c>
      <c r="F1549" t="s">
        <v>17</v>
      </c>
      <c r="G1549">
        <v>70</v>
      </c>
      <c r="H1549" t="s">
        <v>84</v>
      </c>
      <c r="I1549">
        <v>706813</v>
      </c>
      <c r="J1549" t="s">
        <v>232</v>
      </c>
      <c r="O1549">
        <v>180</v>
      </c>
      <c r="R1549" t="str">
        <f>+VLOOKUP($D1549,TP!$B:$E,3,FALSE)</f>
        <v>Services support</v>
      </c>
      <c r="S1549">
        <f>+VLOOKUP($D1549,TP!$B:$E,4,FALSE)</f>
        <v>0</v>
      </c>
      <c r="T1549">
        <f>+VLOOKUP($D1549,TP!$B:$F,5,FALSE)</f>
        <v>0</v>
      </c>
      <c r="U1549" t="str">
        <f>+VLOOKUP($G1549,TP!$G:$J,4,FALSE)</f>
        <v>Produits</v>
      </c>
    </row>
    <row r="1550" spans="1:21">
      <c r="A1550">
        <v>2015</v>
      </c>
      <c r="B1550">
        <v>10</v>
      </c>
      <c r="D1550">
        <v>71</v>
      </c>
      <c r="E1550" t="s">
        <v>196</v>
      </c>
      <c r="F1550" t="s">
        <v>17</v>
      </c>
      <c r="G1550">
        <v>70</v>
      </c>
      <c r="H1550" t="s">
        <v>84</v>
      </c>
      <c r="I1550">
        <v>706813</v>
      </c>
      <c r="J1550" t="s">
        <v>232</v>
      </c>
      <c r="O1550">
        <v>45</v>
      </c>
      <c r="R1550" t="str">
        <f>+VLOOKUP($D1550,TP!$B:$E,3,FALSE)</f>
        <v>Services support</v>
      </c>
      <c r="S1550">
        <f>+VLOOKUP($D1550,TP!$B:$E,4,FALSE)</f>
        <v>0</v>
      </c>
      <c r="T1550">
        <f>+VLOOKUP($D1550,TP!$B:$F,5,FALSE)</f>
        <v>0</v>
      </c>
      <c r="U1550" t="str">
        <f>+VLOOKUP($G1550,TP!$G:$J,4,FALSE)</f>
        <v>Produits</v>
      </c>
    </row>
    <row r="1551" spans="1:21">
      <c r="A1551">
        <v>2015</v>
      </c>
      <c r="B1551">
        <v>10</v>
      </c>
      <c r="D1551">
        <v>71</v>
      </c>
      <c r="E1551" t="s">
        <v>196</v>
      </c>
      <c r="F1551" t="s">
        <v>17</v>
      </c>
      <c r="G1551">
        <v>70</v>
      </c>
      <c r="H1551" t="s">
        <v>84</v>
      </c>
      <c r="I1551">
        <v>706813</v>
      </c>
      <c r="J1551" t="s">
        <v>232</v>
      </c>
      <c r="O1551">
        <v>32</v>
      </c>
      <c r="R1551" t="str">
        <f>+VLOOKUP($D1551,TP!$B:$E,3,FALSE)</f>
        <v>Services support</v>
      </c>
      <c r="S1551">
        <f>+VLOOKUP($D1551,TP!$B:$E,4,FALSE)</f>
        <v>0</v>
      </c>
      <c r="T1551">
        <f>+VLOOKUP($D1551,TP!$B:$F,5,FALSE)</f>
        <v>0</v>
      </c>
      <c r="U1551" t="str">
        <f>+VLOOKUP($G1551,TP!$G:$J,4,FALSE)</f>
        <v>Produits</v>
      </c>
    </row>
    <row r="1552" spans="1:21">
      <c r="A1552">
        <v>2015</v>
      </c>
      <c r="B1552">
        <v>10</v>
      </c>
      <c r="D1552">
        <v>71</v>
      </c>
      <c r="E1552" t="s">
        <v>196</v>
      </c>
      <c r="F1552" t="s">
        <v>17</v>
      </c>
      <c r="G1552">
        <v>70</v>
      </c>
      <c r="H1552" t="s">
        <v>84</v>
      </c>
      <c r="I1552">
        <v>706813</v>
      </c>
      <c r="J1552" t="s">
        <v>232</v>
      </c>
      <c r="O1552">
        <v>46</v>
      </c>
      <c r="R1552" t="str">
        <f>+VLOOKUP($D1552,TP!$B:$E,3,FALSE)</f>
        <v>Services support</v>
      </c>
      <c r="S1552">
        <f>+VLOOKUP($D1552,TP!$B:$E,4,FALSE)</f>
        <v>0</v>
      </c>
      <c r="T1552">
        <f>+VLOOKUP($D1552,TP!$B:$F,5,FALSE)</f>
        <v>0</v>
      </c>
      <c r="U1552" t="str">
        <f>+VLOOKUP($G1552,TP!$G:$J,4,FALSE)</f>
        <v>Produits</v>
      </c>
    </row>
    <row r="1553" spans="1:21">
      <c r="A1553">
        <v>2015</v>
      </c>
      <c r="B1553">
        <v>10</v>
      </c>
      <c r="D1553">
        <v>71</v>
      </c>
      <c r="E1553" t="s">
        <v>196</v>
      </c>
      <c r="F1553" t="s">
        <v>17</v>
      </c>
      <c r="G1553">
        <v>70</v>
      </c>
      <c r="H1553" t="s">
        <v>84</v>
      </c>
      <c r="I1553">
        <v>706813</v>
      </c>
      <c r="J1553" t="s">
        <v>232</v>
      </c>
      <c r="O1553">
        <v>224.4</v>
      </c>
      <c r="R1553" t="str">
        <f>+VLOOKUP($D1553,TP!$B:$E,3,FALSE)</f>
        <v>Services support</v>
      </c>
      <c r="S1553">
        <f>+VLOOKUP($D1553,TP!$B:$E,4,FALSE)</f>
        <v>0</v>
      </c>
      <c r="T1553">
        <f>+VLOOKUP($D1553,TP!$B:$F,5,FALSE)</f>
        <v>0</v>
      </c>
      <c r="U1553" t="str">
        <f>+VLOOKUP($G1553,TP!$G:$J,4,FALSE)</f>
        <v>Produits</v>
      </c>
    </row>
    <row r="1554" spans="1:21">
      <c r="A1554">
        <v>2015</v>
      </c>
      <c r="B1554">
        <v>10</v>
      </c>
      <c r="D1554">
        <v>71</v>
      </c>
      <c r="E1554" t="s">
        <v>196</v>
      </c>
      <c r="F1554" t="s">
        <v>17</v>
      </c>
      <c r="G1554">
        <v>70</v>
      </c>
      <c r="H1554" t="s">
        <v>84</v>
      </c>
      <c r="I1554">
        <v>706813</v>
      </c>
      <c r="J1554" t="s">
        <v>232</v>
      </c>
      <c r="O1554">
        <v>335</v>
      </c>
      <c r="R1554" t="str">
        <f>+VLOOKUP($D1554,TP!$B:$E,3,FALSE)</f>
        <v>Services support</v>
      </c>
      <c r="S1554">
        <f>+VLOOKUP($D1554,TP!$B:$E,4,FALSE)</f>
        <v>0</v>
      </c>
      <c r="T1554">
        <f>+VLOOKUP($D1554,TP!$B:$F,5,FALSE)</f>
        <v>0</v>
      </c>
      <c r="U1554" t="str">
        <f>+VLOOKUP($G1554,TP!$G:$J,4,FALSE)</f>
        <v>Produits</v>
      </c>
    </row>
    <row r="1555" spans="1:21">
      <c r="A1555">
        <v>2015</v>
      </c>
      <c r="B1555">
        <v>10</v>
      </c>
      <c r="D1555">
        <v>71</v>
      </c>
      <c r="E1555" t="s">
        <v>196</v>
      </c>
      <c r="F1555" t="s">
        <v>17</v>
      </c>
      <c r="G1555">
        <v>70</v>
      </c>
      <c r="H1555" t="s">
        <v>84</v>
      </c>
      <c r="I1555">
        <v>706813</v>
      </c>
      <c r="J1555" t="s">
        <v>232</v>
      </c>
      <c r="O1555">
        <v>223.55</v>
      </c>
      <c r="R1555" t="str">
        <f>+VLOOKUP($D1555,TP!$B:$E,3,FALSE)</f>
        <v>Services support</v>
      </c>
      <c r="S1555">
        <f>+VLOOKUP($D1555,TP!$B:$E,4,FALSE)</f>
        <v>0</v>
      </c>
      <c r="T1555">
        <f>+VLOOKUP($D1555,TP!$B:$F,5,FALSE)</f>
        <v>0</v>
      </c>
      <c r="U1555" t="str">
        <f>+VLOOKUP($G1555,TP!$G:$J,4,FALSE)</f>
        <v>Produits</v>
      </c>
    </row>
    <row r="1556" spans="1:21">
      <c r="A1556">
        <v>2015</v>
      </c>
      <c r="B1556">
        <v>10</v>
      </c>
      <c r="D1556">
        <v>71</v>
      </c>
      <c r="E1556" t="s">
        <v>196</v>
      </c>
      <c r="F1556" t="s">
        <v>17</v>
      </c>
      <c r="G1556">
        <v>70</v>
      </c>
      <c r="H1556" t="s">
        <v>84</v>
      </c>
      <c r="I1556">
        <v>706813</v>
      </c>
      <c r="J1556" t="s">
        <v>232</v>
      </c>
      <c r="O1556">
        <v>67</v>
      </c>
      <c r="R1556" t="str">
        <f>+VLOOKUP($D1556,TP!$B:$E,3,FALSE)</f>
        <v>Services support</v>
      </c>
      <c r="S1556">
        <f>+VLOOKUP($D1556,TP!$B:$E,4,FALSE)</f>
        <v>0</v>
      </c>
      <c r="T1556">
        <f>+VLOOKUP($D1556,TP!$B:$F,5,FALSE)</f>
        <v>0</v>
      </c>
      <c r="U1556" t="str">
        <f>+VLOOKUP($G1556,TP!$G:$J,4,FALSE)</f>
        <v>Produits</v>
      </c>
    </row>
    <row r="1557" spans="1:21">
      <c r="A1557">
        <v>2015</v>
      </c>
      <c r="B1557">
        <v>10</v>
      </c>
      <c r="D1557">
        <v>71</v>
      </c>
      <c r="E1557" t="s">
        <v>196</v>
      </c>
      <c r="F1557" t="s">
        <v>17</v>
      </c>
      <c r="G1557">
        <v>70</v>
      </c>
      <c r="H1557" t="s">
        <v>84</v>
      </c>
      <c r="I1557">
        <v>706813</v>
      </c>
      <c r="J1557" t="s">
        <v>232</v>
      </c>
      <c r="O1557">
        <v>67</v>
      </c>
      <c r="R1557" t="str">
        <f>+VLOOKUP($D1557,TP!$B:$E,3,FALSE)</f>
        <v>Services support</v>
      </c>
      <c r="S1557">
        <f>+VLOOKUP($D1557,TP!$B:$E,4,FALSE)</f>
        <v>0</v>
      </c>
      <c r="T1557">
        <f>+VLOOKUP($D1557,TP!$B:$F,5,FALSE)</f>
        <v>0</v>
      </c>
      <c r="U1557" t="str">
        <f>+VLOOKUP($G1557,TP!$G:$J,4,FALSE)</f>
        <v>Produits</v>
      </c>
    </row>
    <row r="1558" spans="1:21">
      <c r="A1558">
        <v>2015</v>
      </c>
      <c r="B1558">
        <v>10</v>
      </c>
      <c r="D1558">
        <v>71</v>
      </c>
      <c r="E1558" t="s">
        <v>196</v>
      </c>
      <c r="F1558" t="s">
        <v>17</v>
      </c>
      <c r="G1558">
        <v>70</v>
      </c>
      <c r="H1558" t="s">
        <v>84</v>
      </c>
      <c r="I1558">
        <v>706813</v>
      </c>
      <c r="J1558" t="s">
        <v>232</v>
      </c>
      <c r="O1558">
        <v>224.4</v>
      </c>
      <c r="R1558" t="str">
        <f>+VLOOKUP($D1558,TP!$B:$E,3,FALSE)</f>
        <v>Services support</v>
      </c>
      <c r="S1558">
        <f>+VLOOKUP($D1558,TP!$B:$E,4,FALSE)</f>
        <v>0</v>
      </c>
      <c r="T1558">
        <f>+VLOOKUP($D1558,TP!$B:$F,5,FALSE)</f>
        <v>0</v>
      </c>
      <c r="U1558" t="str">
        <f>+VLOOKUP($G1558,TP!$G:$J,4,FALSE)</f>
        <v>Produits</v>
      </c>
    </row>
    <row r="1559" spans="1:21">
      <c r="A1559">
        <v>2015</v>
      </c>
      <c r="B1559">
        <v>10</v>
      </c>
      <c r="D1559">
        <v>71</v>
      </c>
      <c r="E1559" t="s">
        <v>196</v>
      </c>
      <c r="F1559" t="s">
        <v>17</v>
      </c>
      <c r="G1559">
        <v>70</v>
      </c>
      <c r="H1559" t="s">
        <v>84</v>
      </c>
      <c r="I1559">
        <v>706813</v>
      </c>
      <c r="J1559" t="s">
        <v>232</v>
      </c>
      <c r="O1559">
        <v>88</v>
      </c>
      <c r="R1559" t="str">
        <f>+VLOOKUP($D1559,TP!$B:$E,3,FALSE)</f>
        <v>Services support</v>
      </c>
      <c r="S1559">
        <f>+VLOOKUP($D1559,TP!$B:$E,4,FALSE)</f>
        <v>0</v>
      </c>
      <c r="T1559">
        <f>+VLOOKUP($D1559,TP!$B:$F,5,FALSE)</f>
        <v>0</v>
      </c>
      <c r="U1559" t="str">
        <f>+VLOOKUP($G1559,TP!$G:$J,4,FALSE)</f>
        <v>Produits</v>
      </c>
    </row>
    <row r="1560" spans="1:21">
      <c r="A1560">
        <v>2015</v>
      </c>
      <c r="B1560">
        <v>10</v>
      </c>
      <c r="D1560">
        <v>71</v>
      </c>
      <c r="E1560" t="s">
        <v>196</v>
      </c>
      <c r="F1560" t="s">
        <v>17</v>
      </c>
      <c r="G1560">
        <v>70</v>
      </c>
      <c r="H1560" t="s">
        <v>84</v>
      </c>
      <c r="I1560">
        <v>706813</v>
      </c>
      <c r="J1560" t="s">
        <v>232</v>
      </c>
      <c r="O1560">
        <v>45</v>
      </c>
      <c r="R1560" t="str">
        <f>+VLOOKUP($D1560,TP!$B:$E,3,FALSE)</f>
        <v>Services support</v>
      </c>
      <c r="S1560">
        <f>+VLOOKUP($D1560,TP!$B:$E,4,FALSE)</f>
        <v>0</v>
      </c>
      <c r="T1560">
        <f>+VLOOKUP($D1560,TP!$B:$F,5,FALSE)</f>
        <v>0</v>
      </c>
      <c r="U1560" t="str">
        <f>+VLOOKUP($G1560,TP!$G:$J,4,FALSE)</f>
        <v>Produits</v>
      </c>
    </row>
    <row r="1561" spans="1:21">
      <c r="A1561">
        <v>2015</v>
      </c>
      <c r="B1561">
        <v>10</v>
      </c>
      <c r="D1561">
        <v>71</v>
      </c>
      <c r="E1561" t="s">
        <v>196</v>
      </c>
      <c r="F1561" t="s">
        <v>17</v>
      </c>
      <c r="G1561">
        <v>70</v>
      </c>
      <c r="H1561" t="s">
        <v>84</v>
      </c>
      <c r="I1561">
        <v>706813</v>
      </c>
      <c r="J1561" t="s">
        <v>232</v>
      </c>
      <c r="O1561">
        <v>804</v>
      </c>
      <c r="R1561" t="str">
        <f>+VLOOKUP($D1561,TP!$B:$E,3,FALSE)</f>
        <v>Services support</v>
      </c>
      <c r="S1561">
        <f>+VLOOKUP($D1561,TP!$B:$E,4,FALSE)</f>
        <v>0</v>
      </c>
      <c r="T1561">
        <f>+VLOOKUP($D1561,TP!$B:$F,5,FALSE)</f>
        <v>0</v>
      </c>
      <c r="U1561" t="str">
        <f>+VLOOKUP($G1561,TP!$G:$J,4,FALSE)</f>
        <v>Produits</v>
      </c>
    </row>
    <row r="1562" spans="1:21">
      <c r="A1562">
        <v>2015</v>
      </c>
      <c r="B1562">
        <v>10</v>
      </c>
      <c r="D1562">
        <v>71</v>
      </c>
      <c r="E1562" t="s">
        <v>196</v>
      </c>
      <c r="F1562" t="s">
        <v>17</v>
      </c>
      <c r="G1562">
        <v>70</v>
      </c>
      <c r="H1562" t="s">
        <v>84</v>
      </c>
      <c r="I1562">
        <v>706813</v>
      </c>
      <c r="J1562" t="s">
        <v>232</v>
      </c>
      <c r="O1562">
        <v>1704</v>
      </c>
      <c r="R1562" t="str">
        <f>+VLOOKUP($D1562,TP!$B:$E,3,FALSE)</f>
        <v>Services support</v>
      </c>
      <c r="S1562">
        <f>+VLOOKUP($D1562,TP!$B:$E,4,FALSE)</f>
        <v>0</v>
      </c>
      <c r="T1562">
        <f>+VLOOKUP($D1562,TP!$B:$F,5,FALSE)</f>
        <v>0</v>
      </c>
      <c r="U1562" t="str">
        <f>+VLOOKUP($G1562,TP!$G:$J,4,FALSE)</f>
        <v>Produits</v>
      </c>
    </row>
    <row r="1563" spans="1:21">
      <c r="A1563">
        <v>2015</v>
      </c>
      <c r="B1563">
        <v>10</v>
      </c>
      <c r="D1563">
        <v>71</v>
      </c>
      <c r="E1563" t="s">
        <v>196</v>
      </c>
      <c r="F1563" t="s">
        <v>17</v>
      </c>
      <c r="G1563">
        <v>70</v>
      </c>
      <c r="H1563" t="s">
        <v>84</v>
      </c>
      <c r="I1563">
        <v>706813</v>
      </c>
      <c r="J1563" t="s">
        <v>232</v>
      </c>
      <c r="O1563">
        <v>45</v>
      </c>
      <c r="R1563" t="str">
        <f>+VLOOKUP($D1563,TP!$B:$E,3,FALSE)</f>
        <v>Services support</v>
      </c>
      <c r="S1563">
        <f>+VLOOKUP($D1563,TP!$B:$E,4,FALSE)</f>
        <v>0</v>
      </c>
      <c r="T1563">
        <f>+VLOOKUP($D1563,TP!$B:$F,5,FALSE)</f>
        <v>0</v>
      </c>
      <c r="U1563" t="str">
        <f>+VLOOKUP($G1563,TP!$G:$J,4,FALSE)</f>
        <v>Produits</v>
      </c>
    </row>
    <row r="1564" spans="1:21">
      <c r="A1564">
        <v>2015</v>
      </c>
      <c r="B1564">
        <v>10</v>
      </c>
      <c r="D1564">
        <v>71</v>
      </c>
      <c r="E1564" t="s">
        <v>196</v>
      </c>
      <c r="F1564" t="s">
        <v>17</v>
      </c>
      <c r="G1564">
        <v>70</v>
      </c>
      <c r="H1564" t="s">
        <v>84</v>
      </c>
      <c r="I1564">
        <v>706813</v>
      </c>
      <c r="J1564" t="s">
        <v>232</v>
      </c>
      <c r="O1564">
        <v>17</v>
      </c>
      <c r="R1564" t="str">
        <f>+VLOOKUP($D1564,TP!$B:$E,3,FALSE)</f>
        <v>Services support</v>
      </c>
      <c r="S1564">
        <f>+VLOOKUP($D1564,TP!$B:$E,4,FALSE)</f>
        <v>0</v>
      </c>
      <c r="T1564">
        <f>+VLOOKUP($D1564,TP!$B:$F,5,FALSE)</f>
        <v>0</v>
      </c>
      <c r="U1564" t="str">
        <f>+VLOOKUP($G1564,TP!$G:$J,4,FALSE)</f>
        <v>Produits</v>
      </c>
    </row>
    <row r="1565" spans="1:21">
      <c r="A1565">
        <v>2015</v>
      </c>
      <c r="B1565">
        <v>10</v>
      </c>
      <c r="D1565">
        <v>71</v>
      </c>
      <c r="E1565" t="s">
        <v>196</v>
      </c>
      <c r="F1565" t="s">
        <v>17</v>
      </c>
      <c r="G1565">
        <v>70</v>
      </c>
      <c r="H1565" t="s">
        <v>84</v>
      </c>
      <c r="I1565">
        <v>706813</v>
      </c>
      <c r="J1565" t="s">
        <v>232</v>
      </c>
      <c r="O1565">
        <v>221.85</v>
      </c>
      <c r="R1565" t="str">
        <f>+VLOOKUP($D1565,TP!$B:$E,3,FALSE)</f>
        <v>Services support</v>
      </c>
      <c r="S1565">
        <f>+VLOOKUP($D1565,TP!$B:$E,4,FALSE)</f>
        <v>0</v>
      </c>
      <c r="T1565">
        <f>+VLOOKUP($D1565,TP!$B:$F,5,FALSE)</f>
        <v>0</v>
      </c>
      <c r="U1565" t="str">
        <f>+VLOOKUP($G1565,TP!$G:$J,4,FALSE)</f>
        <v>Produits</v>
      </c>
    </row>
    <row r="1566" spans="1:21">
      <c r="A1566">
        <v>2015</v>
      </c>
      <c r="B1566">
        <v>10</v>
      </c>
      <c r="D1566">
        <v>71</v>
      </c>
      <c r="E1566" t="s">
        <v>196</v>
      </c>
      <c r="F1566" t="s">
        <v>17</v>
      </c>
      <c r="G1566">
        <v>70</v>
      </c>
      <c r="H1566" t="s">
        <v>84</v>
      </c>
      <c r="I1566">
        <v>706813</v>
      </c>
      <c r="J1566" t="s">
        <v>232</v>
      </c>
      <c r="O1566">
        <v>-221.85</v>
      </c>
      <c r="R1566" t="str">
        <f>+VLOOKUP($D1566,TP!$B:$E,3,FALSE)</f>
        <v>Services support</v>
      </c>
      <c r="S1566">
        <f>+VLOOKUP($D1566,TP!$B:$E,4,FALSE)</f>
        <v>0</v>
      </c>
      <c r="T1566">
        <f>+VLOOKUP($D1566,TP!$B:$F,5,FALSE)</f>
        <v>0</v>
      </c>
      <c r="U1566" t="str">
        <f>+VLOOKUP($G1566,TP!$G:$J,4,FALSE)</f>
        <v>Produits</v>
      </c>
    </row>
    <row r="1567" spans="1:21">
      <c r="A1567">
        <v>2015</v>
      </c>
      <c r="B1567">
        <v>10</v>
      </c>
      <c r="D1567">
        <v>71</v>
      </c>
      <c r="E1567" t="s">
        <v>196</v>
      </c>
      <c r="F1567" t="s">
        <v>17</v>
      </c>
      <c r="G1567">
        <v>70</v>
      </c>
      <c r="H1567" t="s">
        <v>84</v>
      </c>
      <c r="I1567">
        <v>706813</v>
      </c>
      <c r="J1567" t="s">
        <v>232</v>
      </c>
      <c r="O1567">
        <v>221.85</v>
      </c>
      <c r="R1567" t="str">
        <f>+VLOOKUP($D1567,TP!$B:$E,3,FALSE)</f>
        <v>Services support</v>
      </c>
      <c r="S1567">
        <f>+VLOOKUP($D1567,TP!$B:$E,4,FALSE)</f>
        <v>0</v>
      </c>
      <c r="T1567">
        <f>+VLOOKUP($D1567,TP!$B:$F,5,FALSE)</f>
        <v>0</v>
      </c>
      <c r="U1567" t="str">
        <f>+VLOOKUP($G1567,TP!$G:$J,4,FALSE)</f>
        <v>Produits</v>
      </c>
    </row>
    <row r="1568" spans="1:21">
      <c r="A1568">
        <v>2015</v>
      </c>
      <c r="B1568">
        <v>10</v>
      </c>
      <c r="D1568">
        <v>71</v>
      </c>
      <c r="E1568" t="s">
        <v>196</v>
      </c>
      <c r="F1568" t="s">
        <v>17</v>
      </c>
      <c r="G1568">
        <v>70</v>
      </c>
      <c r="H1568" t="s">
        <v>84</v>
      </c>
      <c r="I1568">
        <v>706813</v>
      </c>
      <c r="J1568" t="s">
        <v>232</v>
      </c>
      <c r="O1568">
        <v>-1704</v>
      </c>
      <c r="R1568" t="str">
        <f>+VLOOKUP($D1568,TP!$B:$E,3,FALSE)</f>
        <v>Services support</v>
      </c>
      <c r="S1568">
        <f>+VLOOKUP($D1568,TP!$B:$E,4,FALSE)</f>
        <v>0</v>
      </c>
      <c r="T1568">
        <f>+VLOOKUP($D1568,TP!$B:$F,5,FALSE)</f>
        <v>0</v>
      </c>
      <c r="U1568" t="str">
        <f>+VLOOKUP($G1568,TP!$G:$J,4,FALSE)</f>
        <v>Produits</v>
      </c>
    </row>
    <row r="1569" spans="1:21">
      <c r="A1569">
        <v>2015</v>
      </c>
      <c r="B1569">
        <v>10</v>
      </c>
      <c r="D1569">
        <v>71</v>
      </c>
      <c r="E1569" t="s">
        <v>196</v>
      </c>
      <c r="F1569" t="s">
        <v>17</v>
      </c>
      <c r="G1569">
        <v>70</v>
      </c>
      <c r="H1569" t="s">
        <v>84</v>
      </c>
      <c r="I1569">
        <v>706813</v>
      </c>
      <c r="J1569" t="s">
        <v>232</v>
      </c>
      <c r="O1569">
        <v>-474</v>
      </c>
      <c r="R1569" t="str">
        <f>+VLOOKUP($D1569,TP!$B:$E,3,FALSE)</f>
        <v>Services support</v>
      </c>
      <c r="S1569">
        <f>+VLOOKUP($D1569,TP!$B:$E,4,FALSE)</f>
        <v>0</v>
      </c>
      <c r="T1569">
        <f>+VLOOKUP($D1569,TP!$B:$F,5,FALSE)</f>
        <v>0</v>
      </c>
      <c r="U1569" t="str">
        <f>+VLOOKUP($G1569,TP!$G:$J,4,FALSE)</f>
        <v>Produits</v>
      </c>
    </row>
    <row r="1570" spans="1:21">
      <c r="A1570">
        <v>2015</v>
      </c>
      <c r="B1570">
        <v>10</v>
      </c>
      <c r="D1570">
        <v>71</v>
      </c>
      <c r="E1570" t="s">
        <v>196</v>
      </c>
      <c r="F1570" t="s">
        <v>17</v>
      </c>
      <c r="G1570">
        <v>70</v>
      </c>
      <c r="H1570" t="s">
        <v>84</v>
      </c>
      <c r="I1570">
        <v>706813</v>
      </c>
      <c r="J1570" t="s">
        <v>232</v>
      </c>
      <c r="O1570">
        <v>92</v>
      </c>
      <c r="R1570" t="str">
        <f>+VLOOKUP($D1570,TP!$B:$E,3,FALSE)</f>
        <v>Services support</v>
      </c>
      <c r="S1570">
        <f>+VLOOKUP($D1570,TP!$B:$E,4,FALSE)</f>
        <v>0</v>
      </c>
      <c r="T1570">
        <f>+VLOOKUP($D1570,TP!$B:$F,5,FALSE)</f>
        <v>0</v>
      </c>
      <c r="U1570" t="str">
        <f>+VLOOKUP($G1570,TP!$G:$J,4,FALSE)</f>
        <v>Produits</v>
      </c>
    </row>
    <row r="1571" spans="1:21">
      <c r="A1571">
        <v>2015</v>
      </c>
      <c r="B1571">
        <v>10</v>
      </c>
      <c r="D1571">
        <v>71</v>
      </c>
      <c r="E1571" t="s">
        <v>196</v>
      </c>
      <c r="F1571" t="s">
        <v>17</v>
      </c>
      <c r="G1571">
        <v>70</v>
      </c>
      <c r="H1571" t="s">
        <v>84</v>
      </c>
      <c r="I1571">
        <v>706813</v>
      </c>
      <c r="J1571" t="s">
        <v>232</v>
      </c>
      <c r="O1571">
        <v>32</v>
      </c>
      <c r="R1571" t="str">
        <f>+VLOOKUP($D1571,TP!$B:$E,3,FALSE)</f>
        <v>Services support</v>
      </c>
      <c r="S1571">
        <f>+VLOOKUP($D1571,TP!$B:$E,4,FALSE)</f>
        <v>0</v>
      </c>
      <c r="T1571">
        <f>+VLOOKUP($D1571,TP!$B:$F,5,FALSE)</f>
        <v>0</v>
      </c>
      <c r="U1571" t="str">
        <f>+VLOOKUP($G1571,TP!$G:$J,4,FALSE)</f>
        <v>Produits</v>
      </c>
    </row>
    <row r="1572" spans="1:21">
      <c r="A1572">
        <v>2015</v>
      </c>
      <c r="B1572">
        <v>10</v>
      </c>
      <c r="D1572">
        <v>71</v>
      </c>
      <c r="E1572" t="s">
        <v>196</v>
      </c>
      <c r="F1572" t="s">
        <v>17</v>
      </c>
      <c r="G1572">
        <v>70</v>
      </c>
      <c r="H1572" t="s">
        <v>84</v>
      </c>
      <c r="I1572">
        <v>706813</v>
      </c>
      <c r="J1572" t="s">
        <v>232</v>
      </c>
      <c r="O1572">
        <v>46</v>
      </c>
      <c r="R1572" t="str">
        <f>+VLOOKUP($D1572,TP!$B:$E,3,FALSE)</f>
        <v>Services support</v>
      </c>
      <c r="S1572">
        <f>+VLOOKUP($D1572,TP!$B:$E,4,FALSE)</f>
        <v>0</v>
      </c>
      <c r="T1572">
        <f>+VLOOKUP($D1572,TP!$B:$F,5,FALSE)</f>
        <v>0</v>
      </c>
      <c r="U1572" t="str">
        <f>+VLOOKUP($G1572,TP!$G:$J,4,FALSE)</f>
        <v>Produits</v>
      </c>
    </row>
    <row r="1573" spans="1:21">
      <c r="A1573">
        <v>2015</v>
      </c>
      <c r="B1573">
        <v>10</v>
      </c>
      <c r="D1573">
        <v>71</v>
      </c>
      <c r="E1573" t="s">
        <v>196</v>
      </c>
      <c r="F1573" t="s">
        <v>17</v>
      </c>
      <c r="G1573">
        <v>70</v>
      </c>
      <c r="H1573" t="s">
        <v>84</v>
      </c>
      <c r="I1573">
        <v>706813</v>
      </c>
      <c r="J1573" t="s">
        <v>232</v>
      </c>
      <c r="O1573">
        <v>224.4</v>
      </c>
      <c r="R1573" t="str">
        <f>+VLOOKUP($D1573,TP!$B:$E,3,FALSE)</f>
        <v>Services support</v>
      </c>
      <c r="S1573">
        <f>+VLOOKUP($D1573,TP!$B:$E,4,FALSE)</f>
        <v>0</v>
      </c>
      <c r="T1573">
        <f>+VLOOKUP($D1573,TP!$B:$F,5,FALSE)</f>
        <v>0</v>
      </c>
      <c r="U1573" t="str">
        <f>+VLOOKUP($G1573,TP!$G:$J,4,FALSE)</f>
        <v>Produits</v>
      </c>
    </row>
    <row r="1574" spans="1:21">
      <c r="A1574">
        <v>2015</v>
      </c>
      <c r="B1574">
        <v>10</v>
      </c>
      <c r="D1574">
        <v>71</v>
      </c>
      <c r="E1574" t="s">
        <v>196</v>
      </c>
      <c r="F1574" t="s">
        <v>17</v>
      </c>
      <c r="G1574">
        <v>70</v>
      </c>
      <c r="H1574" t="s">
        <v>84</v>
      </c>
      <c r="I1574">
        <v>706813</v>
      </c>
      <c r="J1574" t="s">
        <v>232</v>
      </c>
      <c r="O1574">
        <v>45</v>
      </c>
      <c r="R1574" t="str">
        <f>+VLOOKUP($D1574,TP!$B:$E,3,FALSE)</f>
        <v>Services support</v>
      </c>
      <c r="S1574">
        <f>+VLOOKUP($D1574,TP!$B:$E,4,FALSE)</f>
        <v>0</v>
      </c>
      <c r="T1574">
        <f>+VLOOKUP($D1574,TP!$B:$F,5,FALSE)</f>
        <v>0</v>
      </c>
      <c r="U1574" t="str">
        <f>+VLOOKUP($G1574,TP!$G:$J,4,FALSE)</f>
        <v>Produits</v>
      </c>
    </row>
    <row r="1575" spans="1:21">
      <c r="A1575">
        <v>2015</v>
      </c>
      <c r="B1575">
        <v>10</v>
      </c>
      <c r="D1575">
        <v>71</v>
      </c>
      <c r="E1575" t="s">
        <v>196</v>
      </c>
      <c r="F1575" t="s">
        <v>17</v>
      </c>
      <c r="G1575">
        <v>70</v>
      </c>
      <c r="H1575" t="s">
        <v>84</v>
      </c>
      <c r="I1575">
        <v>706813</v>
      </c>
      <c r="J1575" t="s">
        <v>232</v>
      </c>
      <c r="O1575">
        <v>144</v>
      </c>
      <c r="R1575" t="str">
        <f>+VLOOKUP($D1575,TP!$B:$E,3,FALSE)</f>
        <v>Services support</v>
      </c>
      <c r="S1575">
        <f>+VLOOKUP($D1575,TP!$B:$E,4,FALSE)</f>
        <v>0</v>
      </c>
      <c r="T1575">
        <f>+VLOOKUP($D1575,TP!$B:$F,5,FALSE)</f>
        <v>0</v>
      </c>
      <c r="U1575" t="str">
        <f>+VLOOKUP($G1575,TP!$G:$J,4,FALSE)</f>
        <v>Produits</v>
      </c>
    </row>
    <row r="1576" spans="1:21">
      <c r="A1576">
        <v>2015</v>
      </c>
      <c r="B1576">
        <v>10</v>
      </c>
      <c r="D1576">
        <v>71</v>
      </c>
      <c r="E1576" t="s">
        <v>196</v>
      </c>
      <c r="F1576" t="s">
        <v>17</v>
      </c>
      <c r="G1576">
        <v>70</v>
      </c>
      <c r="H1576" t="s">
        <v>84</v>
      </c>
      <c r="I1576">
        <v>706813</v>
      </c>
      <c r="J1576" t="s">
        <v>232</v>
      </c>
      <c r="O1576">
        <v>32</v>
      </c>
      <c r="R1576" t="str">
        <f>+VLOOKUP($D1576,TP!$B:$E,3,FALSE)</f>
        <v>Services support</v>
      </c>
      <c r="S1576">
        <f>+VLOOKUP($D1576,TP!$B:$E,4,FALSE)</f>
        <v>0</v>
      </c>
      <c r="T1576">
        <f>+VLOOKUP($D1576,TP!$B:$F,5,FALSE)</f>
        <v>0</v>
      </c>
      <c r="U1576" t="str">
        <f>+VLOOKUP($G1576,TP!$G:$J,4,FALSE)</f>
        <v>Produits</v>
      </c>
    </row>
    <row r="1577" spans="1:21">
      <c r="A1577">
        <v>2015</v>
      </c>
      <c r="B1577">
        <v>10</v>
      </c>
      <c r="D1577">
        <v>71</v>
      </c>
      <c r="E1577" t="s">
        <v>196</v>
      </c>
      <c r="F1577" t="s">
        <v>17</v>
      </c>
      <c r="G1577">
        <v>70</v>
      </c>
      <c r="H1577" t="s">
        <v>84</v>
      </c>
      <c r="I1577">
        <v>706813</v>
      </c>
      <c r="J1577" t="s">
        <v>232</v>
      </c>
      <c r="O1577">
        <v>176</v>
      </c>
      <c r="R1577" t="str">
        <f>+VLOOKUP($D1577,TP!$B:$E,3,FALSE)</f>
        <v>Services support</v>
      </c>
      <c r="S1577">
        <f>+VLOOKUP($D1577,TP!$B:$E,4,FALSE)</f>
        <v>0</v>
      </c>
      <c r="T1577">
        <f>+VLOOKUP($D1577,TP!$B:$F,5,FALSE)</f>
        <v>0</v>
      </c>
      <c r="U1577" t="str">
        <f>+VLOOKUP($G1577,TP!$G:$J,4,FALSE)</f>
        <v>Produits</v>
      </c>
    </row>
    <row r="1578" spans="1:21">
      <c r="A1578">
        <v>2015</v>
      </c>
      <c r="B1578">
        <v>10</v>
      </c>
      <c r="D1578">
        <v>71</v>
      </c>
      <c r="E1578" t="s">
        <v>196</v>
      </c>
      <c r="F1578" t="s">
        <v>17</v>
      </c>
      <c r="G1578">
        <v>70</v>
      </c>
      <c r="H1578" t="s">
        <v>84</v>
      </c>
      <c r="I1578">
        <v>706813</v>
      </c>
      <c r="J1578" t="s">
        <v>232</v>
      </c>
      <c r="O1578">
        <v>224.4</v>
      </c>
      <c r="R1578" t="str">
        <f>+VLOOKUP($D1578,TP!$B:$E,3,FALSE)</f>
        <v>Services support</v>
      </c>
      <c r="S1578">
        <f>+VLOOKUP($D1578,TP!$B:$E,4,FALSE)</f>
        <v>0</v>
      </c>
      <c r="T1578">
        <f>+VLOOKUP($D1578,TP!$B:$F,5,FALSE)</f>
        <v>0</v>
      </c>
      <c r="U1578" t="str">
        <f>+VLOOKUP($G1578,TP!$G:$J,4,FALSE)</f>
        <v>Produits</v>
      </c>
    </row>
    <row r="1579" spans="1:21">
      <c r="A1579">
        <v>2015</v>
      </c>
      <c r="B1579">
        <v>10</v>
      </c>
      <c r="D1579">
        <v>71</v>
      </c>
      <c r="E1579" t="s">
        <v>196</v>
      </c>
      <c r="F1579" t="s">
        <v>17</v>
      </c>
      <c r="G1579">
        <v>70</v>
      </c>
      <c r="H1579" t="s">
        <v>84</v>
      </c>
      <c r="I1579">
        <v>706813</v>
      </c>
      <c r="J1579" t="s">
        <v>232</v>
      </c>
      <c r="O1579">
        <v>670</v>
      </c>
      <c r="R1579" t="str">
        <f>+VLOOKUP($D1579,TP!$B:$E,3,FALSE)</f>
        <v>Services support</v>
      </c>
      <c r="S1579">
        <f>+VLOOKUP($D1579,TP!$B:$E,4,FALSE)</f>
        <v>0</v>
      </c>
      <c r="T1579">
        <f>+VLOOKUP($D1579,TP!$B:$F,5,FALSE)</f>
        <v>0</v>
      </c>
      <c r="U1579" t="str">
        <f>+VLOOKUP($G1579,TP!$G:$J,4,FALSE)</f>
        <v>Produits</v>
      </c>
    </row>
    <row r="1580" spans="1:21">
      <c r="A1580">
        <v>2015</v>
      </c>
      <c r="B1580">
        <v>10</v>
      </c>
      <c r="D1580">
        <v>71</v>
      </c>
      <c r="E1580" t="s">
        <v>196</v>
      </c>
      <c r="F1580" t="s">
        <v>17</v>
      </c>
      <c r="G1580">
        <v>70</v>
      </c>
      <c r="H1580" t="s">
        <v>84</v>
      </c>
      <c r="I1580">
        <v>706813</v>
      </c>
      <c r="J1580" t="s">
        <v>232</v>
      </c>
      <c r="O1580">
        <v>32</v>
      </c>
      <c r="R1580" t="str">
        <f>+VLOOKUP($D1580,TP!$B:$E,3,FALSE)</f>
        <v>Services support</v>
      </c>
      <c r="S1580">
        <f>+VLOOKUP($D1580,TP!$B:$E,4,FALSE)</f>
        <v>0</v>
      </c>
      <c r="T1580">
        <f>+VLOOKUP($D1580,TP!$B:$F,5,FALSE)</f>
        <v>0</v>
      </c>
      <c r="U1580" t="str">
        <f>+VLOOKUP($G1580,TP!$G:$J,4,FALSE)</f>
        <v>Produits</v>
      </c>
    </row>
    <row r="1581" spans="1:21">
      <c r="A1581">
        <v>2015</v>
      </c>
      <c r="B1581">
        <v>10</v>
      </c>
      <c r="D1581">
        <v>71</v>
      </c>
      <c r="E1581" t="s">
        <v>196</v>
      </c>
      <c r="F1581" t="s">
        <v>17</v>
      </c>
      <c r="G1581">
        <v>70</v>
      </c>
      <c r="H1581" t="s">
        <v>84</v>
      </c>
      <c r="I1581">
        <v>706813</v>
      </c>
      <c r="J1581" t="s">
        <v>232</v>
      </c>
      <c r="O1581">
        <v>224.4</v>
      </c>
      <c r="R1581" t="str">
        <f>+VLOOKUP($D1581,TP!$B:$E,3,FALSE)</f>
        <v>Services support</v>
      </c>
      <c r="S1581">
        <f>+VLOOKUP($D1581,TP!$B:$E,4,FALSE)</f>
        <v>0</v>
      </c>
      <c r="T1581">
        <f>+VLOOKUP($D1581,TP!$B:$F,5,FALSE)</f>
        <v>0</v>
      </c>
      <c r="U1581" t="str">
        <f>+VLOOKUP($G1581,TP!$G:$J,4,FALSE)</f>
        <v>Produits</v>
      </c>
    </row>
    <row r="1582" spans="1:21">
      <c r="A1582">
        <v>2015</v>
      </c>
      <c r="B1582">
        <v>10</v>
      </c>
      <c r="D1582">
        <v>71</v>
      </c>
      <c r="E1582" t="s">
        <v>196</v>
      </c>
      <c r="F1582" t="s">
        <v>17</v>
      </c>
      <c r="G1582">
        <v>70</v>
      </c>
      <c r="H1582" t="s">
        <v>84</v>
      </c>
      <c r="I1582">
        <v>706813</v>
      </c>
      <c r="J1582" t="s">
        <v>232</v>
      </c>
      <c r="O1582">
        <v>224.4</v>
      </c>
      <c r="R1582" t="str">
        <f>+VLOOKUP($D1582,TP!$B:$E,3,FALSE)</f>
        <v>Services support</v>
      </c>
      <c r="S1582">
        <f>+VLOOKUP($D1582,TP!$B:$E,4,FALSE)</f>
        <v>0</v>
      </c>
      <c r="T1582">
        <f>+VLOOKUP($D1582,TP!$B:$F,5,FALSE)</f>
        <v>0</v>
      </c>
      <c r="U1582" t="str">
        <f>+VLOOKUP($G1582,TP!$G:$J,4,FALSE)</f>
        <v>Produits</v>
      </c>
    </row>
    <row r="1583" spans="1:21">
      <c r="A1583">
        <v>2015</v>
      </c>
      <c r="B1583">
        <v>10</v>
      </c>
      <c r="D1583">
        <v>71</v>
      </c>
      <c r="E1583" t="s">
        <v>196</v>
      </c>
      <c r="F1583" t="s">
        <v>17</v>
      </c>
      <c r="G1583">
        <v>70</v>
      </c>
      <c r="H1583" t="s">
        <v>84</v>
      </c>
      <c r="I1583">
        <v>706813</v>
      </c>
      <c r="J1583" t="s">
        <v>232</v>
      </c>
      <c r="O1583">
        <v>32</v>
      </c>
      <c r="R1583" t="str">
        <f>+VLOOKUP($D1583,TP!$B:$E,3,FALSE)</f>
        <v>Services support</v>
      </c>
      <c r="S1583">
        <f>+VLOOKUP($D1583,TP!$B:$E,4,FALSE)</f>
        <v>0</v>
      </c>
      <c r="T1583">
        <f>+VLOOKUP($D1583,TP!$B:$F,5,FALSE)</f>
        <v>0</v>
      </c>
      <c r="U1583" t="str">
        <f>+VLOOKUP($G1583,TP!$G:$J,4,FALSE)</f>
        <v>Produits</v>
      </c>
    </row>
    <row r="1584" spans="1:21">
      <c r="A1584">
        <v>2015</v>
      </c>
      <c r="B1584">
        <v>10</v>
      </c>
      <c r="D1584">
        <v>71</v>
      </c>
      <c r="E1584" t="s">
        <v>196</v>
      </c>
      <c r="F1584" t="s">
        <v>17</v>
      </c>
      <c r="G1584">
        <v>70</v>
      </c>
      <c r="H1584" t="s">
        <v>84</v>
      </c>
      <c r="I1584">
        <v>706813</v>
      </c>
      <c r="J1584" t="s">
        <v>232</v>
      </c>
      <c r="O1584">
        <v>264</v>
      </c>
      <c r="R1584" t="str">
        <f>+VLOOKUP($D1584,TP!$B:$E,3,FALSE)</f>
        <v>Services support</v>
      </c>
      <c r="S1584">
        <f>+VLOOKUP($D1584,TP!$B:$E,4,FALSE)</f>
        <v>0</v>
      </c>
      <c r="T1584">
        <f>+VLOOKUP($D1584,TP!$B:$F,5,FALSE)</f>
        <v>0</v>
      </c>
      <c r="U1584" t="str">
        <f>+VLOOKUP($G1584,TP!$G:$J,4,FALSE)</f>
        <v>Produits</v>
      </c>
    </row>
    <row r="1585" spans="1:21">
      <c r="A1585">
        <v>2015</v>
      </c>
      <c r="B1585">
        <v>10</v>
      </c>
      <c r="D1585">
        <v>71</v>
      </c>
      <c r="E1585" t="s">
        <v>196</v>
      </c>
      <c r="F1585" t="s">
        <v>17</v>
      </c>
      <c r="G1585">
        <v>70</v>
      </c>
      <c r="H1585" t="s">
        <v>84</v>
      </c>
      <c r="I1585">
        <v>706813</v>
      </c>
      <c r="J1585" t="s">
        <v>232</v>
      </c>
      <c r="O1585">
        <v>32</v>
      </c>
      <c r="R1585" t="str">
        <f>+VLOOKUP($D1585,TP!$B:$E,3,FALSE)</f>
        <v>Services support</v>
      </c>
      <c r="S1585">
        <f>+VLOOKUP($D1585,TP!$B:$E,4,FALSE)</f>
        <v>0</v>
      </c>
      <c r="T1585">
        <f>+VLOOKUP($D1585,TP!$B:$F,5,FALSE)</f>
        <v>0</v>
      </c>
      <c r="U1585" t="str">
        <f>+VLOOKUP($G1585,TP!$G:$J,4,FALSE)</f>
        <v>Produits</v>
      </c>
    </row>
    <row r="1586" spans="1:21">
      <c r="A1586">
        <v>2015</v>
      </c>
      <c r="B1586">
        <v>10</v>
      </c>
      <c r="D1586">
        <v>71</v>
      </c>
      <c r="E1586" t="s">
        <v>196</v>
      </c>
      <c r="F1586" t="s">
        <v>17</v>
      </c>
      <c r="G1586">
        <v>70</v>
      </c>
      <c r="H1586" t="s">
        <v>84</v>
      </c>
      <c r="I1586">
        <v>706813</v>
      </c>
      <c r="J1586" t="s">
        <v>232</v>
      </c>
      <c r="O1586">
        <v>38.25</v>
      </c>
      <c r="R1586" t="str">
        <f>+VLOOKUP($D1586,TP!$B:$E,3,FALSE)</f>
        <v>Services support</v>
      </c>
      <c r="S1586">
        <f>+VLOOKUP($D1586,TP!$B:$E,4,FALSE)</f>
        <v>0</v>
      </c>
      <c r="T1586">
        <f>+VLOOKUP($D1586,TP!$B:$F,5,FALSE)</f>
        <v>0</v>
      </c>
      <c r="U1586" t="str">
        <f>+VLOOKUP($G1586,TP!$G:$J,4,FALSE)</f>
        <v>Produits</v>
      </c>
    </row>
    <row r="1587" spans="1:21">
      <c r="A1587">
        <v>2015</v>
      </c>
      <c r="B1587">
        <v>10</v>
      </c>
      <c r="D1587">
        <v>71</v>
      </c>
      <c r="E1587" t="s">
        <v>196</v>
      </c>
      <c r="F1587" t="s">
        <v>17</v>
      </c>
      <c r="G1587">
        <v>70</v>
      </c>
      <c r="H1587" t="s">
        <v>84</v>
      </c>
      <c r="I1587">
        <v>706813</v>
      </c>
      <c r="J1587" t="s">
        <v>232</v>
      </c>
      <c r="O1587">
        <v>27.2</v>
      </c>
      <c r="R1587" t="str">
        <f>+VLOOKUP($D1587,TP!$B:$E,3,FALSE)</f>
        <v>Services support</v>
      </c>
      <c r="S1587">
        <f>+VLOOKUP($D1587,TP!$B:$E,4,FALSE)</f>
        <v>0</v>
      </c>
      <c r="T1587">
        <f>+VLOOKUP($D1587,TP!$B:$F,5,FALSE)</f>
        <v>0</v>
      </c>
      <c r="U1587" t="str">
        <f>+VLOOKUP($G1587,TP!$G:$J,4,FALSE)</f>
        <v>Produits</v>
      </c>
    </row>
    <row r="1588" spans="1:21">
      <c r="A1588">
        <v>2015</v>
      </c>
      <c r="B1588">
        <v>10</v>
      </c>
      <c r="D1588">
        <v>71</v>
      </c>
      <c r="E1588" t="s">
        <v>196</v>
      </c>
      <c r="F1588" t="s">
        <v>17</v>
      </c>
      <c r="G1588">
        <v>70</v>
      </c>
      <c r="H1588" t="s">
        <v>84</v>
      </c>
      <c r="I1588">
        <v>706813</v>
      </c>
      <c r="J1588" t="s">
        <v>232</v>
      </c>
      <c r="O1588">
        <v>134</v>
      </c>
      <c r="R1588" t="str">
        <f>+VLOOKUP($D1588,TP!$B:$E,3,FALSE)</f>
        <v>Services support</v>
      </c>
      <c r="S1588">
        <f>+VLOOKUP($D1588,TP!$B:$E,4,FALSE)</f>
        <v>0</v>
      </c>
      <c r="T1588">
        <f>+VLOOKUP($D1588,TP!$B:$F,5,FALSE)</f>
        <v>0</v>
      </c>
      <c r="U1588" t="str">
        <f>+VLOOKUP($G1588,TP!$G:$J,4,FALSE)</f>
        <v>Produits</v>
      </c>
    </row>
    <row r="1589" spans="1:21">
      <c r="A1589">
        <v>2015</v>
      </c>
      <c r="B1589">
        <v>10</v>
      </c>
      <c r="D1589">
        <v>71</v>
      </c>
      <c r="E1589" t="s">
        <v>196</v>
      </c>
      <c r="F1589" t="s">
        <v>17</v>
      </c>
      <c r="G1589">
        <v>70</v>
      </c>
      <c r="H1589" t="s">
        <v>84</v>
      </c>
      <c r="I1589">
        <v>706813</v>
      </c>
      <c r="J1589" t="s">
        <v>232</v>
      </c>
      <c r="O1589">
        <v>27.2</v>
      </c>
      <c r="R1589" t="str">
        <f>+VLOOKUP($D1589,TP!$B:$E,3,FALSE)</f>
        <v>Services support</v>
      </c>
      <c r="S1589">
        <f>+VLOOKUP($D1589,TP!$B:$E,4,FALSE)</f>
        <v>0</v>
      </c>
      <c r="T1589">
        <f>+VLOOKUP($D1589,TP!$B:$F,5,FALSE)</f>
        <v>0</v>
      </c>
      <c r="U1589" t="str">
        <f>+VLOOKUP($G1589,TP!$G:$J,4,FALSE)</f>
        <v>Produits</v>
      </c>
    </row>
    <row r="1590" spans="1:21">
      <c r="A1590">
        <v>2015</v>
      </c>
      <c r="B1590">
        <v>10</v>
      </c>
      <c r="D1590">
        <v>71</v>
      </c>
      <c r="E1590" t="s">
        <v>196</v>
      </c>
      <c r="F1590" t="s">
        <v>17</v>
      </c>
      <c r="G1590">
        <v>70</v>
      </c>
      <c r="H1590" t="s">
        <v>84</v>
      </c>
      <c r="I1590">
        <v>706813</v>
      </c>
      <c r="J1590" t="s">
        <v>232</v>
      </c>
      <c r="O1590">
        <v>45</v>
      </c>
      <c r="R1590" t="str">
        <f>+VLOOKUP($D1590,TP!$B:$E,3,FALSE)</f>
        <v>Services support</v>
      </c>
      <c r="S1590">
        <f>+VLOOKUP($D1590,TP!$B:$E,4,FALSE)</f>
        <v>0</v>
      </c>
      <c r="T1590">
        <f>+VLOOKUP($D1590,TP!$B:$F,5,FALSE)</f>
        <v>0</v>
      </c>
      <c r="U1590" t="str">
        <f>+VLOOKUP($G1590,TP!$G:$J,4,FALSE)</f>
        <v>Produits</v>
      </c>
    </row>
    <row r="1591" spans="1:21">
      <c r="A1591">
        <v>2015</v>
      </c>
      <c r="B1591">
        <v>10</v>
      </c>
      <c r="D1591">
        <v>71</v>
      </c>
      <c r="E1591" t="s">
        <v>196</v>
      </c>
      <c r="F1591" t="s">
        <v>17</v>
      </c>
      <c r="G1591">
        <v>70</v>
      </c>
      <c r="H1591" t="s">
        <v>84</v>
      </c>
      <c r="I1591">
        <v>706813</v>
      </c>
      <c r="J1591" t="s">
        <v>232</v>
      </c>
      <c r="O1591">
        <v>32</v>
      </c>
      <c r="R1591" t="str">
        <f>+VLOOKUP($D1591,TP!$B:$E,3,FALSE)</f>
        <v>Services support</v>
      </c>
      <c r="S1591">
        <f>+VLOOKUP($D1591,TP!$B:$E,4,FALSE)</f>
        <v>0</v>
      </c>
      <c r="T1591">
        <f>+VLOOKUP($D1591,TP!$B:$F,5,FALSE)</f>
        <v>0</v>
      </c>
      <c r="U1591" t="str">
        <f>+VLOOKUP($G1591,TP!$G:$J,4,FALSE)</f>
        <v>Produits</v>
      </c>
    </row>
    <row r="1592" spans="1:21">
      <c r="A1592">
        <v>2015</v>
      </c>
      <c r="B1592">
        <v>10</v>
      </c>
      <c r="D1592">
        <v>71</v>
      </c>
      <c r="E1592" t="s">
        <v>196</v>
      </c>
      <c r="F1592" t="s">
        <v>17</v>
      </c>
      <c r="G1592">
        <v>70</v>
      </c>
      <c r="H1592" t="s">
        <v>84</v>
      </c>
      <c r="I1592">
        <v>706813</v>
      </c>
      <c r="J1592" t="s">
        <v>232</v>
      </c>
      <c r="O1592">
        <v>264</v>
      </c>
      <c r="R1592" t="str">
        <f>+VLOOKUP($D1592,TP!$B:$E,3,FALSE)</f>
        <v>Services support</v>
      </c>
      <c r="S1592">
        <f>+VLOOKUP($D1592,TP!$B:$E,4,FALSE)</f>
        <v>0</v>
      </c>
      <c r="T1592">
        <f>+VLOOKUP($D1592,TP!$B:$F,5,FALSE)</f>
        <v>0</v>
      </c>
      <c r="U1592" t="str">
        <f>+VLOOKUP($G1592,TP!$G:$J,4,FALSE)</f>
        <v>Produits</v>
      </c>
    </row>
    <row r="1593" spans="1:21">
      <c r="A1593">
        <v>2015</v>
      </c>
      <c r="B1593">
        <v>10</v>
      </c>
      <c r="D1593">
        <v>71</v>
      </c>
      <c r="E1593" t="s">
        <v>196</v>
      </c>
      <c r="F1593" t="s">
        <v>17</v>
      </c>
      <c r="G1593">
        <v>70</v>
      </c>
      <c r="H1593" t="s">
        <v>84</v>
      </c>
      <c r="I1593">
        <v>706813</v>
      </c>
      <c r="J1593" t="s">
        <v>232</v>
      </c>
      <c r="O1593">
        <v>92</v>
      </c>
      <c r="R1593" t="str">
        <f>+VLOOKUP($D1593,TP!$B:$E,3,FALSE)</f>
        <v>Services support</v>
      </c>
      <c r="S1593">
        <f>+VLOOKUP($D1593,TP!$B:$E,4,FALSE)</f>
        <v>0</v>
      </c>
      <c r="T1593">
        <f>+VLOOKUP($D1593,TP!$B:$F,5,FALSE)</f>
        <v>0</v>
      </c>
      <c r="U1593" t="str">
        <f>+VLOOKUP($G1593,TP!$G:$J,4,FALSE)</f>
        <v>Produits</v>
      </c>
    </row>
    <row r="1594" spans="1:21">
      <c r="A1594">
        <v>2015</v>
      </c>
      <c r="B1594">
        <v>10</v>
      </c>
      <c r="D1594">
        <v>71</v>
      </c>
      <c r="E1594" t="s">
        <v>196</v>
      </c>
      <c r="F1594" t="s">
        <v>17</v>
      </c>
      <c r="G1594">
        <v>70</v>
      </c>
      <c r="H1594" t="s">
        <v>84</v>
      </c>
      <c r="I1594">
        <v>706813</v>
      </c>
      <c r="J1594" t="s">
        <v>232</v>
      </c>
      <c r="O1594">
        <v>53.55</v>
      </c>
      <c r="R1594" t="str">
        <f>+VLOOKUP($D1594,TP!$B:$E,3,FALSE)</f>
        <v>Services support</v>
      </c>
      <c r="S1594">
        <f>+VLOOKUP($D1594,TP!$B:$E,4,FALSE)</f>
        <v>0</v>
      </c>
      <c r="T1594">
        <f>+VLOOKUP($D1594,TP!$B:$F,5,FALSE)</f>
        <v>0</v>
      </c>
      <c r="U1594" t="str">
        <f>+VLOOKUP($G1594,TP!$G:$J,4,FALSE)</f>
        <v>Produits</v>
      </c>
    </row>
    <row r="1595" spans="1:21">
      <c r="A1595">
        <v>2015</v>
      </c>
      <c r="B1595">
        <v>10</v>
      </c>
      <c r="D1595">
        <v>71</v>
      </c>
      <c r="E1595" t="s">
        <v>196</v>
      </c>
      <c r="F1595" t="s">
        <v>17</v>
      </c>
      <c r="G1595">
        <v>70</v>
      </c>
      <c r="H1595" t="s">
        <v>84</v>
      </c>
      <c r="I1595">
        <v>706813</v>
      </c>
      <c r="J1595" t="s">
        <v>232</v>
      </c>
      <c r="O1595">
        <v>201</v>
      </c>
      <c r="R1595" t="str">
        <f>+VLOOKUP($D1595,TP!$B:$E,3,FALSE)</f>
        <v>Services support</v>
      </c>
      <c r="S1595">
        <f>+VLOOKUP($D1595,TP!$B:$E,4,FALSE)</f>
        <v>0</v>
      </c>
      <c r="T1595">
        <f>+VLOOKUP($D1595,TP!$B:$F,5,FALSE)</f>
        <v>0</v>
      </c>
      <c r="U1595" t="str">
        <f>+VLOOKUP($G1595,TP!$G:$J,4,FALSE)</f>
        <v>Produits</v>
      </c>
    </row>
    <row r="1596" spans="1:21">
      <c r="A1596">
        <v>2015</v>
      </c>
      <c r="B1596">
        <v>10</v>
      </c>
      <c r="D1596">
        <v>71</v>
      </c>
      <c r="E1596" t="s">
        <v>196</v>
      </c>
      <c r="F1596" t="s">
        <v>17</v>
      </c>
      <c r="G1596">
        <v>70</v>
      </c>
      <c r="H1596" t="s">
        <v>84</v>
      </c>
      <c r="I1596">
        <v>706813</v>
      </c>
      <c r="J1596" t="s">
        <v>232</v>
      </c>
      <c r="O1596">
        <v>46</v>
      </c>
      <c r="R1596" t="str">
        <f>+VLOOKUP($D1596,TP!$B:$E,3,FALSE)</f>
        <v>Services support</v>
      </c>
      <c r="S1596">
        <f>+VLOOKUP($D1596,TP!$B:$E,4,FALSE)</f>
        <v>0</v>
      </c>
      <c r="T1596">
        <f>+VLOOKUP($D1596,TP!$B:$F,5,FALSE)</f>
        <v>0</v>
      </c>
      <c r="U1596" t="str">
        <f>+VLOOKUP($G1596,TP!$G:$J,4,FALSE)</f>
        <v>Produits</v>
      </c>
    </row>
    <row r="1597" spans="1:21">
      <c r="A1597">
        <v>2015</v>
      </c>
      <c r="B1597">
        <v>10</v>
      </c>
      <c r="D1597">
        <v>71</v>
      </c>
      <c r="E1597" t="s">
        <v>196</v>
      </c>
      <c r="F1597" t="s">
        <v>17</v>
      </c>
      <c r="G1597">
        <v>70</v>
      </c>
      <c r="H1597" t="s">
        <v>84</v>
      </c>
      <c r="I1597">
        <v>706813</v>
      </c>
      <c r="J1597" t="s">
        <v>232</v>
      </c>
      <c r="O1597">
        <v>852</v>
      </c>
      <c r="R1597" t="str">
        <f>+VLOOKUP($D1597,TP!$B:$E,3,FALSE)</f>
        <v>Services support</v>
      </c>
      <c r="S1597">
        <f>+VLOOKUP($D1597,TP!$B:$E,4,FALSE)</f>
        <v>0</v>
      </c>
      <c r="T1597">
        <f>+VLOOKUP($D1597,TP!$B:$F,5,FALSE)</f>
        <v>0</v>
      </c>
      <c r="U1597" t="str">
        <f>+VLOOKUP($G1597,TP!$G:$J,4,FALSE)</f>
        <v>Produits</v>
      </c>
    </row>
    <row r="1598" spans="1:21">
      <c r="A1598">
        <v>2015</v>
      </c>
      <c r="B1598">
        <v>10</v>
      </c>
      <c r="D1598">
        <v>71</v>
      </c>
      <c r="E1598" t="s">
        <v>196</v>
      </c>
      <c r="F1598" t="s">
        <v>17</v>
      </c>
      <c r="G1598">
        <v>70</v>
      </c>
      <c r="H1598" t="s">
        <v>84</v>
      </c>
      <c r="I1598">
        <v>706813</v>
      </c>
      <c r="J1598" t="s">
        <v>232</v>
      </c>
      <c r="O1598">
        <v>533</v>
      </c>
      <c r="R1598" t="str">
        <f>+VLOOKUP($D1598,TP!$B:$E,3,FALSE)</f>
        <v>Services support</v>
      </c>
      <c r="S1598">
        <f>+VLOOKUP($D1598,TP!$B:$E,4,FALSE)</f>
        <v>0</v>
      </c>
      <c r="T1598">
        <f>+VLOOKUP($D1598,TP!$B:$F,5,FALSE)</f>
        <v>0</v>
      </c>
      <c r="U1598" t="str">
        <f>+VLOOKUP($G1598,TP!$G:$J,4,FALSE)</f>
        <v>Produits</v>
      </c>
    </row>
    <row r="1599" spans="1:21">
      <c r="A1599">
        <v>2015</v>
      </c>
      <c r="B1599">
        <v>10</v>
      </c>
      <c r="D1599">
        <v>71</v>
      </c>
      <c r="E1599" t="s">
        <v>196</v>
      </c>
      <c r="F1599" t="s">
        <v>17</v>
      </c>
      <c r="G1599">
        <v>70</v>
      </c>
      <c r="H1599" t="s">
        <v>84</v>
      </c>
      <c r="I1599">
        <v>706813</v>
      </c>
      <c r="J1599" t="s">
        <v>232</v>
      </c>
      <c r="O1599">
        <v>144</v>
      </c>
      <c r="R1599" t="str">
        <f>+VLOOKUP($D1599,TP!$B:$E,3,FALSE)</f>
        <v>Services support</v>
      </c>
      <c r="S1599">
        <f>+VLOOKUP($D1599,TP!$B:$E,4,FALSE)</f>
        <v>0</v>
      </c>
      <c r="T1599">
        <f>+VLOOKUP($D1599,TP!$B:$F,5,FALSE)</f>
        <v>0</v>
      </c>
      <c r="U1599" t="str">
        <f>+VLOOKUP($G1599,TP!$G:$J,4,FALSE)</f>
        <v>Produits</v>
      </c>
    </row>
    <row r="1600" spans="1:21">
      <c r="A1600">
        <v>2015</v>
      </c>
      <c r="B1600">
        <v>10</v>
      </c>
      <c r="D1600">
        <v>71</v>
      </c>
      <c r="E1600" t="s">
        <v>196</v>
      </c>
      <c r="F1600" t="s">
        <v>17</v>
      </c>
      <c r="G1600">
        <v>70</v>
      </c>
      <c r="H1600" t="s">
        <v>84</v>
      </c>
      <c r="I1600">
        <v>706813</v>
      </c>
      <c r="J1600" t="s">
        <v>232</v>
      </c>
      <c r="O1600">
        <v>224.4</v>
      </c>
      <c r="R1600" t="str">
        <f>+VLOOKUP($D1600,TP!$B:$E,3,FALSE)</f>
        <v>Services support</v>
      </c>
      <c r="S1600">
        <f>+VLOOKUP($D1600,TP!$B:$E,4,FALSE)</f>
        <v>0</v>
      </c>
      <c r="T1600">
        <f>+VLOOKUP($D1600,TP!$B:$F,5,FALSE)</f>
        <v>0</v>
      </c>
      <c r="U1600" t="str">
        <f>+VLOOKUP($G1600,TP!$G:$J,4,FALSE)</f>
        <v>Produits</v>
      </c>
    </row>
    <row r="1601" spans="1:21">
      <c r="A1601">
        <v>2015</v>
      </c>
      <c r="B1601">
        <v>10</v>
      </c>
      <c r="D1601">
        <v>71</v>
      </c>
      <c r="E1601" t="s">
        <v>196</v>
      </c>
      <c r="F1601" t="s">
        <v>17</v>
      </c>
      <c r="G1601">
        <v>70</v>
      </c>
      <c r="H1601" t="s">
        <v>84</v>
      </c>
      <c r="I1601">
        <v>706813</v>
      </c>
      <c r="J1601" t="s">
        <v>232</v>
      </c>
      <c r="O1601">
        <v>45</v>
      </c>
      <c r="R1601" t="str">
        <f>+VLOOKUP($D1601,TP!$B:$E,3,FALSE)</f>
        <v>Services support</v>
      </c>
      <c r="S1601">
        <f>+VLOOKUP($D1601,TP!$B:$E,4,FALSE)</f>
        <v>0</v>
      </c>
      <c r="T1601">
        <f>+VLOOKUP($D1601,TP!$B:$F,5,FALSE)</f>
        <v>0</v>
      </c>
      <c r="U1601" t="str">
        <f>+VLOOKUP($G1601,TP!$G:$J,4,FALSE)</f>
        <v>Produits</v>
      </c>
    </row>
    <row r="1602" spans="1:21">
      <c r="A1602">
        <v>2015</v>
      </c>
      <c r="B1602">
        <v>10</v>
      </c>
      <c r="D1602">
        <v>71</v>
      </c>
      <c r="E1602" t="s">
        <v>196</v>
      </c>
      <c r="F1602" t="s">
        <v>17</v>
      </c>
      <c r="G1602">
        <v>70</v>
      </c>
      <c r="H1602" t="s">
        <v>84</v>
      </c>
      <c r="I1602">
        <v>706813</v>
      </c>
      <c r="J1602" t="s">
        <v>232</v>
      </c>
      <c r="O1602">
        <v>268</v>
      </c>
      <c r="R1602" t="str">
        <f>+VLOOKUP($D1602,TP!$B:$E,3,FALSE)</f>
        <v>Services support</v>
      </c>
      <c r="S1602">
        <f>+VLOOKUP($D1602,TP!$B:$E,4,FALSE)</f>
        <v>0</v>
      </c>
      <c r="T1602">
        <f>+VLOOKUP($D1602,TP!$B:$F,5,FALSE)</f>
        <v>0</v>
      </c>
      <c r="U1602" t="str">
        <f>+VLOOKUP($G1602,TP!$G:$J,4,FALSE)</f>
        <v>Produits</v>
      </c>
    </row>
    <row r="1603" spans="1:21">
      <c r="A1603">
        <v>2015</v>
      </c>
      <c r="B1603">
        <v>10</v>
      </c>
      <c r="D1603">
        <v>71</v>
      </c>
      <c r="E1603" t="s">
        <v>196</v>
      </c>
      <c r="F1603" t="s">
        <v>17</v>
      </c>
      <c r="G1603">
        <v>70</v>
      </c>
      <c r="H1603" t="s">
        <v>84</v>
      </c>
      <c r="I1603">
        <v>706813</v>
      </c>
      <c r="J1603" t="s">
        <v>232</v>
      </c>
      <c r="O1603">
        <v>122.4</v>
      </c>
      <c r="R1603" t="str">
        <f>+VLOOKUP($D1603,TP!$B:$E,3,FALSE)</f>
        <v>Services support</v>
      </c>
      <c r="S1603">
        <f>+VLOOKUP($D1603,TP!$B:$E,4,FALSE)</f>
        <v>0</v>
      </c>
      <c r="T1603">
        <f>+VLOOKUP($D1603,TP!$B:$F,5,FALSE)</f>
        <v>0</v>
      </c>
      <c r="U1603" t="str">
        <f>+VLOOKUP($G1603,TP!$G:$J,4,FALSE)</f>
        <v>Produits</v>
      </c>
    </row>
    <row r="1604" spans="1:21">
      <c r="A1604">
        <v>2015</v>
      </c>
      <c r="B1604">
        <v>10</v>
      </c>
      <c r="D1604">
        <v>71</v>
      </c>
      <c r="E1604" t="s">
        <v>196</v>
      </c>
      <c r="F1604" t="s">
        <v>17</v>
      </c>
      <c r="G1604">
        <v>70</v>
      </c>
      <c r="H1604" t="s">
        <v>84</v>
      </c>
      <c r="I1604">
        <v>706813</v>
      </c>
      <c r="J1604" t="s">
        <v>232</v>
      </c>
      <c r="O1604">
        <v>46</v>
      </c>
      <c r="R1604" t="str">
        <f>+VLOOKUP($D1604,TP!$B:$E,3,FALSE)</f>
        <v>Services support</v>
      </c>
      <c r="S1604">
        <f>+VLOOKUP($D1604,TP!$B:$E,4,FALSE)</f>
        <v>0</v>
      </c>
      <c r="T1604">
        <f>+VLOOKUP($D1604,TP!$B:$F,5,FALSE)</f>
        <v>0</v>
      </c>
      <c r="U1604" t="str">
        <f>+VLOOKUP($G1604,TP!$G:$J,4,FALSE)</f>
        <v>Produits</v>
      </c>
    </row>
    <row r="1605" spans="1:21">
      <c r="A1605">
        <v>2015</v>
      </c>
      <c r="B1605">
        <v>10</v>
      </c>
      <c r="D1605">
        <v>71</v>
      </c>
      <c r="E1605" t="s">
        <v>196</v>
      </c>
      <c r="F1605" t="s">
        <v>17</v>
      </c>
      <c r="G1605">
        <v>70</v>
      </c>
      <c r="H1605" t="s">
        <v>84</v>
      </c>
      <c r="I1605">
        <v>706813</v>
      </c>
      <c r="J1605" t="s">
        <v>232</v>
      </c>
      <c r="O1605">
        <v>96</v>
      </c>
      <c r="R1605" t="str">
        <f>+VLOOKUP($D1605,TP!$B:$E,3,FALSE)</f>
        <v>Services support</v>
      </c>
      <c r="S1605">
        <f>+VLOOKUP($D1605,TP!$B:$E,4,FALSE)</f>
        <v>0</v>
      </c>
      <c r="T1605">
        <f>+VLOOKUP($D1605,TP!$B:$F,5,FALSE)</f>
        <v>0</v>
      </c>
      <c r="U1605" t="str">
        <f>+VLOOKUP($G1605,TP!$G:$J,4,FALSE)</f>
        <v>Produits</v>
      </c>
    </row>
    <row r="1606" spans="1:21">
      <c r="A1606">
        <v>2015</v>
      </c>
      <c r="B1606">
        <v>10</v>
      </c>
      <c r="D1606">
        <v>71</v>
      </c>
      <c r="E1606" t="s">
        <v>196</v>
      </c>
      <c r="F1606" t="s">
        <v>17</v>
      </c>
      <c r="G1606">
        <v>70</v>
      </c>
      <c r="H1606" t="s">
        <v>84</v>
      </c>
      <c r="I1606">
        <v>706813</v>
      </c>
      <c r="J1606" t="s">
        <v>232</v>
      </c>
      <c r="O1606">
        <v>237</v>
      </c>
      <c r="R1606" t="str">
        <f>+VLOOKUP($D1606,TP!$B:$E,3,FALSE)</f>
        <v>Services support</v>
      </c>
      <c r="S1606">
        <f>+VLOOKUP($D1606,TP!$B:$E,4,FALSE)</f>
        <v>0</v>
      </c>
      <c r="T1606">
        <f>+VLOOKUP($D1606,TP!$B:$F,5,FALSE)</f>
        <v>0</v>
      </c>
      <c r="U1606" t="str">
        <f>+VLOOKUP($G1606,TP!$G:$J,4,FALSE)</f>
        <v>Produits</v>
      </c>
    </row>
    <row r="1607" spans="1:21">
      <c r="A1607">
        <v>2015</v>
      </c>
      <c r="B1607">
        <v>10</v>
      </c>
      <c r="D1607">
        <v>71</v>
      </c>
      <c r="E1607" t="s">
        <v>196</v>
      </c>
      <c r="F1607" t="s">
        <v>17</v>
      </c>
      <c r="G1607">
        <v>70</v>
      </c>
      <c r="H1607" t="s">
        <v>84</v>
      </c>
      <c r="I1607">
        <v>706813</v>
      </c>
      <c r="J1607" t="s">
        <v>232</v>
      </c>
      <c r="O1607">
        <v>184</v>
      </c>
      <c r="R1607" t="str">
        <f>+VLOOKUP($D1607,TP!$B:$E,3,FALSE)</f>
        <v>Services support</v>
      </c>
      <c r="S1607">
        <f>+VLOOKUP($D1607,TP!$B:$E,4,FALSE)</f>
        <v>0</v>
      </c>
      <c r="T1607">
        <f>+VLOOKUP($D1607,TP!$B:$F,5,FALSE)</f>
        <v>0</v>
      </c>
      <c r="U1607" t="str">
        <f>+VLOOKUP($G1607,TP!$G:$J,4,FALSE)</f>
        <v>Produits</v>
      </c>
    </row>
    <row r="1608" spans="1:21">
      <c r="A1608">
        <v>2015</v>
      </c>
      <c r="B1608">
        <v>10</v>
      </c>
      <c r="D1608">
        <v>71</v>
      </c>
      <c r="E1608" t="s">
        <v>196</v>
      </c>
      <c r="F1608" t="s">
        <v>17</v>
      </c>
      <c r="G1608">
        <v>70</v>
      </c>
      <c r="H1608" t="s">
        <v>84</v>
      </c>
      <c r="I1608">
        <v>706813</v>
      </c>
      <c r="J1608" t="s">
        <v>232</v>
      </c>
      <c r="O1608">
        <v>105</v>
      </c>
      <c r="R1608" t="str">
        <f>+VLOOKUP($D1608,TP!$B:$E,3,FALSE)</f>
        <v>Services support</v>
      </c>
      <c r="S1608">
        <f>+VLOOKUP($D1608,TP!$B:$E,4,FALSE)</f>
        <v>0</v>
      </c>
      <c r="T1608">
        <f>+VLOOKUP($D1608,TP!$B:$F,5,FALSE)</f>
        <v>0</v>
      </c>
      <c r="U1608" t="str">
        <f>+VLOOKUP($G1608,TP!$G:$J,4,FALSE)</f>
        <v>Produits</v>
      </c>
    </row>
    <row r="1609" spans="1:21">
      <c r="A1609">
        <v>2015</v>
      </c>
      <c r="B1609">
        <v>10</v>
      </c>
      <c r="D1609">
        <v>71</v>
      </c>
      <c r="E1609" t="s">
        <v>196</v>
      </c>
      <c r="F1609" t="s">
        <v>17</v>
      </c>
      <c r="G1609">
        <v>70</v>
      </c>
      <c r="H1609" t="s">
        <v>84</v>
      </c>
      <c r="I1609">
        <v>706813</v>
      </c>
      <c r="J1609" t="s">
        <v>232</v>
      </c>
      <c r="O1609">
        <v>32</v>
      </c>
      <c r="R1609" t="str">
        <f>+VLOOKUP($D1609,TP!$B:$E,3,FALSE)</f>
        <v>Services support</v>
      </c>
      <c r="S1609">
        <f>+VLOOKUP($D1609,TP!$B:$E,4,FALSE)</f>
        <v>0</v>
      </c>
      <c r="T1609">
        <f>+VLOOKUP($D1609,TP!$B:$F,5,FALSE)</f>
        <v>0</v>
      </c>
      <c r="U1609" t="str">
        <f>+VLOOKUP($G1609,TP!$G:$J,4,FALSE)</f>
        <v>Produits</v>
      </c>
    </row>
    <row r="1610" spans="1:21">
      <c r="A1610">
        <v>2015</v>
      </c>
      <c r="B1610">
        <v>10</v>
      </c>
      <c r="D1610">
        <v>71</v>
      </c>
      <c r="E1610" t="s">
        <v>196</v>
      </c>
      <c r="F1610" t="s">
        <v>17</v>
      </c>
      <c r="G1610">
        <v>70</v>
      </c>
      <c r="H1610" t="s">
        <v>84</v>
      </c>
      <c r="I1610">
        <v>706813</v>
      </c>
      <c r="J1610" t="s">
        <v>232</v>
      </c>
      <c r="O1610">
        <v>90</v>
      </c>
      <c r="R1610" t="str">
        <f>+VLOOKUP($D1610,TP!$B:$E,3,FALSE)</f>
        <v>Services support</v>
      </c>
      <c r="S1610">
        <f>+VLOOKUP($D1610,TP!$B:$E,4,FALSE)</f>
        <v>0</v>
      </c>
      <c r="T1610">
        <f>+VLOOKUP($D1610,TP!$B:$F,5,FALSE)</f>
        <v>0</v>
      </c>
      <c r="U1610" t="str">
        <f>+VLOOKUP($G1610,TP!$G:$J,4,FALSE)</f>
        <v>Produits</v>
      </c>
    </row>
    <row r="1611" spans="1:21">
      <c r="A1611">
        <v>2015</v>
      </c>
      <c r="B1611">
        <v>10</v>
      </c>
      <c r="D1611">
        <v>71</v>
      </c>
      <c r="E1611" t="s">
        <v>196</v>
      </c>
      <c r="F1611" t="s">
        <v>17</v>
      </c>
      <c r="G1611">
        <v>70</v>
      </c>
      <c r="H1611" t="s">
        <v>84</v>
      </c>
      <c r="I1611">
        <v>706813</v>
      </c>
      <c r="J1611" t="s">
        <v>232</v>
      </c>
      <c r="O1611">
        <v>33.5</v>
      </c>
      <c r="R1611" t="str">
        <f>+VLOOKUP($D1611,TP!$B:$E,3,FALSE)</f>
        <v>Services support</v>
      </c>
      <c r="S1611">
        <f>+VLOOKUP($D1611,TP!$B:$E,4,FALSE)</f>
        <v>0</v>
      </c>
      <c r="T1611">
        <f>+VLOOKUP($D1611,TP!$B:$F,5,FALSE)</f>
        <v>0</v>
      </c>
      <c r="U1611" t="str">
        <f>+VLOOKUP($G1611,TP!$G:$J,4,FALSE)</f>
        <v>Produits</v>
      </c>
    </row>
    <row r="1612" spans="1:21">
      <c r="A1612">
        <v>2015</v>
      </c>
      <c r="B1612">
        <v>10</v>
      </c>
      <c r="D1612">
        <v>71</v>
      </c>
      <c r="E1612" t="s">
        <v>196</v>
      </c>
      <c r="F1612" t="s">
        <v>17</v>
      </c>
      <c r="G1612">
        <v>70</v>
      </c>
      <c r="H1612" t="s">
        <v>84</v>
      </c>
      <c r="I1612">
        <v>706813</v>
      </c>
      <c r="J1612" t="s">
        <v>232</v>
      </c>
      <c r="O1612">
        <v>-852</v>
      </c>
      <c r="R1612" t="str">
        <f>+VLOOKUP($D1612,TP!$B:$E,3,FALSE)</f>
        <v>Services support</v>
      </c>
      <c r="S1612">
        <f>+VLOOKUP($D1612,TP!$B:$E,4,FALSE)</f>
        <v>0</v>
      </c>
      <c r="T1612">
        <f>+VLOOKUP($D1612,TP!$B:$F,5,FALSE)</f>
        <v>0</v>
      </c>
      <c r="U1612" t="str">
        <f>+VLOOKUP($G1612,TP!$G:$J,4,FALSE)</f>
        <v>Produits</v>
      </c>
    </row>
    <row r="1613" spans="1:21">
      <c r="A1613">
        <v>2015</v>
      </c>
      <c r="B1613">
        <v>10</v>
      </c>
      <c r="D1613">
        <v>71</v>
      </c>
      <c r="E1613" t="s">
        <v>196</v>
      </c>
      <c r="F1613" t="s">
        <v>17</v>
      </c>
      <c r="G1613">
        <v>70</v>
      </c>
      <c r="H1613" t="s">
        <v>84</v>
      </c>
      <c r="I1613">
        <v>706813</v>
      </c>
      <c r="J1613" t="s">
        <v>232</v>
      </c>
      <c r="O1613">
        <v>-237</v>
      </c>
      <c r="R1613" t="str">
        <f>+VLOOKUP($D1613,TP!$B:$E,3,FALSE)</f>
        <v>Services support</v>
      </c>
      <c r="S1613">
        <f>+VLOOKUP($D1613,TP!$B:$E,4,FALSE)</f>
        <v>0</v>
      </c>
      <c r="T1613">
        <f>+VLOOKUP($D1613,TP!$B:$F,5,FALSE)</f>
        <v>0</v>
      </c>
      <c r="U1613" t="str">
        <f>+VLOOKUP($G1613,TP!$G:$J,4,FALSE)</f>
        <v>Produits</v>
      </c>
    </row>
    <row r="1614" spans="1:21">
      <c r="A1614">
        <v>2015</v>
      </c>
      <c r="B1614">
        <v>10</v>
      </c>
      <c r="D1614">
        <v>71</v>
      </c>
      <c r="E1614" t="s">
        <v>196</v>
      </c>
      <c r="F1614" t="s">
        <v>17</v>
      </c>
      <c r="G1614">
        <v>70</v>
      </c>
      <c r="H1614" t="s">
        <v>84</v>
      </c>
      <c r="I1614">
        <v>706813</v>
      </c>
      <c r="J1614" t="s">
        <v>232</v>
      </c>
      <c r="O1614">
        <v>45</v>
      </c>
      <c r="R1614" t="str">
        <f>+VLOOKUP($D1614,TP!$B:$E,3,FALSE)</f>
        <v>Services support</v>
      </c>
      <c r="S1614">
        <f>+VLOOKUP($D1614,TP!$B:$E,4,FALSE)</f>
        <v>0</v>
      </c>
      <c r="T1614">
        <f>+VLOOKUP($D1614,TP!$B:$F,5,FALSE)</f>
        <v>0</v>
      </c>
      <c r="U1614" t="str">
        <f>+VLOOKUP($G1614,TP!$G:$J,4,FALSE)</f>
        <v>Produits</v>
      </c>
    </row>
    <row r="1615" spans="1:21">
      <c r="A1615">
        <v>2015</v>
      </c>
      <c r="B1615">
        <v>10</v>
      </c>
      <c r="D1615">
        <v>71</v>
      </c>
      <c r="E1615" t="s">
        <v>196</v>
      </c>
      <c r="F1615" t="s">
        <v>17</v>
      </c>
      <c r="G1615">
        <v>70</v>
      </c>
      <c r="H1615" t="s">
        <v>84</v>
      </c>
      <c r="I1615">
        <v>706813</v>
      </c>
      <c r="J1615" t="s">
        <v>232</v>
      </c>
      <c r="O1615">
        <v>92</v>
      </c>
      <c r="R1615" t="str">
        <f>+VLOOKUP($D1615,TP!$B:$E,3,FALSE)</f>
        <v>Services support</v>
      </c>
      <c r="S1615">
        <f>+VLOOKUP($D1615,TP!$B:$E,4,FALSE)</f>
        <v>0</v>
      </c>
      <c r="T1615">
        <f>+VLOOKUP($D1615,TP!$B:$F,5,FALSE)</f>
        <v>0</v>
      </c>
      <c r="U1615" t="str">
        <f>+VLOOKUP($G1615,TP!$G:$J,4,FALSE)</f>
        <v>Produits</v>
      </c>
    </row>
    <row r="1616" spans="1:21">
      <c r="A1616">
        <v>2015</v>
      </c>
      <c r="B1616">
        <v>10</v>
      </c>
      <c r="D1616">
        <v>71</v>
      </c>
      <c r="E1616" t="s">
        <v>196</v>
      </c>
      <c r="F1616" t="s">
        <v>17</v>
      </c>
      <c r="G1616">
        <v>70</v>
      </c>
      <c r="H1616" t="s">
        <v>84</v>
      </c>
      <c r="I1616">
        <v>706813</v>
      </c>
      <c r="J1616" t="s">
        <v>232</v>
      </c>
      <c r="O1616">
        <v>67</v>
      </c>
      <c r="R1616" t="str">
        <f>+VLOOKUP($D1616,TP!$B:$E,3,FALSE)</f>
        <v>Services support</v>
      </c>
      <c r="S1616">
        <f>+VLOOKUP($D1616,TP!$B:$E,4,FALSE)</f>
        <v>0</v>
      </c>
      <c r="T1616">
        <f>+VLOOKUP($D1616,TP!$B:$F,5,FALSE)</f>
        <v>0</v>
      </c>
      <c r="U1616" t="str">
        <f>+VLOOKUP($G1616,TP!$G:$J,4,FALSE)</f>
        <v>Produits</v>
      </c>
    </row>
    <row r="1617" spans="1:21">
      <c r="A1617">
        <v>2015</v>
      </c>
      <c r="B1617">
        <v>10</v>
      </c>
      <c r="D1617">
        <v>71</v>
      </c>
      <c r="E1617" t="s">
        <v>196</v>
      </c>
      <c r="F1617" t="s">
        <v>17</v>
      </c>
      <c r="G1617">
        <v>70</v>
      </c>
      <c r="H1617" t="s">
        <v>84</v>
      </c>
      <c r="I1617">
        <v>706813</v>
      </c>
      <c r="J1617" t="s">
        <v>232</v>
      </c>
      <c r="O1617">
        <v>45</v>
      </c>
      <c r="R1617" t="str">
        <f>+VLOOKUP($D1617,TP!$B:$E,3,FALSE)</f>
        <v>Services support</v>
      </c>
      <c r="S1617">
        <f>+VLOOKUP($D1617,TP!$B:$E,4,FALSE)</f>
        <v>0</v>
      </c>
      <c r="T1617">
        <f>+VLOOKUP($D1617,TP!$B:$F,5,FALSE)</f>
        <v>0</v>
      </c>
      <c r="U1617" t="str">
        <f>+VLOOKUP($G1617,TP!$G:$J,4,FALSE)</f>
        <v>Produits</v>
      </c>
    </row>
    <row r="1618" spans="1:21">
      <c r="A1618">
        <v>2015</v>
      </c>
      <c r="B1618">
        <v>10</v>
      </c>
      <c r="D1618">
        <v>71</v>
      </c>
      <c r="E1618" t="s">
        <v>196</v>
      </c>
      <c r="F1618" t="s">
        <v>17</v>
      </c>
      <c r="G1618">
        <v>70</v>
      </c>
      <c r="H1618" t="s">
        <v>84</v>
      </c>
      <c r="I1618">
        <v>706813</v>
      </c>
      <c r="J1618" t="s">
        <v>232</v>
      </c>
      <c r="O1618">
        <v>45</v>
      </c>
      <c r="R1618" t="str">
        <f>+VLOOKUP($D1618,TP!$B:$E,3,FALSE)</f>
        <v>Services support</v>
      </c>
      <c r="S1618">
        <f>+VLOOKUP($D1618,TP!$B:$E,4,FALSE)</f>
        <v>0</v>
      </c>
      <c r="T1618">
        <f>+VLOOKUP($D1618,TP!$B:$F,5,FALSE)</f>
        <v>0</v>
      </c>
      <c r="U1618" t="str">
        <f>+VLOOKUP($G1618,TP!$G:$J,4,FALSE)</f>
        <v>Produits</v>
      </c>
    </row>
    <row r="1619" spans="1:21">
      <c r="A1619">
        <v>2015</v>
      </c>
      <c r="B1619">
        <v>10</v>
      </c>
      <c r="D1619">
        <v>71</v>
      </c>
      <c r="E1619" t="s">
        <v>196</v>
      </c>
      <c r="F1619" t="s">
        <v>17</v>
      </c>
      <c r="G1619">
        <v>70</v>
      </c>
      <c r="H1619" t="s">
        <v>84</v>
      </c>
      <c r="I1619">
        <v>706813</v>
      </c>
      <c r="J1619" t="s">
        <v>232</v>
      </c>
      <c r="O1619">
        <v>64</v>
      </c>
      <c r="R1619" t="str">
        <f>+VLOOKUP($D1619,TP!$B:$E,3,FALSE)</f>
        <v>Services support</v>
      </c>
      <c r="S1619">
        <f>+VLOOKUP($D1619,TP!$B:$E,4,FALSE)</f>
        <v>0</v>
      </c>
      <c r="T1619">
        <f>+VLOOKUP($D1619,TP!$B:$F,5,FALSE)</f>
        <v>0</v>
      </c>
      <c r="U1619" t="str">
        <f>+VLOOKUP($G1619,TP!$G:$J,4,FALSE)</f>
        <v>Produits</v>
      </c>
    </row>
    <row r="1620" spans="1:21">
      <c r="A1620">
        <v>2015</v>
      </c>
      <c r="B1620">
        <v>10</v>
      </c>
      <c r="D1620">
        <v>71</v>
      </c>
      <c r="E1620" t="s">
        <v>196</v>
      </c>
      <c r="F1620" t="s">
        <v>17</v>
      </c>
      <c r="G1620">
        <v>70</v>
      </c>
      <c r="H1620" t="s">
        <v>84</v>
      </c>
      <c r="I1620">
        <v>706813</v>
      </c>
      <c r="J1620" t="s">
        <v>232</v>
      </c>
      <c r="O1620">
        <v>32</v>
      </c>
      <c r="R1620" t="str">
        <f>+VLOOKUP($D1620,TP!$B:$E,3,FALSE)</f>
        <v>Services support</v>
      </c>
      <c r="S1620">
        <f>+VLOOKUP($D1620,TP!$B:$E,4,FALSE)</f>
        <v>0</v>
      </c>
      <c r="T1620">
        <f>+VLOOKUP($D1620,TP!$B:$F,5,FALSE)</f>
        <v>0</v>
      </c>
      <c r="U1620" t="str">
        <f>+VLOOKUP($G1620,TP!$G:$J,4,FALSE)</f>
        <v>Produits</v>
      </c>
    </row>
    <row r="1621" spans="1:21">
      <c r="A1621">
        <v>2015</v>
      </c>
      <c r="B1621">
        <v>10</v>
      </c>
      <c r="D1621">
        <v>71</v>
      </c>
      <c r="E1621" t="s">
        <v>196</v>
      </c>
      <c r="F1621" t="s">
        <v>17</v>
      </c>
      <c r="G1621">
        <v>70</v>
      </c>
      <c r="H1621" t="s">
        <v>84</v>
      </c>
      <c r="I1621">
        <v>706813</v>
      </c>
      <c r="J1621" t="s">
        <v>232</v>
      </c>
      <c r="O1621">
        <v>64</v>
      </c>
      <c r="R1621" t="str">
        <f>+VLOOKUP($D1621,TP!$B:$E,3,FALSE)</f>
        <v>Services support</v>
      </c>
      <c r="S1621">
        <f>+VLOOKUP($D1621,TP!$B:$E,4,FALSE)</f>
        <v>0</v>
      </c>
      <c r="T1621">
        <f>+VLOOKUP($D1621,TP!$B:$F,5,FALSE)</f>
        <v>0</v>
      </c>
      <c r="U1621" t="str">
        <f>+VLOOKUP($G1621,TP!$G:$J,4,FALSE)</f>
        <v>Produits</v>
      </c>
    </row>
    <row r="1622" spans="1:21">
      <c r="A1622">
        <v>2015</v>
      </c>
      <c r="B1622">
        <v>10</v>
      </c>
      <c r="D1622">
        <v>71</v>
      </c>
      <c r="E1622" t="s">
        <v>196</v>
      </c>
      <c r="F1622" t="s">
        <v>17</v>
      </c>
      <c r="G1622">
        <v>70</v>
      </c>
      <c r="H1622" t="s">
        <v>84</v>
      </c>
      <c r="I1622">
        <v>706813</v>
      </c>
      <c r="J1622" t="s">
        <v>232</v>
      </c>
      <c r="O1622">
        <v>138</v>
      </c>
      <c r="R1622" t="str">
        <f>+VLOOKUP($D1622,TP!$B:$E,3,FALSE)</f>
        <v>Services support</v>
      </c>
      <c r="S1622">
        <f>+VLOOKUP($D1622,TP!$B:$E,4,FALSE)</f>
        <v>0</v>
      </c>
      <c r="T1622">
        <f>+VLOOKUP($D1622,TP!$B:$F,5,FALSE)</f>
        <v>0</v>
      </c>
      <c r="U1622" t="str">
        <f>+VLOOKUP($G1622,TP!$G:$J,4,FALSE)</f>
        <v>Produits</v>
      </c>
    </row>
    <row r="1623" spans="1:21">
      <c r="A1623">
        <v>2015</v>
      </c>
      <c r="B1623">
        <v>10</v>
      </c>
      <c r="D1623">
        <v>71</v>
      </c>
      <c r="E1623" t="s">
        <v>196</v>
      </c>
      <c r="F1623" t="s">
        <v>17</v>
      </c>
      <c r="G1623">
        <v>70</v>
      </c>
      <c r="H1623" t="s">
        <v>84</v>
      </c>
      <c r="I1623">
        <v>706813</v>
      </c>
      <c r="J1623" t="s">
        <v>232</v>
      </c>
      <c r="O1623">
        <v>46</v>
      </c>
      <c r="R1623" t="str">
        <f>+VLOOKUP($D1623,TP!$B:$E,3,FALSE)</f>
        <v>Services support</v>
      </c>
      <c r="S1623">
        <f>+VLOOKUP($D1623,TP!$B:$E,4,FALSE)</f>
        <v>0</v>
      </c>
      <c r="T1623">
        <f>+VLOOKUP($D1623,TP!$B:$F,5,FALSE)</f>
        <v>0</v>
      </c>
      <c r="U1623" t="str">
        <f>+VLOOKUP($G1623,TP!$G:$J,4,FALSE)</f>
        <v>Produits</v>
      </c>
    </row>
    <row r="1624" spans="1:21">
      <c r="A1624">
        <v>2015</v>
      </c>
      <c r="B1624">
        <v>10</v>
      </c>
      <c r="D1624">
        <v>71</v>
      </c>
      <c r="E1624" t="s">
        <v>196</v>
      </c>
      <c r="F1624" t="s">
        <v>17</v>
      </c>
      <c r="G1624">
        <v>70</v>
      </c>
      <c r="H1624" t="s">
        <v>84</v>
      </c>
      <c r="I1624">
        <v>706813</v>
      </c>
      <c r="J1624" t="s">
        <v>232</v>
      </c>
      <c r="O1624">
        <v>67</v>
      </c>
      <c r="R1624" t="str">
        <f>+VLOOKUP($D1624,TP!$B:$E,3,FALSE)</f>
        <v>Services support</v>
      </c>
      <c r="S1624">
        <f>+VLOOKUP($D1624,TP!$B:$E,4,FALSE)</f>
        <v>0</v>
      </c>
      <c r="T1624">
        <f>+VLOOKUP($D1624,TP!$B:$F,5,FALSE)</f>
        <v>0</v>
      </c>
      <c r="U1624" t="str">
        <f>+VLOOKUP($G1624,TP!$G:$J,4,FALSE)</f>
        <v>Produits</v>
      </c>
    </row>
    <row r="1625" spans="1:21">
      <c r="A1625">
        <v>2015</v>
      </c>
      <c r="B1625">
        <v>10</v>
      </c>
      <c r="D1625">
        <v>71</v>
      </c>
      <c r="E1625" t="s">
        <v>196</v>
      </c>
      <c r="F1625" t="s">
        <v>17</v>
      </c>
      <c r="G1625">
        <v>70</v>
      </c>
      <c r="H1625" t="s">
        <v>84</v>
      </c>
      <c r="I1625">
        <v>706813</v>
      </c>
      <c r="J1625" t="s">
        <v>232</v>
      </c>
      <c r="O1625">
        <v>128</v>
      </c>
      <c r="R1625" t="str">
        <f>+VLOOKUP($D1625,TP!$B:$E,3,FALSE)</f>
        <v>Services support</v>
      </c>
      <c r="S1625">
        <f>+VLOOKUP($D1625,TP!$B:$E,4,FALSE)</f>
        <v>0</v>
      </c>
      <c r="T1625">
        <f>+VLOOKUP($D1625,TP!$B:$F,5,FALSE)</f>
        <v>0</v>
      </c>
      <c r="U1625" t="str">
        <f>+VLOOKUP($G1625,TP!$G:$J,4,FALSE)</f>
        <v>Produits</v>
      </c>
    </row>
    <row r="1626" spans="1:21">
      <c r="A1626">
        <v>2015</v>
      </c>
      <c r="B1626">
        <v>10</v>
      </c>
      <c r="D1626">
        <v>71</v>
      </c>
      <c r="E1626" t="s">
        <v>196</v>
      </c>
      <c r="F1626" t="s">
        <v>17</v>
      </c>
      <c r="G1626">
        <v>70</v>
      </c>
      <c r="H1626" t="s">
        <v>84</v>
      </c>
      <c r="I1626">
        <v>706813</v>
      </c>
      <c r="J1626" t="s">
        <v>232</v>
      </c>
      <c r="O1626">
        <v>45</v>
      </c>
      <c r="R1626" t="str">
        <f>+VLOOKUP($D1626,TP!$B:$E,3,FALSE)</f>
        <v>Services support</v>
      </c>
      <c r="S1626">
        <f>+VLOOKUP($D1626,TP!$B:$E,4,FALSE)</f>
        <v>0</v>
      </c>
      <c r="T1626">
        <f>+VLOOKUP($D1626,TP!$B:$F,5,FALSE)</f>
        <v>0</v>
      </c>
      <c r="U1626" t="str">
        <f>+VLOOKUP($G1626,TP!$G:$J,4,FALSE)</f>
        <v>Produits</v>
      </c>
    </row>
    <row r="1627" spans="1:21">
      <c r="A1627">
        <v>2015</v>
      </c>
      <c r="B1627">
        <v>10</v>
      </c>
      <c r="D1627">
        <v>71</v>
      </c>
      <c r="E1627" t="s">
        <v>196</v>
      </c>
      <c r="F1627" t="s">
        <v>17</v>
      </c>
      <c r="G1627">
        <v>70</v>
      </c>
      <c r="H1627" t="s">
        <v>84</v>
      </c>
      <c r="I1627">
        <v>706813</v>
      </c>
      <c r="J1627" t="s">
        <v>232</v>
      </c>
      <c r="O1627">
        <v>32</v>
      </c>
      <c r="R1627" t="str">
        <f>+VLOOKUP($D1627,TP!$B:$E,3,FALSE)</f>
        <v>Services support</v>
      </c>
      <c r="S1627">
        <f>+VLOOKUP($D1627,TP!$B:$E,4,FALSE)</f>
        <v>0</v>
      </c>
      <c r="T1627">
        <f>+VLOOKUP($D1627,TP!$B:$F,5,FALSE)</f>
        <v>0</v>
      </c>
      <c r="U1627" t="str">
        <f>+VLOOKUP($G1627,TP!$G:$J,4,FALSE)</f>
        <v>Produits</v>
      </c>
    </row>
    <row r="1628" spans="1:21">
      <c r="A1628">
        <v>2015</v>
      </c>
      <c r="B1628">
        <v>10</v>
      </c>
      <c r="D1628">
        <v>71</v>
      </c>
      <c r="E1628" t="s">
        <v>196</v>
      </c>
      <c r="F1628" t="s">
        <v>17</v>
      </c>
      <c r="G1628">
        <v>70</v>
      </c>
      <c r="H1628" t="s">
        <v>84</v>
      </c>
      <c r="I1628">
        <v>706813</v>
      </c>
      <c r="J1628" t="s">
        <v>232</v>
      </c>
      <c r="O1628">
        <v>32</v>
      </c>
      <c r="R1628" t="str">
        <f>+VLOOKUP($D1628,TP!$B:$E,3,FALSE)</f>
        <v>Services support</v>
      </c>
      <c r="S1628">
        <f>+VLOOKUP($D1628,TP!$B:$E,4,FALSE)</f>
        <v>0</v>
      </c>
      <c r="T1628">
        <f>+VLOOKUP($D1628,TP!$B:$F,5,FALSE)</f>
        <v>0</v>
      </c>
      <c r="U1628" t="str">
        <f>+VLOOKUP($G1628,TP!$G:$J,4,FALSE)</f>
        <v>Produits</v>
      </c>
    </row>
    <row r="1629" spans="1:21">
      <c r="A1629">
        <v>2015</v>
      </c>
      <c r="B1629">
        <v>10</v>
      </c>
      <c r="D1629">
        <v>71</v>
      </c>
      <c r="E1629" t="s">
        <v>196</v>
      </c>
      <c r="F1629" t="s">
        <v>17</v>
      </c>
      <c r="G1629">
        <v>70</v>
      </c>
      <c r="H1629" t="s">
        <v>84</v>
      </c>
      <c r="I1629">
        <v>706813</v>
      </c>
      <c r="J1629" t="s">
        <v>232</v>
      </c>
      <c r="O1629">
        <v>67</v>
      </c>
      <c r="R1629" t="str">
        <f>+VLOOKUP($D1629,TP!$B:$E,3,FALSE)</f>
        <v>Services support</v>
      </c>
      <c r="S1629">
        <f>+VLOOKUP($D1629,TP!$B:$E,4,FALSE)</f>
        <v>0</v>
      </c>
      <c r="T1629">
        <f>+VLOOKUP($D1629,TP!$B:$F,5,FALSE)</f>
        <v>0</v>
      </c>
      <c r="U1629" t="str">
        <f>+VLOOKUP($G1629,TP!$G:$J,4,FALSE)</f>
        <v>Produits</v>
      </c>
    </row>
    <row r="1630" spans="1:21">
      <c r="A1630">
        <v>2015</v>
      </c>
      <c r="B1630">
        <v>10</v>
      </c>
      <c r="D1630">
        <v>71</v>
      </c>
      <c r="E1630" t="s">
        <v>196</v>
      </c>
      <c r="F1630" t="s">
        <v>17</v>
      </c>
      <c r="G1630">
        <v>70</v>
      </c>
      <c r="H1630" t="s">
        <v>84</v>
      </c>
      <c r="I1630">
        <v>706814</v>
      </c>
      <c r="J1630" t="s">
        <v>233</v>
      </c>
      <c r="K1630">
        <v>4392</v>
      </c>
      <c r="L1630">
        <v>4450</v>
      </c>
      <c r="M1630">
        <v>4480</v>
      </c>
      <c r="P1630">
        <v>4550</v>
      </c>
      <c r="Q1630">
        <v>4650</v>
      </c>
      <c r="R1630" t="str">
        <f>+VLOOKUP($D1630,TP!$B:$E,3,FALSE)</f>
        <v>Services support</v>
      </c>
      <c r="S1630">
        <f>+VLOOKUP($D1630,TP!$B:$E,4,FALSE)</f>
        <v>0</v>
      </c>
      <c r="T1630">
        <f>+VLOOKUP($D1630,TP!$B:$F,5,FALSE)</f>
        <v>0</v>
      </c>
      <c r="U1630" t="str">
        <f>+VLOOKUP($G1630,TP!$G:$J,4,FALSE)</f>
        <v>Produits</v>
      </c>
    </row>
    <row r="1631" spans="1:21">
      <c r="A1631">
        <v>2015</v>
      </c>
      <c r="B1631">
        <v>10</v>
      </c>
      <c r="D1631">
        <v>71</v>
      </c>
      <c r="E1631" t="s">
        <v>196</v>
      </c>
      <c r="F1631" t="s">
        <v>17</v>
      </c>
      <c r="G1631">
        <v>70</v>
      </c>
      <c r="H1631" t="s">
        <v>84</v>
      </c>
      <c r="I1631">
        <v>706814</v>
      </c>
      <c r="J1631" t="s">
        <v>233</v>
      </c>
      <c r="O1631">
        <v>68</v>
      </c>
      <c r="R1631" t="str">
        <f>+VLOOKUP($D1631,TP!$B:$E,3,FALSE)</f>
        <v>Services support</v>
      </c>
      <c r="S1631">
        <f>+VLOOKUP($D1631,TP!$B:$E,4,FALSE)</f>
        <v>0</v>
      </c>
      <c r="T1631">
        <f>+VLOOKUP($D1631,TP!$B:$F,5,FALSE)</f>
        <v>0</v>
      </c>
      <c r="U1631" t="str">
        <f>+VLOOKUP($G1631,TP!$G:$J,4,FALSE)</f>
        <v>Produits</v>
      </c>
    </row>
    <row r="1632" spans="1:21">
      <c r="A1632">
        <v>2015</v>
      </c>
      <c r="B1632">
        <v>10</v>
      </c>
      <c r="D1632">
        <v>71</v>
      </c>
      <c r="E1632" t="s">
        <v>196</v>
      </c>
      <c r="F1632" t="s">
        <v>17</v>
      </c>
      <c r="G1632">
        <v>70</v>
      </c>
      <c r="H1632" t="s">
        <v>84</v>
      </c>
      <c r="I1632">
        <v>706814</v>
      </c>
      <c r="J1632" t="s">
        <v>233</v>
      </c>
      <c r="O1632">
        <v>162</v>
      </c>
      <c r="R1632" t="str">
        <f>+VLOOKUP($D1632,TP!$B:$E,3,FALSE)</f>
        <v>Services support</v>
      </c>
      <c r="S1632">
        <f>+VLOOKUP($D1632,TP!$B:$E,4,FALSE)</f>
        <v>0</v>
      </c>
      <c r="T1632">
        <f>+VLOOKUP($D1632,TP!$B:$F,5,FALSE)</f>
        <v>0</v>
      </c>
      <c r="U1632" t="str">
        <f>+VLOOKUP($G1632,TP!$G:$J,4,FALSE)</f>
        <v>Produits</v>
      </c>
    </row>
    <row r="1633" spans="1:21">
      <c r="A1633">
        <v>2015</v>
      </c>
      <c r="B1633">
        <v>10</v>
      </c>
      <c r="D1633">
        <v>71</v>
      </c>
      <c r="E1633" t="s">
        <v>196</v>
      </c>
      <c r="F1633" t="s">
        <v>17</v>
      </c>
      <c r="G1633">
        <v>70</v>
      </c>
      <c r="H1633" t="s">
        <v>84</v>
      </c>
      <c r="I1633">
        <v>706814</v>
      </c>
      <c r="J1633" t="s">
        <v>233</v>
      </c>
      <c r="O1633">
        <v>103.5</v>
      </c>
      <c r="R1633" t="str">
        <f>+VLOOKUP($D1633,TP!$B:$E,3,FALSE)</f>
        <v>Services support</v>
      </c>
      <c r="S1633">
        <f>+VLOOKUP($D1633,TP!$B:$E,4,FALSE)</f>
        <v>0</v>
      </c>
      <c r="T1633">
        <f>+VLOOKUP($D1633,TP!$B:$F,5,FALSE)</f>
        <v>0</v>
      </c>
      <c r="U1633" t="str">
        <f>+VLOOKUP($G1633,TP!$G:$J,4,FALSE)</f>
        <v>Produits</v>
      </c>
    </row>
    <row r="1634" spans="1:21">
      <c r="A1634">
        <v>2015</v>
      </c>
      <c r="B1634">
        <v>10</v>
      </c>
      <c r="D1634">
        <v>71</v>
      </c>
      <c r="E1634" t="s">
        <v>196</v>
      </c>
      <c r="F1634" t="s">
        <v>17</v>
      </c>
      <c r="G1634">
        <v>70</v>
      </c>
      <c r="H1634" t="s">
        <v>84</v>
      </c>
      <c r="I1634">
        <v>706814</v>
      </c>
      <c r="J1634" t="s">
        <v>233</v>
      </c>
      <c r="O1634">
        <v>310.5</v>
      </c>
      <c r="R1634" t="str">
        <f>+VLOOKUP($D1634,TP!$B:$E,3,FALSE)</f>
        <v>Services support</v>
      </c>
      <c r="S1634">
        <f>+VLOOKUP($D1634,TP!$B:$E,4,FALSE)</f>
        <v>0</v>
      </c>
      <c r="T1634">
        <f>+VLOOKUP($D1634,TP!$B:$F,5,FALSE)</f>
        <v>0</v>
      </c>
      <c r="U1634" t="str">
        <f>+VLOOKUP($G1634,TP!$G:$J,4,FALSE)</f>
        <v>Produits</v>
      </c>
    </row>
    <row r="1635" spans="1:21">
      <c r="A1635">
        <v>2015</v>
      </c>
      <c r="B1635">
        <v>10</v>
      </c>
      <c r="D1635">
        <v>71</v>
      </c>
      <c r="E1635" t="s">
        <v>196</v>
      </c>
      <c r="F1635" t="s">
        <v>17</v>
      </c>
      <c r="G1635">
        <v>70</v>
      </c>
      <c r="H1635" t="s">
        <v>84</v>
      </c>
      <c r="I1635">
        <v>706814</v>
      </c>
      <c r="J1635" t="s">
        <v>233</v>
      </c>
      <c r="O1635">
        <v>1.5</v>
      </c>
      <c r="R1635" t="str">
        <f>+VLOOKUP($D1635,TP!$B:$E,3,FALSE)</f>
        <v>Services support</v>
      </c>
      <c r="S1635">
        <f>+VLOOKUP($D1635,TP!$B:$E,4,FALSE)</f>
        <v>0</v>
      </c>
      <c r="T1635">
        <f>+VLOOKUP($D1635,TP!$B:$F,5,FALSE)</f>
        <v>0</v>
      </c>
      <c r="U1635" t="str">
        <f>+VLOOKUP($G1635,TP!$G:$J,4,FALSE)</f>
        <v>Produits</v>
      </c>
    </row>
    <row r="1636" spans="1:21">
      <c r="A1636">
        <v>2015</v>
      </c>
      <c r="B1636">
        <v>10</v>
      </c>
      <c r="D1636">
        <v>71</v>
      </c>
      <c r="E1636" t="s">
        <v>196</v>
      </c>
      <c r="F1636" t="s">
        <v>17</v>
      </c>
      <c r="G1636">
        <v>70</v>
      </c>
      <c r="H1636" t="s">
        <v>84</v>
      </c>
      <c r="I1636">
        <v>706814</v>
      </c>
      <c r="J1636" t="s">
        <v>233</v>
      </c>
      <c r="O1636">
        <v>163.5</v>
      </c>
      <c r="R1636" t="str">
        <f>+VLOOKUP($D1636,TP!$B:$E,3,FALSE)</f>
        <v>Services support</v>
      </c>
      <c r="S1636">
        <f>+VLOOKUP($D1636,TP!$B:$E,4,FALSE)</f>
        <v>0</v>
      </c>
      <c r="T1636">
        <f>+VLOOKUP($D1636,TP!$B:$F,5,FALSE)</f>
        <v>0</v>
      </c>
      <c r="U1636" t="str">
        <f>+VLOOKUP($G1636,TP!$G:$J,4,FALSE)</f>
        <v>Produits</v>
      </c>
    </row>
    <row r="1637" spans="1:21">
      <c r="A1637">
        <v>2015</v>
      </c>
      <c r="B1637">
        <v>10</v>
      </c>
      <c r="D1637">
        <v>71</v>
      </c>
      <c r="E1637" t="s">
        <v>196</v>
      </c>
      <c r="F1637" t="s">
        <v>17</v>
      </c>
      <c r="G1637">
        <v>70</v>
      </c>
      <c r="H1637" t="s">
        <v>84</v>
      </c>
      <c r="I1637">
        <v>706814</v>
      </c>
      <c r="J1637" t="s">
        <v>233</v>
      </c>
      <c r="O1637">
        <v>69</v>
      </c>
      <c r="R1637" t="str">
        <f>+VLOOKUP($D1637,TP!$B:$E,3,FALSE)</f>
        <v>Services support</v>
      </c>
      <c r="S1637">
        <f>+VLOOKUP($D1637,TP!$B:$E,4,FALSE)</f>
        <v>0</v>
      </c>
      <c r="T1637">
        <f>+VLOOKUP($D1637,TP!$B:$F,5,FALSE)</f>
        <v>0</v>
      </c>
      <c r="U1637" t="str">
        <f>+VLOOKUP($G1637,TP!$G:$J,4,FALSE)</f>
        <v>Produits</v>
      </c>
    </row>
    <row r="1638" spans="1:21">
      <c r="A1638">
        <v>2015</v>
      </c>
      <c r="B1638">
        <v>10</v>
      </c>
      <c r="D1638">
        <v>71</v>
      </c>
      <c r="E1638" t="s">
        <v>196</v>
      </c>
      <c r="F1638" t="s">
        <v>17</v>
      </c>
      <c r="G1638">
        <v>70</v>
      </c>
      <c r="H1638" t="s">
        <v>84</v>
      </c>
      <c r="I1638">
        <v>706814</v>
      </c>
      <c r="J1638" t="s">
        <v>233</v>
      </c>
      <c r="O1638">
        <v>1</v>
      </c>
      <c r="R1638" t="str">
        <f>+VLOOKUP($D1638,TP!$B:$E,3,FALSE)</f>
        <v>Services support</v>
      </c>
      <c r="S1638">
        <f>+VLOOKUP($D1638,TP!$B:$E,4,FALSE)</f>
        <v>0</v>
      </c>
      <c r="T1638">
        <f>+VLOOKUP($D1638,TP!$B:$F,5,FALSE)</f>
        <v>0</v>
      </c>
      <c r="U1638" t="str">
        <f>+VLOOKUP($G1638,TP!$G:$J,4,FALSE)</f>
        <v>Produits</v>
      </c>
    </row>
    <row r="1639" spans="1:21">
      <c r="A1639">
        <v>2015</v>
      </c>
      <c r="B1639">
        <v>10</v>
      </c>
      <c r="D1639">
        <v>71</v>
      </c>
      <c r="E1639" t="s">
        <v>196</v>
      </c>
      <c r="F1639" t="s">
        <v>17</v>
      </c>
      <c r="G1639">
        <v>70</v>
      </c>
      <c r="H1639" t="s">
        <v>84</v>
      </c>
      <c r="I1639">
        <v>706814</v>
      </c>
      <c r="J1639" t="s">
        <v>233</v>
      </c>
      <c r="O1639">
        <v>69</v>
      </c>
      <c r="R1639" t="str">
        <f>+VLOOKUP($D1639,TP!$B:$E,3,FALSE)</f>
        <v>Services support</v>
      </c>
      <c r="S1639">
        <f>+VLOOKUP($D1639,TP!$B:$E,4,FALSE)</f>
        <v>0</v>
      </c>
      <c r="T1639">
        <f>+VLOOKUP($D1639,TP!$B:$F,5,FALSE)</f>
        <v>0</v>
      </c>
      <c r="U1639" t="str">
        <f>+VLOOKUP($G1639,TP!$G:$J,4,FALSE)</f>
        <v>Produits</v>
      </c>
    </row>
    <row r="1640" spans="1:21">
      <c r="A1640">
        <v>2015</v>
      </c>
      <c r="B1640">
        <v>10</v>
      </c>
      <c r="D1640">
        <v>71</v>
      </c>
      <c r="E1640" t="s">
        <v>196</v>
      </c>
      <c r="F1640" t="s">
        <v>17</v>
      </c>
      <c r="G1640">
        <v>70</v>
      </c>
      <c r="H1640" t="s">
        <v>84</v>
      </c>
      <c r="I1640">
        <v>706814</v>
      </c>
      <c r="J1640" t="s">
        <v>233</v>
      </c>
      <c r="O1640">
        <v>163.5</v>
      </c>
      <c r="R1640" t="str">
        <f>+VLOOKUP($D1640,TP!$B:$E,3,FALSE)</f>
        <v>Services support</v>
      </c>
      <c r="S1640">
        <f>+VLOOKUP($D1640,TP!$B:$E,4,FALSE)</f>
        <v>0</v>
      </c>
      <c r="T1640">
        <f>+VLOOKUP($D1640,TP!$B:$F,5,FALSE)</f>
        <v>0</v>
      </c>
      <c r="U1640" t="str">
        <f>+VLOOKUP($G1640,TP!$G:$J,4,FALSE)</f>
        <v>Produits</v>
      </c>
    </row>
    <row r="1641" spans="1:21">
      <c r="A1641">
        <v>2015</v>
      </c>
      <c r="B1641">
        <v>10</v>
      </c>
      <c r="D1641">
        <v>71</v>
      </c>
      <c r="E1641" t="s">
        <v>196</v>
      </c>
      <c r="F1641" t="s">
        <v>17</v>
      </c>
      <c r="G1641">
        <v>70</v>
      </c>
      <c r="H1641" t="s">
        <v>84</v>
      </c>
      <c r="I1641">
        <v>706814</v>
      </c>
      <c r="J1641" t="s">
        <v>233</v>
      </c>
      <c r="O1641">
        <v>310.5</v>
      </c>
      <c r="R1641" t="str">
        <f>+VLOOKUP($D1641,TP!$B:$E,3,FALSE)</f>
        <v>Services support</v>
      </c>
      <c r="S1641">
        <f>+VLOOKUP($D1641,TP!$B:$E,4,FALSE)</f>
        <v>0</v>
      </c>
      <c r="T1641">
        <f>+VLOOKUP($D1641,TP!$B:$F,5,FALSE)</f>
        <v>0</v>
      </c>
      <c r="U1641" t="str">
        <f>+VLOOKUP($G1641,TP!$G:$J,4,FALSE)</f>
        <v>Produits</v>
      </c>
    </row>
    <row r="1642" spans="1:21">
      <c r="A1642">
        <v>2015</v>
      </c>
      <c r="B1642">
        <v>10</v>
      </c>
      <c r="D1642">
        <v>71</v>
      </c>
      <c r="E1642" t="s">
        <v>196</v>
      </c>
      <c r="F1642" t="s">
        <v>17</v>
      </c>
      <c r="G1642">
        <v>70</v>
      </c>
      <c r="H1642" t="s">
        <v>84</v>
      </c>
      <c r="I1642">
        <v>706814</v>
      </c>
      <c r="J1642" t="s">
        <v>233</v>
      </c>
      <c r="O1642">
        <v>103.5</v>
      </c>
      <c r="R1642" t="str">
        <f>+VLOOKUP($D1642,TP!$B:$E,3,FALSE)</f>
        <v>Services support</v>
      </c>
      <c r="S1642">
        <f>+VLOOKUP($D1642,TP!$B:$E,4,FALSE)</f>
        <v>0</v>
      </c>
      <c r="T1642">
        <f>+VLOOKUP($D1642,TP!$B:$F,5,FALSE)</f>
        <v>0</v>
      </c>
      <c r="U1642" t="str">
        <f>+VLOOKUP($G1642,TP!$G:$J,4,FALSE)</f>
        <v>Produits</v>
      </c>
    </row>
    <row r="1643" spans="1:21">
      <c r="A1643">
        <v>2015</v>
      </c>
      <c r="B1643">
        <v>10</v>
      </c>
      <c r="D1643">
        <v>71</v>
      </c>
      <c r="E1643" t="s">
        <v>196</v>
      </c>
      <c r="F1643" t="s">
        <v>17</v>
      </c>
      <c r="G1643">
        <v>70</v>
      </c>
      <c r="H1643" t="s">
        <v>84</v>
      </c>
      <c r="I1643">
        <v>706814</v>
      </c>
      <c r="J1643" t="s">
        <v>233</v>
      </c>
      <c r="O1643">
        <v>163.5</v>
      </c>
      <c r="R1643" t="str">
        <f>+VLOOKUP($D1643,TP!$B:$E,3,FALSE)</f>
        <v>Services support</v>
      </c>
      <c r="S1643">
        <f>+VLOOKUP($D1643,TP!$B:$E,4,FALSE)</f>
        <v>0</v>
      </c>
      <c r="T1643">
        <f>+VLOOKUP($D1643,TP!$B:$F,5,FALSE)</f>
        <v>0</v>
      </c>
      <c r="U1643" t="str">
        <f>+VLOOKUP($G1643,TP!$G:$J,4,FALSE)</f>
        <v>Produits</v>
      </c>
    </row>
    <row r="1644" spans="1:21">
      <c r="A1644">
        <v>2015</v>
      </c>
      <c r="B1644">
        <v>10</v>
      </c>
      <c r="D1644">
        <v>71</v>
      </c>
      <c r="E1644" t="s">
        <v>196</v>
      </c>
      <c r="F1644" t="s">
        <v>17</v>
      </c>
      <c r="G1644">
        <v>70</v>
      </c>
      <c r="H1644" t="s">
        <v>84</v>
      </c>
      <c r="I1644">
        <v>706814</v>
      </c>
      <c r="J1644" t="s">
        <v>233</v>
      </c>
      <c r="O1644">
        <v>69</v>
      </c>
      <c r="R1644" t="str">
        <f>+VLOOKUP($D1644,TP!$B:$E,3,FALSE)</f>
        <v>Services support</v>
      </c>
      <c r="S1644">
        <f>+VLOOKUP($D1644,TP!$B:$E,4,FALSE)</f>
        <v>0</v>
      </c>
      <c r="T1644">
        <f>+VLOOKUP($D1644,TP!$B:$F,5,FALSE)</f>
        <v>0</v>
      </c>
      <c r="U1644" t="str">
        <f>+VLOOKUP($G1644,TP!$G:$J,4,FALSE)</f>
        <v>Produits</v>
      </c>
    </row>
    <row r="1645" spans="1:21">
      <c r="A1645">
        <v>2015</v>
      </c>
      <c r="B1645">
        <v>10</v>
      </c>
      <c r="D1645">
        <v>71</v>
      </c>
      <c r="E1645" t="s">
        <v>196</v>
      </c>
      <c r="F1645" t="s">
        <v>17</v>
      </c>
      <c r="G1645">
        <v>70</v>
      </c>
      <c r="H1645" t="s">
        <v>84</v>
      </c>
      <c r="I1645">
        <v>706814</v>
      </c>
      <c r="J1645" t="s">
        <v>233</v>
      </c>
      <c r="O1645">
        <v>163.5</v>
      </c>
      <c r="R1645" t="str">
        <f>+VLOOKUP($D1645,TP!$B:$E,3,FALSE)</f>
        <v>Services support</v>
      </c>
      <c r="S1645">
        <f>+VLOOKUP($D1645,TP!$B:$E,4,FALSE)</f>
        <v>0</v>
      </c>
      <c r="T1645">
        <f>+VLOOKUP($D1645,TP!$B:$F,5,FALSE)</f>
        <v>0</v>
      </c>
      <c r="U1645" t="str">
        <f>+VLOOKUP($G1645,TP!$G:$J,4,FALSE)</f>
        <v>Produits</v>
      </c>
    </row>
    <row r="1646" spans="1:21">
      <c r="A1646">
        <v>2015</v>
      </c>
      <c r="B1646">
        <v>10</v>
      </c>
      <c r="D1646">
        <v>71</v>
      </c>
      <c r="E1646" t="s">
        <v>196</v>
      </c>
      <c r="F1646" t="s">
        <v>17</v>
      </c>
      <c r="G1646">
        <v>70</v>
      </c>
      <c r="H1646" t="s">
        <v>84</v>
      </c>
      <c r="I1646">
        <v>706814</v>
      </c>
      <c r="J1646" t="s">
        <v>233</v>
      </c>
      <c r="O1646">
        <v>69</v>
      </c>
      <c r="R1646" t="str">
        <f>+VLOOKUP($D1646,TP!$B:$E,3,FALSE)</f>
        <v>Services support</v>
      </c>
      <c r="S1646">
        <f>+VLOOKUP($D1646,TP!$B:$E,4,FALSE)</f>
        <v>0</v>
      </c>
      <c r="T1646">
        <f>+VLOOKUP($D1646,TP!$B:$F,5,FALSE)</f>
        <v>0</v>
      </c>
      <c r="U1646" t="str">
        <f>+VLOOKUP($G1646,TP!$G:$J,4,FALSE)</f>
        <v>Produits</v>
      </c>
    </row>
    <row r="1647" spans="1:21">
      <c r="A1647">
        <v>2015</v>
      </c>
      <c r="B1647">
        <v>10</v>
      </c>
      <c r="D1647">
        <v>71</v>
      </c>
      <c r="E1647" t="s">
        <v>196</v>
      </c>
      <c r="F1647" t="s">
        <v>17</v>
      </c>
      <c r="G1647">
        <v>70</v>
      </c>
      <c r="H1647" t="s">
        <v>84</v>
      </c>
      <c r="I1647">
        <v>706814</v>
      </c>
      <c r="J1647" t="s">
        <v>233</v>
      </c>
      <c r="O1647">
        <v>69</v>
      </c>
      <c r="R1647" t="str">
        <f>+VLOOKUP($D1647,TP!$B:$E,3,FALSE)</f>
        <v>Services support</v>
      </c>
      <c r="S1647">
        <f>+VLOOKUP($D1647,TP!$B:$E,4,FALSE)</f>
        <v>0</v>
      </c>
      <c r="T1647">
        <f>+VLOOKUP($D1647,TP!$B:$F,5,FALSE)</f>
        <v>0</v>
      </c>
      <c r="U1647" t="str">
        <f>+VLOOKUP($G1647,TP!$G:$J,4,FALSE)</f>
        <v>Produits</v>
      </c>
    </row>
    <row r="1648" spans="1:21">
      <c r="A1648">
        <v>2015</v>
      </c>
      <c r="B1648">
        <v>10</v>
      </c>
      <c r="D1648">
        <v>71</v>
      </c>
      <c r="E1648" t="s">
        <v>196</v>
      </c>
      <c r="F1648" t="s">
        <v>17</v>
      </c>
      <c r="G1648">
        <v>70</v>
      </c>
      <c r="H1648" t="s">
        <v>84</v>
      </c>
      <c r="I1648">
        <v>706814</v>
      </c>
      <c r="J1648" t="s">
        <v>233</v>
      </c>
      <c r="O1648">
        <v>163.5</v>
      </c>
      <c r="R1648" t="str">
        <f>+VLOOKUP($D1648,TP!$B:$E,3,FALSE)</f>
        <v>Services support</v>
      </c>
      <c r="S1648">
        <f>+VLOOKUP($D1648,TP!$B:$E,4,FALSE)</f>
        <v>0</v>
      </c>
      <c r="T1648">
        <f>+VLOOKUP($D1648,TP!$B:$F,5,FALSE)</f>
        <v>0</v>
      </c>
      <c r="U1648" t="str">
        <f>+VLOOKUP($G1648,TP!$G:$J,4,FALSE)</f>
        <v>Produits</v>
      </c>
    </row>
    <row r="1649" spans="1:21">
      <c r="A1649">
        <v>2015</v>
      </c>
      <c r="B1649">
        <v>10</v>
      </c>
      <c r="D1649">
        <v>71</v>
      </c>
      <c r="E1649" t="s">
        <v>196</v>
      </c>
      <c r="F1649" t="s">
        <v>17</v>
      </c>
      <c r="G1649">
        <v>70</v>
      </c>
      <c r="H1649" t="s">
        <v>84</v>
      </c>
      <c r="I1649">
        <v>706814</v>
      </c>
      <c r="J1649" t="s">
        <v>233</v>
      </c>
      <c r="O1649">
        <v>310.5</v>
      </c>
      <c r="R1649" t="str">
        <f>+VLOOKUP($D1649,TP!$B:$E,3,FALSE)</f>
        <v>Services support</v>
      </c>
      <c r="S1649">
        <f>+VLOOKUP($D1649,TP!$B:$E,4,FALSE)</f>
        <v>0</v>
      </c>
      <c r="T1649">
        <f>+VLOOKUP($D1649,TP!$B:$F,5,FALSE)</f>
        <v>0</v>
      </c>
      <c r="U1649" t="str">
        <f>+VLOOKUP($G1649,TP!$G:$J,4,FALSE)</f>
        <v>Produits</v>
      </c>
    </row>
    <row r="1650" spans="1:21">
      <c r="A1650">
        <v>2015</v>
      </c>
      <c r="B1650">
        <v>10</v>
      </c>
      <c r="D1650">
        <v>71</v>
      </c>
      <c r="E1650" t="s">
        <v>196</v>
      </c>
      <c r="F1650" t="s">
        <v>17</v>
      </c>
      <c r="G1650">
        <v>70</v>
      </c>
      <c r="H1650" t="s">
        <v>84</v>
      </c>
      <c r="I1650">
        <v>706814</v>
      </c>
      <c r="J1650" t="s">
        <v>233</v>
      </c>
      <c r="O1650">
        <v>103.5</v>
      </c>
      <c r="R1650" t="str">
        <f>+VLOOKUP($D1650,TP!$B:$E,3,FALSE)</f>
        <v>Services support</v>
      </c>
      <c r="S1650">
        <f>+VLOOKUP($D1650,TP!$B:$E,4,FALSE)</f>
        <v>0</v>
      </c>
      <c r="T1650">
        <f>+VLOOKUP($D1650,TP!$B:$F,5,FALSE)</f>
        <v>0</v>
      </c>
      <c r="U1650" t="str">
        <f>+VLOOKUP($G1650,TP!$G:$J,4,FALSE)</f>
        <v>Produits</v>
      </c>
    </row>
    <row r="1651" spans="1:21">
      <c r="A1651">
        <v>2015</v>
      </c>
      <c r="B1651">
        <v>10</v>
      </c>
      <c r="D1651">
        <v>71</v>
      </c>
      <c r="E1651" t="s">
        <v>196</v>
      </c>
      <c r="F1651" t="s">
        <v>17</v>
      </c>
      <c r="G1651">
        <v>70</v>
      </c>
      <c r="H1651" t="s">
        <v>84</v>
      </c>
      <c r="I1651">
        <v>706814</v>
      </c>
      <c r="J1651" t="s">
        <v>233</v>
      </c>
      <c r="O1651">
        <v>424.97</v>
      </c>
      <c r="R1651" t="str">
        <f>+VLOOKUP($D1651,TP!$B:$E,3,FALSE)</f>
        <v>Services support</v>
      </c>
      <c r="S1651">
        <f>+VLOOKUP($D1651,TP!$B:$E,4,FALSE)</f>
        <v>0</v>
      </c>
      <c r="T1651">
        <f>+VLOOKUP($D1651,TP!$B:$F,5,FALSE)</f>
        <v>0</v>
      </c>
      <c r="U1651" t="str">
        <f>+VLOOKUP($G1651,TP!$G:$J,4,FALSE)</f>
        <v>Produits</v>
      </c>
    </row>
    <row r="1652" spans="1:21">
      <c r="A1652">
        <v>2015</v>
      </c>
      <c r="B1652">
        <v>10</v>
      </c>
      <c r="D1652">
        <v>71</v>
      </c>
      <c r="E1652" t="s">
        <v>196</v>
      </c>
      <c r="F1652" t="s">
        <v>17</v>
      </c>
      <c r="G1652">
        <v>70</v>
      </c>
      <c r="H1652" t="s">
        <v>84</v>
      </c>
      <c r="I1652">
        <v>706814</v>
      </c>
      <c r="J1652" t="s">
        <v>233</v>
      </c>
      <c r="O1652">
        <v>-424.97</v>
      </c>
      <c r="R1652" t="str">
        <f>+VLOOKUP($D1652,TP!$B:$E,3,FALSE)</f>
        <v>Services support</v>
      </c>
      <c r="S1652">
        <f>+VLOOKUP($D1652,TP!$B:$E,4,FALSE)</f>
        <v>0</v>
      </c>
      <c r="T1652">
        <f>+VLOOKUP($D1652,TP!$B:$F,5,FALSE)</f>
        <v>0</v>
      </c>
      <c r="U1652" t="str">
        <f>+VLOOKUP($G1652,TP!$G:$J,4,FALSE)</f>
        <v>Produits</v>
      </c>
    </row>
    <row r="1653" spans="1:21">
      <c r="A1653">
        <v>2015</v>
      </c>
      <c r="B1653">
        <v>10</v>
      </c>
      <c r="D1653">
        <v>71</v>
      </c>
      <c r="E1653" t="s">
        <v>196</v>
      </c>
      <c r="F1653" t="s">
        <v>17</v>
      </c>
      <c r="G1653">
        <v>70</v>
      </c>
      <c r="H1653" t="s">
        <v>84</v>
      </c>
      <c r="I1653">
        <v>706814</v>
      </c>
      <c r="J1653" t="s">
        <v>233</v>
      </c>
      <c r="O1653">
        <v>69</v>
      </c>
      <c r="R1653" t="str">
        <f>+VLOOKUP($D1653,TP!$B:$E,3,FALSE)</f>
        <v>Services support</v>
      </c>
      <c r="S1653">
        <f>+VLOOKUP($D1653,TP!$B:$E,4,FALSE)</f>
        <v>0</v>
      </c>
      <c r="T1653">
        <f>+VLOOKUP($D1653,TP!$B:$F,5,FALSE)</f>
        <v>0</v>
      </c>
      <c r="U1653" t="str">
        <f>+VLOOKUP($G1653,TP!$G:$J,4,FALSE)</f>
        <v>Produits</v>
      </c>
    </row>
    <row r="1654" spans="1:21">
      <c r="A1654">
        <v>2015</v>
      </c>
      <c r="B1654">
        <v>10</v>
      </c>
      <c r="D1654">
        <v>71</v>
      </c>
      <c r="E1654" t="s">
        <v>196</v>
      </c>
      <c r="F1654" t="s">
        <v>17</v>
      </c>
      <c r="G1654">
        <v>70</v>
      </c>
      <c r="H1654" t="s">
        <v>84</v>
      </c>
      <c r="I1654">
        <v>706814</v>
      </c>
      <c r="J1654" t="s">
        <v>233</v>
      </c>
      <c r="O1654">
        <v>163.5</v>
      </c>
      <c r="R1654" t="str">
        <f>+VLOOKUP($D1654,TP!$B:$E,3,FALSE)</f>
        <v>Services support</v>
      </c>
      <c r="S1654">
        <f>+VLOOKUP($D1654,TP!$B:$E,4,FALSE)</f>
        <v>0</v>
      </c>
      <c r="T1654">
        <f>+VLOOKUP($D1654,TP!$B:$F,5,FALSE)</f>
        <v>0</v>
      </c>
      <c r="U1654" t="str">
        <f>+VLOOKUP($G1654,TP!$G:$J,4,FALSE)</f>
        <v>Produits</v>
      </c>
    </row>
    <row r="1655" spans="1:21">
      <c r="A1655">
        <v>2015</v>
      </c>
      <c r="B1655">
        <v>10</v>
      </c>
      <c r="D1655">
        <v>71</v>
      </c>
      <c r="E1655" t="s">
        <v>196</v>
      </c>
      <c r="F1655" t="s">
        <v>17</v>
      </c>
      <c r="G1655">
        <v>70</v>
      </c>
      <c r="H1655" t="s">
        <v>84</v>
      </c>
      <c r="I1655">
        <v>706814</v>
      </c>
      <c r="J1655" t="s">
        <v>233</v>
      </c>
      <c r="O1655">
        <v>163.5</v>
      </c>
      <c r="R1655" t="str">
        <f>+VLOOKUP($D1655,TP!$B:$E,3,FALSE)</f>
        <v>Services support</v>
      </c>
      <c r="S1655">
        <f>+VLOOKUP($D1655,TP!$B:$E,4,FALSE)</f>
        <v>0</v>
      </c>
      <c r="T1655">
        <f>+VLOOKUP($D1655,TP!$B:$F,5,FALSE)</f>
        <v>0</v>
      </c>
      <c r="U1655" t="str">
        <f>+VLOOKUP($G1655,TP!$G:$J,4,FALSE)</f>
        <v>Produits</v>
      </c>
    </row>
    <row r="1656" spans="1:21">
      <c r="A1656">
        <v>2015</v>
      </c>
      <c r="B1656">
        <v>10</v>
      </c>
      <c r="D1656">
        <v>71</v>
      </c>
      <c r="E1656" t="s">
        <v>196</v>
      </c>
      <c r="F1656" t="s">
        <v>17</v>
      </c>
      <c r="G1656">
        <v>70</v>
      </c>
      <c r="H1656" t="s">
        <v>84</v>
      </c>
      <c r="I1656">
        <v>706814</v>
      </c>
      <c r="J1656" t="s">
        <v>233</v>
      </c>
      <c r="O1656">
        <v>69</v>
      </c>
      <c r="R1656" t="str">
        <f>+VLOOKUP($D1656,TP!$B:$E,3,FALSE)</f>
        <v>Services support</v>
      </c>
      <c r="S1656">
        <f>+VLOOKUP($D1656,TP!$B:$E,4,FALSE)</f>
        <v>0</v>
      </c>
      <c r="T1656">
        <f>+VLOOKUP($D1656,TP!$B:$F,5,FALSE)</f>
        <v>0</v>
      </c>
      <c r="U1656" t="str">
        <f>+VLOOKUP($G1656,TP!$G:$J,4,FALSE)</f>
        <v>Produits</v>
      </c>
    </row>
    <row r="1657" spans="1:21">
      <c r="A1657">
        <v>2015</v>
      </c>
      <c r="B1657">
        <v>10</v>
      </c>
      <c r="D1657">
        <v>71</v>
      </c>
      <c r="E1657" t="s">
        <v>196</v>
      </c>
      <c r="F1657" t="s">
        <v>17</v>
      </c>
      <c r="G1657">
        <v>70</v>
      </c>
      <c r="H1657" t="s">
        <v>84</v>
      </c>
      <c r="I1657">
        <v>706814</v>
      </c>
      <c r="J1657" t="s">
        <v>233</v>
      </c>
      <c r="O1657">
        <v>163.5</v>
      </c>
      <c r="R1657" t="str">
        <f>+VLOOKUP($D1657,TP!$B:$E,3,FALSE)</f>
        <v>Services support</v>
      </c>
      <c r="S1657">
        <f>+VLOOKUP($D1657,TP!$B:$E,4,FALSE)</f>
        <v>0</v>
      </c>
      <c r="T1657">
        <f>+VLOOKUP($D1657,TP!$B:$F,5,FALSE)</f>
        <v>0</v>
      </c>
      <c r="U1657" t="str">
        <f>+VLOOKUP($G1657,TP!$G:$J,4,FALSE)</f>
        <v>Produits</v>
      </c>
    </row>
    <row r="1658" spans="1:21">
      <c r="A1658">
        <v>2015</v>
      </c>
      <c r="B1658">
        <v>10</v>
      </c>
      <c r="D1658">
        <v>71</v>
      </c>
      <c r="E1658" t="s">
        <v>196</v>
      </c>
      <c r="F1658" t="s">
        <v>17</v>
      </c>
      <c r="G1658">
        <v>70</v>
      </c>
      <c r="H1658" t="s">
        <v>84</v>
      </c>
      <c r="I1658">
        <v>706814</v>
      </c>
      <c r="J1658" t="s">
        <v>233</v>
      </c>
      <c r="O1658">
        <v>69</v>
      </c>
      <c r="R1658" t="str">
        <f>+VLOOKUP($D1658,TP!$B:$E,3,FALSE)</f>
        <v>Services support</v>
      </c>
      <c r="S1658">
        <f>+VLOOKUP($D1658,TP!$B:$E,4,FALSE)</f>
        <v>0</v>
      </c>
      <c r="T1658">
        <f>+VLOOKUP($D1658,TP!$B:$F,5,FALSE)</f>
        <v>0</v>
      </c>
      <c r="U1658" t="str">
        <f>+VLOOKUP($G1658,TP!$G:$J,4,FALSE)</f>
        <v>Produits</v>
      </c>
    </row>
    <row r="1659" spans="1:21">
      <c r="A1659">
        <v>2015</v>
      </c>
      <c r="B1659">
        <v>10</v>
      </c>
      <c r="D1659">
        <v>71</v>
      </c>
      <c r="E1659" t="s">
        <v>196</v>
      </c>
      <c r="F1659" t="s">
        <v>17</v>
      </c>
      <c r="G1659">
        <v>70</v>
      </c>
      <c r="H1659" t="s">
        <v>84</v>
      </c>
      <c r="I1659">
        <v>706822</v>
      </c>
      <c r="J1659" t="s">
        <v>234</v>
      </c>
      <c r="K1659">
        <v>1351</v>
      </c>
      <c r="L1659">
        <v>1000</v>
      </c>
      <c r="M1659">
        <v>500</v>
      </c>
      <c r="P1659">
        <v>1000</v>
      </c>
      <c r="Q1659">
        <v>1000</v>
      </c>
      <c r="R1659" t="str">
        <f>+VLOOKUP($D1659,TP!$B:$E,3,FALSE)</f>
        <v>Services support</v>
      </c>
      <c r="S1659">
        <f>+VLOOKUP($D1659,TP!$B:$E,4,FALSE)</f>
        <v>0</v>
      </c>
      <c r="T1659">
        <f>+VLOOKUP($D1659,TP!$B:$F,5,FALSE)</f>
        <v>0</v>
      </c>
      <c r="U1659" t="str">
        <f>+VLOOKUP($G1659,TP!$G:$J,4,FALSE)</f>
        <v>Produits</v>
      </c>
    </row>
    <row r="1660" spans="1:21">
      <c r="A1660">
        <v>2015</v>
      </c>
      <c r="B1660">
        <v>10</v>
      </c>
      <c r="D1660">
        <v>71</v>
      </c>
      <c r="E1660" t="s">
        <v>196</v>
      </c>
      <c r="F1660" t="s">
        <v>17</v>
      </c>
      <c r="G1660">
        <v>70</v>
      </c>
      <c r="H1660" t="s">
        <v>84</v>
      </c>
      <c r="I1660">
        <v>706822</v>
      </c>
      <c r="J1660" t="s">
        <v>234</v>
      </c>
      <c r="O1660">
        <v>279</v>
      </c>
      <c r="R1660" t="str">
        <f>+VLOOKUP($D1660,TP!$B:$E,3,FALSE)</f>
        <v>Services support</v>
      </c>
      <c r="S1660">
        <f>+VLOOKUP($D1660,TP!$B:$E,4,FALSE)</f>
        <v>0</v>
      </c>
      <c r="T1660">
        <f>+VLOOKUP($D1660,TP!$B:$F,5,FALSE)</f>
        <v>0</v>
      </c>
      <c r="U1660" t="str">
        <f>+VLOOKUP($G1660,TP!$G:$J,4,FALSE)</f>
        <v>Produits</v>
      </c>
    </row>
    <row r="1661" spans="1:21">
      <c r="A1661">
        <v>2015</v>
      </c>
      <c r="B1661">
        <v>10</v>
      </c>
      <c r="D1661">
        <v>71</v>
      </c>
      <c r="E1661" t="s">
        <v>196</v>
      </c>
      <c r="F1661" t="s">
        <v>17</v>
      </c>
      <c r="G1661">
        <v>70</v>
      </c>
      <c r="H1661" t="s">
        <v>84</v>
      </c>
      <c r="I1661">
        <v>706822</v>
      </c>
      <c r="J1661" t="s">
        <v>234</v>
      </c>
      <c r="O1661">
        <v>506</v>
      </c>
      <c r="R1661" t="str">
        <f>+VLOOKUP($D1661,TP!$B:$E,3,FALSE)</f>
        <v>Services support</v>
      </c>
      <c r="S1661">
        <f>+VLOOKUP($D1661,TP!$B:$E,4,FALSE)</f>
        <v>0</v>
      </c>
      <c r="T1661">
        <f>+VLOOKUP($D1661,TP!$B:$F,5,FALSE)</f>
        <v>0</v>
      </c>
      <c r="U1661" t="str">
        <f>+VLOOKUP($G1661,TP!$G:$J,4,FALSE)</f>
        <v>Produits</v>
      </c>
    </row>
    <row r="1662" spans="1:21">
      <c r="A1662">
        <v>2015</v>
      </c>
      <c r="B1662">
        <v>10</v>
      </c>
      <c r="D1662">
        <v>71</v>
      </c>
      <c r="E1662" t="s">
        <v>196</v>
      </c>
      <c r="F1662" t="s">
        <v>17</v>
      </c>
      <c r="G1662">
        <v>70</v>
      </c>
      <c r="H1662" t="s">
        <v>84</v>
      </c>
      <c r="I1662">
        <v>706822</v>
      </c>
      <c r="J1662" t="s">
        <v>234</v>
      </c>
      <c r="O1662">
        <v>188</v>
      </c>
      <c r="R1662" t="str">
        <f>+VLOOKUP($D1662,TP!$B:$E,3,FALSE)</f>
        <v>Services support</v>
      </c>
      <c r="S1662">
        <f>+VLOOKUP($D1662,TP!$B:$E,4,FALSE)</f>
        <v>0</v>
      </c>
      <c r="T1662">
        <f>+VLOOKUP($D1662,TP!$B:$F,5,FALSE)</f>
        <v>0</v>
      </c>
      <c r="U1662" t="str">
        <f>+VLOOKUP($G1662,TP!$G:$J,4,FALSE)</f>
        <v>Produits</v>
      </c>
    </row>
    <row r="1663" spans="1:21">
      <c r="A1663">
        <v>2015</v>
      </c>
      <c r="B1663">
        <v>10</v>
      </c>
      <c r="D1663">
        <v>71</v>
      </c>
      <c r="E1663" t="s">
        <v>196</v>
      </c>
      <c r="F1663" t="s">
        <v>17</v>
      </c>
      <c r="G1663">
        <v>70</v>
      </c>
      <c r="H1663" t="s">
        <v>84</v>
      </c>
      <c r="I1663">
        <v>706822</v>
      </c>
      <c r="J1663" t="s">
        <v>234</v>
      </c>
      <c r="O1663">
        <v>-188</v>
      </c>
      <c r="R1663" t="str">
        <f>+VLOOKUP($D1663,TP!$B:$E,3,FALSE)</f>
        <v>Services support</v>
      </c>
      <c r="S1663">
        <f>+VLOOKUP($D1663,TP!$B:$E,4,FALSE)</f>
        <v>0</v>
      </c>
      <c r="T1663">
        <f>+VLOOKUP($D1663,TP!$B:$F,5,FALSE)</f>
        <v>0</v>
      </c>
      <c r="U1663" t="str">
        <f>+VLOOKUP($G1663,TP!$G:$J,4,FALSE)</f>
        <v>Produits</v>
      </c>
    </row>
    <row r="1664" spans="1:21">
      <c r="A1664">
        <v>2015</v>
      </c>
      <c r="B1664">
        <v>10</v>
      </c>
      <c r="D1664">
        <v>71</v>
      </c>
      <c r="E1664" t="s">
        <v>196</v>
      </c>
      <c r="F1664" t="s">
        <v>17</v>
      </c>
      <c r="G1664">
        <v>70</v>
      </c>
      <c r="H1664" t="s">
        <v>84</v>
      </c>
      <c r="I1664">
        <v>706822</v>
      </c>
      <c r="J1664" t="s">
        <v>234</v>
      </c>
      <c r="O1664">
        <v>-506</v>
      </c>
      <c r="R1664" t="str">
        <f>+VLOOKUP($D1664,TP!$B:$E,3,FALSE)</f>
        <v>Services support</v>
      </c>
      <c r="S1664">
        <f>+VLOOKUP($D1664,TP!$B:$E,4,FALSE)</f>
        <v>0</v>
      </c>
      <c r="T1664">
        <f>+VLOOKUP($D1664,TP!$B:$F,5,FALSE)</f>
        <v>0</v>
      </c>
      <c r="U1664" t="str">
        <f>+VLOOKUP($G1664,TP!$G:$J,4,FALSE)</f>
        <v>Produits</v>
      </c>
    </row>
    <row r="1665" spans="1:21">
      <c r="A1665">
        <v>2015</v>
      </c>
      <c r="B1665">
        <v>10</v>
      </c>
      <c r="D1665">
        <v>71</v>
      </c>
      <c r="E1665" t="s">
        <v>196</v>
      </c>
      <c r="F1665" t="s">
        <v>17</v>
      </c>
      <c r="G1665">
        <v>70</v>
      </c>
      <c r="H1665" t="s">
        <v>84</v>
      </c>
      <c r="I1665">
        <v>706822</v>
      </c>
      <c r="J1665" t="s">
        <v>234</v>
      </c>
      <c r="O1665">
        <v>94</v>
      </c>
      <c r="R1665" t="str">
        <f>+VLOOKUP($D1665,TP!$B:$E,3,FALSE)</f>
        <v>Services support</v>
      </c>
      <c r="S1665">
        <f>+VLOOKUP($D1665,TP!$B:$E,4,FALSE)</f>
        <v>0</v>
      </c>
      <c r="T1665">
        <f>+VLOOKUP($D1665,TP!$B:$F,5,FALSE)</f>
        <v>0</v>
      </c>
      <c r="U1665" t="str">
        <f>+VLOOKUP($G1665,TP!$G:$J,4,FALSE)</f>
        <v>Produits</v>
      </c>
    </row>
    <row r="1666" spans="1:21">
      <c r="A1666">
        <v>2015</v>
      </c>
      <c r="B1666">
        <v>10</v>
      </c>
      <c r="D1666">
        <v>71</v>
      </c>
      <c r="E1666" t="s">
        <v>196</v>
      </c>
      <c r="F1666" t="s">
        <v>17</v>
      </c>
      <c r="G1666">
        <v>70</v>
      </c>
      <c r="H1666" t="s">
        <v>84</v>
      </c>
      <c r="I1666">
        <v>706822</v>
      </c>
      <c r="J1666" t="s">
        <v>234</v>
      </c>
      <c r="O1666">
        <v>94</v>
      </c>
      <c r="R1666" t="str">
        <f>+VLOOKUP($D1666,TP!$B:$E,3,FALSE)</f>
        <v>Services support</v>
      </c>
      <c r="S1666">
        <f>+VLOOKUP($D1666,TP!$B:$E,4,FALSE)</f>
        <v>0</v>
      </c>
      <c r="T1666">
        <f>+VLOOKUP($D1666,TP!$B:$F,5,FALSE)</f>
        <v>0</v>
      </c>
      <c r="U1666" t="str">
        <f>+VLOOKUP($G1666,TP!$G:$J,4,FALSE)</f>
        <v>Produits</v>
      </c>
    </row>
    <row r="1667" spans="1:21">
      <c r="A1667">
        <v>2015</v>
      </c>
      <c r="B1667">
        <v>10</v>
      </c>
      <c r="D1667">
        <v>71</v>
      </c>
      <c r="E1667" t="s">
        <v>196</v>
      </c>
      <c r="F1667" t="s">
        <v>17</v>
      </c>
      <c r="G1667">
        <v>70</v>
      </c>
      <c r="H1667" t="s">
        <v>84</v>
      </c>
      <c r="I1667">
        <v>706822</v>
      </c>
      <c r="J1667" t="s">
        <v>234</v>
      </c>
      <c r="O1667">
        <v>-94</v>
      </c>
      <c r="R1667" t="str">
        <f>+VLOOKUP($D1667,TP!$B:$E,3,FALSE)</f>
        <v>Services support</v>
      </c>
      <c r="S1667">
        <f>+VLOOKUP($D1667,TP!$B:$E,4,FALSE)</f>
        <v>0</v>
      </c>
      <c r="T1667">
        <f>+VLOOKUP($D1667,TP!$B:$F,5,FALSE)</f>
        <v>0</v>
      </c>
      <c r="U1667" t="str">
        <f>+VLOOKUP($G1667,TP!$G:$J,4,FALSE)</f>
        <v>Produits</v>
      </c>
    </row>
    <row r="1668" spans="1:21">
      <c r="A1668">
        <v>2015</v>
      </c>
      <c r="B1668">
        <v>10</v>
      </c>
      <c r="D1668">
        <v>71</v>
      </c>
      <c r="E1668" t="s">
        <v>196</v>
      </c>
      <c r="F1668" t="s">
        <v>17</v>
      </c>
      <c r="G1668">
        <v>70</v>
      </c>
      <c r="H1668" t="s">
        <v>84</v>
      </c>
      <c r="I1668">
        <v>706822</v>
      </c>
      <c r="J1668" t="s">
        <v>234</v>
      </c>
      <c r="O1668">
        <v>94</v>
      </c>
      <c r="R1668" t="str">
        <f>+VLOOKUP($D1668,TP!$B:$E,3,FALSE)</f>
        <v>Services support</v>
      </c>
      <c r="S1668">
        <f>+VLOOKUP($D1668,TP!$B:$E,4,FALSE)</f>
        <v>0</v>
      </c>
      <c r="T1668">
        <f>+VLOOKUP($D1668,TP!$B:$F,5,FALSE)</f>
        <v>0</v>
      </c>
      <c r="U1668" t="str">
        <f>+VLOOKUP($G1668,TP!$G:$J,4,FALSE)</f>
        <v>Produits</v>
      </c>
    </row>
    <row r="1669" spans="1:21">
      <c r="A1669">
        <v>2015</v>
      </c>
      <c r="B1669">
        <v>10</v>
      </c>
      <c r="D1669">
        <v>71</v>
      </c>
      <c r="E1669" t="s">
        <v>196</v>
      </c>
      <c r="F1669" t="s">
        <v>17</v>
      </c>
      <c r="G1669">
        <v>70</v>
      </c>
      <c r="H1669" t="s">
        <v>84</v>
      </c>
      <c r="I1669">
        <v>708811</v>
      </c>
      <c r="J1669" t="s">
        <v>235</v>
      </c>
      <c r="K1669">
        <v>122024</v>
      </c>
      <c r="L1669">
        <v>129600</v>
      </c>
      <c r="M1669">
        <v>123380</v>
      </c>
      <c r="P1669">
        <v>132200</v>
      </c>
      <c r="Q1669">
        <v>134800</v>
      </c>
      <c r="R1669" t="str">
        <f>+VLOOKUP($D1669,TP!$B:$E,3,FALSE)</f>
        <v>Services support</v>
      </c>
      <c r="S1669">
        <f>+VLOOKUP($D1669,TP!$B:$E,4,FALSE)</f>
        <v>0</v>
      </c>
      <c r="T1669">
        <f>+VLOOKUP($D1669,TP!$B:$F,5,FALSE)</f>
        <v>0</v>
      </c>
      <c r="U1669" t="str">
        <f>+VLOOKUP($G1669,TP!$G:$J,4,FALSE)</f>
        <v>Produits</v>
      </c>
    </row>
    <row r="1670" spans="1:21">
      <c r="A1670">
        <v>2015</v>
      </c>
      <c r="B1670">
        <v>10</v>
      </c>
      <c r="D1670">
        <v>71</v>
      </c>
      <c r="E1670" t="s">
        <v>196</v>
      </c>
      <c r="F1670" t="s">
        <v>17</v>
      </c>
      <c r="G1670">
        <v>70</v>
      </c>
      <c r="H1670" t="s">
        <v>84</v>
      </c>
      <c r="I1670">
        <v>708811</v>
      </c>
      <c r="J1670" t="s">
        <v>235</v>
      </c>
      <c r="O1670">
        <v>1995</v>
      </c>
      <c r="R1670" t="str">
        <f>+VLOOKUP($D1670,TP!$B:$E,3,FALSE)</f>
        <v>Services support</v>
      </c>
      <c r="S1670">
        <f>+VLOOKUP($D1670,TP!$B:$E,4,FALSE)</f>
        <v>0</v>
      </c>
      <c r="T1670">
        <f>+VLOOKUP($D1670,TP!$B:$F,5,FALSE)</f>
        <v>0</v>
      </c>
      <c r="U1670" t="str">
        <f>+VLOOKUP($G1670,TP!$G:$J,4,FALSE)</f>
        <v>Produits</v>
      </c>
    </row>
    <row r="1671" spans="1:21">
      <c r="A1671">
        <v>2015</v>
      </c>
      <c r="B1671">
        <v>10</v>
      </c>
      <c r="D1671">
        <v>71</v>
      </c>
      <c r="E1671" t="s">
        <v>196</v>
      </c>
      <c r="F1671" t="s">
        <v>17</v>
      </c>
      <c r="G1671">
        <v>70</v>
      </c>
      <c r="H1671" t="s">
        <v>84</v>
      </c>
      <c r="I1671">
        <v>708811</v>
      </c>
      <c r="J1671" t="s">
        <v>235</v>
      </c>
      <c r="O1671">
        <v>1327.5</v>
      </c>
      <c r="R1671" t="str">
        <f>+VLOOKUP($D1671,TP!$B:$E,3,FALSE)</f>
        <v>Services support</v>
      </c>
      <c r="S1671">
        <f>+VLOOKUP($D1671,TP!$B:$E,4,FALSE)</f>
        <v>0</v>
      </c>
      <c r="T1671">
        <f>+VLOOKUP($D1671,TP!$B:$F,5,FALSE)</f>
        <v>0</v>
      </c>
      <c r="U1671" t="str">
        <f>+VLOOKUP($G1671,TP!$G:$J,4,FALSE)</f>
        <v>Produits</v>
      </c>
    </row>
    <row r="1672" spans="1:21">
      <c r="A1672">
        <v>2015</v>
      </c>
      <c r="B1672">
        <v>10</v>
      </c>
      <c r="D1672">
        <v>71</v>
      </c>
      <c r="E1672" t="s">
        <v>196</v>
      </c>
      <c r="F1672" t="s">
        <v>17</v>
      </c>
      <c r="G1672">
        <v>70</v>
      </c>
      <c r="H1672" t="s">
        <v>84</v>
      </c>
      <c r="I1672">
        <v>708811</v>
      </c>
      <c r="J1672" t="s">
        <v>235</v>
      </c>
      <c r="O1672">
        <v>1755</v>
      </c>
      <c r="R1672" t="str">
        <f>+VLOOKUP($D1672,TP!$B:$E,3,FALSE)</f>
        <v>Services support</v>
      </c>
      <c r="S1672">
        <f>+VLOOKUP($D1672,TP!$B:$E,4,FALSE)</f>
        <v>0</v>
      </c>
      <c r="T1672">
        <f>+VLOOKUP($D1672,TP!$B:$F,5,FALSE)</f>
        <v>0</v>
      </c>
      <c r="U1672" t="str">
        <f>+VLOOKUP($G1672,TP!$G:$J,4,FALSE)</f>
        <v>Produits</v>
      </c>
    </row>
    <row r="1673" spans="1:21">
      <c r="A1673">
        <v>2015</v>
      </c>
      <c r="B1673">
        <v>10</v>
      </c>
      <c r="D1673">
        <v>71</v>
      </c>
      <c r="E1673" t="s">
        <v>196</v>
      </c>
      <c r="F1673" t="s">
        <v>17</v>
      </c>
      <c r="G1673">
        <v>70</v>
      </c>
      <c r="H1673" t="s">
        <v>84</v>
      </c>
      <c r="I1673">
        <v>708811</v>
      </c>
      <c r="J1673" t="s">
        <v>235</v>
      </c>
      <c r="O1673">
        <v>1147.5</v>
      </c>
      <c r="R1673" t="str">
        <f>+VLOOKUP($D1673,TP!$B:$E,3,FALSE)</f>
        <v>Services support</v>
      </c>
      <c r="S1673">
        <f>+VLOOKUP($D1673,TP!$B:$E,4,FALSE)</f>
        <v>0</v>
      </c>
      <c r="T1673">
        <f>+VLOOKUP($D1673,TP!$B:$F,5,FALSE)</f>
        <v>0</v>
      </c>
      <c r="U1673" t="str">
        <f>+VLOOKUP($G1673,TP!$G:$J,4,FALSE)</f>
        <v>Produits</v>
      </c>
    </row>
    <row r="1674" spans="1:21">
      <c r="A1674">
        <v>2015</v>
      </c>
      <c r="B1674">
        <v>10</v>
      </c>
      <c r="D1674">
        <v>71</v>
      </c>
      <c r="E1674" t="s">
        <v>196</v>
      </c>
      <c r="F1674" t="s">
        <v>17</v>
      </c>
      <c r="G1674">
        <v>70</v>
      </c>
      <c r="H1674" t="s">
        <v>84</v>
      </c>
      <c r="I1674">
        <v>708811</v>
      </c>
      <c r="J1674" t="s">
        <v>235</v>
      </c>
      <c r="O1674">
        <v>742.5</v>
      </c>
      <c r="R1674" t="str">
        <f>+VLOOKUP($D1674,TP!$B:$E,3,FALSE)</f>
        <v>Services support</v>
      </c>
      <c r="S1674">
        <f>+VLOOKUP($D1674,TP!$B:$E,4,FALSE)</f>
        <v>0</v>
      </c>
      <c r="T1674">
        <f>+VLOOKUP($D1674,TP!$B:$F,5,FALSE)</f>
        <v>0</v>
      </c>
      <c r="U1674" t="str">
        <f>+VLOOKUP($G1674,TP!$G:$J,4,FALSE)</f>
        <v>Produits</v>
      </c>
    </row>
    <row r="1675" spans="1:21">
      <c r="A1675">
        <v>2015</v>
      </c>
      <c r="B1675">
        <v>10</v>
      </c>
      <c r="D1675">
        <v>71</v>
      </c>
      <c r="E1675" t="s">
        <v>196</v>
      </c>
      <c r="F1675" t="s">
        <v>17</v>
      </c>
      <c r="G1675">
        <v>70</v>
      </c>
      <c r="H1675" t="s">
        <v>84</v>
      </c>
      <c r="I1675">
        <v>708811</v>
      </c>
      <c r="J1675" t="s">
        <v>235</v>
      </c>
      <c r="O1675">
        <v>1935</v>
      </c>
      <c r="R1675" t="str">
        <f>+VLOOKUP($D1675,TP!$B:$E,3,FALSE)</f>
        <v>Services support</v>
      </c>
      <c r="S1675">
        <f>+VLOOKUP($D1675,TP!$B:$E,4,FALSE)</f>
        <v>0</v>
      </c>
      <c r="T1675">
        <f>+VLOOKUP($D1675,TP!$B:$F,5,FALSE)</f>
        <v>0</v>
      </c>
      <c r="U1675" t="str">
        <f>+VLOOKUP($G1675,TP!$G:$J,4,FALSE)</f>
        <v>Produits</v>
      </c>
    </row>
    <row r="1676" spans="1:21">
      <c r="A1676">
        <v>2015</v>
      </c>
      <c r="B1676">
        <v>10</v>
      </c>
      <c r="D1676">
        <v>71</v>
      </c>
      <c r="E1676" t="s">
        <v>196</v>
      </c>
      <c r="F1676" t="s">
        <v>17</v>
      </c>
      <c r="G1676">
        <v>70</v>
      </c>
      <c r="H1676" t="s">
        <v>84</v>
      </c>
      <c r="I1676">
        <v>708811</v>
      </c>
      <c r="J1676" t="s">
        <v>235</v>
      </c>
      <c r="O1676">
        <v>427.5</v>
      </c>
      <c r="R1676" t="str">
        <f>+VLOOKUP($D1676,TP!$B:$E,3,FALSE)</f>
        <v>Services support</v>
      </c>
      <c r="S1676">
        <f>+VLOOKUP($D1676,TP!$B:$E,4,FALSE)</f>
        <v>0</v>
      </c>
      <c r="T1676">
        <f>+VLOOKUP($D1676,TP!$B:$F,5,FALSE)</f>
        <v>0</v>
      </c>
      <c r="U1676" t="str">
        <f>+VLOOKUP($G1676,TP!$G:$J,4,FALSE)</f>
        <v>Produits</v>
      </c>
    </row>
    <row r="1677" spans="1:21">
      <c r="A1677">
        <v>2015</v>
      </c>
      <c r="B1677">
        <v>10</v>
      </c>
      <c r="D1677">
        <v>71</v>
      </c>
      <c r="E1677" t="s">
        <v>196</v>
      </c>
      <c r="F1677" t="s">
        <v>17</v>
      </c>
      <c r="G1677">
        <v>70</v>
      </c>
      <c r="H1677" t="s">
        <v>84</v>
      </c>
      <c r="I1677">
        <v>708811</v>
      </c>
      <c r="J1677" t="s">
        <v>235</v>
      </c>
      <c r="O1677">
        <v>4185</v>
      </c>
      <c r="R1677" t="str">
        <f>+VLOOKUP($D1677,TP!$B:$E,3,FALSE)</f>
        <v>Services support</v>
      </c>
      <c r="S1677">
        <f>+VLOOKUP($D1677,TP!$B:$E,4,FALSE)</f>
        <v>0</v>
      </c>
      <c r="T1677">
        <f>+VLOOKUP($D1677,TP!$B:$F,5,FALSE)</f>
        <v>0</v>
      </c>
      <c r="U1677" t="str">
        <f>+VLOOKUP($G1677,TP!$G:$J,4,FALSE)</f>
        <v>Produits</v>
      </c>
    </row>
    <row r="1678" spans="1:21">
      <c r="A1678">
        <v>2015</v>
      </c>
      <c r="B1678">
        <v>10</v>
      </c>
      <c r="D1678">
        <v>71</v>
      </c>
      <c r="E1678" t="s">
        <v>196</v>
      </c>
      <c r="F1678" t="s">
        <v>17</v>
      </c>
      <c r="G1678">
        <v>70</v>
      </c>
      <c r="H1678" t="s">
        <v>84</v>
      </c>
      <c r="I1678">
        <v>708811</v>
      </c>
      <c r="J1678" t="s">
        <v>235</v>
      </c>
      <c r="O1678">
        <v>1890</v>
      </c>
      <c r="R1678" t="str">
        <f>+VLOOKUP($D1678,TP!$B:$E,3,FALSE)</f>
        <v>Services support</v>
      </c>
      <c r="S1678">
        <f>+VLOOKUP($D1678,TP!$B:$E,4,FALSE)</f>
        <v>0</v>
      </c>
      <c r="T1678">
        <f>+VLOOKUP($D1678,TP!$B:$F,5,FALSE)</f>
        <v>0</v>
      </c>
      <c r="U1678" t="str">
        <f>+VLOOKUP($G1678,TP!$G:$J,4,FALSE)</f>
        <v>Produits</v>
      </c>
    </row>
    <row r="1679" spans="1:21">
      <c r="A1679">
        <v>2015</v>
      </c>
      <c r="B1679">
        <v>10</v>
      </c>
      <c r="D1679">
        <v>71</v>
      </c>
      <c r="E1679" t="s">
        <v>196</v>
      </c>
      <c r="F1679" t="s">
        <v>17</v>
      </c>
      <c r="G1679">
        <v>70</v>
      </c>
      <c r="H1679" t="s">
        <v>84</v>
      </c>
      <c r="I1679">
        <v>708811</v>
      </c>
      <c r="J1679" t="s">
        <v>235</v>
      </c>
      <c r="O1679">
        <v>2407.5</v>
      </c>
      <c r="R1679" t="str">
        <f>+VLOOKUP($D1679,TP!$B:$E,3,FALSE)</f>
        <v>Services support</v>
      </c>
      <c r="S1679">
        <f>+VLOOKUP($D1679,TP!$B:$E,4,FALSE)</f>
        <v>0</v>
      </c>
      <c r="T1679">
        <f>+VLOOKUP($D1679,TP!$B:$F,5,FALSE)</f>
        <v>0</v>
      </c>
      <c r="U1679" t="str">
        <f>+VLOOKUP($G1679,TP!$G:$J,4,FALSE)</f>
        <v>Produits</v>
      </c>
    </row>
    <row r="1680" spans="1:21">
      <c r="A1680">
        <v>2015</v>
      </c>
      <c r="B1680">
        <v>10</v>
      </c>
      <c r="D1680">
        <v>71</v>
      </c>
      <c r="E1680" t="s">
        <v>196</v>
      </c>
      <c r="F1680" t="s">
        <v>17</v>
      </c>
      <c r="G1680">
        <v>70</v>
      </c>
      <c r="H1680" t="s">
        <v>84</v>
      </c>
      <c r="I1680">
        <v>708811</v>
      </c>
      <c r="J1680" t="s">
        <v>235</v>
      </c>
      <c r="O1680">
        <v>3285</v>
      </c>
      <c r="R1680" t="str">
        <f>+VLOOKUP($D1680,TP!$B:$E,3,FALSE)</f>
        <v>Services support</v>
      </c>
      <c r="S1680">
        <f>+VLOOKUP($D1680,TP!$B:$E,4,FALSE)</f>
        <v>0</v>
      </c>
      <c r="T1680">
        <f>+VLOOKUP($D1680,TP!$B:$F,5,FALSE)</f>
        <v>0</v>
      </c>
      <c r="U1680" t="str">
        <f>+VLOOKUP($G1680,TP!$G:$J,4,FALSE)</f>
        <v>Produits</v>
      </c>
    </row>
    <row r="1681" spans="1:21">
      <c r="A1681">
        <v>2015</v>
      </c>
      <c r="B1681">
        <v>10</v>
      </c>
      <c r="D1681">
        <v>71</v>
      </c>
      <c r="E1681" t="s">
        <v>196</v>
      </c>
      <c r="F1681" t="s">
        <v>17</v>
      </c>
      <c r="G1681">
        <v>70</v>
      </c>
      <c r="H1681" t="s">
        <v>84</v>
      </c>
      <c r="I1681">
        <v>708811</v>
      </c>
      <c r="J1681" t="s">
        <v>235</v>
      </c>
      <c r="O1681">
        <v>1890</v>
      </c>
      <c r="R1681" t="str">
        <f>+VLOOKUP($D1681,TP!$B:$E,3,FALSE)</f>
        <v>Services support</v>
      </c>
      <c r="S1681">
        <f>+VLOOKUP($D1681,TP!$B:$E,4,FALSE)</f>
        <v>0</v>
      </c>
      <c r="T1681">
        <f>+VLOOKUP($D1681,TP!$B:$F,5,FALSE)</f>
        <v>0</v>
      </c>
      <c r="U1681" t="str">
        <f>+VLOOKUP($G1681,TP!$G:$J,4,FALSE)</f>
        <v>Produits</v>
      </c>
    </row>
    <row r="1682" spans="1:21">
      <c r="A1682">
        <v>2015</v>
      </c>
      <c r="B1682">
        <v>10</v>
      </c>
      <c r="D1682">
        <v>71</v>
      </c>
      <c r="E1682" t="s">
        <v>196</v>
      </c>
      <c r="F1682" t="s">
        <v>17</v>
      </c>
      <c r="G1682">
        <v>70</v>
      </c>
      <c r="H1682" t="s">
        <v>84</v>
      </c>
      <c r="I1682">
        <v>708811</v>
      </c>
      <c r="J1682" t="s">
        <v>235</v>
      </c>
      <c r="O1682">
        <v>4140</v>
      </c>
      <c r="R1682" t="str">
        <f>+VLOOKUP($D1682,TP!$B:$E,3,FALSE)</f>
        <v>Services support</v>
      </c>
      <c r="S1682">
        <f>+VLOOKUP($D1682,TP!$B:$E,4,FALSE)</f>
        <v>0</v>
      </c>
      <c r="T1682">
        <f>+VLOOKUP($D1682,TP!$B:$F,5,FALSE)</f>
        <v>0</v>
      </c>
      <c r="U1682" t="str">
        <f>+VLOOKUP($G1682,TP!$G:$J,4,FALSE)</f>
        <v>Produits</v>
      </c>
    </row>
    <row r="1683" spans="1:21">
      <c r="A1683">
        <v>2015</v>
      </c>
      <c r="B1683">
        <v>10</v>
      </c>
      <c r="D1683">
        <v>71</v>
      </c>
      <c r="E1683" t="s">
        <v>196</v>
      </c>
      <c r="F1683" t="s">
        <v>17</v>
      </c>
      <c r="G1683">
        <v>70</v>
      </c>
      <c r="H1683" t="s">
        <v>84</v>
      </c>
      <c r="I1683">
        <v>708811</v>
      </c>
      <c r="J1683" t="s">
        <v>235</v>
      </c>
      <c r="O1683">
        <v>855</v>
      </c>
      <c r="R1683" t="str">
        <f>+VLOOKUP($D1683,TP!$B:$E,3,FALSE)</f>
        <v>Services support</v>
      </c>
      <c r="S1683">
        <f>+VLOOKUP($D1683,TP!$B:$E,4,FALSE)</f>
        <v>0</v>
      </c>
      <c r="T1683">
        <f>+VLOOKUP($D1683,TP!$B:$F,5,FALSE)</f>
        <v>0</v>
      </c>
      <c r="U1683" t="str">
        <f>+VLOOKUP($G1683,TP!$G:$J,4,FALSE)</f>
        <v>Produits</v>
      </c>
    </row>
    <row r="1684" spans="1:21">
      <c r="A1684">
        <v>2015</v>
      </c>
      <c r="B1684">
        <v>10</v>
      </c>
      <c r="D1684">
        <v>71</v>
      </c>
      <c r="E1684" t="s">
        <v>196</v>
      </c>
      <c r="F1684" t="s">
        <v>17</v>
      </c>
      <c r="G1684">
        <v>70</v>
      </c>
      <c r="H1684" t="s">
        <v>84</v>
      </c>
      <c r="I1684">
        <v>708811</v>
      </c>
      <c r="J1684" t="s">
        <v>235</v>
      </c>
      <c r="O1684">
        <v>142.5</v>
      </c>
      <c r="R1684" t="str">
        <f>+VLOOKUP($D1684,TP!$B:$E,3,FALSE)</f>
        <v>Services support</v>
      </c>
      <c r="S1684">
        <f>+VLOOKUP($D1684,TP!$B:$E,4,FALSE)</f>
        <v>0</v>
      </c>
      <c r="T1684">
        <f>+VLOOKUP($D1684,TP!$B:$F,5,FALSE)</f>
        <v>0</v>
      </c>
      <c r="U1684" t="str">
        <f>+VLOOKUP($G1684,TP!$G:$J,4,FALSE)</f>
        <v>Produits</v>
      </c>
    </row>
    <row r="1685" spans="1:21">
      <c r="A1685">
        <v>2015</v>
      </c>
      <c r="B1685">
        <v>10</v>
      </c>
      <c r="D1685">
        <v>71</v>
      </c>
      <c r="E1685" t="s">
        <v>196</v>
      </c>
      <c r="F1685" t="s">
        <v>17</v>
      </c>
      <c r="G1685">
        <v>70</v>
      </c>
      <c r="H1685" t="s">
        <v>84</v>
      </c>
      <c r="I1685">
        <v>708811</v>
      </c>
      <c r="J1685" t="s">
        <v>235</v>
      </c>
      <c r="O1685">
        <v>2137.5</v>
      </c>
      <c r="R1685" t="str">
        <f>+VLOOKUP($D1685,TP!$B:$E,3,FALSE)</f>
        <v>Services support</v>
      </c>
      <c r="S1685">
        <f>+VLOOKUP($D1685,TP!$B:$E,4,FALSE)</f>
        <v>0</v>
      </c>
      <c r="T1685">
        <f>+VLOOKUP($D1685,TP!$B:$F,5,FALSE)</f>
        <v>0</v>
      </c>
      <c r="U1685" t="str">
        <f>+VLOOKUP($G1685,TP!$G:$J,4,FALSE)</f>
        <v>Produits</v>
      </c>
    </row>
    <row r="1686" spans="1:21">
      <c r="A1686">
        <v>2015</v>
      </c>
      <c r="B1686">
        <v>10</v>
      </c>
      <c r="D1686">
        <v>71</v>
      </c>
      <c r="E1686" t="s">
        <v>196</v>
      </c>
      <c r="F1686" t="s">
        <v>17</v>
      </c>
      <c r="G1686">
        <v>70</v>
      </c>
      <c r="H1686" t="s">
        <v>84</v>
      </c>
      <c r="I1686">
        <v>708811</v>
      </c>
      <c r="J1686" t="s">
        <v>235</v>
      </c>
      <c r="O1686">
        <v>2137.5</v>
      </c>
      <c r="R1686" t="str">
        <f>+VLOOKUP($D1686,TP!$B:$E,3,FALSE)</f>
        <v>Services support</v>
      </c>
      <c r="S1686">
        <f>+VLOOKUP($D1686,TP!$B:$E,4,FALSE)</f>
        <v>0</v>
      </c>
      <c r="T1686">
        <f>+VLOOKUP($D1686,TP!$B:$F,5,FALSE)</f>
        <v>0</v>
      </c>
      <c r="U1686" t="str">
        <f>+VLOOKUP($G1686,TP!$G:$J,4,FALSE)</f>
        <v>Produits</v>
      </c>
    </row>
    <row r="1687" spans="1:21">
      <c r="A1687">
        <v>2015</v>
      </c>
      <c r="B1687">
        <v>10</v>
      </c>
      <c r="D1687">
        <v>71</v>
      </c>
      <c r="E1687" t="s">
        <v>196</v>
      </c>
      <c r="F1687" t="s">
        <v>17</v>
      </c>
      <c r="G1687">
        <v>70</v>
      </c>
      <c r="H1687" t="s">
        <v>84</v>
      </c>
      <c r="I1687">
        <v>708811</v>
      </c>
      <c r="J1687" t="s">
        <v>235</v>
      </c>
      <c r="O1687">
        <v>4185</v>
      </c>
      <c r="R1687" t="str">
        <f>+VLOOKUP($D1687,TP!$B:$E,3,FALSE)</f>
        <v>Services support</v>
      </c>
      <c r="S1687">
        <f>+VLOOKUP($D1687,TP!$B:$E,4,FALSE)</f>
        <v>0</v>
      </c>
      <c r="T1687">
        <f>+VLOOKUP($D1687,TP!$B:$F,5,FALSE)</f>
        <v>0</v>
      </c>
      <c r="U1687" t="str">
        <f>+VLOOKUP($G1687,TP!$G:$J,4,FALSE)</f>
        <v>Produits</v>
      </c>
    </row>
    <row r="1688" spans="1:21">
      <c r="A1688">
        <v>2015</v>
      </c>
      <c r="B1688">
        <v>10</v>
      </c>
      <c r="D1688">
        <v>71</v>
      </c>
      <c r="E1688" t="s">
        <v>196</v>
      </c>
      <c r="F1688" t="s">
        <v>17</v>
      </c>
      <c r="G1688">
        <v>70</v>
      </c>
      <c r="H1688" t="s">
        <v>84</v>
      </c>
      <c r="I1688">
        <v>708811</v>
      </c>
      <c r="J1688" t="s">
        <v>235</v>
      </c>
      <c r="O1688">
        <v>855</v>
      </c>
      <c r="R1688" t="str">
        <f>+VLOOKUP($D1688,TP!$B:$E,3,FALSE)</f>
        <v>Services support</v>
      </c>
      <c r="S1688">
        <f>+VLOOKUP($D1688,TP!$B:$E,4,FALSE)</f>
        <v>0</v>
      </c>
      <c r="T1688">
        <f>+VLOOKUP($D1688,TP!$B:$F,5,FALSE)</f>
        <v>0</v>
      </c>
      <c r="U1688" t="str">
        <f>+VLOOKUP($G1688,TP!$G:$J,4,FALSE)</f>
        <v>Produits</v>
      </c>
    </row>
    <row r="1689" spans="1:21">
      <c r="A1689">
        <v>2015</v>
      </c>
      <c r="B1689">
        <v>10</v>
      </c>
      <c r="D1689">
        <v>71</v>
      </c>
      <c r="E1689" t="s">
        <v>196</v>
      </c>
      <c r="F1689" t="s">
        <v>17</v>
      </c>
      <c r="G1689">
        <v>70</v>
      </c>
      <c r="H1689" t="s">
        <v>84</v>
      </c>
      <c r="I1689">
        <v>708811</v>
      </c>
      <c r="J1689" t="s">
        <v>235</v>
      </c>
      <c r="O1689">
        <v>2407.5</v>
      </c>
      <c r="R1689" t="str">
        <f>+VLOOKUP($D1689,TP!$B:$E,3,FALSE)</f>
        <v>Services support</v>
      </c>
      <c r="S1689">
        <f>+VLOOKUP($D1689,TP!$B:$E,4,FALSE)</f>
        <v>0</v>
      </c>
      <c r="T1689">
        <f>+VLOOKUP($D1689,TP!$B:$F,5,FALSE)</f>
        <v>0</v>
      </c>
      <c r="U1689" t="str">
        <f>+VLOOKUP($G1689,TP!$G:$J,4,FALSE)</f>
        <v>Produits</v>
      </c>
    </row>
    <row r="1690" spans="1:21">
      <c r="A1690">
        <v>2015</v>
      </c>
      <c r="B1690">
        <v>10</v>
      </c>
      <c r="D1690">
        <v>71</v>
      </c>
      <c r="E1690" t="s">
        <v>196</v>
      </c>
      <c r="F1690" t="s">
        <v>17</v>
      </c>
      <c r="G1690">
        <v>70</v>
      </c>
      <c r="H1690" t="s">
        <v>84</v>
      </c>
      <c r="I1690">
        <v>708811</v>
      </c>
      <c r="J1690" t="s">
        <v>235</v>
      </c>
      <c r="O1690">
        <v>1327.5</v>
      </c>
      <c r="R1690" t="str">
        <f>+VLOOKUP($D1690,TP!$B:$E,3,FALSE)</f>
        <v>Services support</v>
      </c>
      <c r="S1690">
        <f>+VLOOKUP($D1690,TP!$B:$E,4,FALSE)</f>
        <v>0</v>
      </c>
      <c r="T1690">
        <f>+VLOOKUP($D1690,TP!$B:$F,5,FALSE)</f>
        <v>0</v>
      </c>
      <c r="U1690" t="str">
        <f>+VLOOKUP($G1690,TP!$G:$J,4,FALSE)</f>
        <v>Produits</v>
      </c>
    </row>
    <row r="1691" spans="1:21">
      <c r="A1691">
        <v>2015</v>
      </c>
      <c r="B1691">
        <v>10</v>
      </c>
      <c r="D1691">
        <v>71</v>
      </c>
      <c r="E1691" t="s">
        <v>196</v>
      </c>
      <c r="F1691" t="s">
        <v>17</v>
      </c>
      <c r="G1691">
        <v>70</v>
      </c>
      <c r="H1691" t="s">
        <v>84</v>
      </c>
      <c r="I1691">
        <v>708811</v>
      </c>
      <c r="J1691" t="s">
        <v>235</v>
      </c>
      <c r="O1691">
        <v>1890</v>
      </c>
      <c r="R1691" t="str">
        <f>+VLOOKUP($D1691,TP!$B:$E,3,FALSE)</f>
        <v>Services support</v>
      </c>
      <c r="S1691">
        <f>+VLOOKUP($D1691,TP!$B:$E,4,FALSE)</f>
        <v>0</v>
      </c>
      <c r="T1691">
        <f>+VLOOKUP($D1691,TP!$B:$F,5,FALSE)</f>
        <v>0</v>
      </c>
      <c r="U1691" t="str">
        <f>+VLOOKUP($G1691,TP!$G:$J,4,FALSE)</f>
        <v>Produits</v>
      </c>
    </row>
    <row r="1692" spans="1:21">
      <c r="A1692">
        <v>2015</v>
      </c>
      <c r="B1692">
        <v>10</v>
      </c>
      <c r="D1692">
        <v>71</v>
      </c>
      <c r="E1692" t="s">
        <v>196</v>
      </c>
      <c r="F1692" t="s">
        <v>17</v>
      </c>
      <c r="G1692">
        <v>70</v>
      </c>
      <c r="H1692" t="s">
        <v>84</v>
      </c>
      <c r="I1692">
        <v>708811</v>
      </c>
      <c r="J1692" t="s">
        <v>235</v>
      </c>
      <c r="O1692">
        <v>1147.5</v>
      </c>
      <c r="R1692" t="str">
        <f>+VLOOKUP($D1692,TP!$B:$E,3,FALSE)</f>
        <v>Services support</v>
      </c>
      <c r="S1692">
        <f>+VLOOKUP($D1692,TP!$B:$E,4,FALSE)</f>
        <v>0</v>
      </c>
      <c r="T1692">
        <f>+VLOOKUP($D1692,TP!$B:$F,5,FALSE)</f>
        <v>0</v>
      </c>
      <c r="U1692" t="str">
        <f>+VLOOKUP($G1692,TP!$G:$J,4,FALSE)</f>
        <v>Produits</v>
      </c>
    </row>
    <row r="1693" spans="1:21">
      <c r="A1693">
        <v>2015</v>
      </c>
      <c r="B1693">
        <v>10</v>
      </c>
      <c r="D1693">
        <v>71</v>
      </c>
      <c r="E1693" t="s">
        <v>196</v>
      </c>
      <c r="F1693" t="s">
        <v>17</v>
      </c>
      <c r="G1693">
        <v>70</v>
      </c>
      <c r="H1693" t="s">
        <v>84</v>
      </c>
      <c r="I1693">
        <v>708811</v>
      </c>
      <c r="J1693" t="s">
        <v>235</v>
      </c>
      <c r="O1693">
        <v>427.5</v>
      </c>
      <c r="R1693" t="str">
        <f>+VLOOKUP($D1693,TP!$B:$E,3,FALSE)</f>
        <v>Services support</v>
      </c>
      <c r="S1693">
        <f>+VLOOKUP($D1693,TP!$B:$E,4,FALSE)</f>
        <v>0</v>
      </c>
      <c r="T1693">
        <f>+VLOOKUP($D1693,TP!$B:$F,5,FALSE)</f>
        <v>0</v>
      </c>
      <c r="U1693" t="str">
        <f>+VLOOKUP($G1693,TP!$G:$J,4,FALSE)</f>
        <v>Produits</v>
      </c>
    </row>
    <row r="1694" spans="1:21">
      <c r="A1694">
        <v>2015</v>
      </c>
      <c r="B1694">
        <v>10</v>
      </c>
      <c r="D1694">
        <v>71</v>
      </c>
      <c r="E1694" t="s">
        <v>196</v>
      </c>
      <c r="F1694" t="s">
        <v>17</v>
      </c>
      <c r="G1694">
        <v>70</v>
      </c>
      <c r="H1694" t="s">
        <v>84</v>
      </c>
      <c r="I1694">
        <v>708811</v>
      </c>
      <c r="J1694" t="s">
        <v>235</v>
      </c>
      <c r="O1694">
        <v>3285</v>
      </c>
      <c r="R1694" t="str">
        <f>+VLOOKUP($D1694,TP!$B:$E,3,FALSE)</f>
        <v>Services support</v>
      </c>
      <c r="S1694">
        <f>+VLOOKUP($D1694,TP!$B:$E,4,FALSE)</f>
        <v>0</v>
      </c>
      <c r="T1694">
        <f>+VLOOKUP($D1694,TP!$B:$F,5,FALSE)</f>
        <v>0</v>
      </c>
      <c r="U1694" t="str">
        <f>+VLOOKUP($G1694,TP!$G:$J,4,FALSE)</f>
        <v>Produits</v>
      </c>
    </row>
    <row r="1695" spans="1:21">
      <c r="A1695">
        <v>2015</v>
      </c>
      <c r="B1695">
        <v>10</v>
      </c>
      <c r="D1695">
        <v>71</v>
      </c>
      <c r="E1695" t="s">
        <v>196</v>
      </c>
      <c r="F1695" t="s">
        <v>17</v>
      </c>
      <c r="G1695">
        <v>70</v>
      </c>
      <c r="H1695" t="s">
        <v>84</v>
      </c>
      <c r="I1695">
        <v>708811</v>
      </c>
      <c r="J1695" t="s">
        <v>235</v>
      </c>
      <c r="O1695">
        <v>742.5</v>
      </c>
      <c r="R1695" t="str">
        <f>+VLOOKUP($D1695,TP!$B:$E,3,FALSE)</f>
        <v>Services support</v>
      </c>
      <c r="S1695">
        <f>+VLOOKUP($D1695,TP!$B:$E,4,FALSE)</f>
        <v>0</v>
      </c>
      <c r="T1695">
        <f>+VLOOKUP($D1695,TP!$B:$F,5,FALSE)</f>
        <v>0</v>
      </c>
      <c r="U1695" t="str">
        <f>+VLOOKUP($G1695,TP!$G:$J,4,FALSE)</f>
        <v>Produits</v>
      </c>
    </row>
    <row r="1696" spans="1:21">
      <c r="A1696">
        <v>2015</v>
      </c>
      <c r="B1696">
        <v>10</v>
      </c>
      <c r="D1696">
        <v>71</v>
      </c>
      <c r="E1696" t="s">
        <v>196</v>
      </c>
      <c r="F1696" t="s">
        <v>17</v>
      </c>
      <c r="G1696">
        <v>70</v>
      </c>
      <c r="H1696" t="s">
        <v>84</v>
      </c>
      <c r="I1696">
        <v>708811</v>
      </c>
      <c r="J1696" t="s">
        <v>235</v>
      </c>
      <c r="O1696">
        <v>1935</v>
      </c>
      <c r="R1696" t="str">
        <f>+VLOOKUP($D1696,TP!$B:$E,3,FALSE)</f>
        <v>Services support</v>
      </c>
      <c r="S1696">
        <f>+VLOOKUP($D1696,TP!$B:$E,4,FALSE)</f>
        <v>0</v>
      </c>
      <c r="T1696">
        <f>+VLOOKUP($D1696,TP!$B:$F,5,FALSE)</f>
        <v>0</v>
      </c>
      <c r="U1696" t="str">
        <f>+VLOOKUP($G1696,TP!$G:$J,4,FALSE)</f>
        <v>Produits</v>
      </c>
    </row>
    <row r="1697" spans="1:21">
      <c r="A1697">
        <v>2015</v>
      </c>
      <c r="B1697">
        <v>10</v>
      </c>
      <c r="D1697">
        <v>71</v>
      </c>
      <c r="E1697" t="s">
        <v>196</v>
      </c>
      <c r="F1697" t="s">
        <v>17</v>
      </c>
      <c r="G1697">
        <v>70</v>
      </c>
      <c r="H1697" t="s">
        <v>84</v>
      </c>
      <c r="I1697">
        <v>708811</v>
      </c>
      <c r="J1697" t="s">
        <v>235</v>
      </c>
      <c r="O1697">
        <v>1890</v>
      </c>
      <c r="R1697" t="str">
        <f>+VLOOKUP($D1697,TP!$B:$E,3,FALSE)</f>
        <v>Services support</v>
      </c>
      <c r="S1697">
        <f>+VLOOKUP($D1697,TP!$B:$E,4,FALSE)</f>
        <v>0</v>
      </c>
      <c r="T1697">
        <f>+VLOOKUP($D1697,TP!$B:$F,5,FALSE)</f>
        <v>0</v>
      </c>
      <c r="U1697" t="str">
        <f>+VLOOKUP($G1697,TP!$G:$J,4,FALSE)</f>
        <v>Produits</v>
      </c>
    </row>
    <row r="1698" spans="1:21">
      <c r="A1698">
        <v>2015</v>
      </c>
      <c r="B1698">
        <v>10</v>
      </c>
      <c r="D1698">
        <v>71</v>
      </c>
      <c r="E1698" t="s">
        <v>196</v>
      </c>
      <c r="F1698" t="s">
        <v>17</v>
      </c>
      <c r="G1698">
        <v>70</v>
      </c>
      <c r="H1698" t="s">
        <v>84</v>
      </c>
      <c r="I1698">
        <v>708811</v>
      </c>
      <c r="J1698" t="s">
        <v>235</v>
      </c>
      <c r="O1698">
        <v>1755</v>
      </c>
      <c r="R1698" t="str">
        <f>+VLOOKUP($D1698,TP!$B:$E,3,FALSE)</f>
        <v>Services support</v>
      </c>
      <c r="S1698">
        <f>+VLOOKUP($D1698,TP!$B:$E,4,FALSE)</f>
        <v>0</v>
      </c>
      <c r="T1698">
        <f>+VLOOKUP($D1698,TP!$B:$F,5,FALSE)</f>
        <v>0</v>
      </c>
      <c r="U1698" t="str">
        <f>+VLOOKUP($G1698,TP!$G:$J,4,FALSE)</f>
        <v>Produits</v>
      </c>
    </row>
    <row r="1699" spans="1:21">
      <c r="A1699">
        <v>2015</v>
      </c>
      <c r="B1699">
        <v>10</v>
      </c>
      <c r="D1699">
        <v>71</v>
      </c>
      <c r="E1699" t="s">
        <v>196</v>
      </c>
      <c r="F1699" t="s">
        <v>17</v>
      </c>
      <c r="G1699">
        <v>70</v>
      </c>
      <c r="H1699" t="s">
        <v>84</v>
      </c>
      <c r="I1699">
        <v>708811</v>
      </c>
      <c r="J1699" t="s">
        <v>235</v>
      </c>
      <c r="O1699">
        <v>4140</v>
      </c>
      <c r="R1699" t="str">
        <f>+VLOOKUP($D1699,TP!$B:$E,3,FALSE)</f>
        <v>Services support</v>
      </c>
      <c r="S1699">
        <f>+VLOOKUP($D1699,TP!$B:$E,4,FALSE)</f>
        <v>0</v>
      </c>
      <c r="T1699">
        <f>+VLOOKUP($D1699,TP!$B:$F,5,FALSE)</f>
        <v>0</v>
      </c>
      <c r="U1699" t="str">
        <f>+VLOOKUP($G1699,TP!$G:$J,4,FALSE)</f>
        <v>Produits</v>
      </c>
    </row>
    <row r="1700" spans="1:21">
      <c r="A1700">
        <v>2015</v>
      </c>
      <c r="B1700">
        <v>10</v>
      </c>
      <c r="D1700">
        <v>71</v>
      </c>
      <c r="E1700" t="s">
        <v>196</v>
      </c>
      <c r="F1700" t="s">
        <v>17</v>
      </c>
      <c r="G1700">
        <v>70</v>
      </c>
      <c r="H1700" t="s">
        <v>84</v>
      </c>
      <c r="I1700">
        <v>708811</v>
      </c>
      <c r="J1700" t="s">
        <v>235</v>
      </c>
      <c r="O1700">
        <v>2137.5</v>
      </c>
      <c r="R1700" t="str">
        <f>+VLOOKUP($D1700,TP!$B:$E,3,FALSE)</f>
        <v>Services support</v>
      </c>
      <c r="S1700">
        <f>+VLOOKUP($D1700,TP!$B:$E,4,FALSE)</f>
        <v>0</v>
      </c>
      <c r="T1700">
        <f>+VLOOKUP($D1700,TP!$B:$F,5,FALSE)</f>
        <v>0</v>
      </c>
      <c r="U1700" t="str">
        <f>+VLOOKUP($G1700,TP!$G:$J,4,FALSE)</f>
        <v>Produits</v>
      </c>
    </row>
    <row r="1701" spans="1:21">
      <c r="A1701">
        <v>2015</v>
      </c>
      <c r="B1701">
        <v>10</v>
      </c>
      <c r="D1701">
        <v>71</v>
      </c>
      <c r="E1701" t="s">
        <v>196</v>
      </c>
      <c r="F1701" t="s">
        <v>17</v>
      </c>
      <c r="G1701">
        <v>70</v>
      </c>
      <c r="H1701" t="s">
        <v>84</v>
      </c>
      <c r="I1701">
        <v>708811</v>
      </c>
      <c r="J1701" t="s">
        <v>235</v>
      </c>
      <c r="O1701">
        <v>2137.5</v>
      </c>
      <c r="R1701" t="str">
        <f>+VLOOKUP($D1701,TP!$B:$E,3,FALSE)</f>
        <v>Services support</v>
      </c>
      <c r="S1701">
        <f>+VLOOKUP($D1701,TP!$B:$E,4,FALSE)</f>
        <v>0</v>
      </c>
      <c r="T1701">
        <f>+VLOOKUP($D1701,TP!$B:$F,5,FALSE)</f>
        <v>0</v>
      </c>
      <c r="U1701" t="str">
        <f>+VLOOKUP($G1701,TP!$G:$J,4,FALSE)</f>
        <v>Produits</v>
      </c>
    </row>
    <row r="1702" spans="1:21">
      <c r="A1702">
        <v>2015</v>
      </c>
      <c r="B1702">
        <v>10</v>
      </c>
      <c r="D1702">
        <v>71</v>
      </c>
      <c r="E1702" t="s">
        <v>196</v>
      </c>
      <c r="F1702" t="s">
        <v>17</v>
      </c>
      <c r="G1702">
        <v>70</v>
      </c>
      <c r="H1702" t="s">
        <v>84</v>
      </c>
      <c r="I1702">
        <v>708811</v>
      </c>
      <c r="J1702" t="s">
        <v>235</v>
      </c>
      <c r="O1702">
        <v>2137.5</v>
      </c>
      <c r="R1702" t="str">
        <f>+VLOOKUP($D1702,TP!$B:$E,3,FALSE)</f>
        <v>Services support</v>
      </c>
      <c r="S1702">
        <f>+VLOOKUP($D1702,TP!$B:$E,4,FALSE)</f>
        <v>0</v>
      </c>
      <c r="T1702">
        <f>+VLOOKUP($D1702,TP!$B:$F,5,FALSE)</f>
        <v>0</v>
      </c>
      <c r="U1702" t="str">
        <f>+VLOOKUP($G1702,TP!$G:$J,4,FALSE)</f>
        <v>Produits</v>
      </c>
    </row>
    <row r="1703" spans="1:21">
      <c r="A1703">
        <v>2015</v>
      </c>
      <c r="B1703">
        <v>10</v>
      </c>
      <c r="D1703">
        <v>71</v>
      </c>
      <c r="E1703" t="s">
        <v>196</v>
      </c>
      <c r="F1703" t="s">
        <v>17</v>
      </c>
      <c r="G1703">
        <v>70</v>
      </c>
      <c r="H1703" t="s">
        <v>84</v>
      </c>
      <c r="I1703">
        <v>708811</v>
      </c>
      <c r="J1703" t="s">
        <v>235</v>
      </c>
      <c r="O1703">
        <v>3285</v>
      </c>
      <c r="R1703" t="str">
        <f>+VLOOKUP($D1703,TP!$B:$E,3,FALSE)</f>
        <v>Services support</v>
      </c>
      <c r="S1703">
        <f>+VLOOKUP($D1703,TP!$B:$E,4,FALSE)</f>
        <v>0</v>
      </c>
      <c r="T1703">
        <f>+VLOOKUP($D1703,TP!$B:$F,5,FALSE)</f>
        <v>0</v>
      </c>
      <c r="U1703" t="str">
        <f>+VLOOKUP($G1703,TP!$G:$J,4,FALSE)</f>
        <v>Produits</v>
      </c>
    </row>
    <row r="1704" spans="1:21">
      <c r="A1704">
        <v>2015</v>
      </c>
      <c r="B1704">
        <v>10</v>
      </c>
      <c r="D1704">
        <v>71</v>
      </c>
      <c r="E1704" t="s">
        <v>196</v>
      </c>
      <c r="F1704" t="s">
        <v>17</v>
      </c>
      <c r="G1704">
        <v>70</v>
      </c>
      <c r="H1704" t="s">
        <v>84</v>
      </c>
      <c r="I1704">
        <v>708811</v>
      </c>
      <c r="J1704" t="s">
        <v>235</v>
      </c>
      <c r="O1704">
        <v>427.5</v>
      </c>
      <c r="R1704" t="str">
        <f>+VLOOKUP($D1704,TP!$B:$E,3,FALSE)</f>
        <v>Services support</v>
      </c>
      <c r="S1704">
        <f>+VLOOKUP($D1704,TP!$B:$E,4,FALSE)</f>
        <v>0</v>
      </c>
      <c r="T1704">
        <f>+VLOOKUP($D1704,TP!$B:$F,5,FALSE)</f>
        <v>0</v>
      </c>
      <c r="U1704" t="str">
        <f>+VLOOKUP($G1704,TP!$G:$J,4,FALSE)</f>
        <v>Produits</v>
      </c>
    </row>
    <row r="1705" spans="1:21">
      <c r="A1705">
        <v>2015</v>
      </c>
      <c r="B1705">
        <v>10</v>
      </c>
      <c r="D1705">
        <v>71</v>
      </c>
      <c r="E1705" t="s">
        <v>196</v>
      </c>
      <c r="F1705" t="s">
        <v>17</v>
      </c>
      <c r="G1705">
        <v>70</v>
      </c>
      <c r="H1705" t="s">
        <v>84</v>
      </c>
      <c r="I1705">
        <v>708811</v>
      </c>
      <c r="J1705" t="s">
        <v>235</v>
      </c>
      <c r="O1705">
        <v>855</v>
      </c>
      <c r="R1705" t="str">
        <f>+VLOOKUP($D1705,TP!$B:$E,3,FALSE)</f>
        <v>Services support</v>
      </c>
      <c r="S1705">
        <f>+VLOOKUP($D1705,TP!$B:$E,4,FALSE)</f>
        <v>0</v>
      </c>
      <c r="T1705">
        <f>+VLOOKUP($D1705,TP!$B:$F,5,FALSE)</f>
        <v>0</v>
      </c>
      <c r="U1705" t="str">
        <f>+VLOOKUP($G1705,TP!$G:$J,4,FALSE)</f>
        <v>Produits</v>
      </c>
    </row>
    <row r="1706" spans="1:21">
      <c r="A1706">
        <v>2015</v>
      </c>
      <c r="B1706">
        <v>10</v>
      </c>
      <c r="D1706">
        <v>71</v>
      </c>
      <c r="E1706" t="s">
        <v>196</v>
      </c>
      <c r="F1706" t="s">
        <v>17</v>
      </c>
      <c r="G1706">
        <v>70</v>
      </c>
      <c r="H1706" t="s">
        <v>84</v>
      </c>
      <c r="I1706">
        <v>708811</v>
      </c>
      <c r="J1706" t="s">
        <v>235</v>
      </c>
      <c r="O1706">
        <v>1327.5</v>
      </c>
      <c r="R1706" t="str">
        <f>+VLOOKUP($D1706,TP!$B:$E,3,FALSE)</f>
        <v>Services support</v>
      </c>
      <c r="S1706">
        <f>+VLOOKUP($D1706,TP!$B:$E,4,FALSE)</f>
        <v>0</v>
      </c>
      <c r="T1706">
        <f>+VLOOKUP($D1706,TP!$B:$F,5,FALSE)</f>
        <v>0</v>
      </c>
      <c r="U1706" t="str">
        <f>+VLOOKUP($G1706,TP!$G:$J,4,FALSE)</f>
        <v>Produits</v>
      </c>
    </row>
    <row r="1707" spans="1:21">
      <c r="A1707">
        <v>2015</v>
      </c>
      <c r="B1707">
        <v>10</v>
      </c>
      <c r="D1707">
        <v>71</v>
      </c>
      <c r="E1707" t="s">
        <v>196</v>
      </c>
      <c r="F1707" t="s">
        <v>17</v>
      </c>
      <c r="G1707">
        <v>70</v>
      </c>
      <c r="H1707" t="s">
        <v>84</v>
      </c>
      <c r="I1707">
        <v>708811</v>
      </c>
      <c r="J1707" t="s">
        <v>235</v>
      </c>
      <c r="O1707">
        <v>2407.5</v>
      </c>
      <c r="R1707" t="str">
        <f>+VLOOKUP($D1707,TP!$B:$E,3,FALSE)</f>
        <v>Services support</v>
      </c>
      <c r="S1707">
        <f>+VLOOKUP($D1707,TP!$B:$E,4,FALSE)</f>
        <v>0</v>
      </c>
      <c r="T1707">
        <f>+VLOOKUP($D1707,TP!$B:$F,5,FALSE)</f>
        <v>0</v>
      </c>
      <c r="U1707" t="str">
        <f>+VLOOKUP($G1707,TP!$G:$J,4,FALSE)</f>
        <v>Produits</v>
      </c>
    </row>
    <row r="1708" spans="1:21">
      <c r="A1708">
        <v>2015</v>
      </c>
      <c r="B1708">
        <v>10</v>
      </c>
      <c r="D1708">
        <v>71</v>
      </c>
      <c r="E1708" t="s">
        <v>196</v>
      </c>
      <c r="F1708" t="s">
        <v>17</v>
      </c>
      <c r="G1708">
        <v>70</v>
      </c>
      <c r="H1708" t="s">
        <v>84</v>
      </c>
      <c r="I1708">
        <v>708811</v>
      </c>
      <c r="J1708" t="s">
        <v>235</v>
      </c>
      <c r="O1708">
        <v>1755</v>
      </c>
      <c r="R1708" t="str">
        <f>+VLOOKUP($D1708,TP!$B:$E,3,FALSE)</f>
        <v>Services support</v>
      </c>
      <c r="S1708">
        <f>+VLOOKUP($D1708,TP!$B:$E,4,FALSE)</f>
        <v>0</v>
      </c>
      <c r="T1708">
        <f>+VLOOKUP($D1708,TP!$B:$F,5,FALSE)</f>
        <v>0</v>
      </c>
      <c r="U1708" t="str">
        <f>+VLOOKUP($G1708,TP!$G:$J,4,FALSE)</f>
        <v>Produits</v>
      </c>
    </row>
    <row r="1709" spans="1:21">
      <c r="A1709">
        <v>2015</v>
      </c>
      <c r="B1709">
        <v>10</v>
      </c>
      <c r="D1709">
        <v>71</v>
      </c>
      <c r="E1709" t="s">
        <v>196</v>
      </c>
      <c r="F1709" t="s">
        <v>17</v>
      </c>
      <c r="G1709">
        <v>70</v>
      </c>
      <c r="H1709" t="s">
        <v>84</v>
      </c>
      <c r="I1709">
        <v>708811</v>
      </c>
      <c r="J1709" t="s">
        <v>235</v>
      </c>
      <c r="O1709">
        <v>1147.5</v>
      </c>
      <c r="R1709" t="str">
        <f>+VLOOKUP($D1709,TP!$B:$E,3,FALSE)</f>
        <v>Services support</v>
      </c>
      <c r="S1709">
        <f>+VLOOKUP($D1709,TP!$B:$E,4,FALSE)</f>
        <v>0</v>
      </c>
      <c r="T1709">
        <f>+VLOOKUP($D1709,TP!$B:$F,5,FALSE)</f>
        <v>0</v>
      </c>
      <c r="U1709" t="str">
        <f>+VLOOKUP($G1709,TP!$G:$J,4,FALSE)</f>
        <v>Produits</v>
      </c>
    </row>
    <row r="1710" spans="1:21">
      <c r="A1710">
        <v>2015</v>
      </c>
      <c r="B1710">
        <v>10</v>
      </c>
      <c r="D1710">
        <v>71</v>
      </c>
      <c r="E1710" t="s">
        <v>196</v>
      </c>
      <c r="F1710" t="s">
        <v>17</v>
      </c>
      <c r="G1710">
        <v>70</v>
      </c>
      <c r="H1710" t="s">
        <v>84</v>
      </c>
      <c r="I1710">
        <v>708811</v>
      </c>
      <c r="J1710" t="s">
        <v>235</v>
      </c>
      <c r="O1710">
        <v>742.5</v>
      </c>
      <c r="R1710" t="str">
        <f>+VLOOKUP($D1710,TP!$B:$E,3,FALSE)</f>
        <v>Services support</v>
      </c>
      <c r="S1710">
        <f>+VLOOKUP($D1710,TP!$B:$E,4,FALSE)</f>
        <v>0</v>
      </c>
      <c r="T1710">
        <f>+VLOOKUP($D1710,TP!$B:$F,5,FALSE)</f>
        <v>0</v>
      </c>
      <c r="U1710" t="str">
        <f>+VLOOKUP($G1710,TP!$G:$J,4,FALSE)</f>
        <v>Produits</v>
      </c>
    </row>
    <row r="1711" spans="1:21">
      <c r="A1711">
        <v>2015</v>
      </c>
      <c r="B1711">
        <v>10</v>
      </c>
      <c r="D1711">
        <v>71</v>
      </c>
      <c r="E1711" t="s">
        <v>196</v>
      </c>
      <c r="F1711" t="s">
        <v>17</v>
      </c>
      <c r="G1711">
        <v>70</v>
      </c>
      <c r="H1711" t="s">
        <v>84</v>
      </c>
      <c r="I1711">
        <v>708811</v>
      </c>
      <c r="J1711" t="s">
        <v>235</v>
      </c>
      <c r="O1711">
        <v>1935</v>
      </c>
      <c r="R1711" t="str">
        <f>+VLOOKUP($D1711,TP!$B:$E,3,FALSE)</f>
        <v>Services support</v>
      </c>
      <c r="S1711">
        <f>+VLOOKUP($D1711,TP!$B:$E,4,FALSE)</f>
        <v>0</v>
      </c>
      <c r="T1711">
        <f>+VLOOKUP($D1711,TP!$B:$F,5,FALSE)</f>
        <v>0</v>
      </c>
      <c r="U1711" t="str">
        <f>+VLOOKUP($G1711,TP!$G:$J,4,FALSE)</f>
        <v>Produits</v>
      </c>
    </row>
    <row r="1712" spans="1:21">
      <c r="A1712">
        <v>2015</v>
      </c>
      <c r="B1712">
        <v>10</v>
      </c>
      <c r="D1712">
        <v>71</v>
      </c>
      <c r="E1712" t="s">
        <v>196</v>
      </c>
      <c r="F1712" t="s">
        <v>17</v>
      </c>
      <c r="G1712">
        <v>70</v>
      </c>
      <c r="H1712" t="s">
        <v>84</v>
      </c>
      <c r="I1712">
        <v>708811</v>
      </c>
      <c r="J1712" t="s">
        <v>235</v>
      </c>
      <c r="O1712">
        <v>4140</v>
      </c>
      <c r="R1712" t="str">
        <f>+VLOOKUP($D1712,TP!$B:$E,3,FALSE)</f>
        <v>Services support</v>
      </c>
      <c r="S1712">
        <f>+VLOOKUP($D1712,TP!$B:$E,4,FALSE)</f>
        <v>0</v>
      </c>
      <c r="T1712">
        <f>+VLOOKUP($D1712,TP!$B:$F,5,FALSE)</f>
        <v>0</v>
      </c>
      <c r="U1712" t="str">
        <f>+VLOOKUP($G1712,TP!$G:$J,4,FALSE)</f>
        <v>Produits</v>
      </c>
    </row>
    <row r="1713" spans="1:21">
      <c r="A1713">
        <v>2015</v>
      </c>
      <c r="B1713">
        <v>10</v>
      </c>
      <c r="D1713">
        <v>71</v>
      </c>
      <c r="E1713" t="s">
        <v>196</v>
      </c>
      <c r="F1713" t="s">
        <v>17</v>
      </c>
      <c r="G1713">
        <v>70</v>
      </c>
      <c r="H1713" t="s">
        <v>84</v>
      </c>
      <c r="I1713">
        <v>708811</v>
      </c>
      <c r="J1713" t="s">
        <v>235</v>
      </c>
      <c r="O1713">
        <v>4185</v>
      </c>
      <c r="R1713" t="str">
        <f>+VLOOKUP($D1713,TP!$B:$E,3,FALSE)</f>
        <v>Services support</v>
      </c>
      <c r="S1713">
        <f>+VLOOKUP($D1713,TP!$B:$E,4,FALSE)</f>
        <v>0</v>
      </c>
      <c r="T1713">
        <f>+VLOOKUP($D1713,TP!$B:$F,5,FALSE)</f>
        <v>0</v>
      </c>
      <c r="U1713" t="str">
        <f>+VLOOKUP($G1713,TP!$G:$J,4,FALSE)</f>
        <v>Produits</v>
      </c>
    </row>
    <row r="1714" spans="1:21">
      <c r="A1714">
        <v>2015</v>
      </c>
      <c r="B1714">
        <v>10</v>
      </c>
      <c r="D1714">
        <v>71</v>
      </c>
      <c r="E1714" t="s">
        <v>196</v>
      </c>
      <c r="F1714" t="s">
        <v>17</v>
      </c>
      <c r="G1714">
        <v>70</v>
      </c>
      <c r="H1714" t="s">
        <v>84</v>
      </c>
      <c r="I1714">
        <v>708811</v>
      </c>
      <c r="J1714" t="s">
        <v>235</v>
      </c>
      <c r="O1714">
        <v>-1438.03</v>
      </c>
      <c r="R1714" t="str">
        <f>+VLOOKUP($D1714,TP!$B:$E,3,FALSE)</f>
        <v>Services support</v>
      </c>
      <c r="S1714">
        <f>+VLOOKUP($D1714,TP!$B:$E,4,FALSE)</f>
        <v>0</v>
      </c>
      <c r="T1714">
        <f>+VLOOKUP($D1714,TP!$B:$F,5,FALSE)</f>
        <v>0</v>
      </c>
      <c r="U1714" t="str">
        <f>+VLOOKUP($G1714,TP!$G:$J,4,FALSE)</f>
        <v>Produits</v>
      </c>
    </row>
    <row r="1715" spans="1:21">
      <c r="A1715">
        <v>2015</v>
      </c>
      <c r="B1715">
        <v>10</v>
      </c>
      <c r="D1715">
        <v>71</v>
      </c>
      <c r="E1715" t="s">
        <v>196</v>
      </c>
      <c r="F1715" t="s">
        <v>17</v>
      </c>
      <c r="G1715">
        <v>70</v>
      </c>
      <c r="H1715" t="s">
        <v>84</v>
      </c>
      <c r="I1715">
        <v>708811</v>
      </c>
      <c r="J1715" t="s">
        <v>235</v>
      </c>
      <c r="O1715">
        <v>1530</v>
      </c>
      <c r="R1715" t="str">
        <f>+VLOOKUP($D1715,TP!$B:$E,3,FALSE)</f>
        <v>Services support</v>
      </c>
      <c r="S1715">
        <f>+VLOOKUP($D1715,TP!$B:$E,4,FALSE)</f>
        <v>0</v>
      </c>
      <c r="T1715">
        <f>+VLOOKUP($D1715,TP!$B:$F,5,FALSE)</f>
        <v>0</v>
      </c>
      <c r="U1715" t="str">
        <f>+VLOOKUP($G1715,TP!$G:$J,4,FALSE)</f>
        <v>Produits</v>
      </c>
    </row>
    <row r="1716" spans="1:21">
      <c r="A1716">
        <v>2015</v>
      </c>
      <c r="B1716">
        <v>10</v>
      </c>
      <c r="D1716">
        <v>71</v>
      </c>
      <c r="E1716" t="s">
        <v>196</v>
      </c>
      <c r="F1716" t="s">
        <v>17</v>
      </c>
      <c r="G1716">
        <v>70</v>
      </c>
      <c r="H1716" t="s">
        <v>84</v>
      </c>
      <c r="I1716">
        <v>708811</v>
      </c>
      <c r="J1716" t="s">
        <v>235</v>
      </c>
      <c r="O1716">
        <v>2250</v>
      </c>
      <c r="R1716" t="str">
        <f>+VLOOKUP($D1716,TP!$B:$E,3,FALSE)</f>
        <v>Services support</v>
      </c>
      <c r="S1716">
        <f>+VLOOKUP($D1716,TP!$B:$E,4,FALSE)</f>
        <v>0</v>
      </c>
      <c r="T1716">
        <f>+VLOOKUP($D1716,TP!$B:$F,5,FALSE)</f>
        <v>0</v>
      </c>
      <c r="U1716" t="str">
        <f>+VLOOKUP($G1716,TP!$G:$J,4,FALSE)</f>
        <v>Produits</v>
      </c>
    </row>
    <row r="1717" spans="1:21">
      <c r="A1717">
        <v>2015</v>
      </c>
      <c r="B1717">
        <v>10</v>
      </c>
      <c r="D1717">
        <v>71</v>
      </c>
      <c r="E1717" t="s">
        <v>196</v>
      </c>
      <c r="F1717" t="s">
        <v>17</v>
      </c>
      <c r="G1717">
        <v>70</v>
      </c>
      <c r="H1717" t="s">
        <v>84</v>
      </c>
      <c r="I1717">
        <v>708811</v>
      </c>
      <c r="J1717" t="s">
        <v>235</v>
      </c>
      <c r="O1717">
        <v>1438.03</v>
      </c>
      <c r="R1717" t="str">
        <f>+VLOOKUP($D1717,TP!$B:$E,3,FALSE)</f>
        <v>Services support</v>
      </c>
      <c r="S1717">
        <f>+VLOOKUP($D1717,TP!$B:$E,4,FALSE)</f>
        <v>0</v>
      </c>
      <c r="T1717">
        <f>+VLOOKUP($D1717,TP!$B:$F,5,FALSE)</f>
        <v>0</v>
      </c>
      <c r="U1717" t="str">
        <f>+VLOOKUP($G1717,TP!$G:$J,4,FALSE)</f>
        <v>Produits</v>
      </c>
    </row>
    <row r="1718" spans="1:21">
      <c r="A1718">
        <v>2015</v>
      </c>
      <c r="B1718">
        <v>10</v>
      </c>
      <c r="D1718">
        <v>71</v>
      </c>
      <c r="E1718" t="s">
        <v>196</v>
      </c>
      <c r="F1718" t="s">
        <v>17</v>
      </c>
      <c r="G1718">
        <v>70</v>
      </c>
      <c r="H1718" t="s">
        <v>84</v>
      </c>
      <c r="I1718">
        <v>708811</v>
      </c>
      <c r="J1718" t="s">
        <v>235</v>
      </c>
      <c r="O1718">
        <v>2137.5</v>
      </c>
      <c r="R1718" t="str">
        <f>+VLOOKUP($D1718,TP!$B:$E,3,FALSE)</f>
        <v>Services support</v>
      </c>
      <c r="S1718">
        <f>+VLOOKUP($D1718,TP!$B:$E,4,FALSE)</f>
        <v>0</v>
      </c>
      <c r="T1718">
        <f>+VLOOKUP($D1718,TP!$B:$F,5,FALSE)</f>
        <v>0</v>
      </c>
      <c r="U1718" t="str">
        <f>+VLOOKUP($G1718,TP!$G:$J,4,FALSE)</f>
        <v>Produits</v>
      </c>
    </row>
    <row r="1719" spans="1:21">
      <c r="A1719">
        <v>2015</v>
      </c>
      <c r="B1719">
        <v>10</v>
      </c>
      <c r="D1719">
        <v>71</v>
      </c>
      <c r="E1719" t="s">
        <v>196</v>
      </c>
      <c r="F1719" t="s">
        <v>17</v>
      </c>
      <c r="G1719">
        <v>70</v>
      </c>
      <c r="H1719" t="s">
        <v>84</v>
      </c>
      <c r="I1719">
        <v>708811</v>
      </c>
      <c r="J1719" t="s">
        <v>235</v>
      </c>
      <c r="O1719">
        <v>2137.5</v>
      </c>
      <c r="R1719" t="str">
        <f>+VLOOKUP($D1719,TP!$B:$E,3,FALSE)</f>
        <v>Services support</v>
      </c>
      <c r="S1719">
        <f>+VLOOKUP($D1719,TP!$B:$E,4,FALSE)</f>
        <v>0</v>
      </c>
      <c r="T1719">
        <f>+VLOOKUP($D1719,TP!$B:$F,5,FALSE)</f>
        <v>0</v>
      </c>
      <c r="U1719" t="str">
        <f>+VLOOKUP($G1719,TP!$G:$J,4,FALSE)</f>
        <v>Produits</v>
      </c>
    </row>
    <row r="1720" spans="1:21">
      <c r="A1720">
        <v>2015</v>
      </c>
      <c r="B1720">
        <v>10</v>
      </c>
      <c r="D1720">
        <v>71</v>
      </c>
      <c r="E1720" t="s">
        <v>196</v>
      </c>
      <c r="F1720" t="s">
        <v>17</v>
      </c>
      <c r="G1720">
        <v>70</v>
      </c>
      <c r="H1720" t="s">
        <v>84</v>
      </c>
      <c r="I1720">
        <v>708811</v>
      </c>
      <c r="J1720" t="s">
        <v>235</v>
      </c>
      <c r="O1720">
        <v>2137.5</v>
      </c>
      <c r="R1720" t="str">
        <f>+VLOOKUP($D1720,TP!$B:$E,3,FALSE)</f>
        <v>Services support</v>
      </c>
      <c r="S1720">
        <f>+VLOOKUP($D1720,TP!$B:$E,4,FALSE)</f>
        <v>0</v>
      </c>
      <c r="T1720">
        <f>+VLOOKUP($D1720,TP!$B:$F,5,FALSE)</f>
        <v>0</v>
      </c>
      <c r="U1720" t="str">
        <f>+VLOOKUP($G1720,TP!$G:$J,4,FALSE)</f>
        <v>Produits</v>
      </c>
    </row>
    <row r="1721" spans="1:21">
      <c r="A1721">
        <v>2015</v>
      </c>
      <c r="B1721">
        <v>10</v>
      </c>
      <c r="D1721">
        <v>71</v>
      </c>
      <c r="E1721" t="s">
        <v>196</v>
      </c>
      <c r="F1721" t="s">
        <v>17</v>
      </c>
      <c r="G1721">
        <v>70</v>
      </c>
      <c r="H1721" t="s">
        <v>84</v>
      </c>
      <c r="I1721">
        <v>708813</v>
      </c>
      <c r="J1721" t="s">
        <v>236</v>
      </c>
      <c r="K1721">
        <v>39.61</v>
      </c>
      <c r="L1721">
        <v>50</v>
      </c>
      <c r="M1721">
        <v>50</v>
      </c>
      <c r="P1721">
        <v>50</v>
      </c>
      <c r="Q1721">
        <v>50</v>
      </c>
      <c r="R1721" t="str">
        <f>+VLOOKUP($D1721,TP!$B:$E,3,FALSE)</f>
        <v>Services support</v>
      </c>
      <c r="S1721">
        <f>+VLOOKUP($D1721,TP!$B:$E,4,FALSE)</f>
        <v>0</v>
      </c>
      <c r="T1721">
        <f>+VLOOKUP($D1721,TP!$B:$F,5,FALSE)</f>
        <v>0</v>
      </c>
      <c r="U1721" t="str">
        <f>+VLOOKUP($G1721,TP!$G:$J,4,FALSE)</f>
        <v>Produits</v>
      </c>
    </row>
    <row r="1722" spans="1:21">
      <c r="A1722">
        <v>2015</v>
      </c>
      <c r="B1722">
        <v>10</v>
      </c>
      <c r="D1722">
        <v>71</v>
      </c>
      <c r="E1722" t="s">
        <v>196</v>
      </c>
      <c r="F1722" t="s">
        <v>17</v>
      </c>
      <c r="G1722">
        <v>70</v>
      </c>
      <c r="H1722" t="s">
        <v>84</v>
      </c>
      <c r="I1722">
        <v>708818</v>
      </c>
      <c r="J1722" t="s">
        <v>237</v>
      </c>
      <c r="K1722">
        <v>3315</v>
      </c>
      <c r="L1722">
        <v>3000</v>
      </c>
      <c r="M1722">
        <v>4000</v>
      </c>
      <c r="P1722">
        <v>3000</v>
      </c>
      <c r="Q1722">
        <v>3000</v>
      </c>
      <c r="R1722" t="str">
        <f>+VLOOKUP($D1722,TP!$B:$E,3,FALSE)</f>
        <v>Services support</v>
      </c>
      <c r="S1722">
        <f>+VLOOKUP($D1722,TP!$B:$E,4,FALSE)</f>
        <v>0</v>
      </c>
      <c r="T1722">
        <f>+VLOOKUP($D1722,TP!$B:$F,5,FALSE)</f>
        <v>0</v>
      </c>
      <c r="U1722" t="str">
        <f>+VLOOKUP($G1722,TP!$G:$J,4,FALSE)</f>
        <v>Produits</v>
      </c>
    </row>
    <row r="1723" spans="1:21">
      <c r="A1723">
        <v>2015</v>
      </c>
      <c r="B1723">
        <v>10</v>
      </c>
      <c r="D1723">
        <v>71</v>
      </c>
      <c r="E1723" t="s">
        <v>196</v>
      </c>
      <c r="F1723" t="s">
        <v>17</v>
      </c>
      <c r="G1723">
        <v>70</v>
      </c>
      <c r="H1723" t="s">
        <v>84</v>
      </c>
      <c r="I1723">
        <v>708818</v>
      </c>
      <c r="J1723" t="s">
        <v>237</v>
      </c>
      <c r="O1723">
        <v>-117</v>
      </c>
      <c r="R1723" t="str">
        <f>+VLOOKUP($D1723,TP!$B:$E,3,FALSE)</f>
        <v>Services support</v>
      </c>
      <c r="S1723">
        <f>+VLOOKUP($D1723,TP!$B:$E,4,FALSE)</f>
        <v>0</v>
      </c>
      <c r="T1723">
        <f>+VLOOKUP($D1723,TP!$B:$F,5,FALSE)</f>
        <v>0</v>
      </c>
      <c r="U1723" t="str">
        <f>+VLOOKUP($G1723,TP!$G:$J,4,FALSE)</f>
        <v>Produits</v>
      </c>
    </row>
    <row r="1724" spans="1:21">
      <c r="A1724">
        <v>2015</v>
      </c>
      <c r="B1724">
        <v>10</v>
      </c>
      <c r="D1724">
        <v>71</v>
      </c>
      <c r="E1724" t="s">
        <v>196</v>
      </c>
      <c r="F1724" t="s">
        <v>17</v>
      </c>
      <c r="G1724">
        <v>70</v>
      </c>
      <c r="H1724" t="s">
        <v>84</v>
      </c>
      <c r="I1724">
        <v>708818</v>
      </c>
      <c r="J1724" t="s">
        <v>237</v>
      </c>
      <c r="O1724">
        <v>39</v>
      </c>
      <c r="R1724" t="str">
        <f>+VLOOKUP($D1724,TP!$B:$E,3,FALSE)</f>
        <v>Services support</v>
      </c>
      <c r="S1724">
        <f>+VLOOKUP($D1724,TP!$B:$E,4,FALSE)</f>
        <v>0</v>
      </c>
      <c r="T1724">
        <f>+VLOOKUP($D1724,TP!$B:$F,5,FALSE)</f>
        <v>0</v>
      </c>
      <c r="U1724" t="str">
        <f>+VLOOKUP($G1724,TP!$G:$J,4,FALSE)</f>
        <v>Produits</v>
      </c>
    </row>
    <row r="1725" spans="1:21">
      <c r="A1725">
        <v>2015</v>
      </c>
      <c r="B1725">
        <v>10</v>
      </c>
      <c r="D1725">
        <v>71</v>
      </c>
      <c r="E1725" t="s">
        <v>196</v>
      </c>
      <c r="F1725" t="s">
        <v>17</v>
      </c>
      <c r="G1725">
        <v>70</v>
      </c>
      <c r="H1725" t="s">
        <v>84</v>
      </c>
      <c r="I1725">
        <v>708818</v>
      </c>
      <c r="J1725" t="s">
        <v>237</v>
      </c>
      <c r="O1725">
        <v>39</v>
      </c>
      <c r="R1725" t="str">
        <f>+VLOOKUP($D1725,TP!$B:$E,3,FALSE)</f>
        <v>Services support</v>
      </c>
      <c r="S1725">
        <f>+VLOOKUP($D1725,TP!$B:$E,4,FALSE)</f>
        <v>0</v>
      </c>
      <c r="T1725">
        <f>+VLOOKUP($D1725,TP!$B:$F,5,FALSE)</f>
        <v>0</v>
      </c>
      <c r="U1725" t="str">
        <f>+VLOOKUP($G1725,TP!$G:$J,4,FALSE)</f>
        <v>Produits</v>
      </c>
    </row>
    <row r="1726" spans="1:21">
      <c r="A1726">
        <v>2015</v>
      </c>
      <c r="B1726">
        <v>10</v>
      </c>
      <c r="D1726">
        <v>71</v>
      </c>
      <c r="E1726" t="s">
        <v>196</v>
      </c>
      <c r="F1726" t="s">
        <v>17</v>
      </c>
      <c r="G1726">
        <v>70</v>
      </c>
      <c r="H1726" t="s">
        <v>84</v>
      </c>
      <c r="I1726">
        <v>708818</v>
      </c>
      <c r="J1726" t="s">
        <v>237</v>
      </c>
      <c r="O1726">
        <v>117</v>
      </c>
      <c r="R1726" t="str">
        <f>+VLOOKUP($D1726,TP!$B:$E,3,FALSE)</f>
        <v>Services support</v>
      </c>
      <c r="S1726">
        <f>+VLOOKUP($D1726,TP!$B:$E,4,FALSE)</f>
        <v>0</v>
      </c>
      <c r="T1726">
        <f>+VLOOKUP($D1726,TP!$B:$F,5,FALSE)</f>
        <v>0</v>
      </c>
      <c r="U1726" t="str">
        <f>+VLOOKUP($G1726,TP!$G:$J,4,FALSE)</f>
        <v>Produits</v>
      </c>
    </row>
    <row r="1727" spans="1:21">
      <c r="A1727">
        <v>2015</v>
      </c>
      <c r="B1727">
        <v>10</v>
      </c>
      <c r="D1727">
        <v>71</v>
      </c>
      <c r="E1727" t="s">
        <v>196</v>
      </c>
      <c r="F1727" t="s">
        <v>17</v>
      </c>
      <c r="G1727">
        <v>70</v>
      </c>
      <c r="H1727" t="s">
        <v>84</v>
      </c>
      <c r="I1727">
        <v>708818</v>
      </c>
      <c r="J1727" t="s">
        <v>237</v>
      </c>
      <c r="O1727">
        <v>160</v>
      </c>
      <c r="R1727" t="str">
        <f>+VLOOKUP($D1727,TP!$B:$E,3,FALSE)</f>
        <v>Services support</v>
      </c>
      <c r="S1727">
        <f>+VLOOKUP($D1727,TP!$B:$E,4,FALSE)</f>
        <v>0</v>
      </c>
      <c r="T1727">
        <f>+VLOOKUP($D1727,TP!$B:$F,5,FALSE)</f>
        <v>0</v>
      </c>
      <c r="U1727" t="str">
        <f>+VLOOKUP($G1727,TP!$G:$J,4,FALSE)</f>
        <v>Produits</v>
      </c>
    </row>
    <row r="1728" spans="1:21">
      <c r="A1728">
        <v>2015</v>
      </c>
      <c r="B1728">
        <v>10</v>
      </c>
      <c r="D1728">
        <v>71</v>
      </c>
      <c r="E1728" t="s">
        <v>196</v>
      </c>
      <c r="F1728" t="s">
        <v>17</v>
      </c>
      <c r="G1728">
        <v>70</v>
      </c>
      <c r="H1728" t="s">
        <v>84</v>
      </c>
      <c r="I1728">
        <v>708818</v>
      </c>
      <c r="J1728" t="s">
        <v>237</v>
      </c>
      <c r="O1728">
        <v>40</v>
      </c>
      <c r="R1728" t="str">
        <f>+VLOOKUP($D1728,TP!$B:$E,3,FALSE)</f>
        <v>Services support</v>
      </c>
      <c r="S1728">
        <f>+VLOOKUP($D1728,TP!$B:$E,4,FALSE)</f>
        <v>0</v>
      </c>
      <c r="T1728">
        <f>+VLOOKUP($D1728,TP!$B:$F,5,FALSE)</f>
        <v>0</v>
      </c>
      <c r="U1728" t="str">
        <f>+VLOOKUP($G1728,TP!$G:$J,4,FALSE)</f>
        <v>Produits</v>
      </c>
    </row>
    <row r="1729" spans="1:21">
      <c r="A1729">
        <v>2015</v>
      </c>
      <c r="B1729">
        <v>10</v>
      </c>
      <c r="D1729">
        <v>71</v>
      </c>
      <c r="E1729" t="s">
        <v>196</v>
      </c>
      <c r="F1729" t="s">
        <v>17</v>
      </c>
      <c r="G1729">
        <v>70</v>
      </c>
      <c r="H1729" t="s">
        <v>84</v>
      </c>
      <c r="I1729">
        <v>708818</v>
      </c>
      <c r="J1729" t="s">
        <v>237</v>
      </c>
      <c r="O1729">
        <v>200</v>
      </c>
      <c r="R1729" t="str">
        <f>+VLOOKUP($D1729,TP!$B:$E,3,FALSE)</f>
        <v>Services support</v>
      </c>
      <c r="S1729">
        <f>+VLOOKUP($D1729,TP!$B:$E,4,FALSE)</f>
        <v>0</v>
      </c>
      <c r="T1729">
        <f>+VLOOKUP($D1729,TP!$B:$F,5,FALSE)</f>
        <v>0</v>
      </c>
      <c r="U1729" t="str">
        <f>+VLOOKUP($G1729,TP!$G:$J,4,FALSE)</f>
        <v>Produits</v>
      </c>
    </row>
    <row r="1730" spans="1:21">
      <c r="A1730">
        <v>2015</v>
      </c>
      <c r="B1730">
        <v>10</v>
      </c>
      <c r="D1730">
        <v>71</v>
      </c>
      <c r="E1730" t="s">
        <v>196</v>
      </c>
      <c r="F1730" t="s">
        <v>17</v>
      </c>
      <c r="G1730">
        <v>70</v>
      </c>
      <c r="H1730" t="s">
        <v>84</v>
      </c>
      <c r="I1730">
        <v>708818</v>
      </c>
      <c r="J1730" t="s">
        <v>237</v>
      </c>
      <c r="O1730">
        <v>80</v>
      </c>
      <c r="R1730" t="str">
        <f>+VLOOKUP($D1730,TP!$B:$E,3,FALSE)</f>
        <v>Services support</v>
      </c>
      <c r="S1730">
        <f>+VLOOKUP($D1730,TP!$B:$E,4,FALSE)</f>
        <v>0</v>
      </c>
      <c r="T1730">
        <f>+VLOOKUP($D1730,TP!$B:$F,5,FALSE)</f>
        <v>0</v>
      </c>
      <c r="U1730" t="str">
        <f>+VLOOKUP($G1730,TP!$G:$J,4,FALSE)</f>
        <v>Produits</v>
      </c>
    </row>
    <row r="1731" spans="1:21">
      <c r="A1731">
        <v>2015</v>
      </c>
      <c r="B1731">
        <v>10</v>
      </c>
      <c r="D1731">
        <v>71</v>
      </c>
      <c r="E1731" t="s">
        <v>196</v>
      </c>
      <c r="F1731" t="s">
        <v>17</v>
      </c>
      <c r="G1731">
        <v>70</v>
      </c>
      <c r="H1731" t="s">
        <v>84</v>
      </c>
      <c r="I1731">
        <v>708818</v>
      </c>
      <c r="J1731" t="s">
        <v>237</v>
      </c>
      <c r="O1731">
        <v>80</v>
      </c>
      <c r="R1731" t="str">
        <f>+VLOOKUP($D1731,TP!$B:$E,3,FALSE)</f>
        <v>Services support</v>
      </c>
      <c r="S1731">
        <f>+VLOOKUP($D1731,TP!$B:$E,4,FALSE)</f>
        <v>0</v>
      </c>
      <c r="T1731">
        <f>+VLOOKUP($D1731,TP!$B:$F,5,FALSE)</f>
        <v>0</v>
      </c>
      <c r="U1731" t="str">
        <f>+VLOOKUP($G1731,TP!$G:$J,4,FALSE)</f>
        <v>Produits</v>
      </c>
    </row>
    <row r="1732" spans="1:21">
      <c r="A1732">
        <v>2015</v>
      </c>
      <c r="B1732">
        <v>10</v>
      </c>
      <c r="D1732">
        <v>71</v>
      </c>
      <c r="E1732" t="s">
        <v>196</v>
      </c>
      <c r="F1732" t="s">
        <v>17</v>
      </c>
      <c r="G1732">
        <v>70</v>
      </c>
      <c r="H1732" t="s">
        <v>84</v>
      </c>
      <c r="I1732">
        <v>708818</v>
      </c>
      <c r="J1732" t="s">
        <v>237</v>
      </c>
      <c r="O1732">
        <v>80</v>
      </c>
      <c r="R1732" t="str">
        <f>+VLOOKUP($D1732,TP!$B:$E,3,FALSE)</f>
        <v>Services support</v>
      </c>
      <c r="S1732">
        <f>+VLOOKUP($D1732,TP!$B:$E,4,FALSE)</f>
        <v>0</v>
      </c>
      <c r="T1732">
        <f>+VLOOKUP($D1732,TP!$B:$F,5,FALSE)</f>
        <v>0</v>
      </c>
      <c r="U1732" t="str">
        <f>+VLOOKUP($G1732,TP!$G:$J,4,FALSE)</f>
        <v>Produits</v>
      </c>
    </row>
    <row r="1733" spans="1:21">
      <c r="A1733">
        <v>2015</v>
      </c>
      <c r="B1733">
        <v>10</v>
      </c>
      <c r="D1733">
        <v>71</v>
      </c>
      <c r="E1733" t="s">
        <v>196</v>
      </c>
      <c r="F1733" t="s">
        <v>17</v>
      </c>
      <c r="G1733">
        <v>70</v>
      </c>
      <c r="H1733" t="s">
        <v>84</v>
      </c>
      <c r="I1733">
        <v>708818</v>
      </c>
      <c r="J1733" t="s">
        <v>237</v>
      </c>
      <c r="O1733">
        <v>80</v>
      </c>
      <c r="R1733" t="str">
        <f>+VLOOKUP($D1733,TP!$B:$E,3,FALSE)</f>
        <v>Services support</v>
      </c>
      <c r="S1733">
        <f>+VLOOKUP($D1733,TP!$B:$E,4,FALSE)</f>
        <v>0</v>
      </c>
      <c r="T1733">
        <f>+VLOOKUP($D1733,TP!$B:$F,5,FALSE)</f>
        <v>0</v>
      </c>
      <c r="U1733" t="str">
        <f>+VLOOKUP($G1733,TP!$G:$J,4,FALSE)</f>
        <v>Produits</v>
      </c>
    </row>
    <row r="1734" spans="1:21">
      <c r="A1734">
        <v>2015</v>
      </c>
      <c r="B1734">
        <v>10</v>
      </c>
      <c r="D1734">
        <v>71</v>
      </c>
      <c r="E1734" t="s">
        <v>196</v>
      </c>
      <c r="F1734" t="s">
        <v>17</v>
      </c>
      <c r="G1734">
        <v>70</v>
      </c>
      <c r="H1734" t="s">
        <v>84</v>
      </c>
      <c r="I1734">
        <v>708818</v>
      </c>
      <c r="J1734" t="s">
        <v>237</v>
      </c>
      <c r="O1734">
        <v>40</v>
      </c>
      <c r="R1734" t="str">
        <f>+VLOOKUP($D1734,TP!$B:$E,3,FALSE)</f>
        <v>Services support</v>
      </c>
      <c r="S1734">
        <f>+VLOOKUP($D1734,TP!$B:$E,4,FALSE)</f>
        <v>0</v>
      </c>
      <c r="T1734">
        <f>+VLOOKUP($D1734,TP!$B:$F,5,FALSE)</f>
        <v>0</v>
      </c>
      <c r="U1734" t="str">
        <f>+VLOOKUP($G1734,TP!$G:$J,4,FALSE)</f>
        <v>Produits</v>
      </c>
    </row>
    <row r="1735" spans="1:21">
      <c r="A1735">
        <v>2015</v>
      </c>
      <c r="B1735">
        <v>10</v>
      </c>
      <c r="D1735">
        <v>71</v>
      </c>
      <c r="E1735" t="s">
        <v>196</v>
      </c>
      <c r="F1735" t="s">
        <v>17</v>
      </c>
      <c r="G1735">
        <v>70</v>
      </c>
      <c r="H1735" t="s">
        <v>84</v>
      </c>
      <c r="I1735">
        <v>708818</v>
      </c>
      <c r="J1735" t="s">
        <v>237</v>
      </c>
      <c r="O1735">
        <v>-120</v>
      </c>
      <c r="R1735" t="str">
        <f>+VLOOKUP($D1735,TP!$B:$E,3,FALSE)</f>
        <v>Services support</v>
      </c>
      <c r="S1735">
        <f>+VLOOKUP($D1735,TP!$B:$E,4,FALSE)</f>
        <v>0</v>
      </c>
      <c r="T1735">
        <f>+VLOOKUP($D1735,TP!$B:$F,5,FALSE)</f>
        <v>0</v>
      </c>
      <c r="U1735" t="str">
        <f>+VLOOKUP($G1735,TP!$G:$J,4,FALSE)</f>
        <v>Produits</v>
      </c>
    </row>
    <row r="1736" spans="1:21">
      <c r="A1736">
        <v>2015</v>
      </c>
      <c r="B1736">
        <v>10</v>
      </c>
      <c r="D1736">
        <v>71</v>
      </c>
      <c r="E1736" t="s">
        <v>196</v>
      </c>
      <c r="F1736" t="s">
        <v>17</v>
      </c>
      <c r="G1736">
        <v>70</v>
      </c>
      <c r="H1736" t="s">
        <v>84</v>
      </c>
      <c r="I1736">
        <v>708818</v>
      </c>
      <c r="J1736" t="s">
        <v>237</v>
      </c>
      <c r="O1736">
        <v>120</v>
      </c>
      <c r="R1736" t="str">
        <f>+VLOOKUP($D1736,TP!$B:$E,3,FALSE)</f>
        <v>Services support</v>
      </c>
      <c r="S1736">
        <f>+VLOOKUP($D1736,TP!$B:$E,4,FALSE)</f>
        <v>0</v>
      </c>
      <c r="T1736">
        <f>+VLOOKUP($D1736,TP!$B:$F,5,FALSE)</f>
        <v>0</v>
      </c>
      <c r="U1736" t="str">
        <f>+VLOOKUP($G1736,TP!$G:$J,4,FALSE)</f>
        <v>Produits</v>
      </c>
    </row>
    <row r="1737" spans="1:21">
      <c r="A1737">
        <v>2015</v>
      </c>
      <c r="B1737">
        <v>10</v>
      </c>
      <c r="D1737">
        <v>71</v>
      </c>
      <c r="E1737" t="s">
        <v>196</v>
      </c>
      <c r="F1737" t="s">
        <v>17</v>
      </c>
      <c r="G1737">
        <v>70</v>
      </c>
      <c r="H1737" t="s">
        <v>84</v>
      </c>
      <c r="I1737">
        <v>708818</v>
      </c>
      <c r="J1737" t="s">
        <v>237</v>
      </c>
      <c r="O1737">
        <v>240</v>
      </c>
      <c r="R1737" t="str">
        <f>+VLOOKUP($D1737,TP!$B:$E,3,FALSE)</f>
        <v>Services support</v>
      </c>
      <c r="S1737">
        <f>+VLOOKUP($D1737,TP!$B:$E,4,FALSE)</f>
        <v>0</v>
      </c>
      <c r="T1737">
        <f>+VLOOKUP($D1737,TP!$B:$F,5,FALSE)</f>
        <v>0</v>
      </c>
      <c r="U1737" t="str">
        <f>+VLOOKUP($G1737,TP!$G:$J,4,FALSE)</f>
        <v>Produits</v>
      </c>
    </row>
    <row r="1738" spans="1:21">
      <c r="A1738">
        <v>2015</v>
      </c>
      <c r="B1738">
        <v>10</v>
      </c>
      <c r="D1738">
        <v>71</v>
      </c>
      <c r="E1738" t="s">
        <v>196</v>
      </c>
      <c r="F1738" t="s">
        <v>17</v>
      </c>
      <c r="G1738">
        <v>70</v>
      </c>
      <c r="H1738" t="s">
        <v>84</v>
      </c>
      <c r="I1738">
        <v>708818</v>
      </c>
      <c r="J1738" t="s">
        <v>237</v>
      </c>
      <c r="O1738">
        <v>80</v>
      </c>
      <c r="R1738" t="str">
        <f>+VLOOKUP($D1738,TP!$B:$E,3,FALSE)</f>
        <v>Services support</v>
      </c>
      <c r="S1738">
        <f>+VLOOKUP($D1738,TP!$B:$E,4,FALSE)</f>
        <v>0</v>
      </c>
      <c r="T1738">
        <f>+VLOOKUP($D1738,TP!$B:$F,5,FALSE)</f>
        <v>0</v>
      </c>
      <c r="U1738" t="str">
        <f>+VLOOKUP($G1738,TP!$G:$J,4,FALSE)</f>
        <v>Produits</v>
      </c>
    </row>
    <row r="1739" spans="1:21">
      <c r="A1739">
        <v>2015</v>
      </c>
      <c r="B1739">
        <v>10</v>
      </c>
      <c r="D1739">
        <v>71</v>
      </c>
      <c r="E1739" t="s">
        <v>196</v>
      </c>
      <c r="F1739" t="s">
        <v>17</v>
      </c>
      <c r="G1739">
        <v>70</v>
      </c>
      <c r="H1739" t="s">
        <v>84</v>
      </c>
      <c r="I1739">
        <v>708818</v>
      </c>
      <c r="J1739" t="s">
        <v>237</v>
      </c>
      <c r="O1739">
        <v>80</v>
      </c>
      <c r="R1739" t="str">
        <f>+VLOOKUP($D1739,TP!$B:$E,3,FALSE)</f>
        <v>Services support</v>
      </c>
      <c r="S1739">
        <f>+VLOOKUP($D1739,TP!$B:$E,4,FALSE)</f>
        <v>0</v>
      </c>
      <c r="T1739">
        <f>+VLOOKUP($D1739,TP!$B:$F,5,FALSE)</f>
        <v>0</v>
      </c>
      <c r="U1739" t="str">
        <f>+VLOOKUP($G1739,TP!$G:$J,4,FALSE)</f>
        <v>Produits</v>
      </c>
    </row>
    <row r="1740" spans="1:21">
      <c r="A1740">
        <v>2015</v>
      </c>
      <c r="B1740">
        <v>10</v>
      </c>
      <c r="D1740">
        <v>71</v>
      </c>
      <c r="E1740" t="s">
        <v>196</v>
      </c>
      <c r="F1740" t="s">
        <v>17</v>
      </c>
      <c r="G1740">
        <v>70</v>
      </c>
      <c r="H1740" t="s">
        <v>84</v>
      </c>
      <c r="I1740">
        <v>708818</v>
      </c>
      <c r="J1740" t="s">
        <v>237</v>
      </c>
      <c r="O1740">
        <v>80</v>
      </c>
      <c r="R1740" t="str">
        <f>+VLOOKUP($D1740,TP!$B:$E,3,FALSE)</f>
        <v>Services support</v>
      </c>
      <c r="S1740">
        <f>+VLOOKUP($D1740,TP!$B:$E,4,FALSE)</f>
        <v>0</v>
      </c>
      <c r="T1740">
        <f>+VLOOKUP($D1740,TP!$B:$F,5,FALSE)</f>
        <v>0</v>
      </c>
      <c r="U1740" t="str">
        <f>+VLOOKUP($G1740,TP!$G:$J,4,FALSE)</f>
        <v>Produits</v>
      </c>
    </row>
    <row r="1741" spans="1:21">
      <c r="A1741">
        <v>2015</v>
      </c>
      <c r="B1741">
        <v>10</v>
      </c>
      <c r="D1741">
        <v>71</v>
      </c>
      <c r="E1741" t="s">
        <v>196</v>
      </c>
      <c r="F1741" t="s">
        <v>17</v>
      </c>
      <c r="G1741">
        <v>70</v>
      </c>
      <c r="H1741" t="s">
        <v>84</v>
      </c>
      <c r="I1741">
        <v>708818</v>
      </c>
      <c r="J1741" t="s">
        <v>237</v>
      </c>
      <c r="O1741">
        <v>80</v>
      </c>
      <c r="R1741" t="str">
        <f>+VLOOKUP($D1741,TP!$B:$E,3,FALSE)</f>
        <v>Services support</v>
      </c>
      <c r="S1741">
        <f>+VLOOKUP($D1741,TP!$B:$E,4,FALSE)</f>
        <v>0</v>
      </c>
      <c r="T1741">
        <f>+VLOOKUP($D1741,TP!$B:$F,5,FALSE)</f>
        <v>0</v>
      </c>
      <c r="U1741" t="str">
        <f>+VLOOKUP($G1741,TP!$G:$J,4,FALSE)</f>
        <v>Produits</v>
      </c>
    </row>
    <row r="1742" spans="1:21">
      <c r="A1742">
        <v>2015</v>
      </c>
      <c r="B1742">
        <v>10</v>
      </c>
      <c r="D1742">
        <v>71</v>
      </c>
      <c r="E1742" t="s">
        <v>196</v>
      </c>
      <c r="F1742" t="s">
        <v>17</v>
      </c>
      <c r="G1742">
        <v>70</v>
      </c>
      <c r="H1742" t="s">
        <v>84</v>
      </c>
      <c r="I1742">
        <v>708818</v>
      </c>
      <c r="J1742" t="s">
        <v>237</v>
      </c>
      <c r="O1742">
        <v>80</v>
      </c>
      <c r="R1742" t="str">
        <f>+VLOOKUP($D1742,TP!$B:$E,3,FALSE)</f>
        <v>Services support</v>
      </c>
      <c r="S1742">
        <f>+VLOOKUP($D1742,TP!$B:$E,4,FALSE)</f>
        <v>0</v>
      </c>
      <c r="T1742">
        <f>+VLOOKUP($D1742,TP!$B:$F,5,FALSE)</f>
        <v>0</v>
      </c>
      <c r="U1742" t="str">
        <f>+VLOOKUP($G1742,TP!$G:$J,4,FALSE)</f>
        <v>Produits</v>
      </c>
    </row>
    <row r="1743" spans="1:21">
      <c r="A1743">
        <v>2015</v>
      </c>
      <c r="B1743">
        <v>10</v>
      </c>
      <c r="D1743">
        <v>71</v>
      </c>
      <c r="E1743" t="s">
        <v>196</v>
      </c>
      <c r="F1743" t="s">
        <v>17</v>
      </c>
      <c r="G1743">
        <v>70</v>
      </c>
      <c r="H1743" t="s">
        <v>84</v>
      </c>
      <c r="I1743">
        <v>708818</v>
      </c>
      <c r="J1743" t="s">
        <v>237</v>
      </c>
      <c r="O1743">
        <v>240</v>
      </c>
      <c r="R1743" t="str">
        <f>+VLOOKUP($D1743,TP!$B:$E,3,FALSE)</f>
        <v>Services support</v>
      </c>
      <c r="S1743">
        <f>+VLOOKUP($D1743,TP!$B:$E,4,FALSE)</f>
        <v>0</v>
      </c>
      <c r="T1743">
        <f>+VLOOKUP($D1743,TP!$B:$F,5,FALSE)</f>
        <v>0</v>
      </c>
      <c r="U1743" t="str">
        <f>+VLOOKUP($G1743,TP!$G:$J,4,FALSE)</f>
        <v>Produits</v>
      </c>
    </row>
    <row r="1744" spans="1:21">
      <c r="A1744">
        <v>2015</v>
      </c>
      <c r="B1744">
        <v>10</v>
      </c>
      <c r="D1744">
        <v>71</v>
      </c>
      <c r="E1744" t="s">
        <v>196</v>
      </c>
      <c r="F1744" t="s">
        <v>17</v>
      </c>
      <c r="G1744">
        <v>70</v>
      </c>
      <c r="H1744" t="s">
        <v>84</v>
      </c>
      <c r="I1744">
        <v>708818</v>
      </c>
      <c r="J1744" t="s">
        <v>237</v>
      </c>
      <c r="O1744">
        <v>40</v>
      </c>
      <c r="R1744" t="str">
        <f>+VLOOKUP($D1744,TP!$B:$E,3,FALSE)</f>
        <v>Services support</v>
      </c>
      <c r="S1744">
        <f>+VLOOKUP($D1744,TP!$B:$E,4,FALSE)</f>
        <v>0</v>
      </c>
      <c r="T1744">
        <f>+VLOOKUP($D1744,TP!$B:$F,5,FALSE)</f>
        <v>0</v>
      </c>
      <c r="U1744" t="str">
        <f>+VLOOKUP($G1744,TP!$G:$J,4,FALSE)</f>
        <v>Produits</v>
      </c>
    </row>
    <row r="1745" spans="1:21">
      <c r="A1745">
        <v>2015</v>
      </c>
      <c r="B1745">
        <v>10</v>
      </c>
      <c r="D1745">
        <v>71</v>
      </c>
      <c r="E1745" t="s">
        <v>196</v>
      </c>
      <c r="F1745" t="s">
        <v>17</v>
      </c>
      <c r="G1745">
        <v>70</v>
      </c>
      <c r="H1745" t="s">
        <v>84</v>
      </c>
      <c r="I1745">
        <v>708818</v>
      </c>
      <c r="J1745" t="s">
        <v>237</v>
      </c>
      <c r="O1745">
        <v>80</v>
      </c>
      <c r="R1745" t="str">
        <f>+VLOOKUP($D1745,TP!$B:$E,3,FALSE)</f>
        <v>Services support</v>
      </c>
      <c r="S1745">
        <f>+VLOOKUP($D1745,TP!$B:$E,4,FALSE)</f>
        <v>0</v>
      </c>
      <c r="T1745">
        <f>+VLOOKUP($D1745,TP!$B:$F,5,FALSE)</f>
        <v>0</v>
      </c>
      <c r="U1745" t="str">
        <f>+VLOOKUP($G1745,TP!$G:$J,4,FALSE)</f>
        <v>Produits</v>
      </c>
    </row>
    <row r="1746" spans="1:21">
      <c r="A1746">
        <v>2015</v>
      </c>
      <c r="B1746">
        <v>10</v>
      </c>
      <c r="D1746">
        <v>71</v>
      </c>
      <c r="E1746" t="s">
        <v>196</v>
      </c>
      <c r="F1746" t="s">
        <v>17</v>
      </c>
      <c r="G1746">
        <v>70</v>
      </c>
      <c r="H1746" t="s">
        <v>84</v>
      </c>
      <c r="I1746">
        <v>708818</v>
      </c>
      <c r="J1746" t="s">
        <v>237</v>
      </c>
      <c r="O1746">
        <v>80</v>
      </c>
      <c r="R1746" t="str">
        <f>+VLOOKUP($D1746,TP!$B:$E,3,FALSE)</f>
        <v>Services support</v>
      </c>
      <c r="S1746">
        <f>+VLOOKUP($D1746,TP!$B:$E,4,FALSE)</f>
        <v>0</v>
      </c>
      <c r="T1746">
        <f>+VLOOKUP($D1746,TP!$B:$F,5,FALSE)</f>
        <v>0</v>
      </c>
      <c r="U1746" t="str">
        <f>+VLOOKUP($G1746,TP!$G:$J,4,FALSE)</f>
        <v>Produits</v>
      </c>
    </row>
    <row r="1747" spans="1:21">
      <c r="A1747">
        <v>2015</v>
      </c>
      <c r="B1747">
        <v>10</v>
      </c>
      <c r="D1747">
        <v>71</v>
      </c>
      <c r="E1747" t="s">
        <v>196</v>
      </c>
      <c r="F1747" t="s">
        <v>17</v>
      </c>
      <c r="G1747">
        <v>70</v>
      </c>
      <c r="H1747" t="s">
        <v>84</v>
      </c>
      <c r="I1747">
        <v>708818</v>
      </c>
      <c r="J1747" t="s">
        <v>237</v>
      </c>
      <c r="O1747">
        <v>80</v>
      </c>
      <c r="R1747" t="str">
        <f>+VLOOKUP($D1747,TP!$B:$E,3,FALSE)</f>
        <v>Services support</v>
      </c>
      <c r="S1747">
        <f>+VLOOKUP($D1747,TP!$B:$E,4,FALSE)</f>
        <v>0</v>
      </c>
      <c r="T1747">
        <f>+VLOOKUP($D1747,TP!$B:$F,5,FALSE)</f>
        <v>0</v>
      </c>
      <c r="U1747" t="str">
        <f>+VLOOKUP($G1747,TP!$G:$J,4,FALSE)</f>
        <v>Produits</v>
      </c>
    </row>
    <row r="1748" spans="1:21">
      <c r="A1748">
        <v>2015</v>
      </c>
      <c r="B1748">
        <v>10</v>
      </c>
      <c r="D1748">
        <v>71</v>
      </c>
      <c r="E1748" t="s">
        <v>196</v>
      </c>
      <c r="F1748" t="s">
        <v>17</v>
      </c>
      <c r="G1748">
        <v>70</v>
      </c>
      <c r="H1748" t="s">
        <v>84</v>
      </c>
      <c r="I1748">
        <v>708820</v>
      </c>
      <c r="J1748" t="s">
        <v>238</v>
      </c>
      <c r="K1748">
        <v>2296</v>
      </c>
      <c r="L1748">
        <v>2000</v>
      </c>
      <c r="M1748">
        <v>1500</v>
      </c>
      <c r="P1748">
        <v>2000</v>
      </c>
      <c r="Q1748">
        <v>2000</v>
      </c>
      <c r="R1748" t="str">
        <f>+VLOOKUP($D1748,TP!$B:$E,3,FALSE)</f>
        <v>Services support</v>
      </c>
      <c r="S1748">
        <f>+VLOOKUP($D1748,TP!$B:$E,4,FALSE)</f>
        <v>0</v>
      </c>
      <c r="T1748">
        <f>+VLOOKUP($D1748,TP!$B:$F,5,FALSE)</f>
        <v>0</v>
      </c>
      <c r="U1748" t="str">
        <f>+VLOOKUP($G1748,TP!$G:$J,4,FALSE)</f>
        <v>Produits</v>
      </c>
    </row>
    <row r="1749" spans="1:21">
      <c r="A1749">
        <v>2015</v>
      </c>
      <c r="B1749">
        <v>10</v>
      </c>
      <c r="D1749">
        <v>71</v>
      </c>
      <c r="E1749" t="s">
        <v>196</v>
      </c>
      <c r="F1749" t="s">
        <v>17</v>
      </c>
      <c r="G1749">
        <v>70</v>
      </c>
      <c r="H1749" t="s">
        <v>84</v>
      </c>
      <c r="I1749">
        <v>708820</v>
      </c>
      <c r="J1749" t="s">
        <v>238</v>
      </c>
      <c r="O1749">
        <v>48</v>
      </c>
      <c r="R1749" t="str">
        <f>+VLOOKUP($D1749,TP!$B:$E,3,FALSE)</f>
        <v>Services support</v>
      </c>
      <c r="S1749">
        <f>+VLOOKUP($D1749,TP!$B:$E,4,FALSE)</f>
        <v>0</v>
      </c>
      <c r="T1749">
        <f>+VLOOKUP($D1749,TP!$B:$F,5,FALSE)</f>
        <v>0</v>
      </c>
      <c r="U1749" t="str">
        <f>+VLOOKUP($G1749,TP!$G:$J,4,FALSE)</f>
        <v>Produits</v>
      </c>
    </row>
    <row r="1750" spans="1:21">
      <c r="A1750">
        <v>2015</v>
      </c>
      <c r="B1750">
        <v>10</v>
      </c>
      <c r="D1750">
        <v>71</v>
      </c>
      <c r="E1750" t="s">
        <v>196</v>
      </c>
      <c r="F1750" t="s">
        <v>17</v>
      </c>
      <c r="G1750">
        <v>70</v>
      </c>
      <c r="H1750" t="s">
        <v>84</v>
      </c>
      <c r="I1750">
        <v>708820</v>
      </c>
      <c r="J1750" t="s">
        <v>238</v>
      </c>
      <c r="O1750">
        <v>40</v>
      </c>
      <c r="R1750" t="str">
        <f>+VLOOKUP($D1750,TP!$B:$E,3,FALSE)</f>
        <v>Services support</v>
      </c>
      <c r="S1750">
        <f>+VLOOKUP($D1750,TP!$B:$E,4,FALSE)</f>
        <v>0</v>
      </c>
      <c r="T1750">
        <f>+VLOOKUP($D1750,TP!$B:$F,5,FALSE)</f>
        <v>0</v>
      </c>
      <c r="U1750" t="str">
        <f>+VLOOKUP($G1750,TP!$G:$J,4,FALSE)</f>
        <v>Produits</v>
      </c>
    </row>
    <row r="1751" spans="1:21">
      <c r="A1751">
        <v>2015</v>
      </c>
      <c r="B1751">
        <v>10</v>
      </c>
      <c r="D1751">
        <v>71</v>
      </c>
      <c r="E1751" t="s">
        <v>196</v>
      </c>
      <c r="F1751" t="s">
        <v>17</v>
      </c>
      <c r="G1751">
        <v>70</v>
      </c>
      <c r="H1751" t="s">
        <v>84</v>
      </c>
      <c r="I1751">
        <v>708820</v>
      </c>
      <c r="J1751" t="s">
        <v>238</v>
      </c>
      <c r="O1751">
        <v>30</v>
      </c>
      <c r="R1751" t="str">
        <f>+VLOOKUP($D1751,TP!$B:$E,3,FALSE)</f>
        <v>Services support</v>
      </c>
      <c r="S1751">
        <f>+VLOOKUP($D1751,TP!$B:$E,4,FALSE)</f>
        <v>0</v>
      </c>
      <c r="T1751">
        <f>+VLOOKUP($D1751,TP!$B:$F,5,FALSE)</f>
        <v>0</v>
      </c>
      <c r="U1751" t="str">
        <f>+VLOOKUP($G1751,TP!$G:$J,4,FALSE)</f>
        <v>Produits</v>
      </c>
    </row>
    <row r="1752" spans="1:21">
      <c r="A1752">
        <v>2015</v>
      </c>
      <c r="B1752">
        <v>10</v>
      </c>
      <c r="D1752">
        <v>71</v>
      </c>
      <c r="E1752" t="s">
        <v>196</v>
      </c>
      <c r="F1752" t="s">
        <v>17</v>
      </c>
      <c r="G1752">
        <v>70</v>
      </c>
      <c r="H1752" t="s">
        <v>84</v>
      </c>
      <c r="I1752">
        <v>708820</v>
      </c>
      <c r="J1752" t="s">
        <v>238</v>
      </c>
      <c r="O1752">
        <v>64</v>
      </c>
      <c r="R1752" t="str">
        <f>+VLOOKUP($D1752,TP!$B:$E,3,FALSE)</f>
        <v>Services support</v>
      </c>
      <c r="S1752">
        <f>+VLOOKUP($D1752,TP!$B:$E,4,FALSE)</f>
        <v>0</v>
      </c>
      <c r="T1752">
        <f>+VLOOKUP($D1752,TP!$B:$F,5,FALSE)</f>
        <v>0</v>
      </c>
      <c r="U1752" t="str">
        <f>+VLOOKUP($G1752,TP!$G:$J,4,FALSE)</f>
        <v>Produits</v>
      </c>
    </row>
    <row r="1753" spans="1:21">
      <c r="A1753">
        <v>2015</v>
      </c>
      <c r="B1753">
        <v>10</v>
      </c>
      <c r="D1753">
        <v>71</v>
      </c>
      <c r="E1753" t="s">
        <v>196</v>
      </c>
      <c r="F1753" t="s">
        <v>17</v>
      </c>
      <c r="G1753">
        <v>70</v>
      </c>
      <c r="H1753" t="s">
        <v>84</v>
      </c>
      <c r="I1753">
        <v>708820</v>
      </c>
      <c r="J1753" t="s">
        <v>238</v>
      </c>
      <c r="O1753">
        <v>30</v>
      </c>
      <c r="R1753" t="str">
        <f>+VLOOKUP($D1753,TP!$B:$E,3,FALSE)</f>
        <v>Services support</v>
      </c>
      <c r="S1753">
        <f>+VLOOKUP($D1753,TP!$B:$E,4,FALSE)</f>
        <v>0</v>
      </c>
      <c r="T1753">
        <f>+VLOOKUP($D1753,TP!$B:$F,5,FALSE)</f>
        <v>0</v>
      </c>
      <c r="U1753" t="str">
        <f>+VLOOKUP($G1753,TP!$G:$J,4,FALSE)</f>
        <v>Produits</v>
      </c>
    </row>
    <row r="1754" spans="1:21">
      <c r="A1754">
        <v>2015</v>
      </c>
      <c r="B1754">
        <v>10</v>
      </c>
      <c r="D1754">
        <v>71</v>
      </c>
      <c r="E1754" t="s">
        <v>196</v>
      </c>
      <c r="F1754" t="s">
        <v>17</v>
      </c>
      <c r="G1754">
        <v>70</v>
      </c>
      <c r="H1754" t="s">
        <v>84</v>
      </c>
      <c r="I1754">
        <v>708820</v>
      </c>
      <c r="J1754" t="s">
        <v>238</v>
      </c>
      <c r="O1754">
        <v>70</v>
      </c>
      <c r="R1754" t="str">
        <f>+VLOOKUP($D1754,TP!$B:$E,3,FALSE)</f>
        <v>Services support</v>
      </c>
      <c r="S1754">
        <f>+VLOOKUP($D1754,TP!$B:$E,4,FALSE)</f>
        <v>0</v>
      </c>
      <c r="T1754">
        <f>+VLOOKUP($D1754,TP!$B:$F,5,FALSE)</f>
        <v>0</v>
      </c>
      <c r="U1754" t="str">
        <f>+VLOOKUP($G1754,TP!$G:$J,4,FALSE)</f>
        <v>Produits</v>
      </c>
    </row>
    <row r="1755" spans="1:21">
      <c r="A1755">
        <v>2015</v>
      </c>
      <c r="B1755">
        <v>10</v>
      </c>
      <c r="D1755">
        <v>71</v>
      </c>
      <c r="E1755" t="s">
        <v>196</v>
      </c>
      <c r="F1755" t="s">
        <v>17</v>
      </c>
      <c r="G1755">
        <v>70</v>
      </c>
      <c r="H1755" t="s">
        <v>84</v>
      </c>
      <c r="I1755">
        <v>708820</v>
      </c>
      <c r="J1755" t="s">
        <v>238</v>
      </c>
      <c r="O1755">
        <v>30</v>
      </c>
      <c r="R1755" t="str">
        <f>+VLOOKUP($D1755,TP!$B:$E,3,FALSE)</f>
        <v>Services support</v>
      </c>
      <c r="S1755">
        <f>+VLOOKUP($D1755,TP!$B:$E,4,FALSE)</f>
        <v>0</v>
      </c>
      <c r="T1755">
        <f>+VLOOKUP($D1755,TP!$B:$F,5,FALSE)</f>
        <v>0</v>
      </c>
      <c r="U1755" t="str">
        <f>+VLOOKUP($G1755,TP!$G:$J,4,FALSE)</f>
        <v>Produits</v>
      </c>
    </row>
    <row r="1756" spans="1:21">
      <c r="A1756">
        <v>2015</v>
      </c>
      <c r="B1756">
        <v>10</v>
      </c>
      <c r="D1756">
        <v>71</v>
      </c>
      <c r="E1756" t="s">
        <v>196</v>
      </c>
      <c r="F1756" t="s">
        <v>17</v>
      </c>
      <c r="G1756">
        <v>70</v>
      </c>
      <c r="H1756" t="s">
        <v>84</v>
      </c>
      <c r="I1756">
        <v>708820</v>
      </c>
      <c r="J1756" t="s">
        <v>238</v>
      </c>
      <c r="O1756">
        <v>160</v>
      </c>
      <c r="R1756" t="str">
        <f>+VLOOKUP($D1756,TP!$B:$E,3,FALSE)</f>
        <v>Services support</v>
      </c>
      <c r="S1756">
        <f>+VLOOKUP($D1756,TP!$B:$E,4,FALSE)</f>
        <v>0</v>
      </c>
      <c r="T1756">
        <f>+VLOOKUP($D1756,TP!$B:$F,5,FALSE)</f>
        <v>0</v>
      </c>
      <c r="U1756" t="str">
        <f>+VLOOKUP($G1756,TP!$G:$J,4,FALSE)</f>
        <v>Produits</v>
      </c>
    </row>
    <row r="1757" spans="1:21">
      <c r="A1757">
        <v>2015</v>
      </c>
      <c r="B1757">
        <v>10</v>
      </c>
      <c r="D1757">
        <v>71</v>
      </c>
      <c r="E1757" t="s">
        <v>196</v>
      </c>
      <c r="F1757" t="s">
        <v>17</v>
      </c>
      <c r="G1757">
        <v>70</v>
      </c>
      <c r="H1757" t="s">
        <v>84</v>
      </c>
      <c r="I1757">
        <v>708820</v>
      </c>
      <c r="J1757" t="s">
        <v>238</v>
      </c>
      <c r="O1757">
        <v>320</v>
      </c>
      <c r="R1757" t="str">
        <f>+VLOOKUP($D1757,TP!$B:$E,3,FALSE)</f>
        <v>Services support</v>
      </c>
      <c r="S1757">
        <f>+VLOOKUP($D1757,TP!$B:$E,4,FALSE)</f>
        <v>0</v>
      </c>
      <c r="T1757">
        <f>+VLOOKUP($D1757,TP!$B:$F,5,FALSE)</f>
        <v>0</v>
      </c>
      <c r="U1757" t="str">
        <f>+VLOOKUP($G1757,TP!$G:$J,4,FALSE)</f>
        <v>Produits</v>
      </c>
    </row>
    <row r="1758" spans="1:21">
      <c r="A1758">
        <v>2015</v>
      </c>
      <c r="B1758">
        <v>10</v>
      </c>
      <c r="D1758">
        <v>71</v>
      </c>
      <c r="E1758" t="s">
        <v>196</v>
      </c>
      <c r="F1758" t="s">
        <v>17</v>
      </c>
      <c r="G1758">
        <v>70</v>
      </c>
      <c r="H1758" t="s">
        <v>84</v>
      </c>
      <c r="I1758">
        <v>708820</v>
      </c>
      <c r="J1758" t="s">
        <v>238</v>
      </c>
      <c r="O1758">
        <v>60</v>
      </c>
      <c r="R1758" t="str">
        <f>+VLOOKUP($D1758,TP!$B:$E,3,FALSE)</f>
        <v>Services support</v>
      </c>
      <c r="S1758">
        <f>+VLOOKUP($D1758,TP!$B:$E,4,FALSE)</f>
        <v>0</v>
      </c>
      <c r="T1758">
        <f>+VLOOKUP($D1758,TP!$B:$F,5,FALSE)</f>
        <v>0</v>
      </c>
      <c r="U1758" t="str">
        <f>+VLOOKUP($G1758,TP!$G:$J,4,FALSE)</f>
        <v>Produits</v>
      </c>
    </row>
    <row r="1759" spans="1:21">
      <c r="A1759">
        <v>2015</v>
      </c>
      <c r="B1759">
        <v>10</v>
      </c>
      <c r="D1759">
        <v>71</v>
      </c>
      <c r="E1759" t="s">
        <v>196</v>
      </c>
      <c r="F1759" t="s">
        <v>17</v>
      </c>
      <c r="G1759">
        <v>70</v>
      </c>
      <c r="H1759" t="s">
        <v>84</v>
      </c>
      <c r="I1759">
        <v>708820</v>
      </c>
      <c r="J1759" t="s">
        <v>238</v>
      </c>
      <c r="O1759">
        <v>30</v>
      </c>
      <c r="R1759" t="str">
        <f>+VLOOKUP($D1759,TP!$B:$E,3,FALSE)</f>
        <v>Services support</v>
      </c>
      <c r="S1759">
        <f>+VLOOKUP($D1759,TP!$B:$E,4,FALSE)</f>
        <v>0</v>
      </c>
      <c r="T1759">
        <f>+VLOOKUP($D1759,TP!$B:$F,5,FALSE)</f>
        <v>0</v>
      </c>
      <c r="U1759" t="str">
        <f>+VLOOKUP($G1759,TP!$G:$J,4,FALSE)</f>
        <v>Produits</v>
      </c>
    </row>
    <row r="1760" spans="1:21">
      <c r="A1760">
        <v>2015</v>
      </c>
      <c r="B1760">
        <v>10</v>
      </c>
      <c r="D1760">
        <v>71</v>
      </c>
      <c r="E1760" t="s">
        <v>196</v>
      </c>
      <c r="F1760" t="s">
        <v>17</v>
      </c>
      <c r="G1760">
        <v>70</v>
      </c>
      <c r="H1760" t="s">
        <v>84</v>
      </c>
      <c r="I1760">
        <v>708820</v>
      </c>
      <c r="J1760" t="s">
        <v>238</v>
      </c>
      <c r="O1760">
        <v>1.8</v>
      </c>
      <c r="R1760" t="str">
        <f>+VLOOKUP($D1760,TP!$B:$E,3,FALSE)</f>
        <v>Services support</v>
      </c>
      <c r="S1760">
        <f>+VLOOKUP($D1760,TP!$B:$E,4,FALSE)</f>
        <v>0</v>
      </c>
      <c r="T1760">
        <f>+VLOOKUP($D1760,TP!$B:$F,5,FALSE)</f>
        <v>0</v>
      </c>
      <c r="U1760" t="str">
        <f>+VLOOKUP($G1760,TP!$G:$J,4,FALSE)</f>
        <v>Produits</v>
      </c>
    </row>
    <row r="1761" spans="1:21">
      <c r="A1761">
        <v>2015</v>
      </c>
      <c r="B1761">
        <v>10</v>
      </c>
      <c r="D1761">
        <v>71</v>
      </c>
      <c r="E1761" t="s">
        <v>196</v>
      </c>
      <c r="F1761" t="s">
        <v>17</v>
      </c>
      <c r="G1761">
        <v>70</v>
      </c>
      <c r="H1761" t="s">
        <v>84</v>
      </c>
      <c r="I1761">
        <v>708820</v>
      </c>
      <c r="J1761" t="s">
        <v>238</v>
      </c>
      <c r="O1761">
        <v>60</v>
      </c>
      <c r="R1761" t="str">
        <f>+VLOOKUP($D1761,TP!$B:$E,3,FALSE)</f>
        <v>Services support</v>
      </c>
      <c r="S1761">
        <f>+VLOOKUP($D1761,TP!$B:$E,4,FALSE)</f>
        <v>0</v>
      </c>
      <c r="T1761">
        <f>+VLOOKUP($D1761,TP!$B:$F,5,FALSE)</f>
        <v>0</v>
      </c>
      <c r="U1761" t="str">
        <f>+VLOOKUP($G1761,TP!$G:$J,4,FALSE)</f>
        <v>Produits</v>
      </c>
    </row>
    <row r="1762" spans="1:21">
      <c r="A1762">
        <v>2015</v>
      </c>
      <c r="B1762">
        <v>10</v>
      </c>
      <c r="D1762">
        <v>71</v>
      </c>
      <c r="E1762" t="s">
        <v>196</v>
      </c>
      <c r="F1762" t="s">
        <v>17</v>
      </c>
      <c r="G1762">
        <v>70</v>
      </c>
      <c r="H1762" t="s">
        <v>84</v>
      </c>
      <c r="I1762">
        <v>708820</v>
      </c>
      <c r="J1762" t="s">
        <v>238</v>
      </c>
      <c r="O1762">
        <v>144</v>
      </c>
      <c r="R1762" t="str">
        <f>+VLOOKUP($D1762,TP!$B:$E,3,FALSE)</f>
        <v>Services support</v>
      </c>
      <c r="S1762">
        <f>+VLOOKUP($D1762,TP!$B:$E,4,FALSE)</f>
        <v>0</v>
      </c>
      <c r="T1762">
        <f>+VLOOKUP($D1762,TP!$B:$F,5,FALSE)</f>
        <v>0</v>
      </c>
      <c r="U1762" t="str">
        <f>+VLOOKUP($G1762,TP!$G:$J,4,FALSE)</f>
        <v>Produits</v>
      </c>
    </row>
    <row r="1763" spans="1:21">
      <c r="A1763">
        <v>2015</v>
      </c>
      <c r="B1763">
        <v>10</v>
      </c>
      <c r="D1763">
        <v>71</v>
      </c>
      <c r="E1763" t="s">
        <v>196</v>
      </c>
      <c r="F1763" t="s">
        <v>17</v>
      </c>
      <c r="G1763">
        <v>70</v>
      </c>
      <c r="H1763" t="s">
        <v>84</v>
      </c>
      <c r="I1763">
        <v>708820</v>
      </c>
      <c r="J1763" t="s">
        <v>238</v>
      </c>
      <c r="O1763">
        <v>100</v>
      </c>
      <c r="R1763" t="str">
        <f>+VLOOKUP($D1763,TP!$B:$E,3,FALSE)</f>
        <v>Services support</v>
      </c>
      <c r="S1763">
        <f>+VLOOKUP($D1763,TP!$B:$E,4,FALSE)</f>
        <v>0</v>
      </c>
      <c r="T1763">
        <f>+VLOOKUP($D1763,TP!$B:$F,5,FALSE)</f>
        <v>0</v>
      </c>
      <c r="U1763" t="str">
        <f>+VLOOKUP($G1763,TP!$G:$J,4,FALSE)</f>
        <v>Produits</v>
      </c>
    </row>
    <row r="1764" spans="1:21">
      <c r="A1764">
        <v>2015</v>
      </c>
      <c r="B1764">
        <v>10</v>
      </c>
      <c r="D1764">
        <v>71</v>
      </c>
      <c r="E1764" t="s">
        <v>196</v>
      </c>
      <c r="F1764" t="s">
        <v>17</v>
      </c>
      <c r="G1764">
        <v>70</v>
      </c>
      <c r="H1764" t="s">
        <v>84</v>
      </c>
      <c r="I1764">
        <v>708820</v>
      </c>
      <c r="J1764" t="s">
        <v>238</v>
      </c>
      <c r="O1764">
        <v>38</v>
      </c>
      <c r="R1764" t="str">
        <f>+VLOOKUP($D1764,TP!$B:$E,3,FALSE)</f>
        <v>Services support</v>
      </c>
      <c r="S1764">
        <f>+VLOOKUP($D1764,TP!$B:$E,4,FALSE)</f>
        <v>0</v>
      </c>
      <c r="T1764">
        <f>+VLOOKUP($D1764,TP!$B:$F,5,FALSE)</f>
        <v>0</v>
      </c>
      <c r="U1764" t="str">
        <f>+VLOOKUP($G1764,TP!$G:$J,4,FALSE)</f>
        <v>Produits</v>
      </c>
    </row>
    <row r="1765" spans="1:21">
      <c r="A1765">
        <v>2015</v>
      </c>
      <c r="B1765">
        <v>10</v>
      </c>
      <c r="D1765">
        <v>71</v>
      </c>
      <c r="E1765" t="s">
        <v>196</v>
      </c>
      <c r="F1765" t="s">
        <v>17</v>
      </c>
      <c r="G1765">
        <v>70</v>
      </c>
      <c r="H1765" t="s">
        <v>84</v>
      </c>
      <c r="I1765">
        <v>708820</v>
      </c>
      <c r="J1765" t="s">
        <v>238</v>
      </c>
      <c r="O1765">
        <v>60</v>
      </c>
      <c r="R1765" t="str">
        <f>+VLOOKUP($D1765,TP!$B:$E,3,FALSE)</f>
        <v>Services support</v>
      </c>
      <c r="S1765">
        <f>+VLOOKUP($D1765,TP!$B:$E,4,FALSE)</f>
        <v>0</v>
      </c>
      <c r="T1765">
        <f>+VLOOKUP($D1765,TP!$B:$F,5,FALSE)</f>
        <v>0</v>
      </c>
      <c r="U1765" t="str">
        <f>+VLOOKUP($G1765,TP!$G:$J,4,FALSE)</f>
        <v>Produits</v>
      </c>
    </row>
    <row r="1766" spans="1:21">
      <c r="A1766">
        <v>2015</v>
      </c>
      <c r="B1766">
        <v>10</v>
      </c>
      <c r="D1766">
        <v>71</v>
      </c>
      <c r="E1766" t="s">
        <v>196</v>
      </c>
      <c r="F1766" t="s">
        <v>17</v>
      </c>
      <c r="G1766">
        <v>70</v>
      </c>
      <c r="H1766" t="s">
        <v>84</v>
      </c>
      <c r="I1766">
        <v>708820</v>
      </c>
      <c r="J1766" t="s">
        <v>238</v>
      </c>
      <c r="O1766">
        <v>120</v>
      </c>
      <c r="R1766" t="str">
        <f>+VLOOKUP($D1766,TP!$B:$E,3,FALSE)</f>
        <v>Services support</v>
      </c>
      <c r="S1766">
        <f>+VLOOKUP($D1766,TP!$B:$E,4,FALSE)</f>
        <v>0</v>
      </c>
      <c r="T1766">
        <f>+VLOOKUP($D1766,TP!$B:$F,5,FALSE)</f>
        <v>0</v>
      </c>
      <c r="U1766" t="str">
        <f>+VLOOKUP($G1766,TP!$G:$J,4,FALSE)</f>
        <v>Produits</v>
      </c>
    </row>
    <row r="1767" spans="1:21">
      <c r="A1767">
        <v>2015</v>
      </c>
      <c r="B1767">
        <v>10</v>
      </c>
      <c r="D1767">
        <v>71</v>
      </c>
      <c r="E1767" t="s">
        <v>196</v>
      </c>
      <c r="F1767" t="s">
        <v>17</v>
      </c>
      <c r="G1767">
        <v>70</v>
      </c>
      <c r="H1767" t="s">
        <v>84</v>
      </c>
      <c r="I1767">
        <v>708820</v>
      </c>
      <c r="J1767" t="s">
        <v>238</v>
      </c>
      <c r="O1767">
        <v>36</v>
      </c>
      <c r="R1767" t="str">
        <f>+VLOOKUP($D1767,TP!$B:$E,3,FALSE)</f>
        <v>Services support</v>
      </c>
      <c r="S1767">
        <f>+VLOOKUP($D1767,TP!$B:$E,4,FALSE)</f>
        <v>0</v>
      </c>
      <c r="T1767">
        <f>+VLOOKUP($D1767,TP!$B:$F,5,FALSE)</f>
        <v>0</v>
      </c>
      <c r="U1767" t="str">
        <f>+VLOOKUP($G1767,TP!$G:$J,4,FALSE)</f>
        <v>Produits</v>
      </c>
    </row>
    <row r="1768" spans="1:21">
      <c r="A1768">
        <v>2015</v>
      </c>
      <c r="B1768">
        <v>10</v>
      </c>
      <c r="D1768">
        <v>71</v>
      </c>
      <c r="E1768" t="s">
        <v>196</v>
      </c>
      <c r="F1768" t="s">
        <v>17</v>
      </c>
      <c r="G1768">
        <v>70</v>
      </c>
      <c r="H1768" t="s">
        <v>84</v>
      </c>
      <c r="I1768">
        <v>708820</v>
      </c>
      <c r="J1768" t="s">
        <v>238</v>
      </c>
      <c r="O1768">
        <v>28</v>
      </c>
      <c r="R1768" t="str">
        <f>+VLOOKUP($D1768,TP!$B:$E,3,FALSE)</f>
        <v>Services support</v>
      </c>
      <c r="S1768">
        <f>+VLOOKUP($D1768,TP!$B:$E,4,FALSE)</f>
        <v>0</v>
      </c>
      <c r="T1768">
        <f>+VLOOKUP($D1768,TP!$B:$F,5,FALSE)</f>
        <v>0</v>
      </c>
      <c r="U1768" t="str">
        <f>+VLOOKUP($G1768,TP!$G:$J,4,FALSE)</f>
        <v>Produits</v>
      </c>
    </row>
    <row r="1769" spans="1:21">
      <c r="A1769">
        <v>2015</v>
      </c>
      <c r="B1769">
        <v>10</v>
      </c>
      <c r="D1769">
        <v>71</v>
      </c>
      <c r="E1769" t="s">
        <v>196</v>
      </c>
      <c r="F1769" t="s">
        <v>17</v>
      </c>
      <c r="G1769">
        <v>70</v>
      </c>
      <c r="H1769" t="s">
        <v>84</v>
      </c>
      <c r="I1769">
        <v>708820</v>
      </c>
      <c r="J1769" t="s">
        <v>238</v>
      </c>
      <c r="O1769">
        <v>30</v>
      </c>
      <c r="R1769" t="str">
        <f>+VLOOKUP($D1769,TP!$B:$E,3,FALSE)</f>
        <v>Services support</v>
      </c>
      <c r="S1769">
        <f>+VLOOKUP($D1769,TP!$B:$E,4,FALSE)</f>
        <v>0</v>
      </c>
      <c r="T1769">
        <f>+VLOOKUP($D1769,TP!$B:$F,5,FALSE)</f>
        <v>0</v>
      </c>
      <c r="U1769" t="str">
        <f>+VLOOKUP($G1769,TP!$G:$J,4,FALSE)</f>
        <v>Produits</v>
      </c>
    </row>
    <row r="1770" spans="1:21">
      <c r="A1770">
        <v>2015</v>
      </c>
      <c r="B1770">
        <v>10</v>
      </c>
      <c r="D1770">
        <v>71</v>
      </c>
      <c r="E1770" t="s">
        <v>196</v>
      </c>
      <c r="F1770" t="s">
        <v>17</v>
      </c>
      <c r="G1770">
        <v>77</v>
      </c>
      <c r="H1770" t="s">
        <v>134</v>
      </c>
      <c r="I1770">
        <v>771800</v>
      </c>
      <c r="J1770" t="s">
        <v>135</v>
      </c>
      <c r="K1770">
        <v>40</v>
      </c>
      <c r="L1770">
        <v>10</v>
      </c>
      <c r="M1770">
        <v>0</v>
      </c>
      <c r="P1770">
        <v>0</v>
      </c>
      <c r="Q1770">
        <v>0</v>
      </c>
      <c r="R1770" t="str">
        <f>+VLOOKUP($D1770,TP!$B:$E,3,FALSE)</f>
        <v>Services support</v>
      </c>
      <c r="S1770">
        <f>+VLOOKUP($D1770,TP!$B:$E,4,FALSE)</f>
        <v>0</v>
      </c>
      <c r="T1770">
        <f>+VLOOKUP($D1770,TP!$B:$F,5,FALSE)</f>
        <v>0</v>
      </c>
      <c r="U1770" t="str">
        <f>+VLOOKUP($G1770,TP!$G:$J,4,FALSE)</f>
        <v>Produits</v>
      </c>
    </row>
    <row r="1771" spans="1:21">
      <c r="A1771">
        <v>2015</v>
      </c>
      <c r="B1771">
        <v>10</v>
      </c>
      <c r="D1771">
        <v>71</v>
      </c>
      <c r="E1771" t="s">
        <v>196</v>
      </c>
      <c r="F1771" t="s">
        <v>17</v>
      </c>
      <c r="G1771">
        <v>77</v>
      </c>
      <c r="H1771" t="s">
        <v>134</v>
      </c>
      <c r="I1771">
        <v>771800</v>
      </c>
      <c r="J1771" t="s">
        <v>135</v>
      </c>
      <c r="O1771">
        <v>10</v>
      </c>
      <c r="R1771" t="str">
        <f>+VLOOKUP($D1771,TP!$B:$E,3,FALSE)</f>
        <v>Services support</v>
      </c>
      <c r="S1771">
        <f>+VLOOKUP($D1771,TP!$B:$E,4,FALSE)</f>
        <v>0</v>
      </c>
      <c r="T1771">
        <f>+VLOOKUP($D1771,TP!$B:$F,5,FALSE)</f>
        <v>0</v>
      </c>
      <c r="U1771" t="str">
        <f>+VLOOKUP($G1771,TP!$G:$J,4,FALSE)</f>
        <v>Produits</v>
      </c>
    </row>
    <row r="1772" spans="1:21">
      <c r="A1772">
        <v>2015</v>
      </c>
      <c r="B1772">
        <v>10</v>
      </c>
      <c r="D1772">
        <v>71</v>
      </c>
      <c r="E1772" t="s">
        <v>196</v>
      </c>
      <c r="F1772" t="s">
        <v>17</v>
      </c>
      <c r="G1772">
        <v>77</v>
      </c>
      <c r="H1772" t="s">
        <v>134</v>
      </c>
      <c r="I1772">
        <v>775200</v>
      </c>
      <c r="J1772" t="s">
        <v>245</v>
      </c>
      <c r="O1772">
        <v>583.34</v>
      </c>
      <c r="R1772" t="str">
        <f>+VLOOKUP($D1772,TP!$B:$E,3,FALSE)</f>
        <v>Services support</v>
      </c>
      <c r="S1772">
        <f>+VLOOKUP($D1772,TP!$B:$E,4,FALSE)</f>
        <v>0</v>
      </c>
      <c r="T1772">
        <f>+VLOOKUP($D1772,TP!$B:$F,5,FALSE)</f>
        <v>0</v>
      </c>
      <c r="U1772" t="str">
        <f>+VLOOKUP($G1772,TP!$G:$J,4,FALSE)</f>
        <v>Produits</v>
      </c>
    </row>
    <row r="1773" spans="1:21">
      <c r="A1773">
        <v>2015</v>
      </c>
      <c r="B1773">
        <v>10</v>
      </c>
      <c r="D1773">
        <v>71</v>
      </c>
      <c r="E1773" t="s">
        <v>196</v>
      </c>
      <c r="F1773" t="s">
        <v>17</v>
      </c>
      <c r="G1773">
        <v>77</v>
      </c>
      <c r="H1773" t="s">
        <v>134</v>
      </c>
      <c r="I1773">
        <v>775200</v>
      </c>
      <c r="J1773" t="s">
        <v>245</v>
      </c>
      <c r="K1773">
        <v>0</v>
      </c>
      <c r="L1773">
        <v>583</v>
      </c>
      <c r="M1773">
        <v>0</v>
      </c>
      <c r="P1773">
        <v>0</v>
      </c>
      <c r="Q1773">
        <v>0</v>
      </c>
      <c r="R1773" t="str">
        <f>+VLOOKUP($D1773,TP!$B:$E,3,FALSE)</f>
        <v>Services support</v>
      </c>
      <c r="S1773">
        <f>+VLOOKUP($D1773,TP!$B:$E,4,FALSE)</f>
        <v>0</v>
      </c>
      <c r="T1773">
        <f>+VLOOKUP($D1773,TP!$B:$F,5,FALSE)</f>
        <v>0</v>
      </c>
      <c r="U1773" t="str">
        <f>+VLOOKUP($G1773,TP!$G:$J,4,FALSE)</f>
        <v>Produits</v>
      </c>
    </row>
    <row r="1774" spans="1:21">
      <c r="A1774">
        <v>2015</v>
      </c>
      <c r="B1774">
        <v>10</v>
      </c>
      <c r="D1774">
        <v>71</v>
      </c>
      <c r="E1774" t="s">
        <v>196</v>
      </c>
      <c r="F1774" t="s">
        <v>17</v>
      </c>
      <c r="G1774">
        <v>78</v>
      </c>
      <c r="H1774" t="s">
        <v>69</v>
      </c>
      <c r="I1774">
        <v>781740</v>
      </c>
      <c r="J1774" t="s">
        <v>239</v>
      </c>
      <c r="O1774">
        <v>415.19</v>
      </c>
      <c r="R1774" t="str">
        <f>+VLOOKUP($D1774,TP!$B:$E,3,FALSE)</f>
        <v>Services support</v>
      </c>
      <c r="S1774">
        <f>+VLOOKUP($D1774,TP!$B:$E,4,FALSE)</f>
        <v>0</v>
      </c>
      <c r="T1774">
        <f>+VLOOKUP($D1774,TP!$B:$F,5,FALSE)</f>
        <v>0</v>
      </c>
      <c r="U1774" t="str">
        <f>+VLOOKUP($G1774,TP!$G:$J,4,FALSE)</f>
        <v>Provisions</v>
      </c>
    </row>
    <row r="1775" spans="1:21">
      <c r="A1775">
        <v>2015</v>
      </c>
      <c r="B1775">
        <v>10</v>
      </c>
      <c r="D1775">
        <v>71</v>
      </c>
      <c r="E1775" t="s">
        <v>196</v>
      </c>
      <c r="F1775" t="s">
        <v>17</v>
      </c>
      <c r="G1775">
        <v>78</v>
      </c>
      <c r="H1775" t="s">
        <v>69</v>
      </c>
      <c r="I1775">
        <v>781740</v>
      </c>
      <c r="J1775" t="s">
        <v>239</v>
      </c>
      <c r="K1775">
        <v>0</v>
      </c>
      <c r="L1775">
        <v>415</v>
      </c>
      <c r="M1775">
        <v>0</v>
      </c>
      <c r="P1775">
        <v>0</v>
      </c>
      <c r="Q1775">
        <v>0</v>
      </c>
      <c r="R1775" t="str">
        <f>+VLOOKUP($D1775,TP!$B:$E,3,FALSE)</f>
        <v>Services support</v>
      </c>
      <c r="S1775">
        <f>+VLOOKUP($D1775,TP!$B:$E,4,FALSE)</f>
        <v>0</v>
      </c>
      <c r="T1775">
        <f>+VLOOKUP($D1775,TP!$B:$F,5,FALSE)</f>
        <v>0</v>
      </c>
      <c r="U1775" t="str">
        <f>+VLOOKUP($G1775,TP!$G:$J,4,FALSE)</f>
        <v>Provisions</v>
      </c>
    </row>
    <row r="1776" spans="1:21">
      <c r="A1776">
        <v>2015</v>
      </c>
      <c r="B1776">
        <v>10</v>
      </c>
      <c r="D1776" t="s">
        <v>268</v>
      </c>
      <c r="E1776" t="s">
        <v>269</v>
      </c>
      <c r="F1776" t="s">
        <v>270</v>
      </c>
      <c r="G1776">
        <v>28</v>
      </c>
      <c r="H1776" t="s">
        <v>20</v>
      </c>
      <c r="I1776">
        <v>281832</v>
      </c>
      <c r="J1776" t="s">
        <v>21</v>
      </c>
      <c r="K1776">
        <v>260.36</v>
      </c>
      <c r="L1776">
        <v>0</v>
      </c>
      <c r="M1776">
        <v>0</v>
      </c>
      <c r="P1776">
        <v>0</v>
      </c>
      <c r="Q1776">
        <v>0</v>
      </c>
      <c r="R1776" t="str">
        <f>+VLOOKUP($D1776,TP!$B:$E,3,FALSE)</f>
        <v>DEVECO</v>
      </c>
      <c r="S1776" t="str">
        <f>+VLOOKUP($D1776,TP!$B:$E,4,FALSE)</f>
        <v>Commerce / Tourisme</v>
      </c>
      <c r="T1776" t="str">
        <f>+VLOOKUP($D1776,TP!$B:$F,5,FALSE)</f>
        <v>CST</v>
      </c>
      <c r="U1776" t="str">
        <f>+VLOOKUP($G1776,TP!$G:$J,4,FALSE)</f>
        <v/>
      </c>
    </row>
    <row r="1777" spans="1:21">
      <c r="A1777">
        <v>2015</v>
      </c>
      <c r="B1777">
        <v>10</v>
      </c>
      <c r="D1777" t="s">
        <v>268</v>
      </c>
      <c r="E1777" t="s">
        <v>269</v>
      </c>
      <c r="F1777" t="s">
        <v>270</v>
      </c>
      <c r="G1777">
        <v>60</v>
      </c>
      <c r="H1777" t="s">
        <v>23</v>
      </c>
      <c r="I1777">
        <v>606410</v>
      </c>
      <c r="J1777" t="s">
        <v>25</v>
      </c>
      <c r="K1777">
        <v>-36.96</v>
      </c>
      <c r="L1777">
        <v>0</v>
      </c>
      <c r="M1777">
        <v>0</v>
      </c>
      <c r="P1777">
        <v>0</v>
      </c>
      <c r="Q1777">
        <v>0</v>
      </c>
      <c r="R1777" t="str">
        <f>+VLOOKUP($D1777,TP!$B:$E,3,FALSE)</f>
        <v>DEVECO</v>
      </c>
      <c r="S1777" t="str">
        <f>+VLOOKUP($D1777,TP!$B:$E,4,FALSE)</f>
        <v>Commerce / Tourisme</v>
      </c>
      <c r="T1777" t="str">
        <f>+VLOOKUP($D1777,TP!$B:$F,5,FALSE)</f>
        <v>CST</v>
      </c>
      <c r="U1777" t="str">
        <f>+VLOOKUP($G1777,TP!$G:$J,4,FALSE)</f>
        <v>Charges</v>
      </c>
    </row>
    <row r="1778" spans="1:21">
      <c r="A1778">
        <v>2015</v>
      </c>
      <c r="B1778">
        <v>10</v>
      </c>
      <c r="D1778" t="s">
        <v>268</v>
      </c>
      <c r="E1778" t="s">
        <v>269</v>
      </c>
      <c r="F1778" t="s">
        <v>270</v>
      </c>
      <c r="G1778">
        <v>60</v>
      </c>
      <c r="H1778" t="s">
        <v>23</v>
      </c>
      <c r="I1778">
        <v>606820</v>
      </c>
      <c r="J1778" t="s">
        <v>80</v>
      </c>
      <c r="K1778">
        <v>-75.23</v>
      </c>
      <c r="L1778">
        <v>-25</v>
      </c>
      <c r="M1778">
        <v>0</v>
      </c>
      <c r="P1778">
        <v>-50</v>
      </c>
      <c r="Q1778">
        <v>-50</v>
      </c>
      <c r="R1778" t="str">
        <f>+VLOOKUP($D1778,TP!$B:$E,3,FALSE)</f>
        <v>DEVECO</v>
      </c>
      <c r="S1778" t="str">
        <f>+VLOOKUP($D1778,TP!$B:$E,4,FALSE)</f>
        <v>Commerce / Tourisme</v>
      </c>
      <c r="T1778" t="str">
        <f>+VLOOKUP($D1778,TP!$B:$F,5,FALSE)</f>
        <v>CST</v>
      </c>
      <c r="U1778" t="str">
        <f>+VLOOKUP($G1778,TP!$G:$J,4,FALSE)</f>
        <v>Charges</v>
      </c>
    </row>
    <row r="1779" spans="1:21">
      <c r="A1779">
        <v>2015</v>
      </c>
      <c r="B1779">
        <v>10</v>
      </c>
      <c r="D1779" t="s">
        <v>268</v>
      </c>
      <c r="E1779" t="s">
        <v>269</v>
      </c>
      <c r="F1779" t="s">
        <v>270</v>
      </c>
      <c r="G1779">
        <v>60</v>
      </c>
      <c r="H1779" t="s">
        <v>23</v>
      </c>
      <c r="I1779">
        <v>606820</v>
      </c>
      <c r="J1779" t="s">
        <v>80</v>
      </c>
      <c r="O1779">
        <v>-6.83</v>
      </c>
      <c r="R1779" t="str">
        <f>+VLOOKUP($D1779,TP!$B:$E,3,FALSE)</f>
        <v>DEVECO</v>
      </c>
      <c r="S1779" t="str">
        <f>+VLOOKUP($D1779,TP!$B:$E,4,FALSE)</f>
        <v>Commerce / Tourisme</v>
      </c>
      <c r="T1779" t="str">
        <f>+VLOOKUP($D1779,TP!$B:$F,5,FALSE)</f>
        <v>CST</v>
      </c>
      <c r="U1779" t="str">
        <f>+VLOOKUP($G1779,TP!$G:$J,4,FALSE)</f>
        <v>Charges</v>
      </c>
    </row>
    <row r="1780" spans="1:21">
      <c r="A1780">
        <v>2015</v>
      </c>
      <c r="B1780">
        <v>10</v>
      </c>
      <c r="D1780" t="s">
        <v>268</v>
      </c>
      <c r="E1780" t="s">
        <v>269</v>
      </c>
      <c r="F1780" t="s">
        <v>270</v>
      </c>
      <c r="G1780">
        <v>60</v>
      </c>
      <c r="H1780" t="s">
        <v>23</v>
      </c>
      <c r="I1780">
        <v>606820</v>
      </c>
      <c r="J1780" t="s">
        <v>80</v>
      </c>
      <c r="O1780">
        <v>-16.32</v>
      </c>
      <c r="R1780" t="str">
        <f>+VLOOKUP($D1780,TP!$B:$E,3,FALSE)</f>
        <v>DEVECO</v>
      </c>
      <c r="S1780" t="str">
        <f>+VLOOKUP($D1780,TP!$B:$E,4,FALSE)</f>
        <v>Commerce / Tourisme</v>
      </c>
      <c r="T1780" t="str">
        <f>+VLOOKUP($D1780,TP!$B:$F,5,FALSE)</f>
        <v>CST</v>
      </c>
      <c r="U1780" t="str">
        <f>+VLOOKUP($G1780,TP!$G:$J,4,FALSE)</f>
        <v>Charges</v>
      </c>
    </row>
    <row r="1781" spans="1:21">
      <c r="A1781">
        <v>2015</v>
      </c>
      <c r="B1781">
        <v>10</v>
      </c>
      <c r="D1781" t="s">
        <v>268</v>
      </c>
      <c r="E1781" t="s">
        <v>269</v>
      </c>
      <c r="F1781" t="s">
        <v>270</v>
      </c>
      <c r="G1781">
        <v>61</v>
      </c>
      <c r="H1781" t="s">
        <v>26</v>
      </c>
      <c r="I1781">
        <v>613530</v>
      </c>
      <c r="J1781" t="s">
        <v>81</v>
      </c>
      <c r="K1781">
        <v>-112.8</v>
      </c>
      <c r="L1781">
        <v>-330</v>
      </c>
      <c r="M1781">
        <v>0</v>
      </c>
      <c r="P1781">
        <v>-200</v>
      </c>
      <c r="Q1781">
        <v>-200</v>
      </c>
      <c r="R1781" t="str">
        <f>+VLOOKUP($D1781,TP!$B:$E,3,FALSE)</f>
        <v>DEVECO</v>
      </c>
      <c r="S1781" t="str">
        <f>+VLOOKUP($D1781,TP!$B:$E,4,FALSE)</f>
        <v>Commerce / Tourisme</v>
      </c>
      <c r="T1781" t="str">
        <f>+VLOOKUP($D1781,TP!$B:$F,5,FALSE)</f>
        <v>CST</v>
      </c>
      <c r="U1781" t="str">
        <f>+VLOOKUP($G1781,TP!$G:$J,4,FALSE)</f>
        <v>Charges</v>
      </c>
    </row>
    <row r="1782" spans="1:21">
      <c r="A1782">
        <v>2015</v>
      </c>
      <c r="B1782">
        <v>10</v>
      </c>
      <c r="D1782" t="s">
        <v>268</v>
      </c>
      <c r="E1782" t="s">
        <v>269</v>
      </c>
      <c r="F1782" t="s">
        <v>270</v>
      </c>
      <c r="G1782">
        <v>61</v>
      </c>
      <c r="H1782" t="s">
        <v>26</v>
      </c>
      <c r="I1782">
        <v>613530</v>
      </c>
      <c r="J1782" t="s">
        <v>81</v>
      </c>
      <c r="O1782">
        <v>-112.8</v>
      </c>
      <c r="R1782" t="str">
        <f>+VLOOKUP($D1782,TP!$B:$E,3,FALSE)</f>
        <v>DEVECO</v>
      </c>
      <c r="S1782" t="str">
        <f>+VLOOKUP($D1782,TP!$B:$E,4,FALSE)</f>
        <v>Commerce / Tourisme</v>
      </c>
      <c r="T1782" t="str">
        <f>+VLOOKUP($D1782,TP!$B:$F,5,FALSE)</f>
        <v>CST</v>
      </c>
      <c r="U1782" t="str">
        <f>+VLOOKUP($G1782,TP!$G:$J,4,FALSE)</f>
        <v>Charges</v>
      </c>
    </row>
    <row r="1783" spans="1:21">
      <c r="A1783">
        <v>2015</v>
      </c>
      <c r="B1783">
        <v>10</v>
      </c>
      <c r="D1783" t="s">
        <v>268</v>
      </c>
      <c r="E1783" t="s">
        <v>269</v>
      </c>
      <c r="F1783" t="s">
        <v>270</v>
      </c>
      <c r="G1783">
        <v>61</v>
      </c>
      <c r="H1783" t="s">
        <v>26</v>
      </c>
      <c r="I1783">
        <v>618500</v>
      </c>
      <c r="J1783" t="s">
        <v>28</v>
      </c>
      <c r="K1783">
        <v>0</v>
      </c>
      <c r="M1783">
        <v>0</v>
      </c>
      <c r="P1783">
        <v>0</v>
      </c>
      <c r="Q1783">
        <v>0</v>
      </c>
      <c r="R1783" t="str">
        <f>+VLOOKUP($D1783,TP!$B:$E,3,FALSE)</f>
        <v>DEVECO</v>
      </c>
      <c r="S1783" t="str">
        <f>+VLOOKUP($D1783,TP!$B:$E,4,FALSE)</f>
        <v>Commerce / Tourisme</v>
      </c>
      <c r="T1783" t="str">
        <f>+VLOOKUP($D1783,TP!$B:$F,5,FALSE)</f>
        <v>CST</v>
      </c>
      <c r="U1783" t="str">
        <f>+VLOOKUP($G1783,TP!$G:$J,4,FALSE)</f>
        <v>Charges</v>
      </c>
    </row>
    <row r="1784" spans="1:21">
      <c r="A1784">
        <v>2015</v>
      </c>
      <c r="B1784">
        <v>10</v>
      </c>
      <c r="D1784" t="s">
        <v>268</v>
      </c>
      <c r="E1784" t="s">
        <v>269</v>
      </c>
      <c r="F1784" t="s">
        <v>270</v>
      </c>
      <c r="G1784">
        <v>61</v>
      </c>
      <c r="H1784" t="s">
        <v>26</v>
      </c>
      <c r="I1784">
        <v>618500</v>
      </c>
      <c r="J1784" t="s">
        <v>28</v>
      </c>
      <c r="O1784">
        <v>-180</v>
      </c>
      <c r="R1784" t="str">
        <f>+VLOOKUP($D1784,TP!$B:$E,3,FALSE)</f>
        <v>DEVECO</v>
      </c>
      <c r="S1784" t="str">
        <f>+VLOOKUP($D1784,TP!$B:$E,4,FALSE)</f>
        <v>Commerce / Tourisme</v>
      </c>
      <c r="T1784" t="str">
        <f>+VLOOKUP($D1784,TP!$B:$F,5,FALSE)</f>
        <v>CST</v>
      </c>
      <c r="U1784" t="str">
        <f>+VLOOKUP($G1784,TP!$G:$J,4,FALSE)</f>
        <v>Charges</v>
      </c>
    </row>
    <row r="1785" spans="1:21">
      <c r="A1785">
        <v>2015</v>
      </c>
      <c r="B1785">
        <v>10</v>
      </c>
      <c r="D1785" t="s">
        <v>268</v>
      </c>
      <c r="E1785" t="s">
        <v>269</v>
      </c>
      <c r="F1785" t="s">
        <v>270</v>
      </c>
      <c r="G1785">
        <v>61</v>
      </c>
      <c r="H1785" t="s">
        <v>26</v>
      </c>
      <c r="I1785">
        <v>618500</v>
      </c>
      <c r="J1785" t="s">
        <v>28</v>
      </c>
      <c r="K1785">
        <v>0</v>
      </c>
      <c r="L1785">
        <v>-180</v>
      </c>
      <c r="M1785">
        <v>0</v>
      </c>
      <c r="P1785">
        <v>-200</v>
      </c>
      <c r="Q1785">
        <v>-200</v>
      </c>
      <c r="R1785" t="str">
        <f>+VLOOKUP($D1785,TP!$B:$E,3,FALSE)</f>
        <v>DEVECO</v>
      </c>
      <c r="S1785" t="str">
        <f>+VLOOKUP($D1785,TP!$B:$E,4,FALSE)</f>
        <v>Commerce / Tourisme</v>
      </c>
      <c r="T1785" t="str">
        <f>+VLOOKUP($D1785,TP!$B:$F,5,FALSE)</f>
        <v>CST</v>
      </c>
      <c r="U1785" t="str">
        <f>+VLOOKUP($G1785,TP!$G:$J,4,FALSE)</f>
        <v>Charges</v>
      </c>
    </row>
    <row r="1786" spans="1:21">
      <c r="A1786">
        <v>2015</v>
      </c>
      <c r="B1786">
        <v>10</v>
      </c>
      <c r="D1786" t="s">
        <v>268</v>
      </c>
      <c r="E1786" t="s">
        <v>269</v>
      </c>
      <c r="F1786" t="s">
        <v>270</v>
      </c>
      <c r="G1786">
        <v>61</v>
      </c>
      <c r="H1786" t="s">
        <v>26</v>
      </c>
      <c r="I1786">
        <v>618705</v>
      </c>
      <c r="J1786" t="s">
        <v>89</v>
      </c>
      <c r="K1786">
        <v>-132</v>
      </c>
      <c r="L1786">
        <v>0</v>
      </c>
      <c r="M1786">
        <v>-150</v>
      </c>
      <c r="P1786">
        <v>-100</v>
      </c>
      <c r="Q1786">
        <v>-100</v>
      </c>
      <c r="R1786" t="str">
        <f>+VLOOKUP($D1786,TP!$B:$E,3,FALSE)</f>
        <v>DEVECO</v>
      </c>
      <c r="S1786" t="str">
        <f>+VLOOKUP($D1786,TP!$B:$E,4,FALSE)</f>
        <v>Commerce / Tourisme</v>
      </c>
      <c r="T1786" t="str">
        <f>+VLOOKUP($D1786,TP!$B:$F,5,FALSE)</f>
        <v>CST</v>
      </c>
      <c r="U1786" t="str">
        <f>+VLOOKUP($G1786,TP!$G:$J,4,FALSE)</f>
        <v>Charges</v>
      </c>
    </row>
    <row r="1787" spans="1:21">
      <c r="A1787">
        <v>2015</v>
      </c>
      <c r="B1787">
        <v>10</v>
      </c>
      <c r="D1787" t="s">
        <v>268</v>
      </c>
      <c r="E1787" t="s">
        <v>269</v>
      </c>
      <c r="F1787" t="s">
        <v>270</v>
      </c>
      <c r="G1787">
        <v>62</v>
      </c>
      <c r="H1787" t="s">
        <v>29</v>
      </c>
      <c r="I1787">
        <v>622600</v>
      </c>
      <c r="J1787" t="s">
        <v>62</v>
      </c>
      <c r="K1787">
        <v>0</v>
      </c>
      <c r="L1787">
        <v>-150</v>
      </c>
      <c r="M1787">
        <v>0</v>
      </c>
      <c r="P1787">
        <v>-150</v>
      </c>
      <c r="Q1787">
        <v>-150</v>
      </c>
      <c r="R1787" t="str">
        <f>+VLOOKUP($D1787,TP!$B:$E,3,FALSE)</f>
        <v>DEVECO</v>
      </c>
      <c r="S1787" t="str">
        <f>+VLOOKUP($D1787,TP!$B:$E,4,FALSE)</f>
        <v>Commerce / Tourisme</v>
      </c>
      <c r="T1787" t="str">
        <f>+VLOOKUP($D1787,TP!$B:$F,5,FALSE)</f>
        <v>CST</v>
      </c>
      <c r="U1787" t="str">
        <f>+VLOOKUP($G1787,TP!$G:$J,4,FALSE)</f>
        <v>Charges</v>
      </c>
    </row>
    <row r="1788" spans="1:21">
      <c r="A1788">
        <v>2015</v>
      </c>
      <c r="B1788">
        <v>10</v>
      </c>
      <c r="D1788" t="s">
        <v>268</v>
      </c>
      <c r="E1788" t="s">
        <v>269</v>
      </c>
      <c r="F1788" t="s">
        <v>270</v>
      </c>
      <c r="G1788">
        <v>62</v>
      </c>
      <c r="H1788" t="s">
        <v>29</v>
      </c>
      <c r="I1788">
        <v>622600</v>
      </c>
      <c r="J1788" t="s">
        <v>62</v>
      </c>
      <c r="O1788">
        <v>-132</v>
      </c>
      <c r="R1788" t="str">
        <f>+VLOOKUP($D1788,TP!$B:$E,3,FALSE)</f>
        <v>DEVECO</v>
      </c>
      <c r="S1788" t="str">
        <f>+VLOOKUP($D1788,TP!$B:$E,4,FALSE)</f>
        <v>Commerce / Tourisme</v>
      </c>
      <c r="T1788" t="str">
        <f>+VLOOKUP($D1788,TP!$B:$F,5,FALSE)</f>
        <v>CST</v>
      </c>
      <c r="U1788" t="str">
        <f>+VLOOKUP($G1788,TP!$G:$J,4,FALSE)</f>
        <v>Charges</v>
      </c>
    </row>
    <row r="1789" spans="1:21">
      <c r="A1789">
        <v>2015</v>
      </c>
      <c r="B1789">
        <v>10</v>
      </c>
      <c r="D1789" t="s">
        <v>268</v>
      </c>
      <c r="E1789" t="s">
        <v>269</v>
      </c>
      <c r="F1789" t="s">
        <v>270</v>
      </c>
      <c r="G1789">
        <v>62</v>
      </c>
      <c r="H1789" t="s">
        <v>29</v>
      </c>
      <c r="I1789">
        <v>622600</v>
      </c>
      <c r="J1789" t="s">
        <v>62</v>
      </c>
      <c r="N1789">
        <v>-1600</v>
      </c>
      <c r="R1789" t="str">
        <f>+VLOOKUP($D1789,TP!$B:$E,3,FALSE)</f>
        <v>DEVECO</v>
      </c>
      <c r="S1789" t="str">
        <f>+VLOOKUP($D1789,TP!$B:$E,4,FALSE)</f>
        <v>Commerce / Tourisme</v>
      </c>
      <c r="T1789" t="str">
        <f>+VLOOKUP($D1789,TP!$B:$F,5,FALSE)</f>
        <v>CST</v>
      </c>
      <c r="U1789" t="str">
        <f>+VLOOKUP($G1789,TP!$G:$J,4,FALSE)</f>
        <v>Charges</v>
      </c>
    </row>
    <row r="1790" spans="1:21">
      <c r="A1790">
        <v>2015</v>
      </c>
      <c r="B1790">
        <v>10</v>
      </c>
      <c r="D1790" t="s">
        <v>268</v>
      </c>
      <c r="E1790" t="s">
        <v>269</v>
      </c>
      <c r="F1790" t="s">
        <v>270</v>
      </c>
      <c r="G1790">
        <v>62</v>
      </c>
      <c r="H1790" t="s">
        <v>29</v>
      </c>
      <c r="I1790">
        <v>623100</v>
      </c>
      <c r="J1790" t="s">
        <v>51</v>
      </c>
      <c r="K1790">
        <v>-4316.79</v>
      </c>
      <c r="L1790">
        <v>-4500</v>
      </c>
      <c r="M1790">
        <v>-6000</v>
      </c>
      <c r="P1790">
        <v>-4500</v>
      </c>
      <c r="Q1790">
        <v>-4500</v>
      </c>
      <c r="R1790" t="str">
        <f>+VLOOKUP($D1790,TP!$B:$E,3,FALSE)</f>
        <v>DEVECO</v>
      </c>
      <c r="S1790" t="str">
        <f>+VLOOKUP($D1790,TP!$B:$E,4,FALSE)</f>
        <v>Commerce / Tourisme</v>
      </c>
      <c r="T1790" t="str">
        <f>+VLOOKUP($D1790,TP!$B:$F,5,FALSE)</f>
        <v>CST</v>
      </c>
      <c r="U1790" t="str">
        <f>+VLOOKUP($G1790,TP!$G:$J,4,FALSE)</f>
        <v>Charges</v>
      </c>
    </row>
    <row r="1791" spans="1:21">
      <c r="A1791">
        <v>2015</v>
      </c>
      <c r="B1791">
        <v>10</v>
      </c>
      <c r="D1791" t="s">
        <v>268</v>
      </c>
      <c r="E1791" t="s">
        <v>269</v>
      </c>
      <c r="F1791" t="s">
        <v>270</v>
      </c>
      <c r="G1791">
        <v>62</v>
      </c>
      <c r="H1791" t="s">
        <v>29</v>
      </c>
      <c r="I1791">
        <v>623100</v>
      </c>
      <c r="J1791" t="s">
        <v>51</v>
      </c>
      <c r="O1791">
        <v>-126</v>
      </c>
      <c r="R1791" t="str">
        <f>+VLOOKUP($D1791,TP!$B:$E,3,FALSE)</f>
        <v>DEVECO</v>
      </c>
      <c r="S1791" t="str">
        <f>+VLOOKUP($D1791,TP!$B:$E,4,FALSE)</f>
        <v>Commerce / Tourisme</v>
      </c>
      <c r="T1791" t="str">
        <f>+VLOOKUP($D1791,TP!$B:$F,5,FALSE)</f>
        <v>CST</v>
      </c>
      <c r="U1791" t="str">
        <f>+VLOOKUP($G1791,TP!$G:$J,4,FALSE)</f>
        <v>Charges</v>
      </c>
    </row>
    <row r="1792" spans="1:21">
      <c r="A1792">
        <v>2015</v>
      </c>
      <c r="B1792">
        <v>10</v>
      </c>
      <c r="D1792" t="s">
        <v>268</v>
      </c>
      <c r="E1792" t="s">
        <v>269</v>
      </c>
      <c r="F1792" t="s">
        <v>270</v>
      </c>
      <c r="G1792">
        <v>62</v>
      </c>
      <c r="H1792" t="s">
        <v>29</v>
      </c>
      <c r="I1792">
        <v>623100</v>
      </c>
      <c r="J1792" t="s">
        <v>51</v>
      </c>
      <c r="O1792">
        <v>-736.8</v>
      </c>
      <c r="R1792" t="str">
        <f>+VLOOKUP($D1792,TP!$B:$E,3,FALSE)</f>
        <v>DEVECO</v>
      </c>
      <c r="S1792" t="str">
        <f>+VLOOKUP($D1792,TP!$B:$E,4,FALSE)</f>
        <v>Commerce / Tourisme</v>
      </c>
      <c r="T1792" t="str">
        <f>+VLOOKUP($D1792,TP!$B:$F,5,FALSE)</f>
        <v>CST</v>
      </c>
      <c r="U1792" t="str">
        <f>+VLOOKUP($G1792,TP!$G:$J,4,FALSE)</f>
        <v>Charges</v>
      </c>
    </row>
    <row r="1793" spans="1:21">
      <c r="A1793">
        <v>2015</v>
      </c>
      <c r="B1793">
        <v>10</v>
      </c>
      <c r="D1793" t="s">
        <v>268</v>
      </c>
      <c r="E1793" t="s">
        <v>269</v>
      </c>
      <c r="F1793" t="s">
        <v>270</v>
      </c>
      <c r="G1793">
        <v>62</v>
      </c>
      <c r="H1793" t="s">
        <v>29</v>
      </c>
      <c r="I1793">
        <v>623100</v>
      </c>
      <c r="J1793" t="s">
        <v>51</v>
      </c>
      <c r="O1793">
        <v>-1733.76</v>
      </c>
      <c r="R1793" t="str">
        <f>+VLOOKUP($D1793,TP!$B:$E,3,FALSE)</f>
        <v>DEVECO</v>
      </c>
      <c r="S1793" t="str">
        <f>+VLOOKUP($D1793,TP!$B:$E,4,FALSE)</f>
        <v>Commerce / Tourisme</v>
      </c>
      <c r="T1793" t="str">
        <f>+VLOOKUP($D1793,TP!$B:$F,5,FALSE)</f>
        <v>CST</v>
      </c>
      <c r="U1793" t="str">
        <f>+VLOOKUP($G1793,TP!$G:$J,4,FALSE)</f>
        <v>Charges</v>
      </c>
    </row>
    <row r="1794" spans="1:21">
      <c r="A1794">
        <v>2015</v>
      </c>
      <c r="B1794">
        <v>10</v>
      </c>
      <c r="D1794" t="s">
        <v>268</v>
      </c>
      <c r="E1794" t="s">
        <v>269</v>
      </c>
      <c r="F1794" t="s">
        <v>270</v>
      </c>
      <c r="G1794">
        <v>62</v>
      </c>
      <c r="H1794" t="s">
        <v>29</v>
      </c>
      <c r="I1794">
        <v>623100</v>
      </c>
      <c r="J1794" t="s">
        <v>51</v>
      </c>
      <c r="O1794">
        <v>-422.41</v>
      </c>
      <c r="R1794" t="str">
        <f>+VLOOKUP($D1794,TP!$B:$E,3,FALSE)</f>
        <v>DEVECO</v>
      </c>
      <c r="S1794" t="str">
        <f>+VLOOKUP($D1794,TP!$B:$E,4,FALSE)</f>
        <v>Commerce / Tourisme</v>
      </c>
      <c r="T1794" t="str">
        <f>+VLOOKUP($D1794,TP!$B:$F,5,FALSE)</f>
        <v>CST</v>
      </c>
      <c r="U1794" t="str">
        <f>+VLOOKUP($G1794,TP!$G:$J,4,FALSE)</f>
        <v>Charges</v>
      </c>
    </row>
    <row r="1795" spans="1:21">
      <c r="A1795">
        <v>2015</v>
      </c>
      <c r="B1795">
        <v>10</v>
      </c>
      <c r="D1795" t="s">
        <v>268</v>
      </c>
      <c r="E1795" t="s">
        <v>269</v>
      </c>
      <c r="F1795" t="s">
        <v>270</v>
      </c>
      <c r="G1795">
        <v>62</v>
      </c>
      <c r="H1795" t="s">
        <v>29</v>
      </c>
      <c r="I1795">
        <v>623100</v>
      </c>
      <c r="J1795" t="s">
        <v>51</v>
      </c>
      <c r="O1795">
        <v>-1100</v>
      </c>
      <c r="R1795" t="str">
        <f>+VLOOKUP($D1795,TP!$B:$E,3,FALSE)</f>
        <v>DEVECO</v>
      </c>
      <c r="S1795" t="str">
        <f>+VLOOKUP($D1795,TP!$B:$E,4,FALSE)</f>
        <v>Commerce / Tourisme</v>
      </c>
      <c r="T1795" t="str">
        <f>+VLOOKUP($D1795,TP!$B:$F,5,FALSE)</f>
        <v>CST</v>
      </c>
      <c r="U1795" t="str">
        <f>+VLOOKUP($G1795,TP!$G:$J,4,FALSE)</f>
        <v>Charges</v>
      </c>
    </row>
    <row r="1796" spans="1:21">
      <c r="A1796">
        <v>2015</v>
      </c>
      <c r="B1796">
        <v>10</v>
      </c>
      <c r="D1796" t="s">
        <v>268</v>
      </c>
      <c r="E1796" t="s">
        <v>269</v>
      </c>
      <c r="F1796" t="s">
        <v>270</v>
      </c>
      <c r="G1796">
        <v>62</v>
      </c>
      <c r="H1796" t="s">
        <v>29</v>
      </c>
      <c r="I1796">
        <v>623100</v>
      </c>
      <c r="J1796" t="s">
        <v>51</v>
      </c>
      <c r="O1796">
        <v>-350</v>
      </c>
      <c r="R1796" t="str">
        <f>+VLOOKUP($D1796,TP!$B:$E,3,FALSE)</f>
        <v>DEVECO</v>
      </c>
      <c r="S1796" t="str">
        <f>+VLOOKUP($D1796,TP!$B:$E,4,FALSE)</f>
        <v>Commerce / Tourisme</v>
      </c>
      <c r="T1796" t="str">
        <f>+VLOOKUP($D1796,TP!$B:$F,5,FALSE)</f>
        <v>CST</v>
      </c>
      <c r="U1796" t="str">
        <f>+VLOOKUP($G1796,TP!$G:$J,4,FALSE)</f>
        <v>Charges</v>
      </c>
    </row>
    <row r="1797" spans="1:21">
      <c r="A1797">
        <v>2015</v>
      </c>
      <c r="B1797">
        <v>10</v>
      </c>
      <c r="D1797" t="s">
        <v>268</v>
      </c>
      <c r="E1797" t="s">
        <v>269</v>
      </c>
      <c r="F1797" t="s">
        <v>270</v>
      </c>
      <c r="G1797">
        <v>62</v>
      </c>
      <c r="H1797" t="s">
        <v>29</v>
      </c>
      <c r="I1797">
        <v>623600</v>
      </c>
      <c r="J1797" t="s">
        <v>72</v>
      </c>
      <c r="K1797">
        <v>-5235.84</v>
      </c>
      <c r="L1797">
        <v>-1000</v>
      </c>
      <c r="M1797">
        <v>-5000</v>
      </c>
      <c r="P1797">
        <v>-1000</v>
      </c>
      <c r="Q1797">
        <v>-1000</v>
      </c>
      <c r="R1797" t="str">
        <f>+VLOOKUP($D1797,TP!$B:$E,3,FALSE)</f>
        <v>DEVECO</v>
      </c>
      <c r="S1797" t="str">
        <f>+VLOOKUP($D1797,TP!$B:$E,4,FALSE)</f>
        <v>Commerce / Tourisme</v>
      </c>
      <c r="T1797" t="str">
        <f>+VLOOKUP($D1797,TP!$B:$F,5,FALSE)</f>
        <v>CST</v>
      </c>
      <c r="U1797" t="str">
        <f>+VLOOKUP($G1797,TP!$G:$J,4,FALSE)</f>
        <v>Charges</v>
      </c>
    </row>
    <row r="1798" spans="1:21">
      <c r="A1798">
        <v>2015</v>
      </c>
      <c r="B1798">
        <v>10</v>
      </c>
      <c r="D1798" t="s">
        <v>268</v>
      </c>
      <c r="E1798" t="s">
        <v>269</v>
      </c>
      <c r="F1798" t="s">
        <v>270</v>
      </c>
      <c r="G1798">
        <v>62</v>
      </c>
      <c r="H1798" t="s">
        <v>29</v>
      </c>
      <c r="I1798">
        <v>623600</v>
      </c>
      <c r="J1798" t="s">
        <v>72</v>
      </c>
      <c r="O1798">
        <v>-956.4</v>
      </c>
      <c r="R1798" t="str">
        <f>+VLOOKUP($D1798,TP!$B:$E,3,FALSE)</f>
        <v>DEVECO</v>
      </c>
      <c r="S1798" t="str">
        <f>+VLOOKUP($D1798,TP!$B:$E,4,FALSE)</f>
        <v>Commerce / Tourisme</v>
      </c>
      <c r="T1798" t="str">
        <f>+VLOOKUP($D1798,TP!$B:$F,5,FALSE)</f>
        <v>CST</v>
      </c>
      <c r="U1798" t="str">
        <f>+VLOOKUP($G1798,TP!$G:$J,4,FALSE)</f>
        <v>Charges</v>
      </c>
    </row>
    <row r="1799" spans="1:21">
      <c r="A1799">
        <v>2015</v>
      </c>
      <c r="B1799">
        <v>10</v>
      </c>
      <c r="D1799" t="s">
        <v>268</v>
      </c>
      <c r="E1799" t="s">
        <v>269</v>
      </c>
      <c r="F1799" t="s">
        <v>270</v>
      </c>
      <c r="G1799">
        <v>62</v>
      </c>
      <c r="H1799" t="s">
        <v>29</v>
      </c>
      <c r="I1799">
        <v>625110</v>
      </c>
      <c r="J1799" t="s">
        <v>52</v>
      </c>
      <c r="K1799">
        <v>-280.31</v>
      </c>
      <c r="L1799">
        <v>-630</v>
      </c>
      <c r="M1799">
        <v>-500</v>
      </c>
      <c r="P1799">
        <v>-500</v>
      </c>
      <c r="Q1799">
        <v>-500</v>
      </c>
      <c r="R1799" t="str">
        <f>+VLOOKUP($D1799,TP!$B:$E,3,FALSE)</f>
        <v>DEVECO</v>
      </c>
      <c r="S1799" t="str">
        <f>+VLOOKUP($D1799,TP!$B:$E,4,FALSE)</f>
        <v>Commerce / Tourisme</v>
      </c>
      <c r="T1799" t="str">
        <f>+VLOOKUP($D1799,TP!$B:$F,5,FALSE)</f>
        <v>CST</v>
      </c>
      <c r="U1799" t="str">
        <f>+VLOOKUP($G1799,TP!$G:$J,4,FALSE)</f>
        <v>Charges</v>
      </c>
    </row>
    <row r="1800" spans="1:21">
      <c r="A1800">
        <v>2015</v>
      </c>
      <c r="B1800">
        <v>10</v>
      </c>
      <c r="D1800" t="s">
        <v>268</v>
      </c>
      <c r="E1800" t="s">
        <v>269</v>
      </c>
      <c r="F1800" t="s">
        <v>270</v>
      </c>
      <c r="G1800">
        <v>62</v>
      </c>
      <c r="H1800" t="s">
        <v>29</v>
      </c>
      <c r="I1800">
        <v>625110</v>
      </c>
      <c r="J1800" t="s">
        <v>52</v>
      </c>
      <c r="O1800">
        <v>-457.14</v>
      </c>
      <c r="R1800" t="str">
        <f>+VLOOKUP($D1800,TP!$B:$E,3,FALSE)</f>
        <v>DEVECO</v>
      </c>
      <c r="S1800" t="str">
        <f>+VLOOKUP($D1800,TP!$B:$E,4,FALSE)</f>
        <v>Commerce / Tourisme</v>
      </c>
      <c r="T1800" t="str">
        <f>+VLOOKUP($D1800,TP!$B:$F,5,FALSE)</f>
        <v>CST</v>
      </c>
      <c r="U1800" t="str">
        <f>+VLOOKUP($G1800,TP!$G:$J,4,FALSE)</f>
        <v>Charges</v>
      </c>
    </row>
    <row r="1801" spans="1:21">
      <c r="A1801">
        <v>2015</v>
      </c>
      <c r="B1801">
        <v>10</v>
      </c>
      <c r="D1801" t="s">
        <v>268</v>
      </c>
      <c r="E1801" t="s">
        <v>269</v>
      </c>
      <c r="F1801" t="s">
        <v>270</v>
      </c>
      <c r="G1801">
        <v>62</v>
      </c>
      <c r="H1801" t="s">
        <v>29</v>
      </c>
      <c r="I1801">
        <v>625110</v>
      </c>
      <c r="J1801" t="s">
        <v>52</v>
      </c>
      <c r="O1801">
        <v>-172.52</v>
      </c>
      <c r="R1801" t="str">
        <f>+VLOOKUP($D1801,TP!$B:$E,3,FALSE)</f>
        <v>DEVECO</v>
      </c>
      <c r="S1801" t="str">
        <f>+VLOOKUP($D1801,TP!$B:$E,4,FALSE)</f>
        <v>Commerce / Tourisme</v>
      </c>
      <c r="T1801" t="str">
        <f>+VLOOKUP($D1801,TP!$B:$F,5,FALSE)</f>
        <v>CST</v>
      </c>
      <c r="U1801" t="str">
        <f>+VLOOKUP($G1801,TP!$G:$J,4,FALSE)</f>
        <v>Charges</v>
      </c>
    </row>
    <row r="1802" spans="1:21">
      <c r="A1802">
        <v>2015</v>
      </c>
      <c r="B1802">
        <v>10</v>
      </c>
      <c r="D1802" t="s">
        <v>268</v>
      </c>
      <c r="E1802" t="s">
        <v>269</v>
      </c>
      <c r="F1802" t="s">
        <v>270</v>
      </c>
      <c r="G1802">
        <v>62</v>
      </c>
      <c r="H1802" t="s">
        <v>29</v>
      </c>
      <c r="I1802">
        <v>625120</v>
      </c>
      <c r="J1802" t="s">
        <v>63</v>
      </c>
      <c r="K1802">
        <v>-2473.33</v>
      </c>
      <c r="L1802">
        <v>0</v>
      </c>
      <c r="M1802">
        <v>0</v>
      </c>
      <c r="P1802">
        <v>0</v>
      </c>
      <c r="Q1802">
        <v>0</v>
      </c>
      <c r="R1802" t="str">
        <f>+VLOOKUP($D1802,TP!$B:$E,3,FALSE)</f>
        <v>DEVECO</v>
      </c>
      <c r="S1802" t="str">
        <f>+VLOOKUP($D1802,TP!$B:$E,4,FALSE)</f>
        <v>Commerce / Tourisme</v>
      </c>
      <c r="T1802" t="str">
        <f>+VLOOKUP($D1802,TP!$B:$F,5,FALSE)</f>
        <v>CST</v>
      </c>
      <c r="U1802" t="str">
        <f>+VLOOKUP($G1802,TP!$G:$J,4,FALSE)</f>
        <v>Charges</v>
      </c>
    </row>
    <row r="1803" spans="1:21">
      <c r="A1803">
        <v>2015</v>
      </c>
      <c r="B1803">
        <v>10</v>
      </c>
      <c r="D1803" t="s">
        <v>268</v>
      </c>
      <c r="E1803" t="s">
        <v>269</v>
      </c>
      <c r="F1803" t="s">
        <v>270</v>
      </c>
      <c r="G1803">
        <v>62</v>
      </c>
      <c r="H1803" t="s">
        <v>29</v>
      </c>
      <c r="I1803">
        <v>625140</v>
      </c>
      <c r="J1803" t="s">
        <v>64</v>
      </c>
      <c r="K1803">
        <v>0</v>
      </c>
      <c r="L1803">
        <v>-375</v>
      </c>
      <c r="M1803">
        <v>-1500</v>
      </c>
      <c r="P1803">
        <v>-500</v>
      </c>
      <c r="Q1803">
        <v>-500</v>
      </c>
      <c r="R1803" t="str">
        <f>+VLOOKUP($D1803,TP!$B:$E,3,FALSE)</f>
        <v>DEVECO</v>
      </c>
      <c r="S1803" t="str">
        <f>+VLOOKUP($D1803,TP!$B:$E,4,FALSE)</f>
        <v>Commerce / Tourisme</v>
      </c>
      <c r="T1803" t="str">
        <f>+VLOOKUP($D1803,TP!$B:$F,5,FALSE)</f>
        <v>CST</v>
      </c>
      <c r="U1803" t="str">
        <f>+VLOOKUP($G1803,TP!$G:$J,4,FALSE)</f>
        <v>Charges</v>
      </c>
    </row>
    <row r="1804" spans="1:21">
      <c r="A1804">
        <v>2015</v>
      </c>
      <c r="B1804">
        <v>10</v>
      </c>
      <c r="D1804" t="s">
        <v>268</v>
      </c>
      <c r="E1804" t="s">
        <v>269</v>
      </c>
      <c r="F1804" t="s">
        <v>270</v>
      </c>
      <c r="G1804">
        <v>62</v>
      </c>
      <c r="H1804" t="s">
        <v>29</v>
      </c>
      <c r="I1804">
        <v>625140</v>
      </c>
      <c r="J1804" t="s">
        <v>64</v>
      </c>
      <c r="O1804">
        <v>-375.25</v>
      </c>
      <c r="R1804" t="str">
        <f>+VLOOKUP($D1804,TP!$B:$E,3,FALSE)</f>
        <v>DEVECO</v>
      </c>
      <c r="S1804" t="str">
        <f>+VLOOKUP($D1804,TP!$B:$E,4,FALSE)</f>
        <v>Commerce / Tourisme</v>
      </c>
      <c r="T1804" t="str">
        <f>+VLOOKUP($D1804,TP!$B:$F,5,FALSE)</f>
        <v>CST</v>
      </c>
      <c r="U1804" t="str">
        <f>+VLOOKUP($G1804,TP!$G:$J,4,FALSE)</f>
        <v>Charges</v>
      </c>
    </row>
    <row r="1805" spans="1:21">
      <c r="A1805">
        <v>2015</v>
      </c>
      <c r="B1805">
        <v>10</v>
      </c>
      <c r="D1805" t="s">
        <v>268</v>
      </c>
      <c r="E1805" t="s">
        <v>269</v>
      </c>
      <c r="F1805" t="s">
        <v>270</v>
      </c>
      <c r="G1805">
        <v>62</v>
      </c>
      <c r="H1805" t="s">
        <v>29</v>
      </c>
      <c r="I1805">
        <v>625140</v>
      </c>
      <c r="J1805" t="s">
        <v>64</v>
      </c>
      <c r="N1805">
        <v>-168</v>
      </c>
      <c r="R1805" t="str">
        <f>+VLOOKUP($D1805,TP!$B:$E,3,FALSE)</f>
        <v>DEVECO</v>
      </c>
      <c r="S1805" t="str">
        <f>+VLOOKUP($D1805,TP!$B:$E,4,FALSE)</f>
        <v>Commerce / Tourisme</v>
      </c>
      <c r="T1805" t="str">
        <f>+VLOOKUP($D1805,TP!$B:$F,5,FALSE)</f>
        <v>CST</v>
      </c>
      <c r="U1805" t="str">
        <f>+VLOOKUP($G1805,TP!$G:$J,4,FALSE)</f>
        <v>Charges</v>
      </c>
    </row>
    <row r="1806" spans="1:21">
      <c r="A1806">
        <v>2015</v>
      </c>
      <c r="B1806">
        <v>10</v>
      </c>
      <c r="D1806" t="s">
        <v>268</v>
      </c>
      <c r="E1806" t="s">
        <v>269</v>
      </c>
      <c r="F1806" t="s">
        <v>270</v>
      </c>
      <c r="G1806">
        <v>62</v>
      </c>
      <c r="H1806" t="s">
        <v>29</v>
      </c>
      <c r="I1806">
        <v>625700</v>
      </c>
      <c r="J1806" t="s">
        <v>31</v>
      </c>
      <c r="K1806">
        <v>-1194</v>
      </c>
      <c r="L1806">
        <v>-171</v>
      </c>
      <c r="M1806">
        <v>-3000</v>
      </c>
      <c r="P1806">
        <v>-1500</v>
      </c>
      <c r="Q1806">
        <v>-1500</v>
      </c>
      <c r="R1806" t="str">
        <f>+VLOOKUP($D1806,TP!$B:$E,3,FALSE)</f>
        <v>DEVECO</v>
      </c>
      <c r="S1806" t="str">
        <f>+VLOOKUP($D1806,TP!$B:$E,4,FALSE)</f>
        <v>Commerce / Tourisme</v>
      </c>
      <c r="T1806" t="str">
        <f>+VLOOKUP($D1806,TP!$B:$F,5,FALSE)</f>
        <v>CST</v>
      </c>
      <c r="U1806" t="str">
        <f>+VLOOKUP($G1806,TP!$G:$J,4,FALSE)</f>
        <v>Charges</v>
      </c>
    </row>
    <row r="1807" spans="1:21">
      <c r="A1807">
        <v>2015</v>
      </c>
      <c r="B1807">
        <v>10</v>
      </c>
      <c r="D1807" t="s">
        <v>268</v>
      </c>
      <c r="E1807" t="s">
        <v>269</v>
      </c>
      <c r="F1807" t="s">
        <v>270</v>
      </c>
      <c r="G1807">
        <v>62</v>
      </c>
      <c r="H1807" t="s">
        <v>29</v>
      </c>
      <c r="I1807">
        <v>625700</v>
      </c>
      <c r="J1807" t="s">
        <v>31</v>
      </c>
      <c r="O1807">
        <v>-49.4</v>
      </c>
      <c r="R1807" t="str">
        <f>+VLOOKUP($D1807,TP!$B:$E,3,FALSE)</f>
        <v>DEVECO</v>
      </c>
      <c r="S1807" t="str">
        <f>+VLOOKUP($D1807,TP!$B:$E,4,FALSE)</f>
        <v>Commerce / Tourisme</v>
      </c>
      <c r="T1807" t="str">
        <f>+VLOOKUP($D1807,TP!$B:$F,5,FALSE)</f>
        <v>CST</v>
      </c>
      <c r="U1807" t="str">
        <f>+VLOOKUP($G1807,TP!$G:$J,4,FALSE)</f>
        <v>Charges</v>
      </c>
    </row>
    <row r="1808" spans="1:21">
      <c r="A1808">
        <v>2015</v>
      </c>
      <c r="B1808">
        <v>10</v>
      </c>
      <c r="D1808" t="s">
        <v>268</v>
      </c>
      <c r="E1808" t="s">
        <v>269</v>
      </c>
      <c r="F1808" t="s">
        <v>270</v>
      </c>
      <c r="G1808">
        <v>62</v>
      </c>
      <c r="H1808" t="s">
        <v>29</v>
      </c>
      <c r="I1808">
        <v>625700</v>
      </c>
      <c r="J1808" t="s">
        <v>31</v>
      </c>
      <c r="O1808">
        <v>-61.1</v>
      </c>
      <c r="R1808" t="str">
        <f>+VLOOKUP($D1808,TP!$B:$E,3,FALSE)</f>
        <v>DEVECO</v>
      </c>
      <c r="S1808" t="str">
        <f>+VLOOKUP($D1808,TP!$B:$E,4,FALSE)</f>
        <v>Commerce / Tourisme</v>
      </c>
      <c r="T1808" t="str">
        <f>+VLOOKUP($D1808,TP!$B:$F,5,FALSE)</f>
        <v>CST</v>
      </c>
      <c r="U1808" t="str">
        <f>+VLOOKUP($G1808,TP!$G:$J,4,FALSE)</f>
        <v>Charges</v>
      </c>
    </row>
    <row r="1809" spans="1:21">
      <c r="A1809">
        <v>2015</v>
      </c>
      <c r="B1809">
        <v>10</v>
      </c>
      <c r="D1809" t="s">
        <v>268</v>
      </c>
      <c r="E1809" t="s">
        <v>269</v>
      </c>
      <c r="F1809" t="s">
        <v>270</v>
      </c>
      <c r="G1809">
        <v>62</v>
      </c>
      <c r="H1809" t="s">
        <v>29</v>
      </c>
      <c r="I1809">
        <v>626210</v>
      </c>
      <c r="J1809" t="s">
        <v>33</v>
      </c>
      <c r="K1809">
        <v>-1393.91</v>
      </c>
      <c r="L1809">
        <v>-800</v>
      </c>
      <c r="M1809">
        <v>-800</v>
      </c>
      <c r="P1809">
        <v>-800</v>
      </c>
      <c r="Q1809">
        <v>-800</v>
      </c>
      <c r="R1809" t="str">
        <f>+VLOOKUP($D1809,TP!$B:$E,3,FALSE)</f>
        <v>DEVECO</v>
      </c>
      <c r="S1809" t="str">
        <f>+VLOOKUP($D1809,TP!$B:$E,4,FALSE)</f>
        <v>Commerce / Tourisme</v>
      </c>
      <c r="T1809" t="str">
        <f>+VLOOKUP($D1809,TP!$B:$F,5,FALSE)</f>
        <v>CST</v>
      </c>
      <c r="U1809" t="str">
        <f>+VLOOKUP($G1809,TP!$G:$J,4,FALSE)</f>
        <v>Charges</v>
      </c>
    </row>
    <row r="1810" spans="1:21">
      <c r="A1810">
        <v>2015</v>
      </c>
      <c r="B1810">
        <v>10</v>
      </c>
      <c r="D1810" t="s">
        <v>268</v>
      </c>
      <c r="E1810" t="s">
        <v>269</v>
      </c>
      <c r="F1810" t="s">
        <v>270</v>
      </c>
      <c r="G1810">
        <v>62</v>
      </c>
      <c r="H1810" t="s">
        <v>29</v>
      </c>
      <c r="I1810">
        <v>626210</v>
      </c>
      <c r="J1810" t="s">
        <v>33</v>
      </c>
      <c r="O1810">
        <v>-8.34</v>
      </c>
      <c r="R1810" t="str">
        <f>+VLOOKUP($D1810,TP!$B:$E,3,FALSE)</f>
        <v>DEVECO</v>
      </c>
      <c r="S1810" t="str">
        <f>+VLOOKUP($D1810,TP!$B:$E,4,FALSE)</f>
        <v>Commerce / Tourisme</v>
      </c>
      <c r="T1810" t="str">
        <f>+VLOOKUP($D1810,TP!$B:$F,5,FALSE)</f>
        <v>CST</v>
      </c>
      <c r="U1810" t="str">
        <f>+VLOOKUP($G1810,TP!$G:$J,4,FALSE)</f>
        <v>Charges</v>
      </c>
    </row>
    <row r="1811" spans="1:21">
      <c r="A1811">
        <v>2015</v>
      </c>
      <c r="B1811">
        <v>10</v>
      </c>
      <c r="D1811" t="s">
        <v>268</v>
      </c>
      <c r="E1811" t="s">
        <v>269</v>
      </c>
      <c r="F1811" t="s">
        <v>270</v>
      </c>
      <c r="G1811">
        <v>62</v>
      </c>
      <c r="H1811" t="s">
        <v>29</v>
      </c>
      <c r="I1811">
        <v>626210</v>
      </c>
      <c r="J1811" t="s">
        <v>33</v>
      </c>
      <c r="O1811">
        <v>-64.12</v>
      </c>
      <c r="R1811" t="str">
        <f>+VLOOKUP($D1811,TP!$B:$E,3,FALSE)</f>
        <v>DEVECO</v>
      </c>
      <c r="S1811" t="str">
        <f>+VLOOKUP($D1811,TP!$B:$E,4,FALSE)</f>
        <v>Commerce / Tourisme</v>
      </c>
      <c r="T1811" t="str">
        <f>+VLOOKUP($D1811,TP!$B:$F,5,FALSE)</f>
        <v>CST</v>
      </c>
      <c r="U1811" t="str">
        <f>+VLOOKUP($G1811,TP!$G:$J,4,FALSE)</f>
        <v>Charges</v>
      </c>
    </row>
    <row r="1812" spans="1:21">
      <c r="A1812">
        <v>2015</v>
      </c>
      <c r="B1812">
        <v>10</v>
      </c>
      <c r="D1812" t="s">
        <v>268</v>
      </c>
      <c r="E1812" t="s">
        <v>269</v>
      </c>
      <c r="F1812" t="s">
        <v>270</v>
      </c>
      <c r="G1812">
        <v>62</v>
      </c>
      <c r="H1812" t="s">
        <v>29</v>
      </c>
      <c r="I1812">
        <v>626210</v>
      </c>
      <c r="J1812" t="s">
        <v>33</v>
      </c>
      <c r="O1812">
        <v>-76.239999999999995</v>
      </c>
      <c r="R1812" t="str">
        <f>+VLOOKUP($D1812,TP!$B:$E,3,FALSE)</f>
        <v>DEVECO</v>
      </c>
      <c r="S1812" t="str">
        <f>+VLOOKUP($D1812,TP!$B:$E,4,FALSE)</f>
        <v>Commerce / Tourisme</v>
      </c>
      <c r="T1812" t="str">
        <f>+VLOOKUP($D1812,TP!$B:$F,5,FALSE)</f>
        <v>CST</v>
      </c>
      <c r="U1812" t="str">
        <f>+VLOOKUP($G1812,TP!$G:$J,4,FALSE)</f>
        <v>Charges</v>
      </c>
    </row>
    <row r="1813" spans="1:21">
      <c r="A1813">
        <v>2015</v>
      </c>
      <c r="B1813">
        <v>10</v>
      </c>
      <c r="D1813" t="s">
        <v>268</v>
      </c>
      <c r="E1813" t="s">
        <v>269</v>
      </c>
      <c r="F1813" t="s">
        <v>270</v>
      </c>
      <c r="G1813">
        <v>62</v>
      </c>
      <c r="H1813" t="s">
        <v>29</v>
      </c>
      <c r="I1813">
        <v>626210</v>
      </c>
      <c r="J1813" t="s">
        <v>33</v>
      </c>
      <c r="O1813">
        <v>-11.69</v>
      </c>
      <c r="R1813" t="str">
        <f>+VLOOKUP($D1813,TP!$B:$E,3,FALSE)</f>
        <v>DEVECO</v>
      </c>
      <c r="S1813" t="str">
        <f>+VLOOKUP($D1813,TP!$B:$E,4,FALSE)</f>
        <v>Commerce / Tourisme</v>
      </c>
      <c r="T1813" t="str">
        <f>+VLOOKUP($D1813,TP!$B:$F,5,FALSE)</f>
        <v>CST</v>
      </c>
      <c r="U1813" t="str">
        <f>+VLOOKUP($G1813,TP!$G:$J,4,FALSE)</f>
        <v>Charges</v>
      </c>
    </row>
    <row r="1814" spans="1:21">
      <c r="A1814">
        <v>2015</v>
      </c>
      <c r="B1814">
        <v>10</v>
      </c>
      <c r="D1814" t="s">
        <v>268</v>
      </c>
      <c r="E1814" t="s">
        <v>269</v>
      </c>
      <c r="F1814" t="s">
        <v>270</v>
      </c>
      <c r="G1814">
        <v>62</v>
      </c>
      <c r="H1814" t="s">
        <v>29</v>
      </c>
      <c r="I1814">
        <v>626210</v>
      </c>
      <c r="J1814" t="s">
        <v>33</v>
      </c>
      <c r="O1814">
        <v>-10.86</v>
      </c>
      <c r="R1814" t="str">
        <f>+VLOOKUP($D1814,TP!$B:$E,3,FALSE)</f>
        <v>DEVECO</v>
      </c>
      <c r="S1814" t="str">
        <f>+VLOOKUP($D1814,TP!$B:$E,4,FALSE)</f>
        <v>Commerce / Tourisme</v>
      </c>
      <c r="T1814" t="str">
        <f>+VLOOKUP($D1814,TP!$B:$F,5,FALSE)</f>
        <v>CST</v>
      </c>
      <c r="U1814" t="str">
        <f>+VLOOKUP($G1814,TP!$G:$J,4,FALSE)</f>
        <v>Charges</v>
      </c>
    </row>
    <row r="1815" spans="1:21">
      <c r="A1815">
        <v>2015</v>
      </c>
      <c r="B1815">
        <v>10</v>
      </c>
      <c r="D1815" t="s">
        <v>268</v>
      </c>
      <c r="E1815" t="s">
        <v>269</v>
      </c>
      <c r="F1815" t="s">
        <v>270</v>
      </c>
      <c r="G1815">
        <v>62</v>
      </c>
      <c r="H1815" t="s">
        <v>29</v>
      </c>
      <c r="I1815">
        <v>626210</v>
      </c>
      <c r="J1815" t="s">
        <v>33</v>
      </c>
      <c r="O1815">
        <v>-47.88</v>
      </c>
      <c r="R1815" t="str">
        <f>+VLOOKUP($D1815,TP!$B:$E,3,FALSE)</f>
        <v>DEVECO</v>
      </c>
      <c r="S1815" t="str">
        <f>+VLOOKUP($D1815,TP!$B:$E,4,FALSE)</f>
        <v>Commerce / Tourisme</v>
      </c>
      <c r="T1815" t="str">
        <f>+VLOOKUP($D1815,TP!$B:$F,5,FALSE)</f>
        <v>CST</v>
      </c>
      <c r="U1815" t="str">
        <f>+VLOOKUP($G1815,TP!$G:$J,4,FALSE)</f>
        <v>Charges</v>
      </c>
    </row>
    <row r="1816" spans="1:21">
      <c r="A1816">
        <v>2015</v>
      </c>
      <c r="B1816">
        <v>10</v>
      </c>
      <c r="D1816" t="s">
        <v>268</v>
      </c>
      <c r="E1816" t="s">
        <v>269</v>
      </c>
      <c r="F1816" t="s">
        <v>270</v>
      </c>
      <c r="G1816">
        <v>62</v>
      </c>
      <c r="H1816" t="s">
        <v>29</v>
      </c>
      <c r="I1816">
        <v>626210</v>
      </c>
      <c r="J1816" t="s">
        <v>33</v>
      </c>
      <c r="O1816">
        <v>8.34</v>
      </c>
      <c r="R1816" t="str">
        <f>+VLOOKUP($D1816,TP!$B:$E,3,FALSE)</f>
        <v>DEVECO</v>
      </c>
      <c r="S1816" t="str">
        <f>+VLOOKUP($D1816,TP!$B:$E,4,FALSE)</f>
        <v>Commerce / Tourisme</v>
      </c>
      <c r="T1816" t="str">
        <f>+VLOOKUP($D1816,TP!$B:$F,5,FALSE)</f>
        <v>CST</v>
      </c>
      <c r="U1816" t="str">
        <f>+VLOOKUP($G1816,TP!$G:$J,4,FALSE)</f>
        <v>Charges</v>
      </c>
    </row>
    <row r="1817" spans="1:21">
      <c r="A1817">
        <v>2015</v>
      </c>
      <c r="B1817">
        <v>10</v>
      </c>
      <c r="D1817" t="s">
        <v>268</v>
      </c>
      <c r="E1817" t="s">
        <v>269</v>
      </c>
      <c r="F1817" t="s">
        <v>270</v>
      </c>
      <c r="G1817">
        <v>62</v>
      </c>
      <c r="H1817" t="s">
        <v>29</v>
      </c>
      <c r="I1817">
        <v>626210</v>
      </c>
      <c r="J1817" t="s">
        <v>33</v>
      </c>
      <c r="O1817">
        <v>-33.74</v>
      </c>
      <c r="R1817" t="str">
        <f>+VLOOKUP($D1817,TP!$B:$E,3,FALSE)</f>
        <v>DEVECO</v>
      </c>
      <c r="S1817" t="str">
        <f>+VLOOKUP($D1817,TP!$B:$E,4,FALSE)</f>
        <v>Commerce / Tourisme</v>
      </c>
      <c r="T1817" t="str">
        <f>+VLOOKUP($D1817,TP!$B:$F,5,FALSE)</f>
        <v>CST</v>
      </c>
      <c r="U1817" t="str">
        <f>+VLOOKUP($G1817,TP!$G:$J,4,FALSE)</f>
        <v>Charges</v>
      </c>
    </row>
    <row r="1818" spans="1:21">
      <c r="A1818">
        <v>2015</v>
      </c>
      <c r="B1818">
        <v>10</v>
      </c>
      <c r="D1818" t="s">
        <v>268</v>
      </c>
      <c r="E1818" t="s">
        <v>269</v>
      </c>
      <c r="F1818" t="s">
        <v>270</v>
      </c>
      <c r="G1818">
        <v>62</v>
      </c>
      <c r="H1818" t="s">
        <v>29</v>
      </c>
      <c r="I1818">
        <v>626210</v>
      </c>
      <c r="J1818" t="s">
        <v>33</v>
      </c>
      <c r="O1818">
        <v>-54.89</v>
      </c>
      <c r="R1818" t="str">
        <f>+VLOOKUP($D1818,TP!$B:$E,3,FALSE)</f>
        <v>DEVECO</v>
      </c>
      <c r="S1818" t="str">
        <f>+VLOOKUP($D1818,TP!$B:$E,4,FALSE)</f>
        <v>Commerce / Tourisme</v>
      </c>
      <c r="T1818" t="str">
        <f>+VLOOKUP($D1818,TP!$B:$F,5,FALSE)</f>
        <v>CST</v>
      </c>
      <c r="U1818" t="str">
        <f>+VLOOKUP($G1818,TP!$G:$J,4,FALSE)</f>
        <v>Charges</v>
      </c>
    </row>
    <row r="1819" spans="1:21">
      <c r="A1819">
        <v>2015</v>
      </c>
      <c r="B1819">
        <v>10</v>
      </c>
      <c r="D1819" t="s">
        <v>268</v>
      </c>
      <c r="E1819" t="s">
        <v>269</v>
      </c>
      <c r="F1819" t="s">
        <v>270</v>
      </c>
      <c r="G1819">
        <v>62</v>
      </c>
      <c r="H1819" t="s">
        <v>29</v>
      </c>
      <c r="I1819">
        <v>626210</v>
      </c>
      <c r="J1819" t="s">
        <v>33</v>
      </c>
      <c r="O1819">
        <v>-8.69</v>
      </c>
      <c r="R1819" t="str">
        <f>+VLOOKUP($D1819,TP!$B:$E,3,FALSE)</f>
        <v>DEVECO</v>
      </c>
      <c r="S1819" t="str">
        <f>+VLOOKUP($D1819,TP!$B:$E,4,FALSE)</f>
        <v>Commerce / Tourisme</v>
      </c>
      <c r="T1819" t="str">
        <f>+VLOOKUP($D1819,TP!$B:$F,5,FALSE)</f>
        <v>CST</v>
      </c>
      <c r="U1819" t="str">
        <f>+VLOOKUP($G1819,TP!$G:$J,4,FALSE)</f>
        <v>Charges</v>
      </c>
    </row>
    <row r="1820" spans="1:21">
      <c r="A1820">
        <v>2015</v>
      </c>
      <c r="B1820">
        <v>10</v>
      </c>
      <c r="D1820" t="s">
        <v>268</v>
      </c>
      <c r="E1820" t="s">
        <v>269</v>
      </c>
      <c r="F1820" t="s">
        <v>270</v>
      </c>
      <c r="G1820">
        <v>62</v>
      </c>
      <c r="H1820" t="s">
        <v>29</v>
      </c>
      <c r="I1820">
        <v>626210</v>
      </c>
      <c r="J1820" t="s">
        <v>33</v>
      </c>
      <c r="O1820">
        <v>-5.81</v>
      </c>
      <c r="R1820" t="str">
        <f>+VLOOKUP($D1820,TP!$B:$E,3,FALSE)</f>
        <v>DEVECO</v>
      </c>
      <c r="S1820" t="str">
        <f>+VLOOKUP($D1820,TP!$B:$E,4,FALSE)</f>
        <v>Commerce / Tourisme</v>
      </c>
      <c r="T1820" t="str">
        <f>+VLOOKUP($D1820,TP!$B:$F,5,FALSE)</f>
        <v>CST</v>
      </c>
      <c r="U1820" t="str">
        <f>+VLOOKUP($G1820,TP!$G:$J,4,FALSE)</f>
        <v>Charges</v>
      </c>
    </row>
    <row r="1821" spans="1:21">
      <c r="A1821">
        <v>2015</v>
      </c>
      <c r="B1821">
        <v>10</v>
      </c>
      <c r="D1821" t="s">
        <v>268</v>
      </c>
      <c r="E1821" t="s">
        <v>269</v>
      </c>
      <c r="F1821" t="s">
        <v>270</v>
      </c>
      <c r="G1821">
        <v>62</v>
      </c>
      <c r="H1821" t="s">
        <v>29</v>
      </c>
      <c r="I1821">
        <v>626210</v>
      </c>
      <c r="J1821" t="s">
        <v>33</v>
      </c>
      <c r="O1821">
        <v>-59.12</v>
      </c>
      <c r="R1821" t="str">
        <f>+VLOOKUP($D1821,TP!$B:$E,3,FALSE)</f>
        <v>DEVECO</v>
      </c>
      <c r="S1821" t="str">
        <f>+VLOOKUP($D1821,TP!$B:$E,4,FALSE)</f>
        <v>Commerce / Tourisme</v>
      </c>
      <c r="T1821" t="str">
        <f>+VLOOKUP($D1821,TP!$B:$F,5,FALSE)</f>
        <v>CST</v>
      </c>
      <c r="U1821" t="str">
        <f>+VLOOKUP($G1821,TP!$G:$J,4,FALSE)</f>
        <v>Charges</v>
      </c>
    </row>
    <row r="1822" spans="1:21">
      <c r="A1822">
        <v>2015</v>
      </c>
      <c r="B1822">
        <v>10</v>
      </c>
      <c r="D1822" t="s">
        <v>268</v>
      </c>
      <c r="E1822" t="s">
        <v>269</v>
      </c>
      <c r="F1822" t="s">
        <v>270</v>
      </c>
      <c r="G1822">
        <v>62</v>
      </c>
      <c r="H1822" t="s">
        <v>29</v>
      </c>
      <c r="I1822">
        <v>626210</v>
      </c>
      <c r="J1822" t="s">
        <v>33</v>
      </c>
      <c r="O1822">
        <v>-5.32</v>
      </c>
      <c r="R1822" t="str">
        <f>+VLOOKUP($D1822,TP!$B:$E,3,FALSE)</f>
        <v>DEVECO</v>
      </c>
      <c r="S1822" t="str">
        <f>+VLOOKUP($D1822,TP!$B:$E,4,FALSE)</f>
        <v>Commerce / Tourisme</v>
      </c>
      <c r="T1822" t="str">
        <f>+VLOOKUP($D1822,TP!$B:$F,5,FALSE)</f>
        <v>CST</v>
      </c>
      <c r="U1822" t="str">
        <f>+VLOOKUP($G1822,TP!$G:$J,4,FALSE)</f>
        <v>Charges</v>
      </c>
    </row>
    <row r="1823" spans="1:21">
      <c r="A1823">
        <v>2015</v>
      </c>
      <c r="B1823">
        <v>10</v>
      </c>
      <c r="D1823" t="s">
        <v>268</v>
      </c>
      <c r="E1823" t="s">
        <v>269</v>
      </c>
      <c r="F1823" t="s">
        <v>270</v>
      </c>
      <c r="G1823">
        <v>62</v>
      </c>
      <c r="H1823" t="s">
        <v>29</v>
      </c>
      <c r="I1823">
        <v>626210</v>
      </c>
      <c r="J1823" t="s">
        <v>33</v>
      </c>
      <c r="O1823">
        <v>-51.77</v>
      </c>
      <c r="R1823" t="str">
        <f>+VLOOKUP($D1823,TP!$B:$E,3,FALSE)</f>
        <v>DEVECO</v>
      </c>
      <c r="S1823" t="str">
        <f>+VLOOKUP($D1823,TP!$B:$E,4,FALSE)</f>
        <v>Commerce / Tourisme</v>
      </c>
      <c r="T1823" t="str">
        <f>+VLOOKUP($D1823,TP!$B:$F,5,FALSE)</f>
        <v>CST</v>
      </c>
      <c r="U1823" t="str">
        <f>+VLOOKUP($G1823,TP!$G:$J,4,FALSE)</f>
        <v>Charges</v>
      </c>
    </row>
    <row r="1824" spans="1:21">
      <c r="A1824">
        <v>2015</v>
      </c>
      <c r="B1824">
        <v>10</v>
      </c>
      <c r="D1824" t="s">
        <v>268</v>
      </c>
      <c r="E1824" t="s">
        <v>269</v>
      </c>
      <c r="F1824" t="s">
        <v>270</v>
      </c>
      <c r="G1824">
        <v>62</v>
      </c>
      <c r="H1824" t="s">
        <v>29</v>
      </c>
      <c r="I1824">
        <v>626210</v>
      </c>
      <c r="J1824" t="s">
        <v>33</v>
      </c>
      <c r="O1824">
        <v>-15.59</v>
      </c>
      <c r="R1824" t="str">
        <f>+VLOOKUP($D1824,TP!$B:$E,3,FALSE)</f>
        <v>DEVECO</v>
      </c>
      <c r="S1824" t="str">
        <f>+VLOOKUP($D1824,TP!$B:$E,4,FALSE)</f>
        <v>Commerce / Tourisme</v>
      </c>
      <c r="T1824" t="str">
        <f>+VLOOKUP($D1824,TP!$B:$F,5,FALSE)</f>
        <v>CST</v>
      </c>
      <c r="U1824" t="str">
        <f>+VLOOKUP($G1824,TP!$G:$J,4,FALSE)</f>
        <v>Charges</v>
      </c>
    </row>
    <row r="1825" spans="1:21">
      <c r="A1825">
        <v>2015</v>
      </c>
      <c r="B1825">
        <v>10</v>
      </c>
      <c r="D1825" t="s">
        <v>268</v>
      </c>
      <c r="E1825" t="s">
        <v>269</v>
      </c>
      <c r="F1825" t="s">
        <v>270</v>
      </c>
      <c r="G1825">
        <v>62</v>
      </c>
      <c r="H1825" t="s">
        <v>29</v>
      </c>
      <c r="I1825">
        <v>626210</v>
      </c>
      <c r="J1825" t="s">
        <v>33</v>
      </c>
      <c r="O1825">
        <v>-27.86</v>
      </c>
      <c r="R1825" t="str">
        <f>+VLOOKUP($D1825,TP!$B:$E,3,FALSE)</f>
        <v>DEVECO</v>
      </c>
      <c r="S1825" t="str">
        <f>+VLOOKUP($D1825,TP!$B:$E,4,FALSE)</f>
        <v>Commerce / Tourisme</v>
      </c>
      <c r="T1825" t="str">
        <f>+VLOOKUP($D1825,TP!$B:$F,5,FALSE)</f>
        <v>CST</v>
      </c>
      <c r="U1825" t="str">
        <f>+VLOOKUP($G1825,TP!$G:$J,4,FALSE)</f>
        <v>Charges</v>
      </c>
    </row>
    <row r="1826" spans="1:21">
      <c r="A1826">
        <v>2015</v>
      </c>
      <c r="B1826">
        <v>10</v>
      </c>
      <c r="D1826" t="s">
        <v>268</v>
      </c>
      <c r="E1826" t="s">
        <v>269</v>
      </c>
      <c r="F1826" t="s">
        <v>270</v>
      </c>
      <c r="G1826">
        <v>62</v>
      </c>
      <c r="H1826" t="s">
        <v>29</v>
      </c>
      <c r="I1826">
        <v>626210</v>
      </c>
      <c r="J1826" t="s">
        <v>33</v>
      </c>
      <c r="O1826">
        <v>-10.96</v>
      </c>
      <c r="R1826" t="str">
        <f>+VLOOKUP($D1826,TP!$B:$E,3,FALSE)</f>
        <v>DEVECO</v>
      </c>
      <c r="S1826" t="str">
        <f>+VLOOKUP($D1826,TP!$B:$E,4,FALSE)</f>
        <v>Commerce / Tourisme</v>
      </c>
      <c r="T1826" t="str">
        <f>+VLOOKUP($D1826,TP!$B:$F,5,FALSE)</f>
        <v>CST</v>
      </c>
      <c r="U1826" t="str">
        <f>+VLOOKUP($G1826,TP!$G:$J,4,FALSE)</f>
        <v>Charges</v>
      </c>
    </row>
    <row r="1827" spans="1:21">
      <c r="A1827">
        <v>2015</v>
      </c>
      <c r="B1827">
        <v>10</v>
      </c>
      <c r="D1827" t="s">
        <v>268</v>
      </c>
      <c r="E1827" t="s">
        <v>269</v>
      </c>
      <c r="F1827" t="s">
        <v>270</v>
      </c>
      <c r="G1827">
        <v>62</v>
      </c>
      <c r="H1827" t="s">
        <v>29</v>
      </c>
      <c r="I1827">
        <v>626210</v>
      </c>
      <c r="J1827" t="s">
        <v>33</v>
      </c>
      <c r="O1827">
        <v>-2.72</v>
      </c>
      <c r="R1827" t="str">
        <f>+VLOOKUP($D1827,TP!$B:$E,3,FALSE)</f>
        <v>DEVECO</v>
      </c>
      <c r="S1827" t="str">
        <f>+VLOOKUP($D1827,TP!$B:$E,4,FALSE)</f>
        <v>Commerce / Tourisme</v>
      </c>
      <c r="T1827" t="str">
        <f>+VLOOKUP($D1827,TP!$B:$F,5,FALSE)</f>
        <v>CST</v>
      </c>
      <c r="U1827" t="str">
        <f>+VLOOKUP($G1827,TP!$G:$J,4,FALSE)</f>
        <v>Charges</v>
      </c>
    </row>
    <row r="1828" spans="1:21">
      <c r="A1828">
        <v>2015</v>
      </c>
      <c r="B1828">
        <v>10</v>
      </c>
      <c r="D1828" t="s">
        <v>268</v>
      </c>
      <c r="E1828" t="s">
        <v>269</v>
      </c>
      <c r="F1828" t="s">
        <v>270</v>
      </c>
      <c r="G1828">
        <v>62</v>
      </c>
      <c r="H1828" t="s">
        <v>29</v>
      </c>
      <c r="I1828">
        <v>626210</v>
      </c>
      <c r="J1828" t="s">
        <v>33</v>
      </c>
      <c r="O1828">
        <v>-140.80000000000001</v>
      </c>
      <c r="R1828" t="str">
        <f>+VLOOKUP($D1828,TP!$B:$E,3,FALSE)</f>
        <v>DEVECO</v>
      </c>
      <c r="S1828" t="str">
        <f>+VLOOKUP($D1828,TP!$B:$E,4,FALSE)</f>
        <v>Commerce / Tourisme</v>
      </c>
      <c r="T1828" t="str">
        <f>+VLOOKUP($D1828,TP!$B:$F,5,FALSE)</f>
        <v>CST</v>
      </c>
      <c r="U1828" t="str">
        <f>+VLOOKUP($G1828,TP!$G:$J,4,FALSE)</f>
        <v>Charges</v>
      </c>
    </row>
    <row r="1829" spans="1:21">
      <c r="A1829">
        <v>2015</v>
      </c>
      <c r="B1829">
        <v>10</v>
      </c>
      <c r="D1829" t="s">
        <v>268</v>
      </c>
      <c r="E1829" t="s">
        <v>269</v>
      </c>
      <c r="F1829" t="s">
        <v>270</v>
      </c>
      <c r="G1829">
        <v>62</v>
      </c>
      <c r="H1829" t="s">
        <v>29</v>
      </c>
      <c r="I1829">
        <v>626210</v>
      </c>
      <c r="J1829" t="s">
        <v>33</v>
      </c>
      <c r="O1829">
        <v>-54.52</v>
      </c>
      <c r="R1829" t="str">
        <f>+VLOOKUP($D1829,TP!$B:$E,3,FALSE)</f>
        <v>DEVECO</v>
      </c>
      <c r="S1829" t="str">
        <f>+VLOOKUP($D1829,TP!$B:$E,4,FALSE)</f>
        <v>Commerce / Tourisme</v>
      </c>
      <c r="T1829" t="str">
        <f>+VLOOKUP($D1829,TP!$B:$F,5,FALSE)</f>
        <v>CST</v>
      </c>
      <c r="U1829" t="str">
        <f>+VLOOKUP($G1829,TP!$G:$J,4,FALSE)</f>
        <v>Charges</v>
      </c>
    </row>
    <row r="1830" spans="1:21">
      <c r="A1830">
        <v>2015</v>
      </c>
      <c r="B1830">
        <v>10</v>
      </c>
      <c r="D1830" t="s">
        <v>268</v>
      </c>
      <c r="E1830" t="s">
        <v>269</v>
      </c>
      <c r="F1830" t="s">
        <v>270</v>
      </c>
      <c r="G1830">
        <v>62</v>
      </c>
      <c r="H1830" t="s">
        <v>29</v>
      </c>
      <c r="I1830">
        <v>626240</v>
      </c>
      <c r="J1830" t="s">
        <v>53</v>
      </c>
      <c r="K1830">
        <v>-1447.88</v>
      </c>
      <c r="L1830">
        <v>-800</v>
      </c>
      <c r="M1830">
        <v>-2000</v>
      </c>
      <c r="P1830">
        <v>-1000</v>
      </c>
      <c r="Q1830">
        <v>-1000</v>
      </c>
      <c r="R1830" t="str">
        <f>+VLOOKUP($D1830,TP!$B:$E,3,FALSE)</f>
        <v>DEVECO</v>
      </c>
      <c r="S1830" t="str">
        <f>+VLOOKUP($D1830,TP!$B:$E,4,FALSE)</f>
        <v>Commerce / Tourisme</v>
      </c>
      <c r="T1830" t="str">
        <f>+VLOOKUP($D1830,TP!$B:$F,5,FALSE)</f>
        <v>CST</v>
      </c>
      <c r="U1830" t="str">
        <f>+VLOOKUP($G1830,TP!$G:$J,4,FALSE)</f>
        <v>Charges</v>
      </c>
    </row>
    <row r="1831" spans="1:21">
      <c r="A1831">
        <v>2015</v>
      </c>
      <c r="B1831">
        <v>10</v>
      </c>
      <c r="D1831" t="s">
        <v>268</v>
      </c>
      <c r="E1831" t="s">
        <v>269</v>
      </c>
      <c r="F1831" t="s">
        <v>270</v>
      </c>
      <c r="G1831">
        <v>62</v>
      </c>
      <c r="H1831" t="s">
        <v>29</v>
      </c>
      <c r="I1831">
        <v>626240</v>
      </c>
      <c r="J1831" t="s">
        <v>53</v>
      </c>
      <c r="O1831">
        <v>-8.39</v>
      </c>
      <c r="R1831" t="str">
        <f>+VLOOKUP($D1831,TP!$B:$E,3,FALSE)</f>
        <v>DEVECO</v>
      </c>
      <c r="S1831" t="str">
        <f>+VLOOKUP($D1831,TP!$B:$E,4,FALSE)</f>
        <v>Commerce / Tourisme</v>
      </c>
      <c r="T1831" t="str">
        <f>+VLOOKUP($D1831,TP!$B:$F,5,FALSE)</f>
        <v>CST</v>
      </c>
      <c r="U1831" t="str">
        <f>+VLOOKUP($G1831,TP!$G:$J,4,FALSE)</f>
        <v>Charges</v>
      </c>
    </row>
    <row r="1832" spans="1:21">
      <c r="A1832">
        <v>2015</v>
      </c>
      <c r="B1832">
        <v>10</v>
      </c>
      <c r="D1832" t="s">
        <v>268</v>
      </c>
      <c r="E1832" t="s">
        <v>269</v>
      </c>
      <c r="F1832" t="s">
        <v>270</v>
      </c>
      <c r="G1832">
        <v>62</v>
      </c>
      <c r="H1832" t="s">
        <v>29</v>
      </c>
      <c r="I1832">
        <v>626240</v>
      </c>
      <c r="J1832" t="s">
        <v>53</v>
      </c>
      <c r="O1832">
        <v>-792</v>
      </c>
      <c r="R1832" t="str">
        <f>+VLOOKUP($D1832,TP!$B:$E,3,FALSE)</f>
        <v>DEVECO</v>
      </c>
      <c r="S1832" t="str">
        <f>+VLOOKUP($D1832,TP!$B:$E,4,FALSE)</f>
        <v>Commerce / Tourisme</v>
      </c>
      <c r="T1832" t="str">
        <f>+VLOOKUP($D1832,TP!$B:$F,5,FALSE)</f>
        <v>CST</v>
      </c>
      <c r="U1832" t="str">
        <f>+VLOOKUP($G1832,TP!$G:$J,4,FALSE)</f>
        <v>Charges</v>
      </c>
    </row>
    <row r="1833" spans="1:21">
      <c r="A1833">
        <v>2015</v>
      </c>
      <c r="B1833">
        <v>10</v>
      </c>
      <c r="D1833" t="s">
        <v>268</v>
      </c>
      <c r="E1833" t="s">
        <v>269</v>
      </c>
      <c r="F1833" t="s">
        <v>270</v>
      </c>
      <c r="G1833">
        <v>62</v>
      </c>
      <c r="H1833" t="s">
        <v>29</v>
      </c>
      <c r="I1833">
        <v>627800</v>
      </c>
      <c r="J1833" t="s">
        <v>105</v>
      </c>
      <c r="K1833">
        <v>-0.27</v>
      </c>
      <c r="L1833">
        <v>0</v>
      </c>
      <c r="M1833">
        <v>0</v>
      </c>
      <c r="P1833">
        <v>0</v>
      </c>
      <c r="Q1833">
        <v>0</v>
      </c>
      <c r="R1833" t="str">
        <f>+VLOOKUP($D1833,TP!$B:$E,3,FALSE)</f>
        <v>DEVECO</v>
      </c>
      <c r="S1833" t="str">
        <f>+VLOOKUP($D1833,TP!$B:$E,4,FALSE)</f>
        <v>Commerce / Tourisme</v>
      </c>
      <c r="T1833" t="str">
        <f>+VLOOKUP($D1833,TP!$B:$F,5,FALSE)</f>
        <v>CST</v>
      </c>
      <c r="U1833" t="str">
        <f>+VLOOKUP($G1833,TP!$G:$J,4,FALSE)</f>
        <v>Charges</v>
      </c>
    </row>
    <row r="1834" spans="1:21">
      <c r="A1834">
        <v>2015</v>
      </c>
      <c r="B1834">
        <v>10</v>
      </c>
      <c r="D1834" t="s">
        <v>268</v>
      </c>
      <c r="E1834" t="s">
        <v>269</v>
      </c>
      <c r="F1834" t="s">
        <v>270</v>
      </c>
      <c r="G1834">
        <v>62</v>
      </c>
      <c r="H1834" t="s">
        <v>29</v>
      </c>
      <c r="I1834">
        <v>628100</v>
      </c>
      <c r="J1834" t="s">
        <v>34</v>
      </c>
      <c r="K1834">
        <v>-624</v>
      </c>
      <c r="L1834">
        <v>-650</v>
      </c>
      <c r="M1834">
        <v>-650</v>
      </c>
      <c r="P1834">
        <v>-650</v>
      </c>
      <c r="Q1834">
        <v>-650</v>
      </c>
      <c r="R1834" t="str">
        <f>+VLOOKUP($D1834,TP!$B:$E,3,FALSE)</f>
        <v>DEVECO</v>
      </c>
      <c r="S1834" t="str">
        <f>+VLOOKUP($D1834,TP!$B:$E,4,FALSE)</f>
        <v>Commerce / Tourisme</v>
      </c>
      <c r="T1834" t="str">
        <f>+VLOOKUP($D1834,TP!$B:$F,5,FALSE)</f>
        <v>CST</v>
      </c>
      <c r="U1834" t="str">
        <f>+VLOOKUP($G1834,TP!$G:$J,4,FALSE)</f>
        <v>Charges</v>
      </c>
    </row>
    <row r="1835" spans="1:21">
      <c r="A1835">
        <v>2015</v>
      </c>
      <c r="B1835">
        <v>10</v>
      </c>
      <c r="D1835" t="s">
        <v>268</v>
      </c>
      <c r="E1835" t="s">
        <v>269</v>
      </c>
      <c r="F1835" t="s">
        <v>270</v>
      </c>
      <c r="G1835">
        <v>62</v>
      </c>
      <c r="H1835" t="s">
        <v>29</v>
      </c>
      <c r="I1835">
        <v>628100</v>
      </c>
      <c r="J1835" t="s">
        <v>34</v>
      </c>
      <c r="O1835">
        <v>-642</v>
      </c>
      <c r="R1835" t="str">
        <f>+VLOOKUP($D1835,TP!$B:$E,3,FALSE)</f>
        <v>DEVECO</v>
      </c>
      <c r="S1835" t="str">
        <f>+VLOOKUP($D1835,TP!$B:$E,4,FALSE)</f>
        <v>Commerce / Tourisme</v>
      </c>
      <c r="T1835" t="str">
        <f>+VLOOKUP($D1835,TP!$B:$F,5,FALSE)</f>
        <v>CST</v>
      </c>
      <c r="U1835" t="str">
        <f>+VLOOKUP($G1835,TP!$G:$J,4,FALSE)</f>
        <v>Charges</v>
      </c>
    </row>
    <row r="1836" spans="1:21">
      <c r="A1836">
        <v>2015</v>
      </c>
      <c r="B1836">
        <v>10</v>
      </c>
      <c r="D1836" t="s">
        <v>268</v>
      </c>
      <c r="E1836" t="s">
        <v>269</v>
      </c>
      <c r="F1836" t="s">
        <v>270</v>
      </c>
      <c r="G1836">
        <v>62</v>
      </c>
      <c r="H1836" t="s">
        <v>29</v>
      </c>
      <c r="I1836">
        <v>628890</v>
      </c>
      <c r="J1836" t="s">
        <v>54</v>
      </c>
      <c r="K1836">
        <v>-2260</v>
      </c>
      <c r="L1836">
        <v>-420</v>
      </c>
      <c r="M1836">
        <v>0</v>
      </c>
      <c r="P1836">
        <v>-500</v>
      </c>
      <c r="Q1836">
        <v>-500</v>
      </c>
      <c r="R1836" t="str">
        <f>+VLOOKUP($D1836,TP!$B:$E,3,FALSE)</f>
        <v>DEVECO</v>
      </c>
      <c r="S1836" t="str">
        <f>+VLOOKUP($D1836,TP!$B:$E,4,FALSE)</f>
        <v>Commerce / Tourisme</v>
      </c>
      <c r="T1836" t="str">
        <f>+VLOOKUP($D1836,TP!$B:$F,5,FALSE)</f>
        <v>CST</v>
      </c>
      <c r="U1836" t="str">
        <f>+VLOOKUP($G1836,TP!$G:$J,4,FALSE)</f>
        <v>Charges</v>
      </c>
    </row>
    <row r="1837" spans="1:21">
      <c r="A1837">
        <v>2015</v>
      </c>
      <c r="B1837">
        <v>10</v>
      </c>
      <c r="D1837" t="s">
        <v>268</v>
      </c>
      <c r="E1837" t="s">
        <v>269</v>
      </c>
      <c r="F1837" t="s">
        <v>270</v>
      </c>
      <c r="G1837">
        <v>62</v>
      </c>
      <c r="H1837" t="s">
        <v>29</v>
      </c>
      <c r="I1837">
        <v>628890</v>
      </c>
      <c r="J1837" t="s">
        <v>54</v>
      </c>
      <c r="O1837">
        <v>-420</v>
      </c>
      <c r="R1837" t="str">
        <f>+VLOOKUP($D1837,TP!$B:$E,3,FALSE)</f>
        <v>DEVECO</v>
      </c>
      <c r="S1837" t="str">
        <f>+VLOOKUP($D1837,TP!$B:$E,4,FALSE)</f>
        <v>Commerce / Tourisme</v>
      </c>
      <c r="T1837" t="str">
        <f>+VLOOKUP($D1837,TP!$B:$F,5,FALSE)</f>
        <v>CST</v>
      </c>
      <c r="U1837" t="str">
        <f>+VLOOKUP($G1837,TP!$G:$J,4,FALSE)</f>
        <v>Charges</v>
      </c>
    </row>
    <row r="1838" spans="1:21">
      <c r="A1838">
        <v>2015</v>
      </c>
      <c r="B1838">
        <v>10</v>
      </c>
      <c r="D1838" t="s">
        <v>268</v>
      </c>
      <c r="E1838" t="s">
        <v>269</v>
      </c>
      <c r="F1838" t="s">
        <v>270</v>
      </c>
      <c r="G1838">
        <v>64</v>
      </c>
      <c r="H1838" t="s">
        <v>36</v>
      </c>
      <c r="I1838">
        <v>647500</v>
      </c>
      <c r="J1838" t="s">
        <v>83</v>
      </c>
      <c r="K1838">
        <v>-100</v>
      </c>
      <c r="L1838">
        <v>0</v>
      </c>
      <c r="M1838">
        <v>0</v>
      </c>
      <c r="P1838">
        <v>0</v>
      </c>
      <c r="Q1838">
        <v>0</v>
      </c>
      <c r="R1838" t="str">
        <f>+VLOOKUP($D1838,TP!$B:$E,3,FALSE)</f>
        <v>DEVECO</v>
      </c>
      <c r="S1838" t="str">
        <f>+VLOOKUP($D1838,TP!$B:$E,4,FALSE)</f>
        <v>Commerce / Tourisme</v>
      </c>
      <c r="T1838" t="str">
        <f>+VLOOKUP($D1838,TP!$B:$F,5,FALSE)</f>
        <v>CST</v>
      </c>
      <c r="U1838" t="str">
        <f>+VLOOKUP($G1838,TP!$G:$J,4,FALSE)</f>
        <v>Charges</v>
      </c>
    </row>
    <row r="1839" spans="1:21">
      <c r="A1839">
        <v>2015</v>
      </c>
      <c r="B1839">
        <v>10</v>
      </c>
      <c r="D1839" t="s">
        <v>268</v>
      </c>
      <c r="E1839" t="s">
        <v>269</v>
      </c>
      <c r="F1839" t="s">
        <v>270</v>
      </c>
      <c r="G1839">
        <v>68</v>
      </c>
      <c r="H1839" t="s">
        <v>40</v>
      </c>
      <c r="I1839">
        <v>681130</v>
      </c>
      <c r="J1839" t="s">
        <v>41</v>
      </c>
      <c r="K1839">
        <v>-260.36</v>
      </c>
      <c r="L1839">
        <v>0</v>
      </c>
      <c r="M1839">
        <v>0</v>
      </c>
      <c r="P1839">
        <v>0</v>
      </c>
      <c r="Q1839">
        <v>0</v>
      </c>
      <c r="R1839" t="str">
        <f>+VLOOKUP($D1839,TP!$B:$E,3,FALSE)</f>
        <v>DEVECO</v>
      </c>
      <c r="S1839" t="str">
        <f>+VLOOKUP($D1839,TP!$B:$E,4,FALSE)</f>
        <v>Commerce / Tourisme</v>
      </c>
      <c r="T1839" t="str">
        <f>+VLOOKUP($D1839,TP!$B:$F,5,FALSE)</f>
        <v>CST</v>
      </c>
      <c r="U1839" t="str">
        <f>+VLOOKUP($G1839,TP!$G:$J,4,FALSE)</f>
        <v>Provisions</v>
      </c>
    </row>
    <row r="1840" spans="1:21">
      <c r="A1840">
        <v>2015</v>
      </c>
      <c r="B1840">
        <v>10</v>
      </c>
      <c r="D1840" t="s">
        <v>268</v>
      </c>
      <c r="E1840" t="s">
        <v>269</v>
      </c>
      <c r="F1840" t="s">
        <v>270</v>
      </c>
      <c r="G1840">
        <v>70</v>
      </c>
      <c r="H1840" t="s">
        <v>84</v>
      </c>
      <c r="I1840">
        <v>708816</v>
      </c>
      <c r="J1840" t="s">
        <v>159</v>
      </c>
      <c r="K1840">
        <v>601.33000000000004</v>
      </c>
      <c r="L1840">
        <v>0</v>
      </c>
      <c r="M1840">
        <v>0</v>
      </c>
      <c r="P1840">
        <v>0</v>
      </c>
      <c r="Q1840">
        <v>0</v>
      </c>
      <c r="R1840" t="str">
        <f>+VLOOKUP($D1840,TP!$B:$E,3,FALSE)</f>
        <v>DEVECO</v>
      </c>
      <c r="S1840" t="str">
        <f>+VLOOKUP($D1840,TP!$B:$E,4,FALSE)</f>
        <v>Commerce / Tourisme</v>
      </c>
      <c r="T1840" t="str">
        <f>+VLOOKUP($D1840,TP!$B:$F,5,FALSE)</f>
        <v>CST</v>
      </c>
      <c r="U1840" t="str">
        <f>+VLOOKUP($G1840,TP!$G:$J,4,FALSE)</f>
        <v>Produits</v>
      </c>
    </row>
    <row r="1841" spans="1:21">
      <c r="A1841">
        <v>2015</v>
      </c>
      <c r="B1841">
        <v>10</v>
      </c>
      <c r="D1841" t="s">
        <v>268</v>
      </c>
      <c r="E1841" t="s">
        <v>269</v>
      </c>
      <c r="F1841" t="s">
        <v>270</v>
      </c>
      <c r="G1841">
        <v>70</v>
      </c>
      <c r="H1841" t="s">
        <v>84</v>
      </c>
      <c r="I1841">
        <v>708820</v>
      </c>
      <c r="J1841" t="s">
        <v>238</v>
      </c>
      <c r="K1841">
        <v>341</v>
      </c>
      <c r="L1841">
        <v>0</v>
      </c>
      <c r="M1841">
        <v>0</v>
      </c>
      <c r="P1841">
        <v>0</v>
      </c>
      <c r="Q1841">
        <v>0</v>
      </c>
      <c r="R1841" t="str">
        <f>+VLOOKUP($D1841,TP!$B:$E,3,FALSE)</f>
        <v>DEVECO</v>
      </c>
      <c r="S1841" t="str">
        <f>+VLOOKUP($D1841,TP!$B:$E,4,FALSE)</f>
        <v>Commerce / Tourisme</v>
      </c>
      <c r="T1841" t="str">
        <f>+VLOOKUP($D1841,TP!$B:$F,5,FALSE)</f>
        <v>CST</v>
      </c>
      <c r="U1841" t="str">
        <f>+VLOOKUP($G1841,TP!$G:$J,4,FALSE)</f>
        <v>Produits</v>
      </c>
    </row>
    <row r="1842" spans="1:21">
      <c r="A1842">
        <v>2015</v>
      </c>
      <c r="B1842">
        <v>10</v>
      </c>
      <c r="D1842" t="s">
        <v>268</v>
      </c>
      <c r="E1842" t="s">
        <v>269</v>
      </c>
      <c r="F1842" t="s">
        <v>270</v>
      </c>
      <c r="G1842">
        <v>74</v>
      </c>
      <c r="H1842" t="s">
        <v>93</v>
      </c>
      <c r="I1842">
        <v>748900</v>
      </c>
      <c r="J1842" t="s">
        <v>130</v>
      </c>
      <c r="K1842">
        <v>11400</v>
      </c>
      <c r="L1842">
        <v>12500</v>
      </c>
      <c r="M1842">
        <v>10000</v>
      </c>
      <c r="P1842">
        <v>12000</v>
      </c>
      <c r="Q1842">
        <v>12000</v>
      </c>
      <c r="R1842" t="str">
        <f>+VLOOKUP($D1842,TP!$B:$E,3,FALSE)</f>
        <v>DEVECO</v>
      </c>
      <c r="S1842" t="str">
        <f>+VLOOKUP($D1842,TP!$B:$E,4,FALSE)</f>
        <v>Commerce / Tourisme</v>
      </c>
      <c r="T1842" t="str">
        <f>+VLOOKUP($D1842,TP!$B:$F,5,FALSE)</f>
        <v>CST</v>
      </c>
      <c r="U1842" t="str">
        <f>+VLOOKUP($G1842,TP!$G:$J,4,FALSE)</f>
        <v>Produits</v>
      </c>
    </row>
    <row r="1843" spans="1:21">
      <c r="A1843">
        <v>2015</v>
      </c>
      <c r="B1843">
        <v>10</v>
      </c>
      <c r="D1843" t="s">
        <v>268</v>
      </c>
      <c r="E1843" t="s">
        <v>269</v>
      </c>
      <c r="F1843" t="s">
        <v>270</v>
      </c>
      <c r="G1843">
        <v>74</v>
      </c>
      <c r="H1843" t="s">
        <v>93</v>
      </c>
      <c r="I1843">
        <v>748900</v>
      </c>
      <c r="J1843" t="s">
        <v>130</v>
      </c>
      <c r="O1843">
        <v>50</v>
      </c>
      <c r="R1843" t="str">
        <f>+VLOOKUP($D1843,TP!$B:$E,3,FALSE)</f>
        <v>DEVECO</v>
      </c>
      <c r="S1843" t="str">
        <f>+VLOOKUP($D1843,TP!$B:$E,4,FALSE)</f>
        <v>Commerce / Tourisme</v>
      </c>
      <c r="T1843" t="str">
        <f>+VLOOKUP($D1843,TP!$B:$F,5,FALSE)</f>
        <v>CST</v>
      </c>
      <c r="U1843" t="str">
        <f>+VLOOKUP($G1843,TP!$G:$J,4,FALSE)</f>
        <v>Produits</v>
      </c>
    </row>
    <row r="1844" spans="1:21">
      <c r="A1844">
        <v>2015</v>
      </c>
      <c r="B1844">
        <v>10</v>
      </c>
      <c r="D1844" t="s">
        <v>268</v>
      </c>
      <c r="E1844" t="s">
        <v>269</v>
      </c>
      <c r="F1844" t="s">
        <v>270</v>
      </c>
      <c r="G1844">
        <v>74</v>
      </c>
      <c r="H1844" t="s">
        <v>93</v>
      </c>
      <c r="I1844">
        <v>748900</v>
      </c>
      <c r="J1844" t="s">
        <v>130</v>
      </c>
      <c r="O1844">
        <v>3000</v>
      </c>
      <c r="R1844" t="str">
        <f>+VLOOKUP($D1844,TP!$B:$E,3,FALSE)</f>
        <v>DEVECO</v>
      </c>
      <c r="S1844" t="str">
        <f>+VLOOKUP($D1844,TP!$B:$E,4,FALSE)</f>
        <v>Commerce / Tourisme</v>
      </c>
      <c r="T1844" t="str">
        <f>+VLOOKUP($D1844,TP!$B:$F,5,FALSE)</f>
        <v>CST</v>
      </c>
      <c r="U1844" t="str">
        <f>+VLOOKUP($G1844,TP!$G:$J,4,FALSE)</f>
        <v>Produits</v>
      </c>
    </row>
    <row r="1845" spans="1:21">
      <c r="A1845">
        <v>2015</v>
      </c>
      <c r="B1845">
        <v>10</v>
      </c>
      <c r="D1845" t="s">
        <v>268</v>
      </c>
      <c r="E1845" t="s">
        <v>269</v>
      </c>
      <c r="F1845" t="s">
        <v>270</v>
      </c>
      <c r="G1845">
        <v>74</v>
      </c>
      <c r="H1845" t="s">
        <v>93</v>
      </c>
      <c r="I1845">
        <v>748900</v>
      </c>
      <c r="J1845" t="s">
        <v>130</v>
      </c>
      <c r="O1845">
        <v>100</v>
      </c>
      <c r="R1845" t="str">
        <f>+VLOOKUP($D1845,TP!$B:$E,3,FALSE)</f>
        <v>DEVECO</v>
      </c>
      <c r="S1845" t="str">
        <f>+VLOOKUP($D1845,TP!$B:$E,4,FALSE)</f>
        <v>Commerce / Tourisme</v>
      </c>
      <c r="T1845" t="str">
        <f>+VLOOKUP($D1845,TP!$B:$F,5,FALSE)</f>
        <v>CST</v>
      </c>
      <c r="U1845" t="str">
        <f>+VLOOKUP($G1845,TP!$G:$J,4,FALSE)</f>
        <v>Produits</v>
      </c>
    </row>
    <row r="1846" spans="1:21">
      <c r="A1846">
        <v>2015</v>
      </c>
      <c r="B1846">
        <v>10</v>
      </c>
      <c r="D1846" t="s">
        <v>268</v>
      </c>
      <c r="E1846" t="s">
        <v>269</v>
      </c>
      <c r="F1846" t="s">
        <v>270</v>
      </c>
      <c r="G1846">
        <v>74</v>
      </c>
      <c r="H1846" t="s">
        <v>93</v>
      </c>
      <c r="I1846">
        <v>748900</v>
      </c>
      <c r="J1846" t="s">
        <v>130</v>
      </c>
      <c r="O1846">
        <v>100</v>
      </c>
      <c r="R1846" t="str">
        <f>+VLOOKUP($D1846,TP!$B:$E,3,FALSE)</f>
        <v>DEVECO</v>
      </c>
      <c r="S1846" t="str">
        <f>+VLOOKUP($D1846,TP!$B:$E,4,FALSE)</f>
        <v>Commerce / Tourisme</v>
      </c>
      <c r="T1846" t="str">
        <f>+VLOOKUP($D1846,TP!$B:$F,5,FALSE)</f>
        <v>CST</v>
      </c>
      <c r="U1846" t="str">
        <f>+VLOOKUP($G1846,TP!$G:$J,4,FALSE)</f>
        <v>Produits</v>
      </c>
    </row>
    <row r="1847" spans="1:21">
      <c r="A1847">
        <v>2015</v>
      </c>
      <c r="B1847">
        <v>10</v>
      </c>
      <c r="D1847" t="s">
        <v>268</v>
      </c>
      <c r="E1847" t="s">
        <v>269</v>
      </c>
      <c r="F1847" t="s">
        <v>270</v>
      </c>
      <c r="G1847">
        <v>74</v>
      </c>
      <c r="H1847" t="s">
        <v>93</v>
      </c>
      <c r="I1847">
        <v>748900</v>
      </c>
      <c r="J1847" t="s">
        <v>130</v>
      </c>
      <c r="O1847">
        <v>80</v>
      </c>
      <c r="R1847" t="str">
        <f>+VLOOKUP($D1847,TP!$B:$E,3,FALSE)</f>
        <v>DEVECO</v>
      </c>
      <c r="S1847" t="str">
        <f>+VLOOKUP($D1847,TP!$B:$E,4,FALSE)</f>
        <v>Commerce / Tourisme</v>
      </c>
      <c r="T1847" t="str">
        <f>+VLOOKUP($D1847,TP!$B:$F,5,FALSE)</f>
        <v>CST</v>
      </c>
      <c r="U1847" t="str">
        <f>+VLOOKUP($G1847,TP!$G:$J,4,FALSE)</f>
        <v>Produits</v>
      </c>
    </row>
    <row r="1848" spans="1:21">
      <c r="A1848">
        <v>2015</v>
      </c>
      <c r="B1848">
        <v>10</v>
      </c>
      <c r="D1848" t="s">
        <v>268</v>
      </c>
      <c r="E1848" t="s">
        <v>269</v>
      </c>
      <c r="F1848" t="s">
        <v>270</v>
      </c>
      <c r="G1848">
        <v>74</v>
      </c>
      <c r="H1848" t="s">
        <v>93</v>
      </c>
      <c r="I1848">
        <v>748900</v>
      </c>
      <c r="J1848" t="s">
        <v>130</v>
      </c>
      <c r="O1848">
        <v>80</v>
      </c>
      <c r="R1848" t="str">
        <f>+VLOOKUP($D1848,TP!$B:$E,3,FALSE)</f>
        <v>DEVECO</v>
      </c>
      <c r="S1848" t="str">
        <f>+VLOOKUP($D1848,TP!$B:$E,4,FALSE)</f>
        <v>Commerce / Tourisme</v>
      </c>
      <c r="T1848" t="str">
        <f>+VLOOKUP($D1848,TP!$B:$F,5,FALSE)</f>
        <v>CST</v>
      </c>
      <c r="U1848" t="str">
        <f>+VLOOKUP($G1848,TP!$G:$J,4,FALSE)</f>
        <v>Produits</v>
      </c>
    </row>
    <row r="1849" spans="1:21">
      <c r="A1849">
        <v>2015</v>
      </c>
      <c r="B1849">
        <v>10</v>
      </c>
      <c r="D1849" t="s">
        <v>268</v>
      </c>
      <c r="E1849" t="s">
        <v>269</v>
      </c>
      <c r="F1849" t="s">
        <v>270</v>
      </c>
      <c r="G1849">
        <v>74</v>
      </c>
      <c r="H1849" t="s">
        <v>93</v>
      </c>
      <c r="I1849">
        <v>748900</v>
      </c>
      <c r="J1849" t="s">
        <v>130</v>
      </c>
      <c r="O1849">
        <v>100</v>
      </c>
      <c r="R1849" t="str">
        <f>+VLOOKUP($D1849,TP!$B:$E,3,FALSE)</f>
        <v>DEVECO</v>
      </c>
      <c r="S1849" t="str">
        <f>+VLOOKUP($D1849,TP!$B:$E,4,FALSE)</f>
        <v>Commerce / Tourisme</v>
      </c>
      <c r="T1849" t="str">
        <f>+VLOOKUP($D1849,TP!$B:$F,5,FALSE)</f>
        <v>CST</v>
      </c>
      <c r="U1849" t="str">
        <f>+VLOOKUP($G1849,TP!$G:$J,4,FALSE)</f>
        <v>Produits</v>
      </c>
    </row>
    <row r="1850" spans="1:21">
      <c r="A1850">
        <v>2015</v>
      </c>
      <c r="B1850">
        <v>10</v>
      </c>
      <c r="D1850" t="s">
        <v>268</v>
      </c>
      <c r="E1850" t="s">
        <v>269</v>
      </c>
      <c r="F1850" t="s">
        <v>270</v>
      </c>
      <c r="G1850">
        <v>74</v>
      </c>
      <c r="H1850" t="s">
        <v>93</v>
      </c>
      <c r="I1850">
        <v>748900</v>
      </c>
      <c r="J1850" t="s">
        <v>130</v>
      </c>
      <c r="O1850">
        <v>80</v>
      </c>
      <c r="R1850" t="str">
        <f>+VLOOKUP($D1850,TP!$B:$E,3,FALSE)</f>
        <v>DEVECO</v>
      </c>
      <c r="S1850" t="str">
        <f>+VLOOKUP($D1850,TP!$B:$E,4,FALSE)</f>
        <v>Commerce / Tourisme</v>
      </c>
      <c r="T1850" t="str">
        <f>+VLOOKUP($D1850,TP!$B:$F,5,FALSE)</f>
        <v>CST</v>
      </c>
      <c r="U1850" t="str">
        <f>+VLOOKUP($G1850,TP!$G:$J,4,FALSE)</f>
        <v>Produits</v>
      </c>
    </row>
    <row r="1851" spans="1:21">
      <c r="A1851">
        <v>2015</v>
      </c>
      <c r="B1851">
        <v>10</v>
      </c>
      <c r="D1851" t="s">
        <v>268</v>
      </c>
      <c r="E1851" t="s">
        <v>269</v>
      </c>
      <c r="F1851" t="s">
        <v>270</v>
      </c>
      <c r="G1851">
        <v>74</v>
      </c>
      <c r="H1851" t="s">
        <v>93</v>
      </c>
      <c r="I1851">
        <v>748900</v>
      </c>
      <c r="J1851" t="s">
        <v>130</v>
      </c>
      <c r="O1851">
        <v>80</v>
      </c>
      <c r="R1851" t="str">
        <f>+VLOOKUP($D1851,TP!$B:$E,3,FALSE)</f>
        <v>DEVECO</v>
      </c>
      <c r="S1851" t="str">
        <f>+VLOOKUP($D1851,TP!$B:$E,4,FALSE)</f>
        <v>Commerce / Tourisme</v>
      </c>
      <c r="T1851" t="str">
        <f>+VLOOKUP($D1851,TP!$B:$F,5,FALSE)</f>
        <v>CST</v>
      </c>
      <c r="U1851" t="str">
        <f>+VLOOKUP($G1851,TP!$G:$J,4,FALSE)</f>
        <v>Produits</v>
      </c>
    </row>
    <row r="1852" spans="1:21">
      <c r="A1852">
        <v>2015</v>
      </c>
      <c r="B1852">
        <v>10</v>
      </c>
      <c r="D1852" t="s">
        <v>268</v>
      </c>
      <c r="E1852" t="s">
        <v>269</v>
      </c>
      <c r="F1852" t="s">
        <v>270</v>
      </c>
      <c r="G1852">
        <v>74</v>
      </c>
      <c r="H1852" t="s">
        <v>93</v>
      </c>
      <c r="I1852">
        <v>748900</v>
      </c>
      <c r="J1852" t="s">
        <v>130</v>
      </c>
      <c r="O1852">
        <v>90</v>
      </c>
      <c r="R1852" t="str">
        <f>+VLOOKUP($D1852,TP!$B:$E,3,FALSE)</f>
        <v>DEVECO</v>
      </c>
      <c r="S1852" t="str">
        <f>+VLOOKUP($D1852,TP!$B:$E,4,FALSE)</f>
        <v>Commerce / Tourisme</v>
      </c>
      <c r="T1852" t="str">
        <f>+VLOOKUP($D1852,TP!$B:$F,5,FALSE)</f>
        <v>CST</v>
      </c>
      <c r="U1852" t="str">
        <f>+VLOOKUP($G1852,TP!$G:$J,4,FALSE)</f>
        <v>Produits</v>
      </c>
    </row>
    <row r="1853" spans="1:21">
      <c r="A1853">
        <v>2015</v>
      </c>
      <c r="B1853">
        <v>10</v>
      </c>
      <c r="D1853" t="s">
        <v>268</v>
      </c>
      <c r="E1853" t="s">
        <v>269</v>
      </c>
      <c r="F1853" t="s">
        <v>270</v>
      </c>
      <c r="G1853">
        <v>74</v>
      </c>
      <c r="H1853" t="s">
        <v>93</v>
      </c>
      <c r="I1853">
        <v>748900</v>
      </c>
      <c r="J1853" t="s">
        <v>130</v>
      </c>
      <c r="O1853">
        <v>80</v>
      </c>
      <c r="R1853" t="str">
        <f>+VLOOKUP($D1853,TP!$B:$E,3,FALSE)</f>
        <v>DEVECO</v>
      </c>
      <c r="S1853" t="str">
        <f>+VLOOKUP($D1853,TP!$B:$E,4,FALSE)</f>
        <v>Commerce / Tourisme</v>
      </c>
      <c r="T1853" t="str">
        <f>+VLOOKUP($D1853,TP!$B:$F,5,FALSE)</f>
        <v>CST</v>
      </c>
      <c r="U1853" t="str">
        <f>+VLOOKUP($G1853,TP!$G:$J,4,FALSE)</f>
        <v>Produits</v>
      </c>
    </row>
    <row r="1854" spans="1:21">
      <c r="A1854">
        <v>2015</v>
      </c>
      <c r="B1854">
        <v>10</v>
      </c>
      <c r="D1854" t="s">
        <v>268</v>
      </c>
      <c r="E1854" t="s">
        <v>269</v>
      </c>
      <c r="F1854" t="s">
        <v>270</v>
      </c>
      <c r="G1854">
        <v>74</v>
      </c>
      <c r="H1854" t="s">
        <v>93</v>
      </c>
      <c r="I1854">
        <v>748900</v>
      </c>
      <c r="J1854" t="s">
        <v>130</v>
      </c>
      <c r="O1854">
        <v>80</v>
      </c>
      <c r="R1854" t="str">
        <f>+VLOOKUP($D1854,TP!$B:$E,3,FALSE)</f>
        <v>DEVECO</v>
      </c>
      <c r="S1854" t="str">
        <f>+VLOOKUP($D1854,TP!$B:$E,4,FALSE)</f>
        <v>Commerce / Tourisme</v>
      </c>
      <c r="T1854" t="str">
        <f>+VLOOKUP($D1854,TP!$B:$F,5,FALSE)</f>
        <v>CST</v>
      </c>
      <c r="U1854" t="str">
        <f>+VLOOKUP($G1854,TP!$G:$J,4,FALSE)</f>
        <v>Produits</v>
      </c>
    </row>
    <row r="1855" spans="1:21">
      <c r="A1855">
        <v>2015</v>
      </c>
      <c r="B1855">
        <v>10</v>
      </c>
      <c r="D1855" t="s">
        <v>268</v>
      </c>
      <c r="E1855" t="s">
        <v>269</v>
      </c>
      <c r="F1855" t="s">
        <v>270</v>
      </c>
      <c r="G1855">
        <v>74</v>
      </c>
      <c r="H1855" t="s">
        <v>93</v>
      </c>
      <c r="I1855">
        <v>748900</v>
      </c>
      <c r="J1855" t="s">
        <v>130</v>
      </c>
      <c r="O1855">
        <v>80</v>
      </c>
      <c r="R1855" t="str">
        <f>+VLOOKUP($D1855,TP!$B:$E,3,FALSE)</f>
        <v>DEVECO</v>
      </c>
      <c r="S1855" t="str">
        <f>+VLOOKUP($D1855,TP!$B:$E,4,FALSE)</f>
        <v>Commerce / Tourisme</v>
      </c>
      <c r="T1855" t="str">
        <f>+VLOOKUP($D1855,TP!$B:$F,5,FALSE)</f>
        <v>CST</v>
      </c>
      <c r="U1855" t="str">
        <f>+VLOOKUP($G1855,TP!$G:$J,4,FALSE)</f>
        <v>Produits</v>
      </c>
    </row>
    <row r="1856" spans="1:21">
      <c r="A1856">
        <v>2015</v>
      </c>
      <c r="B1856">
        <v>10</v>
      </c>
      <c r="D1856" t="s">
        <v>268</v>
      </c>
      <c r="E1856" t="s">
        <v>269</v>
      </c>
      <c r="F1856" t="s">
        <v>270</v>
      </c>
      <c r="G1856">
        <v>74</v>
      </c>
      <c r="H1856" t="s">
        <v>93</v>
      </c>
      <c r="I1856">
        <v>748900</v>
      </c>
      <c r="J1856" t="s">
        <v>130</v>
      </c>
      <c r="O1856">
        <v>100</v>
      </c>
      <c r="R1856" t="str">
        <f>+VLOOKUP($D1856,TP!$B:$E,3,FALSE)</f>
        <v>DEVECO</v>
      </c>
      <c r="S1856" t="str">
        <f>+VLOOKUP($D1856,TP!$B:$E,4,FALSE)</f>
        <v>Commerce / Tourisme</v>
      </c>
      <c r="T1856" t="str">
        <f>+VLOOKUP($D1856,TP!$B:$F,5,FALSE)</f>
        <v>CST</v>
      </c>
      <c r="U1856" t="str">
        <f>+VLOOKUP($G1856,TP!$G:$J,4,FALSE)</f>
        <v>Produits</v>
      </c>
    </row>
    <row r="1857" spans="1:21">
      <c r="A1857">
        <v>2015</v>
      </c>
      <c r="B1857">
        <v>10</v>
      </c>
      <c r="D1857" t="s">
        <v>268</v>
      </c>
      <c r="E1857" t="s">
        <v>269</v>
      </c>
      <c r="F1857" t="s">
        <v>270</v>
      </c>
      <c r="G1857">
        <v>74</v>
      </c>
      <c r="H1857" t="s">
        <v>93</v>
      </c>
      <c r="I1857">
        <v>748900</v>
      </c>
      <c r="J1857" t="s">
        <v>130</v>
      </c>
      <c r="O1857">
        <v>80</v>
      </c>
      <c r="R1857" t="str">
        <f>+VLOOKUP($D1857,TP!$B:$E,3,FALSE)</f>
        <v>DEVECO</v>
      </c>
      <c r="S1857" t="str">
        <f>+VLOOKUP($D1857,TP!$B:$E,4,FALSE)</f>
        <v>Commerce / Tourisme</v>
      </c>
      <c r="T1857" t="str">
        <f>+VLOOKUP($D1857,TP!$B:$F,5,FALSE)</f>
        <v>CST</v>
      </c>
      <c r="U1857" t="str">
        <f>+VLOOKUP($G1857,TP!$G:$J,4,FALSE)</f>
        <v>Produits</v>
      </c>
    </row>
    <row r="1858" spans="1:21">
      <c r="A1858">
        <v>2015</v>
      </c>
      <c r="B1858">
        <v>10</v>
      </c>
      <c r="D1858" t="s">
        <v>268</v>
      </c>
      <c r="E1858" t="s">
        <v>269</v>
      </c>
      <c r="F1858" t="s">
        <v>270</v>
      </c>
      <c r="G1858">
        <v>74</v>
      </c>
      <c r="H1858" t="s">
        <v>93</v>
      </c>
      <c r="I1858">
        <v>748900</v>
      </c>
      <c r="J1858" t="s">
        <v>130</v>
      </c>
      <c r="O1858">
        <v>80</v>
      </c>
      <c r="R1858" t="str">
        <f>+VLOOKUP($D1858,TP!$B:$E,3,FALSE)</f>
        <v>DEVECO</v>
      </c>
      <c r="S1858" t="str">
        <f>+VLOOKUP($D1858,TP!$B:$E,4,FALSE)</f>
        <v>Commerce / Tourisme</v>
      </c>
      <c r="T1858" t="str">
        <f>+VLOOKUP($D1858,TP!$B:$F,5,FALSE)</f>
        <v>CST</v>
      </c>
      <c r="U1858" t="str">
        <f>+VLOOKUP($G1858,TP!$G:$J,4,FALSE)</f>
        <v>Produits</v>
      </c>
    </row>
    <row r="1859" spans="1:21">
      <c r="A1859">
        <v>2015</v>
      </c>
      <c r="B1859">
        <v>10</v>
      </c>
      <c r="D1859" t="s">
        <v>268</v>
      </c>
      <c r="E1859" t="s">
        <v>269</v>
      </c>
      <c r="F1859" t="s">
        <v>270</v>
      </c>
      <c r="G1859">
        <v>74</v>
      </c>
      <c r="H1859" t="s">
        <v>93</v>
      </c>
      <c r="I1859">
        <v>748900</v>
      </c>
      <c r="J1859" t="s">
        <v>130</v>
      </c>
      <c r="O1859">
        <v>100</v>
      </c>
      <c r="R1859" t="str">
        <f>+VLOOKUP($D1859,TP!$B:$E,3,FALSE)</f>
        <v>DEVECO</v>
      </c>
      <c r="S1859" t="str">
        <f>+VLOOKUP($D1859,TP!$B:$E,4,FALSE)</f>
        <v>Commerce / Tourisme</v>
      </c>
      <c r="T1859" t="str">
        <f>+VLOOKUP($D1859,TP!$B:$F,5,FALSE)</f>
        <v>CST</v>
      </c>
      <c r="U1859" t="str">
        <f>+VLOOKUP($G1859,TP!$G:$J,4,FALSE)</f>
        <v>Produits</v>
      </c>
    </row>
    <row r="1860" spans="1:21">
      <c r="A1860">
        <v>2015</v>
      </c>
      <c r="B1860">
        <v>10</v>
      </c>
      <c r="D1860" t="s">
        <v>268</v>
      </c>
      <c r="E1860" t="s">
        <v>269</v>
      </c>
      <c r="F1860" t="s">
        <v>270</v>
      </c>
      <c r="G1860">
        <v>74</v>
      </c>
      <c r="H1860" t="s">
        <v>93</v>
      </c>
      <c r="I1860">
        <v>748900</v>
      </c>
      <c r="J1860" t="s">
        <v>130</v>
      </c>
      <c r="O1860">
        <v>50</v>
      </c>
      <c r="R1860" t="str">
        <f>+VLOOKUP($D1860,TP!$B:$E,3,FALSE)</f>
        <v>DEVECO</v>
      </c>
      <c r="S1860" t="str">
        <f>+VLOOKUP($D1860,TP!$B:$E,4,FALSE)</f>
        <v>Commerce / Tourisme</v>
      </c>
      <c r="T1860" t="str">
        <f>+VLOOKUP($D1860,TP!$B:$F,5,FALSE)</f>
        <v>CST</v>
      </c>
      <c r="U1860" t="str">
        <f>+VLOOKUP($G1860,TP!$G:$J,4,FALSE)</f>
        <v>Produits</v>
      </c>
    </row>
    <row r="1861" spans="1:21">
      <c r="A1861">
        <v>2015</v>
      </c>
      <c r="B1861">
        <v>10</v>
      </c>
      <c r="D1861" t="s">
        <v>268</v>
      </c>
      <c r="E1861" t="s">
        <v>269</v>
      </c>
      <c r="F1861" t="s">
        <v>270</v>
      </c>
      <c r="G1861">
        <v>74</v>
      </c>
      <c r="H1861" t="s">
        <v>93</v>
      </c>
      <c r="I1861">
        <v>748900</v>
      </c>
      <c r="J1861" t="s">
        <v>130</v>
      </c>
      <c r="O1861">
        <v>80</v>
      </c>
      <c r="R1861" t="str">
        <f>+VLOOKUP($D1861,TP!$B:$E,3,FALSE)</f>
        <v>DEVECO</v>
      </c>
      <c r="S1861" t="str">
        <f>+VLOOKUP($D1861,TP!$B:$E,4,FALSE)</f>
        <v>Commerce / Tourisme</v>
      </c>
      <c r="T1861" t="str">
        <f>+VLOOKUP($D1861,TP!$B:$F,5,FALSE)</f>
        <v>CST</v>
      </c>
      <c r="U1861" t="str">
        <f>+VLOOKUP($G1861,TP!$G:$J,4,FALSE)</f>
        <v>Produits</v>
      </c>
    </row>
    <row r="1862" spans="1:21">
      <c r="A1862">
        <v>2015</v>
      </c>
      <c r="B1862">
        <v>10</v>
      </c>
      <c r="D1862" t="s">
        <v>268</v>
      </c>
      <c r="E1862" t="s">
        <v>269</v>
      </c>
      <c r="F1862" t="s">
        <v>270</v>
      </c>
      <c r="G1862">
        <v>74</v>
      </c>
      <c r="H1862" t="s">
        <v>93</v>
      </c>
      <c r="I1862">
        <v>748900</v>
      </c>
      <c r="J1862" t="s">
        <v>130</v>
      </c>
      <c r="O1862">
        <v>150</v>
      </c>
      <c r="R1862" t="str">
        <f>+VLOOKUP($D1862,TP!$B:$E,3,FALSE)</f>
        <v>DEVECO</v>
      </c>
      <c r="S1862" t="str">
        <f>+VLOOKUP($D1862,TP!$B:$E,4,FALSE)</f>
        <v>Commerce / Tourisme</v>
      </c>
      <c r="T1862" t="str">
        <f>+VLOOKUP($D1862,TP!$B:$F,5,FALSE)</f>
        <v>CST</v>
      </c>
      <c r="U1862" t="str">
        <f>+VLOOKUP($G1862,TP!$G:$J,4,FALSE)</f>
        <v>Produits</v>
      </c>
    </row>
    <row r="1863" spans="1:21">
      <c r="A1863">
        <v>2015</v>
      </c>
      <c r="B1863">
        <v>10</v>
      </c>
      <c r="D1863" t="s">
        <v>268</v>
      </c>
      <c r="E1863" t="s">
        <v>269</v>
      </c>
      <c r="F1863" t="s">
        <v>270</v>
      </c>
      <c r="G1863">
        <v>74</v>
      </c>
      <c r="H1863" t="s">
        <v>93</v>
      </c>
      <c r="I1863">
        <v>748900</v>
      </c>
      <c r="J1863" t="s">
        <v>130</v>
      </c>
      <c r="O1863">
        <v>80</v>
      </c>
      <c r="R1863" t="str">
        <f>+VLOOKUP($D1863,TP!$B:$E,3,FALSE)</f>
        <v>DEVECO</v>
      </c>
      <c r="S1863" t="str">
        <f>+VLOOKUP($D1863,TP!$B:$E,4,FALSE)</f>
        <v>Commerce / Tourisme</v>
      </c>
      <c r="T1863" t="str">
        <f>+VLOOKUP($D1863,TP!$B:$F,5,FALSE)</f>
        <v>CST</v>
      </c>
      <c r="U1863" t="str">
        <f>+VLOOKUP($G1863,TP!$G:$J,4,FALSE)</f>
        <v>Produits</v>
      </c>
    </row>
    <row r="1864" spans="1:21">
      <c r="A1864">
        <v>2015</v>
      </c>
      <c r="B1864">
        <v>10</v>
      </c>
      <c r="D1864" t="s">
        <v>268</v>
      </c>
      <c r="E1864" t="s">
        <v>269</v>
      </c>
      <c r="F1864" t="s">
        <v>270</v>
      </c>
      <c r="G1864">
        <v>74</v>
      </c>
      <c r="H1864" t="s">
        <v>93</v>
      </c>
      <c r="I1864">
        <v>748900</v>
      </c>
      <c r="J1864" t="s">
        <v>130</v>
      </c>
      <c r="O1864">
        <v>150</v>
      </c>
      <c r="R1864" t="str">
        <f>+VLOOKUP($D1864,TP!$B:$E,3,FALSE)</f>
        <v>DEVECO</v>
      </c>
      <c r="S1864" t="str">
        <f>+VLOOKUP($D1864,TP!$B:$E,4,FALSE)</f>
        <v>Commerce / Tourisme</v>
      </c>
      <c r="T1864" t="str">
        <f>+VLOOKUP($D1864,TP!$B:$F,5,FALSE)</f>
        <v>CST</v>
      </c>
      <c r="U1864" t="str">
        <f>+VLOOKUP($G1864,TP!$G:$J,4,FALSE)</f>
        <v>Produits</v>
      </c>
    </row>
    <row r="1865" spans="1:21">
      <c r="A1865">
        <v>2015</v>
      </c>
      <c r="B1865">
        <v>10</v>
      </c>
      <c r="D1865" t="s">
        <v>268</v>
      </c>
      <c r="E1865" t="s">
        <v>269</v>
      </c>
      <c r="F1865" t="s">
        <v>270</v>
      </c>
      <c r="G1865">
        <v>74</v>
      </c>
      <c r="H1865" t="s">
        <v>93</v>
      </c>
      <c r="I1865">
        <v>748900</v>
      </c>
      <c r="J1865" t="s">
        <v>130</v>
      </c>
      <c r="O1865">
        <v>1000</v>
      </c>
      <c r="R1865" t="str">
        <f>+VLOOKUP($D1865,TP!$B:$E,3,FALSE)</f>
        <v>DEVECO</v>
      </c>
      <c r="S1865" t="str">
        <f>+VLOOKUP($D1865,TP!$B:$E,4,FALSE)</f>
        <v>Commerce / Tourisme</v>
      </c>
      <c r="T1865" t="str">
        <f>+VLOOKUP($D1865,TP!$B:$F,5,FALSE)</f>
        <v>CST</v>
      </c>
      <c r="U1865" t="str">
        <f>+VLOOKUP($G1865,TP!$G:$J,4,FALSE)</f>
        <v>Produits</v>
      </c>
    </row>
    <row r="1866" spans="1:21">
      <c r="A1866">
        <v>2015</v>
      </c>
      <c r="B1866">
        <v>10</v>
      </c>
      <c r="D1866" t="s">
        <v>268</v>
      </c>
      <c r="E1866" t="s">
        <v>269</v>
      </c>
      <c r="F1866" t="s">
        <v>270</v>
      </c>
      <c r="G1866">
        <v>74</v>
      </c>
      <c r="H1866" t="s">
        <v>93</v>
      </c>
      <c r="I1866">
        <v>748900</v>
      </c>
      <c r="J1866" t="s">
        <v>130</v>
      </c>
      <c r="O1866">
        <v>100</v>
      </c>
      <c r="R1866" t="str">
        <f>+VLOOKUP($D1866,TP!$B:$E,3,FALSE)</f>
        <v>DEVECO</v>
      </c>
      <c r="S1866" t="str">
        <f>+VLOOKUP($D1866,TP!$B:$E,4,FALSE)</f>
        <v>Commerce / Tourisme</v>
      </c>
      <c r="T1866" t="str">
        <f>+VLOOKUP($D1866,TP!$B:$F,5,FALSE)</f>
        <v>CST</v>
      </c>
      <c r="U1866" t="str">
        <f>+VLOOKUP($G1866,TP!$G:$J,4,FALSE)</f>
        <v>Produits</v>
      </c>
    </row>
    <row r="1867" spans="1:21">
      <c r="A1867">
        <v>2015</v>
      </c>
      <c r="B1867">
        <v>10</v>
      </c>
      <c r="D1867" t="s">
        <v>268</v>
      </c>
      <c r="E1867" t="s">
        <v>269</v>
      </c>
      <c r="F1867" t="s">
        <v>270</v>
      </c>
      <c r="G1867">
        <v>74</v>
      </c>
      <c r="H1867" t="s">
        <v>93</v>
      </c>
      <c r="I1867">
        <v>748900</v>
      </c>
      <c r="J1867" t="s">
        <v>130</v>
      </c>
      <c r="O1867">
        <v>50</v>
      </c>
      <c r="R1867" t="str">
        <f>+VLOOKUP($D1867,TP!$B:$E,3,FALSE)</f>
        <v>DEVECO</v>
      </c>
      <c r="S1867" t="str">
        <f>+VLOOKUP($D1867,TP!$B:$E,4,FALSE)</f>
        <v>Commerce / Tourisme</v>
      </c>
      <c r="T1867" t="str">
        <f>+VLOOKUP($D1867,TP!$B:$F,5,FALSE)</f>
        <v>CST</v>
      </c>
      <c r="U1867" t="str">
        <f>+VLOOKUP($G1867,TP!$G:$J,4,FALSE)</f>
        <v>Produits</v>
      </c>
    </row>
    <row r="1868" spans="1:21">
      <c r="A1868">
        <v>2015</v>
      </c>
      <c r="B1868">
        <v>10</v>
      </c>
      <c r="D1868" t="s">
        <v>268</v>
      </c>
      <c r="E1868" t="s">
        <v>269</v>
      </c>
      <c r="F1868" t="s">
        <v>270</v>
      </c>
      <c r="G1868">
        <v>74</v>
      </c>
      <c r="H1868" t="s">
        <v>93</v>
      </c>
      <c r="I1868">
        <v>748900</v>
      </c>
      <c r="J1868" t="s">
        <v>130</v>
      </c>
      <c r="O1868">
        <v>-3000</v>
      </c>
      <c r="R1868" t="str">
        <f>+VLOOKUP($D1868,TP!$B:$E,3,FALSE)</f>
        <v>DEVECO</v>
      </c>
      <c r="S1868" t="str">
        <f>+VLOOKUP($D1868,TP!$B:$E,4,FALSE)</f>
        <v>Commerce / Tourisme</v>
      </c>
      <c r="T1868" t="str">
        <f>+VLOOKUP($D1868,TP!$B:$F,5,FALSE)</f>
        <v>CST</v>
      </c>
      <c r="U1868" t="str">
        <f>+VLOOKUP($G1868,TP!$G:$J,4,FALSE)</f>
        <v>Produits</v>
      </c>
    </row>
    <row r="1869" spans="1:21">
      <c r="A1869">
        <v>2015</v>
      </c>
      <c r="B1869">
        <v>10</v>
      </c>
      <c r="D1869" t="s">
        <v>268</v>
      </c>
      <c r="E1869" t="s">
        <v>269</v>
      </c>
      <c r="F1869" t="s">
        <v>270</v>
      </c>
      <c r="G1869">
        <v>74</v>
      </c>
      <c r="H1869" t="s">
        <v>93</v>
      </c>
      <c r="I1869">
        <v>748900</v>
      </c>
      <c r="J1869" t="s">
        <v>130</v>
      </c>
      <c r="O1869">
        <v>3000</v>
      </c>
      <c r="R1869" t="str">
        <f>+VLOOKUP($D1869,TP!$B:$E,3,FALSE)</f>
        <v>DEVECO</v>
      </c>
      <c r="S1869" t="str">
        <f>+VLOOKUP($D1869,TP!$B:$E,4,FALSE)</f>
        <v>Commerce / Tourisme</v>
      </c>
      <c r="T1869" t="str">
        <f>+VLOOKUP($D1869,TP!$B:$F,5,FALSE)</f>
        <v>CST</v>
      </c>
      <c r="U1869" t="str">
        <f>+VLOOKUP($G1869,TP!$G:$J,4,FALSE)</f>
        <v>Produits</v>
      </c>
    </row>
    <row r="1870" spans="1:21">
      <c r="A1870">
        <v>2015</v>
      </c>
      <c r="B1870">
        <v>10</v>
      </c>
      <c r="D1870" t="s">
        <v>268</v>
      </c>
      <c r="E1870" t="s">
        <v>269</v>
      </c>
      <c r="F1870" t="s">
        <v>270</v>
      </c>
      <c r="G1870">
        <v>74</v>
      </c>
      <c r="H1870" t="s">
        <v>93</v>
      </c>
      <c r="I1870">
        <v>748900</v>
      </c>
      <c r="J1870" t="s">
        <v>130</v>
      </c>
      <c r="O1870">
        <v>-50</v>
      </c>
      <c r="R1870" t="str">
        <f>+VLOOKUP($D1870,TP!$B:$E,3,FALSE)</f>
        <v>DEVECO</v>
      </c>
      <c r="S1870" t="str">
        <f>+VLOOKUP($D1870,TP!$B:$E,4,FALSE)</f>
        <v>Commerce / Tourisme</v>
      </c>
      <c r="T1870" t="str">
        <f>+VLOOKUP($D1870,TP!$B:$F,5,FALSE)</f>
        <v>CST</v>
      </c>
      <c r="U1870" t="str">
        <f>+VLOOKUP($G1870,TP!$G:$J,4,FALSE)</f>
        <v>Produits</v>
      </c>
    </row>
    <row r="1871" spans="1:21">
      <c r="A1871">
        <v>2015</v>
      </c>
      <c r="B1871">
        <v>10</v>
      </c>
      <c r="D1871" t="s">
        <v>268</v>
      </c>
      <c r="E1871" t="s">
        <v>269</v>
      </c>
      <c r="F1871" t="s">
        <v>270</v>
      </c>
      <c r="G1871">
        <v>74</v>
      </c>
      <c r="H1871" t="s">
        <v>93</v>
      </c>
      <c r="I1871">
        <v>748900</v>
      </c>
      <c r="J1871" t="s">
        <v>130</v>
      </c>
      <c r="O1871">
        <v>700</v>
      </c>
      <c r="R1871" t="str">
        <f>+VLOOKUP($D1871,TP!$B:$E,3,FALSE)</f>
        <v>DEVECO</v>
      </c>
      <c r="S1871" t="str">
        <f>+VLOOKUP($D1871,TP!$B:$E,4,FALSE)</f>
        <v>Commerce / Tourisme</v>
      </c>
      <c r="T1871" t="str">
        <f>+VLOOKUP($D1871,TP!$B:$F,5,FALSE)</f>
        <v>CST</v>
      </c>
      <c r="U1871" t="str">
        <f>+VLOOKUP($G1871,TP!$G:$J,4,FALSE)</f>
        <v>Produits</v>
      </c>
    </row>
    <row r="1872" spans="1:21">
      <c r="A1872">
        <v>2015</v>
      </c>
      <c r="B1872">
        <v>10</v>
      </c>
      <c r="D1872" t="s">
        <v>268</v>
      </c>
      <c r="E1872" t="s">
        <v>269</v>
      </c>
      <c r="F1872" t="s">
        <v>270</v>
      </c>
      <c r="G1872">
        <v>74</v>
      </c>
      <c r="H1872" t="s">
        <v>93</v>
      </c>
      <c r="I1872">
        <v>748900</v>
      </c>
      <c r="J1872" t="s">
        <v>130</v>
      </c>
      <c r="O1872">
        <v>80</v>
      </c>
      <c r="R1872" t="str">
        <f>+VLOOKUP($D1872,TP!$B:$E,3,FALSE)</f>
        <v>DEVECO</v>
      </c>
      <c r="S1872" t="str">
        <f>+VLOOKUP($D1872,TP!$B:$E,4,FALSE)</f>
        <v>Commerce / Tourisme</v>
      </c>
      <c r="T1872" t="str">
        <f>+VLOOKUP($D1872,TP!$B:$F,5,FALSE)</f>
        <v>CST</v>
      </c>
      <c r="U1872" t="str">
        <f>+VLOOKUP($G1872,TP!$G:$J,4,FALSE)</f>
        <v>Produits</v>
      </c>
    </row>
    <row r="1873" spans="1:21">
      <c r="A1873">
        <v>2015</v>
      </c>
      <c r="B1873">
        <v>10</v>
      </c>
      <c r="D1873" t="s">
        <v>268</v>
      </c>
      <c r="E1873" t="s">
        <v>269</v>
      </c>
      <c r="F1873" t="s">
        <v>17</v>
      </c>
      <c r="G1873">
        <v>60</v>
      </c>
      <c r="H1873" t="s">
        <v>23</v>
      </c>
      <c r="I1873">
        <v>606410</v>
      </c>
      <c r="J1873" t="s">
        <v>25</v>
      </c>
      <c r="K1873">
        <v>0</v>
      </c>
      <c r="L1873">
        <v>0</v>
      </c>
      <c r="M1873">
        <v>-50</v>
      </c>
      <c r="P1873">
        <v>-50</v>
      </c>
      <c r="Q1873">
        <v>-50</v>
      </c>
      <c r="R1873" t="str">
        <f>+VLOOKUP($D1873,TP!$B:$E,3,FALSE)</f>
        <v>DEVECO</v>
      </c>
      <c r="S1873" t="str">
        <f>+VLOOKUP($D1873,TP!$B:$E,4,FALSE)</f>
        <v>Commerce / Tourisme</v>
      </c>
      <c r="T1873" t="str">
        <f>+VLOOKUP($D1873,TP!$B:$F,5,FALSE)</f>
        <v>CST</v>
      </c>
      <c r="U1873" t="str">
        <f>+VLOOKUP($G1873,TP!$G:$J,4,FALSE)</f>
        <v>Charges</v>
      </c>
    </row>
    <row r="1874" spans="1:21">
      <c r="A1874">
        <v>2015</v>
      </c>
      <c r="B1874">
        <v>10</v>
      </c>
      <c r="D1874" t="s">
        <v>268</v>
      </c>
      <c r="E1874" t="s">
        <v>269</v>
      </c>
      <c r="F1874" t="s">
        <v>17</v>
      </c>
      <c r="G1874">
        <v>61</v>
      </c>
      <c r="H1874" t="s">
        <v>26</v>
      </c>
      <c r="I1874">
        <v>613530</v>
      </c>
      <c r="J1874" t="s">
        <v>81</v>
      </c>
      <c r="O1874">
        <v>-217.2</v>
      </c>
      <c r="R1874" t="str">
        <f>+VLOOKUP($D1874,TP!$B:$E,3,FALSE)</f>
        <v>DEVECO</v>
      </c>
      <c r="S1874" t="str">
        <f>+VLOOKUP($D1874,TP!$B:$E,4,FALSE)</f>
        <v>Commerce / Tourisme</v>
      </c>
      <c r="T1874" t="str">
        <f>+VLOOKUP($D1874,TP!$B:$F,5,FALSE)</f>
        <v>CST</v>
      </c>
      <c r="U1874" t="str">
        <f>+VLOOKUP($G1874,TP!$G:$J,4,FALSE)</f>
        <v>Charges</v>
      </c>
    </row>
    <row r="1875" spans="1:21">
      <c r="A1875">
        <v>2015</v>
      </c>
      <c r="B1875">
        <v>10</v>
      </c>
      <c r="D1875" t="s">
        <v>268</v>
      </c>
      <c r="E1875" t="s">
        <v>269</v>
      </c>
      <c r="F1875" t="s">
        <v>17</v>
      </c>
      <c r="G1875">
        <v>62</v>
      </c>
      <c r="H1875" t="s">
        <v>29</v>
      </c>
      <c r="I1875">
        <v>621400</v>
      </c>
      <c r="J1875" t="s">
        <v>61</v>
      </c>
      <c r="K1875">
        <v>-76988.86</v>
      </c>
      <c r="L1875">
        <v>-79830</v>
      </c>
      <c r="M1875">
        <v>-77678</v>
      </c>
      <c r="P1875">
        <v>-77555</v>
      </c>
      <c r="Q1875">
        <v>-77676</v>
      </c>
      <c r="R1875" t="str">
        <f>+VLOOKUP($D1875,TP!$B:$E,3,FALSE)</f>
        <v>DEVECO</v>
      </c>
      <c r="S1875" t="str">
        <f>+VLOOKUP($D1875,TP!$B:$E,4,FALSE)</f>
        <v>Commerce / Tourisme</v>
      </c>
      <c r="T1875" t="str">
        <f>+VLOOKUP($D1875,TP!$B:$F,5,FALSE)</f>
        <v>CST</v>
      </c>
      <c r="U1875" t="str">
        <f>+VLOOKUP($G1875,TP!$G:$J,4,FALSE)</f>
        <v>Charges</v>
      </c>
    </row>
    <row r="1876" spans="1:21">
      <c r="A1876">
        <v>2015</v>
      </c>
      <c r="B1876">
        <v>10</v>
      </c>
      <c r="D1876" t="s">
        <v>268</v>
      </c>
      <c r="E1876" t="s">
        <v>269</v>
      </c>
      <c r="F1876" t="s">
        <v>17</v>
      </c>
      <c r="G1876">
        <v>62</v>
      </c>
      <c r="H1876" t="s">
        <v>29</v>
      </c>
      <c r="I1876">
        <v>621400</v>
      </c>
      <c r="J1876" t="s">
        <v>61</v>
      </c>
      <c r="O1876">
        <v>-5805.91</v>
      </c>
      <c r="R1876" t="str">
        <f>+VLOOKUP($D1876,TP!$B:$E,3,FALSE)</f>
        <v>DEVECO</v>
      </c>
      <c r="S1876" t="str">
        <f>+VLOOKUP($D1876,TP!$B:$E,4,FALSE)</f>
        <v>Commerce / Tourisme</v>
      </c>
      <c r="T1876" t="str">
        <f>+VLOOKUP($D1876,TP!$B:$F,5,FALSE)</f>
        <v>CST</v>
      </c>
      <c r="U1876" t="str">
        <f>+VLOOKUP($G1876,TP!$G:$J,4,FALSE)</f>
        <v>Charges</v>
      </c>
    </row>
    <row r="1877" spans="1:21">
      <c r="A1877">
        <v>2015</v>
      </c>
      <c r="B1877">
        <v>10</v>
      </c>
      <c r="D1877" t="s">
        <v>268</v>
      </c>
      <c r="E1877" t="s">
        <v>269</v>
      </c>
      <c r="F1877" t="s">
        <v>17</v>
      </c>
      <c r="G1877">
        <v>62</v>
      </c>
      <c r="H1877" t="s">
        <v>29</v>
      </c>
      <c r="I1877">
        <v>621400</v>
      </c>
      <c r="J1877" t="s">
        <v>61</v>
      </c>
      <c r="O1877">
        <v>-5785.13</v>
      </c>
      <c r="R1877" t="str">
        <f>+VLOOKUP($D1877,TP!$B:$E,3,FALSE)</f>
        <v>DEVECO</v>
      </c>
      <c r="S1877" t="str">
        <f>+VLOOKUP($D1877,TP!$B:$E,4,FALSE)</f>
        <v>Commerce / Tourisme</v>
      </c>
      <c r="T1877" t="str">
        <f>+VLOOKUP($D1877,TP!$B:$F,5,FALSE)</f>
        <v>CST</v>
      </c>
      <c r="U1877" t="str">
        <f>+VLOOKUP($G1877,TP!$G:$J,4,FALSE)</f>
        <v>Charges</v>
      </c>
    </row>
    <row r="1878" spans="1:21">
      <c r="A1878">
        <v>2015</v>
      </c>
      <c r="B1878">
        <v>10</v>
      </c>
      <c r="D1878" t="s">
        <v>268</v>
      </c>
      <c r="E1878" t="s">
        <v>269</v>
      </c>
      <c r="F1878" t="s">
        <v>17</v>
      </c>
      <c r="G1878">
        <v>62</v>
      </c>
      <c r="H1878" t="s">
        <v>29</v>
      </c>
      <c r="I1878">
        <v>621400</v>
      </c>
      <c r="J1878" t="s">
        <v>61</v>
      </c>
      <c r="O1878">
        <v>16.579999999999998</v>
      </c>
      <c r="R1878" t="str">
        <f>+VLOOKUP($D1878,TP!$B:$E,3,FALSE)</f>
        <v>DEVECO</v>
      </c>
      <c r="S1878" t="str">
        <f>+VLOOKUP($D1878,TP!$B:$E,4,FALSE)</f>
        <v>Commerce / Tourisme</v>
      </c>
      <c r="T1878" t="str">
        <f>+VLOOKUP($D1878,TP!$B:$F,5,FALSE)</f>
        <v>CST</v>
      </c>
      <c r="U1878" t="str">
        <f>+VLOOKUP($G1878,TP!$G:$J,4,FALSE)</f>
        <v>Charges</v>
      </c>
    </row>
    <row r="1879" spans="1:21">
      <c r="A1879">
        <v>2015</v>
      </c>
      <c r="B1879">
        <v>10</v>
      </c>
      <c r="D1879" t="s">
        <v>268</v>
      </c>
      <c r="E1879" t="s">
        <v>269</v>
      </c>
      <c r="F1879" t="s">
        <v>17</v>
      </c>
      <c r="G1879">
        <v>62</v>
      </c>
      <c r="H1879" t="s">
        <v>29</v>
      </c>
      <c r="I1879">
        <v>621400</v>
      </c>
      <c r="J1879" t="s">
        <v>61</v>
      </c>
      <c r="O1879">
        <v>-6640.49</v>
      </c>
      <c r="R1879" t="str">
        <f>+VLOOKUP($D1879,TP!$B:$E,3,FALSE)</f>
        <v>DEVECO</v>
      </c>
      <c r="S1879" t="str">
        <f>+VLOOKUP($D1879,TP!$B:$E,4,FALSE)</f>
        <v>Commerce / Tourisme</v>
      </c>
      <c r="T1879" t="str">
        <f>+VLOOKUP($D1879,TP!$B:$F,5,FALSE)</f>
        <v>CST</v>
      </c>
      <c r="U1879" t="str">
        <f>+VLOOKUP($G1879,TP!$G:$J,4,FALSE)</f>
        <v>Charges</v>
      </c>
    </row>
    <row r="1880" spans="1:21">
      <c r="A1880">
        <v>2015</v>
      </c>
      <c r="B1880">
        <v>10</v>
      </c>
      <c r="D1880" t="s">
        <v>268</v>
      </c>
      <c r="E1880" t="s">
        <v>269</v>
      </c>
      <c r="F1880" t="s">
        <v>17</v>
      </c>
      <c r="G1880">
        <v>62</v>
      </c>
      <c r="H1880" t="s">
        <v>29</v>
      </c>
      <c r="I1880">
        <v>621400</v>
      </c>
      <c r="J1880" t="s">
        <v>61</v>
      </c>
      <c r="O1880">
        <v>703.08</v>
      </c>
      <c r="R1880" t="str">
        <f>+VLOOKUP($D1880,TP!$B:$E,3,FALSE)</f>
        <v>DEVECO</v>
      </c>
      <c r="S1880" t="str">
        <f>+VLOOKUP($D1880,TP!$B:$E,4,FALSE)</f>
        <v>Commerce / Tourisme</v>
      </c>
      <c r="T1880" t="str">
        <f>+VLOOKUP($D1880,TP!$B:$F,5,FALSE)</f>
        <v>CST</v>
      </c>
      <c r="U1880" t="str">
        <f>+VLOOKUP($G1880,TP!$G:$J,4,FALSE)</f>
        <v>Charges</v>
      </c>
    </row>
    <row r="1881" spans="1:21">
      <c r="A1881">
        <v>2015</v>
      </c>
      <c r="B1881">
        <v>10</v>
      </c>
      <c r="D1881" t="s">
        <v>268</v>
      </c>
      <c r="E1881" t="s">
        <v>269</v>
      </c>
      <c r="F1881" t="s">
        <v>17</v>
      </c>
      <c r="G1881">
        <v>62</v>
      </c>
      <c r="H1881" t="s">
        <v>29</v>
      </c>
      <c r="I1881">
        <v>621400</v>
      </c>
      <c r="J1881" t="s">
        <v>61</v>
      </c>
      <c r="O1881">
        <v>-5952.04</v>
      </c>
      <c r="R1881" t="str">
        <f>+VLOOKUP($D1881,TP!$B:$E,3,FALSE)</f>
        <v>DEVECO</v>
      </c>
      <c r="S1881" t="str">
        <f>+VLOOKUP($D1881,TP!$B:$E,4,FALSE)</f>
        <v>Commerce / Tourisme</v>
      </c>
      <c r="T1881" t="str">
        <f>+VLOOKUP($D1881,TP!$B:$F,5,FALSE)</f>
        <v>CST</v>
      </c>
      <c r="U1881" t="str">
        <f>+VLOOKUP($G1881,TP!$G:$J,4,FALSE)</f>
        <v>Charges</v>
      </c>
    </row>
    <row r="1882" spans="1:21">
      <c r="A1882">
        <v>2015</v>
      </c>
      <c r="B1882">
        <v>10</v>
      </c>
      <c r="D1882" t="s">
        <v>268</v>
      </c>
      <c r="E1882" t="s">
        <v>269</v>
      </c>
      <c r="F1882" t="s">
        <v>17</v>
      </c>
      <c r="G1882">
        <v>62</v>
      </c>
      <c r="H1882" t="s">
        <v>29</v>
      </c>
      <c r="I1882">
        <v>621400</v>
      </c>
      <c r="J1882" t="s">
        <v>61</v>
      </c>
      <c r="O1882">
        <v>1226.31</v>
      </c>
      <c r="R1882" t="str">
        <f>+VLOOKUP($D1882,TP!$B:$E,3,FALSE)</f>
        <v>DEVECO</v>
      </c>
      <c r="S1882" t="str">
        <f>+VLOOKUP($D1882,TP!$B:$E,4,FALSE)</f>
        <v>Commerce / Tourisme</v>
      </c>
      <c r="T1882" t="str">
        <f>+VLOOKUP($D1882,TP!$B:$F,5,FALSE)</f>
        <v>CST</v>
      </c>
      <c r="U1882" t="str">
        <f>+VLOOKUP($G1882,TP!$G:$J,4,FALSE)</f>
        <v>Charges</v>
      </c>
    </row>
    <row r="1883" spans="1:21">
      <c r="A1883">
        <v>2015</v>
      </c>
      <c r="B1883">
        <v>10</v>
      </c>
      <c r="D1883" t="s">
        <v>268</v>
      </c>
      <c r="E1883" t="s">
        <v>269</v>
      </c>
      <c r="F1883" t="s">
        <v>17</v>
      </c>
      <c r="G1883">
        <v>62</v>
      </c>
      <c r="H1883" t="s">
        <v>29</v>
      </c>
      <c r="I1883">
        <v>621400</v>
      </c>
      <c r="J1883" t="s">
        <v>61</v>
      </c>
      <c r="O1883">
        <v>-7319.61</v>
      </c>
      <c r="R1883" t="str">
        <f>+VLOOKUP($D1883,TP!$B:$E,3,FALSE)</f>
        <v>DEVECO</v>
      </c>
      <c r="S1883" t="str">
        <f>+VLOOKUP($D1883,TP!$B:$E,4,FALSE)</f>
        <v>Commerce / Tourisme</v>
      </c>
      <c r="T1883" t="str">
        <f>+VLOOKUP($D1883,TP!$B:$F,5,FALSE)</f>
        <v>CST</v>
      </c>
      <c r="U1883" t="str">
        <f>+VLOOKUP($G1883,TP!$G:$J,4,FALSE)</f>
        <v>Charges</v>
      </c>
    </row>
    <row r="1884" spans="1:21">
      <c r="A1884">
        <v>2015</v>
      </c>
      <c r="B1884">
        <v>10</v>
      </c>
      <c r="D1884" t="s">
        <v>268</v>
      </c>
      <c r="E1884" t="s">
        <v>269</v>
      </c>
      <c r="F1884" t="s">
        <v>17</v>
      </c>
      <c r="G1884">
        <v>62</v>
      </c>
      <c r="H1884" t="s">
        <v>29</v>
      </c>
      <c r="I1884">
        <v>621400</v>
      </c>
      <c r="J1884" t="s">
        <v>61</v>
      </c>
      <c r="O1884">
        <v>942.12</v>
      </c>
      <c r="R1884" t="str">
        <f>+VLOOKUP($D1884,TP!$B:$E,3,FALSE)</f>
        <v>DEVECO</v>
      </c>
      <c r="S1884" t="str">
        <f>+VLOOKUP($D1884,TP!$B:$E,4,FALSE)</f>
        <v>Commerce / Tourisme</v>
      </c>
      <c r="T1884" t="str">
        <f>+VLOOKUP($D1884,TP!$B:$F,5,FALSE)</f>
        <v>CST</v>
      </c>
      <c r="U1884" t="str">
        <f>+VLOOKUP($G1884,TP!$G:$J,4,FALSE)</f>
        <v>Charges</v>
      </c>
    </row>
    <row r="1885" spans="1:21">
      <c r="A1885">
        <v>2015</v>
      </c>
      <c r="B1885">
        <v>10</v>
      </c>
      <c r="D1885" t="s">
        <v>268</v>
      </c>
      <c r="E1885" t="s">
        <v>269</v>
      </c>
      <c r="F1885" t="s">
        <v>17</v>
      </c>
      <c r="G1885">
        <v>62</v>
      </c>
      <c r="H1885" t="s">
        <v>29</v>
      </c>
      <c r="I1885">
        <v>621400</v>
      </c>
      <c r="J1885" t="s">
        <v>61</v>
      </c>
      <c r="O1885">
        <v>-7056.17</v>
      </c>
      <c r="R1885" t="str">
        <f>+VLOOKUP($D1885,TP!$B:$E,3,FALSE)</f>
        <v>DEVECO</v>
      </c>
      <c r="S1885" t="str">
        <f>+VLOOKUP($D1885,TP!$B:$E,4,FALSE)</f>
        <v>Commerce / Tourisme</v>
      </c>
      <c r="T1885" t="str">
        <f>+VLOOKUP($D1885,TP!$B:$F,5,FALSE)</f>
        <v>CST</v>
      </c>
      <c r="U1885" t="str">
        <f>+VLOOKUP($G1885,TP!$G:$J,4,FALSE)</f>
        <v>Charges</v>
      </c>
    </row>
    <row r="1886" spans="1:21">
      <c r="A1886">
        <v>2015</v>
      </c>
      <c r="B1886">
        <v>10</v>
      </c>
      <c r="D1886" t="s">
        <v>268</v>
      </c>
      <c r="E1886" t="s">
        <v>269</v>
      </c>
      <c r="F1886" t="s">
        <v>17</v>
      </c>
      <c r="G1886">
        <v>62</v>
      </c>
      <c r="H1886" t="s">
        <v>29</v>
      </c>
      <c r="I1886">
        <v>621400</v>
      </c>
      <c r="J1886" t="s">
        <v>61</v>
      </c>
      <c r="O1886">
        <v>-6151.85</v>
      </c>
      <c r="R1886" t="str">
        <f>+VLOOKUP($D1886,TP!$B:$E,3,FALSE)</f>
        <v>DEVECO</v>
      </c>
      <c r="S1886" t="str">
        <f>+VLOOKUP($D1886,TP!$B:$E,4,FALSE)</f>
        <v>Commerce / Tourisme</v>
      </c>
      <c r="T1886" t="str">
        <f>+VLOOKUP($D1886,TP!$B:$F,5,FALSE)</f>
        <v>CST</v>
      </c>
      <c r="U1886" t="str">
        <f>+VLOOKUP($G1886,TP!$G:$J,4,FALSE)</f>
        <v>Charges</v>
      </c>
    </row>
    <row r="1887" spans="1:21">
      <c r="A1887">
        <v>2015</v>
      </c>
      <c r="B1887">
        <v>10</v>
      </c>
      <c r="D1887" t="s">
        <v>268</v>
      </c>
      <c r="E1887" t="s">
        <v>269</v>
      </c>
      <c r="F1887" t="s">
        <v>17</v>
      </c>
      <c r="G1887">
        <v>62</v>
      </c>
      <c r="H1887" t="s">
        <v>29</v>
      </c>
      <c r="I1887">
        <v>621400</v>
      </c>
      <c r="J1887" t="s">
        <v>61</v>
      </c>
      <c r="O1887">
        <v>469.2</v>
      </c>
      <c r="R1887" t="str">
        <f>+VLOOKUP($D1887,TP!$B:$E,3,FALSE)</f>
        <v>DEVECO</v>
      </c>
      <c r="S1887" t="str">
        <f>+VLOOKUP($D1887,TP!$B:$E,4,FALSE)</f>
        <v>Commerce / Tourisme</v>
      </c>
      <c r="T1887" t="str">
        <f>+VLOOKUP($D1887,TP!$B:$F,5,FALSE)</f>
        <v>CST</v>
      </c>
      <c r="U1887" t="str">
        <f>+VLOOKUP($G1887,TP!$G:$J,4,FALSE)</f>
        <v>Charges</v>
      </c>
    </row>
    <row r="1888" spans="1:21">
      <c r="A1888">
        <v>2015</v>
      </c>
      <c r="B1888">
        <v>10</v>
      </c>
      <c r="D1888" t="s">
        <v>268</v>
      </c>
      <c r="E1888" t="s">
        <v>269</v>
      </c>
      <c r="F1888" t="s">
        <v>17</v>
      </c>
      <c r="G1888">
        <v>62</v>
      </c>
      <c r="H1888" t="s">
        <v>29</v>
      </c>
      <c r="I1888">
        <v>621400</v>
      </c>
      <c r="J1888" t="s">
        <v>61</v>
      </c>
      <c r="O1888">
        <v>-6604.25</v>
      </c>
      <c r="R1888" t="str">
        <f>+VLOOKUP($D1888,TP!$B:$E,3,FALSE)</f>
        <v>DEVECO</v>
      </c>
      <c r="S1888" t="str">
        <f>+VLOOKUP($D1888,TP!$B:$E,4,FALSE)</f>
        <v>Commerce / Tourisme</v>
      </c>
      <c r="T1888" t="str">
        <f>+VLOOKUP($D1888,TP!$B:$F,5,FALSE)</f>
        <v>CST</v>
      </c>
      <c r="U1888" t="str">
        <f>+VLOOKUP($G1888,TP!$G:$J,4,FALSE)</f>
        <v>Charges</v>
      </c>
    </row>
    <row r="1889" spans="1:21">
      <c r="A1889">
        <v>2015</v>
      </c>
      <c r="B1889">
        <v>10</v>
      </c>
      <c r="D1889" t="s">
        <v>268</v>
      </c>
      <c r="E1889" t="s">
        <v>269</v>
      </c>
      <c r="F1889" t="s">
        <v>17</v>
      </c>
      <c r="G1889">
        <v>62</v>
      </c>
      <c r="H1889" t="s">
        <v>29</v>
      </c>
      <c r="I1889">
        <v>621400</v>
      </c>
      <c r="J1889" t="s">
        <v>61</v>
      </c>
      <c r="O1889">
        <v>-8156.98</v>
      </c>
      <c r="R1889" t="str">
        <f>+VLOOKUP($D1889,TP!$B:$E,3,FALSE)</f>
        <v>DEVECO</v>
      </c>
      <c r="S1889" t="str">
        <f>+VLOOKUP($D1889,TP!$B:$E,4,FALSE)</f>
        <v>Commerce / Tourisme</v>
      </c>
      <c r="T1889" t="str">
        <f>+VLOOKUP($D1889,TP!$B:$F,5,FALSE)</f>
        <v>CST</v>
      </c>
      <c r="U1889" t="str">
        <f>+VLOOKUP($G1889,TP!$G:$J,4,FALSE)</f>
        <v>Charges</v>
      </c>
    </row>
    <row r="1890" spans="1:21">
      <c r="A1890">
        <v>2015</v>
      </c>
      <c r="B1890">
        <v>10</v>
      </c>
      <c r="D1890" t="s">
        <v>268</v>
      </c>
      <c r="E1890" t="s">
        <v>269</v>
      </c>
      <c r="F1890" t="s">
        <v>17</v>
      </c>
      <c r="G1890">
        <v>62</v>
      </c>
      <c r="H1890" t="s">
        <v>29</v>
      </c>
      <c r="I1890">
        <v>621400</v>
      </c>
      <c r="J1890" t="s">
        <v>61</v>
      </c>
      <c r="O1890">
        <v>2055.5300000000002</v>
      </c>
      <c r="R1890" t="str">
        <f>+VLOOKUP($D1890,TP!$B:$E,3,FALSE)</f>
        <v>DEVECO</v>
      </c>
      <c r="S1890" t="str">
        <f>+VLOOKUP($D1890,TP!$B:$E,4,FALSE)</f>
        <v>Commerce / Tourisme</v>
      </c>
      <c r="T1890" t="str">
        <f>+VLOOKUP($D1890,TP!$B:$F,5,FALSE)</f>
        <v>CST</v>
      </c>
      <c r="U1890" t="str">
        <f>+VLOOKUP($G1890,TP!$G:$J,4,FALSE)</f>
        <v>Charges</v>
      </c>
    </row>
    <row r="1891" spans="1:21">
      <c r="A1891">
        <v>2015</v>
      </c>
      <c r="B1891">
        <v>10</v>
      </c>
      <c r="D1891" t="s">
        <v>268</v>
      </c>
      <c r="E1891" t="s">
        <v>269</v>
      </c>
      <c r="F1891" t="s">
        <v>17</v>
      </c>
      <c r="G1891">
        <v>62</v>
      </c>
      <c r="H1891" t="s">
        <v>29</v>
      </c>
      <c r="I1891">
        <v>625700</v>
      </c>
      <c r="J1891" t="s">
        <v>31</v>
      </c>
      <c r="O1891">
        <v>-60</v>
      </c>
      <c r="R1891" t="str">
        <f>+VLOOKUP($D1891,TP!$B:$E,3,FALSE)</f>
        <v>DEVECO</v>
      </c>
      <c r="S1891" t="str">
        <f>+VLOOKUP($D1891,TP!$B:$E,4,FALSE)</f>
        <v>Commerce / Tourisme</v>
      </c>
      <c r="T1891" t="str">
        <f>+VLOOKUP($D1891,TP!$B:$F,5,FALSE)</f>
        <v>CST</v>
      </c>
      <c r="U1891" t="str">
        <f>+VLOOKUP($G1891,TP!$G:$J,4,FALSE)</f>
        <v>Charges</v>
      </c>
    </row>
    <row r="1892" spans="1:21">
      <c r="A1892">
        <v>2015</v>
      </c>
      <c r="B1892">
        <v>10</v>
      </c>
      <c r="D1892" t="s">
        <v>268</v>
      </c>
      <c r="E1892" t="s">
        <v>269</v>
      </c>
      <c r="F1892" t="s">
        <v>17</v>
      </c>
      <c r="G1892">
        <v>62</v>
      </c>
      <c r="H1892" t="s">
        <v>29</v>
      </c>
      <c r="I1892">
        <v>628811</v>
      </c>
      <c r="J1892" t="s">
        <v>48</v>
      </c>
      <c r="K1892">
        <v>-1620</v>
      </c>
      <c r="L1892">
        <v>0</v>
      </c>
      <c r="M1892">
        <v>0</v>
      </c>
      <c r="P1892">
        <v>0</v>
      </c>
      <c r="Q1892">
        <v>0</v>
      </c>
      <c r="R1892" t="str">
        <f>+VLOOKUP($D1892,TP!$B:$E,3,FALSE)</f>
        <v>DEVECO</v>
      </c>
      <c r="S1892" t="str">
        <f>+VLOOKUP($D1892,TP!$B:$E,4,FALSE)</f>
        <v>Commerce / Tourisme</v>
      </c>
      <c r="T1892" t="str">
        <f>+VLOOKUP($D1892,TP!$B:$F,5,FALSE)</f>
        <v>CST</v>
      </c>
      <c r="U1892" t="str">
        <f>+VLOOKUP($G1892,TP!$G:$J,4,FALSE)</f>
        <v>Charges</v>
      </c>
    </row>
    <row r="1893" spans="1:21">
      <c r="A1893">
        <v>2015</v>
      </c>
      <c r="B1893">
        <v>10</v>
      </c>
      <c r="D1893" t="s">
        <v>268</v>
      </c>
      <c r="E1893" t="s">
        <v>269</v>
      </c>
      <c r="F1893" t="s">
        <v>17</v>
      </c>
      <c r="G1893">
        <v>64</v>
      </c>
      <c r="H1893" t="s">
        <v>36</v>
      </c>
      <c r="I1893">
        <v>647500</v>
      </c>
      <c r="J1893" t="s">
        <v>83</v>
      </c>
      <c r="K1893">
        <v>0</v>
      </c>
      <c r="L1893">
        <v>0</v>
      </c>
      <c r="M1893">
        <v>-100</v>
      </c>
      <c r="P1893">
        <v>0</v>
      </c>
      <c r="Q1893">
        <v>0</v>
      </c>
      <c r="R1893" t="str">
        <f>+VLOOKUP($D1893,TP!$B:$E,3,FALSE)</f>
        <v>DEVECO</v>
      </c>
      <c r="S1893" t="str">
        <f>+VLOOKUP($D1893,TP!$B:$E,4,FALSE)</f>
        <v>Commerce / Tourisme</v>
      </c>
      <c r="T1893" t="str">
        <f>+VLOOKUP($D1893,TP!$B:$F,5,FALSE)</f>
        <v>CST</v>
      </c>
      <c r="U1893" t="str">
        <f>+VLOOKUP($G1893,TP!$G:$J,4,FALSE)</f>
        <v>Charges</v>
      </c>
    </row>
    <row r="1894" spans="1:21">
      <c r="A1894">
        <v>2015</v>
      </c>
      <c r="B1894">
        <v>10</v>
      </c>
      <c r="D1894" t="s">
        <v>268</v>
      </c>
      <c r="E1894" t="s">
        <v>269</v>
      </c>
      <c r="F1894" t="s">
        <v>17</v>
      </c>
      <c r="G1894">
        <v>68</v>
      </c>
      <c r="H1894" t="s">
        <v>40</v>
      </c>
      <c r="I1894">
        <v>681131</v>
      </c>
      <c r="J1894" t="s">
        <v>42</v>
      </c>
      <c r="K1894">
        <v>0</v>
      </c>
      <c r="L1894">
        <v>-260</v>
      </c>
      <c r="M1894">
        <v>-260</v>
      </c>
      <c r="P1894">
        <v>0</v>
      </c>
      <c r="Q1894">
        <v>0</v>
      </c>
      <c r="R1894" t="str">
        <f>+VLOOKUP($D1894,TP!$B:$E,3,FALSE)</f>
        <v>DEVECO</v>
      </c>
      <c r="S1894" t="str">
        <f>+VLOOKUP($D1894,TP!$B:$E,4,FALSE)</f>
        <v>Commerce / Tourisme</v>
      </c>
      <c r="T1894" t="str">
        <f>+VLOOKUP($D1894,TP!$B:$F,5,FALSE)</f>
        <v>CST</v>
      </c>
      <c r="U1894" t="str">
        <f>+VLOOKUP($G1894,TP!$G:$J,4,FALSE)</f>
        <v>Provisions</v>
      </c>
    </row>
    <row r="1895" spans="1:21">
      <c r="A1895">
        <v>2015</v>
      </c>
      <c r="B1895">
        <v>10</v>
      </c>
      <c r="D1895" t="s">
        <v>268</v>
      </c>
      <c r="E1895" t="s">
        <v>269</v>
      </c>
      <c r="F1895" t="s">
        <v>17</v>
      </c>
      <c r="G1895">
        <v>70</v>
      </c>
      <c r="H1895" t="s">
        <v>84</v>
      </c>
      <c r="I1895">
        <v>705000</v>
      </c>
      <c r="J1895" t="s">
        <v>85</v>
      </c>
      <c r="K1895">
        <v>0</v>
      </c>
      <c r="M1895">
        <v>0</v>
      </c>
      <c r="P1895">
        <v>45000</v>
      </c>
      <c r="Q1895">
        <v>45000</v>
      </c>
      <c r="R1895" t="str">
        <f>+VLOOKUP($D1895,TP!$B:$E,3,FALSE)</f>
        <v>DEVECO</v>
      </c>
      <c r="S1895" t="str">
        <f>+VLOOKUP($D1895,TP!$B:$E,4,FALSE)</f>
        <v>Commerce / Tourisme</v>
      </c>
      <c r="T1895" t="str">
        <f>+VLOOKUP($D1895,TP!$B:$F,5,FALSE)</f>
        <v>CST</v>
      </c>
      <c r="U1895" t="str">
        <f>+VLOOKUP($G1895,TP!$G:$J,4,FALSE)</f>
        <v>Produits</v>
      </c>
    </row>
    <row r="1896" spans="1:21">
      <c r="A1896">
        <v>2015</v>
      </c>
      <c r="B1896">
        <v>10</v>
      </c>
      <c r="D1896" t="s">
        <v>273</v>
      </c>
      <c r="E1896" t="s">
        <v>274</v>
      </c>
      <c r="F1896" t="s">
        <v>17</v>
      </c>
      <c r="G1896">
        <v>62</v>
      </c>
      <c r="H1896" t="s">
        <v>29</v>
      </c>
      <c r="I1896">
        <v>626240</v>
      </c>
      <c r="J1896" t="s">
        <v>53</v>
      </c>
      <c r="O1896">
        <v>-14.91</v>
      </c>
      <c r="R1896" t="str">
        <f>+VLOOKUP($D1896,TP!$B:$E,3,FALSE)</f>
        <v>Services support</v>
      </c>
      <c r="S1896">
        <f>+VLOOKUP($D1896,TP!$B:$E,4,FALSE)</f>
        <v>0</v>
      </c>
      <c r="T1896">
        <f>+VLOOKUP($D1896,TP!$B:$F,5,FALSE)</f>
        <v>0</v>
      </c>
      <c r="U1896" t="str">
        <f>+VLOOKUP($G1896,TP!$G:$J,4,FALSE)</f>
        <v>Charges</v>
      </c>
    </row>
    <row r="1897" spans="1:21">
      <c r="A1897">
        <v>2015</v>
      </c>
      <c r="B1897">
        <v>10</v>
      </c>
      <c r="D1897" t="s">
        <v>273</v>
      </c>
      <c r="E1897" t="s">
        <v>274</v>
      </c>
      <c r="F1897" t="s">
        <v>17</v>
      </c>
      <c r="G1897">
        <v>62</v>
      </c>
      <c r="H1897" t="s">
        <v>29</v>
      </c>
      <c r="I1897">
        <v>626240</v>
      </c>
      <c r="J1897" t="s">
        <v>53</v>
      </c>
      <c r="K1897">
        <v>-64.75</v>
      </c>
      <c r="L1897">
        <v>-65</v>
      </c>
      <c r="M1897">
        <v>0</v>
      </c>
      <c r="P1897">
        <v>-65</v>
      </c>
      <c r="Q1897">
        <v>-65</v>
      </c>
      <c r="R1897" t="str">
        <f>+VLOOKUP($D1897,TP!$B:$E,3,FALSE)</f>
        <v>Services support</v>
      </c>
      <c r="S1897">
        <f>+VLOOKUP($D1897,TP!$B:$E,4,FALSE)</f>
        <v>0</v>
      </c>
      <c r="T1897">
        <f>+VLOOKUP($D1897,TP!$B:$F,5,FALSE)</f>
        <v>0</v>
      </c>
      <c r="U1897" t="str">
        <f>+VLOOKUP($G1897,TP!$G:$J,4,FALSE)</f>
        <v>Charges</v>
      </c>
    </row>
    <row r="1898" spans="1:21" hidden="1">
      <c r="A1898">
        <v>2015</v>
      </c>
      <c r="B1898">
        <v>10</v>
      </c>
      <c r="D1898" t="s">
        <v>99</v>
      </c>
      <c r="E1898" t="s">
        <v>653</v>
      </c>
      <c r="F1898" t="s">
        <v>99</v>
      </c>
      <c r="G1898">
        <v>62</v>
      </c>
      <c r="H1898" t="s">
        <v>29</v>
      </c>
      <c r="I1898">
        <v>621400</v>
      </c>
      <c r="J1898" t="s">
        <v>61</v>
      </c>
      <c r="O1898">
        <v>3755.15</v>
      </c>
      <c r="R1898" t="e">
        <f>+VLOOKUP($D1898,TP!$B:$E,3,FALSE)</f>
        <v>#N/A</v>
      </c>
      <c r="S1898" t="e">
        <f>+VLOOKUP($D1898,TP!$B:$E,4,FALSE)</f>
        <v>#N/A</v>
      </c>
      <c r="T1898" t="e">
        <f>+VLOOKUP($D1898,TP!$B:$F,5,FALSE)</f>
        <v>#N/A</v>
      </c>
      <c r="U1898" t="str">
        <f>+VLOOKUP($G1898,TP!$G:$J,4,FALSE)</f>
        <v>Charges</v>
      </c>
    </row>
    <row r="1899" spans="1:21" hidden="1">
      <c r="A1899">
        <v>2015</v>
      </c>
      <c r="B1899">
        <v>10</v>
      </c>
      <c r="D1899" t="s">
        <v>99</v>
      </c>
      <c r="E1899" t="s">
        <v>653</v>
      </c>
      <c r="F1899" t="s">
        <v>99</v>
      </c>
      <c r="G1899">
        <v>62</v>
      </c>
      <c r="H1899" t="s">
        <v>29</v>
      </c>
      <c r="I1899">
        <v>621400</v>
      </c>
      <c r="J1899" t="s">
        <v>61</v>
      </c>
      <c r="O1899">
        <v>-7770</v>
      </c>
      <c r="R1899" t="e">
        <f>+VLOOKUP($D1899,TP!$B:$E,3,FALSE)</f>
        <v>#N/A</v>
      </c>
      <c r="S1899" t="e">
        <f>+VLOOKUP($D1899,TP!$B:$E,4,FALSE)</f>
        <v>#N/A</v>
      </c>
      <c r="T1899" t="e">
        <f>+VLOOKUP($D1899,TP!$B:$F,5,FALSE)</f>
        <v>#N/A</v>
      </c>
      <c r="U1899" t="str">
        <f>+VLOOKUP($G1899,TP!$G:$J,4,FALSE)</f>
        <v>Charges</v>
      </c>
    </row>
    <row r="1900" spans="1:21" hidden="1">
      <c r="A1900">
        <v>2015</v>
      </c>
      <c r="B1900">
        <v>10</v>
      </c>
      <c r="D1900" t="s">
        <v>99</v>
      </c>
      <c r="E1900" t="s">
        <v>653</v>
      </c>
      <c r="F1900" t="s">
        <v>99</v>
      </c>
      <c r="G1900">
        <v>62</v>
      </c>
      <c r="H1900" t="s">
        <v>29</v>
      </c>
      <c r="I1900">
        <v>621400</v>
      </c>
      <c r="J1900" t="s">
        <v>61</v>
      </c>
      <c r="O1900">
        <v>-23696.32</v>
      </c>
      <c r="R1900" t="e">
        <f>+VLOOKUP($D1900,TP!$B:$E,3,FALSE)</f>
        <v>#N/A</v>
      </c>
      <c r="S1900" t="e">
        <f>+VLOOKUP($D1900,TP!$B:$E,4,FALSE)</f>
        <v>#N/A</v>
      </c>
      <c r="T1900" t="e">
        <f>+VLOOKUP($D1900,TP!$B:$F,5,FALSE)</f>
        <v>#N/A</v>
      </c>
      <c r="U1900" t="str">
        <f>+VLOOKUP($G1900,TP!$G:$J,4,FALSE)</f>
        <v>Charges</v>
      </c>
    </row>
    <row r="1901" spans="1:21" hidden="1">
      <c r="A1901">
        <v>2015</v>
      </c>
      <c r="B1901">
        <v>10</v>
      </c>
      <c r="D1901" t="s">
        <v>99</v>
      </c>
      <c r="E1901" t="s">
        <v>653</v>
      </c>
      <c r="F1901" t="s">
        <v>99</v>
      </c>
      <c r="G1901">
        <v>62</v>
      </c>
      <c r="H1901" t="s">
        <v>29</v>
      </c>
      <c r="I1901">
        <v>621400</v>
      </c>
      <c r="J1901" t="s">
        <v>61</v>
      </c>
      <c r="O1901">
        <v>8186.62</v>
      </c>
      <c r="R1901" t="e">
        <f>+VLOOKUP($D1901,TP!$B:$E,3,FALSE)</f>
        <v>#N/A</v>
      </c>
      <c r="S1901" t="e">
        <f>+VLOOKUP($D1901,TP!$B:$E,4,FALSE)</f>
        <v>#N/A</v>
      </c>
      <c r="T1901" t="e">
        <f>+VLOOKUP($D1901,TP!$B:$F,5,FALSE)</f>
        <v>#N/A</v>
      </c>
      <c r="U1901" t="str">
        <f>+VLOOKUP($G1901,TP!$G:$J,4,FALSE)</f>
        <v>Charges</v>
      </c>
    </row>
    <row r="1902" spans="1:21" hidden="1">
      <c r="A1902">
        <v>2015</v>
      </c>
      <c r="B1902">
        <v>10</v>
      </c>
      <c r="D1902" t="s">
        <v>99</v>
      </c>
      <c r="E1902" t="s">
        <v>653</v>
      </c>
      <c r="F1902" t="s">
        <v>99</v>
      </c>
      <c r="G1902">
        <v>62</v>
      </c>
      <c r="H1902" t="s">
        <v>29</v>
      </c>
      <c r="I1902">
        <v>621400</v>
      </c>
      <c r="J1902" t="s">
        <v>61</v>
      </c>
      <c r="O1902">
        <v>-42.84</v>
      </c>
      <c r="R1902" t="e">
        <f>+VLOOKUP($D1902,TP!$B:$E,3,FALSE)</f>
        <v>#N/A</v>
      </c>
      <c r="S1902" t="e">
        <f>+VLOOKUP($D1902,TP!$B:$E,4,FALSE)</f>
        <v>#N/A</v>
      </c>
      <c r="T1902" t="e">
        <f>+VLOOKUP($D1902,TP!$B:$F,5,FALSE)</f>
        <v>#N/A</v>
      </c>
      <c r="U1902" t="str">
        <f>+VLOOKUP($G1902,TP!$G:$J,4,FALSE)</f>
        <v>Charges</v>
      </c>
    </row>
    <row r="1903" spans="1:21" hidden="1">
      <c r="A1903">
        <v>2015</v>
      </c>
      <c r="B1903">
        <v>10</v>
      </c>
      <c r="D1903" t="s">
        <v>99</v>
      </c>
      <c r="E1903" t="s">
        <v>653</v>
      </c>
      <c r="F1903" t="s">
        <v>99</v>
      </c>
      <c r="G1903">
        <v>62</v>
      </c>
      <c r="H1903" t="s">
        <v>29</v>
      </c>
      <c r="I1903">
        <v>621400</v>
      </c>
      <c r="J1903" t="s">
        <v>61</v>
      </c>
      <c r="O1903">
        <v>-128.54</v>
      </c>
      <c r="R1903" t="e">
        <f>+VLOOKUP($D1903,TP!$B:$E,3,FALSE)</f>
        <v>#N/A</v>
      </c>
      <c r="S1903" t="e">
        <f>+VLOOKUP($D1903,TP!$B:$E,4,FALSE)</f>
        <v>#N/A</v>
      </c>
      <c r="T1903" t="e">
        <f>+VLOOKUP($D1903,TP!$B:$F,5,FALSE)</f>
        <v>#N/A</v>
      </c>
      <c r="U1903" t="str">
        <f>+VLOOKUP($G1903,TP!$G:$J,4,FALSE)</f>
        <v>Charges</v>
      </c>
    </row>
    <row r="1904" spans="1:21" hidden="1">
      <c r="A1904">
        <v>2015</v>
      </c>
      <c r="B1904">
        <v>10</v>
      </c>
      <c r="D1904" t="s">
        <v>99</v>
      </c>
      <c r="E1904" t="s">
        <v>653</v>
      </c>
      <c r="F1904" t="s">
        <v>99</v>
      </c>
      <c r="G1904">
        <v>62</v>
      </c>
      <c r="H1904" t="s">
        <v>29</v>
      </c>
      <c r="I1904">
        <v>621400</v>
      </c>
      <c r="J1904" t="s">
        <v>61</v>
      </c>
      <c r="O1904">
        <v>-35.4</v>
      </c>
      <c r="R1904" t="e">
        <f>+VLOOKUP($D1904,TP!$B:$E,3,FALSE)</f>
        <v>#N/A</v>
      </c>
      <c r="S1904" t="e">
        <f>+VLOOKUP($D1904,TP!$B:$E,4,FALSE)</f>
        <v>#N/A</v>
      </c>
      <c r="T1904" t="e">
        <f>+VLOOKUP($D1904,TP!$B:$F,5,FALSE)</f>
        <v>#N/A</v>
      </c>
      <c r="U1904" t="str">
        <f>+VLOOKUP($G1904,TP!$G:$J,4,FALSE)</f>
        <v>Charges</v>
      </c>
    </row>
    <row r="1905" spans="1:21" hidden="1">
      <c r="A1905">
        <v>2015</v>
      </c>
      <c r="B1905">
        <v>10</v>
      </c>
      <c r="D1905" t="s">
        <v>99</v>
      </c>
      <c r="E1905" t="s">
        <v>653</v>
      </c>
      <c r="F1905" t="s">
        <v>99</v>
      </c>
      <c r="G1905">
        <v>62</v>
      </c>
      <c r="H1905" t="s">
        <v>29</v>
      </c>
      <c r="I1905">
        <v>621400</v>
      </c>
      <c r="J1905" t="s">
        <v>61</v>
      </c>
      <c r="O1905">
        <v>-20845.509999999998</v>
      </c>
      <c r="R1905" t="e">
        <f>+VLOOKUP($D1905,TP!$B:$E,3,FALSE)</f>
        <v>#N/A</v>
      </c>
      <c r="S1905" t="e">
        <f>+VLOOKUP($D1905,TP!$B:$E,4,FALSE)</f>
        <v>#N/A</v>
      </c>
      <c r="T1905" t="e">
        <f>+VLOOKUP($D1905,TP!$B:$F,5,FALSE)</f>
        <v>#N/A</v>
      </c>
      <c r="U1905" t="str">
        <f>+VLOOKUP($G1905,TP!$G:$J,4,FALSE)</f>
        <v>Charges</v>
      </c>
    </row>
    <row r="1906" spans="1:21" hidden="1">
      <c r="A1906">
        <v>2015</v>
      </c>
      <c r="B1906">
        <v>10</v>
      </c>
      <c r="D1906" t="s">
        <v>99</v>
      </c>
      <c r="E1906" t="s">
        <v>653</v>
      </c>
      <c r="F1906" t="s">
        <v>99</v>
      </c>
      <c r="G1906">
        <v>62</v>
      </c>
      <c r="H1906" t="s">
        <v>29</v>
      </c>
      <c r="I1906">
        <v>621400</v>
      </c>
      <c r="J1906" t="s">
        <v>61</v>
      </c>
      <c r="O1906">
        <v>8420.27</v>
      </c>
      <c r="R1906" t="e">
        <f>+VLOOKUP($D1906,TP!$B:$E,3,FALSE)</f>
        <v>#N/A</v>
      </c>
      <c r="S1906" t="e">
        <f>+VLOOKUP($D1906,TP!$B:$E,4,FALSE)</f>
        <v>#N/A</v>
      </c>
      <c r="T1906" t="e">
        <f>+VLOOKUP($D1906,TP!$B:$F,5,FALSE)</f>
        <v>#N/A</v>
      </c>
      <c r="U1906" t="str">
        <f>+VLOOKUP($G1906,TP!$G:$J,4,FALSE)</f>
        <v>Charges</v>
      </c>
    </row>
    <row r="1907" spans="1:21" hidden="1">
      <c r="A1907">
        <v>2015</v>
      </c>
      <c r="B1907">
        <v>10</v>
      </c>
      <c r="D1907" t="s">
        <v>99</v>
      </c>
      <c r="E1907" t="s">
        <v>653</v>
      </c>
      <c r="F1907" t="s">
        <v>99</v>
      </c>
      <c r="G1907">
        <v>62</v>
      </c>
      <c r="H1907" t="s">
        <v>29</v>
      </c>
      <c r="I1907">
        <v>621400</v>
      </c>
      <c r="J1907" t="s">
        <v>61</v>
      </c>
      <c r="O1907">
        <v>-19092.37</v>
      </c>
      <c r="R1907" t="e">
        <f>+VLOOKUP($D1907,TP!$B:$E,3,FALSE)</f>
        <v>#N/A</v>
      </c>
      <c r="S1907" t="e">
        <f>+VLOOKUP($D1907,TP!$B:$E,4,FALSE)</f>
        <v>#N/A</v>
      </c>
      <c r="T1907" t="e">
        <f>+VLOOKUP($D1907,TP!$B:$F,5,FALSE)</f>
        <v>#N/A</v>
      </c>
      <c r="U1907" t="str">
        <f>+VLOOKUP($G1907,TP!$G:$J,4,FALSE)</f>
        <v>Charges</v>
      </c>
    </row>
    <row r="1908" spans="1:21" hidden="1">
      <c r="A1908">
        <v>2015</v>
      </c>
      <c r="B1908">
        <v>10</v>
      </c>
      <c r="D1908" t="s">
        <v>99</v>
      </c>
      <c r="E1908" t="s">
        <v>653</v>
      </c>
      <c r="F1908" t="s">
        <v>99</v>
      </c>
      <c r="G1908">
        <v>67</v>
      </c>
      <c r="H1908" t="s">
        <v>109</v>
      </c>
      <c r="I1908">
        <v>671800</v>
      </c>
      <c r="J1908" t="s">
        <v>110</v>
      </c>
      <c r="K1908">
        <v>0</v>
      </c>
      <c r="L1908">
        <v>7080</v>
      </c>
      <c r="M1908">
        <v>0</v>
      </c>
      <c r="P1908">
        <v>0</v>
      </c>
      <c r="Q1908">
        <v>0</v>
      </c>
      <c r="R1908" t="e">
        <f>+VLOOKUP($D1908,TP!$B:$E,3,FALSE)</f>
        <v>#N/A</v>
      </c>
      <c r="S1908" t="e">
        <f>+VLOOKUP($D1908,TP!$B:$E,4,FALSE)</f>
        <v>#N/A</v>
      </c>
      <c r="T1908" t="e">
        <f>+VLOOKUP($D1908,TP!$B:$F,5,FALSE)</f>
        <v>#N/A</v>
      </c>
      <c r="U1908" t="str">
        <f>+VLOOKUP($G1908,TP!$G:$J,4,FALSE)</f>
        <v>Charges</v>
      </c>
    </row>
    <row r="1909" spans="1:21" hidden="1">
      <c r="A1909">
        <v>2015</v>
      </c>
      <c r="B1909">
        <v>10</v>
      </c>
      <c r="D1909" t="s">
        <v>99</v>
      </c>
      <c r="E1909" t="s">
        <v>653</v>
      </c>
      <c r="F1909" t="s">
        <v>99</v>
      </c>
      <c r="G1909">
        <v>67</v>
      </c>
      <c r="H1909" t="s">
        <v>109</v>
      </c>
      <c r="I1909">
        <v>671800</v>
      </c>
      <c r="J1909" t="s">
        <v>110</v>
      </c>
      <c r="K1909">
        <v>0</v>
      </c>
      <c r="L1909">
        <v>30453</v>
      </c>
      <c r="M1909">
        <v>0</v>
      </c>
      <c r="P1909">
        <v>0</v>
      </c>
      <c r="Q1909">
        <v>0</v>
      </c>
      <c r="R1909" t="e">
        <f>+VLOOKUP($D1909,TP!$B:$E,3,FALSE)</f>
        <v>#N/A</v>
      </c>
      <c r="S1909" t="e">
        <f>+VLOOKUP($D1909,TP!$B:$E,4,FALSE)</f>
        <v>#N/A</v>
      </c>
      <c r="T1909" t="e">
        <f>+VLOOKUP($D1909,TP!$B:$F,5,FALSE)</f>
        <v>#N/A</v>
      </c>
      <c r="U1909" t="str">
        <f>+VLOOKUP($G1909,TP!$G:$J,4,FALSE)</f>
        <v>Charges</v>
      </c>
    </row>
    <row r="1910" spans="1:21" hidden="1">
      <c r="A1910">
        <v>2015</v>
      </c>
      <c r="B1910">
        <v>10</v>
      </c>
      <c r="D1910" t="s">
        <v>99</v>
      </c>
      <c r="E1910" t="s">
        <v>653</v>
      </c>
      <c r="F1910" t="s">
        <v>99</v>
      </c>
      <c r="G1910">
        <v>67</v>
      </c>
      <c r="H1910" t="s">
        <v>109</v>
      </c>
      <c r="I1910">
        <v>671800</v>
      </c>
      <c r="J1910" t="s">
        <v>110</v>
      </c>
      <c r="O1910">
        <v>44057</v>
      </c>
      <c r="R1910" t="e">
        <f>+VLOOKUP($D1910,TP!$B:$E,3,FALSE)</f>
        <v>#N/A</v>
      </c>
      <c r="S1910" t="e">
        <f>+VLOOKUP($D1910,TP!$B:$E,4,FALSE)</f>
        <v>#N/A</v>
      </c>
      <c r="T1910" t="e">
        <f>+VLOOKUP($D1910,TP!$B:$F,5,FALSE)</f>
        <v>#N/A</v>
      </c>
      <c r="U1910" t="str">
        <f>+VLOOKUP($G1910,TP!$G:$J,4,FALSE)</f>
        <v>Charges</v>
      </c>
    </row>
    <row r="1911" spans="1:21" hidden="1">
      <c r="A1911">
        <v>2015</v>
      </c>
      <c r="B1911">
        <v>10</v>
      </c>
      <c r="D1911" t="s">
        <v>99</v>
      </c>
      <c r="E1911" t="s">
        <v>653</v>
      </c>
      <c r="F1911" t="s">
        <v>99</v>
      </c>
      <c r="G1911">
        <v>78</v>
      </c>
      <c r="H1911" t="s">
        <v>69</v>
      </c>
      <c r="I1911">
        <v>787500</v>
      </c>
      <c r="J1911" t="s">
        <v>70</v>
      </c>
      <c r="O1911">
        <v>105361</v>
      </c>
      <c r="R1911" t="e">
        <f>+VLOOKUP($D1911,TP!$B:$E,3,FALSE)</f>
        <v>#N/A</v>
      </c>
      <c r="S1911" t="e">
        <f>+VLOOKUP($D1911,TP!$B:$E,4,FALSE)</f>
        <v>#N/A</v>
      </c>
      <c r="T1911" t="e">
        <f>+VLOOKUP($D1911,TP!$B:$F,5,FALSE)</f>
        <v>#N/A</v>
      </c>
      <c r="U1911" t="str">
        <f>+VLOOKUP($G1911,TP!$G:$J,4,FALSE)</f>
        <v>Provisions</v>
      </c>
    </row>
    <row r="1912" spans="1:21" hidden="1">
      <c r="A1912">
        <v>2015</v>
      </c>
      <c r="B1912">
        <v>10</v>
      </c>
      <c r="D1912" t="s">
        <v>99</v>
      </c>
      <c r="E1912" t="s">
        <v>653</v>
      </c>
      <c r="F1912" t="s">
        <v>99</v>
      </c>
      <c r="G1912">
        <v>78</v>
      </c>
      <c r="H1912" t="s">
        <v>69</v>
      </c>
      <c r="I1912">
        <v>787500</v>
      </c>
      <c r="J1912" t="s">
        <v>70</v>
      </c>
      <c r="O1912">
        <v>1873</v>
      </c>
      <c r="R1912" t="e">
        <f>+VLOOKUP($D1912,TP!$B:$E,3,FALSE)</f>
        <v>#N/A</v>
      </c>
      <c r="S1912" t="e">
        <f>+VLOOKUP($D1912,TP!$B:$E,4,FALSE)</f>
        <v>#N/A</v>
      </c>
      <c r="T1912" t="e">
        <f>+VLOOKUP($D1912,TP!$B:$F,5,FALSE)</f>
        <v>#N/A</v>
      </c>
      <c r="U1912" t="str">
        <f>+VLOOKUP($G1912,TP!$G:$J,4,FALSE)</f>
        <v>Provisions</v>
      </c>
    </row>
    <row r="1913" spans="1:21" hidden="1">
      <c r="A1913">
        <v>2015</v>
      </c>
      <c r="B1913">
        <v>10</v>
      </c>
      <c r="D1913" t="s">
        <v>99</v>
      </c>
      <c r="E1913" t="s">
        <v>653</v>
      </c>
      <c r="F1913" t="s">
        <v>99</v>
      </c>
      <c r="G1913">
        <v>78</v>
      </c>
      <c r="H1913" t="s">
        <v>69</v>
      </c>
      <c r="I1913">
        <v>787500</v>
      </c>
      <c r="J1913" t="s">
        <v>70</v>
      </c>
      <c r="O1913">
        <v>11364</v>
      </c>
      <c r="R1913" t="e">
        <f>+VLOOKUP($D1913,TP!$B:$E,3,FALSE)</f>
        <v>#N/A</v>
      </c>
      <c r="S1913" t="e">
        <f>+VLOOKUP($D1913,TP!$B:$E,4,FALSE)</f>
        <v>#N/A</v>
      </c>
      <c r="T1913" t="e">
        <f>+VLOOKUP($D1913,TP!$B:$F,5,FALSE)</f>
        <v>#N/A</v>
      </c>
      <c r="U1913" t="str">
        <f>+VLOOKUP($G1913,TP!$G:$J,4,FALSE)</f>
        <v>Provisions</v>
      </c>
    </row>
  </sheetData>
  <autoFilter ref="A1:U1913">
    <filterColumn colId="4"/>
    <filterColumn colId="5"/>
    <filterColumn colId="8"/>
    <filterColumn colId="17"/>
    <filterColumn colId="19">
      <filters>
        <filter val="0"/>
        <filter val="C°/T°"/>
        <filter val="CST"/>
        <filter val="GU"/>
        <filter val="PME"/>
        <filter val="RH"/>
        <filter val="Transverse"/>
      </filters>
    </filterColumn>
    <filterColumn colId="20"/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W251"/>
  <sheetViews>
    <sheetView workbookViewId="0">
      <selection activeCell="J9" sqref="J9"/>
    </sheetView>
  </sheetViews>
  <sheetFormatPr baseColWidth="10" defaultRowHeight="15"/>
  <cols>
    <col min="7" max="25" width="11.42578125" customWidth="1"/>
  </cols>
  <sheetData>
    <row r="1" spans="1:23">
      <c r="A1" s="2" t="s">
        <v>359</v>
      </c>
      <c r="B1" s="3"/>
      <c r="C1" s="3"/>
      <c r="D1" s="3"/>
      <c r="E1" s="3"/>
      <c r="F1" s="3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>
      <c r="A2" s="2"/>
      <c r="B2" s="3"/>
      <c r="C2" s="3"/>
      <c r="D2" s="3"/>
      <c r="E2" s="3"/>
      <c r="F2" s="3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" t="s">
        <v>360</v>
      </c>
      <c r="V2" s="1" t="s">
        <v>361</v>
      </c>
      <c r="W2" s="1"/>
    </row>
    <row r="3" spans="1:23">
      <c r="A3" s="5" t="s">
        <v>362</v>
      </c>
      <c r="B3" s="1"/>
      <c r="C3" s="1"/>
      <c r="D3" s="1"/>
      <c r="E3" s="1"/>
      <c r="F3" s="1"/>
      <c r="G3" s="5" t="s">
        <v>363</v>
      </c>
      <c r="H3" s="1"/>
      <c r="I3" s="1"/>
      <c r="J3" s="1"/>
      <c r="K3" s="1"/>
      <c r="L3" s="1"/>
      <c r="M3" s="1"/>
      <c r="N3" s="4" t="s">
        <v>364</v>
      </c>
      <c r="O3" s="1"/>
      <c r="P3" s="1"/>
      <c r="Q3" s="1"/>
      <c r="R3" s="1"/>
      <c r="S3" s="1"/>
      <c r="T3" s="1"/>
      <c r="U3" s="1"/>
      <c r="V3" s="1"/>
      <c r="W3" s="1"/>
    </row>
    <row r="4" spans="1:23">
      <c r="A4" s="6" t="s">
        <v>1</v>
      </c>
      <c r="B4" s="6" t="s">
        <v>3</v>
      </c>
      <c r="C4" s="6" t="s">
        <v>4</v>
      </c>
      <c r="D4" s="1"/>
      <c r="E4" s="1"/>
      <c r="F4" s="1"/>
      <c r="G4" s="6" t="s">
        <v>6</v>
      </c>
      <c r="H4" s="6" t="s">
        <v>7</v>
      </c>
      <c r="I4" s="4" t="s">
        <v>360</v>
      </c>
      <c r="J4" s="4" t="s">
        <v>365</v>
      </c>
      <c r="K4" s="1"/>
      <c r="L4" s="1"/>
      <c r="M4" s="1"/>
      <c r="N4" s="6" t="s">
        <v>6</v>
      </c>
      <c r="O4" s="6" t="s">
        <v>7</v>
      </c>
      <c r="P4" s="6" t="s">
        <v>8</v>
      </c>
      <c r="Q4" s="6" t="s">
        <v>9</v>
      </c>
      <c r="R4" s="1"/>
      <c r="S4" s="1"/>
      <c r="T4" s="1"/>
      <c r="U4" s="1" t="s">
        <v>366</v>
      </c>
      <c r="V4" s="1"/>
      <c r="W4" s="1"/>
    </row>
    <row r="5" spans="1:23">
      <c r="A5" s="4">
        <v>10</v>
      </c>
      <c r="B5" s="4">
        <v>11</v>
      </c>
      <c r="C5" s="4" t="s">
        <v>18</v>
      </c>
      <c r="D5" s="4" t="s">
        <v>367</v>
      </c>
      <c r="E5" s="7"/>
      <c r="F5" s="1"/>
      <c r="G5" s="8">
        <v>10</v>
      </c>
      <c r="H5" s="4" t="s">
        <v>310</v>
      </c>
      <c r="I5" s="4" t="s">
        <v>368</v>
      </c>
      <c r="J5" s="4" t="s">
        <v>369</v>
      </c>
      <c r="K5" s="1"/>
      <c r="L5" s="1"/>
      <c r="M5" s="1"/>
      <c r="N5" s="9">
        <v>60</v>
      </c>
      <c r="O5" s="10" t="s">
        <v>23</v>
      </c>
      <c r="P5" s="4">
        <v>186064</v>
      </c>
      <c r="Q5" s="4" t="s">
        <v>25</v>
      </c>
      <c r="R5" s="1"/>
      <c r="S5" s="1"/>
      <c r="T5" s="1"/>
      <c r="U5" s="11" t="s">
        <v>370</v>
      </c>
      <c r="V5" s="1"/>
      <c r="W5" s="1"/>
    </row>
    <row r="6" spans="1:23">
      <c r="A6" s="4">
        <v>10</v>
      </c>
      <c r="B6" s="4">
        <v>13</v>
      </c>
      <c r="C6" s="4" t="s">
        <v>56</v>
      </c>
      <c r="D6" s="4" t="s">
        <v>367</v>
      </c>
      <c r="E6" s="7"/>
      <c r="F6" s="1"/>
      <c r="G6" s="12">
        <v>11</v>
      </c>
      <c r="H6" s="4" t="s">
        <v>283</v>
      </c>
      <c r="I6" s="4" t="s">
        <v>368</v>
      </c>
      <c r="J6" s="4" t="s">
        <v>369</v>
      </c>
      <c r="K6" s="1"/>
      <c r="L6" s="1"/>
      <c r="M6" s="1"/>
      <c r="N6" s="13"/>
      <c r="O6" s="14"/>
      <c r="P6" s="4">
        <v>604500</v>
      </c>
      <c r="Q6" s="4" t="s">
        <v>111</v>
      </c>
      <c r="R6" s="1"/>
      <c r="S6" s="1"/>
      <c r="T6" s="1"/>
      <c r="U6" s="11" t="s">
        <v>371</v>
      </c>
      <c r="V6" s="1"/>
      <c r="W6" s="1"/>
    </row>
    <row r="7" spans="1:23">
      <c r="A7" s="4">
        <v>10</v>
      </c>
      <c r="B7" s="4">
        <v>14</v>
      </c>
      <c r="C7" s="4" t="s">
        <v>67</v>
      </c>
      <c r="D7" s="4" t="s">
        <v>367</v>
      </c>
      <c r="E7" s="7"/>
      <c r="F7" s="1"/>
      <c r="G7" s="12">
        <v>13</v>
      </c>
      <c r="H7" s="4" t="s">
        <v>275</v>
      </c>
      <c r="I7" s="4" t="s">
        <v>368</v>
      </c>
      <c r="J7" s="4" t="s">
        <v>369</v>
      </c>
      <c r="K7" s="1"/>
      <c r="L7" s="1"/>
      <c r="M7" s="1"/>
      <c r="N7" s="13"/>
      <c r="O7" s="14"/>
      <c r="P7" s="4">
        <v>605000</v>
      </c>
      <c r="Q7" s="4" t="s">
        <v>304</v>
      </c>
      <c r="R7" s="1"/>
      <c r="S7" s="1"/>
      <c r="T7" s="1"/>
      <c r="U7" s="11" t="s">
        <v>372</v>
      </c>
      <c r="V7" s="1"/>
      <c r="W7" s="1"/>
    </row>
    <row r="8" spans="1:23">
      <c r="A8" s="4">
        <v>10</v>
      </c>
      <c r="B8" s="4">
        <v>15</v>
      </c>
      <c r="C8" s="4" t="s">
        <v>68</v>
      </c>
      <c r="D8" s="4" t="s">
        <v>367</v>
      </c>
      <c r="E8" s="7"/>
      <c r="F8" s="1"/>
      <c r="G8" s="12">
        <v>15</v>
      </c>
      <c r="H8" s="4" t="s">
        <v>284</v>
      </c>
      <c r="I8" s="4" t="s">
        <v>368</v>
      </c>
      <c r="J8" s="4" t="s">
        <v>369</v>
      </c>
      <c r="K8" s="1"/>
      <c r="L8" s="1"/>
      <c r="M8" s="1"/>
      <c r="N8" s="13"/>
      <c r="O8" s="14"/>
      <c r="P8" s="4">
        <v>606110</v>
      </c>
      <c r="Q8" s="4" t="s">
        <v>210</v>
      </c>
      <c r="R8" s="1"/>
      <c r="S8" s="1"/>
      <c r="T8" s="1"/>
      <c r="U8" s="11" t="s">
        <v>373</v>
      </c>
      <c r="V8" s="1"/>
      <c r="W8" s="1"/>
    </row>
    <row r="9" spans="1:23">
      <c r="A9" s="4">
        <v>10</v>
      </c>
      <c r="B9" s="4">
        <v>21</v>
      </c>
      <c r="C9" s="4" t="s">
        <v>71</v>
      </c>
      <c r="D9" s="4" t="s">
        <v>367</v>
      </c>
      <c r="E9" s="7"/>
      <c r="F9" s="1"/>
      <c r="G9" s="12">
        <v>16</v>
      </c>
      <c r="H9" s="4" t="s">
        <v>203</v>
      </c>
      <c r="I9" s="4" t="s">
        <v>368</v>
      </c>
      <c r="J9" s="4" t="s">
        <v>369</v>
      </c>
      <c r="K9" s="1"/>
      <c r="L9" s="1"/>
      <c r="M9" s="1"/>
      <c r="N9" s="13"/>
      <c r="O9" s="14"/>
      <c r="P9" s="4">
        <v>606120</v>
      </c>
      <c r="Q9" s="4" t="s">
        <v>211</v>
      </c>
      <c r="R9" s="1"/>
      <c r="S9" s="1"/>
      <c r="T9" s="1"/>
      <c r="U9" s="11" t="s">
        <v>374</v>
      </c>
      <c r="V9" s="1"/>
      <c r="W9" s="1"/>
    </row>
    <row r="10" spans="1:23">
      <c r="A10" s="4">
        <v>10</v>
      </c>
      <c r="B10" s="4">
        <v>22</v>
      </c>
      <c r="C10" s="4" t="s">
        <v>86</v>
      </c>
      <c r="D10" s="4" t="s">
        <v>367</v>
      </c>
      <c r="E10" s="7"/>
      <c r="F10" s="1"/>
      <c r="G10" s="12">
        <v>20</v>
      </c>
      <c r="H10" s="4" t="s">
        <v>103</v>
      </c>
      <c r="I10" s="4" t="s">
        <v>368</v>
      </c>
      <c r="J10" s="4" t="s">
        <v>369</v>
      </c>
      <c r="K10" s="1"/>
      <c r="L10" s="1"/>
      <c r="M10" s="1"/>
      <c r="N10" s="13"/>
      <c r="O10" s="14"/>
      <c r="P10" s="4">
        <v>606140</v>
      </c>
      <c r="Q10" s="4" t="s">
        <v>212</v>
      </c>
      <c r="R10" s="1"/>
      <c r="S10" s="1"/>
      <c r="T10" s="1"/>
      <c r="U10" s="11" t="s">
        <v>375</v>
      </c>
      <c r="V10" s="1"/>
      <c r="W10" s="1"/>
    </row>
    <row r="11" spans="1:23">
      <c r="A11" s="4">
        <v>10</v>
      </c>
      <c r="B11" s="4">
        <v>32</v>
      </c>
      <c r="C11" s="4" t="s">
        <v>88</v>
      </c>
      <c r="D11" s="4" t="s">
        <v>376</v>
      </c>
      <c r="E11" s="7"/>
      <c r="F11" s="1"/>
      <c r="G11" s="12">
        <v>21</v>
      </c>
      <c r="H11" s="4" t="s">
        <v>76</v>
      </c>
      <c r="I11" s="4" t="s">
        <v>368</v>
      </c>
      <c r="J11" s="4" t="s">
        <v>369</v>
      </c>
      <c r="K11" s="1"/>
      <c r="L11" s="1"/>
      <c r="M11" s="1"/>
      <c r="N11" s="13"/>
      <c r="O11" s="14"/>
      <c r="P11" s="4">
        <v>606150</v>
      </c>
      <c r="Q11" s="4" t="s">
        <v>306</v>
      </c>
      <c r="R11" s="1"/>
      <c r="S11" s="1"/>
      <c r="T11" s="1"/>
      <c r="U11" s="11" t="s">
        <v>377</v>
      </c>
      <c r="V11" s="1"/>
      <c r="W11" s="1"/>
    </row>
    <row r="12" spans="1:23">
      <c r="A12" s="4">
        <v>10</v>
      </c>
      <c r="B12" s="4">
        <v>33</v>
      </c>
      <c r="C12" s="4" t="s">
        <v>97</v>
      </c>
      <c r="D12" s="4" t="s">
        <v>378</v>
      </c>
      <c r="E12" s="7" t="s">
        <v>97</v>
      </c>
      <c r="F12" s="1" t="s">
        <v>632</v>
      </c>
      <c r="G12" s="12">
        <v>22</v>
      </c>
      <c r="H12" s="4" t="s">
        <v>311</v>
      </c>
      <c r="I12" s="4" t="s">
        <v>368</v>
      </c>
      <c r="J12" s="4" t="s">
        <v>369</v>
      </c>
      <c r="K12" s="1"/>
      <c r="L12" s="1"/>
      <c r="M12" s="1"/>
      <c r="N12" s="13"/>
      <c r="O12" s="14"/>
      <c r="P12" s="4">
        <v>606310</v>
      </c>
      <c r="Q12" s="4" t="s">
        <v>79</v>
      </c>
      <c r="R12" s="1"/>
      <c r="S12" s="1"/>
      <c r="T12" s="1"/>
      <c r="U12" s="11" t="s">
        <v>379</v>
      </c>
      <c r="V12" s="1"/>
      <c r="W12" s="1"/>
    </row>
    <row r="13" spans="1:23">
      <c r="A13" s="4">
        <v>10</v>
      </c>
      <c r="B13" s="4">
        <v>41</v>
      </c>
      <c r="C13" s="4" t="s">
        <v>98</v>
      </c>
      <c r="D13" s="4" t="s">
        <v>367</v>
      </c>
      <c r="E13" s="7"/>
      <c r="F13" s="1"/>
      <c r="G13" s="12">
        <v>23</v>
      </c>
      <c r="H13" s="4" t="s">
        <v>276</v>
      </c>
      <c r="I13" s="4" t="s">
        <v>368</v>
      </c>
      <c r="J13" s="4" t="s">
        <v>369</v>
      </c>
      <c r="K13" s="1"/>
      <c r="L13" s="1"/>
      <c r="M13" s="1"/>
      <c r="N13" s="13"/>
      <c r="O13" s="14"/>
      <c r="P13" s="4">
        <v>606320</v>
      </c>
      <c r="Q13" s="4" t="s">
        <v>24</v>
      </c>
      <c r="R13" s="1"/>
      <c r="S13" s="1"/>
      <c r="T13" s="1"/>
      <c r="U13" s="11" t="s">
        <v>380</v>
      </c>
      <c r="V13" s="1"/>
      <c r="W13" s="1"/>
    </row>
    <row r="14" spans="1:23">
      <c r="A14" s="4">
        <v>10</v>
      </c>
      <c r="B14" s="4">
        <v>42</v>
      </c>
      <c r="C14" s="4" t="s">
        <v>102</v>
      </c>
      <c r="D14" s="4" t="s">
        <v>367</v>
      </c>
      <c r="E14" s="7"/>
      <c r="F14" s="1"/>
      <c r="G14" s="12">
        <v>26</v>
      </c>
      <c r="H14" s="4" t="s">
        <v>241</v>
      </c>
      <c r="I14" s="4" t="s">
        <v>368</v>
      </c>
      <c r="J14" s="4" t="s">
        <v>369</v>
      </c>
      <c r="K14" s="1"/>
      <c r="L14" s="1"/>
      <c r="M14" s="1"/>
      <c r="N14" s="13"/>
      <c r="O14" s="14"/>
      <c r="P14" s="4">
        <v>606410</v>
      </c>
      <c r="Q14" s="4" t="s">
        <v>25</v>
      </c>
      <c r="R14" s="1"/>
      <c r="S14" s="1"/>
      <c r="T14" s="1"/>
      <c r="U14" s="11" t="s">
        <v>381</v>
      </c>
      <c r="V14" s="1"/>
      <c r="W14" s="1"/>
    </row>
    <row r="15" spans="1:23">
      <c r="A15" s="4">
        <v>10</v>
      </c>
      <c r="B15" s="4">
        <v>43</v>
      </c>
      <c r="C15" s="4" t="s">
        <v>108</v>
      </c>
      <c r="D15" s="4" t="s">
        <v>367</v>
      </c>
      <c r="E15" s="7"/>
      <c r="F15" s="1"/>
      <c r="G15" s="12">
        <v>27</v>
      </c>
      <c r="H15" s="4" t="s">
        <v>19</v>
      </c>
      <c r="I15" s="4" t="s">
        <v>368</v>
      </c>
      <c r="J15" s="4" t="s">
        <v>369</v>
      </c>
      <c r="K15" s="1"/>
      <c r="L15" s="1"/>
      <c r="M15" s="1"/>
      <c r="N15" s="13"/>
      <c r="O15" s="14"/>
      <c r="P15" s="4">
        <v>606420</v>
      </c>
      <c r="Q15" s="4" t="s">
        <v>50</v>
      </c>
      <c r="R15" s="1"/>
      <c r="S15" s="1"/>
      <c r="T15" s="1"/>
      <c r="U15" s="11" t="s">
        <v>382</v>
      </c>
      <c r="V15" s="1"/>
      <c r="W15" s="1"/>
    </row>
    <row r="16" spans="1:23">
      <c r="A16" s="4">
        <v>10</v>
      </c>
      <c r="B16" s="4">
        <v>44</v>
      </c>
      <c r="C16" s="4" t="s">
        <v>113</v>
      </c>
      <c r="D16" s="4" t="s">
        <v>367</v>
      </c>
      <c r="E16" s="7"/>
      <c r="F16" s="1"/>
      <c r="G16" s="12">
        <v>28</v>
      </c>
      <c r="H16" s="4" t="s">
        <v>20</v>
      </c>
      <c r="I16" s="4" t="s">
        <v>368</v>
      </c>
      <c r="J16" s="4" t="s">
        <v>369</v>
      </c>
      <c r="K16" s="1"/>
      <c r="L16" s="1"/>
      <c r="M16" s="1"/>
      <c r="N16" s="13"/>
      <c r="O16" s="14"/>
      <c r="P16" s="4">
        <v>606430</v>
      </c>
      <c r="Q16" s="4" t="s">
        <v>57</v>
      </c>
      <c r="R16" s="1"/>
      <c r="S16" s="1"/>
      <c r="T16" s="1"/>
      <c r="U16" s="11" t="s">
        <v>383</v>
      </c>
      <c r="V16" s="1"/>
      <c r="W16" s="1"/>
    </row>
    <row r="17" spans="1:23">
      <c r="A17" s="4">
        <v>10</v>
      </c>
      <c r="B17" s="4">
        <v>52</v>
      </c>
      <c r="C17" s="4" t="s">
        <v>176</v>
      </c>
      <c r="D17" s="4" t="s">
        <v>378</v>
      </c>
      <c r="E17" s="7" t="s">
        <v>176</v>
      </c>
      <c r="F17" s="1" t="s">
        <v>632</v>
      </c>
      <c r="G17" s="12">
        <v>29</v>
      </c>
      <c r="H17" s="4" t="s">
        <v>348</v>
      </c>
      <c r="I17" s="4" t="s">
        <v>368</v>
      </c>
      <c r="J17" s="4" t="s">
        <v>369</v>
      </c>
      <c r="K17" s="1"/>
      <c r="L17" s="1"/>
      <c r="M17" s="1"/>
      <c r="N17" s="13"/>
      <c r="O17" s="14"/>
      <c r="P17" s="4">
        <v>606440</v>
      </c>
      <c r="Q17" s="4" t="s">
        <v>147</v>
      </c>
      <c r="R17" s="1"/>
      <c r="S17" s="1"/>
      <c r="T17" s="1"/>
      <c r="U17" s="11" t="s">
        <v>384</v>
      </c>
      <c r="V17" s="1"/>
      <c r="W17" s="1"/>
    </row>
    <row r="18" spans="1:23">
      <c r="A18" s="4">
        <v>10</v>
      </c>
      <c r="B18" s="4">
        <v>53</v>
      </c>
      <c r="C18" s="4" t="s">
        <v>183</v>
      </c>
      <c r="D18" s="4" t="s">
        <v>378</v>
      </c>
      <c r="E18" s="7" t="s">
        <v>385</v>
      </c>
      <c r="F18" s="1" t="s">
        <v>633</v>
      </c>
      <c r="G18" s="12">
        <v>30</v>
      </c>
      <c r="H18" s="4" t="s">
        <v>151</v>
      </c>
      <c r="I18" s="4" t="s">
        <v>368</v>
      </c>
      <c r="J18" s="4" t="s">
        <v>369</v>
      </c>
      <c r="K18" s="1"/>
      <c r="L18" s="1"/>
      <c r="M18" s="1"/>
      <c r="N18" s="13"/>
      <c r="O18" s="14"/>
      <c r="P18" s="4">
        <v>606810</v>
      </c>
      <c r="Q18" s="4" t="s">
        <v>213</v>
      </c>
      <c r="R18" s="1"/>
      <c r="S18" s="1"/>
      <c r="T18" s="1"/>
      <c r="U18" s="11" t="s">
        <v>386</v>
      </c>
      <c r="V18" s="1"/>
      <c r="W18" s="1"/>
    </row>
    <row r="19" spans="1:23">
      <c r="A19" s="4">
        <v>10</v>
      </c>
      <c r="B19" s="4">
        <v>55</v>
      </c>
      <c r="C19" s="4" t="s">
        <v>345</v>
      </c>
      <c r="D19" s="4" t="s">
        <v>378</v>
      </c>
      <c r="E19" s="7" t="s">
        <v>345</v>
      </c>
      <c r="F19" s="1" t="s">
        <v>632</v>
      </c>
      <c r="G19" s="12">
        <v>40</v>
      </c>
      <c r="H19" s="4" t="s">
        <v>247</v>
      </c>
      <c r="I19" s="4" t="s">
        <v>368</v>
      </c>
      <c r="J19" s="4" t="s">
        <v>369</v>
      </c>
      <c r="K19" s="1"/>
      <c r="L19" s="1"/>
      <c r="M19" s="1"/>
      <c r="N19" s="13"/>
      <c r="O19" s="14"/>
      <c r="P19" s="4">
        <v>606820</v>
      </c>
      <c r="Q19" s="4" t="s">
        <v>80</v>
      </c>
      <c r="R19" s="1"/>
      <c r="S19" s="1"/>
      <c r="T19" s="1"/>
      <c r="U19" s="11" t="s">
        <v>387</v>
      </c>
      <c r="V19" s="1"/>
      <c r="W19" s="1"/>
    </row>
    <row r="20" spans="1:23">
      <c r="A20" s="4">
        <v>10</v>
      </c>
      <c r="B20" s="4">
        <v>58</v>
      </c>
      <c r="C20" s="4" t="s">
        <v>346</v>
      </c>
      <c r="D20" s="4" t="s">
        <v>378</v>
      </c>
      <c r="E20" s="7" t="s">
        <v>346</v>
      </c>
      <c r="F20" s="1" t="s">
        <v>632</v>
      </c>
      <c r="G20" s="12">
        <v>41</v>
      </c>
      <c r="H20" s="4" t="s">
        <v>248</v>
      </c>
      <c r="I20" s="4" t="s">
        <v>368</v>
      </c>
      <c r="J20" s="4" t="s">
        <v>369</v>
      </c>
      <c r="K20" s="1"/>
      <c r="L20" s="1"/>
      <c r="M20" s="1"/>
      <c r="N20" s="12"/>
      <c r="O20" s="15"/>
      <c r="P20" s="4">
        <v>625700</v>
      </c>
      <c r="Q20" s="4" t="s">
        <v>31</v>
      </c>
      <c r="R20" s="1"/>
      <c r="S20" s="1"/>
      <c r="T20" s="1"/>
      <c r="U20" s="11" t="s">
        <v>388</v>
      </c>
      <c r="V20" s="1"/>
      <c r="W20" s="1"/>
    </row>
    <row r="21" spans="1:23">
      <c r="A21" s="4">
        <v>10</v>
      </c>
      <c r="B21" s="4">
        <v>61</v>
      </c>
      <c r="C21" s="4" t="s">
        <v>189</v>
      </c>
      <c r="D21" s="4" t="s">
        <v>367</v>
      </c>
      <c r="E21" s="7"/>
      <c r="F21" s="1"/>
      <c r="G21" s="12">
        <v>42</v>
      </c>
      <c r="H21" s="4" t="s">
        <v>249</v>
      </c>
      <c r="I21" s="4" t="s">
        <v>368</v>
      </c>
      <c r="J21" s="4" t="s">
        <v>369</v>
      </c>
      <c r="K21" s="1"/>
      <c r="L21" s="1"/>
      <c r="M21" s="1"/>
      <c r="N21" s="13">
        <v>61</v>
      </c>
      <c r="O21" s="14" t="s">
        <v>26</v>
      </c>
      <c r="P21" s="4">
        <v>186132</v>
      </c>
      <c r="Q21" s="4" t="s">
        <v>297</v>
      </c>
      <c r="R21" s="1"/>
      <c r="S21" s="1"/>
      <c r="T21" s="1"/>
      <c r="U21" s="11" t="s">
        <v>389</v>
      </c>
      <c r="V21" s="1"/>
      <c r="W21" s="1"/>
    </row>
    <row r="22" spans="1:23">
      <c r="A22" s="4">
        <v>10</v>
      </c>
      <c r="B22" s="4">
        <v>71</v>
      </c>
      <c r="C22" s="4" t="s">
        <v>196</v>
      </c>
      <c r="D22" s="4" t="s">
        <v>367</v>
      </c>
      <c r="E22" s="7"/>
      <c r="F22" s="1"/>
      <c r="G22" s="12">
        <v>44</v>
      </c>
      <c r="H22" s="4" t="s">
        <v>353</v>
      </c>
      <c r="I22" s="4" t="s">
        <v>368</v>
      </c>
      <c r="J22" s="4" t="s">
        <v>369</v>
      </c>
      <c r="K22" s="1"/>
      <c r="L22" s="1"/>
      <c r="M22" s="1"/>
      <c r="N22" s="13"/>
      <c r="O22" s="14"/>
      <c r="P22" s="4">
        <v>186140</v>
      </c>
      <c r="Q22" s="4" t="s">
        <v>235</v>
      </c>
      <c r="R22" s="1"/>
      <c r="S22" s="1"/>
      <c r="T22" s="1"/>
      <c r="U22" s="11" t="s">
        <v>390</v>
      </c>
      <c r="V22" s="1"/>
      <c r="W22" s="1"/>
    </row>
    <row r="23" spans="1:23">
      <c r="A23" s="4">
        <v>10</v>
      </c>
      <c r="B23" s="4">
        <v>91</v>
      </c>
      <c r="C23" s="4" t="s">
        <v>246</v>
      </c>
      <c r="D23" s="4" t="s">
        <v>367</v>
      </c>
      <c r="E23" s="7"/>
      <c r="F23" s="1"/>
      <c r="G23" s="12">
        <v>46</v>
      </c>
      <c r="H23" s="4" t="s">
        <v>250</v>
      </c>
      <c r="I23" s="4" t="s">
        <v>368</v>
      </c>
      <c r="J23" s="4" t="s">
        <v>369</v>
      </c>
      <c r="K23" s="1"/>
      <c r="L23" s="1"/>
      <c r="M23" s="1"/>
      <c r="N23" s="13"/>
      <c r="O23" s="14"/>
      <c r="P23" s="4">
        <v>611000</v>
      </c>
      <c r="Q23" s="4" t="s">
        <v>337</v>
      </c>
      <c r="R23" s="1"/>
      <c r="S23" s="1"/>
      <c r="T23" s="1"/>
      <c r="U23" s="11" t="s">
        <v>391</v>
      </c>
      <c r="V23" s="1"/>
      <c r="W23" s="1"/>
    </row>
    <row r="24" spans="1:23">
      <c r="A24" s="4">
        <v>10</v>
      </c>
      <c r="B24" s="4">
        <v>121</v>
      </c>
      <c r="C24" s="4" t="s">
        <v>46</v>
      </c>
      <c r="D24" s="4" t="s">
        <v>367</v>
      </c>
      <c r="E24" s="7"/>
      <c r="F24" s="1"/>
      <c r="G24" s="12">
        <v>48</v>
      </c>
      <c r="H24" s="4" t="s">
        <v>251</v>
      </c>
      <c r="I24" s="4" t="s">
        <v>368</v>
      </c>
      <c r="J24" s="4" t="s">
        <v>369</v>
      </c>
      <c r="K24" s="1"/>
      <c r="L24" s="1"/>
      <c r="M24" s="1"/>
      <c r="N24" s="13"/>
      <c r="O24" s="14"/>
      <c r="P24" s="4">
        <v>612210</v>
      </c>
      <c r="Q24" s="4" t="s">
        <v>58</v>
      </c>
      <c r="R24" s="1"/>
      <c r="S24" s="1"/>
      <c r="T24" s="1"/>
      <c r="U24" s="11" t="s">
        <v>392</v>
      </c>
      <c r="V24" s="1"/>
      <c r="W24" s="1"/>
    </row>
    <row r="25" spans="1:23">
      <c r="A25" s="4">
        <v>10</v>
      </c>
      <c r="B25" s="4">
        <v>122</v>
      </c>
      <c r="C25" s="4" t="s">
        <v>49</v>
      </c>
      <c r="D25" s="4" t="s">
        <v>367</v>
      </c>
      <c r="E25" s="7"/>
      <c r="F25" s="1"/>
      <c r="G25" s="12">
        <v>49</v>
      </c>
      <c r="H25" s="4" t="s">
        <v>348</v>
      </c>
      <c r="I25" s="4" t="s">
        <v>368</v>
      </c>
      <c r="J25" s="4" t="s">
        <v>369</v>
      </c>
      <c r="K25" s="1"/>
      <c r="L25" s="1"/>
      <c r="M25" s="1"/>
      <c r="N25" s="13"/>
      <c r="O25" s="14"/>
      <c r="P25" s="4">
        <v>612220</v>
      </c>
      <c r="Q25" s="4" t="s">
        <v>254</v>
      </c>
      <c r="R25" s="1"/>
      <c r="S25" s="1"/>
      <c r="T25" s="1"/>
      <c r="U25" s="11" t="s">
        <v>393</v>
      </c>
      <c r="V25" s="1"/>
      <c r="W25" s="1"/>
    </row>
    <row r="26" spans="1:23">
      <c r="A26" s="4">
        <v>10</v>
      </c>
      <c r="B26" s="4">
        <v>451</v>
      </c>
      <c r="C26" s="4" t="s">
        <v>116</v>
      </c>
      <c r="D26" s="4" t="s">
        <v>367</v>
      </c>
      <c r="E26" s="7"/>
      <c r="F26" s="1"/>
      <c r="G26" s="12">
        <v>50</v>
      </c>
      <c r="H26" s="4" t="s">
        <v>252</v>
      </c>
      <c r="I26" s="4" t="s">
        <v>368</v>
      </c>
      <c r="J26" s="4" t="s">
        <v>369</v>
      </c>
      <c r="K26" s="1"/>
      <c r="L26" s="1"/>
      <c r="M26" s="1"/>
      <c r="N26" s="13"/>
      <c r="O26" s="14"/>
      <c r="P26" s="4">
        <v>613200</v>
      </c>
      <c r="Q26" s="4" t="s">
        <v>231</v>
      </c>
      <c r="R26" s="1"/>
      <c r="S26" s="1"/>
      <c r="T26" s="1"/>
      <c r="U26" s="11" t="s">
        <v>394</v>
      </c>
      <c r="V26" s="1"/>
      <c r="W26" s="1"/>
    </row>
    <row r="27" spans="1:23">
      <c r="A27" s="4">
        <v>10</v>
      </c>
      <c r="B27" s="4">
        <v>452</v>
      </c>
      <c r="C27" s="4" t="s">
        <v>117</v>
      </c>
      <c r="D27" s="4" t="s">
        <v>367</v>
      </c>
      <c r="E27" s="7"/>
      <c r="F27" s="1"/>
      <c r="G27" s="12">
        <v>51</v>
      </c>
      <c r="H27" s="4" t="s">
        <v>253</v>
      </c>
      <c r="I27" s="4" t="s">
        <v>368</v>
      </c>
      <c r="J27" s="4" t="s">
        <v>369</v>
      </c>
      <c r="K27" s="1"/>
      <c r="L27" s="1"/>
      <c r="M27" s="1"/>
      <c r="N27" s="13"/>
      <c r="O27" s="14"/>
      <c r="P27" s="4">
        <v>613510</v>
      </c>
      <c r="Q27" s="4" t="s">
        <v>73</v>
      </c>
      <c r="R27" s="1"/>
      <c r="S27" s="1"/>
      <c r="T27" s="1"/>
      <c r="U27" s="11" t="s">
        <v>395</v>
      </c>
      <c r="V27" s="1"/>
      <c r="W27" s="1"/>
    </row>
    <row r="28" spans="1:23">
      <c r="A28" s="4">
        <v>10</v>
      </c>
      <c r="B28" s="4">
        <v>453</v>
      </c>
      <c r="C28" s="4" t="s">
        <v>121</v>
      </c>
      <c r="D28" s="4" t="s">
        <v>367</v>
      </c>
      <c r="E28" s="7"/>
      <c r="F28" s="1"/>
      <c r="G28" s="12">
        <v>60</v>
      </c>
      <c r="H28" s="4" t="s">
        <v>23</v>
      </c>
      <c r="I28" s="4" t="s">
        <v>365</v>
      </c>
      <c r="J28" s="4" t="s">
        <v>396</v>
      </c>
      <c r="K28" s="1"/>
      <c r="L28" s="1"/>
      <c r="M28" s="1"/>
      <c r="N28" s="13"/>
      <c r="O28" s="14"/>
      <c r="P28" s="4">
        <v>613520</v>
      </c>
      <c r="Q28" s="4" t="s">
        <v>214</v>
      </c>
      <c r="R28" s="1"/>
      <c r="S28" s="1"/>
      <c r="T28" s="1"/>
      <c r="U28" s="11" t="s">
        <v>397</v>
      </c>
      <c r="V28" s="1"/>
      <c r="W28" s="1"/>
    </row>
    <row r="29" spans="1:23">
      <c r="A29" s="4">
        <v>10</v>
      </c>
      <c r="B29" s="4">
        <v>511</v>
      </c>
      <c r="C29" s="4" t="s">
        <v>131</v>
      </c>
      <c r="D29" s="4" t="s">
        <v>378</v>
      </c>
      <c r="E29" s="7" t="s">
        <v>398</v>
      </c>
      <c r="F29" s="1" t="s">
        <v>630</v>
      </c>
      <c r="G29" s="12">
        <v>61</v>
      </c>
      <c r="H29" s="4" t="s">
        <v>26</v>
      </c>
      <c r="I29" s="4" t="s">
        <v>365</v>
      </c>
      <c r="J29" s="4" t="s">
        <v>396</v>
      </c>
      <c r="K29" s="1"/>
      <c r="L29" s="1"/>
      <c r="M29" s="1"/>
      <c r="N29" s="13"/>
      <c r="O29" s="14"/>
      <c r="P29" s="4">
        <v>613530</v>
      </c>
      <c r="Q29" s="4" t="s">
        <v>81</v>
      </c>
      <c r="R29" s="1"/>
      <c r="S29" s="1"/>
      <c r="T29" s="1"/>
      <c r="U29" s="11" t="s">
        <v>399</v>
      </c>
      <c r="V29" s="1"/>
      <c r="W29" s="1"/>
    </row>
    <row r="30" spans="1:23">
      <c r="A30" s="4">
        <v>10</v>
      </c>
      <c r="B30" s="4">
        <v>512</v>
      </c>
      <c r="C30" s="4" t="s">
        <v>138</v>
      </c>
      <c r="D30" s="4" t="s">
        <v>378</v>
      </c>
      <c r="E30" s="7" t="s">
        <v>400</v>
      </c>
      <c r="F30" s="1" t="s">
        <v>400</v>
      </c>
      <c r="G30" s="12">
        <v>62</v>
      </c>
      <c r="H30" s="4" t="s">
        <v>29</v>
      </c>
      <c r="I30" s="4" t="s">
        <v>365</v>
      </c>
      <c r="J30" s="4" t="s">
        <v>396</v>
      </c>
      <c r="K30" s="1"/>
      <c r="L30" s="1"/>
      <c r="M30" s="1"/>
      <c r="N30" s="13"/>
      <c r="O30" s="14"/>
      <c r="P30" s="4">
        <v>614000</v>
      </c>
      <c r="Q30" s="4" t="s">
        <v>235</v>
      </c>
      <c r="R30" s="1"/>
      <c r="S30" s="1"/>
      <c r="T30" s="1"/>
      <c r="U30" s="11" t="s">
        <v>401</v>
      </c>
      <c r="V30" s="1"/>
      <c r="W30" s="1"/>
    </row>
    <row r="31" spans="1:23">
      <c r="A31" s="4">
        <v>10</v>
      </c>
      <c r="B31" s="4">
        <v>513</v>
      </c>
      <c r="C31" s="4" t="s">
        <v>144</v>
      </c>
      <c r="D31" s="4" t="s">
        <v>378</v>
      </c>
      <c r="E31" s="7" t="s">
        <v>398</v>
      </c>
      <c r="F31" s="1" t="s">
        <v>630</v>
      </c>
      <c r="G31" s="12">
        <v>63</v>
      </c>
      <c r="H31" s="4" t="s">
        <v>35</v>
      </c>
      <c r="I31" s="4" t="s">
        <v>365</v>
      </c>
      <c r="J31" s="4" t="s">
        <v>396</v>
      </c>
      <c r="K31" s="1"/>
      <c r="L31" s="1"/>
      <c r="M31" s="1"/>
      <c r="N31" s="13"/>
      <c r="O31" s="14"/>
      <c r="P31" s="4">
        <v>615200</v>
      </c>
      <c r="Q31" s="4" t="s">
        <v>215</v>
      </c>
      <c r="R31" s="1"/>
      <c r="S31" s="1"/>
      <c r="T31" s="1"/>
      <c r="U31" s="11" t="s">
        <v>402</v>
      </c>
      <c r="V31" s="1"/>
      <c r="W31" s="1"/>
    </row>
    <row r="32" spans="1:23">
      <c r="A32" s="4">
        <v>10</v>
      </c>
      <c r="B32" s="4">
        <v>514</v>
      </c>
      <c r="C32" s="4" t="s">
        <v>145</v>
      </c>
      <c r="D32" s="4" t="s">
        <v>378</v>
      </c>
      <c r="E32" s="7" t="s">
        <v>403</v>
      </c>
      <c r="F32" s="1" t="s">
        <v>634</v>
      </c>
      <c r="G32" s="12">
        <v>64</v>
      </c>
      <c r="H32" s="4" t="s">
        <v>36</v>
      </c>
      <c r="I32" s="4" t="s">
        <v>365</v>
      </c>
      <c r="J32" s="4" t="s">
        <v>396</v>
      </c>
      <c r="K32" s="1"/>
      <c r="L32" s="1"/>
      <c r="M32" s="1"/>
      <c r="N32" s="13"/>
      <c r="O32" s="14"/>
      <c r="P32" s="4">
        <v>615510</v>
      </c>
      <c r="Q32" s="4" t="s">
        <v>104</v>
      </c>
      <c r="R32" s="1"/>
      <c r="S32" s="1"/>
      <c r="T32" s="1"/>
      <c r="U32" s="11" t="s">
        <v>404</v>
      </c>
      <c r="V32" s="1"/>
      <c r="W32" s="1"/>
    </row>
    <row r="33" spans="1:21">
      <c r="A33" s="4">
        <v>10</v>
      </c>
      <c r="B33" s="4">
        <v>515</v>
      </c>
      <c r="C33" s="4" t="s">
        <v>158</v>
      </c>
      <c r="D33" s="4" t="s">
        <v>378</v>
      </c>
      <c r="E33" s="7" t="s">
        <v>158</v>
      </c>
      <c r="F33" s="1" t="s">
        <v>632</v>
      </c>
      <c r="G33" s="12">
        <v>65</v>
      </c>
      <c r="H33" s="4" t="s">
        <v>38</v>
      </c>
      <c r="I33" s="4" t="s">
        <v>365</v>
      </c>
      <c r="J33" s="4" t="s">
        <v>396</v>
      </c>
      <c r="K33" s="1"/>
      <c r="L33" s="1"/>
      <c r="M33" s="1"/>
      <c r="N33" s="13"/>
      <c r="O33" s="14"/>
      <c r="P33" s="4">
        <v>615520</v>
      </c>
      <c r="Q33" s="4" t="s">
        <v>281</v>
      </c>
      <c r="R33" s="1"/>
      <c r="S33" s="1"/>
      <c r="T33" s="1"/>
      <c r="U33" s="11" t="s">
        <v>405</v>
      </c>
    </row>
    <row r="34" spans="1:21">
      <c r="A34" s="4">
        <v>10</v>
      </c>
      <c r="B34" s="4">
        <v>517</v>
      </c>
      <c r="C34" s="4" t="s">
        <v>164</v>
      </c>
      <c r="D34" s="4" t="s">
        <v>378</v>
      </c>
      <c r="E34" s="7" t="s">
        <v>385</v>
      </c>
      <c r="F34" s="1" t="s">
        <v>633</v>
      </c>
      <c r="G34" s="12">
        <v>66</v>
      </c>
      <c r="H34" s="4" t="s">
        <v>223</v>
      </c>
      <c r="I34" s="4" t="s">
        <v>365</v>
      </c>
      <c r="J34" s="4" t="s">
        <v>396</v>
      </c>
      <c r="K34" s="1"/>
      <c r="L34" s="1"/>
      <c r="M34" s="1"/>
      <c r="N34" s="13"/>
      <c r="O34" s="14"/>
      <c r="P34" s="4">
        <v>615610</v>
      </c>
      <c r="Q34" s="4" t="s">
        <v>59</v>
      </c>
      <c r="R34" s="1"/>
      <c r="S34" s="1"/>
      <c r="T34" s="1"/>
      <c r="U34" s="11" t="s">
        <v>406</v>
      </c>
    </row>
    <row r="35" spans="1:21">
      <c r="A35" s="4">
        <v>10</v>
      </c>
      <c r="B35" s="4">
        <v>518</v>
      </c>
      <c r="C35" s="4" t="s">
        <v>344</v>
      </c>
      <c r="D35" s="4" t="s">
        <v>378</v>
      </c>
      <c r="E35" s="7" t="s">
        <v>403</v>
      </c>
      <c r="F35" s="1" t="s">
        <v>634</v>
      </c>
      <c r="G35" s="12">
        <v>67</v>
      </c>
      <c r="H35" s="4" t="s">
        <v>109</v>
      </c>
      <c r="I35" s="4" t="s">
        <v>365</v>
      </c>
      <c r="J35" s="4" t="s">
        <v>396</v>
      </c>
      <c r="K35" s="1"/>
      <c r="L35" s="1"/>
      <c r="M35" s="1"/>
      <c r="N35" s="13"/>
      <c r="O35" s="14"/>
      <c r="P35" s="4">
        <v>615620</v>
      </c>
      <c r="Q35" s="4" t="s">
        <v>82</v>
      </c>
      <c r="R35" s="1"/>
      <c r="S35" s="1"/>
      <c r="T35" s="1"/>
      <c r="U35" s="11" t="s">
        <v>407</v>
      </c>
    </row>
    <row r="36" spans="1:21">
      <c r="A36" s="4">
        <v>10</v>
      </c>
      <c r="B36" s="4">
        <v>521</v>
      </c>
      <c r="C36" s="4" t="s">
        <v>178</v>
      </c>
      <c r="D36" s="4" t="s">
        <v>378</v>
      </c>
      <c r="E36" s="7" t="s">
        <v>178</v>
      </c>
      <c r="F36" s="1" t="s">
        <v>632</v>
      </c>
      <c r="G36" s="12">
        <v>68</v>
      </c>
      <c r="H36" s="4" t="s">
        <v>40</v>
      </c>
      <c r="I36" s="4" t="s">
        <v>365</v>
      </c>
      <c r="J36" s="28" t="s">
        <v>646</v>
      </c>
      <c r="K36" s="1"/>
      <c r="L36" s="1"/>
      <c r="M36" s="1"/>
      <c r="N36" s="13"/>
      <c r="O36" s="14"/>
      <c r="P36" s="4">
        <v>616110</v>
      </c>
      <c r="Q36" s="4" t="s">
        <v>47</v>
      </c>
      <c r="R36" s="1"/>
      <c r="S36" s="1"/>
      <c r="T36" s="1"/>
      <c r="U36" s="11" t="s">
        <v>408</v>
      </c>
    </row>
    <row r="37" spans="1:21">
      <c r="A37" s="4">
        <v>10</v>
      </c>
      <c r="B37" s="4">
        <v>522</v>
      </c>
      <c r="C37" s="4" t="s">
        <v>179</v>
      </c>
      <c r="D37" s="4" t="s">
        <v>378</v>
      </c>
      <c r="E37" s="7" t="s">
        <v>385</v>
      </c>
      <c r="F37" s="1" t="s">
        <v>633</v>
      </c>
      <c r="G37" s="12">
        <v>69</v>
      </c>
      <c r="H37" s="4" t="s">
        <v>340</v>
      </c>
      <c r="I37" s="4" t="s">
        <v>365</v>
      </c>
      <c r="J37" s="4" t="s">
        <v>396</v>
      </c>
      <c r="K37" s="1"/>
      <c r="L37" s="1"/>
      <c r="M37" s="1"/>
      <c r="N37" s="13"/>
      <c r="O37" s="14"/>
      <c r="P37" s="4">
        <v>616200</v>
      </c>
      <c r="Q37" s="4" t="s">
        <v>277</v>
      </c>
      <c r="R37" s="1"/>
      <c r="S37" s="1"/>
      <c r="T37" s="1"/>
      <c r="U37" s="11" t="s">
        <v>409</v>
      </c>
    </row>
    <row r="38" spans="1:21">
      <c r="A38" s="4">
        <v>10</v>
      </c>
      <c r="B38" s="4">
        <v>533</v>
      </c>
      <c r="C38" s="4" t="s">
        <v>185</v>
      </c>
      <c r="D38" s="4" t="s">
        <v>378</v>
      </c>
      <c r="E38" s="7" t="s">
        <v>185</v>
      </c>
      <c r="F38" s="1" t="s">
        <v>632</v>
      </c>
      <c r="G38" s="12">
        <v>70</v>
      </c>
      <c r="H38" s="4" t="s">
        <v>84</v>
      </c>
      <c r="I38" s="4" t="s">
        <v>365</v>
      </c>
      <c r="J38" s="4" t="s">
        <v>410</v>
      </c>
      <c r="K38" s="1"/>
      <c r="L38" s="1"/>
      <c r="M38" s="1"/>
      <c r="N38" s="13"/>
      <c r="O38" s="14"/>
      <c r="P38" s="4">
        <v>617000</v>
      </c>
      <c r="Q38" s="4" t="s">
        <v>133</v>
      </c>
      <c r="R38" s="1"/>
      <c r="S38" s="1"/>
      <c r="T38" s="1"/>
      <c r="U38" s="11" t="s">
        <v>411</v>
      </c>
    </row>
    <row r="39" spans="1:21">
      <c r="A39" s="4">
        <v>10</v>
      </c>
      <c r="B39" s="4">
        <v>542</v>
      </c>
      <c r="C39" s="4" t="s">
        <v>187</v>
      </c>
      <c r="D39" s="4" t="s">
        <v>378</v>
      </c>
      <c r="E39" s="7" t="s">
        <v>398</v>
      </c>
      <c r="F39" s="1" t="s">
        <v>630</v>
      </c>
      <c r="G39" s="12">
        <v>74</v>
      </c>
      <c r="H39" s="4" t="s">
        <v>93</v>
      </c>
      <c r="I39" s="4" t="s">
        <v>365</v>
      </c>
      <c r="J39" s="4" t="s">
        <v>410</v>
      </c>
      <c r="K39" s="1"/>
      <c r="L39" s="1"/>
      <c r="M39" s="1"/>
      <c r="N39" s="13"/>
      <c r="O39" s="14"/>
      <c r="P39" s="4">
        <v>618100</v>
      </c>
      <c r="Q39" s="4" t="s">
        <v>27</v>
      </c>
      <c r="R39" s="1"/>
      <c r="S39" s="1"/>
      <c r="T39" s="1"/>
      <c r="U39" s="11" t="s">
        <v>412</v>
      </c>
    </row>
    <row r="40" spans="1:21">
      <c r="A40" s="4">
        <v>10</v>
      </c>
      <c r="B40" s="4">
        <v>621</v>
      </c>
      <c r="C40" s="4" t="s">
        <v>191</v>
      </c>
      <c r="D40" s="4" t="s">
        <v>367</v>
      </c>
      <c r="E40" s="7"/>
      <c r="F40" s="1"/>
      <c r="G40" s="12">
        <v>75</v>
      </c>
      <c r="H40" s="4" t="s">
        <v>172</v>
      </c>
      <c r="I40" s="4" t="s">
        <v>365</v>
      </c>
      <c r="J40" s="4" t="s">
        <v>410</v>
      </c>
      <c r="K40" s="1"/>
      <c r="L40" s="1"/>
      <c r="M40" s="1"/>
      <c r="N40" s="13"/>
      <c r="O40" s="14"/>
      <c r="P40" s="4">
        <v>618110</v>
      </c>
      <c r="Q40" s="4" t="s">
        <v>60</v>
      </c>
      <c r="R40" s="1"/>
      <c r="S40" s="1"/>
      <c r="T40" s="1"/>
      <c r="U40" s="11" t="s">
        <v>413</v>
      </c>
    </row>
    <row r="41" spans="1:21">
      <c r="A41" s="4">
        <v>10</v>
      </c>
      <c r="B41" s="4">
        <v>622</v>
      </c>
      <c r="C41" s="4" t="s">
        <v>192</v>
      </c>
      <c r="D41" s="4" t="s">
        <v>367</v>
      </c>
      <c r="E41" s="7"/>
      <c r="F41" s="1"/>
      <c r="G41" s="12">
        <v>76</v>
      </c>
      <c r="H41" s="4" t="s">
        <v>262</v>
      </c>
      <c r="I41" s="4" t="s">
        <v>365</v>
      </c>
      <c r="J41" s="4" t="s">
        <v>410</v>
      </c>
      <c r="K41" s="1"/>
      <c r="L41" s="1"/>
      <c r="M41" s="1"/>
      <c r="N41" s="13"/>
      <c r="O41" s="14"/>
      <c r="P41" s="4">
        <v>618500</v>
      </c>
      <c r="Q41" s="4" t="s">
        <v>28</v>
      </c>
      <c r="R41" s="1"/>
      <c r="S41" s="1"/>
      <c r="T41" s="1"/>
      <c r="U41" s="11" t="s">
        <v>414</v>
      </c>
    </row>
    <row r="42" spans="1:21">
      <c r="A42" s="4">
        <v>10</v>
      </c>
      <c r="B42" s="4">
        <v>623</v>
      </c>
      <c r="C42" s="4" t="s">
        <v>193</v>
      </c>
      <c r="D42" s="4" t="s">
        <v>367</v>
      </c>
      <c r="E42" s="7"/>
      <c r="F42" s="1"/>
      <c r="G42" s="12">
        <v>77</v>
      </c>
      <c r="H42" s="4" t="s">
        <v>134</v>
      </c>
      <c r="I42" s="4" t="s">
        <v>365</v>
      </c>
      <c r="J42" s="4" t="s">
        <v>410</v>
      </c>
      <c r="K42" s="1"/>
      <c r="L42" s="1"/>
      <c r="M42" s="1"/>
      <c r="N42" s="13"/>
      <c r="O42" s="14"/>
      <c r="P42" s="4">
        <v>618704</v>
      </c>
      <c r="Q42" s="4" t="s">
        <v>165</v>
      </c>
      <c r="R42" s="1"/>
      <c r="S42" s="1"/>
      <c r="T42" s="1"/>
      <c r="U42" s="11" t="s">
        <v>415</v>
      </c>
    </row>
    <row r="43" spans="1:21">
      <c r="A43" s="4">
        <v>10</v>
      </c>
      <c r="B43" s="4">
        <v>624</v>
      </c>
      <c r="C43" s="4" t="s">
        <v>194</v>
      </c>
      <c r="D43" s="4" t="s">
        <v>367</v>
      </c>
      <c r="E43" s="7"/>
      <c r="F43" s="1"/>
      <c r="G43" s="12">
        <v>78</v>
      </c>
      <c r="H43" s="4" t="s">
        <v>69</v>
      </c>
      <c r="I43" s="4" t="s">
        <v>365</v>
      </c>
      <c r="J43" s="28" t="s">
        <v>646</v>
      </c>
      <c r="K43" s="1"/>
      <c r="L43" s="1"/>
      <c r="M43" s="1"/>
      <c r="N43" s="12"/>
      <c r="O43" s="15"/>
      <c r="P43" s="4">
        <v>618705</v>
      </c>
      <c r="Q43" s="4" t="s">
        <v>89</v>
      </c>
      <c r="R43" s="1"/>
      <c r="S43" s="1"/>
      <c r="T43" s="1"/>
      <c r="U43" s="11" t="s">
        <v>416</v>
      </c>
    </row>
    <row r="44" spans="1:21">
      <c r="A44" s="4">
        <v>10</v>
      </c>
      <c r="B44" s="4">
        <v>629</v>
      </c>
      <c r="C44" s="4" t="s">
        <v>195</v>
      </c>
      <c r="D44" s="4" t="s">
        <v>367</v>
      </c>
      <c r="E44" s="7"/>
      <c r="F44" s="1"/>
      <c r="G44" s="12">
        <v>79</v>
      </c>
      <c r="H44" s="4" t="s">
        <v>44</v>
      </c>
      <c r="I44" s="4" t="s">
        <v>365</v>
      </c>
      <c r="J44" s="4" t="s">
        <v>410</v>
      </c>
      <c r="K44" s="1"/>
      <c r="L44" s="1"/>
      <c r="M44" s="1"/>
      <c r="N44" s="13">
        <v>62</v>
      </c>
      <c r="O44" s="14" t="s">
        <v>29</v>
      </c>
      <c r="P44" s="4">
        <v>186214</v>
      </c>
      <c r="Q44" s="4" t="s">
        <v>278</v>
      </c>
      <c r="R44" s="1"/>
      <c r="S44" s="1"/>
      <c r="T44" s="1"/>
      <c r="U44" s="11" t="s">
        <v>417</v>
      </c>
    </row>
    <row r="45" spans="1:21">
      <c r="A45" s="4">
        <v>10</v>
      </c>
      <c r="B45" s="4">
        <v>721</v>
      </c>
      <c r="C45" s="4" t="s">
        <v>240</v>
      </c>
      <c r="D45" s="4" t="s">
        <v>367</v>
      </c>
      <c r="E45" s="7"/>
      <c r="F45" s="1"/>
      <c r="G45" s="12">
        <v>514</v>
      </c>
      <c r="H45" s="4" t="s">
        <v>151</v>
      </c>
      <c r="I45" s="4" t="s">
        <v>368</v>
      </c>
      <c r="J45" s="4" t="s">
        <v>369</v>
      </c>
      <c r="K45" s="1"/>
      <c r="L45" s="1"/>
      <c r="M45" s="1"/>
      <c r="N45" s="13"/>
      <c r="O45" s="14"/>
      <c r="P45" s="4">
        <v>186251</v>
      </c>
      <c r="Q45" s="4" t="s">
        <v>298</v>
      </c>
      <c r="R45" s="1"/>
      <c r="S45" s="1"/>
      <c r="T45" s="1"/>
      <c r="U45" s="11" t="s">
        <v>418</v>
      </c>
    </row>
    <row r="46" spans="1:21">
      <c r="A46" s="4">
        <v>10</v>
      </c>
      <c r="B46" s="4">
        <v>722</v>
      </c>
      <c r="C46" s="4" t="s">
        <v>242</v>
      </c>
      <c r="D46" s="4" t="s">
        <v>367</v>
      </c>
      <c r="E46" s="7"/>
      <c r="F46" s="1"/>
      <c r="G46" s="12" t="s">
        <v>419</v>
      </c>
      <c r="H46" s="4" t="s">
        <v>419</v>
      </c>
      <c r="I46" s="1"/>
      <c r="J46" s="1"/>
      <c r="K46" s="1"/>
      <c r="L46" s="1"/>
      <c r="M46" s="1"/>
      <c r="N46" s="13"/>
      <c r="O46" s="14"/>
      <c r="P46" s="4">
        <v>186261</v>
      </c>
      <c r="Q46" s="4" t="s">
        <v>286</v>
      </c>
      <c r="R46" s="1"/>
      <c r="S46" s="1"/>
      <c r="T46" s="1"/>
      <c r="U46" s="11" t="s">
        <v>420</v>
      </c>
    </row>
    <row r="47" spans="1:21">
      <c r="A47" s="4">
        <v>10</v>
      </c>
      <c r="B47" s="4">
        <v>731</v>
      </c>
      <c r="C47" s="4" t="s">
        <v>243</v>
      </c>
      <c r="D47" s="4" t="s">
        <v>367</v>
      </c>
      <c r="E47" s="7"/>
      <c r="F47" s="1"/>
      <c r="G47" s="4" t="s">
        <v>421</v>
      </c>
      <c r="H47" s="1"/>
      <c r="I47" s="1"/>
      <c r="J47" s="1"/>
      <c r="K47" s="1"/>
      <c r="L47" s="1"/>
      <c r="M47" s="1"/>
      <c r="N47" s="13"/>
      <c r="O47" s="14"/>
      <c r="P47" s="4">
        <v>186262</v>
      </c>
      <c r="Q47" s="4" t="s">
        <v>287</v>
      </c>
      <c r="R47" s="1"/>
      <c r="S47" s="1"/>
      <c r="T47" s="1"/>
      <c r="U47" s="11" t="s">
        <v>422</v>
      </c>
    </row>
    <row r="48" spans="1:21">
      <c r="A48" s="4">
        <v>10</v>
      </c>
      <c r="B48" s="4">
        <v>5101</v>
      </c>
      <c r="C48" s="4" t="s">
        <v>124</v>
      </c>
      <c r="D48" s="4" t="s">
        <v>378</v>
      </c>
      <c r="E48" s="7" t="s">
        <v>124</v>
      </c>
      <c r="F48" s="1" t="s">
        <v>632</v>
      </c>
      <c r="G48" s="1"/>
      <c r="H48" s="1"/>
      <c r="I48" s="1"/>
      <c r="J48" s="1"/>
      <c r="K48" s="1"/>
      <c r="L48" s="1"/>
      <c r="M48" s="1"/>
      <c r="N48" s="13"/>
      <c r="O48" s="14"/>
      <c r="P48" s="4">
        <v>186287</v>
      </c>
      <c r="Q48" s="4" t="s">
        <v>112</v>
      </c>
      <c r="R48" s="1"/>
      <c r="S48" s="1"/>
      <c r="T48" s="1"/>
      <c r="U48" s="11" t="s">
        <v>423</v>
      </c>
    </row>
    <row r="49" spans="1:21">
      <c r="A49" s="4">
        <v>10</v>
      </c>
      <c r="B49" s="4">
        <v>5102</v>
      </c>
      <c r="C49" s="4" t="s">
        <v>126</v>
      </c>
      <c r="D49" s="4" t="s">
        <v>367</v>
      </c>
      <c r="E49" s="7"/>
      <c r="F49" s="1"/>
      <c r="G49" s="1"/>
      <c r="H49" s="1"/>
      <c r="I49" s="1"/>
      <c r="J49" s="1"/>
      <c r="K49" s="1"/>
      <c r="L49" s="1"/>
      <c r="M49" s="1"/>
      <c r="N49" s="13"/>
      <c r="O49" s="14"/>
      <c r="P49" s="4">
        <v>186288</v>
      </c>
      <c r="Q49" s="4" t="s">
        <v>54</v>
      </c>
      <c r="R49" s="1"/>
      <c r="S49" s="1"/>
      <c r="T49" s="1"/>
      <c r="U49" s="11" t="s">
        <v>424</v>
      </c>
    </row>
    <row r="50" spans="1:21">
      <c r="A50" s="4">
        <v>10</v>
      </c>
      <c r="B50" s="4">
        <v>5103</v>
      </c>
      <c r="C50" s="4" t="s">
        <v>128</v>
      </c>
      <c r="D50" s="4" t="s">
        <v>378</v>
      </c>
      <c r="E50" s="7" t="s">
        <v>425</v>
      </c>
      <c r="F50" s="1" t="s">
        <v>631</v>
      </c>
      <c r="G50" s="1"/>
      <c r="H50" s="1"/>
      <c r="I50" s="1"/>
      <c r="J50" s="1"/>
      <c r="K50" s="1"/>
      <c r="L50" s="1"/>
      <c r="M50" s="1"/>
      <c r="N50" s="13"/>
      <c r="O50" s="14"/>
      <c r="P50" s="4">
        <v>613530</v>
      </c>
      <c r="Q50" s="4" t="s">
        <v>81</v>
      </c>
      <c r="R50" s="1"/>
      <c r="S50" s="1"/>
      <c r="T50" s="1"/>
      <c r="U50" s="11" t="s">
        <v>426</v>
      </c>
    </row>
    <row r="51" spans="1:21">
      <c r="A51" s="4">
        <v>10</v>
      </c>
      <c r="B51" s="4">
        <v>5104</v>
      </c>
      <c r="C51" s="4" t="s">
        <v>129</v>
      </c>
      <c r="D51" s="4" t="s">
        <v>378</v>
      </c>
      <c r="E51" s="7" t="s">
        <v>425</v>
      </c>
      <c r="F51" s="1" t="s">
        <v>631</v>
      </c>
      <c r="G51" s="1"/>
      <c r="H51" s="1"/>
      <c r="I51" s="1"/>
      <c r="J51" s="1"/>
      <c r="K51" s="1"/>
      <c r="L51" s="1"/>
      <c r="M51" s="1"/>
      <c r="N51" s="13"/>
      <c r="O51" s="14"/>
      <c r="P51" s="4">
        <v>621100</v>
      </c>
      <c r="Q51" s="4" t="s">
        <v>114</v>
      </c>
      <c r="R51" s="1"/>
      <c r="S51" s="1"/>
      <c r="T51" s="1"/>
      <c r="U51" s="11" t="s">
        <v>427</v>
      </c>
    </row>
    <row r="52" spans="1:21">
      <c r="A52" s="4">
        <v>10</v>
      </c>
      <c r="B52" s="4">
        <v>5112</v>
      </c>
      <c r="C52" s="4" t="s">
        <v>136</v>
      </c>
      <c r="D52" s="4" t="s">
        <v>378</v>
      </c>
      <c r="E52" s="7" t="s">
        <v>398</v>
      </c>
      <c r="F52" s="1" t="s">
        <v>630</v>
      </c>
      <c r="G52" s="1"/>
      <c r="H52" s="1"/>
      <c r="I52" s="1"/>
      <c r="J52" s="1"/>
      <c r="K52" s="1"/>
      <c r="L52" s="1"/>
      <c r="M52" s="1"/>
      <c r="N52" s="13"/>
      <c r="O52" s="14"/>
      <c r="P52" s="4">
        <v>621400</v>
      </c>
      <c r="Q52" s="4" t="s">
        <v>61</v>
      </c>
      <c r="R52" s="1"/>
      <c r="S52" s="1"/>
      <c r="T52" s="1"/>
      <c r="U52" s="11" t="s">
        <v>428</v>
      </c>
    </row>
    <row r="53" spans="1:21">
      <c r="A53" s="4">
        <v>10</v>
      </c>
      <c r="B53" s="4">
        <v>5161</v>
      </c>
      <c r="C53" s="4" t="s">
        <v>160</v>
      </c>
      <c r="D53" s="4" t="s">
        <v>367</v>
      </c>
      <c r="E53" s="7"/>
      <c r="F53" s="1"/>
      <c r="G53" s="1"/>
      <c r="H53" s="1"/>
      <c r="I53" s="1"/>
      <c r="J53" s="1"/>
      <c r="K53" s="1"/>
      <c r="L53" s="1"/>
      <c r="M53" s="1"/>
      <c r="N53" s="13"/>
      <c r="O53" s="14"/>
      <c r="P53" s="4">
        <v>621410</v>
      </c>
      <c r="Q53" s="4" t="s">
        <v>74</v>
      </c>
      <c r="R53" s="1"/>
      <c r="S53" s="1"/>
      <c r="T53" s="1"/>
      <c r="U53" s="11" t="s">
        <v>429</v>
      </c>
    </row>
    <row r="54" spans="1:21">
      <c r="A54" s="4">
        <v>10</v>
      </c>
      <c r="B54" s="4">
        <v>5162</v>
      </c>
      <c r="C54" s="4" t="s">
        <v>161</v>
      </c>
      <c r="D54" s="4" t="s">
        <v>378</v>
      </c>
      <c r="E54" s="7" t="s">
        <v>425</v>
      </c>
      <c r="F54" s="1" t="s">
        <v>631</v>
      </c>
      <c r="G54" s="1"/>
      <c r="H54" s="1"/>
      <c r="I54" s="1"/>
      <c r="J54" s="1"/>
      <c r="K54" s="1"/>
      <c r="L54" s="1"/>
      <c r="M54" s="1"/>
      <c r="N54" s="13"/>
      <c r="O54" s="14"/>
      <c r="P54" s="4">
        <v>621420</v>
      </c>
      <c r="Q54" s="4" t="s">
        <v>255</v>
      </c>
      <c r="R54" s="1"/>
      <c r="S54" s="1"/>
      <c r="T54" s="1"/>
      <c r="U54" s="11" t="s">
        <v>430</v>
      </c>
    </row>
    <row r="55" spans="1:21">
      <c r="A55" s="4">
        <v>10</v>
      </c>
      <c r="B55" s="4">
        <v>5191</v>
      </c>
      <c r="C55" s="4" t="s">
        <v>431</v>
      </c>
      <c r="D55" s="4" t="s">
        <v>378</v>
      </c>
      <c r="E55" s="7" t="s">
        <v>400</v>
      </c>
      <c r="F55" s="1" t="s">
        <v>400</v>
      </c>
      <c r="G55" s="1"/>
      <c r="H55" s="1"/>
      <c r="I55" s="1"/>
      <c r="J55" s="1"/>
      <c r="K55" s="1"/>
      <c r="L55" s="1"/>
      <c r="M55" s="1"/>
      <c r="N55" s="13"/>
      <c r="O55" s="14"/>
      <c r="P55" s="4">
        <v>622600</v>
      </c>
      <c r="Q55" s="4" t="s">
        <v>62</v>
      </c>
      <c r="R55" s="1"/>
      <c r="S55" s="1"/>
      <c r="T55" s="1"/>
      <c r="U55" s="11" t="s">
        <v>432</v>
      </c>
    </row>
    <row r="56" spans="1:21">
      <c r="A56" s="4">
        <v>10</v>
      </c>
      <c r="B56" s="4" t="s">
        <v>351</v>
      </c>
      <c r="C56" s="4" t="s">
        <v>352</v>
      </c>
      <c r="D56" s="4" t="s">
        <v>378</v>
      </c>
      <c r="E56" s="7" t="s">
        <v>400</v>
      </c>
      <c r="F56" s="1" t="s">
        <v>400</v>
      </c>
      <c r="G56" s="1"/>
      <c r="H56" s="1"/>
      <c r="I56" s="1"/>
      <c r="J56" s="1"/>
      <c r="K56" s="1"/>
      <c r="L56" s="1"/>
      <c r="M56" s="1"/>
      <c r="N56" s="13"/>
      <c r="O56" s="14"/>
      <c r="P56" s="4">
        <v>622650</v>
      </c>
      <c r="Q56" s="4" t="s">
        <v>152</v>
      </c>
      <c r="R56" s="1"/>
      <c r="S56" s="1"/>
      <c r="T56" s="1"/>
      <c r="U56" s="11" t="s">
        <v>433</v>
      </c>
    </row>
    <row r="57" spans="1:21">
      <c r="A57" s="4">
        <v>10</v>
      </c>
      <c r="B57" s="4" t="s">
        <v>268</v>
      </c>
      <c r="C57" s="4" t="s">
        <v>269</v>
      </c>
      <c r="D57" s="4" t="s">
        <v>378</v>
      </c>
      <c r="E57" s="7" t="s">
        <v>398</v>
      </c>
      <c r="F57" s="1" t="s">
        <v>630</v>
      </c>
      <c r="G57" s="1"/>
      <c r="H57" s="1"/>
      <c r="I57" s="1"/>
      <c r="J57" s="1"/>
      <c r="K57" s="1"/>
      <c r="L57" s="1"/>
      <c r="M57" s="1"/>
      <c r="N57" s="13"/>
      <c r="O57" s="14"/>
      <c r="P57" s="4">
        <v>622700</v>
      </c>
      <c r="Q57" s="4" t="s">
        <v>301</v>
      </c>
      <c r="R57" s="1"/>
      <c r="S57" s="1"/>
      <c r="T57" s="1"/>
      <c r="U57" s="11" t="s">
        <v>434</v>
      </c>
    </row>
    <row r="58" spans="1:21">
      <c r="A58" s="4">
        <v>10</v>
      </c>
      <c r="B58" s="4" t="s">
        <v>271</v>
      </c>
      <c r="C58" s="4" t="s">
        <v>151</v>
      </c>
      <c r="D58" s="4" t="s">
        <v>367</v>
      </c>
      <c r="E58" s="7"/>
      <c r="F58" s="1"/>
      <c r="G58" s="1"/>
      <c r="H58" s="1"/>
      <c r="I58" s="1"/>
      <c r="J58" s="1"/>
      <c r="K58" s="1"/>
      <c r="L58" s="1"/>
      <c r="M58" s="1"/>
      <c r="N58" s="13"/>
      <c r="O58" s="14"/>
      <c r="P58" s="4">
        <v>622810</v>
      </c>
      <c r="Q58" s="4" t="s">
        <v>217</v>
      </c>
      <c r="R58" s="1"/>
      <c r="S58" s="1"/>
      <c r="T58" s="1"/>
      <c r="U58" s="11" t="s">
        <v>435</v>
      </c>
    </row>
    <row r="59" spans="1:21">
      <c r="A59" s="4">
        <v>10</v>
      </c>
      <c r="B59" s="16" t="s">
        <v>273</v>
      </c>
      <c r="C59" s="16" t="s">
        <v>274</v>
      </c>
      <c r="D59" s="4" t="s">
        <v>367</v>
      </c>
      <c r="E59" s="7"/>
      <c r="F59" s="1"/>
      <c r="G59" s="1"/>
      <c r="H59" s="1"/>
      <c r="I59" s="1"/>
      <c r="J59" s="1"/>
      <c r="K59" s="1"/>
      <c r="L59" s="1"/>
      <c r="M59" s="1"/>
      <c r="N59" s="13"/>
      <c r="O59" s="14"/>
      <c r="P59" s="4">
        <v>623100</v>
      </c>
      <c r="Q59" s="4" t="s">
        <v>51</v>
      </c>
      <c r="R59" s="1"/>
      <c r="S59" s="1"/>
      <c r="T59" s="1"/>
      <c r="U59" s="11" t="s">
        <v>436</v>
      </c>
    </row>
    <row r="60" spans="1:2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3"/>
      <c r="O60" s="14"/>
      <c r="P60" s="4">
        <v>623300</v>
      </c>
      <c r="Q60" s="4" t="s">
        <v>90</v>
      </c>
      <c r="R60" s="1"/>
      <c r="S60" s="1"/>
      <c r="T60" s="1"/>
      <c r="U60" s="11" t="s">
        <v>437</v>
      </c>
    </row>
    <row r="61" spans="1:2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3"/>
      <c r="O61" s="14"/>
      <c r="P61" s="4">
        <v>645320</v>
      </c>
      <c r="Q61" s="4" t="s">
        <v>312</v>
      </c>
      <c r="R61" s="1"/>
      <c r="S61" s="1"/>
      <c r="T61" s="1"/>
      <c r="U61" s="11" t="s">
        <v>438</v>
      </c>
    </row>
    <row r="62" spans="1:2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3"/>
      <c r="O62" s="14"/>
      <c r="P62" s="4">
        <v>645323</v>
      </c>
      <c r="Q62" s="4" t="s">
        <v>334</v>
      </c>
      <c r="R62" s="1"/>
      <c r="S62" s="1"/>
      <c r="T62" s="1"/>
      <c r="U62" s="11" t="s">
        <v>439</v>
      </c>
    </row>
    <row r="63" spans="1:2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3"/>
      <c r="O63" s="14"/>
      <c r="P63" s="4">
        <v>645340</v>
      </c>
      <c r="Q63" s="4" t="s">
        <v>356</v>
      </c>
      <c r="R63" s="1"/>
      <c r="S63" s="1"/>
      <c r="T63" s="1"/>
      <c r="U63" s="11" t="s">
        <v>440</v>
      </c>
    </row>
    <row r="64" spans="1:2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3"/>
      <c r="O64" s="14"/>
      <c r="P64" s="4">
        <v>645350</v>
      </c>
      <c r="Q64" s="4" t="s">
        <v>313</v>
      </c>
      <c r="R64" s="1"/>
      <c r="S64" s="1"/>
      <c r="T64" s="1"/>
      <c r="U64" s="11" t="s">
        <v>441</v>
      </c>
    </row>
    <row r="65" spans="14:21">
      <c r="N65" s="13"/>
      <c r="O65" s="14"/>
      <c r="P65" s="4">
        <v>645370</v>
      </c>
      <c r="Q65" s="4" t="s">
        <v>335</v>
      </c>
      <c r="R65" s="1"/>
      <c r="S65" s="1"/>
      <c r="T65" s="1"/>
      <c r="U65" s="11" t="s">
        <v>442</v>
      </c>
    </row>
    <row r="66" spans="14:21">
      <c r="N66" s="13"/>
      <c r="O66" s="14"/>
      <c r="P66" s="4">
        <v>645400</v>
      </c>
      <c r="Q66" s="4" t="s">
        <v>314</v>
      </c>
      <c r="R66" s="1"/>
      <c r="S66" s="1"/>
      <c r="T66" s="1"/>
      <c r="U66" s="11" t="s">
        <v>443</v>
      </c>
    </row>
    <row r="67" spans="14:21">
      <c r="N67" s="13"/>
      <c r="O67" s="14"/>
      <c r="P67" s="4">
        <v>645430</v>
      </c>
      <c r="Q67" s="4" t="s">
        <v>339</v>
      </c>
      <c r="R67" s="1"/>
      <c r="S67" s="1"/>
      <c r="T67" s="1"/>
      <c r="U67" s="11" t="s">
        <v>444</v>
      </c>
    </row>
    <row r="68" spans="14:21">
      <c r="N68" s="13"/>
      <c r="O68" s="14"/>
      <c r="P68" s="4">
        <v>645820</v>
      </c>
      <c r="Q68" s="4" t="s">
        <v>315</v>
      </c>
      <c r="R68" s="1"/>
      <c r="S68" s="1"/>
      <c r="T68" s="1"/>
      <c r="U68" s="11" t="s">
        <v>445</v>
      </c>
    </row>
    <row r="69" spans="14:21">
      <c r="N69" s="13"/>
      <c r="O69" s="14"/>
      <c r="P69" s="4">
        <v>645830</v>
      </c>
      <c r="Q69" s="4" t="s">
        <v>316</v>
      </c>
      <c r="R69" s="1"/>
      <c r="S69" s="1"/>
      <c r="T69" s="1"/>
      <c r="U69" s="11" t="s">
        <v>446</v>
      </c>
    </row>
    <row r="70" spans="14:21">
      <c r="N70" s="13"/>
      <c r="O70" s="14"/>
      <c r="P70" s="4">
        <v>647210</v>
      </c>
      <c r="Q70" s="4" t="s">
        <v>317</v>
      </c>
      <c r="R70" s="1"/>
      <c r="S70" s="1"/>
      <c r="T70" s="1"/>
      <c r="U70" s="11" t="s">
        <v>447</v>
      </c>
    </row>
    <row r="71" spans="14:21">
      <c r="N71" s="13"/>
      <c r="O71" s="14"/>
      <c r="P71" s="4">
        <v>647400</v>
      </c>
      <c r="Q71" s="4" t="s">
        <v>37</v>
      </c>
      <c r="R71" s="1"/>
      <c r="S71" s="1"/>
      <c r="T71" s="1"/>
      <c r="U71" s="11" t="s">
        <v>448</v>
      </c>
    </row>
    <row r="72" spans="14:21">
      <c r="N72" s="13"/>
      <c r="O72" s="14"/>
      <c r="P72" s="4">
        <v>647500</v>
      </c>
      <c r="Q72" s="4" t="s">
        <v>83</v>
      </c>
      <c r="R72" s="1"/>
      <c r="S72" s="1"/>
      <c r="T72" s="1"/>
      <c r="U72" s="11" t="s">
        <v>449</v>
      </c>
    </row>
    <row r="73" spans="14:21">
      <c r="N73" s="13"/>
      <c r="O73" s="14"/>
      <c r="P73" s="4">
        <v>647510</v>
      </c>
      <c r="Q73" s="4" t="s">
        <v>115</v>
      </c>
      <c r="R73" s="1"/>
      <c r="S73" s="1"/>
      <c r="T73" s="1"/>
      <c r="U73" s="11" t="s">
        <v>450</v>
      </c>
    </row>
    <row r="74" spans="14:21">
      <c r="N74" s="13"/>
      <c r="O74" s="14"/>
      <c r="P74" s="4">
        <v>647800</v>
      </c>
      <c r="Q74" s="4" t="s">
        <v>318</v>
      </c>
      <c r="R74" s="1"/>
      <c r="S74" s="1"/>
      <c r="T74" s="1"/>
      <c r="U74" s="11" t="s">
        <v>451</v>
      </c>
    </row>
    <row r="75" spans="14:21">
      <c r="N75" s="12"/>
      <c r="O75" s="15"/>
      <c r="P75" s="4">
        <v>647810</v>
      </c>
      <c r="Q75" s="4" t="s">
        <v>319</v>
      </c>
      <c r="R75" s="1"/>
      <c r="S75" s="1"/>
      <c r="T75" s="1"/>
      <c r="U75" s="11" t="s">
        <v>452</v>
      </c>
    </row>
    <row r="76" spans="14:21">
      <c r="N76" s="13">
        <v>65</v>
      </c>
      <c r="O76" s="14" t="s">
        <v>38</v>
      </c>
      <c r="P76" s="4">
        <v>186800</v>
      </c>
      <c r="Q76" s="4" t="s">
        <v>190</v>
      </c>
      <c r="R76" s="1"/>
      <c r="S76" s="1"/>
      <c r="T76" s="1"/>
      <c r="U76" s="11" t="s">
        <v>453</v>
      </c>
    </row>
    <row r="77" spans="14:21">
      <c r="N77" s="13"/>
      <c r="O77" s="14"/>
      <c r="P77" s="4">
        <v>651100</v>
      </c>
      <c r="Q77" s="4" t="s">
        <v>65</v>
      </c>
      <c r="R77" s="1"/>
      <c r="S77" s="1"/>
      <c r="T77" s="1"/>
      <c r="U77" s="11" t="s">
        <v>454</v>
      </c>
    </row>
    <row r="78" spans="14:21">
      <c r="N78" s="13"/>
      <c r="O78" s="14"/>
      <c r="P78" s="4">
        <v>651600</v>
      </c>
      <c r="Q78" s="4" t="s">
        <v>101</v>
      </c>
      <c r="R78" s="1"/>
      <c r="S78" s="1"/>
      <c r="T78" s="1"/>
      <c r="U78" s="11" t="s">
        <v>455</v>
      </c>
    </row>
    <row r="79" spans="14:21">
      <c r="N79" s="13"/>
      <c r="O79" s="14"/>
      <c r="P79" s="4">
        <v>652100</v>
      </c>
      <c r="Q79" s="4" t="s">
        <v>328</v>
      </c>
      <c r="R79" s="1"/>
      <c r="S79" s="1"/>
      <c r="T79" s="1"/>
      <c r="U79" s="11" t="s">
        <v>456</v>
      </c>
    </row>
    <row r="80" spans="14:21">
      <c r="N80" s="13"/>
      <c r="O80" s="14"/>
      <c r="P80" s="4">
        <v>654100</v>
      </c>
      <c r="Q80" s="4" t="s">
        <v>142</v>
      </c>
      <c r="R80" s="1"/>
      <c r="S80" s="1"/>
      <c r="T80" s="1"/>
      <c r="U80" s="11" t="s">
        <v>457</v>
      </c>
    </row>
    <row r="81" spans="14:21">
      <c r="N81" s="13"/>
      <c r="O81" s="14"/>
      <c r="P81" s="4">
        <v>654400</v>
      </c>
      <c r="Q81" s="4" t="s">
        <v>142</v>
      </c>
      <c r="R81" s="1"/>
      <c r="S81" s="1"/>
      <c r="T81" s="1"/>
      <c r="U81" s="11" t="s">
        <v>458</v>
      </c>
    </row>
    <row r="82" spans="14:21">
      <c r="N82" s="13"/>
      <c r="O82" s="14"/>
      <c r="P82" s="4">
        <v>656200</v>
      </c>
      <c r="Q82" s="4" t="s">
        <v>127</v>
      </c>
      <c r="R82" s="1"/>
      <c r="S82" s="1"/>
      <c r="T82" s="1"/>
      <c r="U82" s="11" t="s">
        <v>459</v>
      </c>
    </row>
    <row r="83" spans="14:21">
      <c r="N83" s="13"/>
      <c r="O83" s="14"/>
      <c r="P83" s="4">
        <v>656850</v>
      </c>
      <c r="Q83" s="4" t="s">
        <v>92</v>
      </c>
      <c r="R83" s="1"/>
      <c r="S83" s="1"/>
      <c r="T83" s="1"/>
      <c r="U83" s="11" t="s">
        <v>460</v>
      </c>
    </row>
    <row r="84" spans="14:21">
      <c r="N84" s="13"/>
      <c r="O84" s="14"/>
      <c r="P84" s="4">
        <v>656855</v>
      </c>
      <c r="Q84" s="4" t="s">
        <v>293</v>
      </c>
      <c r="R84" s="1"/>
      <c r="S84" s="1"/>
      <c r="T84" s="1"/>
      <c r="U84" s="11" t="s">
        <v>461</v>
      </c>
    </row>
    <row r="85" spans="14:21">
      <c r="N85" s="13"/>
      <c r="O85" s="14"/>
      <c r="P85" s="4">
        <v>658500</v>
      </c>
      <c r="Q85" s="4" t="s">
        <v>39</v>
      </c>
      <c r="R85" s="1"/>
      <c r="S85" s="1"/>
      <c r="T85" s="1"/>
      <c r="U85" s="11" t="s">
        <v>462</v>
      </c>
    </row>
    <row r="86" spans="14:21">
      <c r="N86" s="12"/>
      <c r="O86" s="15"/>
      <c r="P86" s="4">
        <v>658200</v>
      </c>
      <c r="Q86" s="4" t="s">
        <v>55</v>
      </c>
      <c r="R86" s="1"/>
      <c r="S86" s="1"/>
      <c r="T86" s="1"/>
      <c r="U86" s="11" t="s">
        <v>463</v>
      </c>
    </row>
    <row r="87" spans="14:21">
      <c r="N87" s="13">
        <v>66</v>
      </c>
      <c r="O87" s="14" t="s">
        <v>223</v>
      </c>
      <c r="P87" s="4">
        <v>186615</v>
      </c>
      <c r="Q87" s="4" t="s">
        <v>263</v>
      </c>
      <c r="R87" s="1"/>
      <c r="S87" s="1"/>
      <c r="T87" s="1"/>
      <c r="U87" s="11" t="s">
        <v>464</v>
      </c>
    </row>
    <row r="88" spans="14:21">
      <c r="N88" s="13"/>
      <c r="O88" s="14"/>
      <c r="P88" s="4">
        <v>661160</v>
      </c>
      <c r="Q88" s="4" t="s">
        <v>224</v>
      </c>
      <c r="R88" s="1"/>
      <c r="S88" s="1"/>
      <c r="T88" s="1"/>
      <c r="U88" s="11" t="s">
        <v>465</v>
      </c>
    </row>
    <row r="89" spans="14:21">
      <c r="N89" s="13"/>
      <c r="O89" s="14"/>
      <c r="P89" s="4">
        <v>661180</v>
      </c>
      <c r="Q89" s="4" t="s">
        <v>224</v>
      </c>
      <c r="R89" s="1"/>
      <c r="S89" s="1"/>
      <c r="T89" s="1"/>
      <c r="U89" s="11" t="s">
        <v>466</v>
      </c>
    </row>
    <row r="90" spans="14:21">
      <c r="N90" s="13"/>
      <c r="O90" s="14"/>
      <c r="P90" s="4">
        <v>661500</v>
      </c>
      <c r="Q90" s="4" t="s">
        <v>308</v>
      </c>
      <c r="R90" s="1"/>
      <c r="S90" s="1"/>
      <c r="T90" s="1"/>
      <c r="U90" s="11" t="s">
        <v>467</v>
      </c>
    </row>
    <row r="91" spans="14:21">
      <c r="N91" s="13"/>
      <c r="O91" s="14"/>
      <c r="P91" s="4">
        <v>661600</v>
      </c>
      <c r="Q91" s="4" t="s">
        <v>256</v>
      </c>
      <c r="R91" s="1"/>
      <c r="S91" s="1"/>
      <c r="T91" s="1"/>
      <c r="U91" s="11" t="s">
        <v>468</v>
      </c>
    </row>
    <row r="92" spans="14:21">
      <c r="N92" s="13"/>
      <c r="O92" s="14"/>
      <c r="P92" s="4">
        <v>666000</v>
      </c>
      <c r="Q92" s="4" t="s">
        <v>355</v>
      </c>
      <c r="R92" s="1"/>
      <c r="S92" s="1"/>
      <c r="T92" s="1"/>
      <c r="U92" s="11" t="s">
        <v>469</v>
      </c>
    </row>
    <row r="93" spans="14:21">
      <c r="N93" s="13"/>
      <c r="O93" s="14"/>
      <c r="P93" s="4">
        <v>667000</v>
      </c>
      <c r="Q93" s="4" t="s">
        <v>357</v>
      </c>
      <c r="R93" s="1"/>
      <c r="S93" s="1"/>
      <c r="T93" s="1"/>
      <c r="U93" s="11" t="s">
        <v>470</v>
      </c>
    </row>
    <row r="94" spans="14:21">
      <c r="N94" s="12"/>
      <c r="O94" s="15"/>
      <c r="P94" s="4">
        <v>668800</v>
      </c>
      <c r="Q94" s="4" t="s">
        <v>272</v>
      </c>
      <c r="R94" s="1"/>
      <c r="S94" s="1"/>
      <c r="T94" s="1"/>
      <c r="U94" s="11" t="s">
        <v>471</v>
      </c>
    </row>
    <row r="95" spans="14:21">
      <c r="N95" s="13">
        <v>67</v>
      </c>
      <c r="O95" s="14" t="s">
        <v>109</v>
      </c>
      <c r="P95" s="4">
        <v>671200</v>
      </c>
      <c r="Q95" s="4" t="s">
        <v>349</v>
      </c>
      <c r="R95" s="1"/>
      <c r="S95" s="1"/>
      <c r="T95" s="1"/>
      <c r="U95" s="11" t="s">
        <v>472</v>
      </c>
    </row>
    <row r="96" spans="14:21">
      <c r="N96" s="13"/>
      <c r="O96" s="14"/>
      <c r="P96" s="4">
        <v>671800</v>
      </c>
      <c r="Q96" s="4" t="s">
        <v>110</v>
      </c>
      <c r="R96" s="1"/>
      <c r="S96" s="1"/>
      <c r="T96" s="1"/>
      <c r="U96" s="11" t="s">
        <v>473</v>
      </c>
    </row>
    <row r="97" spans="14:21">
      <c r="N97" s="13"/>
      <c r="O97" s="14"/>
      <c r="P97" s="4">
        <v>672000</v>
      </c>
      <c r="Q97" s="4" t="s">
        <v>225</v>
      </c>
      <c r="R97" s="1"/>
      <c r="S97" s="1"/>
      <c r="T97" s="1"/>
      <c r="U97" s="11" t="s">
        <v>474</v>
      </c>
    </row>
    <row r="98" spans="14:21">
      <c r="N98" s="13"/>
      <c r="O98" s="14"/>
      <c r="P98" s="4">
        <v>675100</v>
      </c>
      <c r="Q98" s="4" t="s">
        <v>282</v>
      </c>
      <c r="R98" s="1"/>
      <c r="S98" s="1"/>
      <c r="T98" s="1"/>
      <c r="U98" s="11" t="s">
        <v>475</v>
      </c>
    </row>
    <row r="99" spans="14:21">
      <c r="N99" s="12"/>
      <c r="O99" s="15"/>
      <c r="P99" s="4">
        <v>675200</v>
      </c>
      <c r="Q99" s="4" t="s">
        <v>282</v>
      </c>
      <c r="R99" s="1"/>
      <c r="S99" s="1"/>
      <c r="T99" s="1"/>
      <c r="U99" s="11" t="s">
        <v>476</v>
      </c>
    </row>
    <row r="100" spans="14:21">
      <c r="N100" s="13">
        <v>68</v>
      </c>
      <c r="O100" s="14" t="s">
        <v>40</v>
      </c>
      <c r="P100" s="4">
        <v>650000</v>
      </c>
      <c r="Q100" s="4" t="s">
        <v>320</v>
      </c>
      <c r="R100" s="1"/>
      <c r="S100" s="1"/>
      <c r="T100" s="1"/>
      <c r="U100" s="11" t="s">
        <v>477</v>
      </c>
    </row>
    <row r="101" spans="14:21">
      <c r="N101" s="13"/>
      <c r="O101" s="14"/>
      <c r="P101" s="4">
        <v>681114</v>
      </c>
      <c r="Q101" s="4" t="s">
        <v>299</v>
      </c>
      <c r="R101" s="1"/>
      <c r="S101" s="1"/>
      <c r="T101" s="1"/>
      <c r="U101" s="11" t="s">
        <v>478</v>
      </c>
    </row>
    <row r="102" spans="14:21">
      <c r="N102" s="13"/>
      <c r="O102" s="14"/>
      <c r="P102" s="4">
        <v>681116</v>
      </c>
      <c r="Q102" s="4" t="s">
        <v>106</v>
      </c>
      <c r="R102" s="1"/>
      <c r="S102" s="1"/>
      <c r="T102" s="1"/>
      <c r="U102" s="11" t="s">
        <v>479</v>
      </c>
    </row>
    <row r="103" spans="14:21">
      <c r="N103" s="13"/>
      <c r="O103" s="14"/>
      <c r="P103" s="4">
        <v>681121</v>
      </c>
      <c r="Q103" s="4" t="s">
        <v>226</v>
      </c>
      <c r="R103" s="1"/>
      <c r="S103" s="1"/>
      <c r="T103" s="1"/>
      <c r="U103" s="11" t="s">
        <v>480</v>
      </c>
    </row>
    <row r="104" spans="14:21">
      <c r="N104" s="13"/>
      <c r="O104" s="14"/>
      <c r="P104" s="4">
        <v>681122</v>
      </c>
      <c r="Q104" s="4" t="s">
        <v>227</v>
      </c>
      <c r="R104" s="1"/>
      <c r="S104" s="1"/>
      <c r="T104" s="1"/>
      <c r="U104" s="11" t="s">
        <v>481</v>
      </c>
    </row>
    <row r="105" spans="14:21">
      <c r="N105" s="13"/>
      <c r="O105" s="14"/>
      <c r="P105" s="4">
        <v>681123</v>
      </c>
      <c r="Q105" s="4" t="s">
        <v>199</v>
      </c>
      <c r="R105" s="1"/>
      <c r="S105" s="1"/>
      <c r="T105" s="1"/>
      <c r="U105" s="11" t="s">
        <v>482</v>
      </c>
    </row>
    <row r="106" spans="14:21">
      <c r="N106" s="13"/>
      <c r="O106" s="14"/>
      <c r="P106" s="4">
        <v>681126</v>
      </c>
      <c r="Q106" s="4" t="s">
        <v>303</v>
      </c>
      <c r="R106" s="1"/>
      <c r="S106" s="1"/>
      <c r="T106" s="1"/>
      <c r="U106" s="11" t="s">
        <v>483</v>
      </c>
    </row>
    <row r="107" spans="14:21">
      <c r="N107" s="13"/>
      <c r="O107" s="14"/>
      <c r="P107" s="4">
        <v>681127</v>
      </c>
      <c r="Q107" s="4" t="s">
        <v>228</v>
      </c>
      <c r="R107" s="1"/>
      <c r="S107" s="1"/>
      <c r="T107" s="1"/>
      <c r="U107" s="11" t="s">
        <v>484</v>
      </c>
    </row>
    <row r="108" spans="14:21">
      <c r="N108" s="13"/>
      <c r="O108" s="14"/>
      <c r="P108" s="4">
        <v>681128</v>
      </c>
      <c r="Q108" s="4" t="s">
        <v>257</v>
      </c>
      <c r="R108" s="1"/>
      <c r="S108" s="1"/>
      <c r="T108" s="1"/>
      <c r="U108" s="11" t="s">
        <v>485</v>
      </c>
    </row>
    <row r="109" spans="14:21">
      <c r="N109" s="13"/>
      <c r="O109" s="14"/>
      <c r="P109" s="4">
        <v>681129</v>
      </c>
      <c r="Q109" s="4" t="s">
        <v>66</v>
      </c>
      <c r="R109" s="1"/>
      <c r="S109" s="1"/>
      <c r="T109" s="1"/>
      <c r="U109" s="11" t="s">
        <v>486</v>
      </c>
    </row>
    <row r="110" spans="14:21">
      <c r="N110" s="13"/>
      <c r="O110" s="14"/>
      <c r="P110" s="4">
        <v>681130</v>
      </c>
      <c r="Q110" s="4" t="s">
        <v>41</v>
      </c>
      <c r="R110" s="1"/>
      <c r="S110" s="1"/>
      <c r="T110" s="1"/>
      <c r="U110" s="11" t="s">
        <v>487</v>
      </c>
    </row>
    <row r="111" spans="14:21">
      <c r="N111" s="13"/>
      <c r="O111" s="14"/>
      <c r="P111" s="4">
        <v>681131</v>
      </c>
      <c r="Q111" s="4" t="s">
        <v>42</v>
      </c>
      <c r="R111" s="1"/>
      <c r="S111" s="1"/>
      <c r="T111" s="1"/>
      <c r="U111" s="11" t="s">
        <v>488</v>
      </c>
    </row>
    <row r="112" spans="14:21">
      <c r="N112" s="13"/>
      <c r="O112" s="14"/>
      <c r="P112" s="4">
        <v>681132</v>
      </c>
      <c r="Q112" s="4" t="s">
        <v>258</v>
      </c>
      <c r="R112" s="1"/>
      <c r="S112" s="1"/>
      <c r="T112" s="1"/>
      <c r="U112" s="11" t="s">
        <v>489</v>
      </c>
    </row>
    <row r="113" spans="14:21">
      <c r="N113" s="13"/>
      <c r="O113" s="14"/>
      <c r="P113" s="4">
        <v>681133</v>
      </c>
      <c r="Q113" s="4" t="s">
        <v>43</v>
      </c>
      <c r="R113" s="1"/>
      <c r="S113" s="1"/>
      <c r="T113" s="1"/>
      <c r="U113" s="11" t="s">
        <v>490</v>
      </c>
    </row>
    <row r="114" spans="14:21">
      <c r="N114" s="13"/>
      <c r="O114" s="14"/>
      <c r="P114" s="4">
        <v>681500</v>
      </c>
      <c r="Q114" s="4" t="s">
        <v>259</v>
      </c>
      <c r="R114" s="1"/>
      <c r="S114" s="1"/>
      <c r="T114" s="1"/>
      <c r="U114" s="11" t="s">
        <v>491</v>
      </c>
    </row>
    <row r="115" spans="14:21">
      <c r="N115" s="13"/>
      <c r="O115" s="14"/>
      <c r="P115" s="4">
        <v>681740</v>
      </c>
      <c r="Q115" s="4" t="s">
        <v>296</v>
      </c>
      <c r="R115" s="1"/>
      <c r="S115" s="1"/>
      <c r="T115" s="1"/>
      <c r="U115" s="11" t="s">
        <v>492</v>
      </c>
    </row>
    <row r="116" spans="14:21">
      <c r="N116" s="13"/>
      <c r="O116" s="14"/>
      <c r="P116" s="4">
        <v>682200</v>
      </c>
      <c r="Q116" s="4" t="s">
        <v>321</v>
      </c>
      <c r="R116" s="1"/>
      <c r="S116" s="1"/>
      <c r="T116" s="1"/>
      <c r="U116" s="11" t="s">
        <v>493</v>
      </c>
    </row>
    <row r="117" spans="14:21">
      <c r="N117" s="13"/>
      <c r="O117" s="14"/>
      <c r="P117" s="4">
        <v>682300</v>
      </c>
      <c r="Q117" s="4" t="s">
        <v>326</v>
      </c>
      <c r="R117" s="1"/>
      <c r="S117" s="1"/>
      <c r="T117" s="1"/>
      <c r="U117" s="11" t="s">
        <v>494</v>
      </c>
    </row>
    <row r="118" spans="14:21">
      <c r="N118" s="12"/>
      <c r="O118" s="15"/>
      <c r="P118" s="4">
        <v>687500</v>
      </c>
      <c r="Q118" s="4" t="s">
        <v>100</v>
      </c>
      <c r="R118" s="1"/>
      <c r="S118" s="1"/>
      <c r="T118" s="1"/>
      <c r="U118" s="11" t="s">
        <v>495</v>
      </c>
    </row>
    <row r="119" spans="14:21">
      <c r="N119" s="12">
        <v>69</v>
      </c>
      <c r="O119" s="15" t="s">
        <v>340</v>
      </c>
      <c r="P119" s="4">
        <v>695000</v>
      </c>
      <c r="Q119" s="4" t="s">
        <v>340</v>
      </c>
      <c r="R119" s="1"/>
      <c r="S119" s="1"/>
      <c r="T119" s="1"/>
      <c r="U119" s="11" t="s">
        <v>496</v>
      </c>
    </row>
    <row r="120" spans="14:21">
      <c r="N120" s="13">
        <v>70</v>
      </c>
      <c r="O120" s="14" t="s">
        <v>84</v>
      </c>
      <c r="P120" s="4">
        <v>187067</v>
      </c>
      <c r="Q120" s="4" t="s">
        <v>87</v>
      </c>
      <c r="R120" s="1"/>
      <c r="S120" s="1"/>
      <c r="T120" s="1"/>
      <c r="U120" s="11" t="s">
        <v>497</v>
      </c>
    </row>
    <row r="121" spans="14:21">
      <c r="N121" s="13"/>
      <c r="O121" s="14"/>
      <c r="P121" s="4">
        <v>187068</v>
      </c>
      <c r="Q121" s="4" t="s">
        <v>229</v>
      </c>
      <c r="R121" s="1"/>
      <c r="S121" s="1"/>
      <c r="T121" s="1"/>
      <c r="U121" s="11" t="s">
        <v>498</v>
      </c>
    </row>
    <row r="122" spans="14:21">
      <c r="N122" s="13"/>
      <c r="O122" s="14"/>
      <c r="P122" s="4">
        <v>187080</v>
      </c>
      <c r="Q122" s="4" t="s">
        <v>118</v>
      </c>
      <c r="R122" s="1"/>
      <c r="S122" s="1"/>
      <c r="T122" s="1"/>
      <c r="U122" s="11" t="s">
        <v>499</v>
      </c>
    </row>
    <row r="123" spans="14:21">
      <c r="N123" s="13"/>
      <c r="O123" s="14"/>
      <c r="P123" s="4">
        <v>187081</v>
      </c>
      <c r="Q123" s="4" t="s">
        <v>230</v>
      </c>
      <c r="R123" s="1"/>
      <c r="S123" s="1"/>
      <c r="T123" s="1"/>
      <c r="U123" s="11" t="s">
        <v>500</v>
      </c>
    </row>
    <row r="124" spans="14:21">
      <c r="N124" s="13"/>
      <c r="O124" s="14"/>
      <c r="P124" s="4">
        <v>187082</v>
      </c>
      <c r="Q124" s="4" t="s">
        <v>119</v>
      </c>
      <c r="R124" s="1"/>
      <c r="S124" s="1"/>
      <c r="T124" s="1"/>
      <c r="U124" s="11" t="s">
        <v>501</v>
      </c>
    </row>
    <row r="125" spans="14:21">
      <c r="N125" s="13"/>
      <c r="O125" s="14"/>
      <c r="P125" s="4">
        <v>187083</v>
      </c>
      <c r="Q125" s="4" t="s">
        <v>122</v>
      </c>
      <c r="R125" s="1"/>
      <c r="S125" s="1"/>
      <c r="T125" s="1"/>
      <c r="U125" s="11" t="s">
        <v>502</v>
      </c>
    </row>
    <row r="126" spans="14:21">
      <c r="N126" s="13"/>
      <c r="O126" s="14"/>
      <c r="P126" s="4">
        <v>187084</v>
      </c>
      <c r="Q126" s="4" t="s">
        <v>107</v>
      </c>
      <c r="R126" s="1"/>
      <c r="S126" s="1"/>
      <c r="T126" s="1"/>
      <c r="U126" s="11" t="s">
        <v>503</v>
      </c>
    </row>
    <row r="127" spans="14:21">
      <c r="N127" s="13"/>
      <c r="O127" s="14"/>
      <c r="P127" s="4">
        <v>187086</v>
      </c>
      <c r="Q127" s="4" t="s">
        <v>123</v>
      </c>
      <c r="R127" s="1"/>
      <c r="S127" s="1"/>
      <c r="T127" s="1"/>
      <c r="U127" s="11" t="s">
        <v>504</v>
      </c>
    </row>
    <row r="128" spans="14:21">
      <c r="N128" s="13"/>
      <c r="O128" s="14"/>
      <c r="P128" s="4">
        <v>187087</v>
      </c>
      <c r="Q128" s="4" t="s">
        <v>120</v>
      </c>
      <c r="R128" s="1"/>
      <c r="S128" s="1"/>
      <c r="T128" s="1"/>
      <c r="U128" s="11" t="s">
        <v>505</v>
      </c>
    </row>
    <row r="129" spans="14:21">
      <c r="N129" s="13"/>
      <c r="O129" s="14"/>
      <c r="P129" s="4">
        <v>187089</v>
      </c>
      <c r="Q129" s="4" t="s">
        <v>143</v>
      </c>
      <c r="R129" s="1"/>
      <c r="S129" s="1"/>
      <c r="T129" s="1"/>
      <c r="U129" s="11" t="s">
        <v>506</v>
      </c>
    </row>
    <row r="130" spans="14:21">
      <c r="N130" s="13"/>
      <c r="O130" s="14"/>
      <c r="P130" s="4">
        <v>705000</v>
      </c>
      <c r="Q130" s="4" t="s">
        <v>85</v>
      </c>
      <c r="R130" s="1"/>
      <c r="S130" s="1"/>
      <c r="T130" s="1"/>
      <c r="U130" s="11" t="s">
        <v>507</v>
      </c>
    </row>
    <row r="131" spans="14:21">
      <c r="N131" s="13"/>
      <c r="O131" s="14"/>
      <c r="P131" s="4">
        <v>706110</v>
      </c>
      <c r="Q131" s="4" t="s">
        <v>325</v>
      </c>
      <c r="R131" s="1"/>
      <c r="S131" s="1"/>
      <c r="T131" s="1"/>
      <c r="U131" s="11" t="s">
        <v>508</v>
      </c>
    </row>
    <row r="132" spans="14:21">
      <c r="N132" s="13"/>
      <c r="O132" s="14"/>
      <c r="P132" s="4">
        <v>706150</v>
      </c>
      <c r="Q132" s="4" t="s">
        <v>336</v>
      </c>
      <c r="R132" s="1"/>
      <c r="S132" s="1"/>
      <c r="T132" s="1"/>
      <c r="U132" s="11" t="s">
        <v>509</v>
      </c>
    </row>
    <row r="133" spans="14:21">
      <c r="N133" s="13"/>
      <c r="O133" s="14"/>
      <c r="P133" s="4">
        <v>706210</v>
      </c>
      <c r="Q133" s="4" t="s">
        <v>332</v>
      </c>
      <c r="R133" s="1"/>
      <c r="S133" s="1"/>
      <c r="T133" s="1"/>
      <c r="U133" s="11" t="s">
        <v>510</v>
      </c>
    </row>
    <row r="134" spans="14:21">
      <c r="N134" s="13"/>
      <c r="O134" s="14"/>
      <c r="P134" s="4">
        <v>706230</v>
      </c>
      <c r="Q134" s="4" t="s">
        <v>333</v>
      </c>
      <c r="R134" s="1"/>
      <c r="S134" s="1"/>
      <c r="T134" s="1"/>
      <c r="U134" s="11" t="s">
        <v>511</v>
      </c>
    </row>
    <row r="135" spans="14:21">
      <c r="N135" s="13"/>
      <c r="O135" s="14"/>
      <c r="P135" s="4">
        <v>706240</v>
      </c>
      <c r="Q135" s="4" t="s">
        <v>322</v>
      </c>
      <c r="R135" s="1"/>
      <c r="S135" s="1"/>
      <c r="T135" s="1"/>
      <c r="U135" s="11" t="s">
        <v>512</v>
      </c>
    </row>
    <row r="136" spans="14:21">
      <c r="N136" s="13"/>
      <c r="O136" s="14"/>
      <c r="P136" s="4">
        <v>706300</v>
      </c>
      <c r="Q136" s="4" t="s">
        <v>125</v>
      </c>
      <c r="R136" s="1"/>
      <c r="S136" s="1"/>
      <c r="T136" s="1"/>
      <c r="U136" s="11" t="s">
        <v>513</v>
      </c>
    </row>
    <row r="137" spans="14:21">
      <c r="N137" s="13"/>
      <c r="O137" s="14"/>
      <c r="P137" s="4">
        <v>706500</v>
      </c>
      <c r="Q137" s="4" t="s">
        <v>290</v>
      </c>
      <c r="R137" s="1"/>
      <c r="S137" s="1"/>
      <c r="T137" s="1"/>
      <c r="U137" s="11" t="s">
        <v>514</v>
      </c>
    </row>
    <row r="138" spans="14:21">
      <c r="N138" s="13"/>
      <c r="O138" s="14"/>
      <c r="P138" s="4">
        <v>706510</v>
      </c>
      <c r="Q138" s="4" t="s">
        <v>329</v>
      </c>
      <c r="R138" s="1"/>
      <c r="S138" s="1"/>
      <c r="T138" s="1"/>
      <c r="U138" s="11" t="s">
        <v>515</v>
      </c>
    </row>
    <row r="139" spans="14:21">
      <c r="N139" s="13"/>
      <c r="O139" s="14"/>
      <c r="P139" s="4">
        <v>706520</v>
      </c>
      <c r="Q139" s="4" t="s">
        <v>330</v>
      </c>
      <c r="R139" s="1"/>
      <c r="S139" s="1"/>
      <c r="T139" s="1"/>
      <c r="U139" s="11" t="s">
        <v>516</v>
      </c>
    </row>
    <row r="140" spans="14:21">
      <c r="N140" s="13"/>
      <c r="O140" s="14"/>
      <c r="P140" s="4">
        <v>706611</v>
      </c>
      <c r="Q140" s="4" t="s">
        <v>210</v>
      </c>
      <c r="R140" s="1"/>
      <c r="S140" s="1"/>
      <c r="T140" s="1"/>
      <c r="U140" s="11" t="s">
        <v>517</v>
      </c>
    </row>
    <row r="141" spans="14:21">
      <c r="N141" s="13"/>
      <c r="O141" s="14"/>
      <c r="P141" s="4">
        <v>706612</v>
      </c>
      <c r="Q141" s="4" t="s">
        <v>279</v>
      </c>
      <c r="R141" s="1"/>
      <c r="S141" s="1"/>
      <c r="T141" s="1"/>
      <c r="U141" s="11" t="s">
        <v>518</v>
      </c>
    </row>
    <row r="142" spans="14:21">
      <c r="N142" s="13"/>
      <c r="O142" s="14"/>
      <c r="P142" s="4">
        <v>706613</v>
      </c>
      <c r="Q142" s="4" t="s">
        <v>33</v>
      </c>
      <c r="R142" s="1"/>
      <c r="S142" s="1"/>
      <c r="T142" s="1"/>
      <c r="U142" s="11" t="s">
        <v>519</v>
      </c>
    </row>
    <row r="143" spans="14:21">
      <c r="N143" s="13"/>
      <c r="O143" s="14"/>
      <c r="P143" s="4">
        <v>706710</v>
      </c>
      <c r="Q143" s="4" t="s">
        <v>291</v>
      </c>
      <c r="R143" s="1"/>
      <c r="S143" s="1"/>
      <c r="T143" s="1"/>
      <c r="U143" s="11" t="s">
        <v>520</v>
      </c>
    </row>
    <row r="144" spans="14:21">
      <c r="N144" s="13"/>
      <c r="O144" s="14"/>
      <c r="P144" s="4">
        <v>706720</v>
      </c>
      <c r="Q144" s="4" t="s">
        <v>294</v>
      </c>
      <c r="R144" s="1"/>
      <c r="S144" s="1"/>
      <c r="T144" s="1"/>
      <c r="U144" s="11" t="s">
        <v>521</v>
      </c>
    </row>
    <row r="145" spans="14:21">
      <c r="N145" s="13"/>
      <c r="O145" s="14"/>
      <c r="P145" s="4">
        <v>706730</v>
      </c>
      <c r="Q145" s="4" t="s">
        <v>288</v>
      </c>
      <c r="R145" s="1"/>
      <c r="S145" s="1"/>
      <c r="T145" s="1"/>
      <c r="U145" s="11" t="s">
        <v>522</v>
      </c>
    </row>
    <row r="146" spans="14:21">
      <c r="N146" s="13"/>
      <c r="O146" s="14"/>
      <c r="P146" s="4">
        <v>706740</v>
      </c>
      <c r="Q146" s="4" t="s">
        <v>295</v>
      </c>
      <c r="R146" s="1"/>
      <c r="S146" s="1"/>
      <c r="T146" s="1"/>
      <c r="U146" s="11" t="s">
        <v>523</v>
      </c>
    </row>
    <row r="147" spans="14:21">
      <c r="N147" s="13"/>
      <c r="O147" s="14"/>
      <c r="P147" s="4">
        <v>706750</v>
      </c>
      <c r="Q147" s="4" t="s">
        <v>302</v>
      </c>
      <c r="R147" s="1"/>
      <c r="S147" s="1"/>
      <c r="T147" s="1"/>
      <c r="U147" s="11" t="s">
        <v>524</v>
      </c>
    </row>
    <row r="148" spans="14:21">
      <c r="N148" s="13"/>
      <c r="O148" s="14"/>
      <c r="P148" s="4">
        <v>706770</v>
      </c>
      <c r="Q148" s="4" t="s">
        <v>285</v>
      </c>
      <c r="R148" s="1"/>
      <c r="S148" s="1"/>
      <c r="T148" s="1"/>
      <c r="U148" s="11" t="s">
        <v>525</v>
      </c>
    </row>
    <row r="149" spans="14:21">
      <c r="N149" s="13"/>
      <c r="O149" s="14"/>
      <c r="P149" s="4">
        <v>706780</v>
      </c>
      <c r="Q149" s="4" t="s">
        <v>292</v>
      </c>
      <c r="R149" s="1"/>
      <c r="S149" s="1"/>
      <c r="T149" s="1"/>
      <c r="U149" s="11" t="s">
        <v>526</v>
      </c>
    </row>
    <row r="150" spans="14:21">
      <c r="N150" s="13"/>
      <c r="O150" s="14"/>
      <c r="P150" s="4">
        <v>706811</v>
      </c>
      <c r="Q150" s="4" t="s">
        <v>244</v>
      </c>
      <c r="R150" s="1"/>
      <c r="S150" s="1"/>
      <c r="T150" s="1"/>
      <c r="U150" s="11" t="s">
        <v>527</v>
      </c>
    </row>
    <row r="151" spans="14:21">
      <c r="N151" s="13"/>
      <c r="O151" s="14"/>
      <c r="P151" s="4">
        <v>706812</v>
      </c>
      <c r="Q151" s="4" t="s">
        <v>231</v>
      </c>
      <c r="R151" s="1"/>
      <c r="S151" s="1"/>
      <c r="T151" s="1"/>
      <c r="U151" s="11" t="s">
        <v>528</v>
      </c>
    </row>
    <row r="152" spans="14:21">
      <c r="N152" s="13"/>
      <c r="O152" s="14"/>
      <c r="P152" s="4">
        <v>706813</v>
      </c>
      <c r="Q152" s="4" t="s">
        <v>232</v>
      </c>
      <c r="R152" s="1"/>
      <c r="S152" s="1"/>
      <c r="T152" s="1"/>
      <c r="U152" s="11" t="s">
        <v>529</v>
      </c>
    </row>
    <row r="153" spans="14:21">
      <c r="N153" s="13"/>
      <c r="O153" s="14"/>
      <c r="P153" s="4">
        <v>706814</v>
      </c>
      <c r="Q153" s="4" t="s">
        <v>233</v>
      </c>
      <c r="R153" s="1"/>
      <c r="S153" s="1"/>
      <c r="T153" s="1"/>
      <c r="U153" s="11" t="s">
        <v>530</v>
      </c>
    </row>
    <row r="154" spans="14:21">
      <c r="N154" s="13"/>
      <c r="O154" s="14"/>
      <c r="P154" s="4">
        <v>706821</v>
      </c>
      <c r="Q154" s="4" t="s">
        <v>323</v>
      </c>
      <c r="R154" s="1"/>
      <c r="S154" s="1"/>
      <c r="T154" s="1"/>
      <c r="U154" s="11" t="s">
        <v>531</v>
      </c>
    </row>
    <row r="155" spans="14:21">
      <c r="N155" s="13"/>
      <c r="O155" s="14"/>
      <c r="P155" s="4">
        <v>706822</v>
      </c>
      <c r="Q155" s="4" t="s">
        <v>234</v>
      </c>
      <c r="R155" s="1"/>
      <c r="S155" s="1"/>
      <c r="T155" s="1"/>
      <c r="U155" s="11" t="s">
        <v>532</v>
      </c>
    </row>
    <row r="156" spans="14:21">
      <c r="N156" s="13"/>
      <c r="O156" s="14"/>
      <c r="P156" s="4">
        <v>706823</v>
      </c>
      <c r="Q156" s="4" t="s">
        <v>53</v>
      </c>
      <c r="R156" s="1"/>
      <c r="S156" s="1"/>
      <c r="T156" s="1"/>
      <c r="U156" s="11" t="s">
        <v>533</v>
      </c>
    </row>
    <row r="157" spans="14:21">
      <c r="N157" s="13"/>
      <c r="O157" s="14"/>
      <c r="P157" s="4">
        <v>706950</v>
      </c>
      <c r="Q157" s="4" t="s">
        <v>153</v>
      </c>
      <c r="R157" s="1"/>
      <c r="S157" s="1"/>
      <c r="T157" s="1"/>
      <c r="U157" s="11" t="s">
        <v>534</v>
      </c>
    </row>
    <row r="158" spans="14:21">
      <c r="N158" s="13"/>
      <c r="O158" s="14"/>
      <c r="P158" s="4">
        <v>707112</v>
      </c>
      <c r="Q158" s="4" t="s">
        <v>180</v>
      </c>
      <c r="R158" s="1"/>
      <c r="S158" s="1"/>
      <c r="T158" s="1"/>
      <c r="U158" s="11" t="s">
        <v>535</v>
      </c>
    </row>
    <row r="159" spans="14:21">
      <c r="N159" s="13"/>
      <c r="O159" s="14"/>
      <c r="P159" s="4">
        <v>707113</v>
      </c>
      <c r="Q159" s="4" t="s">
        <v>186</v>
      </c>
      <c r="R159" s="1"/>
      <c r="S159" s="1"/>
      <c r="T159" s="1"/>
      <c r="U159" s="11" t="s">
        <v>536</v>
      </c>
    </row>
    <row r="160" spans="14:21">
      <c r="N160" s="13"/>
      <c r="O160" s="14"/>
      <c r="P160" s="4">
        <v>708811</v>
      </c>
      <c r="Q160" s="4" t="s">
        <v>235</v>
      </c>
      <c r="R160" s="1"/>
      <c r="S160" s="1"/>
      <c r="T160" s="1"/>
      <c r="U160" s="11" t="s">
        <v>537</v>
      </c>
    </row>
    <row r="161" spans="14:21">
      <c r="N161" s="13"/>
      <c r="O161" s="14"/>
      <c r="P161" s="4">
        <v>708813</v>
      </c>
      <c r="Q161" s="4" t="s">
        <v>236</v>
      </c>
      <c r="R161" s="1"/>
      <c r="S161" s="1"/>
      <c r="T161" s="1"/>
      <c r="U161" s="11" t="s">
        <v>538</v>
      </c>
    </row>
    <row r="162" spans="14:21">
      <c r="N162" s="13"/>
      <c r="O162" s="14"/>
      <c r="P162" s="4">
        <v>708814</v>
      </c>
      <c r="Q162" s="4" t="s">
        <v>167</v>
      </c>
      <c r="R162" s="1"/>
      <c r="S162" s="1"/>
      <c r="T162" s="1"/>
      <c r="U162" s="11" t="s">
        <v>539</v>
      </c>
    </row>
    <row r="163" spans="14:21">
      <c r="N163" s="13"/>
      <c r="O163" s="14"/>
      <c r="P163" s="4">
        <v>708816</v>
      </c>
      <c r="Q163" s="4" t="s">
        <v>159</v>
      </c>
      <c r="R163" s="1"/>
      <c r="S163" s="1"/>
      <c r="T163" s="1"/>
      <c r="U163" s="11" t="s">
        <v>540</v>
      </c>
    </row>
    <row r="164" spans="14:21">
      <c r="N164" s="13"/>
      <c r="O164" s="14"/>
      <c r="P164" s="4">
        <v>708817</v>
      </c>
      <c r="Q164" s="4" t="s">
        <v>181</v>
      </c>
      <c r="R164" s="1"/>
      <c r="S164" s="1"/>
      <c r="T164" s="1"/>
      <c r="U164" s="11" t="s">
        <v>541</v>
      </c>
    </row>
    <row r="165" spans="14:21">
      <c r="N165" s="13"/>
      <c r="O165" s="14"/>
      <c r="P165" s="4">
        <v>708818</v>
      </c>
      <c r="Q165" s="4" t="s">
        <v>237</v>
      </c>
      <c r="R165" s="1"/>
      <c r="S165" s="1"/>
      <c r="T165" s="1"/>
      <c r="U165" s="11" t="s">
        <v>542</v>
      </c>
    </row>
    <row r="166" spans="14:21">
      <c r="N166" s="13"/>
      <c r="O166" s="14"/>
      <c r="P166" s="4">
        <v>708819</v>
      </c>
      <c r="Q166" s="4" t="s">
        <v>177</v>
      </c>
      <c r="R166" s="1"/>
      <c r="S166" s="1"/>
      <c r="T166" s="1"/>
      <c r="U166" s="11" t="s">
        <v>543</v>
      </c>
    </row>
    <row r="167" spans="14:21">
      <c r="N167" s="13"/>
      <c r="O167" s="14"/>
      <c r="P167" s="4">
        <v>708820</v>
      </c>
      <c r="Q167" s="4" t="s">
        <v>238</v>
      </c>
      <c r="R167" s="1"/>
      <c r="S167" s="1"/>
      <c r="T167" s="1"/>
      <c r="U167" s="11" t="s">
        <v>544</v>
      </c>
    </row>
    <row r="168" spans="14:21">
      <c r="N168" s="13"/>
      <c r="O168" s="14"/>
      <c r="P168" s="4">
        <v>708830</v>
      </c>
      <c r="Q168" s="4" t="s">
        <v>182</v>
      </c>
      <c r="R168" s="1"/>
      <c r="S168" s="1"/>
      <c r="T168" s="1"/>
      <c r="U168" s="11" t="s">
        <v>545</v>
      </c>
    </row>
    <row r="169" spans="14:21">
      <c r="N169" s="13"/>
      <c r="O169" s="14"/>
      <c r="P169" s="4">
        <v>708835</v>
      </c>
      <c r="Q169" s="4" t="s">
        <v>168</v>
      </c>
      <c r="R169" s="1"/>
      <c r="S169" s="1"/>
      <c r="T169" s="1"/>
      <c r="U169" s="11" t="s">
        <v>546</v>
      </c>
    </row>
    <row r="170" spans="14:21">
      <c r="N170" s="13"/>
      <c r="O170" s="14"/>
      <c r="P170" s="4">
        <v>708838</v>
      </c>
      <c r="Q170" s="4" t="s">
        <v>169</v>
      </c>
      <c r="R170" s="1"/>
      <c r="S170" s="1"/>
      <c r="T170" s="1"/>
      <c r="U170" s="11" t="s">
        <v>547</v>
      </c>
    </row>
    <row r="171" spans="14:21">
      <c r="N171" s="13"/>
      <c r="O171" s="14"/>
      <c r="P171" s="4">
        <v>708840</v>
      </c>
      <c r="Q171" s="4" t="s">
        <v>170</v>
      </c>
      <c r="R171" s="1"/>
      <c r="S171" s="1"/>
      <c r="T171" s="1"/>
      <c r="U171" s="11" t="s">
        <v>548</v>
      </c>
    </row>
    <row r="172" spans="14:21">
      <c r="N172" s="13"/>
      <c r="O172" s="14"/>
      <c r="P172" s="4">
        <v>708841</v>
      </c>
      <c r="Q172" s="4" t="s">
        <v>171</v>
      </c>
      <c r="R172" s="1"/>
      <c r="S172" s="1"/>
      <c r="T172" s="1"/>
      <c r="U172" s="11" t="s">
        <v>549</v>
      </c>
    </row>
    <row r="173" spans="14:21">
      <c r="N173" s="13"/>
      <c r="O173" s="14"/>
      <c r="P173" s="4">
        <v>708842</v>
      </c>
      <c r="Q173" s="4" t="s">
        <v>162</v>
      </c>
      <c r="R173" s="1"/>
      <c r="S173" s="1"/>
      <c r="T173" s="1"/>
      <c r="U173" s="11" t="s">
        <v>550</v>
      </c>
    </row>
    <row r="174" spans="14:21">
      <c r="N174" s="13"/>
      <c r="O174" s="14"/>
      <c r="P174" s="4">
        <v>708851</v>
      </c>
      <c r="Q174" s="4" t="s">
        <v>150</v>
      </c>
      <c r="R174" s="1"/>
      <c r="S174" s="1"/>
      <c r="T174" s="1"/>
      <c r="U174" s="11" t="s">
        <v>551</v>
      </c>
    </row>
    <row r="175" spans="14:21">
      <c r="N175" s="13"/>
      <c r="O175" s="14"/>
      <c r="P175" s="4">
        <v>708852</v>
      </c>
      <c r="Q175" s="4" t="s">
        <v>300</v>
      </c>
      <c r="R175" s="1"/>
      <c r="S175" s="1"/>
      <c r="T175" s="1"/>
      <c r="U175" s="11" t="s">
        <v>552</v>
      </c>
    </row>
    <row r="176" spans="14:21">
      <c r="N176" s="13"/>
      <c r="O176" s="14"/>
      <c r="P176" s="4">
        <v>708861</v>
      </c>
      <c r="Q176" s="4" t="s">
        <v>327</v>
      </c>
      <c r="R176" s="1"/>
      <c r="S176" s="1"/>
      <c r="T176" s="1"/>
      <c r="U176" s="11" t="s">
        <v>553</v>
      </c>
    </row>
    <row r="177" spans="14:21">
      <c r="N177" s="12"/>
      <c r="O177" s="15"/>
      <c r="P177" s="4">
        <v>709600</v>
      </c>
      <c r="Q177" s="4" t="s">
        <v>289</v>
      </c>
      <c r="R177" s="1"/>
      <c r="S177" s="1"/>
      <c r="T177" s="1"/>
      <c r="U177" s="11" t="s">
        <v>554</v>
      </c>
    </row>
    <row r="178" spans="14:21">
      <c r="N178" s="13">
        <v>74</v>
      </c>
      <c r="O178" s="14" t="s">
        <v>93</v>
      </c>
      <c r="P178" s="4">
        <v>741000</v>
      </c>
      <c r="Q178" s="4" t="s">
        <v>260</v>
      </c>
      <c r="R178" s="1"/>
      <c r="S178" s="1"/>
      <c r="T178" s="1"/>
      <c r="U178" s="11" t="s">
        <v>555</v>
      </c>
    </row>
    <row r="179" spans="14:21">
      <c r="N179" s="13"/>
      <c r="O179" s="14"/>
      <c r="P179" s="4">
        <v>742000</v>
      </c>
      <c r="Q179" s="4" t="s">
        <v>155</v>
      </c>
      <c r="R179" s="1"/>
      <c r="S179" s="1"/>
      <c r="T179" s="1"/>
      <c r="U179" s="11" t="s">
        <v>556</v>
      </c>
    </row>
    <row r="180" spans="14:21">
      <c r="N180" s="13"/>
      <c r="O180" s="14"/>
      <c r="P180" s="4">
        <v>743100</v>
      </c>
      <c r="Q180" s="4" t="s">
        <v>94</v>
      </c>
      <c r="R180" s="1"/>
      <c r="S180" s="1"/>
      <c r="T180" s="1"/>
      <c r="U180" s="11" t="s">
        <v>557</v>
      </c>
    </row>
    <row r="181" spans="14:21">
      <c r="N181" s="13"/>
      <c r="O181" s="14"/>
      <c r="P181" s="4">
        <v>743200</v>
      </c>
      <c r="Q181" s="4" t="s">
        <v>95</v>
      </c>
      <c r="R181" s="1"/>
      <c r="S181" s="1"/>
      <c r="T181" s="1"/>
      <c r="U181" s="11" t="s">
        <v>558</v>
      </c>
    </row>
    <row r="182" spans="14:21">
      <c r="N182" s="13"/>
      <c r="O182" s="14"/>
      <c r="P182" s="4">
        <v>743300</v>
      </c>
      <c r="Q182" s="4" t="s">
        <v>324</v>
      </c>
      <c r="R182" s="1"/>
      <c r="S182" s="1"/>
      <c r="T182" s="1"/>
      <c r="U182" s="11" t="s">
        <v>559</v>
      </c>
    </row>
    <row r="183" spans="14:21">
      <c r="N183" s="13"/>
      <c r="O183" s="14"/>
      <c r="P183" s="4">
        <v>743400</v>
      </c>
      <c r="Q183" s="4" t="s">
        <v>305</v>
      </c>
      <c r="R183" s="1"/>
      <c r="S183" s="1"/>
      <c r="T183" s="1"/>
      <c r="U183" s="11" t="s">
        <v>560</v>
      </c>
    </row>
    <row r="184" spans="14:21">
      <c r="N184" s="13"/>
      <c r="O184" s="14"/>
      <c r="P184" s="4">
        <v>744100</v>
      </c>
      <c r="Q184" s="4" t="s">
        <v>140</v>
      </c>
      <c r="R184" s="1"/>
      <c r="S184" s="1"/>
      <c r="T184" s="1"/>
      <c r="U184" s="11" t="s">
        <v>561</v>
      </c>
    </row>
    <row r="185" spans="14:21">
      <c r="N185" s="13"/>
      <c r="O185" s="14"/>
      <c r="P185" s="4">
        <v>745000</v>
      </c>
      <c r="Q185" s="4" t="s">
        <v>96</v>
      </c>
      <c r="R185" s="1"/>
      <c r="S185" s="1"/>
      <c r="T185" s="1"/>
      <c r="U185" s="11" t="s">
        <v>562</v>
      </c>
    </row>
    <row r="186" spans="14:21">
      <c r="N186" s="13"/>
      <c r="O186" s="14"/>
      <c r="P186" s="4">
        <v>746000</v>
      </c>
      <c r="Q186" s="4" t="s">
        <v>163</v>
      </c>
      <c r="R186" s="1"/>
      <c r="S186" s="1"/>
      <c r="T186" s="1"/>
      <c r="U186" s="11" t="s">
        <v>563</v>
      </c>
    </row>
    <row r="187" spans="14:21">
      <c r="N187" s="12"/>
      <c r="O187" s="15"/>
      <c r="P187" s="4">
        <v>748900</v>
      </c>
      <c r="Q187" s="4" t="s">
        <v>130</v>
      </c>
      <c r="R187" s="1"/>
      <c r="S187" s="1"/>
      <c r="T187" s="1"/>
      <c r="U187" s="11" t="s">
        <v>564</v>
      </c>
    </row>
    <row r="188" spans="14:21">
      <c r="N188" s="13">
        <v>75</v>
      </c>
      <c r="O188" s="14" t="s">
        <v>172</v>
      </c>
      <c r="P188" s="4">
        <v>187800</v>
      </c>
      <c r="Q188" s="4" t="s">
        <v>261</v>
      </c>
      <c r="R188" s="1"/>
      <c r="S188" s="1"/>
      <c r="T188" s="1"/>
      <c r="U188" s="11" t="s">
        <v>565</v>
      </c>
    </row>
    <row r="189" spans="14:21">
      <c r="N189" s="13"/>
      <c r="O189" s="14"/>
      <c r="P189" s="4">
        <v>751114</v>
      </c>
      <c r="Q189" s="4" t="s">
        <v>338</v>
      </c>
      <c r="R189" s="1"/>
      <c r="S189" s="1"/>
      <c r="T189" s="1"/>
      <c r="U189" s="11" t="s">
        <v>566</v>
      </c>
    </row>
    <row r="190" spans="14:21">
      <c r="N190" s="13"/>
      <c r="O190" s="14"/>
      <c r="P190" s="4">
        <v>751120</v>
      </c>
      <c r="Q190" s="4" t="s">
        <v>331</v>
      </c>
      <c r="R190" s="1"/>
      <c r="S190" s="1"/>
      <c r="T190" s="1"/>
      <c r="U190" s="11" t="s">
        <v>567</v>
      </c>
    </row>
    <row r="191" spans="14:21">
      <c r="N191" s="13"/>
      <c r="O191" s="14"/>
      <c r="P191" s="4">
        <v>756000</v>
      </c>
      <c r="Q191" s="4" t="s">
        <v>341</v>
      </c>
      <c r="R191" s="1"/>
      <c r="S191" s="1"/>
      <c r="T191" s="1"/>
      <c r="U191" s="11" t="s">
        <v>568</v>
      </c>
    </row>
    <row r="192" spans="14:21">
      <c r="N192" s="13"/>
      <c r="O192" s="14"/>
      <c r="P192" s="4">
        <v>756500</v>
      </c>
      <c r="Q192" s="4" t="s">
        <v>358</v>
      </c>
      <c r="R192" s="1"/>
      <c r="S192" s="1"/>
      <c r="T192" s="1"/>
      <c r="U192" s="11" t="s">
        <v>569</v>
      </c>
    </row>
    <row r="193" spans="14:21">
      <c r="N193" s="13"/>
      <c r="O193" s="14"/>
      <c r="P193" s="4">
        <v>756700</v>
      </c>
      <c r="Q193" s="4" t="s">
        <v>342</v>
      </c>
      <c r="R193" s="1"/>
      <c r="S193" s="1"/>
      <c r="T193" s="1"/>
      <c r="U193" s="11" t="s">
        <v>570</v>
      </c>
    </row>
    <row r="194" spans="14:21">
      <c r="N194" s="12"/>
      <c r="O194" s="15"/>
      <c r="P194" s="4">
        <v>758500</v>
      </c>
      <c r="Q194" s="4" t="s">
        <v>172</v>
      </c>
      <c r="R194" s="1"/>
      <c r="S194" s="1"/>
      <c r="T194" s="1"/>
      <c r="U194" s="11" t="s">
        <v>571</v>
      </c>
    </row>
    <row r="195" spans="14:21">
      <c r="N195" s="13">
        <v>76</v>
      </c>
      <c r="O195" s="14" t="s">
        <v>262</v>
      </c>
      <c r="P195" s="4">
        <v>187681</v>
      </c>
      <c r="Q195" s="4" t="s">
        <v>263</v>
      </c>
      <c r="R195" s="1"/>
      <c r="S195" s="1"/>
      <c r="T195" s="1"/>
      <c r="U195" s="11" t="s">
        <v>572</v>
      </c>
    </row>
    <row r="196" spans="14:21">
      <c r="N196" s="13"/>
      <c r="O196" s="14"/>
      <c r="P196" s="4">
        <v>762100</v>
      </c>
      <c r="Q196" s="4" t="s">
        <v>264</v>
      </c>
      <c r="R196" s="1"/>
      <c r="S196" s="1"/>
      <c r="T196" s="1"/>
      <c r="U196" s="11" t="s">
        <v>573</v>
      </c>
    </row>
    <row r="197" spans="14:21">
      <c r="N197" s="13"/>
      <c r="O197" s="14"/>
      <c r="P197" s="4">
        <v>762400</v>
      </c>
      <c r="Q197" s="4" t="s">
        <v>347</v>
      </c>
      <c r="R197" s="1"/>
      <c r="S197" s="1"/>
      <c r="T197" s="1"/>
      <c r="U197" s="11" t="s">
        <v>574</v>
      </c>
    </row>
    <row r="198" spans="14:21">
      <c r="N198" s="13"/>
      <c r="O198" s="14"/>
      <c r="P198" s="4">
        <v>764100</v>
      </c>
      <c r="Q198" s="4" t="s">
        <v>265</v>
      </c>
      <c r="R198" s="1"/>
      <c r="S198" s="1"/>
      <c r="T198" s="1"/>
      <c r="U198" s="11" t="s">
        <v>575</v>
      </c>
    </row>
    <row r="199" spans="14:21">
      <c r="N199" s="13"/>
      <c r="O199" s="14"/>
      <c r="P199" s="4">
        <v>764200</v>
      </c>
      <c r="Q199" s="4" t="s">
        <v>350</v>
      </c>
      <c r="R199" s="1"/>
      <c r="S199" s="1"/>
      <c r="T199" s="1"/>
      <c r="U199" s="11" t="s">
        <v>576</v>
      </c>
    </row>
    <row r="200" spans="14:21">
      <c r="N200" s="13"/>
      <c r="O200" s="14"/>
      <c r="P200" s="4">
        <v>768100</v>
      </c>
      <c r="Q200" s="4" t="s">
        <v>308</v>
      </c>
      <c r="R200" s="1"/>
      <c r="S200" s="1"/>
      <c r="T200" s="1"/>
      <c r="U200" s="11" t="s">
        <v>577</v>
      </c>
    </row>
    <row r="201" spans="14:21">
      <c r="N201" s="12"/>
      <c r="O201" s="15"/>
      <c r="P201" s="4">
        <v>768200</v>
      </c>
      <c r="Q201" s="4" t="s">
        <v>266</v>
      </c>
      <c r="R201" s="1"/>
      <c r="S201" s="1"/>
      <c r="T201" s="1"/>
      <c r="U201" s="11" t="s">
        <v>578</v>
      </c>
    </row>
    <row r="202" spans="14:21">
      <c r="N202" s="13">
        <v>77</v>
      </c>
      <c r="O202" s="14" t="s">
        <v>134</v>
      </c>
      <c r="P202" s="4">
        <v>771400</v>
      </c>
      <c r="Q202" s="4" t="s">
        <v>309</v>
      </c>
      <c r="R202" s="1"/>
      <c r="S202" s="1"/>
      <c r="T202" s="1"/>
      <c r="U202" s="11" t="s">
        <v>579</v>
      </c>
    </row>
    <row r="203" spans="14:21">
      <c r="N203" s="13"/>
      <c r="O203" s="14"/>
      <c r="P203" s="4">
        <v>771800</v>
      </c>
      <c r="Q203" s="4" t="s">
        <v>135</v>
      </c>
      <c r="R203" s="1"/>
      <c r="S203" s="1"/>
      <c r="T203" s="1"/>
      <c r="U203" s="11" t="s">
        <v>580</v>
      </c>
    </row>
    <row r="204" spans="14:21">
      <c r="N204" s="12"/>
      <c r="O204" s="15"/>
      <c r="P204" s="4">
        <v>777100</v>
      </c>
      <c r="Q204" s="4" t="s">
        <v>280</v>
      </c>
      <c r="R204" s="1"/>
      <c r="S204" s="1"/>
      <c r="T204" s="1"/>
      <c r="U204" s="11" t="s">
        <v>581</v>
      </c>
    </row>
    <row r="205" spans="14:21">
      <c r="N205" s="13">
        <v>78</v>
      </c>
      <c r="O205" s="14" t="s">
        <v>69</v>
      </c>
      <c r="P205" s="4">
        <v>781500</v>
      </c>
      <c r="Q205" s="4" t="s">
        <v>70</v>
      </c>
      <c r="R205" s="1"/>
      <c r="S205" s="1"/>
      <c r="T205" s="1"/>
      <c r="U205" s="11" t="s">
        <v>582</v>
      </c>
    </row>
    <row r="206" spans="14:21">
      <c r="N206" s="13"/>
      <c r="O206" s="14"/>
      <c r="P206" s="4">
        <v>781740</v>
      </c>
      <c r="Q206" s="4" t="s">
        <v>239</v>
      </c>
      <c r="R206" s="1"/>
      <c r="S206" s="1"/>
      <c r="T206" s="1"/>
      <c r="U206" s="11" t="s">
        <v>583</v>
      </c>
    </row>
    <row r="207" spans="14:21">
      <c r="N207" s="13"/>
      <c r="O207" s="14"/>
      <c r="P207" s="4">
        <v>781745</v>
      </c>
      <c r="Q207" s="4" t="s">
        <v>354</v>
      </c>
      <c r="R207" s="1"/>
      <c r="S207" s="1"/>
      <c r="T207" s="1"/>
      <c r="U207" s="11" t="s">
        <v>584</v>
      </c>
    </row>
    <row r="208" spans="14:21">
      <c r="N208" s="12"/>
      <c r="O208" s="15"/>
      <c r="P208" s="4">
        <v>786620</v>
      </c>
      <c r="Q208" s="4" t="s">
        <v>267</v>
      </c>
      <c r="R208" s="1"/>
      <c r="S208" s="1"/>
      <c r="T208" s="1"/>
      <c r="U208" s="11" t="s">
        <v>585</v>
      </c>
    </row>
    <row r="209" spans="14:21">
      <c r="N209" s="13">
        <v>79</v>
      </c>
      <c r="O209" s="14" t="s">
        <v>44</v>
      </c>
      <c r="P209" s="4">
        <v>791100</v>
      </c>
      <c r="Q209" s="4" t="s">
        <v>307</v>
      </c>
      <c r="R209" s="1"/>
      <c r="S209" s="1"/>
      <c r="T209" s="1"/>
      <c r="U209" s="11" t="s">
        <v>586</v>
      </c>
    </row>
    <row r="210" spans="14:21">
      <c r="N210" s="13"/>
      <c r="O210" s="14"/>
      <c r="P210" s="4">
        <v>791200</v>
      </c>
      <c r="Q210" s="4" t="s">
        <v>188</v>
      </c>
      <c r="R210" s="1"/>
      <c r="S210" s="1"/>
      <c r="T210" s="1"/>
      <c r="U210" s="11" t="s">
        <v>587</v>
      </c>
    </row>
    <row r="211" spans="14:21">
      <c r="N211" s="12"/>
      <c r="O211" s="15"/>
      <c r="P211" s="4">
        <v>791300</v>
      </c>
      <c r="Q211" s="4" t="s">
        <v>45</v>
      </c>
      <c r="R211" s="1"/>
      <c r="S211" s="1"/>
      <c r="T211" s="1"/>
      <c r="U211" s="11" t="s">
        <v>588</v>
      </c>
    </row>
    <row r="212" spans="14:21">
      <c r="N212" s="4" t="s">
        <v>421</v>
      </c>
      <c r="O212" s="1"/>
      <c r="P212" s="1"/>
      <c r="Q212" s="1"/>
      <c r="R212" s="1"/>
      <c r="S212" s="1"/>
      <c r="T212" s="1"/>
      <c r="U212" s="11" t="s">
        <v>589</v>
      </c>
    </row>
    <row r="213" spans="14:21">
      <c r="N213" s="1"/>
      <c r="O213" s="1"/>
      <c r="P213" s="1"/>
      <c r="Q213" s="1"/>
      <c r="R213" s="1"/>
      <c r="S213" s="1"/>
      <c r="T213" s="1"/>
      <c r="U213" s="11" t="s">
        <v>590</v>
      </c>
    </row>
    <row r="214" spans="14:21">
      <c r="N214" s="1"/>
      <c r="O214" s="1"/>
      <c r="P214" s="1"/>
      <c r="Q214" s="1"/>
      <c r="R214" s="1"/>
      <c r="S214" s="1"/>
      <c r="T214" s="1"/>
      <c r="U214" s="11" t="s">
        <v>591</v>
      </c>
    </row>
    <row r="215" spans="14:21">
      <c r="N215" s="1"/>
      <c r="O215" s="1"/>
      <c r="P215" s="1"/>
      <c r="Q215" s="1"/>
      <c r="R215" s="1"/>
      <c r="S215" s="1"/>
      <c r="T215" s="1"/>
      <c r="U215" s="11" t="s">
        <v>592</v>
      </c>
    </row>
    <row r="216" spans="14:21">
      <c r="N216" s="1"/>
      <c r="O216" s="1"/>
      <c r="P216" s="1"/>
      <c r="Q216" s="1"/>
      <c r="R216" s="1"/>
      <c r="S216" s="1"/>
      <c r="T216" s="1"/>
      <c r="U216" s="11" t="s">
        <v>593</v>
      </c>
    </row>
    <row r="217" spans="14:21">
      <c r="N217" s="1"/>
      <c r="O217" s="1"/>
      <c r="P217" s="1"/>
      <c r="Q217" s="1"/>
      <c r="R217" s="1"/>
      <c r="S217" s="1"/>
      <c r="T217" s="1"/>
      <c r="U217" s="11" t="s">
        <v>594</v>
      </c>
    </row>
    <row r="218" spans="14:21">
      <c r="N218" s="1"/>
      <c r="O218" s="1"/>
      <c r="P218" s="1"/>
      <c r="Q218" s="1"/>
      <c r="R218" s="1"/>
      <c r="S218" s="1"/>
      <c r="T218" s="1"/>
      <c r="U218" s="11" t="s">
        <v>595</v>
      </c>
    </row>
    <row r="219" spans="14:21">
      <c r="N219" s="1"/>
      <c r="O219" s="1"/>
      <c r="P219" s="1"/>
      <c r="Q219" s="1"/>
      <c r="R219" s="1"/>
      <c r="S219" s="1"/>
      <c r="T219" s="1"/>
      <c r="U219" s="11" t="s">
        <v>596</v>
      </c>
    </row>
    <row r="220" spans="14:21">
      <c r="N220" s="1"/>
      <c r="O220" s="1"/>
      <c r="P220" s="1"/>
      <c r="Q220" s="1"/>
      <c r="R220" s="1"/>
      <c r="S220" s="1"/>
      <c r="T220" s="1"/>
      <c r="U220" s="11" t="s">
        <v>597</v>
      </c>
    </row>
    <row r="221" spans="14:21">
      <c r="N221" s="1"/>
      <c r="O221" s="1"/>
      <c r="P221" s="1"/>
      <c r="Q221" s="1"/>
      <c r="R221" s="1"/>
      <c r="S221" s="1"/>
      <c r="T221" s="1"/>
      <c r="U221" s="11" t="s">
        <v>598</v>
      </c>
    </row>
    <row r="222" spans="14:21">
      <c r="N222" s="1"/>
      <c r="O222" s="1"/>
      <c r="P222" s="1"/>
      <c r="Q222" s="1"/>
      <c r="R222" s="1"/>
      <c r="S222" s="1"/>
      <c r="T222" s="1"/>
      <c r="U222" s="11" t="s">
        <v>599</v>
      </c>
    </row>
    <row r="223" spans="14:21">
      <c r="N223" s="1"/>
      <c r="O223" s="1"/>
      <c r="P223" s="1"/>
      <c r="Q223" s="1"/>
      <c r="R223" s="1"/>
      <c r="S223" s="1"/>
      <c r="T223" s="1"/>
      <c r="U223" s="11" t="s">
        <v>600</v>
      </c>
    </row>
    <row r="224" spans="14:21">
      <c r="N224" s="1"/>
      <c r="O224" s="1"/>
      <c r="P224" s="1"/>
      <c r="Q224" s="1"/>
      <c r="R224" s="1"/>
      <c r="S224" s="1"/>
      <c r="T224" s="1"/>
      <c r="U224" s="11" t="s">
        <v>601</v>
      </c>
    </row>
    <row r="225" spans="21:21">
      <c r="U225" s="11" t="s">
        <v>602</v>
      </c>
    </row>
    <row r="226" spans="21:21">
      <c r="U226" s="11" t="s">
        <v>603</v>
      </c>
    </row>
    <row r="227" spans="21:21">
      <c r="U227" s="11" t="s">
        <v>604</v>
      </c>
    </row>
    <row r="228" spans="21:21">
      <c r="U228" s="11" t="s">
        <v>605</v>
      </c>
    </row>
    <row r="229" spans="21:21">
      <c r="U229" s="11" t="s">
        <v>606</v>
      </c>
    </row>
    <row r="230" spans="21:21">
      <c r="U230" s="11" t="s">
        <v>607</v>
      </c>
    </row>
    <row r="231" spans="21:21">
      <c r="U231" s="11" t="s">
        <v>608</v>
      </c>
    </row>
    <row r="232" spans="21:21">
      <c r="U232" s="11" t="s">
        <v>609</v>
      </c>
    </row>
    <row r="233" spans="21:21">
      <c r="U233" s="11" t="s">
        <v>610</v>
      </c>
    </row>
    <row r="234" spans="21:21">
      <c r="U234" s="11" t="s">
        <v>611</v>
      </c>
    </row>
    <row r="235" spans="21:21">
      <c r="U235" s="11" t="s">
        <v>612</v>
      </c>
    </row>
    <row r="236" spans="21:21">
      <c r="U236" s="11" t="s">
        <v>613</v>
      </c>
    </row>
    <row r="237" spans="21:21">
      <c r="U237" s="11" t="s">
        <v>614</v>
      </c>
    </row>
    <row r="238" spans="21:21">
      <c r="U238" s="11" t="s">
        <v>615</v>
      </c>
    </row>
    <row r="239" spans="21:21">
      <c r="U239" s="11" t="s">
        <v>616</v>
      </c>
    </row>
    <row r="240" spans="21:21">
      <c r="U240" s="11" t="s">
        <v>617</v>
      </c>
    </row>
    <row r="241" spans="21:21">
      <c r="U241" s="11" t="s">
        <v>618</v>
      </c>
    </row>
    <row r="242" spans="21:21">
      <c r="U242" s="11" t="s">
        <v>619</v>
      </c>
    </row>
    <row r="243" spans="21:21">
      <c r="U243" s="11" t="s">
        <v>620</v>
      </c>
    </row>
    <row r="244" spans="21:21">
      <c r="U244" s="11" t="s">
        <v>621</v>
      </c>
    </row>
    <row r="245" spans="21:21">
      <c r="U245" s="11" t="s">
        <v>622</v>
      </c>
    </row>
    <row r="246" spans="21:21">
      <c r="U246" s="11" t="s">
        <v>623</v>
      </c>
    </row>
    <row r="247" spans="21:21">
      <c r="U247" s="11" t="s">
        <v>624</v>
      </c>
    </row>
    <row r="248" spans="21:21">
      <c r="U248" s="11" t="s">
        <v>419</v>
      </c>
    </row>
    <row r="249" spans="21:21">
      <c r="U249" s="11" t="s">
        <v>625</v>
      </c>
    </row>
    <row r="250" spans="21:21">
      <c r="U250" s="11" t="s">
        <v>626</v>
      </c>
    </row>
    <row r="251" spans="21:21">
      <c r="U251" s="11" t="s">
        <v>421</v>
      </c>
    </row>
  </sheetData>
  <autoFilter ref="A4:Y5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CST GLOBAL</vt:lpstr>
      <vt:lpstr>05.10</vt:lpstr>
      <vt:lpstr>TP</vt:lpstr>
      <vt:lpstr>'CST GLOBAL'!Zone_d_impression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DIZIER-CHANFREAU</dc:creator>
  <cp:lastModifiedBy>Valentin MICHON</cp:lastModifiedBy>
  <cp:lastPrinted>2015-11-25T11:18:43Z</cp:lastPrinted>
  <dcterms:created xsi:type="dcterms:W3CDTF">2015-06-29T20:45:36Z</dcterms:created>
  <dcterms:modified xsi:type="dcterms:W3CDTF">2015-12-09T09:14:20Z</dcterms:modified>
</cp:coreProperties>
</file>