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-15" yWindow="45" windowWidth="19230" windowHeight="11955"/>
  </bookViews>
  <sheets>
    <sheet name="Frais" sheetId="3" r:id="rId1"/>
    <sheet name="NF EURO2" sheetId="5" r:id="rId2"/>
  </sheets>
  <definedNames>
    <definedName name="_xlnm._FilterDatabase" localSheetId="0" hidden="1">Frais!$A$13:$L$59</definedName>
    <definedName name="CoulCell">GET.CELL(63,Frais!$A1)</definedName>
    <definedName name="entité">Frais!$S$1:$S$1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Frais!$D$36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5621"/>
  <pivotCaches>
    <pivotCache cacheId="0" r:id="rId3"/>
    <pivotCache cacheId="4" r:id="rId4"/>
  </pivotCaches>
</workbook>
</file>

<file path=xl/calcChain.xml><?xml version="1.0" encoding="utf-8"?>
<calcChain xmlns="http://schemas.openxmlformats.org/spreadsheetml/2006/main">
  <c r="H9" i="5" l="1"/>
  <c r="S26" i="3" l="1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M42" i="3" s="1"/>
  <c r="I43" i="3"/>
  <c r="M43" i="3" s="1"/>
  <c r="I44" i="3"/>
  <c r="M44" i="3" s="1"/>
  <c r="I45" i="3"/>
  <c r="M45" i="3" s="1"/>
  <c r="I46" i="3"/>
  <c r="M46" i="3" s="1"/>
  <c r="I47" i="3"/>
  <c r="M47" i="3" s="1"/>
  <c r="I48" i="3"/>
  <c r="M48" i="3" s="1"/>
  <c r="I49" i="3"/>
  <c r="M49" i="3" s="1"/>
  <c r="I50" i="3"/>
  <c r="M50" i="3" s="1"/>
  <c r="I51" i="3"/>
  <c r="M51" i="3" s="1"/>
  <c r="I52" i="3"/>
  <c r="M52" i="3" s="1"/>
  <c r="I53" i="3"/>
  <c r="M53" i="3" s="1"/>
  <c r="I54" i="3"/>
  <c r="M54" i="3" s="1"/>
  <c r="I55" i="3"/>
  <c r="M55" i="3" s="1"/>
  <c r="I56" i="3"/>
  <c r="M56" i="3" s="1"/>
  <c r="I57" i="3"/>
  <c r="M57" i="3" s="1"/>
  <c r="I58" i="3"/>
  <c r="M58" i="3" s="1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K59" i="3" l="1"/>
  <c r="J35" i="5" l="1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14" i="5"/>
  <c r="S27" i="3"/>
  <c r="S28" i="3"/>
  <c r="T26" i="3" s="1"/>
  <c r="U26" i="3" l="1"/>
  <c r="J36" i="5" s="1"/>
  <c r="J7" i="5" l="1"/>
  <c r="H7" i="5"/>
  <c r="J2" i="5" l="1"/>
  <c r="L29" i="3" l="1"/>
  <c r="L30" i="3"/>
  <c r="L31" i="3"/>
  <c r="L32" i="3"/>
  <c r="L33" i="3"/>
  <c r="L34" i="3"/>
  <c r="L35" i="3"/>
  <c r="L36" i="3"/>
  <c r="L37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23" i="3" l="1"/>
  <c r="L23" i="3"/>
  <c r="M24" i="3"/>
  <c r="L24" i="3"/>
  <c r="M25" i="3"/>
  <c r="L25" i="3"/>
  <c r="M26" i="3"/>
  <c r="M27" i="3"/>
  <c r="L27" i="3"/>
  <c r="M28" i="3"/>
  <c r="L28" i="3"/>
  <c r="L18" i="3"/>
  <c r="M15" i="3"/>
  <c r="M16" i="3"/>
  <c r="M17" i="3"/>
  <c r="M18" i="3"/>
  <c r="M19" i="3"/>
  <c r="M20" i="3"/>
  <c r="M21" i="3"/>
  <c r="M22" i="3"/>
  <c r="B13" i="5" l="1"/>
  <c r="L15" i="3"/>
  <c r="L16" i="3"/>
  <c r="L17" i="3"/>
  <c r="L19" i="3"/>
  <c r="L20" i="3"/>
  <c r="L21" i="3"/>
  <c r="L22" i="3"/>
  <c r="D9" i="5" l="1"/>
  <c r="C9" i="5"/>
  <c r="L14" i="3"/>
  <c r="I14" i="3"/>
  <c r="J13" i="5" l="1"/>
  <c r="H5" i="5"/>
  <c r="C7" i="5"/>
  <c r="J37" i="5" l="1"/>
  <c r="M14" i="3"/>
  <c r="J59" i="3"/>
  <c r="L26" i="3"/>
  <c r="L59" i="3" s="1"/>
</calcChain>
</file>

<file path=xl/sharedStrings.xml><?xml version="1.0" encoding="utf-8"?>
<sst xmlns="http://schemas.openxmlformats.org/spreadsheetml/2006/main" count="154" uniqueCount="111">
  <si>
    <t>NOTE DE FRAIS</t>
  </si>
  <si>
    <t>STE COMPT.</t>
  </si>
  <si>
    <t>Prénom et NOM :</t>
  </si>
  <si>
    <t>Mois de :</t>
  </si>
  <si>
    <t>ET.COMP</t>
  </si>
  <si>
    <t>SECTION</t>
  </si>
  <si>
    <t>S/SECT.</t>
  </si>
  <si>
    <t>POSTE BUDGETAIRE</t>
  </si>
  <si>
    <t>C.GENERAL</t>
  </si>
  <si>
    <t>CODE AUXIL.</t>
  </si>
  <si>
    <t>Dates</t>
  </si>
  <si>
    <t xml:space="preserve">MONTANT </t>
  </si>
  <si>
    <t>N°</t>
  </si>
  <si>
    <t>SOCIETE :</t>
  </si>
  <si>
    <t>GPSI</t>
  </si>
  <si>
    <t>Septembre</t>
  </si>
  <si>
    <t>Section</t>
  </si>
  <si>
    <t>Sous Section</t>
  </si>
  <si>
    <t>Catégorie</t>
  </si>
  <si>
    <t>Société</t>
  </si>
  <si>
    <t>Pôle/Dept</t>
  </si>
  <si>
    <t>Région / Antenne / Service</t>
  </si>
  <si>
    <t>Ste Compte</t>
  </si>
  <si>
    <t>15B1</t>
  </si>
  <si>
    <t>Délégation Mécanique</t>
  </si>
  <si>
    <t>Délégation Ensemblier</t>
  </si>
  <si>
    <t>Délégation Tuyauterie</t>
  </si>
  <si>
    <t>Frais de Réception</t>
  </si>
  <si>
    <t>Voyages et Déplacements</t>
  </si>
  <si>
    <t>Divers</t>
  </si>
  <si>
    <t>Compte général</t>
  </si>
  <si>
    <t>Prestataires</t>
  </si>
  <si>
    <t>TVA</t>
  </si>
  <si>
    <t>Date</t>
  </si>
  <si>
    <t>Combi</t>
  </si>
  <si>
    <t>STE COMPTE</t>
  </si>
  <si>
    <t>HT</t>
  </si>
  <si>
    <t>Siège et Autres Secteurs</t>
  </si>
  <si>
    <t>Division Nucléaire</t>
  </si>
  <si>
    <t>Oli &amp; Gas et Outre Mer</t>
  </si>
  <si>
    <t>Industrie</t>
  </si>
  <si>
    <t>Délégation AREVA</t>
  </si>
  <si>
    <t>Délégation Projets Majeurs et Spéciaux</t>
  </si>
  <si>
    <t>Spécialité Industrie</t>
  </si>
  <si>
    <t>N° Matricule</t>
  </si>
  <si>
    <t>Contrepartie unique</t>
  </si>
  <si>
    <t>4231X</t>
  </si>
  <si>
    <t>NAT. ANAL.</t>
  </si>
  <si>
    <t>Janvier</t>
  </si>
  <si>
    <t>Mois</t>
  </si>
  <si>
    <t>Jours</t>
  </si>
  <si>
    <t>Années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</si>
  <si>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</si>
  <si>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</si>
  <si>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</si>
  <si>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</si>
  <si>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</si>
  <si>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</si>
  <si>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</si>
  <si>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</si>
  <si>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</si>
  <si>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</si>
  <si>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0000</t>
  </si>
  <si>
    <t>Somme HT</t>
  </si>
  <si>
    <t>Somme de TVA</t>
  </si>
  <si>
    <t>Prénom &amp; NOM</t>
  </si>
  <si>
    <t>Frais de Mission</t>
  </si>
  <si>
    <t>Caburant</t>
  </si>
  <si>
    <t>Hôtel</t>
  </si>
  <si>
    <t>POLE</t>
  </si>
  <si>
    <t>Délégation</t>
  </si>
  <si>
    <t>NB - Si la devise est différente de l'euro</t>
  </si>
  <si>
    <t>8500TUY</t>
  </si>
  <si>
    <t>Midi</t>
  </si>
  <si>
    <t>Soir</t>
  </si>
  <si>
    <t>Repas</t>
  </si>
  <si>
    <t>Invité</t>
  </si>
  <si>
    <t xml:space="preserve">POLE : </t>
  </si>
  <si>
    <t>Délégation :</t>
  </si>
  <si>
    <t>Ticket Restaurant</t>
  </si>
  <si>
    <t>Qte</t>
  </si>
  <si>
    <t>Déduction</t>
  </si>
  <si>
    <t>Total</t>
  </si>
  <si>
    <t>Étiquettes de lignes</t>
  </si>
  <si>
    <t>Total général</t>
  </si>
  <si>
    <t>Nombre de Repas</t>
  </si>
  <si>
    <t>TTC</t>
  </si>
  <si>
    <t>C. Général</t>
  </si>
  <si>
    <t>part salariale</t>
  </si>
  <si>
    <t>part patronale</t>
  </si>
  <si>
    <t>Oui</t>
  </si>
  <si>
    <t>Non</t>
  </si>
  <si>
    <t>0001</t>
  </si>
  <si>
    <t>62560;8500TUY;0000</t>
  </si>
  <si>
    <t>62560;8500TUY;0001</t>
  </si>
  <si>
    <t>0002</t>
  </si>
  <si>
    <t>0003</t>
  </si>
  <si>
    <t>0004</t>
  </si>
  <si>
    <t>0005</t>
  </si>
  <si>
    <t>0006</t>
  </si>
  <si>
    <t>62560;8500TUY;0002</t>
  </si>
  <si>
    <t>62570;8500TUY;0003</t>
  </si>
  <si>
    <t>60613;8500TUY;0004</t>
  </si>
  <si>
    <t>62510;8500TUY;0005</t>
  </si>
  <si>
    <t>65820;8500TUY;0006</t>
  </si>
  <si>
    <t>62560</t>
  </si>
  <si>
    <t>62570</t>
  </si>
  <si>
    <t>60613</t>
  </si>
  <si>
    <t>62510</t>
  </si>
  <si>
    <t>65820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</si>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</sst>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</numFmts>
  <fonts count="12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8"/>
      <name val="Arial"/>
      <family val="2"/>
    </font>
    <font>
      <b/>
      <i/>
      <sz val="7"/>
      <name val="Arial"/>
      <family val="2"/>
    </font>
    <font>
      <b/>
      <sz val="12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medium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ck">
        <color indexed="64"/>
      </right>
      <top/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10">
    <xf numFmtId="0" fontId="0" fillId="0" borderId="0" xfId="0"/>
    <xf numFmtId="0" fontId="0" fillId="0" borderId="66" xfId="0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 applyProtection="1">
      <alignment vertical="center"/>
    </xf>
    <xf numFmtId="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1" fillId="0" borderId="9" xfId="0" applyNumberFormat="1" applyFont="1" applyBorder="1" applyAlignment="1" applyProtection="1">
      <alignment horizontal="center" vertical="center"/>
      <protection locked="0"/>
    </xf>
    <xf numFmtId="4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9" xfId="2" applyNumberFormat="1" applyFont="1" applyBorder="1" applyAlignment="1" applyProtection="1">
      <alignment horizontal="center" vertical="center"/>
    </xf>
    <xf numFmtId="49" fontId="1" fillId="0" borderId="9" xfId="0" applyNumberFormat="1" applyFont="1" applyBorder="1" applyAlignment="1" applyProtection="1">
      <alignment horizontal="center" vertical="center"/>
    </xf>
    <xf numFmtId="0" fontId="1" fillId="0" borderId="28" xfId="0" applyNumberFormat="1" applyFont="1" applyBorder="1" applyAlignment="1" applyProtection="1">
      <alignment horizontal="center" vertical="center"/>
      <protection locked="0"/>
    </xf>
    <xf numFmtId="0" fontId="1" fillId="0" borderId="30" xfId="0" applyNumberFormat="1" applyFont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 applyProtection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NumberFormat="1" applyFont="1" applyFill="1" applyBorder="1" applyAlignment="1">
      <alignment horizontal="center" vertical="center"/>
    </xf>
    <xf numFmtId="49" fontId="3" fillId="2" borderId="23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4" xfId="0" applyFont="1" applyFill="1" applyBorder="1" applyAlignment="1" applyProtection="1">
      <alignment vertical="center"/>
    </xf>
    <xf numFmtId="0" fontId="3" fillId="2" borderId="5" xfId="0" applyFont="1" applyFill="1" applyBorder="1" applyAlignment="1" applyProtection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" fontId="1" fillId="0" borderId="9" xfId="0" applyNumberFormat="1" applyFont="1" applyBorder="1" applyAlignment="1" applyProtection="1">
      <alignment horizontal="left" vertical="center"/>
      <protection locked="0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164" fontId="0" fillId="0" borderId="42" xfId="0" applyNumberFormat="1" applyBorder="1" applyAlignment="1">
      <alignment horizontal="center" vertical="center"/>
    </xf>
    <xf numFmtId="164" fontId="0" fillId="0" borderId="53" xfId="0" applyNumberFormat="1" applyBorder="1" applyAlignment="1">
      <alignment horizontal="center" vertical="center"/>
    </xf>
    <xf numFmtId="0" fontId="1" fillId="0" borderId="41" xfId="0" applyFont="1" applyFill="1" applyBorder="1" applyAlignment="1" applyProtection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9" fontId="0" fillId="0" borderId="55" xfId="0" applyNumberForma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1" fillId="0" borderId="25" xfId="0" applyFont="1" applyBorder="1" applyAlignment="1" applyProtection="1">
      <alignment horizontal="center" vertical="center"/>
      <protection hidden="1"/>
    </xf>
    <xf numFmtId="0" fontId="0" fillId="0" borderId="26" xfId="0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27" xfId="0" applyFont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center" vertical="center"/>
      <protection hidden="1"/>
    </xf>
    <xf numFmtId="49" fontId="1" fillId="0" borderId="25" xfId="0" applyNumberFormat="1" applyFont="1" applyBorder="1" applyAlignment="1" applyProtection="1">
      <alignment horizontal="center" vertical="center"/>
      <protection hidden="1"/>
    </xf>
    <xf numFmtId="14" fontId="1" fillId="0" borderId="25" xfId="0" applyNumberFormat="1" applyFont="1" applyBorder="1" applyAlignment="1" applyProtection="1">
      <alignment horizontal="center" vertical="center"/>
      <protection hidden="1"/>
    </xf>
    <xf numFmtId="0" fontId="1" fillId="0" borderId="32" xfId="0" applyFont="1" applyBorder="1" applyAlignment="1" applyProtection="1">
      <alignment horizontal="center" vertical="center"/>
      <protection hidden="1"/>
    </xf>
    <xf numFmtId="0" fontId="1" fillId="0" borderId="33" xfId="0" applyFont="1" applyBorder="1" applyAlignment="1" applyProtection="1">
      <alignment horizontal="center" vertical="center"/>
      <protection hidden="1"/>
    </xf>
    <xf numFmtId="44" fontId="0" fillId="0" borderId="34" xfId="3" applyFont="1" applyBorder="1" applyAlignment="1" applyProtection="1">
      <alignment horizontal="center" vertical="center"/>
      <protection hidden="1"/>
    </xf>
    <xf numFmtId="0" fontId="1" fillId="0" borderId="33" xfId="0" applyFont="1" applyFill="1" applyBorder="1" applyAlignment="1" applyProtection="1">
      <alignment horizontal="center" vertical="center"/>
      <protection hidden="1"/>
    </xf>
    <xf numFmtId="0" fontId="1" fillId="0" borderId="35" xfId="0" applyFont="1" applyFill="1" applyBorder="1" applyAlignment="1" applyProtection="1">
      <alignment horizontal="center" vertical="center"/>
      <protection hidden="1"/>
    </xf>
    <xf numFmtId="0" fontId="9" fillId="0" borderId="0" xfId="1" applyAlignment="1">
      <alignment horizontal="center" vertical="center"/>
    </xf>
    <xf numFmtId="0" fontId="9" fillId="0" borderId="0" xfId="1" applyBorder="1" applyAlignment="1">
      <alignment horizontal="center" vertical="center"/>
    </xf>
    <xf numFmtId="0" fontId="6" fillId="2" borderId="36" xfId="0" applyFont="1" applyFill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25" xfId="0" applyFont="1" applyFill="1" applyBorder="1" applyAlignment="1" applyProtection="1">
      <alignment horizontal="center" vertical="center"/>
      <protection hidden="1"/>
    </xf>
    <xf numFmtId="0" fontId="0" fillId="0" borderId="26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27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2" fontId="0" fillId="0" borderId="58" xfId="0" applyNumberFormat="1" applyBorder="1" applyAlignment="1">
      <alignment horizontal="center" vertical="center"/>
    </xf>
    <xf numFmtId="2" fontId="3" fillId="2" borderId="17" xfId="0" applyNumberFormat="1" applyFont="1" applyFill="1" applyBorder="1" applyAlignment="1">
      <alignment horizontal="center" vertical="center"/>
    </xf>
    <xf numFmtId="2" fontId="3" fillId="2" borderId="24" xfId="0" applyNumberFormat="1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2" fontId="3" fillId="2" borderId="18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1" fillId="0" borderId="11" xfId="0" applyNumberFormat="1" applyFont="1" applyBorder="1" applyAlignment="1" applyProtection="1">
      <alignment horizontal="center" vertical="center"/>
      <protection locked="0"/>
    </xf>
    <xf numFmtId="4" fontId="1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60" xfId="0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4" fontId="1" fillId="0" borderId="11" xfId="0" applyNumberFormat="1" applyFont="1" applyBorder="1" applyAlignment="1" applyProtection="1">
      <alignment horizontal="left" vertical="center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" fontId="1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1" xfId="2" applyNumberFormat="1" applyFont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0" fontId="1" fillId="0" borderId="63" xfId="0" applyNumberFormat="1" applyFont="1" applyBorder="1" applyAlignment="1" applyProtection="1">
      <alignment horizontal="center" vertical="center"/>
      <protection locked="0"/>
    </xf>
    <xf numFmtId="14" fontId="0" fillId="0" borderId="64" xfId="0" applyNumberFormat="1" applyBorder="1" applyAlignment="1">
      <alignment horizontal="center" vertical="center"/>
    </xf>
    <xf numFmtId="14" fontId="1" fillId="0" borderId="64" xfId="0" applyNumberFormat="1" applyFont="1" applyBorder="1" applyAlignment="1" applyProtection="1">
      <alignment horizontal="center" vertical="center"/>
      <protection locked="0"/>
    </xf>
    <xf numFmtId="44" fontId="0" fillId="0" borderId="64" xfId="3" applyFont="1" applyFill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49" fontId="1" fillId="0" borderId="64" xfId="0" applyNumberFormat="1" applyFont="1" applyBorder="1" applyAlignment="1" applyProtection="1">
      <alignment horizontal="center" vertical="center"/>
      <protection locked="0"/>
    </xf>
    <xf numFmtId="4" fontId="1" fillId="0" borderId="64" xfId="0" applyNumberFormat="1" applyFont="1" applyBorder="1" applyAlignment="1" applyProtection="1">
      <alignment horizontal="center" vertical="center"/>
      <protection locked="0"/>
    </xf>
    <xf numFmtId="0" fontId="1" fillId="0" borderId="64" xfId="2" applyNumberFormat="1" applyFont="1" applyBorder="1" applyAlignment="1" applyProtection="1">
      <alignment horizontal="center" vertical="center"/>
    </xf>
    <xf numFmtId="2" fontId="0" fillId="0" borderId="64" xfId="0" applyNumberFormat="1" applyFill="1" applyBorder="1" applyAlignment="1" applyProtection="1">
      <alignment horizontal="center" vertical="center"/>
    </xf>
    <xf numFmtId="2" fontId="0" fillId="0" borderId="65" xfId="0" applyNumberForma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2" fontId="1" fillId="0" borderId="9" xfId="0" applyNumberFormat="1" applyFont="1" applyFill="1" applyBorder="1" applyAlignment="1" applyProtection="1">
      <alignment horizontal="center" vertical="center"/>
    </xf>
    <xf numFmtId="0" fontId="1" fillId="4" borderId="30" xfId="0" applyNumberFormat="1" applyFont="1" applyFill="1" applyBorder="1" applyAlignment="1" applyProtection="1">
      <alignment horizontal="center" vertical="center"/>
      <protection locked="0"/>
    </xf>
    <xf numFmtId="14" fontId="1" fillId="4" borderId="9" xfId="0" applyNumberFormat="1" applyFont="1" applyFill="1" applyBorder="1" applyAlignment="1">
      <alignment horizontal="center" vertical="center"/>
    </xf>
    <xf numFmtId="14" fontId="1" fillId="4" borderId="9" xfId="0" applyNumberFormat="1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>
      <alignment horizontal="left" vertical="center"/>
    </xf>
    <xf numFmtId="49" fontId="1" fillId="4" borderId="9" xfId="0" applyNumberFormat="1" applyFont="1" applyFill="1" applyBorder="1" applyAlignment="1" applyProtection="1">
      <alignment horizontal="center" vertical="center"/>
      <protection locked="0"/>
    </xf>
    <xf numFmtId="49" fontId="1" fillId="4" borderId="9" xfId="0" applyNumberFormat="1" applyFont="1" applyFill="1" applyBorder="1" applyAlignment="1" applyProtection="1">
      <alignment horizontal="center" vertical="center"/>
    </xf>
    <xf numFmtId="4" fontId="1" fillId="4" borderId="9" xfId="0" applyNumberFormat="1" applyFont="1" applyFill="1" applyBorder="1" applyAlignment="1" applyProtection="1">
      <alignment horizontal="center" vertical="center"/>
      <protection locked="0"/>
    </xf>
    <xf numFmtId="0" fontId="1" fillId="4" borderId="9" xfId="2" applyNumberFormat="1" applyFont="1" applyFill="1" applyBorder="1" applyAlignment="1" applyProtection="1">
      <alignment horizontal="center" vertical="center"/>
    </xf>
    <xf numFmtId="2" fontId="1" fillId="4" borderId="9" xfId="0" applyNumberFormat="1" applyFont="1" applyFill="1" applyBorder="1" applyAlignment="1" applyProtection="1">
      <alignment horizontal="center" vertical="center"/>
    </xf>
    <xf numFmtId="2" fontId="1" fillId="4" borderId="31" xfId="0" applyNumberFormat="1" applyFont="1" applyFill="1" applyBorder="1" applyAlignment="1">
      <alignment horizontal="center" vertical="center"/>
    </xf>
    <xf numFmtId="0" fontId="9" fillId="0" borderId="0" xfId="1" applyAlignment="1" applyProtection="1">
      <alignment horizontal="center" vertical="center"/>
      <protection hidden="1"/>
    </xf>
    <xf numFmtId="0" fontId="9" fillId="0" borderId="0" xfId="1" applyBorder="1" applyAlignment="1" applyProtection="1">
      <alignment horizontal="center" vertical="center"/>
      <protection hidden="1"/>
    </xf>
    <xf numFmtId="0" fontId="9" fillId="0" borderId="33" xfId="1" applyBorder="1" applyAlignment="1" applyProtection="1">
      <alignment horizontal="center" vertical="center"/>
      <protection hidden="1"/>
    </xf>
    <xf numFmtId="2" fontId="9" fillId="0" borderId="11" xfId="1" applyNumberFormat="1" applyBorder="1" applyAlignment="1" applyProtection="1">
      <alignment horizontal="center" vertical="center"/>
      <protection locked="0"/>
    </xf>
    <xf numFmtId="2" fontId="9" fillId="0" borderId="9" xfId="1" applyNumberFormat="1" applyBorder="1" applyAlignment="1" applyProtection="1">
      <alignment horizontal="center" vertical="center"/>
      <protection locked="0"/>
    </xf>
    <xf numFmtId="2" fontId="9" fillId="0" borderId="9" xfId="1" applyNumberFormat="1" applyFill="1" applyBorder="1" applyAlignment="1">
      <alignment horizontal="center" vertical="center"/>
    </xf>
    <xf numFmtId="2" fontId="9" fillId="0" borderId="9" xfId="1" applyNumberFormat="1" applyBorder="1" applyAlignment="1">
      <alignment horizontal="center" vertical="center"/>
    </xf>
    <xf numFmtId="2" fontId="9" fillId="4" borderId="9" xfId="1" applyNumberFormat="1" applyFill="1" applyBorder="1" applyAlignment="1">
      <alignment horizontal="center" vertical="center"/>
    </xf>
    <xf numFmtId="2" fontId="9" fillId="0" borderId="64" xfId="1" applyNumberFormat="1" applyBorder="1" applyAlignment="1">
      <alignment horizontal="center" vertical="center"/>
    </xf>
    <xf numFmtId="2" fontId="9" fillId="0" borderId="61" xfId="1" applyNumberFormat="1" applyBorder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0" fillId="0" borderId="0" xfId="0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2" borderId="36" xfId="0" applyFont="1" applyFill="1" applyBorder="1" applyAlignment="1" applyProtection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64" xfId="0" applyBorder="1" applyAlignment="1">
      <alignment vertical="center"/>
    </xf>
    <xf numFmtId="0" fontId="0" fillId="0" borderId="64" xfId="0" applyFill="1" applyBorder="1" applyAlignment="1">
      <alignment horizontal="left" vertical="center"/>
    </xf>
    <xf numFmtId="0" fontId="0" fillId="0" borderId="57" xfId="0" applyBorder="1" applyAlignment="1">
      <alignment horizontal="center" vertical="center"/>
    </xf>
    <xf numFmtId="0" fontId="0" fillId="0" borderId="67" xfId="0" applyBorder="1" applyAlignment="1">
      <alignment horizontal="left" vertical="center"/>
    </xf>
    <xf numFmtId="0" fontId="0" fillId="0" borderId="68" xfId="0" applyBorder="1" applyAlignment="1">
      <alignment vertical="center"/>
    </xf>
    <xf numFmtId="0" fontId="0" fillId="0" borderId="68" xfId="0" applyBorder="1" applyAlignment="1">
      <alignment horizontal="left" vertical="center"/>
    </xf>
    <xf numFmtId="0" fontId="0" fillId="0" borderId="69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</cellXfs>
  <cellStyles count="5">
    <cellStyle name="Euro" xfId="4"/>
    <cellStyle name="Milliers" xfId="2" builtinId="3"/>
    <cellStyle name="Monétaire" xfId="3" builtinId="4"/>
    <cellStyle name="NiveauColonne_1" xfId="1" builtinId="2" iLevel="0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942975</xdr:colOff>
          <xdr:row>61</xdr:row>
          <xdr:rowOff>38100</xdr:rowOff>
        </xdr:from>
        <xdr:to>
          <xdr:col>4</xdr:col>
          <xdr:colOff>466725</xdr:colOff>
          <xdr:row>63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681404</xdr:colOff>
      <xdr:row>36</xdr:row>
      <xdr:rowOff>80596</xdr:rowOff>
    </xdr:from>
    <xdr:to>
      <xdr:col>8</xdr:col>
      <xdr:colOff>586154</xdr:colOff>
      <xdr:row>36</xdr:row>
      <xdr:rowOff>87923</xdr:rowOff>
    </xdr:to>
    <xdr:cxnSp macro="">
      <xdr:nvCxnSpPr>
        <xdr:cNvPr id="5" name="Connecteur droit avec flèche 4"/>
        <xdr:cNvCxnSpPr/>
      </xdr:nvCxnSpPr>
      <xdr:spPr bwMode="auto">
        <a:xfrm>
          <a:off x="1737092" y="5446346"/>
          <a:ext cx="3627437" cy="7327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Y Frédéric" refreshedDate="42346.594903472222" createdVersion="4" refreshedVersion="4" minRefreshableVersion="3" recordCount="45">
  <cacheSource type="worksheet">
    <worksheetSource ref="J13:M58" sheet="Frais"/>
  </cacheSource>
  <cacheFields count="4">
    <cacheField name="TTC" numFmtId="2">
      <sharedItems containsString="0" containsBlank="1" containsNumber="1" containsInteger="1" minValue="10" maxValue="70"/>
    </cacheField>
    <cacheField name="TVA" numFmtId="2">
      <sharedItems containsString="0" containsBlank="1" containsNumber="1" containsInteger="1" minValue="0" maxValue="8"/>
    </cacheField>
    <cacheField name="HT" numFmtId="2">
      <sharedItems containsSemiMixedTypes="0" containsString="0" containsNumber="1" containsInteger="1" minValue="0" maxValue="70"/>
    </cacheField>
    <cacheField name="Combi" numFmtId="164">
      <sharedItems containsBlank="1" count="11">
        <s v="62560;8500TUY;0000"/>
        <s v="62560;8500TUY;0001"/>
        <s v="62560;8500TUY;0002"/>
        <s v="62570;8500TUY;0003"/>
        <s v="60613;8500TUY;0004"/>
        <s v="62510;8500TUY;0005"/>
        <s v="65820;8500TUY;0006"/>
        <e v="#N/A"/>
        <m u="1"/>
        <s v="62510;;" u="1"/>
        <s v="62560;;"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ROY Frédéric" refreshedDate="42346.596326736108" createdVersion="4" refreshedVersion="4" minRefreshableVersion="3" recordCount="45">
  <cacheSource type="worksheet">
    <worksheetSource ref="C13:C58" sheet="Frais"/>
  </cacheSource>
  <cacheFields count="1">
    <cacheField name="Repas" numFmtId="14">
      <sharedItems containsBlank="1" count="3">
        <s v="Midi"/>
        <m/>
        <s v="Soi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n v="70"/>
    <n v="0"/>
    <n v="70"/>
    <x v="0"/>
  </r>
  <r>
    <n v="60"/>
    <n v="0"/>
    <n v="60"/>
    <x v="1"/>
  </r>
  <r>
    <n v="50"/>
    <n v="5"/>
    <n v="45"/>
    <x v="2"/>
  </r>
  <r>
    <n v="40"/>
    <n v="8"/>
    <n v="32"/>
    <x v="3"/>
  </r>
  <r>
    <n v="30"/>
    <n v="6"/>
    <n v="24"/>
    <x v="4"/>
  </r>
  <r>
    <n v="20"/>
    <n v="4"/>
    <n v="16"/>
    <x v="5"/>
  </r>
  <r>
    <n v="10"/>
    <n v="2"/>
    <n v="8"/>
    <x v="6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  <r>
    <m/>
    <m/>
    <n v="0"/>
    <x v="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">
  <r>
    <x v="0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B1:AC4" firstHeaderRow="1" firstDataRow="1" firstDataCol="1"/>
  <pivotFields count="1">
    <pivotField axis="axisRow" dataField="1" showAll="0">
      <items count="4">
        <item x="0"/>
        <item x="2"/>
        <item h="1" x="1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Repa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rowHeaderCaption="Combi">
  <location ref="AB6:AD13" firstHeaderRow="0" firstDataRow="1" firstDataCol="1"/>
  <pivotFields count="4">
    <pivotField numFmtId="2" showAll="0" defaultSubtotal="0"/>
    <pivotField dataField="1" showAll="0" defaultSubtotal="0"/>
    <pivotField dataField="1" showAll="0" defaultSubtotal="0"/>
    <pivotField axis="axisRow" showAll="0" defaultSubtotal="0">
      <items count="11">
        <item m="1" x="9"/>
        <item m="1" x="10"/>
        <item m="1" x="8"/>
        <item h="1" x="7"/>
        <item x="0"/>
        <item x="1"/>
        <item x="2"/>
        <item x="3"/>
        <item x="4"/>
        <item x="5"/>
        <item x="6"/>
      </items>
    </pivotField>
  </pivotFields>
  <rowFields count="1">
    <field x="3"/>
  </rowFields>
  <rowItems count="7"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2">
    <i>
      <x/>
    </i>
    <i i="1">
      <x v="1"/>
    </i>
  </colItems>
  <dataFields count="2">
    <dataField name="Somme HT" fld="2" baseField="3" baseItem="1"/>
    <dataField name="Somme de TVA" fld="1" baseField="0" baseItem="0"/>
  </dataFields>
  <pivotTableStyleInfo name="PivotStyleLight2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/>
    <outlinePr applyStyles="1"/>
    <pageSetUpPr fitToPage="1"/>
  </sheetPr>
  <dimension ref="A1:AF60"/>
  <sheetViews>
    <sheetView tabSelected="1" zoomScale="70" zoomScaleNormal="70" workbookViewId="0">
      <selection activeCell="D7" sqref="D7"/>
    </sheetView>
  </sheetViews>
  <sheetFormatPr baseColWidth="10" defaultColWidth="36.42578125" defaultRowHeight="12.75" outlineLevelCol="1" x14ac:dyDescent="0.2"/>
  <cols>
    <col min="1" max="1" width="3.42578125" style="4" bestFit="1" customWidth="1"/>
    <col min="2" max="2" width="16.28515625" style="4" bestFit="1" customWidth="1"/>
    <col min="3" max="3" width="17.42578125" style="4" customWidth="1"/>
    <col min="4" max="4" width="40.140625" style="4" customWidth="1"/>
    <col min="5" max="5" width="28.5703125" style="4" bestFit="1" customWidth="1"/>
    <col min="6" max="6" width="11.42578125" style="4" bestFit="1" customWidth="1"/>
    <col min="7" max="7" width="12.7109375" style="4" bestFit="1" customWidth="1"/>
    <col min="8" max="8" width="24.28515625" style="4" bestFit="1" customWidth="1"/>
    <col min="9" max="9" width="13.7109375" style="4" hidden="1" customWidth="1" outlineLevel="1"/>
    <col min="10" max="10" width="10.7109375" style="114" customWidth="1" collapsed="1"/>
    <col min="11" max="12" width="10.7109375" style="4" customWidth="1"/>
    <col min="13" max="13" width="19.28515625" style="4" hidden="1" customWidth="1" outlineLevel="1"/>
    <col min="14" max="14" width="10.7109375" style="114" customWidth="1" collapsed="1"/>
    <col min="15" max="17" width="10.7109375" style="4" customWidth="1"/>
    <col min="18" max="18" width="24.28515625" style="4" hidden="1" customWidth="1" outlineLevel="1"/>
    <col min="19" max="19" width="14.5703125" style="4" hidden="1" customWidth="1" outlineLevel="1"/>
    <col min="20" max="20" width="35.42578125" style="4" hidden="1" customWidth="1" outlineLevel="1"/>
    <col min="21" max="21" width="35.28515625" style="4" hidden="1" customWidth="1" outlineLevel="1"/>
    <col min="22" max="22" width="15.7109375" style="4" hidden="1" customWidth="1" outlineLevel="1"/>
    <col min="23" max="23" width="6" style="4" hidden="1" customWidth="1" outlineLevel="1"/>
    <col min="24" max="24" width="10.5703125" style="4" hidden="1" customWidth="1" outlineLevel="1"/>
    <col min="25" max="25" width="8" style="4" hidden="1" customWidth="1" outlineLevel="1"/>
    <col min="26" max="26" width="6.7109375" style="4" hidden="1" customWidth="1" outlineLevel="1"/>
    <col min="27" max="27" width="15.7109375" style="4" hidden="1" customWidth="1" outlineLevel="1"/>
    <col min="28" max="28" width="25.28515625" style="4" hidden="1" customWidth="1" outlineLevel="1"/>
    <col min="29" max="29" width="20.28515625" style="4" hidden="1" customWidth="1" outlineLevel="1"/>
    <col min="30" max="30" width="17.85546875" style="4" hidden="1" customWidth="1" outlineLevel="1"/>
    <col min="31" max="31" width="36.42578125" style="4" hidden="1" customWidth="1" outlineLevel="1"/>
    <col min="32" max="32" width="36.42578125" style="114" collapsed="1"/>
    <col min="33" max="16384" width="36.42578125" style="4"/>
  </cols>
  <sheetData>
    <row r="1" spans="1:30" ht="14.25" thickTop="1" thickBot="1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69"/>
      <c r="K1" s="100"/>
      <c r="L1" s="100"/>
      <c r="R1" s="207" t="s">
        <v>22</v>
      </c>
      <c r="S1" s="208" t="s">
        <v>19</v>
      </c>
      <c r="T1" s="208" t="s">
        <v>20</v>
      </c>
      <c r="U1" s="209" t="s">
        <v>21</v>
      </c>
      <c r="W1" s="61" t="s">
        <v>50</v>
      </c>
      <c r="X1" s="67" t="s">
        <v>49</v>
      </c>
      <c r="Y1" s="67" t="s">
        <v>51</v>
      </c>
      <c r="Z1" s="58" t="s">
        <v>75</v>
      </c>
      <c r="AB1" s="7" t="s">
        <v>83</v>
      </c>
      <c r="AC1" t="s">
        <v>85</v>
      </c>
    </row>
    <row r="2" spans="1:30" x14ac:dyDescent="0.2">
      <c r="A2" s="100"/>
      <c r="B2" s="100"/>
      <c r="C2" s="100"/>
      <c r="D2" s="100"/>
      <c r="E2" s="100"/>
      <c r="F2" s="100"/>
      <c r="G2" s="100"/>
      <c r="H2" s="100"/>
      <c r="I2" s="100"/>
      <c r="J2" s="169"/>
      <c r="K2" s="100"/>
      <c r="L2" s="100"/>
      <c r="R2" s="203">
        <v>8000</v>
      </c>
      <c r="S2" s="204" t="s">
        <v>14</v>
      </c>
      <c r="T2" s="205" t="s">
        <v>25</v>
      </c>
      <c r="U2" s="206"/>
      <c r="W2" s="62">
        <v>1</v>
      </c>
      <c r="X2" s="68" t="s">
        <v>48</v>
      </c>
      <c r="Y2" s="70">
        <v>2015</v>
      </c>
      <c r="Z2" s="64" t="s">
        <v>73</v>
      </c>
      <c r="AB2" s="8" t="s">
        <v>73</v>
      </c>
      <c r="AC2" s="6">
        <v>1</v>
      </c>
    </row>
    <row r="3" spans="1:30" ht="13.5" thickBo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69"/>
      <c r="K3" s="100"/>
      <c r="L3" s="100"/>
      <c r="R3" s="196" t="s">
        <v>23</v>
      </c>
      <c r="S3" s="9" t="s">
        <v>40</v>
      </c>
      <c r="T3" s="9" t="s">
        <v>24</v>
      </c>
      <c r="U3" s="197"/>
      <c r="W3" s="63">
        <v>2</v>
      </c>
      <c r="X3" s="69" t="s">
        <v>52</v>
      </c>
      <c r="Y3" s="71">
        <v>2016</v>
      </c>
      <c r="Z3" s="66" t="s">
        <v>74</v>
      </c>
      <c r="AB3" s="8" t="s">
        <v>74</v>
      </c>
      <c r="AC3" s="6">
        <v>1</v>
      </c>
    </row>
    <row r="4" spans="1:30" ht="13.5" thickTop="1" x14ac:dyDescent="0.2">
      <c r="A4" s="100"/>
      <c r="B4" s="100"/>
      <c r="C4" s="100"/>
      <c r="D4" s="100"/>
      <c r="E4" s="100"/>
      <c r="F4" s="100"/>
      <c r="G4" s="100"/>
      <c r="H4" s="100"/>
      <c r="I4" s="100"/>
      <c r="J4" s="169"/>
      <c r="K4" s="100"/>
      <c r="L4" s="100"/>
      <c r="R4" s="196"/>
      <c r="S4" s="9" t="s">
        <v>37</v>
      </c>
      <c r="T4" s="10" t="s">
        <v>42</v>
      </c>
      <c r="U4" s="197"/>
      <c r="W4" s="63">
        <v>3</v>
      </c>
      <c r="X4" s="69" t="s">
        <v>53</v>
      </c>
      <c r="Y4" s="72">
        <v>2017</v>
      </c>
      <c r="Z4" s="3"/>
      <c r="AB4" s="8" t="s">
        <v>84</v>
      </c>
      <c r="AC4" s="6">
        <v>2</v>
      </c>
    </row>
    <row r="5" spans="1:30" x14ac:dyDescent="0.2">
      <c r="A5" s="100"/>
      <c r="B5" s="100"/>
      <c r="C5" s="100"/>
      <c r="D5" s="100"/>
      <c r="E5" s="100"/>
      <c r="F5" s="100"/>
      <c r="G5" s="100"/>
      <c r="H5" s="100"/>
      <c r="I5" s="100"/>
      <c r="J5" s="169"/>
      <c r="K5" s="100"/>
      <c r="L5" s="100"/>
      <c r="R5" s="196"/>
      <c r="S5" s="9" t="s">
        <v>38</v>
      </c>
      <c r="T5" s="10" t="s">
        <v>26</v>
      </c>
      <c r="U5" s="197"/>
      <c r="W5" s="63">
        <v>4</v>
      </c>
      <c r="X5" s="69" t="s">
        <v>54</v>
      </c>
      <c r="Y5" s="72">
        <v>2018</v>
      </c>
      <c r="Z5" s="3"/>
    </row>
    <row r="6" spans="1:30" ht="13.5" thickBot="1" x14ac:dyDescent="0.25">
      <c r="A6" s="100"/>
      <c r="B6" s="100"/>
      <c r="C6" s="100"/>
      <c r="D6" s="100"/>
      <c r="E6" s="100"/>
      <c r="F6" s="100"/>
      <c r="G6" s="100"/>
      <c r="H6" s="100"/>
      <c r="I6" s="100"/>
      <c r="J6" s="169"/>
      <c r="K6" s="100"/>
      <c r="L6" s="100"/>
      <c r="R6" s="198"/>
      <c r="S6" s="9" t="s">
        <v>39</v>
      </c>
      <c r="T6" s="10" t="s">
        <v>41</v>
      </c>
      <c r="U6" s="197"/>
      <c r="V6" s="2"/>
      <c r="W6" s="63">
        <v>5</v>
      </c>
      <c r="X6" s="69" t="s">
        <v>55</v>
      </c>
      <c r="Y6" s="72">
        <v>2019</v>
      </c>
      <c r="Z6" s="3"/>
      <c r="AB6" s="7" t="s">
        <v>34</v>
      </c>
      <c r="AC6" t="s">
        <v>63</v>
      </c>
      <c r="AD6" t="s">
        <v>64</v>
      </c>
    </row>
    <row r="7" spans="1:30" ht="13.5" thickBot="1" x14ac:dyDescent="0.25">
      <c r="A7" s="101"/>
      <c r="B7" s="118" t="s">
        <v>35</v>
      </c>
      <c r="C7" s="119">
        <v>8000</v>
      </c>
      <c r="D7" s="100"/>
      <c r="E7" s="102" t="s">
        <v>69</v>
      </c>
      <c r="F7" s="103" t="s">
        <v>14</v>
      </c>
      <c r="G7" s="100"/>
      <c r="H7" s="104" t="s">
        <v>70</v>
      </c>
      <c r="J7" s="1" t="s">
        <v>26</v>
      </c>
      <c r="K7" s="180"/>
      <c r="L7" s="101"/>
      <c r="M7" s="3"/>
      <c r="N7" s="115"/>
      <c r="O7" s="3"/>
      <c r="R7" s="199"/>
      <c r="S7" s="200"/>
      <c r="T7" s="201" t="s">
        <v>43</v>
      </c>
      <c r="U7" s="202"/>
      <c r="V7" s="3"/>
      <c r="W7" s="63">
        <v>6</v>
      </c>
      <c r="X7" s="69" t="s">
        <v>56</v>
      </c>
      <c r="Y7" s="73">
        <v>2020</v>
      </c>
      <c r="Z7" s="3"/>
      <c r="AB7" s="8" t="s">
        <v>93</v>
      </c>
      <c r="AC7" s="6">
        <v>70</v>
      </c>
      <c r="AD7" s="6">
        <v>0</v>
      </c>
    </row>
    <row r="8" spans="1:30" ht="13.5" thickBot="1" x14ac:dyDescent="0.25">
      <c r="A8" s="101"/>
      <c r="B8" s="120"/>
      <c r="C8" s="120"/>
      <c r="D8" s="101"/>
      <c r="E8" s="101"/>
      <c r="F8" s="101"/>
      <c r="G8" s="101"/>
      <c r="H8" s="101"/>
      <c r="I8" s="101"/>
      <c r="J8" s="170"/>
      <c r="K8" s="101"/>
      <c r="L8" s="101"/>
      <c r="M8" s="3"/>
      <c r="N8" s="115"/>
      <c r="O8" s="3"/>
      <c r="P8" s="3"/>
      <c r="Q8" s="3"/>
      <c r="R8" s="11"/>
      <c r="S8" s="11"/>
      <c r="T8" s="3"/>
      <c r="U8" s="12"/>
      <c r="V8" s="3"/>
      <c r="W8" s="63">
        <v>7</v>
      </c>
      <c r="X8" s="65" t="s">
        <v>57</v>
      </c>
      <c r="Y8" s="3"/>
      <c r="Z8" s="3"/>
      <c r="AB8" s="8" t="s">
        <v>94</v>
      </c>
      <c r="AC8" s="6">
        <v>60</v>
      </c>
      <c r="AD8" s="6">
        <v>0</v>
      </c>
    </row>
    <row r="9" spans="1:30" ht="13.5" thickBot="1" x14ac:dyDescent="0.25">
      <c r="A9" s="101"/>
      <c r="B9" s="118" t="s">
        <v>65</v>
      </c>
      <c r="C9" s="121"/>
      <c r="D9" s="106"/>
      <c r="E9" s="100"/>
      <c r="F9" s="107" t="s">
        <v>44</v>
      </c>
      <c r="G9" s="106"/>
      <c r="H9" s="101"/>
      <c r="I9" s="100"/>
      <c r="J9" s="169"/>
      <c r="K9" s="100"/>
      <c r="L9" s="100"/>
      <c r="M9" s="3"/>
      <c r="N9" s="115"/>
      <c r="O9" s="3"/>
      <c r="P9" s="3"/>
      <c r="Q9" s="3"/>
      <c r="R9" s="13"/>
      <c r="S9" s="13"/>
      <c r="T9" s="15"/>
      <c r="U9" s="14"/>
      <c r="V9" s="3"/>
      <c r="W9" s="63">
        <v>8</v>
      </c>
      <c r="X9" s="65" t="s">
        <v>58</v>
      </c>
      <c r="Y9" s="15"/>
      <c r="Z9" s="15"/>
      <c r="AB9" s="8" t="s">
        <v>100</v>
      </c>
      <c r="AC9" s="6">
        <v>45</v>
      </c>
      <c r="AD9" s="6">
        <v>5</v>
      </c>
    </row>
    <row r="10" spans="1:30" ht="13.5" thickBot="1" x14ac:dyDescent="0.25">
      <c r="A10" s="101"/>
      <c r="B10" s="120"/>
      <c r="C10" s="120"/>
      <c r="D10" s="101"/>
      <c r="E10" s="101"/>
      <c r="F10" s="101"/>
      <c r="G10" s="101"/>
      <c r="H10" s="101"/>
      <c r="I10" s="101"/>
      <c r="J10" s="170"/>
      <c r="K10" s="101"/>
      <c r="L10" s="101"/>
      <c r="M10" s="3"/>
      <c r="N10" s="115"/>
      <c r="O10" s="3"/>
      <c r="P10" s="3"/>
      <c r="Q10" s="3"/>
      <c r="U10" s="12"/>
      <c r="V10" s="3"/>
      <c r="W10" s="63">
        <v>9</v>
      </c>
      <c r="X10" s="65" t="s">
        <v>15</v>
      </c>
      <c r="Y10" s="3"/>
      <c r="Z10" s="3"/>
      <c r="AB10" s="8" t="s">
        <v>101</v>
      </c>
      <c r="AC10" s="6">
        <v>32</v>
      </c>
      <c r="AD10" s="6">
        <v>8</v>
      </c>
    </row>
    <row r="11" spans="1:30" ht="14.25" thickTop="1" thickBot="1" x14ac:dyDescent="0.25">
      <c r="A11" s="101"/>
      <c r="B11" s="122" t="s">
        <v>79</v>
      </c>
      <c r="C11" s="119" t="s">
        <v>90</v>
      </c>
      <c r="D11" s="101"/>
      <c r="E11" s="108" t="s">
        <v>33</v>
      </c>
      <c r="F11" s="105">
        <v>3</v>
      </c>
      <c r="G11" s="105" t="s">
        <v>61</v>
      </c>
      <c r="H11" s="103">
        <v>2015</v>
      </c>
      <c r="I11" s="101"/>
      <c r="J11" s="170"/>
      <c r="K11" s="101"/>
      <c r="L11" s="101"/>
      <c r="M11" s="3"/>
      <c r="N11" s="115"/>
      <c r="O11" s="3"/>
      <c r="P11" s="3"/>
      <c r="Q11" s="3"/>
      <c r="R11" s="128" t="s">
        <v>18</v>
      </c>
      <c r="S11" s="88" t="s">
        <v>30</v>
      </c>
      <c r="T11" s="3"/>
      <c r="U11" s="3"/>
      <c r="V11" s="3"/>
      <c r="W11" s="63">
        <v>10</v>
      </c>
      <c r="X11" s="65" t="s">
        <v>59</v>
      </c>
      <c r="Y11" s="3"/>
      <c r="Z11" s="3"/>
      <c r="AB11" s="8" t="s">
        <v>102</v>
      </c>
      <c r="AC11" s="6">
        <v>24</v>
      </c>
      <c r="AD11" s="6">
        <v>6</v>
      </c>
    </row>
    <row r="12" spans="1:30" ht="13.5" thickBot="1" x14ac:dyDescent="0.25">
      <c r="A12" s="101"/>
      <c r="B12" s="120"/>
      <c r="C12" s="120"/>
      <c r="D12" s="101"/>
      <c r="E12" s="101"/>
      <c r="F12" s="101"/>
      <c r="G12" s="101"/>
      <c r="H12" s="101"/>
      <c r="I12" s="101"/>
      <c r="J12" s="170"/>
      <c r="K12" s="101"/>
      <c r="L12" s="101"/>
      <c r="M12" s="3"/>
      <c r="N12" s="115"/>
      <c r="O12" s="3"/>
      <c r="R12" s="129" t="s">
        <v>66</v>
      </c>
      <c r="S12" s="132">
        <v>62560</v>
      </c>
      <c r="T12" s="3"/>
      <c r="U12" s="3"/>
      <c r="V12" s="3"/>
      <c r="W12" s="63">
        <v>11</v>
      </c>
      <c r="X12" s="65" t="s">
        <v>60</v>
      </c>
      <c r="Y12" s="3"/>
      <c r="Z12" s="3"/>
      <c r="AB12" s="8" t="s">
        <v>103</v>
      </c>
      <c r="AC12" s="6">
        <v>16</v>
      </c>
      <c r="AD12" s="6">
        <v>4</v>
      </c>
    </row>
    <row r="13" spans="1:30" ht="14.25" thickTop="1" thickBot="1" x14ac:dyDescent="0.25">
      <c r="A13" s="109" t="s">
        <v>12</v>
      </c>
      <c r="B13" s="112" t="s">
        <v>10</v>
      </c>
      <c r="C13" s="112" t="s">
        <v>75</v>
      </c>
      <c r="D13" s="111" t="s">
        <v>76</v>
      </c>
      <c r="E13" s="110" t="s">
        <v>31</v>
      </c>
      <c r="F13" s="110" t="s">
        <v>16</v>
      </c>
      <c r="G13" s="110" t="s">
        <v>17</v>
      </c>
      <c r="H13" s="110" t="s">
        <v>18</v>
      </c>
      <c r="I13" s="110" t="s">
        <v>87</v>
      </c>
      <c r="J13" s="171" t="s">
        <v>86</v>
      </c>
      <c r="K13" s="112" t="s">
        <v>32</v>
      </c>
      <c r="L13" s="113" t="s">
        <v>36</v>
      </c>
      <c r="M13" s="86" t="s">
        <v>34</v>
      </c>
      <c r="N13" s="115"/>
      <c r="O13" s="3"/>
      <c r="R13" s="130" t="s">
        <v>68</v>
      </c>
      <c r="S13" s="72">
        <v>62560</v>
      </c>
      <c r="T13" s="3"/>
      <c r="U13" s="3"/>
      <c r="V13" s="3"/>
      <c r="W13" s="63">
        <v>12</v>
      </c>
      <c r="X13" s="66" t="s">
        <v>61</v>
      </c>
      <c r="Y13" s="3"/>
      <c r="Z13" s="3"/>
      <c r="AB13" s="8" t="s">
        <v>104</v>
      </c>
      <c r="AC13" s="6">
        <v>8</v>
      </c>
      <c r="AD13" s="6">
        <v>2</v>
      </c>
    </row>
    <row r="14" spans="1:30" x14ac:dyDescent="0.2">
      <c r="A14" s="25">
        <v>1</v>
      </c>
      <c r="B14" s="134"/>
      <c r="C14" s="134" t="s">
        <v>73</v>
      </c>
      <c r="D14" s="139"/>
      <c r="E14" s="140"/>
      <c r="F14" s="141" t="s">
        <v>72</v>
      </c>
      <c r="G14" s="141" t="s">
        <v>62</v>
      </c>
      <c r="H14" s="142" t="s">
        <v>68</v>
      </c>
      <c r="I14" s="143">
        <f>VLOOKUP(H14,Frais!$R$11:$S$21,2,0)</f>
        <v>62560</v>
      </c>
      <c r="J14" s="172">
        <v>70</v>
      </c>
      <c r="K14" s="144">
        <v>0</v>
      </c>
      <c r="L14" s="145">
        <f>J14-K14</f>
        <v>70</v>
      </c>
      <c r="M14" s="85" t="str">
        <f>I14&amp;";"&amp;F14&amp;";"&amp;G14</f>
        <v>62560;8500TUY;0000</v>
      </c>
      <c r="N14" s="115"/>
      <c r="O14" s="3"/>
      <c r="R14" s="63" t="s">
        <v>27</v>
      </c>
      <c r="S14" s="72">
        <v>62570</v>
      </c>
      <c r="T14" s="3"/>
      <c r="U14" s="3"/>
      <c r="V14" s="15"/>
      <c r="W14" s="59">
        <v>13</v>
      </c>
      <c r="X14" s="3"/>
      <c r="Y14" s="3"/>
      <c r="Z14" s="3"/>
      <c r="AB14"/>
      <c r="AC14"/>
      <c r="AD14"/>
    </row>
    <row r="15" spans="1:30" x14ac:dyDescent="0.2">
      <c r="A15" s="26">
        <v>2</v>
      </c>
      <c r="B15" s="20"/>
      <c r="C15" s="20"/>
      <c r="D15" s="82"/>
      <c r="E15" s="76"/>
      <c r="F15" s="22" t="s">
        <v>72</v>
      </c>
      <c r="G15" s="24" t="s">
        <v>92</v>
      </c>
      <c r="H15" s="21" t="s">
        <v>68</v>
      </c>
      <c r="I15" s="23">
        <f>VLOOKUP(H15,Frais!$R$11:$S$21,2,0)</f>
        <v>62560</v>
      </c>
      <c r="J15" s="173">
        <v>60</v>
      </c>
      <c r="K15" s="28">
        <v>0</v>
      </c>
      <c r="L15" s="87">
        <f t="shared" ref="L15:L22" si="0">J15-K15</f>
        <v>60</v>
      </c>
      <c r="M15" s="84" t="str">
        <f t="shared" ref="M15" si="1">I15&amp;";"&amp;F15&amp;";"&amp;G15</f>
        <v>62560;8500TUY;0001</v>
      </c>
      <c r="N15" s="115"/>
      <c r="O15" s="3"/>
      <c r="R15" s="130" t="s">
        <v>67</v>
      </c>
      <c r="S15" s="72">
        <v>60613</v>
      </c>
      <c r="T15" s="3"/>
      <c r="U15" s="3"/>
      <c r="V15" s="3"/>
      <c r="W15" s="59">
        <v>14</v>
      </c>
      <c r="X15" s="3"/>
      <c r="Y15" s="3"/>
      <c r="Z15" s="3"/>
    </row>
    <row r="16" spans="1:30" x14ac:dyDescent="0.2">
      <c r="A16" s="26">
        <v>3</v>
      </c>
      <c r="B16" s="20"/>
      <c r="C16" s="20" t="s">
        <v>74</v>
      </c>
      <c r="D16" s="82"/>
      <c r="E16" s="76"/>
      <c r="F16" s="22" t="s">
        <v>72</v>
      </c>
      <c r="G16" s="22" t="s">
        <v>95</v>
      </c>
      <c r="H16" s="21" t="s">
        <v>66</v>
      </c>
      <c r="I16" s="23">
        <f>VLOOKUP(H16,Frais!$R$11:$S$21,2,0)</f>
        <v>62560</v>
      </c>
      <c r="J16" s="173">
        <v>50</v>
      </c>
      <c r="K16" s="28">
        <v>5</v>
      </c>
      <c r="L16" s="87">
        <f t="shared" si="0"/>
        <v>45</v>
      </c>
      <c r="M16" s="84" t="str">
        <f>I16&amp;";"&amp;F16&amp;";"&amp;G16</f>
        <v>62560;8500TUY;0002</v>
      </c>
      <c r="N16" s="115"/>
      <c r="O16" s="3"/>
      <c r="R16" s="63" t="s">
        <v>28</v>
      </c>
      <c r="S16" s="72">
        <v>62510</v>
      </c>
      <c r="T16" s="3"/>
      <c r="U16" s="3"/>
      <c r="V16" s="3"/>
      <c r="W16" s="59">
        <v>15</v>
      </c>
      <c r="X16" s="3"/>
      <c r="Y16" s="3"/>
      <c r="Z16" s="3"/>
    </row>
    <row r="17" spans="1:32" x14ac:dyDescent="0.2">
      <c r="A17" s="26">
        <v>4</v>
      </c>
      <c r="B17" s="20"/>
      <c r="C17" s="20"/>
      <c r="D17" s="81"/>
      <c r="E17" s="76"/>
      <c r="F17" s="22" t="s">
        <v>72</v>
      </c>
      <c r="G17" s="24" t="s">
        <v>96</v>
      </c>
      <c r="H17" s="135" t="s">
        <v>27</v>
      </c>
      <c r="I17" s="23">
        <f>VLOOKUP(H17,Frais!$R$11:$S$21,2,0)</f>
        <v>62570</v>
      </c>
      <c r="J17" s="173">
        <v>40</v>
      </c>
      <c r="K17" s="28">
        <v>8</v>
      </c>
      <c r="L17" s="87">
        <f t="shared" si="0"/>
        <v>32</v>
      </c>
      <c r="M17" s="84" t="str">
        <f>I17&amp;";"&amp;F17&amp;";"&amp;G17</f>
        <v>62570;8500TUY;0003</v>
      </c>
      <c r="N17" s="115"/>
      <c r="O17" s="3"/>
      <c r="R17" s="63" t="s">
        <v>29</v>
      </c>
      <c r="S17" s="72">
        <v>65820</v>
      </c>
      <c r="T17" s="3"/>
      <c r="U17" s="3"/>
      <c r="V17" s="3"/>
      <c r="W17" s="59">
        <v>16</v>
      </c>
      <c r="X17" s="3"/>
      <c r="Y17" s="3"/>
      <c r="Z17" s="3"/>
    </row>
    <row r="18" spans="1:32" x14ac:dyDescent="0.2">
      <c r="A18" s="26">
        <v>5</v>
      </c>
      <c r="B18" s="20"/>
      <c r="C18" s="20"/>
      <c r="D18" s="81"/>
      <c r="E18" s="76"/>
      <c r="F18" s="22" t="s">
        <v>72</v>
      </c>
      <c r="G18" s="22" t="s">
        <v>97</v>
      </c>
      <c r="H18" s="21" t="s">
        <v>67</v>
      </c>
      <c r="I18" s="23">
        <f>VLOOKUP(H18,Frais!$R$11:$S$21,2,0)</f>
        <v>60613</v>
      </c>
      <c r="J18" s="173">
        <v>30</v>
      </c>
      <c r="K18" s="28">
        <v>6</v>
      </c>
      <c r="L18" s="87">
        <f t="shared" si="0"/>
        <v>24</v>
      </c>
      <c r="M18" s="84" t="str">
        <f t="shared" ref="M18:M22" si="2">I18&amp;";"&amp;F18&amp;";"&amp;G18</f>
        <v>60613;8500TUY;0004</v>
      </c>
      <c r="N18" s="115"/>
      <c r="O18" s="3"/>
      <c r="R18" s="63"/>
      <c r="S18" s="72"/>
      <c r="T18" s="3"/>
      <c r="U18" s="3"/>
      <c r="V18" s="3"/>
      <c r="W18" s="59">
        <v>17</v>
      </c>
      <c r="X18" s="3"/>
      <c r="Y18" s="3"/>
      <c r="Z18" s="3"/>
    </row>
    <row r="19" spans="1:32" x14ac:dyDescent="0.2">
      <c r="A19" s="26">
        <v>6</v>
      </c>
      <c r="B19" s="20"/>
      <c r="C19" s="20"/>
      <c r="D19" s="81"/>
      <c r="E19" s="76"/>
      <c r="F19" s="22" t="s">
        <v>72</v>
      </c>
      <c r="G19" s="24" t="s">
        <v>98</v>
      </c>
      <c r="H19" s="21" t="s">
        <v>28</v>
      </c>
      <c r="I19" s="23">
        <f>VLOOKUP(H19,Frais!$R$11:$S$21,2,0)</f>
        <v>62510</v>
      </c>
      <c r="J19" s="173">
        <v>20</v>
      </c>
      <c r="K19" s="28">
        <v>4</v>
      </c>
      <c r="L19" s="87">
        <f t="shared" si="0"/>
        <v>16</v>
      </c>
      <c r="M19" s="84" t="str">
        <f t="shared" si="2"/>
        <v>62510;8500TUY;0005</v>
      </c>
      <c r="N19" s="115"/>
      <c r="O19" s="3"/>
      <c r="R19" s="63"/>
      <c r="S19" s="72"/>
      <c r="T19" s="3"/>
      <c r="U19" s="3"/>
      <c r="V19" s="3"/>
      <c r="W19" s="59">
        <v>18</v>
      </c>
      <c r="X19" s="3"/>
      <c r="Y19" s="3"/>
      <c r="Z19" s="3"/>
    </row>
    <row r="20" spans="1:32" x14ac:dyDescent="0.2">
      <c r="A20" s="26">
        <v>7</v>
      </c>
      <c r="B20" s="20"/>
      <c r="C20" s="20"/>
      <c r="D20" s="81"/>
      <c r="E20" s="76"/>
      <c r="F20" s="22" t="s">
        <v>72</v>
      </c>
      <c r="G20" s="24" t="s">
        <v>99</v>
      </c>
      <c r="H20" s="21" t="s">
        <v>29</v>
      </c>
      <c r="I20" s="23">
        <f>VLOOKUP(H20,Frais!$R$11:$S$21,2,0)</f>
        <v>65820</v>
      </c>
      <c r="J20" s="173">
        <v>10</v>
      </c>
      <c r="K20" s="28">
        <v>2</v>
      </c>
      <c r="L20" s="87">
        <f t="shared" si="0"/>
        <v>8</v>
      </c>
      <c r="M20" s="84" t="str">
        <f t="shared" si="2"/>
        <v>65820;8500TUY;0006</v>
      </c>
      <c r="N20" s="115"/>
      <c r="O20" s="3"/>
      <c r="R20" s="63"/>
      <c r="S20" s="72"/>
      <c r="T20" s="3"/>
      <c r="U20" s="3"/>
      <c r="V20" s="3"/>
      <c r="W20" s="59">
        <v>19</v>
      </c>
      <c r="X20" s="3"/>
      <c r="Y20" s="3"/>
      <c r="Z20" s="3"/>
    </row>
    <row r="21" spans="1:32" ht="13.5" thickBot="1" x14ac:dyDescent="0.25">
      <c r="A21" s="26">
        <v>8</v>
      </c>
      <c r="B21" s="20"/>
      <c r="C21" s="20"/>
      <c r="D21" s="81"/>
      <c r="E21" s="76"/>
      <c r="F21" s="22"/>
      <c r="G21" s="24"/>
      <c r="H21" s="21"/>
      <c r="I21" s="23" t="e">
        <f>VLOOKUP(H21,Frais!$R$11:$S$21,2,0)</f>
        <v>#N/A</v>
      </c>
      <c r="J21" s="173"/>
      <c r="K21" s="28"/>
      <c r="L21" s="87">
        <f t="shared" si="0"/>
        <v>0</v>
      </c>
      <c r="M21" s="84" t="e">
        <f t="shared" si="2"/>
        <v>#N/A</v>
      </c>
      <c r="N21" s="115"/>
      <c r="O21" s="3"/>
      <c r="R21" s="131"/>
      <c r="S21" s="73"/>
      <c r="T21" s="3"/>
      <c r="U21" s="3"/>
      <c r="V21" s="2"/>
      <c r="W21" s="59">
        <v>20</v>
      </c>
      <c r="X21" s="3"/>
      <c r="Y21" s="3"/>
      <c r="Z21" s="3"/>
    </row>
    <row r="22" spans="1:32" ht="13.5" thickTop="1" x14ac:dyDescent="0.2">
      <c r="A22" s="26">
        <v>9</v>
      </c>
      <c r="B22" s="20"/>
      <c r="C22" s="20"/>
      <c r="D22" s="81"/>
      <c r="E22" s="76"/>
      <c r="F22" s="22"/>
      <c r="G22" s="24"/>
      <c r="H22" s="21"/>
      <c r="I22" s="23" t="e">
        <f>VLOOKUP(H22,Frais!$R$11:$S$21,2,0)</f>
        <v>#N/A</v>
      </c>
      <c r="J22" s="173"/>
      <c r="K22" s="28"/>
      <c r="L22" s="87">
        <f t="shared" si="0"/>
        <v>0</v>
      </c>
      <c r="M22" s="84" t="e">
        <f t="shared" si="2"/>
        <v>#N/A</v>
      </c>
      <c r="N22" s="115"/>
      <c r="O22" s="3"/>
      <c r="V22" s="2"/>
      <c r="W22" s="59">
        <v>21</v>
      </c>
      <c r="X22" s="3"/>
      <c r="Y22" s="3"/>
      <c r="Z22" s="3"/>
    </row>
    <row r="23" spans="1:32" ht="13.5" thickBot="1" x14ac:dyDescent="0.25">
      <c r="A23" s="26">
        <v>10</v>
      </c>
      <c r="B23" s="20"/>
      <c r="C23" s="20"/>
      <c r="D23" s="81"/>
      <c r="E23" s="76"/>
      <c r="F23" s="22"/>
      <c r="G23" s="22"/>
      <c r="H23" s="21"/>
      <c r="I23" s="23" t="e">
        <f>VLOOKUP(H23,Frais!$R$11:$S$21,2,0)</f>
        <v>#N/A</v>
      </c>
      <c r="J23" s="173"/>
      <c r="K23" s="28"/>
      <c r="L23" s="87">
        <f t="shared" ref="L23:L28" si="3">J23-K23</f>
        <v>0</v>
      </c>
      <c r="M23" s="84" t="e">
        <f>I23&amp;";"&amp;F23&amp;";"&amp;G23</f>
        <v>#N/A</v>
      </c>
      <c r="N23" s="115"/>
      <c r="O23" s="3"/>
      <c r="W23" s="59">
        <v>22</v>
      </c>
      <c r="X23" s="3"/>
      <c r="Y23" s="3"/>
      <c r="Z23" s="3"/>
    </row>
    <row r="24" spans="1:32" ht="13.5" thickBot="1" x14ac:dyDescent="0.25">
      <c r="A24" s="26">
        <v>11</v>
      </c>
      <c r="B24" s="20"/>
      <c r="C24" s="20"/>
      <c r="D24" s="98"/>
      <c r="E24" s="76"/>
      <c r="F24" s="22"/>
      <c r="G24" s="24"/>
      <c r="H24" s="21"/>
      <c r="I24" s="23" t="e">
        <f>VLOOKUP(H24,Frais!$R$11:$S$21,2,0)</f>
        <v>#N/A</v>
      </c>
      <c r="J24" s="173"/>
      <c r="K24" s="28"/>
      <c r="L24" s="87">
        <f t="shared" si="3"/>
        <v>0</v>
      </c>
      <c r="M24" s="84" t="e">
        <f t="shared" ref="M24" si="4">I24&amp;";"&amp;F24&amp;";"&amp;G24</f>
        <v>#N/A</v>
      </c>
      <c r="N24" s="115"/>
      <c r="O24" s="3"/>
      <c r="R24" s="99" t="s">
        <v>79</v>
      </c>
      <c r="S24" s="117" t="s">
        <v>90</v>
      </c>
      <c r="T24" s="74" t="s">
        <v>91</v>
      </c>
      <c r="W24" s="59">
        <v>23</v>
      </c>
      <c r="X24" s="3"/>
      <c r="Y24" s="3"/>
      <c r="Z24" s="3"/>
    </row>
    <row r="25" spans="1:32" ht="13.5" thickBot="1" x14ac:dyDescent="0.25">
      <c r="A25" s="26">
        <v>12</v>
      </c>
      <c r="B25" s="20"/>
      <c r="C25" s="20"/>
      <c r="D25" s="9"/>
      <c r="E25" s="76"/>
      <c r="F25" s="22"/>
      <c r="G25" s="24"/>
      <c r="H25" s="21"/>
      <c r="I25" s="23" t="e">
        <f>VLOOKUP(H25,Frais!$R$11:$S$21,2,0)</f>
        <v>#N/A</v>
      </c>
      <c r="J25" s="173"/>
      <c r="K25" s="28"/>
      <c r="L25" s="87">
        <f t="shared" si="3"/>
        <v>0</v>
      </c>
      <c r="M25" s="84" t="e">
        <f>I25&amp;";"&amp;F25&amp;";"&amp;G25</f>
        <v>#N/A</v>
      </c>
      <c r="N25" s="115"/>
      <c r="O25" s="3"/>
      <c r="R25" s="79"/>
      <c r="S25" s="78" t="s">
        <v>80</v>
      </c>
      <c r="T25" s="78" t="s">
        <v>81</v>
      </c>
      <c r="U25" s="78" t="s">
        <v>82</v>
      </c>
      <c r="V25" s="18"/>
      <c r="W25" s="59">
        <v>24</v>
      </c>
      <c r="X25" s="3"/>
      <c r="Y25" s="3"/>
      <c r="Z25" s="3"/>
    </row>
    <row r="26" spans="1:32" ht="13.5" thickBot="1" x14ac:dyDescent="0.25">
      <c r="A26" s="26">
        <v>13</v>
      </c>
      <c r="B26" s="27"/>
      <c r="C26" s="20"/>
      <c r="D26" s="10"/>
      <c r="E26" s="82"/>
      <c r="F26" s="22"/>
      <c r="G26" s="24"/>
      <c r="H26" s="21"/>
      <c r="I26" s="23" t="e">
        <f>VLOOKUP(H26,Frais!$R$11:$S$21,2,0)</f>
        <v>#N/A</v>
      </c>
      <c r="J26" s="174"/>
      <c r="K26" s="28"/>
      <c r="L26" s="87">
        <f t="shared" si="3"/>
        <v>0</v>
      </c>
      <c r="M26" s="84" t="e">
        <f t="shared" ref="M26:M28" si="5">I26&amp;";"&amp;F26&amp;";"&amp;G26</f>
        <v>#N/A</v>
      </c>
      <c r="N26" s="115"/>
      <c r="O26" s="3"/>
      <c r="R26" s="80" t="s">
        <v>79</v>
      </c>
      <c r="S26" s="77">
        <f>IF(Frais!C11="Oui",Frais!AC2,0)</f>
        <v>1</v>
      </c>
      <c r="T26" s="97">
        <f>S28</f>
        <v>5.36</v>
      </c>
      <c r="U26" s="77">
        <f>S26*T26</f>
        <v>5.36</v>
      </c>
      <c r="V26" s="18"/>
      <c r="W26" s="59">
        <v>25</v>
      </c>
      <c r="X26" s="3"/>
      <c r="Y26" s="3"/>
      <c r="Z26" s="3"/>
    </row>
    <row r="27" spans="1:32" x14ac:dyDescent="0.2">
      <c r="A27" s="26">
        <v>14</v>
      </c>
      <c r="B27" s="27"/>
      <c r="C27" s="20"/>
      <c r="D27" s="10"/>
      <c r="E27" s="76"/>
      <c r="F27" s="22"/>
      <c r="G27" s="24"/>
      <c r="H27" s="21"/>
      <c r="I27" s="23" t="e">
        <f>VLOOKUP(H27,Frais!$R$11:$S$21,2,0)</f>
        <v>#N/A</v>
      </c>
      <c r="J27" s="173"/>
      <c r="K27" s="28"/>
      <c r="L27" s="87">
        <f t="shared" si="3"/>
        <v>0</v>
      </c>
      <c r="M27" s="84" t="e">
        <f t="shared" si="5"/>
        <v>#N/A</v>
      </c>
      <c r="N27" s="115"/>
      <c r="O27" s="3"/>
      <c r="R27" s="93" t="s">
        <v>88</v>
      </c>
      <c r="S27" s="5">
        <f>(ROUND(S29*T27,2))</f>
        <v>3.57</v>
      </c>
      <c r="T27" s="94">
        <v>0.4</v>
      </c>
      <c r="W27" s="59">
        <v>26</v>
      </c>
      <c r="X27" s="3"/>
      <c r="Y27" s="3"/>
      <c r="Z27" s="3"/>
    </row>
    <row r="28" spans="1:32" ht="13.5" thickBot="1" x14ac:dyDescent="0.25">
      <c r="A28" s="26">
        <v>15</v>
      </c>
      <c r="B28" s="75"/>
      <c r="C28" s="20"/>
      <c r="D28" s="9"/>
      <c r="E28" s="81"/>
      <c r="F28" s="22"/>
      <c r="G28" s="22"/>
      <c r="H28" s="21"/>
      <c r="I28" s="23" t="e">
        <f>VLOOKUP(H28,Frais!$R$11:$S$21,2,0)</f>
        <v>#N/A</v>
      </c>
      <c r="J28" s="175"/>
      <c r="K28" s="28"/>
      <c r="L28" s="87">
        <f t="shared" si="3"/>
        <v>0</v>
      </c>
      <c r="M28" s="84" t="e">
        <f t="shared" si="5"/>
        <v>#N/A</v>
      </c>
      <c r="N28" s="115"/>
      <c r="O28" s="3"/>
      <c r="R28" s="95" t="s">
        <v>89</v>
      </c>
      <c r="S28" s="123">
        <f>(ROUND(S29*T28,2))</f>
        <v>5.36</v>
      </c>
      <c r="T28" s="96">
        <v>0.6</v>
      </c>
      <c r="U28" s="92"/>
      <c r="V28" s="18"/>
      <c r="W28" s="59">
        <v>27</v>
      </c>
      <c r="X28" s="3"/>
      <c r="Y28" s="3"/>
      <c r="Z28" s="3"/>
    </row>
    <row r="29" spans="1:32" ht="14.25" thickTop="1" thickBot="1" x14ac:dyDescent="0.25">
      <c r="A29" s="26">
        <v>16</v>
      </c>
      <c r="B29" s="75"/>
      <c r="C29" s="20"/>
      <c r="D29" s="9"/>
      <c r="E29" s="81"/>
      <c r="F29" s="22"/>
      <c r="G29" s="24"/>
      <c r="H29" s="21"/>
      <c r="I29" s="23" t="e">
        <f>VLOOKUP(H29,Frais!$R$11:$S$21,2,0)</f>
        <v>#N/A</v>
      </c>
      <c r="J29" s="175"/>
      <c r="K29" s="28"/>
      <c r="L29" s="87">
        <f t="shared" ref="L29:L58" si="6">J29-K29</f>
        <v>0</v>
      </c>
      <c r="M29" s="84" t="e">
        <f t="shared" ref="M29:M58" si="7">I29&amp;";"&amp;F29&amp;";"&amp;G29</f>
        <v>#N/A</v>
      </c>
      <c r="N29" s="115"/>
      <c r="O29" s="3"/>
      <c r="S29" s="133">
        <v>8.93</v>
      </c>
      <c r="W29" s="59">
        <v>28</v>
      </c>
      <c r="X29" s="3"/>
      <c r="Y29" s="3"/>
      <c r="Z29" s="3"/>
    </row>
    <row r="30" spans="1:32" ht="13.5" thickTop="1" x14ac:dyDescent="0.2">
      <c r="A30" s="26">
        <v>17</v>
      </c>
      <c r="B30" s="75"/>
      <c r="C30" s="20"/>
      <c r="D30" s="9"/>
      <c r="E30" s="81"/>
      <c r="F30" s="22"/>
      <c r="G30" s="22"/>
      <c r="H30" s="21"/>
      <c r="I30" s="23" t="e">
        <f>VLOOKUP(H30,Frais!$R$11:$S$21,2,0)</f>
        <v>#N/A</v>
      </c>
      <c r="J30" s="175"/>
      <c r="K30" s="28"/>
      <c r="L30" s="87">
        <f t="shared" si="6"/>
        <v>0</v>
      </c>
      <c r="M30" s="84" t="e">
        <f t="shared" si="7"/>
        <v>#N/A</v>
      </c>
      <c r="N30" s="115"/>
      <c r="O30" s="3"/>
      <c r="W30" s="59">
        <v>29</v>
      </c>
      <c r="X30" s="3"/>
      <c r="Y30" s="3"/>
      <c r="Z30" s="3"/>
    </row>
    <row r="31" spans="1:32" x14ac:dyDescent="0.2">
      <c r="A31" s="26">
        <v>18</v>
      </c>
      <c r="B31" s="75"/>
      <c r="C31" s="20"/>
      <c r="D31" s="9"/>
      <c r="E31" s="81"/>
      <c r="F31" s="22"/>
      <c r="G31" s="24"/>
      <c r="H31" s="21"/>
      <c r="I31" s="23" t="e">
        <f>VLOOKUP(H31,Frais!$R$11:$S$21,2,0)</f>
        <v>#N/A</v>
      </c>
      <c r="J31" s="175"/>
      <c r="K31" s="28"/>
      <c r="L31" s="87">
        <f t="shared" si="6"/>
        <v>0</v>
      </c>
      <c r="M31" s="84" t="e">
        <f t="shared" si="7"/>
        <v>#N/A</v>
      </c>
      <c r="N31" s="115"/>
      <c r="W31" s="59">
        <v>30</v>
      </c>
      <c r="X31" s="3"/>
      <c r="Y31" s="3"/>
      <c r="Z31" s="3"/>
    </row>
    <row r="32" spans="1:32" ht="13.5" thickBot="1" x14ac:dyDescent="0.25">
      <c r="A32" s="26">
        <v>19</v>
      </c>
      <c r="B32" s="27"/>
      <c r="C32" s="20"/>
      <c r="D32" s="82"/>
      <c r="E32" s="82"/>
      <c r="F32" s="22"/>
      <c r="G32" s="22"/>
      <c r="H32" s="21"/>
      <c r="I32" s="23" t="e">
        <f>VLOOKUP(H32,Frais!$R$11:$S$21,2,0)</f>
        <v>#N/A</v>
      </c>
      <c r="J32" s="174"/>
      <c r="K32" s="28"/>
      <c r="L32" s="87">
        <f t="shared" si="6"/>
        <v>0</v>
      </c>
      <c r="M32" s="84" t="e">
        <f t="shared" si="7"/>
        <v>#N/A</v>
      </c>
      <c r="N32" s="115"/>
      <c r="S32" s="3"/>
      <c r="T32" s="3"/>
      <c r="U32" s="3"/>
      <c r="V32" s="3"/>
      <c r="W32" s="60">
        <v>31</v>
      </c>
      <c r="AB32" s="114"/>
      <c r="AF32" s="4"/>
    </row>
    <row r="33" spans="1:32" ht="13.5" thickTop="1" x14ac:dyDescent="0.2">
      <c r="A33" s="26">
        <v>20</v>
      </c>
      <c r="B33" s="75"/>
      <c r="C33" s="20"/>
      <c r="D33" s="9"/>
      <c r="E33" s="81"/>
      <c r="F33" s="22"/>
      <c r="G33" s="22"/>
      <c r="H33" s="21"/>
      <c r="I33" s="23" t="e">
        <f>VLOOKUP(H33,Frais!$R$11:$S$21,2,0)</f>
        <v>#N/A</v>
      </c>
      <c r="J33" s="175"/>
      <c r="K33" s="28"/>
      <c r="L33" s="87">
        <f t="shared" si="6"/>
        <v>0</v>
      </c>
      <c r="M33" s="84" t="e">
        <f t="shared" si="7"/>
        <v>#N/A</v>
      </c>
      <c r="AB33" s="114"/>
      <c r="AF33" s="4"/>
    </row>
    <row r="34" spans="1:32" x14ac:dyDescent="0.2">
      <c r="A34" s="26">
        <v>21</v>
      </c>
      <c r="B34" s="75"/>
      <c r="C34" s="20"/>
      <c r="D34" s="9"/>
      <c r="E34" s="81"/>
      <c r="F34" s="22"/>
      <c r="G34" s="24"/>
      <c r="H34" s="21"/>
      <c r="I34" s="23" t="e">
        <f>VLOOKUP(H34,Frais!$R$11:$S$21,2,0)</f>
        <v>#N/A</v>
      </c>
      <c r="J34" s="175"/>
      <c r="K34" s="28"/>
      <c r="L34" s="87">
        <f t="shared" si="6"/>
        <v>0</v>
      </c>
      <c r="M34" s="84" t="e">
        <f t="shared" si="7"/>
        <v>#N/A</v>
      </c>
      <c r="AB34" s="114"/>
      <c r="AF34" s="4"/>
    </row>
    <row r="35" spans="1:32" x14ac:dyDescent="0.2">
      <c r="A35" s="26">
        <v>22</v>
      </c>
      <c r="B35" s="27"/>
      <c r="C35" s="20"/>
      <c r="D35" s="10"/>
      <c r="E35" s="82"/>
      <c r="F35" s="22"/>
      <c r="G35" s="22"/>
      <c r="H35" s="21"/>
      <c r="I35" s="23" t="e">
        <f>VLOOKUP(H35,Frais!$R$11:$S$21,2,0)</f>
        <v>#N/A</v>
      </c>
      <c r="J35" s="174"/>
      <c r="K35" s="28"/>
      <c r="L35" s="87">
        <f t="shared" si="6"/>
        <v>0</v>
      </c>
      <c r="M35" s="84" t="e">
        <f t="shared" si="7"/>
        <v>#N/A</v>
      </c>
    </row>
    <row r="36" spans="1:32" x14ac:dyDescent="0.2">
      <c r="A36" s="26">
        <v>23</v>
      </c>
      <c r="B36" s="27"/>
      <c r="C36" s="20"/>
      <c r="D36" s="9"/>
      <c r="E36" s="81"/>
      <c r="F36" s="22"/>
      <c r="G36" s="24"/>
      <c r="H36" s="21"/>
      <c r="I36" s="23" t="e">
        <f>VLOOKUP(H36,Frais!$R$11:$S$21,2,0)</f>
        <v>#N/A</v>
      </c>
      <c r="J36" s="174"/>
      <c r="K36" s="28"/>
      <c r="L36" s="87">
        <f t="shared" si="6"/>
        <v>0</v>
      </c>
      <c r="M36" s="84" t="e">
        <f t="shared" si="7"/>
        <v>#N/A</v>
      </c>
    </row>
    <row r="37" spans="1:32" x14ac:dyDescent="0.2">
      <c r="A37" s="26">
        <v>24</v>
      </c>
      <c r="B37" s="75"/>
      <c r="C37" s="20"/>
      <c r="D37" s="9"/>
      <c r="E37" s="81"/>
      <c r="F37" s="22"/>
      <c r="G37" s="22"/>
      <c r="H37" s="21"/>
      <c r="I37" s="23" t="e">
        <f>VLOOKUP(H37,Frais!$R$11:$S$21,2,0)</f>
        <v>#N/A</v>
      </c>
      <c r="J37" s="175"/>
      <c r="K37" s="28"/>
      <c r="L37" s="87">
        <f t="shared" si="6"/>
        <v>0</v>
      </c>
      <c r="M37" s="84" t="e">
        <f t="shared" si="7"/>
        <v>#N/A</v>
      </c>
    </row>
    <row r="38" spans="1:32" x14ac:dyDescent="0.2">
      <c r="A38" s="26">
        <v>25</v>
      </c>
      <c r="B38" s="75"/>
      <c r="C38" s="20"/>
      <c r="D38" s="9"/>
      <c r="E38" s="81"/>
      <c r="F38" s="22"/>
      <c r="G38" s="24"/>
      <c r="H38" s="21"/>
      <c r="I38" s="23" t="e">
        <f>VLOOKUP(H38,Frais!$R$11:$S$21,2,0)</f>
        <v>#N/A</v>
      </c>
      <c r="J38" s="175"/>
      <c r="K38" s="28"/>
      <c r="L38" s="87">
        <f t="shared" si="6"/>
        <v>0</v>
      </c>
      <c r="M38" s="84" t="e">
        <f t="shared" si="7"/>
        <v>#N/A</v>
      </c>
      <c r="Y38" s="3"/>
      <c r="Z38" s="3"/>
    </row>
    <row r="39" spans="1:32" x14ac:dyDescent="0.2">
      <c r="A39" s="26">
        <v>26</v>
      </c>
      <c r="B39" s="75"/>
      <c r="C39" s="20"/>
      <c r="D39" s="9"/>
      <c r="E39" s="81"/>
      <c r="F39" s="22"/>
      <c r="G39" s="22"/>
      <c r="H39" s="21"/>
      <c r="I39" s="23" t="e">
        <f>VLOOKUP(H39,Frais!$R$11:$S$21,2,0)</f>
        <v>#N/A</v>
      </c>
      <c r="J39" s="175"/>
      <c r="K39" s="28"/>
      <c r="L39" s="87">
        <f t="shared" si="6"/>
        <v>0</v>
      </c>
      <c r="M39" s="84" t="e">
        <f t="shared" si="7"/>
        <v>#N/A</v>
      </c>
      <c r="Y39" s="3"/>
      <c r="Z39" s="3"/>
    </row>
    <row r="40" spans="1:32" x14ac:dyDescent="0.2">
      <c r="A40" s="26">
        <v>27</v>
      </c>
      <c r="B40" s="75"/>
      <c r="C40" s="20"/>
      <c r="D40" s="9"/>
      <c r="E40" s="82"/>
      <c r="F40" s="22"/>
      <c r="G40" s="24"/>
      <c r="H40" s="21"/>
      <c r="I40" s="23" t="e">
        <f>VLOOKUP(H40,Frais!$R$11:$S$21,2,0)</f>
        <v>#N/A</v>
      </c>
      <c r="J40" s="175"/>
      <c r="K40" s="28"/>
      <c r="L40" s="87">
        <f t="shared" si="6"/>
        <v>0</v>
      </c>
      <c r="M40" s="84" t="e">
        <f t="shared" si="7"/>
        <v>#N/A</v>
      </c>
    </row>
    <row r="41" spans="1:32" x14ac:dyDescent="0.2">
      <c r="A41" s="26">
        <v>28</v>
      </c>
      <c r="B41" s="75"/>
      <c r="C41" s="20"/>
      <c r="D41" s="9"/>
      <c r="E41" s="81"/>
      <c r="F41" s="22"/>
      <c r="G41" s="22"/>
      <c r="H41" s="21"/>
      <c r="I41" s="23" t="e">
        <f>VLOOKUP(H41,Frais!$R$11:$S$21,2,0)</f>
        <v>#N/A</v>
      </c>
      <c r="J41" s="175"/>
      <c r="K41" s="28"/>
      <c r="L41" s="87">
        <f t="shared" si="6"/>
        <v>0</v>
      </c>
      <c r="M41" s="84" t="e">
        <f t="shared" si="7"/>
        <v>#N/A</v>
      </c>
    </row>
    <row r="42" spans="1:32" x14ac:dyDescent="0.2">
      <c r="A42" s="26">
        <v>29</v>
      </c>
      <c r="B42" s="75"/>
      <c r="C42" s="20"/>
      <c r="D42" s="9"/>
      <c r="E42" s="81"/>
      <c r="F42" s="22"/>
      <c r="G42" s="24"/>
      <c r="H42" s="21"/>
      <c r="I42" s="23" t="e">
        <f>VLOOKUP(H42,Frais!$R$11:$S$21,2,0)</f>
        <v>#N/A</v>
      </c>
      <c r="J42" s="175"/>
      <c r="K42" s="28"/>
      <c r="L42" s="87">
        <f t="shared" si="6"/>
        <v>0</v>
      </c>
      <c r="M42" s="84" t="e">
        <f t="shared" si="7"/>
        <v>#N/A</v>
      </c>
    </row>
    <row r="43" spans="1:32" x14ac:dyDescent="0.2">
      <c r="A43" s="26">
        <v>30</v>
      </c>
      <c r="B43" s="75"/>
      <c r="C43" s="20"/>
      <c r="D43" s="9"/>
      <c r="E43" s="81"/>
      <c r="F43" s="22"/>
      <c r="G43" s="24"/>
      <c r="H43" s="21"/>
      <c r="I43" s="23" t="e">
        <f>VLOOKUP(H43,Frais!$R$11:$S$21,2,0)</f>
        <v>#N/A</v>
      </c>
      <c r="J43" s="175"/>
      <c r="K43" s="28"/>
      <c r="L43" s="87">
        <f t="shared" si="6"/>
        <v>0</v>
      </c>
      <c r="M43" s="84" t="e">
        <f t="shared" si="7"/>
        <v>#N/A</v>
      </c>
    </row>
    <row r="44" spans="1:32" x14ac:dyDescent="0.2">
      <c r="A44" s="26">
        <v>31</v>
      </c>
      <c r="B44" s="75"/>
      <c r="C44" s="20"/>
      <c r="D44" s="9"/>
      <c r="E44" s="81"/>
      <c r="F44" s="22"/>
      <c r="G44" s="24"/>
      <c r="H44" s="21"/>
      <c r="I44" s="23" t="e">
        <f>VLOOKUP(H44,Frais!$R$11:$S$21,2,0)</f>
        <v>#N/A</v>
      </c>
      <c r="J44" s="175"/>
      <c r="K44" s="28"/>
      <c r="L44" s="87">
        <f t="shared" si="6"/>
        <v>0</v>
      </c>
      <c r="M44" s="84" t="e">
        <f t="shared" si="7"/>
        <v>#N/A</v>
      </c>
    </row>
    <row r="45" spans="1:32" x14ac:dyDescent="0.2">
      <c r="A45" s="26">
        <v>32</v>
      </c>
      <c r="B45" s="75"/>
      <c r="C45" s="20"/>
      <c r="D45" s="9"/>
      <c r="E45" s="81"/>
      <c r="F45" s="22"/>
      <c r="G45" s="24"/>
      <c r="H45" s="21"/>
      <c r="I45" s="23" t="e">
        <f>VLOOKUP(H45,Frais!$R$11:$S$21,2,0)</f>
        <v>#N/A</v>
      </c>
      <c r="J45" s="175"/>
      <c r="K45" s="28"/>
      <c r="L45" s="87">
        <f t="shared" si="6"/>
        <v>0</v>
      </c>
      <c r="M45" s="84" t="e">
        <f t="shared" si="7"/>
        <v>#N/A</v>
      </c>
    </row>
    <row r="46" spans="1:32" x14ac:dyDescent="0.2">
      <c r="A46" s="159">
        <v>33</v>
      </c>
      <c r="B46" s="160"/>
      <c r="C46" s="161"/>
      <c r="D46" s="162"/>
      <c r="E46" s="162"/>
      <c r="F46" s="163"/>
      <c r="G46" s="164"/>
      <c r="H46" s="165"/>
      <c r="I46" s="166" t="e">
        <f>VLOOKUP(H46,Frais!$R$11:$S$21,2,0)</f>
        <v>#N/A</v>
      </c>
      <c r="J46" s="176"/>
      <c r="K46" s="167"/>
      <c r="L46" s="168">
        <f t="shared" si="6"/>
        <v>0</v>
      </c>
      <c r="M46" s="84" t="e">
        <f t="shared" si="7"/>
        <v>#N/A</v>
      </c>
    </row>
    <row r="47" spans="1:32" x14ac:dyDescent="0.2">
      <c r="A47" s="26">
        <v>34</v>
      </c>
      <c r="B47" s="75"/>
      <c r="C47" s="20"/>
      <c r="D47" s="9"/>
      <c r="E47" s="81"/>
      <c r="F47" s="22"/>
      <c r="G47" s="24"/>
      <c r="H47" s="21"/>
      <c r="I47" s="23" t="e">
        <f>VLOOKUP(H47,Frais!$R$11:$S$21,2,0)</f>
        <v>#N/A</v>
      </c>
      <c r="J47" s="175"/>
      <c r="K47" s="28"/>
      <c r="L47" s="87">
        <f t="shared" si="6"/>
        <v>0</v>
      </c>
      <c r="M47" s="84" t="e">
        <f t="shared" si="7"/>
        <v>#N/A</v>
      </c>
    </row>
    <row r="48" spans="1:32" x14ac:dyDescent="0.2">
      <c r="A48" s="26">
        <v>35</v>
      </c>
      <c r="B48" s="75"/>
      <c r="C48" s="20"/>
      <c r="D48" s="9"/>
      <c r="E48" s="81"/>
      <c r="F48" s="22"/>
      <c r="G48" s="24"/>
      <c r="H48" s="21"/>
      <c r="I48" s="23" t="e">
        <f>VLOOKUP(H48,Frais!$R$11:$S$21,2,0)</f>
        <v>#N/A</v>
      </c>
      <c r="J48" s="175"/>
      <c r="K48" s="158"/>
      <c r="L48" s="87">
        <f t="shared" si="6"/>
        <v>0</v>
      </c>
      <c r="M48" s="84" t="e">
        <f t="shared" si="7"/>
        <v>#N/A</v>
      </c>
    </row>
    <row r="49" spans="1:13" x14ac:dyDescent="0.2">
      <c r="A49" s="26">
        <v>36</v>
      </c>
      <c r="B49" s="75"/>
      <c r="C49" s="20"/>
      <c r="D49" s="9"/>
      <c r="E49" s="81"/>
      <c r="F49" s="22"/>
      <c r="G49" s="24"/>
      <c r="H49" s="21"/>
      <c r="I49" s="23" t="e">
        <f>VLOOKUP(H49,Frais!$R$11:$S$21,2,0)</f>
        <v>#N/A</v>
      </c>
      <c r="J49" s="175"/>
      <c r="K49" s="28"/>
      <c r="L49" s="87">
        <f t="shared" si="6"/>
        <v>0</v>
      </c>
      <c r="M49" s="84" t="e">
        <f t="shared" si="7"/>
        <v>#N/A</v>
      </c>
    </row>
    <row r="50" spans="1:13" x14ac:dyDescent="0.2">
      <c r="A50" s="26">
        <v>37</v>
      </c>
      <c r="B50" s="27"/>
      <c r="C50" s="20"/>
      <c r="D50" s="10"/>
      <c r="E50" s="82"/>
      <c r="F50" s="22"/>
      <c r="G50" s="24"/>
      <c r="H50" s="21"/>
      <c r="I50" s="23" t="e">
        <f>VLOOKUP(H50,Frais!$R$11:$S$21,2,0)</f>
        <v>#N/A</v>
      </c>
      <c r="J50" s="174"/>
      <c r="K50" s="28"/>
      <c r="L50" s="87">
        <f t="shared" si="6"/>
        <v>0</v>
      </c>
      <c r="M50" s="84" t="e">
        <f t="shared" si="7"/>
        <v>#N/A</v>
      </c>
    </row>
    <row r="51" spans="1:13" x14ac:dyDescent="0.2">
      <c r="A51" s="26">
        <v>38</v>
      </c>
      <c r="B51" s="157"/>
      <c r="C51" s="20"/>
      <c r="D51" s="10"/>
      <c r="E51" s="82"/>
      <c r="F51" s="22"/>
      <c r="G51" s="24"/>
      <c r="H51" s="21"/>
      <c r="I51" s="23" t="e">
        <f>VLOOKUP(H51,Frais!$R$11:$S$21,2,0)</f>
        <v>#N/A</v>
      </c>
      <c r="J51" s="174"/>
      <c r="K51" s="28"/>
      <c r="L51" s="87">
        <f t="shared" si="6"/>
        <v>0</v>
      </c>
      <c r="M51" s="84" t="e">
        <f t="shared" si="7"/>
        <v>#N/A</v>
      </c>
    </row>
    <row r="52" spans="1:13" x14ac:dyDescent="0.2">
      <c r="A52" s="26">
        <v>39</v>
      </c>
      <c r="B52" s="27"/>
      <c r="C52" s="20"/>
      <c r="D52" s="10"/>
      <c r="E52" s="82"/>
      <c r="F52" s="22"/>
      <c r="G52" s="24"/>
      <c r="H52" s="21"/>
      <c r="I52" s="23" t="e">
        <f>VLOOKUP(H52,Frais!$R$11:$S$21,2,0)</f>
        <v>#N/A</v>
      </c>
      <c r="J52" s="174"/>
      <c r="K52" s="28"/>
      <c r="L52" s="87">
        <f t="shared" si="6"/>
        <v>0</v>
      </c>
      <c r="M52" s="84" t="e">
        <f t="shared" si="7"/>
        <v>#N/A</v>
      </c>
    </row>
    <row r="53" spans="1:13" x14ac:dyDescent="0.2">
      <c r="A53" s="26">
        <v>40</v>
      </c>
      <c r="B53" s="75"/>
      <c r="C53" s="20"/>
      <c r="D53" s="9"/>
      <c r="E53" s="81"/>
      <c r="F53" s="22"/>
      <c r="G53" s="22"/>
      <c r="H53" s="21"/>
      <c r="I53" s="23" t="e">
        <f>VLOOKUP(H53,Frais!$R$11:$S$21,2,0)</f>
        <v>#N/A</v>
      </c>
      <c r="J53" s="175"/>
      <c r="K53" s="28"/>
      <c r="L53" s="87">
        <f t="shared" si="6"/>
        <v>0</v>
      </c>
      <c r="M53" s="84" t="e">
        <f t="shared" si="7"/>
        <v>#N/A</v>
      </c>
    </row>
    <row r="54" spans="1:13" x14ac:dyDescent="0.2">
      <c r="A54" s="26">
        <v>41</v>
      </c>
      <c r="B54" s="156"/>
      <c r="C54" s="20"/>
      <c r="D54" s="9"/>
      <c r="E54" s="81"/>
      <c r="F54" s="22"/>
      <c r="G54" s="22"/>
      <c r="H54" s="21"/>
      <c r="I54" s="23" t="e">
        <f>VLOOKUP(H54,Frais!$R$11:$S$21,2,0)</f>
        <v>#N/A</v>
      </c>
      <c r="J54" s="175"/>
      <c r="K54" s="28"/>
      <c r="L54" s="87">
        <f t="shared" si="6"/>
        <v>0</v>
      </c>
      <c r="M54" s="84" t="e">
        <f t="shared" si="7"/>
        <v>#N/A</v>
      </c>
    </row>
    <row r="55" spans="1:13" x14ac:dyDescent="0.2">
      <c r="A55" s="26">
        <v>42</v>
      </c>
      <c r="B55" s="75"/>
      <c r="C55" s="20"/>
      <c r="D55" s="9"/>
      <c r="E55" s="81"/>
      <c r="F55" s="22"/>
      <c r="G55" s="22"/>
      <c r="H55" s="21"/>
      <c r="I55" s="23" t="e">
        <f>VLOOKUP(H55,Frais!$R$11:$S$21,2,0)</f>
        <v>#N/A</v>
      </c>
      <c r="J55" s="175"/>
      <c r="K55" s="28"/>
      <c r="L55" s="87">
        <f t="shared" si="6"/>
        <v>0</v>
      </c>
      <c r="M55" s="84" t="e">
        <f t="shared" si="7"/>
        <v>#N/A</v>
      </c>
    </row>
    <row r="56" spans="1:13" x14ac:dyDescent="0.2">
      <c r="A56" s="26">
        <v>43</v>
      </c>
      <c r="B56" s="75"/>
      <c r="C56" s="20"/>
      <c r="D56" s="9"/>
      <c r="E56" s="81"/>
      <c r="F56" s="22"/>
      <c r="G56" s="22"/>
      <c r="H56" s="21"/>
      <c r="I56" s="23" t="e">
        <f>VLOOKUP(H56,Frais!$R$11:$S$21,2,0)</f>
        <v>#N/A</v>
      </c>
      <c r="J56" s="175"/>
      <c r="K56" s="28"/>
      <c r="L56" s="87">
        <f t="shared" si="6"/>
        <v>0</v>
      </c>
      <c r="M56" s="84" t="e">
        <f t="shared" si="7"/>
        <v>#N/A</v>
      </c>
    </row>
    <row r="57" spans="1:13" x14ac:dyDescent="0.2">
      <c r="A57" s="26">
        <v>44</v>
      </c>
      <c r="B57" s="75"/>
      <c r="C57" s="20"/>
      <c r="D57" s="9"/>
      <c r="E57" s="81"/>
      <c r="F57" s="22"/>
      <c r="G57" s="24"/>
      <c r="H57" s="21"/>
      <c r="I57" s="23" t="e">
        <f>VLOOKUP(H57,Frais!$R$11:$S$21,2,0)</f>
        <v>#N/A</v>
      </c>
      <c r="J57" s="174"/>
      <c r="K57" s="28"/>
      <c r="L57" s="87">
        <f t="shared" si="6"/>
        <v>0</v>
      </c>
      <c r="M57" s="84" t="e">
        <f t="shared" si="7"/>
        <v>#N/A</v>
      </c>
    </row>
    <row r="58" spans="1:13" ht="13.5" thickBot="1" x14ac:dyDescent="0.25">
      <c r="A58" s="146">
        <v>45</v>
      </c>
      <c r="B58" s="147"/>
      <c r="C58" s="148"/>
      <c r="D58" s="149"/>
      <c r="E58" s="150"/>
      <c r="F58" s="151"/>
      <c r="G58" s="151"/>
      <c r="H58" s="152"/>
      <c r="I58" s="153" t="e">
        <f>VLOOKUP(H58,Frais!$R$11:$S$21,2,0)</f>
        <v>#N/A</v>
      </c>
      <c r="J58" s="177"/>
      <c r="K58" s="154"/>
      <c r="L58" s="155">
        <f t="shared" si="6"/>
        <v>0</v>
      </c>
      <c r="M58" s="84" t="e">
        <f t="shared" si="7"/>
        <v>#N/A</v>
      </c>
    </row>
    <row r="59" spans="1:13" ht="13.5" thickBot="1" x14ac:dyDescent="0.25">
      <c r="I59" s="136" t="s">
        <v>82</v>
      </c>
      <c r="J59" s="178">
        <f>SUM(J14:J58)</f>
        <v>280</v>
      </c>
      <c r="K59" s="137">
        <f t="shared" ref="K59:L59" si="8">SUM(K14:K58)</f>
        <v>25</v>
      </c>
      <c r="L59" s="138">
        <f t="shared" si="8"/>
        <v>255</v>
      </c>
    </row>
    <row r="60" spans="1:13" ht="13.5" thickTop="1" x14ac:dyDescent="0.2"/>
  </sheetData>
  <dataConsolidate topLabels="1">
    <dataRefs count="1">
      <dataRef ref="H4:H9" sheet="Frais"/>
    </dataRefs>
  </dataConsolidate>
  <mergeCells count="1">
    <mergeCell ref="J7:K7"/>
  </mergeCells>
  <conditionalFormatting sqref="G9">
    <cfRule type="cellIs" dxfId="0" priority="10" stopIfTrue="1" operator="equal">
      <formula>0</formula>
    </cfRule>
  </conditionalFormatting>
  <dataValidations xWindow="747" yWindow="304" count="16">
    <dataValidation type="custom" showInputMessage="1" showErrorMessage="1" sqref="I9">
      <formula1>I9</formula1>
    </dataValidation>
    <dataValidation type="list" allowBlank="1" showInputMessage="1" showErrorMessage="1" sqref="C7">
      <formula1>$R$2:$R$7</formula1>
    </dataValidation>
    <dataValidation type="list" allowBlank="1" showInputMessage="1" showErrorMessage="1" sqref="H14:H58">
      <formula1>$R$12:$R$17</formula1>
    </dataValidation>
    <dataValidation type="list" allowBlank="1" showInputMessage="1" showErrorMessage="1" sqref="H11">
      <formula1>$Y$2:$Y$7</formula1>
    </dataValidation>
    <dataValidation type="list" allowBlank="1" showInputMessage="1" showErrorMessage="1" sqref="C14:C58">
      <formula1>$Z$2:$Z$4</formula1>
    </dataValidation>
    <dataValidation type="textLength" operator="notBetween" allowBlank="1" showInputMessage="1" showErrorMessage="1" errorTitle="Matricule" error="Le Matricule doit comprendre 7 caractères." sqref="G9">
      <formula1>2</formula1>
      <formula2>6</formula2>
    </dataValidation>
    <dataValidation type="textLength" operator="equal" allowBlank="1" showInputMessage="1" showErrorMessage="1" sqref="F17 F15 F19:F58">
      <formula1>7</formula1>
    </dataValidation>
    <dataValidation type="textLength" operator="equal" allowBlank="1" showInputMessage="1" showErrorMessage="1" sqref="G17 G15 G19:G58">
      <formula1>4</formula1>
    </dataValidation>
    <dataValidation type="custom" allowBlank="1" showInputMessage="1" showErrorMessage="1" errorTitle="TVA" error="Pas de TVA sur Hôtel !" sqref="K14:K58">
      <formula1>IF(H14="Hôtel",K14=0,K14&gt;=0)</formula1>
    </dataValidation>
    <dataValidation type="list" allowBlank="1" showInputMessage="1" showErrorMessage="1" sqref="G11">
      <formula1>$X$2:$X$13</formula1>
    </dataValidation>
    <dataValidation type="list" allowBlank="1" showInputMessage="1" showErrorMessage="1" sqref="F11">
      <formula1>$W$2:$W$32</formula1>
    </dataValidation>
    <dataValidation type="textLength" operator="equal" allowBlank="1" showInputMessage="1" showErrorMessage="1" errorTitle="Section" error="Veuillez compléter votre Section à 7 chiffres." sqref="F14 F16 F18">
      <formula1>7</formula1>
    </dataValidation>
    <dataValidation type="textLength" operator="equal" allowBlank="1" showInputMessage="1" showErrorMessage="1" errorTitle="Sous Section" error="Veuillez compléter votre Sous Section à 4 chiffres." sqref="G14 G16 G18">
      <formula1>4</formula1>
    </dataValidation>
    <dataValidation type="list" allowBlank="1" showInputMessage="1" showErrorMessage="1" sqref="C11">
      <formula1>$S$24:$T$24</formula1>
    </dataValidation>
    <dataValidation type="list" allowBlank="1" showInputMessage="1" showErrorMessage="1" sqref="J7">
      <formula1>$T$2:$T$7</formula1>
    </dataValidation>
    <dataValidation type="list" allowBlank="1" showInputMessage="1" showErrorMessage="1" sqref="F7">
      <formula1>$S$2:$S$7</formula1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landscape" r:id="rId3"/>
  <ignoredErrors>
    <ignoredError sqref="I44:I58 I38:I43 I21:I37" evalError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ffiche_Userform2" altText="Impression format PDF">
                <anchor moveWithCells="1" sizeWithCells="1">
                  <from>
                    <xdr:col>3</xdr:col>
                    <xdr:colOff>942975</xdr:colOff>
                    <xdr:row>61</xdr:row>
                    <xdr:rowOff>38100</xdr:rowOff>
                  </from>
                  <to>
                    <xdr:col>4</xdr:col>
                    <xdr:colOff>466725</xdr:colOff>
                    <xdr:row>63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applyStyles="1"/>
  </sheetPr>
  <dimension ref="A1:O46"/>
  <sheetViews>
    <sheetView zoomScaleNormal="100" zoomScaleSheetLayoutView="100" workbookViewId="0">
      <selection activeCell="C5" sqref="C5:E5"/>
    </sheetView>
  </sheetViews>
  <sheetFormatPr baseColWidth="10" defaultRowHeight="11.25" x14ac:dyDescent="0.2"/>
  <cols>
    <col min="1" max="1" width="3.42578125" style="16" customWidth="1"/>
    <col min="2" max="2" width="14.140625" style="16" bestFit="1" customWidth="1"/>
    <col min="3" max="3" width="10.42578125" style="16" customWidth="1"/>
    <col min="4" max="4" width="7.5703125" style="16" bestFit="1" customWidth="1"/>
    <col min="5" max="5" width="6.85546875" style="16" bestFit="1" customWidth="1"/>
    <col min="6" max="6" width="9.7109375" style="16" bestFit="1" customWidth="1"/>
    <col min="7" max="7" width="10.7109375" style="16" bestFit="1" customWidth="1"/>
    <col min="8" max="8" width="8.28515625" style="16" customWidth="1"/>
    <col min="9" max="9" width="10.5703125" style="16" bestFit="1" customWidth="1"/>
    <col min="10" max="10" width="9.140625" style="16" bestFit="1" customWidth="1"/>
    <col min="11" max="11" width="4.5703125" style="16" customWidth="1"/>
    <col min="12" max="12" width="3.140625" style="16" customWidth="1"/>
    <col min="13" max="16384" width="11.42578125" style="16"/>
  </cols>
  <sheetData>
    <row r="1" spans="1:15" ht="12.75" thickTop="1" thickBot="1" x14ac:dyDescent="0.25">
      <c r="A1" s="47"/>
      <c r="B1" s="48"/>
      <c r="C1" s="48"/>
      <c r="D1" s="48"/>
      <c r="E1" s="48"/>
      <c r="F1" s="48"/>
      <c r="G1" s="48"/>
      <c r="H1" s="48"/>
      <c r="I1" s="48"/>
      <c r="J1" s="48"/>
      <c r="K1" s="49"/>
      <c r="L1" s="19"/>
      <c r="M1" s="19"/>
    </row>
    <row r="2" spans="1:15" ht="16.5" thickBot="1" x14ac:dyDescent="0.25">
      <c r="A2" s="50"/>
      <c r="B2" s="29"/>
      <c r="C2" s="29"/>
      <c r="D2" s="29"/>
      <c r="E2" s="182" t="s">
        <v>0</v>
      </c>
      <c r="F2" s="183"/>
      <c r="G2" s="184"/>
      <c r="H2" s="29"/>
      <c r="I2" s="29" t="s">
        <v>1</v>
      </c>
      <c r="J2" s="30">
        <f>Frais!C7</f>
        <v>8000</v>
      </c>
      <c r="K2" s="51"/>
      <c r="L2" s="19"/>
    </row>
    <row r="3" spans="1:15" x14ac:dyDescent="0.2">
      <c r="A3" s="50"/>
      <c r="B3" s="29"/>
      <c r="C3" s="29"/>
      <c r="D3" s="29"/>
      <c r="E3" s="29"/>
      <c r="F3" s="29"/>
      <c r="G3" s="29"/>
      <c r="H3" s="29"/>
      <c r="I3" s="29"/>
      <c r="J3" s="29"/>
      <c r="K3" s="51"/>
      <c r="L3" s="19"/>
      <c r="M3" s="19"/>
    </row>
    <row r="4" spans="1:15" x14ac:dyDescent="0.2">
      <c r="A4" s="50"/>
      <c r="B4" s="29"/>
      <c r="C4" s="29"/>
      <c r="D4" s="29"/>
      <c r="E4" s="29"/>
      <c r="F4" s="29"/>
      <c r="G4" s="29"/>
      <c r="H4" s="29"/>
      <c r="I4" s="29"/>
      <c r="J4" s="29"/>
      <c r="K4" s="51"/>
      <c r="L4" s="19"/>
      <c r="M4" s="19"/>
    </row>
    <row r="5" spans="1:15" ht="12.75" customHeight="1" x14ac:dyDescent="0.2">
      <c r="A5" s="52"/>
      <c r="B5" s="83" t="s">
        <v>13</v>
      </c>
      <c r="C5" s="185"/>
      <c r="D5" s="185"/>
      <c r="E5" s="185"/>
      <c r="F5" s="31"/>
      <c r="G5" s="83" t="s">
        <v>77</v>
      </c>
      <c r="H5" s="185" t="str">
        <f>Frais!F7</f>
        <v>GPSI</v>
      </c>
      <c r="I5" s="185"/>
      <c r="J5" s="185"/>
      <c r="K5" s="53"/>
      <c r="L5" s="17"/>
      <c r="M5" s="17"/>
      <c r="N5" s="17"/>
      <c r="O5" s="17"/>
    </row>
    <row r="6" spans="1:15" ht="10.5" customHeight="1" x14ac:dyDescent="0.2">
      <c r="A6" s="52"/>
      <c r="B6" s="31"/>
      <c r="C6" s="31"/>
      <c r="D6" s="31"/>
      <c r="E6" s="31"/>
      <c r="F6" s="31"/>
      <c r="G6" s="31"/>
      <c r="H6" s="31"/>
      <c r="I6" s="31"/>
      <c r="J6" s="31"/>
      <c r="K6" s="53"/>
      <c r="L6" s="17"/>
      <c r="M6" s="17"/>
      <c r="N6" s="17"/>
      <c r="O6" s="17"/>
    </row>
    <row r="7" spans="1:15" x14ac:dyDescent="0.2">
      <c r="A7" s="50"/>
      <c r="B7" s="29" t="s">
        <v>78</v>
      </c>
      <c r="C7" s="186" t="str">
        <f>Frais!J7</f>
        <v>Délégation Tuyauterie</v>
      </c>
      <c r="D7" s="186"/>
      <c r="E7" s="186"/>
      <c r="F7" s="29"/>
      <c r="G7" s="91" t="s">
        <v>3</v>
      </c>
      <c r="H7" s="186" t="str">
        <f>Frais!G11</f>
        <v>Décembre</v>
      </c>
      <c r="I7" s="186"/>
      <c r="J7" s="45">
        <f>Frais!H11</f>
        <v>2015</v>
      </c>
      <c r="K7" s="51"/>
      <c r="L7" s="19"/>
      <c r="M7" s="19"/>
    </row>
    <row r="8" spans="1:15" ht="10.5" customHeight="1" x14ac:dyDescent="0.2">
      <c r="A8" s="50"/>
      <c r="B8" s="192"/>
      <c r="C8" s="192"/>
      <c r="D8" s="192"/>
      <c r="E8" s="29"/>
      <c r="F8" s="29"/>
      <c r="G8" s="29"/>
      <c r="H8" s="29"/>
      <c r="I8" s="29"/>
      <c r="J8" s="32"/>
      <c r="K8" s="51"/>
      <c r="L8" s="19"/>
      <c r="M8" s="19"/>
    </row>
    <row r="9" spans="1:15" ht="12.75" customHeight="1" x14ac:dyDescent="0.2">
      <c r="A9" s="50"/>
      <c r="B9" s="29" t="s">
        <v>2</v>
      </c>
      <c r="C9" s="45">
        <f>Frais!C9</f>
        <v>0</v>
      </c>
      <c r="D9" s="186">
        <f>Frais!D9</f>
        <v>0</v>
      </c>
      <c r="E9" s="186"/>
      <c r="F9" s="29"/>
      <c r="G9" s="91" t="s">
        <v>110</v>
      </c>
      <c r="H9" s="90">
        <f>Frais!G9</f>
        <v>0</v>
      </c>
      <c r="I9" s="89"/>
      <c r="J9" s="89"/>
      <c r="K9" s="51"/>
      <c r="L9" s="32"/>
      <c r="M9" s="19"/>
    </row>
    <row r="10" spans="1:15" ht="6" customHeight="1" x14ac:dyDescent="0.2">
      <c r="A10" s="50"/>
      <c r="B10" s="29"/>
      <c r="C10" s="29"/>
      <c r="D10" s="29"/>
      <c r="E10" s="29"/>
      <c r="F10" s="29"/>
      <c r="G10" s="29"/>
      <c r="H10" s="29"/>
      <c r="I10" s="29"/>
      <c r="J10" s="89"/>
      <c r="K10" s="51"/>
      <c r="L10" s="19"/>
      <c r="M10" s="19"/>
    </row>
    <row r="11" spans="1:15" ht="12" thickBot="1" x14ac:dyDescent="0.25">
      <c r="A11" s="50"/>
      <c r="B11" s="29"/>
      <c r="C11" s="29"/>
      <c r="D11" s="29"/>
      <c r="E11" s="29"/>
      <c r="F11" s="29"/>
      <c r="G11" s="29"/>
      <c r="H11" s="29"/>
      <c r="I11" s="29"/>
      <c r="J11" s="29"/>
      <c r="K11" s="51"/>
      <c r="L11" s="19"/>
      <c r="M11" s="19"/>
      <c r="N11" s="179"/>
      <c r="O11" s="179"/>
    </row>
    <row r="12" spans="1:15" ht="14.25" customHeight="1" thickTop="1" thickBot="1" x14ac:dyDescent="0.25">
      <c r="A12" s="50"/>
      <c r="B12" s="33" t="s">
        <v>4</v>
      </c>
      <c r="C12" s="34" t="s">
        <v>8</v>
      </c>
      <c r="D12" s="34" t="s">
        <v>5</v>
      </c>
      <c r="E12" s="34" t="s">
        <v>6</v>
      </c>
      <c r="F12" s="34" t="s">
        <v>47</v>
      </c>
      <c r="G12" s="190" t="s">
        <v>7</v>
      </c>
      <c r="H12" s="190"/>
      <c r="I12" s="34" t="s">
        <v>9</v>
      </c>
      <c r="J12" s="35" t="s">
        <v>11</v>
      </c>
      <c r="K12" s="51"/>
      <c r="L12" s="19"/>
      <c r="M12" s="19"/>
    </row>
    <row r="13" spans="1:15" ht="12.75" customHeight="1" x14ac:dyDescent="0.2">
      <c r="A13" s="50"/>
      <c r="B13" s="36">
        <f>Frais!$C$7</f>
        <v>8000</v>
      </c>
      <c r="C13" s="37" t="s">
        <v>105</v>
      </c>
      <c r="D13" s="37" t="s">
        <v>72</v>
      </c>
      <c r="E13" s="37" t="s">
        <v>62</v>
      </c>
      <c r="F13" s="37"/>
      <c r="G13" s="191"/>
      <c r="H13" s="191"/>
      <c r="I13" s="38"/>
      <c r="J13" s="125">
        <f>IF(Frais!AC7=0,"",Frais!AC7)</f>
        <v>70</v>
      </c>
      <c r="K13" s="51"/>
      <c r="L13" s="19"/>
      <c r="M13" s="19"/>
    </row>
    <row r="14" spans="1:15" x14ac:dyDescent="0.2">
      <c r="A14" s="50"/>
      <c r="B14" s="39"/>
      <c r="C14" s="40" t="s">
        <v>105</v>
      </c>
      <c r="D14" s="40" t="s">
        <v>72</v>
      </c>
      <c r="E14" s="40" t="s">
        <v>92</v>
      </c>
      <c r="F14" s="40"/>
      <c r="G14" s="181"/>
      <c r="H14" s="181"/>
      <c r="I14" s="41"/>
      <c r="J14" s="125">
        <f>IF(Frais!AC8=0,"",Frais!AC8)</f>
        <v>60</v>
      </c>
      <c r="K14" s="51"/>
      <c r="L14" s="19"/>
      <c r="M14" s="19"/>
    </row>
    <row r="15" spans="1:15" x14ac:dyDescent="0.2">
      <c r="A15" s="50"/>
      <c r="B15" s="39"/>
      <c r="C15" s="40" t="s">
        <v>105</v>
      </c>
      <c r="D15" s="40" t="s">
        <v>72</v>
      </c>
      <c r="E15" s="40" t="s">
        <v>95</v>
      </c>
      <c r="F15" s="40"/>
      <c r="G15" s="181"/>
      <c r="H15" s="181"/>
      <c r="I15" s="41"/>
      <c r="J15" s="125">
        <f>IF(Frais!AC9=0,"",Frais!AC9)</f>
        <v>45</v>
      </c>
      <c r="K15" s="51"/>
      <c r="L15" s="19"/>
      <c r="M15" s="19"/>
    </row>
    <row r="16" spans="1:15" x14ac:dyDescent="0.2">
      <c r="A16" s="50"/>
      <c r="B16" s="39"/>
      <c r="C16" s="40" t="s">
        <v>106</v>
      </c>
      <c r="D16" s="40" t="s">
        <v>72</v>
      </c>
      <c r="E16" s="40" t="s">
        <v>96</v>
      </c>
      <c r="F16" s="40"/>
      <c r="G16" s="181"/>
      <c r="H16" s="181"/>
      <c r="I16" s="41"/>
      <c r="J16" s="125">
        <f>IF(Frais!AC10=0,"",Frais!AC10)</f>
        <v>32</v>
      </c>
      <c r="K16" s="51"/>
      <c r="L16" s="19"/>
      <c r="M16" s="19"/>
    </row>
    <row r="17" spans="1:13" x14ac:dyDescent="0.2">
      <c r="A17" s="50"/>
      <c r="B17" s="39"/>
      <c r="C17" s="40" t="s">
        <v>107</v>
      </c>
      <c r="D17" s="40" t="s">
        <v>72</v>
      </c>
      <c r="E17" s="40" t="s">
        <v>97</v>
      </c>
      <c r="F17" s="41"/>
      <c r="G17" s="181"/>
      <c r="H17" s="181"/>
      <c r="I17" s="41"/>
      <c r="J17" s="125">
        <f>IF(Frais!AC11=0,"",Frais!AC11)</f>
        <v>24</v>
      </c>
      <c r="K17" s="51"/>
      <c r="L17" s="19"/>
      <c r="M17" s="19"/>
    </row>
    <row r="18" spans="1:13" x14ac:dyDescent="0.2">
      <c r="A18" s="50"/>
      <c r="B18" s="39"/>
      <c r="C18" s="40" t="s">
        <v>108</v>
      </c>
      <c r="D18" s="40" t="s">
        <v>72</v>
      </c>
      <c r="E18" s="40" t="s">
        <v>98</v>
      </c>
      <c r="F18" s="41"/>
      <c r="G18" s="181"/>
      <c r="H18" s="181"/>
      <c r="I18" s="41"/>
      <c r="J18" s="125">
        <f>IF(Frais!AC12=0,"",Frais!AC12)</f>
        <v>16</v>
      </c>
      <c r="K18" s="51"/>
      <c r="L18" s="19"/>
      <c r="M18" s="19"/>
    </row>
    <row r="19" spans="1:13" x14ac:dyDescent="0.2">
      <c r="A19" s="50"/>
      <c r="B19" s="39"/>
      <c r="C19" s="40" t="s">
        <v>109</v>
      </c>
      <c r="D19" s="40" t="s">
        <v>72</v>
      </c>
      <c r="E19" s="40" t="s">
        <v>99</v>
      </c>
      <c r="F19" s="41"/>
      <c r="G19" s="181"/>
      <c r="H19" s="181"/>
      <c r="I19" s="41"/>
      <c r="J19" s="125">
        <f>IF(Frais!AC13=0,"",Frais!AC13)</f>
        <v>8</v>
      </c>
      <c r="K19" s="51"/>
      <c r="L19" s="19"/>
      <c r="M19" s="19"/>
    </row>
    <row r="20" spans="1:13" x14ac:dyDescent="0.2">
      <c r="A20" s="50"/>
      <c r="B20" s="39"/>
      <c r="C20" s="40"/>
      <c r="D20" s="40"/>
      <c r="E20" s="40"/>
      <c r="F20" s="41"/>
      <c r="G20" s="181"/>
      <c r="H20" s="181"/>
      <c r="I20" s="41"/>
      <c r="J20" s="125" t="str">
        <f>IF(Frais!AC14=0,"",Frais!AC14)</f>
        <v/>
      </c>
      <c r="K20" s="51"/>
      <c r="L20" s="19"/>
      <c r="M20" s="19"/>
    </row>
    <row r="21" spans="1:13" x14ac:dyDescent="0.2">
      <c r="A21" s="50"/>
      <c r="B21" s="39"/>
      <c r="C21" s="40"/>
      <c r="D21" s="40"/>
      <c r="E21" s="40"/>
      <c r="F21" s="41"/>
      <c r="G21" s="181"/>
      <c r="H21" s="181"/>
      <c r="I21" s="41"/>
      <c r="J21" s="125" t="str">
        <f>IF(Frais!AC15=0,"",Frais!AC15)</f>
        <v/>
      </c>
      <c r="K21" s="51"/>
      <c r="L21" s="19"/>
      <c r="M21" s="19"/>
    </row>
    <row r="22" spans="1:13" x14ac:dyDescent="0.2">
      <c r="A22" s="50"/>
      <c r="B22" s="42"/>
      <c r="C22" s="41"/>
      <c r="D22" s="41"/>
      <c r="E22" s="41"/>
      <c r="F22" s="41"/>
      <c r="G22" s="181"/>
      <c r="H22" s="181"/>
      <c r="I22" s="41"/>
      <c r="J22" s="125" t="str">
        <f>IF(Frais!AC16=0,"",Frais!AC16)</f>
        <v/>
      </c>
      <c r="K22" s="51"/>
      <c r="L22" s="19"/>
      <c r="M22" s="19"/>
    </row>
    <row r="23" spans="1:13" x14ac:dyDescent="0.2">
      <c r="A23" s="50"/>
      <c r="B23" s="42"/>
      <c r="C23" s="41"/>
      <c r="D23" s="41"/>
      <c r="E23" s="41"/>
      <c r="F23" s="41"/>
      <c r="G23" s="181"/>
      <c r="H23" s="181"/>
      <c r="I23" s="41"/>
      <c r="J23" s="125" t="str">
        <f>IF(Frais!AC17=0,"",Frais!AC17)</f>
        <v/>
      </c>
      <c r="K23" s="51"/>
      <c r="L23" s="19"/>
      <c r="M23" s="19"/>
    </row>
    <row r="24" spans="1:13" x14ac:dyDescent="0.2">
      <c r="A24" s="50"/>
      <c r="B24" s="42"/>
      <c r="C24" s="41"/>
      <c r="D24" s="41"/>
      <c r="E24" s="41"/>
      <c r="F24" s="41"/>
      <c r="G24" s="181"/>
      <c r="H24" s="181"/>
      <c r="I24" s="41"/>
      <c r="J24" s="125" t="str">
        <f>IF(Frais!AC18=0,"",Frais!AC18)</f>
        <v/>
      </c>
      <c r="K24" s="51"/>
      <c r="L24" s="19"/>
      <c r="M24" s="19"/>
    </row>
    <row r="25" spans="1:13" x14ac:dyDescent="0.2">
      <c r="A25" s="50"/>
      <c r="B25" s="42"/>
      <c r="C25" s="41"/>
      <c r="D25" s="41"/>
      <c r="E25" s="41"/>
      <c r="F25" s="41"/>
      <c r="G25" s="181"/>
      <c r="H25" s="181"/>
      <c r="I25" s="41"/>
      <c r="J25" s="125" t="str">
        <f>IF(Frais!AC19=0,"",Frais!AC19)</f>
        <v/>
      </c>
      <c r="K25" s="51"/>
      <c r="L25" s="19"/>
      <c r="M25" s="19"/>
    </row>
    <row r="26" spans="1:13" x14ac:dyDescent="0.2">
      <c r="A26" s="50"/>
      <c r="B26" s="42"/>
      <c r="C26" s="41"/>
      <c r="D26" s="41"/>
      <c r="E26" s="41"/>
      <c r="F26" s="41"/>
      <c r="G26" s="181"/>
      <c r="H26" s="181"/>
      <c r="I26" s="41"/>
      <c r="J26" s="125" t="str">
        <f>IF(Frais!AC20=0,"",Frais!AC20)</f>
        <v/>
      </c>
      <c r="K26" s="51"/>
      <c r="L26" s="19"/>
      <c r="M26" s="19"/>
    </row>
    <row r="27" spans="1:13" x14ac:dyDescent="0.2">
      <c r="A27" s="50"/>
      <c r="B27" s="42"/>
      <c r="C27" s="41"/>
      <c r="D27" s="41"/>
      <c r="E27" s="41"/>
      <c r="F27" s="41"/>
      <c r="G27" s="181"/>
      <c r="H27" s="181"/>
      <c r="I27" s="41"/>
      <c r="J27" s="125" t="str">
        <f>IF(Frais!AC21=0,"",Frais!AC21)</f>
        <v/>
      </c>
      <c r="K27" s="51"/>
      <c r="L27" s="19"/>
      <c r="M27" s="19"/>
    </row>
    <row r="28" spans="1:13" x14ac:dyDescent="0.2">
      <c r="A28" s="50"/>
      <c r="B28" s="42"/>
      <c r="C28" s="41"/>
      <c r="D28" s="41"/>
      <c r="E28" s="41"/>
      <c r="F28" s="41"/>
      <c r="G28" s="181"/>
      <c r="H28" s="181"/>
      <c r="I28" s="41"/>
      <c r="J28" s="125" t="str">
        <f>IF(Frais!AC22=0,"",Frais!AC22)</f>
        <v/>
      </c>
      <c r="K28" s="51"/>
      <c r="L28" s="19"/>
      <c r="M28" s="19"/>
    </row>
    <row r="29" spans="1:13" x14ac:dyDescent="0.2">
      <c r="A29" s="50"/>
      <c r="B29" s="42"/>
      <c r="C29" s="41"/>
      <c r="D29" s="41"/>
      <c r="E29" s="41"/>
      <c r="F29" s="41"/>
      <c r="G29" s="181"/>
      <c r="H29" s="181"/>
      <c r="I29" s="41"/>
      <c r="J29" s="125" t="str">
        <f>IF(Frais!AC23=0,"",Frais!AC23)</f>
        <v/>
      </c>
      <c r="K29" s="51"/>
      <c r="L29" s="19"/>
      <c r="M29" s="19"/>
    </row>
    <row r="30" spans="1:13" x14ac:dyDescent="0.2">
      <c r="A30" s="50"/>
      <c r="B30" s="42"/>
      <c r="C30" s="41"/>
      <c r="D30" s="41"/>
      <c r="E30" s="41"/>
      <c r="F30" s="41"/>
      <c r="G30" s="181"/>
      <c r="H30" s="181"/>
      <c r="I30" s="41"/>
      <c r="J30" s="125" t="str">
        <f>IF(Frais!AC24=0,"",Frais!AC24)</f>
        <v/>
      </c>
      <c r="K30" s="51"/>
      <c r="L30" s="19"/>
      <c r="M30" s="19"/>
    </row>
    <row r="31" spans="1:13" x14ac:dyDescent="0.2">
      <c r="A31" s="50"/>
      <c r="B31" s="42"/>
      <c r="C31" s="41"/>
      <c r="D31" s="41"/>
      <c r="E31" s="41"/>
      <c r="F31" s="41"/>
      <c r="G31" s="181"/>
      <c r="H31" s="181"/>
      <c r="I31" s="41"/>
      <c r="J31" s="125" t="str">
        <f>IF(Frais!AC25=0,"",Frais!AC25)</f>
        <v/>
      </c>
      <c r="K31" s="51"/>
      <c r="L31" s="19"/>
      <c r="M31" s="19"/>
    </row>
    <row r="32" spans="1:13" x14ac:dyDescent="0.2">
      <c r="A32" s="50"/>
      <c r="B32" s="42"/>
      <c r="C32" s="41"/>
      <c r="D32" s="41"/>
      <c r="E32" s="41"/>
      <c r="F32" s="41"/>
      <c r="G32" s="181"/>
      <c r="H32" s="181"/>
      <c r="I32" s="41"/>
      <c r="J32" s="125" t="str">
        <f>IF(Frais!AC26=0,"",Frais!AC26)</f>
        <v/>
      </c>
      <c r="K32" s="51"/>
      <c r="L32" s="19"/>
      <c r="M32" s="19"/>
    </row>
    <row r="33" spans="1:13" x14ac:dyDescent="0.2">
      <c r="A33" s="50"/>
      <c r="B33" s="42"/>
      <c r="C33" s="41"/>
      <c r="D33" s="41"/>
      <c r="E33" s="41"/>
      <c r="F33" s="41"/>
      <c r="G33" s="181"/>
      <c r="H33" s="181"/>
      <c r="I33" s="41"/>
      <c r="J33" s="125" t="str">
        <f>IF(Frais!AC27=0,"",Frais!AC27)</f>
        <v/>
      </c>
      <c r="K33" s="51"/>
      <c r="L33" s="19"/>
      <c r="M33" s="19"/>
    </row>
    <row r="34" spans="1:13" x14ac:dyDescent="0.2">
      <c r="A34" s="50"/>
      <c r="B34" s="42"/>
      <c r="C34" s="41"/>
      <c r="D34" s="41"/>
      <c r="E34" s="41"/>
      <c r="F34" s="41"/>
      <c r="G34" s="181"/>
      <c r="H34" s="181"/>
      <c r="I34" s="41"/>
      <c r="J34" s="125" t="str">
        <f>IF(Frais!AC28=0,"",Frais!AC28)</f>
        <v/>
      </c>
      <c r="K34" s="51"/>
      <c r="L34" s="19"/>
      <c r="M34" s="19"/>
    </row>
    <row r="35" spans="1:13" x14ac:dyDescent="0.2">
      <c r="A35" s="50"/>
      <c r="B35" s="42"/>
      <c r="C35" s="41">
        <v>44513</v>
      </c>
      <c r="D35" s="41"/>
      <c r="E35" s="41"/>
      <c r="F35" s="41"/>
      <c r="G35" s="181"/>
      <c r="H35" s="181"/>
      <c r="I35" s="41"/>
      <c r="J35" s="126">
        <f>SUM(Frais!AD7:AD18)</f>
        <v>25</v>
      </c>
      <c r="K35" s="51"/>
      <c r="L35" s="19"/>
      <c r="M35" s="19"/>
    </row>
    <row r="36" spans="1:13" ht="12" thickBot="1" x14ac:dyDescent="0.25">
      <c r="A36" s="54"/>
      <c r="B36" s="43"/>
      <c r="C36" s="44">
        <v>64810</v>
      </c>
      <c r="D36" s="44"/>
      <c r="E36" s="44"/>
      <c r="F36" s="44"/>
      <c r="G36" s="195"/>
      <c r="H36" s="195"/>
      <c r="I36" s="44"/>
      <c r="J36" s="124">
        <f>SUM(Frais!U26)*(-1)</f>
        <v>-5.36</v>
      </c>
      <c r="K36" s="51"/>
      <c r="L36" s="19"/>
      <c r="M36" s="19"/>
    </row>
    <row r="37" spans="1:13" ht="12.75" thickTop="1" thickBot="1" x14ac:dyDescent="0.25">
      <c r="A37" s="193" t="s">
        <v>45</v>
      </c>
      <c r="B37" s="194"/>
      <c r="C37" s="32" t="s">
        <v>46</v>
      </c>
      <c r="D37" s="29"/>
      <c r="E37" s="29"/>
      <c r="F37" s="189"/>
      <c r="G37" s="189"/>
      <c r="H37" s="32"/>
      <c r="I37" s="29"/>
      <c r="J37" s="127">
        <f>SUM(J13:J36)</f>
        <v>274.64</v>
      </c>
      <c r="K37" s="51"/>
      <c r="L37" s="19"/>
      <c r="M37" s="19"/>
    </row>
    <row r="38" spans="1:13" ht="12" thickTop="1" x14ac:dyDescent="0.2">
      <c r="A38" s="187" t="s">
        <v>71</v>
      </c>
      <c r="B38" s="188"/>
      <c r="C38" s="188"/>
      <c r="D38" s="116"/>
      <c r="E38" s="46"/>
      <c r="F38" s="29"/>
      <c r="G38" s="29"/>
      <c r="H38" s="29"/>
      <c r="I38" s="29"/>
      <c r="J38" s="29"/>
      <c r="K38" s="51"/>
      <c r="L38" s="19"/>
      <c r="M38" s="19"/>
    </row>
    <row r="39" spans="1:13" x14ac:dyDescent="0.2">
      <c r="A39" s="50"/>
      <c r="B39" s="29"/>
      <c r="C39" s="29"/>
      <c r="D39" s="29"/>
      <c r="E39" s="29"/>
      <c r="F39" s="29"/>
      <c r="G39" s="29"/>
      <c r="H39" s="29"/>
      <c r="I39" s="29"/>
      <c r="J39" s="29"/>
      <c r="K39" s="51"/>
      <c r="L39" s="19"/>
      <c r="M39" s="19"/>
    </row>
    <row r="40" spans="1:13" x14ac:dyDescent="0.2">
      <c r="A40" s="50"/>
      <c r="B40" s="29"/>
      <c r="C40" s="29"/>
      <c r="D40" s="29"/>
      <c r="E40" s="29"/>
      <c r="F40" s="29"/>
      <c r="G40" s="29"/>
      <c r="H40" s="29"/>
      <c r="I40" s="29"/>
      <c r="J40" s="29"/>
      <c r="K40" s="51"/>
      <c r="L40" s="19"/>
      <c r="M40" s="19"/>
    </row>
    <row r="41" spans="1:13" x14ac:dyDescent="0.2">
      <c r="A41" s="50"/>
      <c r="B41" s="29"/>
      <c r="C41" s="29"/>
      <c r="D41" s="29"/>
      <c r="E41" s="29"/>
      <c r="F41" s="29"/>
      <c r="G41" s="29"/>
      <c r="H41" s="29"/>
      <c r="I41" s="29"/>
      <c r="J41" s="29"/>
      <c r="K41" s="51"/>
      <c r="L41" s="19"/>
      <c r="M41" s="19"/>
    </row>
    <row r="42" spans="1:13" ht="12" thickBot="1" x14ac:dyDescent="0.25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7"/>
      <c r="L42" s="19"/>
      <c r="M42" s="19"/>
    </row>
    <row r="43" spans="1:13" ht="12" thickTop="1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  <row r="44" spans="1:13" x14ac:dyDescent="0.2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</row>
    <row r="45" spans="1:13" x14ac:dyDescent="0.2">
      <c r="K45" s="19"/>
      <c r="L45" s="19"/>
      <c r="M45" s="19"/>
    </row>
    <row r="46" spans="1:13" x14ac:dyDescent="0.2">
      <c r="K46" s="19"/>
      <c r="L46" s="19"/>
      <c r="M46" s="19"/>
    </row>
  </sheetData>
  <mergeCells count="35">
    <mergeCell ref="A38:C38"/>
    <mergeCell ref="F37:G37"/>
    <mergeCell ref="C5:E5"/>
    <mergeCell ref="G12:H12"/>
    <mergeCell ref="G13:H13"/>
    <mergeCell ref="G14:H14"/>
    <mergeCell ref="G15:H15"/>
    <mergeCell ref="B8:D8"/>
    <mergeCell ref="A37:B37"/>
    <mergeCell ref="G25:H25"/>
    <mergeCell ref="G16:H16"/>
    <mergeCell ref="G17:H17"/>
    <mergeCell ref="G36:H36"/>
    <mergeCell ref="G35:H35"/>
    <mergeCell ref="G24:H24"/>
    <mergeCell ref="G32:H32"/>
    <mergeCell ref="G33:H33"/>
    <mergeCell ref="G34:H34"/>
    <mergeCell ref="G26:H26"/>
    <mergeCell ref="G27:H27"/>
    <mergeCell ref="G28:H28"/>
    <mergeCell ref="G29:H29"/>
    <mergeCell ref="G30:H30"/>
    <mergeCell ref="G18:H18"/>
    <mergeCell ref="G19:H19"/>
    <mergeCell ref="G20:H20"/>
    <mergeCell ref="E2:G2"/>
    <mergeCell ref="G31:H31"/>
    <mergeCell ref="G21:H21"/>
    <mergeCell ref="H5:J5"/>
    <mergeCell ref="C7:E7"/>
    <mergeCell ref="H7:I7"/>
    <mergeCell ref="G22:H22"/>
    <mergeCell ref="G23:H23"/>
    <mergeCell ref="D9:E9"/>
  </mergeCells>
  <dataValidations count="2">
    <dataValidation type="textLength" allowBlank="1" showInputMessage="1" showErrorMessage="1" errorTitle="Section" error="Remplissez correctement votre section !" sqref="D14:D34">
      <formula1>7</formula1>
      <formula2>7</formula2>
    </dataValidation>
    <dataValidation type="textLength" allowBlank="1" showInputMessage="1" showErrorMessage="1" errorTitle="Sous Section" error="Veuillez correctement remplir votre Sous Section !" sqref="E14:E34">
      <formula1>4</formula1>
      <formula2>4</formula2>
    </dataValidation>
  </dataValidations>
  <pageMargins left="0.7" right="2.29" top="0.75" bottom="0.75" header="0.3" footer="1.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tranet Document" ma:contentTypeID="0x010100213ABED6A22B49F08B30DCE1E11AE5EB003C5D88E5F2376E4D8BBD3011ECBE01B6" ma:contentTypeVersion="4" ma:contentTypeDescription="Intranet Document" ma:contentTypeScope="" ma:versionID="d7db0add5004928dd9b49c7274246a7e">
  <xsd:schema xmlns:xsd="http://www.w3.org/2001/XMLSchema" xmlns:p="http://schemas.microsoft.com/office/2006/metadata/properties" xmlns:ns2="2a547d98-3d10-4952-b436-ca9fc0ed1737" targetNamespace="http://schemas.microsoft.com/office/2006/metadata/properties" ma:root="true" ma:fieldsID="650e3d2243a940740f20418c76d53fa3" ns2:_="">
    <xsd:import namespace="2a547d98-3d10-4952-b436-ca9fc0ed1737"/>
    <xsd:element name="properties">
      <xsd:complexType>
        <xsd:sequence>
          <xsd:element name="documentManagement">
            <xsd:complexType>
              <xsd:all>
                <xsd:element ref="ns2:Resume" minOccurs="0"/>
                <xsd:element ref="ns2:Rubrique1" minOccurs="0"/>
                <xsd:element ref="ns2:Rubrique2" minOccurs="0"/>
                <xsd:element ref="ns2:Rubrique3" minOccurs="0"/>
                <xsd:element ref="ns2:Resume" minOccurs="0"/>
                <xsd:element ref="ns2:Rubrique1" minOccurs="0"/>
                <xsd:element ref="ns2:Resume" minOccurs="0"/>
                <xsd:element ref="ns2:Rubrique3" minOccurs="0"/>
                <xsd:element ref="ns2:Rubrique2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2a547d98-3d10-4952-b436-ca9fc0ed1737" elementFormDefault="qualified">
    <xsd:import namespace="http://schemas.microsoft.com/office/2006/documentManagement/types"/>
    <xsd:element name="Resume" ma:index="8" nillable="true" ma:displayName="Résumé" ma:internalName="Resume">
      <xsd:simpleType>
        <xsd:restriction base="dms:Note"/>
      </xsd:simpleType>
    </xsd:element>
    <xsd:element name="Rubrique1" ma:index="9" nillable="true" ma:displayName="Rubrique1" ma:format="Dropdown" ma:internalName="Rubrique1">
      <xsd:simpleType>
        <xsd:restriction base="dms:Choice">
          <xsd:enumeration value="Administratif"/>
        </xsd:restriction>
      </xsd:simpleType>
    </xsd:element>
    <xsd:element name="Rubrique2" ma:index="10" nillable="true" ma:displayName="Rubrique2" ma:format="Dropdown" ma:internalName="Rubrique2">
      <xsd:simpleType>
        <xsd:restriction base="dms:Choice">
          <xsd:enumeration value="Assurances"/>
          <xsd:enumeration value="Comptabilité"/>
          <xsd:enumeration value="Déplacements"/>
          <xsd:enumeration value="Gestion"/>
          <xsd:enumeration value="Informatique"/>
          <xsd:enumeration value="Investissements"/>
          <xsd:enumeration value="Matériel"/>
          <xsd:enumeration value="Trésorerie"/>
        </xsd:restriction>
      </xsd:simpleType>
    </xsd:element>
    <xsd:element name="Rubrique3" ma:index="11" nillable="true" ma:displayName="Rubrique3" ma:format="Dropdown" ma:internalName="Rubrique3">
      <xsd:simpleType>
        <xsd:restriction base="dms:Choice">
          <xsd:enumeration value="."/>
        </xsd:restriction>
      </xsd:simpleType>
    </xsd:element>
    <xsd:element name="Resume" ma:index="12" nillable="true" ma:displayName="Résumé" ma:internalName="Resume">
      <xsd:simpleType>
        <xsd:restriction base="dms:Note"/>
      </xsd:simpleType>
    </xsd:element>
    <xsd:element name="Rubrique1" ma:index="13" nillable="true" ma:displayName="Rubrique1" ma:format="Dropdown" ma:internalName="Rubrique1">
      <xsd:simpleType>
        <xsd:restriction base="dms:Choice">
          <xsd:enumeration value="Administratif"/>
        </xsd:restriction>
      </xsd:simpleType>
    </xsd:element>
    <xsd:element name="Resume" ma:index="14" nillable="true" ma:displayName="Résumé" ma:internalName="Resume">
      <xsd:simpleType>
        <xsd:restriction base="dms:Note"/>
      </xsd:simpleType>
    </xsd:element>
    <xsd:element name="Rubrique3" ma:index="15" nillable="true" ma:displayName="Rubrique3" ma:format="Dropdown" ma:internalName="Rubrique3">
      <xsd:simpleType>
        <xsd:restriction base="dms:Choice">
          <xsd:enumeration value="."/>
        </xsd:restriction>
      </xsd:simpleType>
    </xsd:element>
    <xsd:element name="Rubrique2" ma:index="16" nillable="true" ma:displayName="Rubrique2" ma:format="Dropdown" ma:internalName="Rubrique2">
      <xsd:simpleType>
        <xsd:restriction base="dms:Choice">
          <xsd:enumeration value="Assurances"/>
          <xsd:enumeration value="Comptabilité"/>
          <xsd:enumeration value="Déplacements"/>
          <xsd:enumeration value="Gestion"/>
          <xsd:enumeration value="Informatique"/>
          <xsd:enumeration value="Investissements"/>
          <xsd:enumeration value="Matériel"/>
          <xsd:enumeration value="Trésorerie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C060DC-A5D4-4470-AB79-081343117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547d98-3d10-4952-b436-ca9fc0ed173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5C85382-60FA-4E9F-B2A7-89063BF27BE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C85D648-DC76-42F2-83BD-C3FF2BED57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Frais</vt:lpstr>
      <vt:lpstr>NF EURO2</vt:lpstr>
      <vt:lpstr>entité</vt:lpstr>
    </vt:vector>
  </TitlesOfParts>
  <Company>ENTREPOSE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Notes de Frais</dc:title>
  <cp:lastModifiedBy>ROY Frédéric</cp:lastModifiedBy>
  <cp:lastPrinted>2015-12-08T13:16:38Z</cp:lastPrinted>
  <dcterms:created xsi:type="dcterms:W3CDTF">2001-04-05T12:41:37Z</dcterms:created>
  <dcterms:modified xsi:type="dcterms:W3CDTF">2015-12-08T13:22:02Z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ubrique2">
    <vt:lpwstr>Déplacements</vt:lpwstr>
  </property>
  <property fmtid="{D5CDD505-2E9C-101B-9397-08002B2CF9AE}" pid="3" name="Order">
    <vt:lpwstr>3300.00000000000</vt:lpwstr>
  </property>
  <property fmtid="{D5CDD505-2E9C-101B-9397-08002B2CF9AE}" pid="4" name="Rubrique1">
    <vt:lpwstr>Administratif</vt:lpwstr>
  </property>
  <property fmtid="{D5CDD505-2E9C-101B-9397-08002B2CF9AE}" pid="5" name="ContentType">
    <vt:lpwstr>Document Intranet</vt:lpwstr>
  </property>
  <property fmtid="{D5CDD505-2E9C-101B-9397-08002B2CF9AE}" pid="6" name="Resume">
    <vt:lpwstr/>
  </property>
  <property fmtid="{D5CDD505-2E9C-101B-9397-08002B2CF9AE}" pid="7" name="xd_Signature">
    <vt:lpwstr/>
  </property>
  <property fmtid="{D5CDD505-2E9C-101B-9397-08002B2CF9AE}" pid="8" name="TemplateUrl">
    <vt:lpwstr/>
  </property>
  <property fmtid="{D5CDD505-2E9C-101B-9397-08002B2CF9AE}" pid="9" name="xd_ProgID">
    <vt:lpwstr/>
  </property>
  <property fmtid="{D5CDD505-2E9C-101B-9397-08002B2CF9AE}" pid="10" name="PublishingStartDate">
    <vt:lpwstr/>
  </property>
  <property fmtid="{D5CDD505-2E9C-101B-9397-08002B2CF9AE}" pid="11" name="PublishingExpirationDate">
    <vt:lpwstr/>
  </property>
  <property fmtid="{D5CDD505-2E9C-101B-9397-08002B2CF9AE}" pid="12" name="Rubrique3">
    <vt:lpwstr/>
  </property>
  <property fmtid="{D5CDD505-2E9C-101B-9397-08002B2CF9AE}" pid="13" name="_SourceUrl">
    <vt:lpwstr/>
  </property>
  <property fmtid="{D5CDD505-2E9C-101B-9397-08002B2CF9AE}" pid="14" name="_SharedFileIndex">
    <vt:lpwstr/>
  </property>
  <property fmtid="{D5CDD505-2E9C-101B-9397-08002B2CF9AE}" pid="15" name="IDVERSION">
    <vt:lpwstr>8531</vt:lpwstr>
  </property>
  <property fmtid="{D5CDD505-2E9C-101B-9397-08002B2CF9AE}" pid="16" name="DATABASENAME">
    <vt:lpwstr>GED_UNIFIEE</vt:lpwstr>
  </property>
  <property fmtid="{D5CDD505-2E9C-101B-9397-08002B2CF9AE}" pid="17" name="HTTPMODE">
    <vt:lpwstr>http://</vt:lpwstr>
  </property>
  <property fmtid="{D5CDD505-2E9C-101B-9397-08002B2CF9AE}" pid="18" name="IIS_SERVERNAME">
    <vt:lpwstr>10.27.14.180</vt:lpwstr>
  </property>
  <property fmtid="{D5CDD505-2E9C-101B-9397-08002B2CF9AE}" pid="19" name="IIS_SERVER">
    <vt:lpwstr>ged.endel.gdfsuez.net</vt:lpwstr>
  </property>
  <property fmtid="{D5CDD505-2E9C-101B-9397-08002B2CF9AE}" pid="20" name="DB_GUID">
    <vt:lpwstr>{D5B891AA-92FF-4200-99D3-7AFFA65173AB}</vt:lpwstr>
  </property>
  <property fmtid="{D5CDD505-2E9C-101B-9397-08002B2CF9AE}" pid="21" name="CHECKOUTBY">
    <vt:lpwstr/>
  </property>
  <property fmtid="{D5CDD505-2E9C-101B-9397-08002B2CF9AE}" pid="22" name="CHECKOUTBY_USERID">
    <vt:lpwstr/>
  </property>
  <property fmtid="{D5CDD505-2E9C-101B-9397-08002B2CF9AE}" pid="23" name="CHECKOUTDATE">
    <vt:lpwstr/>
  </property>
  <property fmtid="{D5CDD505-2E9C-101B-9397-08002B2CF9AE}" pid="24" name="VERSION">
    <vt:lpwstr>I</vt:lpwstr>
  </property>
  <property fmtid="{D5CDD505-2E9C-101B-9397-08002B2CF9AE}" pid="25" name="CURSTEPNAME">
    <vt:lpwstr>Application</vt:lpwstr>
  </property>
  <property fmtid="{D5CDD505-2E9C-101B-9397-08002B2CF9AE}" pid="26" name="CUROPENAME">
    <vt:lpwstr>Not implemented</vt:lpwstr>
  </property>
  <property fmtid="{D5CDD505-2E9C-101B-9397-08002B2CF9AE}" pid="27" name="NEXTOPENAME">
    <vt:lpwstr>Not implemented</vt:lpwstr>
  </property>
  <property fmtid="{D5CDD505-2E9C-101B-9397-08002B2CF9AE}" pid="28" name="RESPNAME">
    <vt:lpwstr>Audran Norbert</vt:lpwstr>
  </property>
  <property fmtid="{D5CDD505-2E9C-101B-9397-08002B2CF9AE}" pid="29" name="CREATORNAME">
    <vt:lpwstr>Administrateur</vt:lpwstr>
  </property>
  <property fmtid="{D5CDD505-2E9C-101B-9397-08002B2CF9AE}" pid="30" name="CREATEDATE">
    <vt:lpwstr>20/01/2011</vt:lpwstr>
  </property>
  <property fmtid="{D5CDD505-2E9C-101B-9397-08002B2CF9AE}" pid="31" name="VERIFICATORNAME">
    <vt:lpwstr/>
  </property>
  <property fmtid="{D5CDD505-2E9C-101B-9397-08002B2CF9AE}" pid="32" name="VERIFICATIONDATE">
    <vt:lpwstr/>
  </property>
  <property fmtid="{D5CDD505-2E9C-101B-9397-08002B2CF9AE}" pid="33" name="REDACTORNAME">
    <vt:lpwstr/>
  </property>
  <property fmtid="{D5CDD505-2E9C-101B-9397-08002B2CF9AE}" pid="34" name="REDACTIONDATE">
    <vt:lpwstr/>
  </property>
  <property fmtid="{D5CDD505-2E9C-101B-9397-08002B2CF9AE}" pid="35" name="APPROBATORNAME">
    <vt:lpwstr/>
  </property>
  <property fmtid="{D5CDD505-2E9C-101B-9397-08002B2CF9AE}" pid="36" name="APPROBATIONDATE">
    <vt:lpwstr/>
  </property>
  <property fmtid="{D5CDD505-2E9C-101B-9397-08002B2CF9AE}" pid="37" name="IDFILE">
    <vt:lpwstr>25464</vt:lpwstr>
  </property>
  <property fmtid="{D5CDD505-2E9C-101B-9397-08002B2CF9AE}" pid="38" name="CHECKSUM">
    <vt:lpwstr>26230</vt:lpwstr>
  </property>
  <property fmtid="{D5CDD505-2E9C-101B-9397-08002B2CF9AE}" pid="39" name="IDENTITIES">
    <vt:lpwstr>762</vt:lpwstr>
  </property>
  <property fmtid="{D5CDD505-2E9C-101B-9397-08002B2CF9AE}" pid="40" name="ENTITYNAME">
    <vt:lpwstr>2-Formulaires d'organisation générale</vt:lpwstr>
  </property>
  <property fmtid="{D5CDD505-2E9C-101B-9397-08002B2CF9AE}" pid="41" name="REFERENCE">
    <vt:lpwstr>COMP-FO-0011</vt:lpwstr>
  </property>
  <property fmtid="{D5CDD505-2E9C-101B-9397-08002B2CF9AE}" pid="42" name="TITLE">
    <vt:lpwstr>Note de frais</vt:lpwstr>
  </property>
  <property fmtid="{D5CDD505-2E9C-101B-9397-08002B2CF9AE}" pid="43" name="OFFICIAL">
    <vt:lpwstr>Audran Norbert</vt:lpwstr>
  </property>
  <property fmtid="{D5CDD505-2E9C-101B-9397-08002B2CF9AE}" pid="44" name="REVISIONFREQUENCY">
    <vt:lpwstr>36</vt:lpwstr>
  </property>
  <property fmtid="{D5CDD505-2E9C-101B-9397-08002B2CF9AE}" pid="45" name="STARTAPPLI">
    <vt:lpwstr>20/01/2011</vt:lpwstr>
  </property>
  <property fmtid="{D5CDD505-2E9C-101B-9397-08002B2CF9AE}" pid="46" name="ENDEL_ENTITIES_CLASSIFICATION">
    <vt:lpwstr>Interne</vt:lpwstr>
  </property>
  <property fmtid="{D5CDD505-2E9C-101B-9397-08002B2CF9AE}" pid="47" name="ENDEL_ENTITIES_NIV2_STYPEDOCUMENT">
    <vt:lpwstr>1-Formulaire</vt:lpwstr>
  </property>
  <property fmtid="{D5CDD505-2E9C-101B-9397-08002B2CF9AE}" pid="48" name="ENDEL_ENTITIES_NIV1_SERVICE">
    <vt:lpwstr>CSP</vt:lpwstr>
  </property>
  <property fmtid="{D5CDD505-2E9C-101B-9397-08002B2CF9AE}" pid="49" name="ENDEL_ENTITIES_NIV2_MISSION">
    <vt:lpwstr>Comptabilité</vt:lpwstr>
  </property>
  <property fmtid="{D5CDD505-2E9C-101B-9397-08002B2CF9AE}" pid="50" name="ENDEL_ENTITIES_NIV3_EXPERTISE">
    <vt:lpwstr>Trésorerie et notes de frais</vt:lpwstr>
  </property>
  <property fmtid="{D5CDD505-2E9C-101B-9397-08002B2CF9AE}" pid="51" name="ENDEL_ENTITIES_NIV4_SEXPERTISE">
    <vt:lpwstr/>
  </property>
  <property fmtid="{D5CDD505-2E9C-101B-9397-08002B2CF9AE}" pid="52" name="ENDEL_ENTITIES_NIV5_THEME">
    <vt:lpwstr/>
  </property>
  <property fmtid="{D5CDD505-2E9C-101B-9397-08002B2CF9AE}" pid="53" name="ENDEL_ENTITIES_NIV6_STHEME">
    <vt:lpwstr/>
  </property>
  <property fmtid="{D5CDD505-2E9C-101B-9397-08002B2CF9AE}" pid="54" name="ENDEL_ENTITIES_NIV7_SUJET">
    <vt:lpwstr/>
  </property>
  <property fmtid="{D5CDD505-2E9C-101B-9397-08002B2CF9AE}" pid="55" name="ENDEL_ENTITIES_NIV1_PROCESSUSQ">
    <vt:lpwstr>Gérer les ressources humaines                                                                                                                                                                                                                                  </vt:lpwstr>
  </property>
  <property fmtid="{D5CDD505-2E9C-101B-9397-08002B2CF9AE}" pid="56" name="ENDEL_ENTITIES_NIV2_SPROCESSUSQ">
    <vt:lpwstr>6. Administration du personnel;</vt:lpwstr>
  </property>
  <property fmtid="{D5CDD505-2E9C-101B-9397-08002B2CF9AE}" pid="57" name="ENDEL_ENTITIES_NIV3_SSPROCESSUSQ">
    <vt:lpwstr>Gestion des frais;</vt:lpwstr>
  </property>
  <property fmtid="{D5CDD505-2E9C-101B-9397-08002B2CF9AE}" pid="58" name="ENDEL_ENTITIES_NIV1_GRANDSSECTEURS">
    <vt:lpwstr/>
  </property>
  <property fmtid="{D5CDD505-2E9C-101B-9397-08002B2CF9AE}" pid="59" name="ENDEL_ENTITIES_NIV2_SECTEURSACTIVITES">
    <vt:lpwstr/>
  </property>
  <property fmtid="{D5CDD505-2E9C-101B-9397-08002B2CF9AE}" pid="60" name="ENDEL_ENTITIES_NIV3_CLIENTS">
    <vt:lpwstr/>
  </property>
  <property fmtid="{D5CDD505-2E9C-101B-9397-08002B2CF9AE}" pid="61" name="ENDEL_ENTITIES_NIV1_DOMAINESCOMPETENCES">
    <vt:lpwstr/>
  </property>
  <property fmtid="{D5CDD505-2E9C-101B-9397-08002B2CF9AE}" pid="62" name="ENDEL_ENTITIES_NIV1_COMPETENCES">
    <vt:lpwstr/>
  </property>
  <property fmtid="{D5CDD505-2E9C-101B-9397-08002B2CF9AE}" pid="63" name="ENDEL_ENTITIES_NIV1_PROFILSOPERATIO">
    <vt:lpwstr>Responsable d'agence;</vt:lpwstr>
  </property>
  <property fmtid="{D5CDD505-2E9C-101B-9397-08002B2CF9AE}" pid="64" name="ENDEL_ENTITIES_NIV1_SERVICESASSO">
    <vt:lpwstr/>
  </property>
  <property fmtid="{D5CDD505-2E9C-101B-9397-08002B2CF9AE}" pid="65" name="ENDEL_ENTITIES_NIV2_MISSIONSASSO">
    <vt:lpwstr>Comptabilité;</vt:lpwstr>
  </property>
  <property fmtid="{D5CDD505-2E9C-101B-9397-08002B2CF9AE}" pid="66" name="ENDEL_ENTITIES_NIV3_EXPERTISEASSO">
    <vt:lpwstr/>
  </property>
  <property fmtid="{D5CDD505-2E9C-101B-9397-08002B2CF9AE}" pid="67" name="ENDEL_ENTITES_DATETRIGGER">
    <vt:lpwstr>10/08/2011</vt:lpwstr>
  </property>
</Properties>
</file>