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/>
  <bookViews>
    <workbookView xWindow="0" yWindow="0" windowWidth="20475" windowHeight="15360" tabRatio="695" activeTab="1"/>
  </bookViews>
  <sheets>
    <sheet name="Sommaire Ventes" sheetId="1" r:id="rId1"/>
    <sheet name="Template" sheetId="17" r:id="rId2"/>
    <sheet name="Inventaire" sheetId="14" r:id="rId3"/>
    <sheet name="Listes Inventaire" sheetId="26" r:id="rId4"/>
    <sheet name="ListeClients" sheetId="9" r:id="rId5"/>
  </sheets>
  <definedNames>
    <definedName name="_xlnm._FilterDatabase" localSheetId="2" hidden="1">Inventaire!$B$1:$U$203</definedName>
    <definedName name="aaa" localSheetId="1">#REF!</definedName>
    <definedName name="ABB" localSheetId="1">#REF!</definedName>
    <definedName name="_xlnm.Print_Area" localSheetId="2">Inventaire!$B$1:$T$203</definedName>
    <definedName name="_xlnm.Print_Area" localSheetId="1">Template!$A$1:$G$79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6" i="26" l="1"/>
  <c r="M7" i="26"/>
  <c r="M8" i="26"/>
  <c r="M9" i="26"/>
  <c r="M10" i="26"/>
  <c r="M11" i="26"/>
  <c r="M12" i="26"/>
  <c r="M5" i="26"/>
  <c r="G3" i="17"/>
  <c r="L5" i="26"/>
  <c r="L12" i="26"/>
  <c r="L11" i="26"/>
  <c r="L10" i="26"/>
  <c r="L9" i="26"/>
  <c r="L8" i="26"/>
  <c r="L7" i="26"/>
  <c r="L6" i="26"/>
  <c r="C18" i="1"/>
  <c r="E5" i="14"/>
  <c r="G5" i="14"/>
  <c r="B5" i="14"/>
  <c r="E6" i="14"/>
  <c r="G6" i="14"/>
  <c r="B6" i="14"/>
  <c r="E7" i="14"/>
  <c r="G7" i="14"/>
  <c r="B7" i="14"/>
  <c r="E8" i="14"/>
  <c r="G8" i="14"/>
  <c r="B8" i="14"/>
  <c r="E9" i="14"/>
  <c r="G9" i="14"/>
  <c r="B9" i="14"/>
  <c r="E10" i="14"/>
  <c r="G10" i="14"/>
  <c r="B10" i="14"/>
  <c r="E11" i="14"/>
  <c r="G11" i="14"/>
  <c r="B11" i="14"/>
  <c r="E12" i="14"/>
  <c r="G12" i="14"/>
  <c r="B12" i="14"/>
  <c r="E13" i="14"/>
  <c r="G13" i="14"/>
  <c r="B13" i="14"/>
  <c r="E14" i="14"/>
  <c r="G14" i="14"/>
  <c r="B14" i="14"/>
  <c r="E15" i="14"/>
  <c r="G15" i="14"/>
  <c r="B15" i="14"/>
  <c r="E16" i="14"/>
  <c r="G16" i="14"/>
  <c r="B16" i="14"/>
  <c r="E17" i="14"/>
  <c r="G17" i="14"/>
  <c r="B17" i="14"/>
  <c r="E18" i="14"/>
  <c r="G18" i="14"/>
  <c r="B18" i="14"/>
  <c r="E19" i="14"/>
  <c r="G19" i="14"/>
  <c r="B19" i="14"/>
  <c r="E20" i="14"/>
  <c r="G20" i="14"/>
  <c r="B20" i="14"/>
  <c r="E21" i="14"/>
  <c r="G21" i="14"/>
  <c r="B21" i="14"/>
  <c r="E22" i="14"/>
  <c r="G22" i="14"/>
  <c r="B22" i="14"/>
  <c r="E23" i="14"/>
  <c r="G23" i="14"/>
  <c r="B23" i="14"/>
  <c r="E24" i="14"/>
  <c r="G24" i="14"/>
  <c r="B24" i="14"/>
  <c r="E25" i="14"/>
  <c r="G25" i="14"/>
  <c r="B25" i="14"/>
  <c r="E26" i="14"/>
  <c r="G26" i="14"/>
  <c r="B26" i="14"/>
  <c r="E27" i="14"/>
  <c r="G27" i="14"/>
  <c r="B27" i="14"/>
  <c r="E28" i="14"/>
  <c r="G28" i="14"/>
  <c r="B28" i="14"/>
  <c r="E29" i="14"/>
  <c r="G29" i="14"/>
  <c r="B29" i="14"/>
  <c r="E30" i="14"/>
  <c r="G30" i="14"/>
  <c r="B30" i="14"/>
  <c r="E31" i="14"/>
  <c r="G31" i="14"/>
  <c r="B31" i="14"/>
  <c r="E32" i="14"/>
  <c r="G32" i="14"/>
  <c r="B32" i="14"/>
  <c r="E33" i="14"/>
  <c r="G33" i="14"/>
  <c r="B33" i="14"/>
  <c r="E34" i="14"/>
  <c r="G34" i="14"/>
  <c r="B34" i="14"/>
  <c r="E35" i="14"/>
  <c r="G35" i="14"/>
  <c r="B35" i="14"/>
  <c r="E36" i="14"/>
  <c r="G36" i="14"/>
  <c r="B36" i="14"/>
  <c r="E37" i="14"/>
  <c r="G37" i="14"/>
  <c r="B37" i="14"/>
  <c r="E38" i="14"/>
  <c r="G38" i="14"/>
  <c r="B38" i="14"/>
  <c r="E39" i="14"/>
  <c r="G39" i="14"/>
  <c r="B39" i="14"/>
  <c r="E40" i="14"/>
  <c r="G40" i="14"/>
  <c r="B40" i="14"/>
  <c r="E41" i="14"/>
  <c r="G41" i="14"/>
  <c r="B41" i="14"/>
  <c r="E42" i="14"/>
  <c r="G42" i="14"/>
  <c r="B42" i="14"/>
  <c r="E43" i="14"/>
  <c r="G43" i="14"/>
  <c r="B43" i="14"/>
  <c r="E44" i="14"/>
  <c r="G44" i="14"/>
  <c r="B44" i="14"/>
  <c r="E45" i="14"/>
  <c r="G45" i="14"/>
  <c r="B45" i="14"/>
  <c r="E46" i="14"/>
  <c r="G46" i="14"/>
  <c r="B46" i="14"/>
  <c r="E47" i="14"/>
  <c r="G47" i="14"/>
  <c r="B47" i="14"/>
  <c r="E48" i="14"/>
  <c r="G48" i="14"/>
  <c r="B48" i="14"/>
  <c r="E49" i="14"/>
  <c r="G49" i="14"/>
  <c r="B49" i="14"/>
  <c r="E50" i="14"/>
  <c r="G50" i="14"/>
  <c r="B50" i="14"/>
  <c r="E51" i="14"/>
  <c r="G51" i="14"/>
  <c r="B51" i="14"/>
  <c r="E52" i="14"/>
  <c r="G52" i="14"/>
  <c r="B52" i="14"/>
  <c r="E53" i="14"/>
  <c r="G53" i="14"/>
  <c r="B53" i="14"/>
  <c r="E54" i="14"/>
  <c r="G54" i="14"/>
  <c r="B54" i="14"/>
  <c r="E55" i="14"/>
  <c r="G55" i="14"/>
  <c r="B55" i="14"/>
  <c r="E56" i="14"/>
  <c r="G56" i="14"/>
  <c r="B56" i="14"/>
  <c r="E57" i="14"/>
  <c r="G57" i="14"/>
  <c r="B57" i="14"/>
  <c r="E58" i="14"/>
  <c r="G58" i="14"/>
  <c r="B58" i="14"/>
  <c r="E59" i="14"/>
  <c r="G59" i="14"/>
  <c r="B59" i="14"/>
  <c r="E60" i="14"/>
  <c r="G60" i="14"/>
  <c r="B60" i="14"/>
  <c r="E61" i="14"/>
  <c r="G61" i="14"/>
  <c r="B61" i="14"/>
  <c r="E62" i="14"/>
  <c r="G62" i="14"/>
  <c r="B62" i="14"/>
  <c r="E63" i="14"/>
  <c r="G63" i="14"/>
  <c r="B63" i="14"/>
  <c r="E64" i="14"/>
  <c r="G64" i="14"/>
  <c r="B64" i="14"/>
  <c r="E65" i="14"/>
  <c r="G65" i="14"/>
  <c r="B65" i="14"/>
  <c r="E66" i="14"/>
  <c r="G66" i="14"/>
  <c r="B66" i="14"/>
  <c r="E67" i="14"/>
  <c r="G67" i="14"/>
  <c r="B67" i="14"/>
  <c r="E68" i="14"/>
  <c r="G68" i="14"/>
  <c r="B68" i="14"/>
  <c r="E69" i="14"/>
  <c r="G69" i="14"/>
  <c r="B69" i="14"/>
  <c r="E70" i="14"/>
  <c r="G70" i="14"/>
  <c r="B70" i="14"/>
  <c r="E71" i="14"/>
  <c r="G71" i="14"/>
  <c r="B71" i="14"/>
  <c r="E72" i="14"/>
  <c r="G72" i="14"/>
  <c r="B72" i="14"/>
  <c r="E73" i="14"/>
  <c r="G73" i="14"/>
  <c r="B73" i="14"/>
  <c r="E74" i="14"/>
  <c r="G74" i="14"/>
  <c r="B74" i="14"/>
  <c r="E75" i="14"/>
  <c r="G75" i="14"/>
  <c r="B75" i="14"/>
  <c r="E76" i="14"/>
  <c r="G76" i="14"/>
  <c r="B76" i="14"/>
  <c r="E77" i="14"/>
  <c r="G77" i="14"/>
  <c r="B77" i="14"/>
  <c r="E78" i="14"/>
  <c r="G78" i="14"/>
  <c r="B78" i="14"/>
  <c r="E79" i="14"/>
  <c r="G79" i="14"/>
  <c r="B79" i="14"/>
  <c r="E80" i="14"/>
  <c r="G80" i="14"/>
  <c r="B80" i="14"/>
  <c r="E81" i="14"/>
  <c r="G81" i="14"/>
  <c r="B81" i="14"/>
  <c r="E82" i="14"/>
  <c r="G82" i="14"/>
  <c r="B82" i="14"/>
  <c r="E83" i="14"/>
  <c r="G83" i="14"/>
  <c r="B83" i="14"/>
  <c r="E84" i="14"/>
  <c r="G84" i="14"/>
  <c r="B84" i="14"/>
  <c r="E85" i="14"/>
  <c r="G85" i="14"/>
  <c r="B85" i="14"/>
  <c r="E86" i="14"/>
  <c r="G86" i="14"/>
  <c r="B86" i="14"/>
  <c r="E87" i="14"/>
  <c r="G87" i="14"/>
  <c r="B87" i="14"/>
  <c r="E88" i="14"/>
  <c r="G88" i="14"/>
  <c r="B88" i="14"/>
  <c r="E89" i="14"/>
  <c r="G89" i="14"/>
  <c r="B89" i="14"/>
  <c r="E90" i="14"/>
  <c r="G90" i="14"/>
  <c r="B90" i="14"/>
  <c r="E91" i="14"/>
  <c r="G91" i="14"/>
  <c r="B91" i="14"/>
  <c r="E92" i="14"/>
  <c r="G92" i="14"/>
  <c r="B92" i="14"/>
  <c r="E93" i="14"/>
  <c r="G93" i="14"/>
  <c r="B93" i="14"/>
  <c r="E94" i="14"/>
  <c r="G94" i="14"/>
  <c r="B94" i="14"/>
  <c r="E95" i="14"/>
  <c r="G95" i="14"/>
  <c r="B95" i="14"/>
  <c r="E96" i="14"/>
  <c r="G96" i="14"/>
  <c r="B96" i="14"/>
  <c r="E97" i="14"/>
  <c r="G97" i="14"/>
  <c r="B97" i="14"/>
  <c r="E98" i="14"/>
  <c r="G98" i="14"/>
  <c r="B98" i="14"/>
  <c r="E99" i="14"/>
  <c r="G99" i="14"/>
  <c r="B99" i="14"/>
  <c r="E100" i="14"/>
  <c r="G100" i="14"/>
  <c r="B100" i="14"/>
  <c r="E101" i="14"/>
  <c r="G101" i="14"/>
  <c r="B101" i="14"/>
  <c r="E102" i="14"/>
  <c r="G102" i="14"/>
  <c r="B102" i="14"/>
  <c r="E103" i="14"/>
  <c r="G103" i="14"/>
  <c r="B103" i="14"/>
  <c r="E104" i="14"/>
  <c r="G104" i="14"/>
  <c r="B104" i="14"/>
  <c r="E105" i="14"/>
  <c r="G105" i="14"/>
  <c r="B105" i="14"/>
  <c r="E106" i="14"/>
  <c r="G106" i="14"/>
  <c r="B106" i="14"/>
  <c r="E107" i="14"/>
  <c r="G107" i="14"/>
  <c r="B107" i="14"/>
  <c r="E108" i="14"/>
  <c r="G108" i="14"/>
  <c r="B108" i="14"/>
  <c r="E109" i="14"/>
  <c r="G109" i="14"/>
  <c r="B109" i="14"/>
  <c r="E110" i="14"/>
  <c r="G110" i="14"/>
  <c r="B110" i="14"/>
  <c r="E111" i="14"/>
  <c r="G111" i="14"/>
  <c r="B111" i="14"/>
  <c r="E112" i="14"/>
  <c r="G112" i="14"/>
  <c r="B112" i="14"/>
  <c r="E113" i="14"/>
  <c r="G113" i="14"/>
  <c r="B113" i="14"/>
  <c r="E114" i="14"/>
  <c r="G114" i="14"/>
  <c r="B114" i="14"/>
  <c r="E115" i="14"/>
  <c r="G115" i="14"/>
  <c r="B115" i="14"/>
  <c r="E116" i="14"/>
  <c r="G116" i="14"/>
  <c r="B116" i="14"/>
  <c r="E117" i="14"/>
  <c r="G117" i="14"/>
  <c r="B117" i="14"/>
  <c r="E118" i="14"/>
  <c r="G118" i="14"/>
  <c r="B118" i="14"/>
  <c r="E119" i="14"/>
  <c r="G119" i="14"/>
  <c r="B119" i="14"/>
  <c r="E120" i="14"/>
  <c r="G120" i="14"/>
  <c r="B120" i="14"/>
  <c r="E121" i="14"/>
  <c r="G121" i="14"/>
  <c r="B121" i="14"/>
  <c r="E122" i="14"/>
  <c r="G122" i="14"/>
  <c r="B122" i="14"/>
  <c r="E123" i="14"/>
  <c r="G123" i="14"/>
  <c r="B123" i="14"/>
  <c r="E124" i="14"/>
  <c r="G124" i="14"/>
  <c r="B124" i="14"/>
  <c r="E125" i="14"/>
  <c r="G125" i="14"/>
  <c r="B125" i="14"/>
  <c r="E126" i="14"/>
  <c r="G126" i="14"/>
  <c r="B126" i="14"/>
  <c r="E127" i="14"/>
  <c r="G127" i="14"/>
  <c r="B127" i="14"/>
  <c r="E128" i="14"/>
  <c r="G128" i="14"/>
  <c r="B128" i="14"/>
  <c r="E129" i="14"/>
  <c r="G129" i="14"/>
  <c r="B129" i="14"/>
  <c r="E130" i="14"/>
  <c r="G130" i="14"/>
  <c r="B130" i="14"/>
  <c r="E131" i="14"/>
  <c r="G131" i="14"/>
  <c r="B131" i="14"/>
  <c r="E132" i="14"/>
  <c r="G132" i="14"/>
  <c r="B132" i="14"/>
  <c r="E133" i="14"/>
  <c r="G133" i="14"/>
  <c r="B133" i="14"/>
  <c r="E134" i="14"/>
  <c r="G134" i="14"/>
  <c r="B134" i="14"/>
  <c r="E135" i="14"/>
  <c r="G135" i="14"/>
  <c r="B135" i="14"/>
  <c r="E136" i="14"/>
  <c r="G136" i="14"/>
  <c r="B136" i="14"/>
  <c r="E137" i="14"/>
  <c r="G137" i="14"/>
  <c r="B137" i="14"/>
  <c r="E138" i="14"/>
  <c r="G138" i="14"/>
  <c r="B138" i="14"/>
  <c r="E139" i="14"/>
  <c r="G139" i="14"/>
  <c r="B139" i="14"/>
  <c r="E140" i="14"/>
  <c r="G140" i="14"/>
  <c r="B140" i="14"/>
  <c r="E141" i="14"/>
  <c r="G141" i="14"/>
  <c r="B141" i="14"/>
  <c r="E142" i="14"/>
  <c r="G142" i="14"/>
  <c r="B142" i="14"/>
  <c r="E143" i="14"/>
  <c r="G143" i="14"/>
  <c r="B143" i="14"/>
  <c r="E144" i="14"/>
  <c r="G144" i="14"/>
  <c r="B144" i="14"/>
  <c r="E145" i="14"/>
  <c r="G145" i="14"/>
  <c r="B145" i="14"/>
  <c r="E146" i="14"/>
  <c r="G146" i="14"/>
  <c r="B146" i="14"/>
  <c r="E147" i="14"/>
  <c r="G147" i="14"/>
  <c r="B147" i="14"/>
  <c r="E148" i="14"/>
  <c r="G148" i="14"/>
  <c r="B148" i="14"/>
  <c r="E149" i="14"/>
  <c r="G149" i="14"/>
  <c r="B149" i="14"/>
  <c r="E150" i="14"/>
  <c r="G150" i="14"/>
  <c r="B150" i="14"/>
  <c r="E151" i="14"/>
  <c r="G151" i="14"/>
  <c r="B151" i="14"/>
  <c r="E152" i="14"/>
  <c r="G152" i="14"/>
  <c r="B152" i="14"/>
  <c r="E153" i="14"/>
  <c r="G153" i="14"/>
  <c r="B153" i="14"/>
  <c r="E154" i="14"/>
  <c r="G154" i="14"/>
  <c r="B154" i="14"/>
  <c r="E155" i="14"/>
  <c r="G155" i="14"/>
  <c r="B155" i="14"/>
  <c r="E156" i="14"/>
  <c r="G156" i="14"/>
  <c r="B156" i="14"/>
  <c r="E157" i="14"/>
  <c r="G157" i="14"/>
  <c r="B157" i="14"/>
  <c r="E158" i="14"/>
  <c r="G158" i="14"/>
  <c r="B158" i="14"/>
  <c r="E159" i="14"/>
  <c r="G159" i="14"/>
  <c r="B159" i="14"/>
  <c r="E160" i="14"/>
  <c r="G160" i="14"/>
  <c r="B160" i="14"/>
  <c r="E161" i="14"/>
  <c r="G161" i="14"/>
  <c r="B161" i="14"/>
  <c r="E162" i="14"/>
  <c r="G162" i="14"/>
  <c r="B162" i="14"/>
  <c r="E163" i="14"/>
  <c r="G163" i="14"/>
  <c r="B163" i="14"/>
  <c r="E164" i="14"/>
  <c r="G164" i="14"/>
  <c r="B164" i="14"/>
  <c r="E165" i="14"/>
  <c r="G165" i="14"/>
  <c r="B165" i="14"/>
  <c r="E166" i="14"/>
  <c r="G166" i="14"/>
  <c r="B166" i="14"/>
  <c r="E167" i="14"/>
  <c r="G167" i="14"/>
  <c r="B167" i="14"/>
  <c r="E168" i="14"/>
  <c r="G168" i="14"/>
  <c r="B168" i="14"/>
  <c r="E169" i="14"/>
  <c r="G169" i="14"/>
  <c r="B169" i="14"/>
  <c r="E170" i="14"/>
  <c r="G170" i="14"/>
  <c r="B170" i="14"/>
  <c r="E171" i="14"/>
  <c r="G171" i="14"/>
  <c r="B171" i="14"/>
  <c r="E172" i="14"/>
  <c r="G172" i="14"/>
  <c r="B172" i="14"/>
  <c r="E173" i="14"/>
  <c r="G173" i="14"/>
  <c r="B173" i="14"/>
  <c r="E174" i="14"/>
  <c r="G174" i="14"/>
  <c r="B174" i="14"/>
  <c r="E175" i="14"/>
  <c r="G175" i="14"/>
  <c r="B175" i="14"/>
  <c r="E176" i="14"/>
  <c r="G176" i="14"/>
  <c r="B176" i="14"/>
  <c r="E177" i="14"/>
  <c r="G177" i="14"/>
  <c r="B177" i="14"/>
  <c r="E178" i="14"/>
  <c r="G178" i="14"/>
  <c r="B178" i="14"/>
  <c r="E179" i="14"/>
  <c r="G179" i="14"/>
  <c r="B179" i="14"/>
  <c r="E180" i="14"/>
  <c r="G180" i="14"/>
  <c r="B180" i="14"/>
  <c r="E181" i="14"/>
  <c r="G181" i="14"/>
  <c r="B181" i="14"/>
  <c r="E182" i="14"/>
  <c r="G182" i="14"/>
  <c r="B182" i="14"/>
  <c r="E183" i="14"/>
  <c r="G183" i="14"/>
  <c r="B183" i="14"/>
  <c r="E184" i="14"/>
  <c r="G184" i="14"/>
  <c r="B184" i="14"/>
  <c r="E185" i="14"/>
  <c r="G185" i="14"/>
  <c r="B185" i="14"/>
  <c r="E186" i="14"/>
  <c r="G186" i="14"/>
  <c r="B186" i="14"/>
  <c r="E189" i="14"/>
  <c r="G189" i="14"/>
  <c r="B189" i="14"/>
  <c r="E190" i="14"/>
  <c r="G190" i="14"/>
  <c r="B190" i="14"/>
  <c r="E191" i="14"/>
  <c r="G191" i="14"/>
  <c r="B191" i="14"/>
  <c r="E192" i="14"/>
  <c r="G192" i="14"/>
  <c r="B192" i="14"/>
  <c r="E193" i="14"/>
  <c r="G193" i="14"/>
  <c r="B193" i="14"/>
  <c r="E194" i="14"/>
  <c r="G194" i="14"/>
  <c r="B194" i="14"/>
  <c r="E195" i="14"/>
  <c r="G195" i="14"/>
  <c r="B195" i="14"/>
  <c r="E196" i="14"/>
  <c r="G196" i="14"/>
  <c r="B196" i="14"/>
  <c r="E197" i="14"/>
  <c r="G197" i="14"/>
  <c r="B197" i="14"/>
  <c r="E198" i="14"/>
  <c r="G198" i="14"/>
  <c r="B198" i="14"/>
  <c r="E199" i="14"/>
  <c r="G199" i="14"/>
  <c r="B199" i="14"/>
  <c r="E200" i="14"/>
  <c r="G200" i="14"/>
  <c r="B200" i="14"/>
  <c r="E201" i="14"/>
  <c r="G201" i="14"/>
  <c r="B201" i="14"/>
  <c r="E202" i="14"/>
  <c r="G202" i="14"/>
  <c r="B202" i="14"/>
  <c r="E203" i="14"/>
  <c r="G203" i="14"/>
  <c r="B203" i="14"/>
  <c r="I23" i="17"/>
  <c r="I24" i="17"/>
  <c r="I25" i="17"/>
  <c r="I26" i="17"/>
  <c r="I27" i="17"/>
  <c r="I28" i="17"/>
  <c r="I29" i="17"/>
  <c r="E4" i="14"/>
  <c r="G4" i="14"/>
  <c r="B4" i="14"/>
  <c r="I22" i="17"/>
  <c r="B37" i="17"/>
  <c r="D29" i="17"/>
  <c r="C29" i="17"/>
  <c r="A29" i="17"/>
  <c r="D28" i="17"/>
  <c r="C28" i="17"/>
  <c r="A28" i="17"/>
  <c r="D27" i="17"/>
  <c r="C27" i="17"/>
  <c r="A27" i="17"/>
  <c r="D26" i="17"/>
  <c r="C26" i="17"/>
  <c r="A26" i="17"/>
  <c r="D25" i="17"/>
  <c r="C25" i="17"/>
  <c r="A25" i="17"/>
  <c r="D24" i="17"/>
  <c r="C24" i="17"/>
  <c r="A24" i="17"/>
  <c r="D23" i="17"/>
  <c r="C23" i="17"/>
  <c r="A23" i="17"/>
  <c r="D22" i="17"/>
  <c r="G22" i="17"/>
  <c r="C22" i="17"/>
  <c r="A22" i="17"/>
  <c r="A16" i="17"/>
  <c r="A15" i="17"/>
  <c r="A14" i="17"/>
  <c r="A13" i="17"/>
  <c r="A12" i="17"/>
  <c r="A11" i="17"/>
  <c r="G26" i="17"/>
  <c r="G25" i="17"/>
  <c r="G28" i="17"/>
  <c r="K11" i="17"/>
  <c r="G23" i="17"/>
  <c r="G27" i="17"/>
  <c r="G24" i="17"/>
  <c r="J74" i="1"/>
  <c r="N12" i="1"/>
  <c r="K40" i="1"/>
  <c r="Q28" i="1"/>
  <c r="N26" i="1"/>
  <c r="R44" i="1"/>
  <c r="P19" i="1"/>
  <c r="R63" i="1"/>
  <c r="O23" i="1"/>
  <c r="L13" i="1"/>
  <c r="L29" i="1"/>
  <c r="Q45" i="1"/>
  <c r="Q64" i="1"/>
  <c r="J24" i="1"/>
  <c r="L44" i="1"/>
  <c r="N29" i="1"/>
  <c r="Q62" i="1"/>
  <c r="K56" i="1"/>
  <c r="L24" i="1"/>
  <c r="R9" i="1"/>
  <c r="P37" i="1"/>
  <c r="R54" i="1"/>
  <c r="P54" i="1"/>
  <c r="L43" i="1"/>
  <c r="R19" i="1"/>
  <c r="L30" i="1"/>
  <c r="R50" i="1"/>
  <c r="M26" i="1"/>
  <c r="J67" i="1"/>
  <c r="M30" i="1"/>
  <c r="J28" i="1"/>
  <c r="N34" i="1"/>
  <c r="K46" i="1"/>
  <c r="O59" i="1"/>
  <c r="Q34" i="1"/>
  <c r="J66" i="1"/>
  <c r="J29" i="1"/>
  <c r="C27" i="1"/>
  <c r="D21" i="1"/>
  <c r="L42" i="1"/>
  <c r="L61" i="1"/>
  <c r="G21" i="1"/>
  <c r="O45" i="1"/>
  <c r="P61" i="1"/>
  <c r="M58" i="1"/>
  <c r="C10" i="1"/>
  <c r="N24" i="1"/>
  <c r="J22" i="1"/>
  <c r="Q40" i="1"/>
  <c r="L54" i="1"/>
  <c r="D20" i="1"/>
  <c r="C22" i="1"/>
  <c r="K64" i="1"/>
  <c r="K34" i="1"/>
  <c r="M43" i="1"/>
  <c r="K51" i="1"/>
  <c r="O32" i="1"/>
  <c r="N15" i="1"/>
  <c r="C28" i="1"/>
  <c r="J34" i="1"/>
  <c r="J43" i="1"/>
  <c r="K67" i="1"/>
  <c r="L39" i="1"/>
  <c r="P42" i="1"/>
  <c r="D30" i="1"/>
  <c r="P46" i="1"/>
  <c r="J19" i="1"/>
  <c r="L49" i="1"/>
  <c r="Q41" i="1"/>
  <c r="J49" i="1"/>
  <c r="Q23" i="1"/>
  <c r="K30" i="1"/>
  <c r="J59" i="1"/>
  <c r="P22" i="1"/>
  <c r="K38" i="1"/>
  <c r="D17" i="1"/>
  <c r="M35" i="1"/>
  <c r="N67" i="1"/>
  <c r="P50" i="1"/>
  <c r="O46" i="1"/>
  <c r="R66" i="1"/>
  <c r="N27" i="1"/>
  <c r="O13" i="1"/>
  <c r="L22" i="1"/>
  <c r="Q55" i="1"/>
  <c r="O34" i="1"/>
  <c r="D18" i="1"/>
  <c r="P51" i="1"/>
  <c r="M56" i="1"/>
  <c r="N35" i="1"/>
  <c r="P43" i="1"/>
  <c r="R34" i="1"/>
  <c r="O58" i="1"/>
  <c r="O24" i="1"/>
  <c r="D28" i="1"/>
  <c r="L45" i="1"/>
  <c r="D25" i="1"/>
  <c r="O57" i="1"/>
  <c r="C9" i="1"/>
  <c r="P53" i="1"/>
  <c r="C16" i="1"/>
  <c r="L46" i="1"/>
  <c r="N61" i="1"/>
  <c r="L50" i="1"/>
  <c r="N14" i="1"/>
  <c r="N46" i="1"/>
  <c r="R61" i="1"/>
  <c r="E24" i="1"/>
  <c r="M22" i="1"/>
  <c r="L47" i="1"/>
  <c r="Q29" i="1"/>
  <c r="M67" i="1"/>
  <c r="Q38" i="1"/>
  <c r="O52" i="1"/>
  <c r="O33" i="1"/>
  <c r="Q9" i="1"/>
  <c r="R59" i="1"/>
  <c r="P9" i="1"/>
  <c r="L51" i="1"/>
  <c r="K35" i="1"/>
  <c r="P67" i="1"/>
  <c r="P39" i="1"/>
  <c r="P33" i="1"/>
  <c r="L9" i="1"/>
  <c r="J44" i="1"/>
  <c r="D23" i="1"/>
  <c r="N32" i="1"/>
  <c r="N22" i="1"/>
  <c r="Q66" i="1"/>
  <c r="J35" i="1"/>
  <c r="R46" i="1"/>
  <c r="J52" i="1"/>
  <c r="L35" i="1"/>
  <c r="G16" i="1"/>
  <c r="N28" i="1"/>
  <c r="E28" i="1"/>
  <c r="K50" i="1"/>
  <c r="J60" i="1"/>
  <c r="K9" i="1"/>
  <c r="O35" i="1"/>
  <c r="Q22" i="1"/>
  <c r="J85" i="1"/>
  <c r="D27" i="1"/>
  <c r="O43" i="1"/>
  <c r="K29" i="1"/>
  <c r="G27" i="1"/>
  <c r="Q44" i="1"/>
  <c r="Q61" i="1"/>
  <c r="N65" i="1"/>
  <c r="L19" i="1"/>
  <c r="D26" i="1"/>
  <c r="M37" i="1"/>
  <c r="J58" i="1"/>
  <c r="P47" i="1"/>
  <c r="G20" i="1"/>
  <c r="Q58" i="1"/>
  <c r="L34" i="1"/>
  <c r="P56" i="1"/>
  <c r="L53" i="1"/>
  <c r="P66" i="1"/>
  <c r="J65" i="1"/>
  <c r="M19" i="1"/>
  <c r="R57" i="1"/>
  <c r="M32" i="1"/>
  <c r="J38" i="1"/>
  <c r="M49" i="1"/>
  <c r="C29" i="1"/>
  <c r="J71" i="1"/>
  <c r="Q13" i="1"/>
  <c r="P26" i="1"/>
  <c r="P52" i="1"/>
  <c r="G30" i="1"/>
  <c r="J75" i="1"/>
  <c r="C11" i="1"/>
  <c r="N37" i="1"/>
  <c r="M29" i="1"/>
  <c r="Q39" i="1"/>
  <c r="R47" i="1"/>
  <c r="M61" i="1"/>
  <c r="R41" i="1"/>
  <c r="E18" i="1"/>
  <c r="R26" i="1"/>
  <c r="L41" i="1"/>
  <c r="O65" i="1"/>
  <c r="L58" i="1"/>
  <c r="R53" i="1"/>
  <c r="N23" i="1"/>
  <c r="Q33" i="1"/>
  <c r="L48" i="1"/>
  <c r="L57" i="1"/>
  <c r="E23" i="1"/>
  <c r="Q27" i="1"/>
  <c r="R56" i="1"/>
  <c r="P28" i="1"/>
  <c r="R43" i="1"/>
  <c r="R60" i="1"/>
  <c r="M44" i="1"/>
  <c r="K33" i="1"/>
  <c r="R25" i="1"/>
  <c r="O36" i="1"/>
  <c r="M55" i="1"/>
  <c r="Q47" i="1"/>
  <c r="Q36" i="1"/>
  <c r="R42" i="1"/>
  <c r="K52" i="1"/>
  <c r="J9" i="1"/>
  <c r="N31" i="1"/>
  <c r="E27" i="1"/>
  <c r="E26" i="1"/>
  <c r="R30" i="1"/>
  <c r="O63" i="1"/>
  <c r="J27" i="1"/>
  <c r="R22" i="1"/>
  <c r="K62" i="1"/>
  <c r="R64" i="1"/>
  <c r="N55" i="1"/>
  <c r="G17" i="1"/>
  <c r="J48" i="1"/>
  <c r="O49" i="1"/>
  <c r="L56" i="1"/>
  <c r="L40" i="1"/>
  <c r="K44" i="1"/>
  <c r="L63" i="1"/>
  <c r="J82" i="1"/>
  <c r="N21" i="1"/>
  <c r="J51" i="1"/>
  <c r="J50" i="1"/>
  <c r="Q31" i="1"/>
  <c r="J33" i="1"/>
  <c r="O38" i="1"/>
  <c r="R45" i="1"/>
  <c r="K31" i="1"/>
  <c r="M51" i="1"/>
  <c r="Q32" i="1"/>
  <c r="E20" i="1"/>
  <c r="P40" i="1"/>
  <c r="J79" i="1"/>
  <c r="L25" i="1"/>
  <c r="O62" i="1"/>
  <c r="G25" i="1"/>
  <c r="K55" i="1"/>
  <c r="P27" i="1"/>
  <c r="N50" i="1"/>
  <c r="R23" i="1"/>
  <c r="Q56" i="1"/>
  <c r="E17" i="1"/>
  <c r="Q15" i="1"/>
  <c r="O47" i="1"/>
  <c r="M25" i="1"/>
  <c r="Q54" i="1"/>
  <c r="J39" i="1"/>
  <c r="R58" i="1"/>
  <c r="M62" i="1"/>
  <c r="O67" i="1"/>
  <c r="O54" i="1"/>
  <c r="J57" i="1"/>
  <c r="Q67" i="1"/>
  <c r="P24" i="1"/>
  <c r="R52" i="1"/>
  <c r="C19" i="1"/>
  <c r="M27" i="1"/>
  <c r="Q19" i="1"/>
  <c r="K42" i="1"/>
  <c r="J70" i="1"/>
  <c r="K59" i="1"/>
  <c r="O56" i="1"/>
  <c r="G24" i="1"/>
  <c r="P34" i="1"/>
  <c r="K41" i="1"/>
  <c r="M64" i="1"/>
  <c r="J73" i="1"/>
  <c r="Q49" i="1"/>
  <c r="P63" i="1"/>
  <c r="E25" i="1"/>
  <c r="O39" i="1"/>
  <c r="Q35" i="1"/>
  <c r="J46" i="1"/>
  <c r="R51" i="1"/>
  <c r="P31" i="1"/>
  <c r="J76" i="1"/>
  <c r="N13" i="1"/>
  <c r="M46" i="1"/>
  <c r="J31" i="1"/>
  <c r="N44" i="1"/>
  <c r="K65" i="1"/>
  <c r="J77" i="1"/>
  <c r="Q26" i="1"/>
  <c r="K26" i="1"/>
  <c r="G19" i="1"/>
  <c r="M41" i="1"/>
  <c r="M60" i="1"/>
  <c r="C20" i="1"/>
  <c r="R24" i="1"/>
  <c r="O25" i="1"/>
  <c r="P13" i="1"/>
  <c r="N39" i="1"/>
  <c r="L60" i="1"/>
  <c r="N56" i="1"/>
  <c r="O48" i="1"/>
  <c r="K22" i="1"/>
  <c r="J32" i="1"/>
  <c r="Q59" i="1"/>
  <c r="J53" i="1"/>
  <c r="O22" i="1"/>
  <c r="R65" i="1"/>
  <c r="J36" i="1"/>
  <c r="J62" i="1"/>
  <c r="J55" i="1"/>
  <c r="J72" i="1"/>
  <c r="N36" i="1"/>
  <c r="L32" i="1"/>
  <c r="L36" i="1"/>
  <c r="M48" i="1"/>
  <c r="D24" i="1"/>
  <c r="M65" i="1"/>
  <c r="L31" i="1"/>
  <c r="M28" i="1"/>
  <c r="R40" i="1"/>
  <c r="N62" i="1"/>
  <c r="C14" i="1"/>
  <c r="J42" i="1"/>
  <c r="K58" i="1"/>
  <c r="P65" i="1"/>
  <c r="R38" i="1"/>
  <c r="L66" i="1"/>
  <c r="E29" i="1"/>
  <c r="J64" i="1"/>
  <c r="Q53" i="1"/>
  <c r="N66" i="1"/>
  <c r="O51" i="1"/>
  <c r="M54" i="1"/>
  <c r="N48" i="1"/>
  <c r="C13" i="1"/>
  <c r="N30" i="1"/>
  <c r="C12" i="1"/>
  <c r="G26" i="1"/>
  <c r="K39" i="1"/>
  <c r="K32" i="1"/>
  <c r="K43" i="1"/>
  <c r="M39" i="1"/>
  <c r="M42" i="1"/>
  <c r="P59" i="1"/>
  <c r="R37" i="1"/>
  <c r="N58" i="1"/>
  <c r="D19" i="1"/>
  <c r="R48" i="1"/>
  <c r="L28" i="1"/>
  <c r="J68" i="1"/>
  <c r="K66" i="1"/>
  <c r="O27" i="1"/>
  <c r="P58" i="1"/>
  <c r="J13" i="1"/>
  <c r="O55" i="1"/>
  <c r="E21" i="1"/>
  <c r="O37" i="1"/>
  <c r="J37" i="1"/>
  <c r="N53" i="1"/>
  <c r="L33" i="1"/>
  <c r="Q30" i="1"/>
  <c r="K27" i="1"/>
  <c r="D15" i="1"/>
  <c r="P15" i="1"/>
  <c r="P41" i="1"/>
  <c r="O41" i="1"/>
  <c r="P29" i="1"/>
  <c r="J30" i="1"/>
  <c r="E22" i="1"/>
  <c r="O61" i="1"/>
  <c r="R13" i="1"/>
  <c r="O50" i="1"/>
  <c r="O30" i="1"/>
  <c r="O66" i="1"/>
  <c r="J78" i="1"/>
  <c r="K23" i="1"/>
  <c r="N9" i="1"/>
  <c r="D22" i="1"/>
  <c r="K54" i="1"/>
  <c r="K53" i="1"/>
  <c r="N16" i="1"/>
  <c r="O40" i="1"/>
  <c r="G28" i="1"/>
  <c r="J63" i="1"/>
  <c r="R35" i="1"/>
  <c r="N41" i="1"/>
  <c r="M47" i="1"/>
  <c r="E19" i="1"/>
  <c r="N63" i="1"/>
  <c r="O64" i="1"/>
  <c r="G18" i="1"/>
  <c r="Q25" i="1"/>
  <c r="C26" i="1"/>
  <c r="O42" i="1"/>
  <c r="J56" i="1"/>
  <c r="K24" i="1"/>
  <c r="M23" i="1"/>
  <c r="K60" i="1"/>
  <c r="Q24" i="1"/>
  <c r="K49" i="1"/>
  <c r="L65" i="1"/>
  <c r="N25" i="1"/>
  <c r="Q42" i="1"/>
  <c r="K57" i="1"/>
  <c r="J45" i="1"/>
  <c r="N19" i="1"/>
  <c r="L55" i="1"/>
  <c r="M33" i="1"/>
  <c r="J54" i="1"/>
  <c r="M52" i="1"/>
  <c r="Q65" i="1"/>
  <c r="O60" i="1"/>
  <c r="C30" i="1"/>
  <c r="D29" i="1"/>
  <c r="P45" i="1"/>
  <c r="O9" i="1"/>
  <c r="P62" i="1"/>
  <c r="J69" i="1"/>
  <c r="P23" i="1"/>
  <c r="O26" i="1"/>
  <c r="L38" i="1"/>
  <c r="L37" i="1"/>
  <c r="P44" i="1"/>
  <c r="Q60" i="1"/>
  <c r="N57" i="1"/>
  <c r="C24" i="1"/>
  <c r="N18" i="1"/>
  <c r="R39" i="1"/>
  <c r="M53" i="1"/>
  <c r="N17" i="1"/>
  <c r="J26" i="1"/>
  <c r="E16" i="1"/>
  <c r="M40" i="1"/>
  <c r="R62" i="1"/>
  <c r="M57" i="1"/>
  <c r="M50" i="1"/>
  <c r="C23" i="1"/>
  <c r="R32" i="1"/>
  <c r="N51" i="1"/>
  <c r="O53" i="1"/>
  <c r="N33" i="1"/>
  <c r="J83" i="1"/>
  <c r="M13" i="1"/>
  <c r="J41" i="1"/>
  <c r="E30" i="1"/>
  <c r="N42" i="1"/>
  <c r="Q48" i="1"/>
  <c r="L62" i="1"/>
  <c r="N45" i="1"/>
  <c r="C21" i="1"/>
  <c r="L67" i="1"/>
  <c r="L26" i="1"/>
  <c r="N43" i="1"/>
  <c r="L27" i="1"/>
  <c r="K25" i="1"/>
  <c r="L23" i="1"/>
  <c r="R29" i="1"/>
  <c r="N54" i="1"/>
  <c r="K36" i="1"/>
  <c r="R15" i="1"/>
  <c r="O44" i="1"/>
  <c r="P30" i="1"/>
  <c r="K45" i="1"/>
  <c r="P49" i="1"/>
  <c r="K63" i="1"/>
  <c r="K48" i="1"/>
  <c r="K61" i="1"/>
  <c r="Q46" i="1"/>
  <c r="O19" i="1"/>
  <c r="M36" i="1"/>
  <c r="M63" i="1"/>
  <c r="C17" i="1"/>
  <c r="O29" i="1"/>
  <c r="L64" i="1"/>
  <c r="M66" i="1"/>
  <c r="C25" i="1"/>
  <c r="P25" i="1"/>
  <c r="G15" i="1"/>
  <c r="N40" i="1"/>
  <c r="N59" i="1"/>
  <c r="K19" i="1"/>
  <c r="P36" i="1"/>
  <c r="P48" i="1"/>
  <c r="Q52" i="1"/>
  <c r="M34" i="1"/>
  <c r="J84" i="1"/>
  <c r="C15" i="1"/>
  <c r="R49" i="1"/>
  <c r="R31" i="1"/>
  <c r="M45" i="1"/>
  <c r="Q51" i="1"/>
  <c r="K28" i="1"/>
  <c r="R67" i="1"/>
  <c r="M9" i="1"/>
  <c r="R33" i="1"/>
  <c r="R28" i="1"/>
  <c r="K37" i="1"/>
  <c r="J47" i="1"/>
  <c r="N60" i="1"/>
  <c r="M38" i="1"/>
  <c r="M31" i="1"/>
  <c r="P32" i="1"/>
  <c r="N47" i="1"/>
  <c r="G22" i="1"/>
  <c r="N64" i="1"/>
  <c r="O28" i="1"/>
  <c r="R27" i="1"/>
  <c r="J40" i="1"/>
  <c r="K13" i="1"/>
  <c r="P60" i="1"/>
  <c r="P55" i="1"/>
  <c r="J23" i="1"/>
  <c r="J81" i="1"/>
  <c r="R36" i="1"/>
  <c r="P64" i="1"/>
  <c r="R55" i="1"/>
  <c r="J80" i="1"/>
  <c r="J61" i="1"/>
  <c r="M24" i="1"/>
  <c r="P38" i="1"/>
  <c r="P57" i="1"/>
  <c r="O15" i="1"/>
  <c r="Q63" i="1"/>
  <c r="N49" i="1"/>
  <c r="L59" i="1"/>
  <c r="Q37" i="1"/>
  <c r="O31" i="1"/>
  <c r="L52" i="1"/>
  <c r="Q50" i="1"/>
  <c r="J25" i="1"/>
  <c r="Q43" i="1"/>
  <c r="N52" i="1"/>
  <c r="M59" i="1"/>
  <c r="N38" i="1"/>
  <c r="K47" i="1"/>
  <c r="P35" i="1"/>
  <c r="D16" i="1"/>
  <c r="G23" i="1"/>
  <c r="G29" i="1"/>
  <c r="Q57" i="1"/>
  <c r="P10" i="1"/>
  <c r="Q10" i="1"/>
  <c r="R10" i="1"/>
  <c r="R11" i="1"/>
  <c r="R16" i="1"/>
  <c r="Q14" i="1"/>
  <c r="P18" i="1"/>
  <c r="Q11" i="1"/>
  <c r="P21" i="1"/>
  <c r="Q21" i="1"/>
  <c r="R18" i="1"/>
  <c r="P20" i="1"/>
  <c r="R20" i="1"/>
  <c r="P17" i="1"/>
  <c r="Q20" i="1"/>
  <c r="P16" i="1"/>
  <c r="R12" i="1"/>
  <c r="Q12" i="1"/>
  <c r="R17" i="1"/>
  <c r="G33" i="17"/>
  <c r="G35" i="17"/>
  <c r="G29" i="17"/>
  <c r="J18" i="1"/>
  <c r="N10" i="1"/>
  <c r="P11" i="1"/>
  <c r="L10" i="1"/>
  <c r="J14" i="1"/>
  <c r="O18" i="1"/>
  <c r="L20" i="1"/>
  <c r="Q17" i="1"/>
  <c r="K12" i="1"/>
  <c r="J10" i="1"/>
  <c r="M20" i="1"/>
  <c r="M18" i="1"/>
  <c r="M12" i="1"/>
  <c r="L16" i="1"/>
  <c r="L18" i="1"/>
  <c r="N20" i="1"/>
  <c r="O20" i="1"/>
  <c r="O14" i="1"/>
  <c r="M17" i="1"/>
  <c r="L17" i="1"/>
  <c r="J16" i="1"/>
  <c r="O17" i="1"/>
  <c r="N11" i="1"/>
  <c r="P14" i="1"/>
  <c r="O11" i="1"/>
  <c r="Q16" i="1"/>
  <c r="P12" i="1"/>
  <c r="R21" i="1"/>
  <c r="M14" i="1"/>
  <c r="L11" i="1"/>
  <c r="O12" i="1"/>
  <c r="J21" i="1"/>
  <c r="L21" i="1"/>
  <c r="Q18" i="1"/>
  <c r="O21" i="1"/>
  <c r="L14" i="1"/>
  <c r="M16" i="1"/>
  <c r="M21" i="1"/>
  <c r="M11" i="1"/>
  <c r="J11" i="1"/>
  <c r="J17" i="1"/>
  <c r="M10" i="1"/>
  <c r="J12" i="1"/>
  <c r="L12" i="1"/>
  <c r="O16" i="1"/>
  <c r="J20" i="1"/>
  <c r="K11" i="1"/>
  <c r="O10" i="1"/>
  <c r="R14" i="1"/>
  <c r="G34" i="17"/>
  <c r="G37" i="17"/>
  <c r="K10" i="17"/>
  <c r="K10" i="1"/>
  <c r="K21" i="1"/>
  <c r="K20" i="1"/>
  <c r="K18" i="1"/>
  <c r="K16" i="1"/>
  <c r="K14" i="1"/>
  <c r="K17" i="1"/>
  <c r="K12" i="17"/>
  <c r="K13" i="17"/>
  <c r="K19" i="17"/>
  <c r="K17" i="17"/>
  <c r="K18" i="17"/>
</calcChain>
</file>

<file path=xl/sharedStrings.xml><?xml version="1.0" encoding="utf-8"?>
<sst xmlns="http://schemas.openxmlformats.org/spreadsheetml/2006/main" count="1636" uniqueCount="765">
  <si>
    <t>No PO</t>
  </si>
  <si>
    <t>MEBS-fournisseurs</t>
  </si>
  <si>
    <t>No facture MEBS</t>
  </si>
  <si>
    <t>Date commande reçue</t>
  </si>
  <si>
    <t xml:space="preserve">Date commande </t>
  </si>
  <si>
    <t>Date shipping</t>
  </si>
  <si>
    <t>Parts</t>
  </si>
  <si>
    <t>MEBS - 50</t>
  </si>
  <si>
    <t xml:space="preserve">DP - 25 </t>
  </si>
  <si>
    <t>15-001</t>
  </si>
  <si>
    <t>CLIENT</t>
  </si>
  <si>
    <t>DESCRIPTION</t>
  </si>
  <si>
    <t>TARIF</t>
  </si>
  <si>
    <t>- Les factures sont toutes assujetties aux taxes applicables (TPS/TVQ).</t>
  </si>
  <si>
    <t>Sous total:</t>
  </si>
  <si>
    <t>Facture totale / Total Invoice</t>
  </si>
  <si>
    <t>Nom</t>
  </si>
  <si>
    <t>Adresse 1</t>
  </si>
  <si>
    <t>Adresse 2</t>
  </si>
  <si>
    <t>Adresse 3</t>
  </si>
  <si>
    <t>Contact</t>
  </si>
  <si>
    <t>Telephone</t>
  </si>
  <si>
    <t>Fax</t>
  </si>
  <si>
    <t>Courriel</t>
  </si>
  <si>
    <t>Vente Équipement</t>
  </si>
  <si>
    <t>PO Associé</t>
  </si>
  <si>
    <t>15-002</t>
  </si>
  <si>
    <t>15-003</t>
  </si>
  <si>
    <t>15-004</t>
  </si>
  <si>
    <t>15-005</t>
  </si>
  <si>
    <t>Date PO</t>
  </si>
  <si>
    <t>Shipping Date</t>
  </si>
  <si>
    <t>MEBS-clients</t>
  </si>
  <si>
    <t>Montant TOTAL</t>
  </si>
  <si>
    <t>Tx In</t>
  </si>
  <si>
    <t>Montant</t>
  </si>
  <si>
    <t>Avant TX</t>
  </si>
  <si>
    <t>total</t>
  </si>
  <si>
    <t>Date Payée</t>
  </si>
  <si>
    <t>Client-MEBS</t>
  </si>
  <si>
    <t>Client/Description</t>
  </si>
  <si>
    <t>DP</t>
  </si>
  <si>
    <t>Définition des recettes</t>
  </si>
  <si>
    <t>Vente</t>
  </si>
  <si>
    <t>Coût des fournitures</t>
  </si>
  <si>
    <t>Bénéfice</t>
  </si>
  <si>
    <t>Partage des recettes</t>
  </si>
  <si>
    <t>Cout des fournitures</t>
  </si>
  <si>
    <t>méthode</t>
  </si>
  <si>
    <t>#chq/virement</t>
  </si>
  <si>
    <t>Prov
Or.</t>
  </si>
  <si>
    <t># d'inventaire SCEM
MEBS Picking List #</t>
  </si>
  <si>
    <t>qtée
validée</t>
  </si>
  <si>
    <t>JMD</t>
  </si>
  <si>
    <t>21340-000276</t>
  </si>
  <si>
    <t>Physio Control</t>
  </si>
  <si>
    <t>Lifepak CR+ (V3,0) upgrade</t>
  </si>
  <si>
    <t>nbox</t>
  </si>
  <si>
    <t>43340-000072</t>
  </si>
  <si>
    <t>data card 80</t>
  </si>
  <si>
    <t>u</t>
  </si>
  <si>
    <t>Leardeal</t>
  </si>
  <si>
    <t>measurments specialties</t>
  </si>
  <si>
    <t>exp</t>
  </si>
  <si>
    <t>no cables</t>
  </si>
  <si>
    <t>801380</t>
  </si>
  <si>
    <t>Lifepak 7</t>
  </si>
  <si>
    <t>CC</t>
  </si>
  <si>
    <t xml:space="preserve"> - </t>
  </si>
  <si>
    <t>demo</t>
  </si>
  <si>
    <t>Defib. Supply</t>
  </si>
  <si>
    <t>Commed</t>
  </si>
  <si>
    <t>Quik-Combo defib electrodes (padpro)</t>
  </si>
  <si>
    <t>medtronic</t>
  </si>
  <si>
    <t>11996-000081</t>
  </si>
  <si>
    <t>oridion medical</t>
  </si>
  <si>
    <t>FilterLine set adult-pediatric CO2 sampling line &amp; airway adaptor</t>
  </si>
  <si>
    <t>n</t>
  </si>
  <si>
    <t>11260-000016</t>
  </si>
  <si>
    <t>11220-000030</t>
  </si>
  <si>
    <t>Bandouilière de remplacement</t>
  </si>
  <si>
    <t>11996-000125</t>
  </si>
  <si>
    <t>11996-000033</t>
  </si>
  <si>
    <t>11230-000005</t>
  </si>
  <si>
    <t>11110-000102</t>
  </si>
  <si>
    <t>11110-000103</t>
  </si>
  <si>
    <t>11110-000066</t>
  </si>
  <si>
    <t>804217-00</t>
  </si>
  <si>
    <t>21330-000996</t>
  </si>
  <si>
    <t>11110-000051</t>
  </si>
  <si>
    <t>3302430-007</t>
  </si>
  <si>
    <t>Lucas 2 battery</t>
  </si>
  <si>
    <t>3302430-059</t>
  </si>
  <si>
    <t>Lucas 2 Battery chargeur</t>
  </si>
  <si>
    <t>3302430-014</t>
  </si>
  <si>
    <t>11996-000278</t>
  </si>
  <si>
    <t>Lucas connector chemitron</t>
  </si>
  <si>
    <t>11996-000279</t>
  </si>
  <si>
    <t>11996-000280</t>
  </si>
  <si>
    <t>Lucas connector Purtain-Benet</t>
  </si>
  <si>
    <t>11996-000282</t>
  </si>
  <si>
    <t>Lucas connector schrader</t>
  </si>
  <si>
    <t>Demo</t>
  </si>
  <si>
    <t>11130-000037</t>
  </si>
  <si>
    <t>11996-000041</t>
  </si>
  <si>
    <t>21300-004576</t>
  </si>
  <si>
    <t>11250-000004</t>
  </si>
  <si>
    <t>xs 04665</t>
  </si>
  <si>
    <t>microstream</t>
  </si>
  <si>
    <t>1bx</t>
  </si>
  <si>
    <t>smart captnoline plus O2 adult (box of 25)</t>
  </si>
  <si>
    <t>804200-38</t>
  </si>
  <si>
    <t xml:space="preserve">Lifepak 5 BSS </t>
  </si>
  <si>
    <t>43340-000089</t>
  </si>
  <si>
    <t>Lifepak 500 (V6,X) upgrade</t>
  </si>
  <si>
    <t>10368-385</t>
  </si>
  <si>
    <t>SS</t>
  </si>
  <si>
    <t>medical</t>
  </si>
  <si>
    <t>Abbott</t>
  </si>
  <si>
    <t>iSTAT</t>
  </si>
  <si>
    <t>3202608-002</t>
  </si>
  <si>
    <t>I Foundry</t>
  </si>
  <si>
    <t>IrDA FIR USB Adapter</t>
  </si>
  <si>
    <t>BP-200</t>
  </si>
  <si>
    <t>Schiller</t>
  </si>
  <si>
    <t>Blood Pressure monitor BP-200</t>
  </si>
  <si>
    <t>11996-000283</t>
  </si>
  <si>
    <t>Lucas connector oxequip</t>
  </si>
  <si>
    <t>R-DCI</t>
  </si>
  <si>
    <t>R-DCI/RC-4</t>
  </si>
  <si>
    <t>LNCS-INF</t>
  </si>
  <si>
    <t>MasimoSET</t>
  </si>
  <si>
    <t>RC-4</t>
  </si>
  <si>
    <t>ASP-3</t>
  </si>
  <si>
    <t>Nellcor</t>
  </si>
  <si>
    <t>Oxisensor II (kit: 2x D-25/1x D-25L)</t>
  </si>
  <si>
    <t>D-25</t>
  </si>
  <si>
    <t>Lucas II transport bag (damage Buckle)</t>
  </si>
  <si>
    <t>Item #</t>
  </si>
  <si>
    <t>*TRANSPORT AUX FRAIS DU CLIENT*</t>
  </si>
  <si>
    <t>Montant si payé par MEBS</t>
  </si>
  <si>
    <t>15</t>
  </si>
  <si>
    <t>%</t>
  </si>
  <si>
    <t>Pris de la facture section L17,18</t>
  </si>
  <si>
    <t>TPS</t>
  </si>
  <si>
    <t>TVQ</t>
  </si>
  <si>
    <t>gestion</t>
  </si>
  <si>
    <t>CHOISIR de la liste</t>
  </si>
  <si>
    <t>Inscrire</t>
  </si>
  <si>
    <t>Prix Unitaire</t>
  </si>
  <si>
    <t>ONGLET</t>
  </si>
  <si>
    <t>M15-001</t>
  </si>
  <si>
    <t>M15-002</t>
  </si>
  <si>
    <t>M15-003</t>
  </si>
  <si>
    <t>M15-004</t>
  </si>
  <si>
    <t>M15-005</t>
  </si>
  <si>
    <t>Client name - liste déroulante</t>
  </si>
  <si>
    <t>do not touch</t>
  </si>
  <si>
    <t>contact name (no touch)</t>
  </si>
  <si>
    <t>contact e-mail (no touch)</t>
  </si>
  <si>
    <t>transporteur id</t>
  </si>
  <si>
    <t>Cout des Fournitures</t>
  </si>
  <si>
    <t>no client</t>
  </si>
  <si>
    <t>GESTION</t>
  </si>
  <si>
    <t>DG - 25</t>
  </si>
  <si>
    <t>2nd contact</t>
  </si>
  <si>
    <t>LISTE FACTURE VS SOUMISSION</t>
  </si>
  <si>
    <t>Facture / Invoice</t>
  </si>
  <si>
    <t>Soumission</t>
  </si>
  <si>
    <t>TOTAL A PAYER</t>
  </si>
  <si>
    <t>Montant de cette proposition</t>
  </si>
  <si>
    <t>FOURNISSEURS</t>
  </si>
  <si>
    <t>Equipment</t>
  </si>
  <si>
    <t>Safecross</t>
  </si>
  <si>
    <t>Medical bag/First aid kit #01356</t>
  </si>
  <si>
    <t xml:space="preserve">S.V.P. Émettre paiement à l'ordre de: </t>
  </si>
  <si>
    <t>DATE PO</t>
  </si>
  <si>
    <t>AM</t>
  </si>
  <si>
    <t>FZ-190</t>
  </si>
  <si>
    <t>Zoll</t>
  </si>
  <si>
    <t>FZ-127</t>
  </si>
  <si>
    <t>Non Rechargeable AED Pro Battery</t>
  </si>
  <si>
    <t>Catégorie</t>
  </si>
  <si>
    <t>Item Part #</t>
  </si>
  <si>
    <t>Manufacturier</t>
  </si>
  <si>
    <t>Description</t>
  </si>
  <si>
    <t>Quantité</t>
  </si>
  <si>
    <t>État (n/u/D)</t>
  </si>
  <si>
    <t>Agilent</t>
  </si>
  <si>
    <t>Heartstart  M3500B / opt ABL</t>
  </si>
  <si>
    <t>M3500B</t>
  </si>
  <si>
    <t>BIOJECTOR</t>
  </si>
  <si>
    <t>BIOJECTOR (Needle-Free Injection Mgt System)</t>
  </si>
  <si>
    <t>BMD</t>
  </si>
  <si>
    <t>BMD CROSSVENT 4 (Bio Med Device)</t>
  </si>
  <si>
    <t>Other</t>
  </si>
  <si>
    <t>Burton</t>
  </si>
  <si>
    <t>Lampe examen Halogen spot</t>
  </si>
  <si>
    <t>Simulator</t>
  </si>
  <si>
    <t>214B</t>
  </si>
  <si>
    <t>DNI Nevada Inc</t>
  </si>
  <si>
    <t>Inv,Zoll 23022015</t>
  </si>
  <si>
    <t>HillRom Air Shield</t>
  </si>
  <si>
    <t>Marquette</t>
  </si>
  <si>
    <t>12 leads ECG, MAC PC</t>
  </si>
  <si>
    <t>MNC-I</t>
  </si>
  <si>
    <t>M-LNCS DCI</t>
  </si>
  <si>
    <t>LNCS-DCI</t>
  </si>
  <si>
    <t>chez Peter Yaffi</t>
  </si>
  <si>
    <t>LNCS-DCIP</t>
  </si>
  <si>
    <t>DCIP-DC3</t>
  </si>
  <si>
    <t>DEC-4</t>
  </si>
  <si>
    <t>Sensor Extension Cable DEC-4</t>
  </si>
  <si>
    <t>Philips</t>
  </si>
  <si>
    <t>M5500B</t>
  </si>
  <si>
    <t>02-2001</t>
  </si>
  <si>
    <t>Lifepak 500 (monophasic)</t>
  </si>
  <si>
    <t xml:space="preserve">Lifepak 8 </t>
  </si>
  <si>
    <t>envoyé à JM le 2 fév.</t>
  </si>
  <si>
    <t>Lifepak 9B (shock advisory module)</t>
  </si>
  <si>
    <t>286 us</t>
  </si>
  <si>
    <t>Lifepak 9P</t>
  </si>
  <si>
    <t>(286+197) us</t>
  </si>
  <si>
    <t>60 us</t>
  </si>
  <si>
    <t>Battery Support System BSS-2</t>
  </si>
  <si>
    <t>3006535-000</t>
  </si>
  <si>
    <t>Lifepak 500 Battery charger</t>
  </si>
  <si>
    <t>3005389-000</t>
  </si>
  <si>
    <t>Lifepak 500 Test Load</t>
  </si>
  <si>
    <t>Quik-Combo 12 Lead Patient Simulator</t>
  </si>
  <si>
    <t>80(8cs/10)</t>
  </si>
  <si>
    <t>AC Adapt + cables + paper</t>
  </si>
  <si>
    <t>Lifepak 12 - AC Adaptor</t>
  </si>
  <si>
    <t>Location</t>
  </si>
  <si>
    <t>3309629-000</t>
  </si>
  <si>
    <t xml:space="preserve">PROPAQ </t>
  </si>
  <si>
    <t>PROPAQ Vital Signs Monitor Encore model 206EL</t>
  </si>
  <si>
    <t>CS-301</t>
  </si>
  <si>
    <t>Symbio</t>
  </si>
  <si>
    <t>12 Lead Patient Simulator CS-301</t>
  </si>
  <si>
    <t>RETIRÉ DE LA LISTE- LOCATION</t>
  </si>
  <si>
    <t>VIALYS</t>
  </si>
  <si>
    <t>VIALYS LTV 1200  -  (Airway Pressure)</t>
  </si>
  <si>
    <t>E Series Defibrillator Monitor</t>
  </si>
  <si>
    <t>3 lead ECG cable</t>
  </si>
  <si>
    <t>CPR Connector</t>
  </si>
  <si>
    <t>Flash Card 16 Mb</t>
  </si>
  <si>
    <t>Lithium Ion battery</t>
  </si>
  <si>
    <t>Multifunction cable</t>
  </si>
  <si>
    <t>Softcase</t>
  </si>
  <si>
    <t>catégorie 
raccourcis</t>
  </si>
  <si>
    <t xml:space="preserve">Listes </t>
  </si>
  <si>
    <t>UK</t>
  </si>
  <si>
    <t>Catégories</t>
  </si>
  <si>
    <t>Medical</t>
  </si>
  <si>
    <t>abréviation</t>
  </si>
  <si>
    <t>Defib. Equip</t>
  </si>
  <si>
    <t>Supply SPO2</t>
  </si>
  <si>
    <t>ECG equipment</t>
  </si>
  <si>
    <t>ECG</t>
  </si>
  <si>
    <t>Abb</t>
  </si>
  <si>
    <t>Agi</t>
  </si>
  <si>
    <t>Bur</t>
  </si>
  <si>
    <t>Com</t>
  </si>
  <si>
    <t>DNI</t>
  </si>
  <si>
    <t>Phi</t>
  </si>
  <si>
    <t>Bio</t>
  </si>
  <si>
    <t>HAS</t>
  </si>
  <si>
    <t>Ifo</t>
  </si>
  <si>
    <t>Lear</t>
  </si>
  <si>
    <t>Marq</t>
  </si>
  <si>
    <t>Masi</t>
  </si>
  <si>
    <t>MeaS</t>
  </si>
  <si>
    <t>MedT</t>
  </si>
  <si>
    <t>MicS</t>
  </si>
  <si>
    <t>Nell</t>
  </si>
  <si>
    <t>Ori</t>
  </si>
  <si>
    <t>PhyC</t>
  </si>
  <si>
    <t>ProP</t>
  </si>
  <si>
    <t>Sch</t>
  </si>
  <si>
    <t>Sym</t>
  </si>
  <si>
    <t>Via</t>
  </si>
  <si>
    <t>SafC</t>
  </si>
  <si>
    <t>Manifacturier Raccourci</t>
  </si>
  <si>
    <t>XX</t>
  </si>
  <si>
    <t>Unknown</t>
  </si>
  <si>
    <t>Produit / Description</t>
  </si>
  <si>
    <t xml:space="preserve"># </t>
  </si>
  <si>
    <t>Manufacturiers</t>
  </si>
  <si>
    <t>M16-009</t>
  </si>
  <si>
    <t>16-001</t>
  </si>
  <si>
    <t>M16-001</t>
  </si>
  <si>
    <t>M16-002</t>
  </si>
  <si>
    <t>M16-003</t>
  </si>
  <si>
    <t>M16-004</t>
  </si>
  <si>
    <t>M16-005</t>
  </si>
  <si>
    <t>M16-006</t>
  </si>
  <si>
    <t>M16-007</t>
  </si>
  <si>
    <t>M16-008</t>
  </si>
  <si>
    <t>M16-010</t>
  </si>
  <si>
    <t>M16-011</t>
  </si>
  <si>
    <t>M16-012</t>
  </si>
  <si>
    <t>M16-013</t>
  </si>
  <si>
    <t>M16-014</t>
  </si>
  <si>
    <t>M16-015</t>
  </si>
  <si>
    <t>M16-016</t>
  </si>
  <si>
    <t>M16-017</t>
  </si>
  <si>
    <t>M16-018</t>
  </si>
  <si>
    <t>M16-019</t>
  </si>
  <si>
    <t>M16-020</t>
  </si>
  <si>
    <t>M16-021</t>
  </si>
  <si>
    <t>M16-022</t>
  </si>
  <si>
    <t>M16-023</t>
  </si>
  <si>
    <t>M16-024</t>
  </si>
  <si>
    <t>M16-025</t>
  </si>
  <si>
    <t>M16-026</t>
  </si>
  <si>
    <t>M16-027</t>
  </si>
  <si>
    <t>M16-028</t>
  </si>
  <si>
    <t>M16-029</t>
  </si>
  <si>
    <t>M16-030</t>
  </si>
  <si>
    <t>M16-031</t>
  </si>
  <si>
    <t>M16-032</t>
  </si>
  <si>
    <t>M16-033</t>
  </si>
  <si>
    <t>M16-034</t>
  </si>
  <si>
    <t>M16-035</t>
  </si>
  <si>
    <t>M16-036</t>
  </si>
  <si>
    <t>M16-037</t>
  </si>
  <si>
    <t>M16-038</t>
  </si>
  <si>
    <t>M16-039</t>
  </si>
  <si>
    <t>M16-040</t>
  </si>
  <si>
    <t>M16-041</t>
  </si>
  <si>
    <t>M16-042</t>
  </si>
  <si>
    <t>M16-043</t>
  </si>
  <si>
    <t>M16-044</t>
  </si>
  <si>
    <t>M16-045</t>
  </si>
  <si>
    <t>M16-046</t>
  </si>
  <si>
    <t>M16-047</t>
  </si>
  <si>
    <t>M16-048</t>
  </si>
  <si>
    <t>M16-049</t>
  </si>
  <si>
    <t>M16-050</t>
  </si>
  <si>
    <t>M16-051</t>
  </si>
  <si>
    <t>M16-052</t>
  </si>
  <si>
    <t>M16-053</t>
  </si>
  <si>
    <t>M16-054</t>
  </si>
  <si>
    <t>16-002</t>
  </si>
  <si>
    <t>16-003</t>
  </si>
  <si>
    <t>16-004</t>
  </si>
  <si>
    <t>16-005</t>
  </si>
  <si>
    <t>16-006</t>
  </si>
  <si>
    <t>16-007</t>
  </si>
  <si>
    <t>16-008</t>
  </si>
  <si>
    <t>16-009</t>
  </si>
  <si>
    <t>16-010</t>
  </si>
  <si>
    <t>16-011</t>
  </si>
  <si>
    <t>16-012</t>
  </si>
  <si>
    <t>16-013</t>
  </si>
  <si>
    <t>16-014</t>
  </si>
  <si>
    <t>16-015</t>
  </si>
  <si>
    <t>16-016</t>
  </si>
  <si>
    <t>16-017</t>
  </si>
  <si>
    <t>16-018</t>
  </si>
  <si>
    <t>16-019</t>
  </si>
  <si>
    <t>16-020</t>
  </si>
  <si>
    <t>16-021</t>
  </si>
  <si>
    <t>16-022</t>
  </si>
  <si>
    <t>16-023</t>
  </si>
  <si>
    <t>16-024</t>
  </si>
  <si>
    <t>16-025</t>
  </si>
  <si>
    <t>16-026</t>
  </si>
  <si>
    <t>16-027</t>
  </si>
  <si>
    <t>16-028</t>
  </si>
  <si>
    <t>16-029</t>
  </si>
  <si>
    <t>16-030</t>
  </si>
  <si>
    <t>16-031</t>
  </si>
  <si>
    <t>16-032</t>
  </si>
  <si>
    <t>16-033</t>
  </si>
  <si>
    <t>16-034</t>
  </si>
  <si>
    <t>16-035</t>
  </si>
  <si>
    <t>16-036</t>
  </si>
  <si>
    <t>16-037</t>
  </si>
  <si>
    <t>16-038</t>
  </si>
  <si>
    <t>16-039</t>
  </si>
  <si>
    <t>16-040</t>
  </si>
  <si>
    <t>16-041</t>
  </si>
  <si>
    <t>16-042</t>
  </si>
  <si>
    <t>16-043</t>
  </si>
  <si>
    <t>16-044</t>
  </si>
  <si>
    <t>16-045</t>
  </si>
  <si>
    <t>16-046</t>
  </si>
  <si>
    <t>16-047</t>
  </si>
  <si>
    <t>16-048</t>
  </si>
  <si>
    <t>16-049</t>
  </si>
  <si>
    <t>16-050</t>
  </si>
  <si>
    <t>16-051</t>
  </si>
  <si>
    <t>16-052</t>
  </si>
  <si>
    <t>16-053</t>
  </si>
  <si>
    <t>16-054</t>
  </si>
  <si>
    <t>11240-000016</t>
  </si>
  <si>
    <t>LP12-1</t>
  </si>
  <si>
    <t>EVS</t>
  </si>
  <si>
    <t>Sim-1</t>
  </si>
  <si>
    <t>HrdPad</t>
  </si>
  <si>
    <t>LOC- Lifepak 12 Hard Paddles</t>
  </si>
  <si>
    <t>LOC - Simulateur de rythme cardiaque 12D</t>
  </si>
  <si>
    <t>Location/Achat</t>
  </si>
  <si>
    <t>LP12-2</t>
  </si>
  <si>
    <t>LOC - Lifepak 12 #1  (EvoluSoins Stock)</t>
  </si>
  <si>
    <t>LOC - Lifepak 12 #2 (EvoluSoins Stock)</t>
  </si>
  <si>
    <t>VitalMed</t>
  </si>
  <si>
    <t>Welch Allyn</t>
  </si>
  <si>
    <t>WALREUSE111SC</t>
  </si>
  <si>
    <t>Brassard Welch Allyn (Flexiport) Adulte #11</t>
  </si>
  <si>
    <t>N</t>
  </si>
  <si>
    <t>MEBS</t>
  </si>
  <si>
    <t>WAL06138000</t>
  </si>
  <si>
    <t>Clé de calibration de thermomètre 690/692</t>
  </si>
  <si>
    <t>WAL</t>
  </si>
  <si>
    <t>CalibKey</t>
  </si>
  <si>
    <t>NiBP-11</t>
  </si>
  <si>
    <t>O2</t>
  </si>
  <si>
    <t>Sim-2</t>
  </si>
  <si>
    <t>U</t>
  </si>
  <si>
    <t>BSS1</t>
  </si>
  <si>
    <t>VBSS2-02-000009</t>
  </si>
  <si>
    <t>806395-002</t>
  </si>
  <si>
    <t>VLP12-02-007199</t>
  </si>
  <si>
    <t>LOC - True CPR en LOCATION ANNUELLE</t>
  </si>
  <si>
    <t>ARTICLES DISPONIBLES LE:
AVAILABLE ITEMS:
2016-02-09</t>
  </si>
  <si>
    <t>Patient Vital Signs Simulator 214B</t>
  </si>
  <si>
    <t>Heartstart 4000 model / opt ABA</t>
  </si>
  <si>
    <t>15-006</t>
  </si>
  <si>
    <t>M15-006</t>
  </si>
  <si>
    <t>Md</t>
  </si>
  <si>
    <t>Ds</t>
  </si>
  <si>
    <t>Sm</t>
  </si>
  <si>
    <t>Eq</t>
  </si>
  <si>
    <t>De</t>
  </si>
  <si>
    <t>Ot</t>
  </si>
  <si>
    <t>Lo</t>
  </si>
  <si>
    <t>Ac</t>
  </si>
  <si>
    <t>DG</t>
  </si>
  <si>
    <t>SOS</t>
  </si>
  <si>
    <t>DL</t>
  </si>
  <si>
    <t>PH</t>
  </si>
  <si>
    <t>M @ CHOISIR</t>
  </si>
  <si>
    <t>SoinsImm</t>
  </si>
  <si>
    <t>LocAch - Lifepak 12 en location-achat</t>
  </si>
  <si>
    <t>Strap</t>
  </si>
  <si>
    <t>Ach - Lifepak 500 Biphasique Français</t>
  </si>
  <si>
    <t>SN</t>
  </si>
  <si>
    <t>Lp5cBF-1</t>
  </si>
  <si>
    <t>Lp5cBA-1</t>
  </si>
  <si>
    <t>Ach - Lifepak 500 Biphasique Anglais</t>
  </si>
  <si>
    <t>Lp5cMF-1</t>
  </si>
  <si>
    <t>Ach- Lifepak 500 Monophasique Français</t>
  </si>
  <si>
    <t>Lp5cMA-1</t>
  </si>
  <si>
    <t>Ach - Lifepak 500 Monophasique Anglais</t>
  </si>
  <si>
    <t>Zoll Série M - Saccoche Bleue</t>
  </si>
  <si>
    <t>Zoll Série M - Saccoche Rouge</t>
  </si>
  <si>
    <t>MsRed</t>
  </si>
  <si>
    <t>MsBlu2</t>
  </si>
  <si>
    <t>MsBlu1</t>
  </si>
  <si>
    <t>TuffCuff</t>
  </si>
  <si>
    <t>Tcff</t>
  </si>
  <si>
    <t>AD(R)</t>
  </si>
  <si>
    <t>Tuff Cuff Brassard PNI - Adulte régulier</t>
  </si>
  <si>
    <t>AD(T)</t>
  </si>
  <si>
    <t>Tuff Cuff Brassard PNI - Adulte grand</t>
  </si>
  <si>
    <t>Ped</t>
  </si>
  <si>
    <t>Tuff Cuff Brassard PNI Pédiatrique</t>
  </si>
  <si>
    <t>BpAdRg</t>
  </si>
  <si>
    <t>BpAdLg</t>
  </si>
  <si>
    <t>BpPed</t>
  </si>
  <si>
    <t>MsCb3</t>
  </si>
  <si>
    <t>0</t>
  </si>
  <si>
    <t>MsBatN</t>
  </si>
  <si>
    <t>Série M - Batterie Recgargeable</t>
  </si>
  <si>
    <t>RC4</t>
  </si>
  <si>
    <t>RcdiRC4</t>
  </si>
  <si>
    <t>Rcdi</t>
  </si>
  <si>
    <t>DCIP</t>
  </si>
  <si>
    <t>LNCS-m</t>
  </si>
  <si>
    <t>Lncs-Dci</t>
  </si>
  <si>
    <t>Mnci-2</t>
  </si>
  <si>
    <t>Mnci-1</t>
  </si>
  <si>
    <t>R-DcipDc3</t>
  </si>
  <si>
    <t>Lncs-Inf</t>
  </si>
  <si>
    <t>D25</t>
  </si>
  <si>
    <t>ASP3</t>
  </si>
  <si>
    <t>FiltLine</t>
  </si>
  <si>
    <t>SmrtLine</t>
  </si>
  <si>
    <t>LpM3LCb</t>
  </si>
  <si>
    <t>Es-001</t>
  </si>
  <si>
    <t>Lp5cMA-01</t>
  </si>
  <si>
    <t>Lp5cMA-02</t>
  </si>
  <si>
    <t>Lp5cMA-03</t>
  </si>
  <si>
    <t>Lp5cMA-04</t>
  </si>
  <si>
    <t>Lp5cMA-05</t>
  </si>
  <si>
    <t>Lp5cMA-06</t>
  </si>
  <si>
    <t>Lp5cMA-07</t>
  </si>
  <si>
    <t>Lp5cBatCh</t>
  </si>
  <si>
    <t>Lp5cTest</t>
  </si>
  <si>
    <t>Lp5cTTrCs</t>
  </si>
  <si>
    <t>LpCrTTrCs</t>
  </si>
  <si>
    <t>LpCrQp</t>
  </si>
  <si>
    <t>LpCrQpx</t>
  </si>
  <si>
    <t>LpQpace</t>
  </si>
  <si>
    <t>LpQc12Sm</t>
  </si>
  <si>
    <t>LpCrtUpg20</t>
  </si>
  <si>
    <t>LpCrUpg30</t>
  </si>
  <si>
    <t>Lp5cUpg6x</t>
  </si>
  <si>
    <t>Lifepak 1000 Cable ECG 5 lead</t>
  </si>
  <si>
    <t>LpQcFpCbl</t>
  </si>
  <si>
    <t>Lp3cFpCbl</t>
  </si>
  <si>
    <t>Lp3cQcCbl</t>
  </si>
  <si>
    <t>Lp3cEcgCbl</t>
  </si>
  <si>
    <t>Lp20Pch</t>
  </si>
  <si>
    <t>Lp20PchPal</t>
  </si>
  <si>
    <t>Lp20TrCs</t>
  </si>
  <si>
    <t>Lp20TrCsx</t>
  </si>
  <si>
    <t>Lp20PalRig</t>
  </si>
  <si>
    <t>Lp20DkSt</t>
  </si>
  <si>
    <t>Lp10kit001</t>
  </si>
  <si>
    <t>Lp10kit002</t>
  </si>
  <si>
    <t>Lp10kit003</t>
  </si>
  <si>
    <t>Lifepak 10 + module 12 dérivations + transport case (no batt)</t>
  </si>
  <si>
    <t>Lifepak 10 + module 12 dérivations + tr. Case (no printer / no batt)</t>
  </si>
  <si>
    <t>Lp10Chg</t>
  </si>
  <si>
    <t>LuSctCup</t>
  </si>
  <si>
    <t>LuBatCh</t>
  </si>
  <si>
    <t>LuBatt</t>
  </si>
  <si>
    <t>LuVarFl</t>
  </si>
  <si>
    <t>LuConCh</t>
  </si>
  <si>
    <t>LuConOh</t>
  </si>
  <si>
    <t>LuConPB</t>
  </si>
  <si>
    <t>LuConSch</t>
  </si>
  <si>
    <t>LuConOxe</t>
  </si>
  <si>
    <t>Lu2TrBag</t>
  </si>
  <si>
    <t>Lucas1</t>
  </si>
  <si>
    <t>Lp10PrKey</t>
  </si>
  <si>
    <t>LpQcExt</t>
  </si>
  <si>
    <t>Lp15OpMan</t>
  </si>
  <si>
    <t>Lp15Wire</t>
  </si>
  <si>
    <t>Lp15Hk</t>
  </si>
  <si>
    <t>Lp15CfgCbl</t>
  </si>
  <si>
    <t>Lp15TempCbl</t>
  </si>
  <si>
    <t>Lp8</t>
  </si>
  <si>
    <t>Lp7</t>
  </si>
  <si>
    <t>Lp5Bss</t>
  </si>
  <si>
    <t>Lp12Ac</t>
  </si>
  <si>
    <t>LpBss2</t>
  </si>
  <si>
    <t>QTE</t>
  </si>
  <si>
    <t xml:space="preserve">LocAch - Lifepak 12 (mensualité) </t>
  </si>
  <si>
    <t>12-L005515</t>
  </si>
  <si>
    <t>LocAch - Simulateur 12 dérivations Quik-Combo</t>
  </si>
  <si>
    <t xml:space="preserve">LocAch - Système de support pour batteries </t>
  </si>
  <si>
    <t>-</t>
  </si>
  <si>
    <t>MasimoSet</t>
  </si>
  <si>
    <t>Lncs-4E</t>
  </si>
  <si>
    <t>11171-000027</t>
  </si>
  <si>
    <t>Lncs-4</t>
  </si>
  <si>
    <t>11171-000024</t>
  </si>
  <si>
    <t>Lncs</t>
  </si>
  <si>
    <t>LNCS-demo</t>
  </si>
  <si>
    <t>Lifepak 1000 Transport Case (used)</t>
  </si>
  <si>
    <t>Lifepak 1000 Transport Case (new)</t>
  </si>
  <si>
    <t>Lifepak 1000 Shoulder Strap</t>
  </si>
  <si>
    <t>Lifepak 1000 Cable Pouch</t>
  </si>
  <si>
    <t>Lifepak 1000 3 Lead ECG Cable</t>
  </si>
  <si>
    <t>Lifepak Quik-Combo Cable defib</t>
  </si>
  <si>
    <t>Lifepak 500T Transport Case</t>
  </si>
  <si>
    <t>Lifepak CR-T Transport Case</t>
  </si>
  <si>
    <t>Lifepak CR-T (V2,0) upgrade</t>
  </si>
  <si>
    <t>Lifepak 300 Quik-Combo / fast-patch training cable</t>
  </si>
  <si>
    <t>Lifepak 300 fast patch cable</t>
  </si>
  <si>
    <t>Lifepak 300 quik-combo cable</t>
  </si>
  <si>
    <t>Lifepak 300  3 lead cable</t>
  </si>
  <si>
    <t>Lifepak 20 Docking station</t>
  </si>
  <si>
    <t>Lifepak 20 Palette rigide adulte</t>
  </si>
  <si>
    <t>Lifepak 20 Case transport (générique)</t>
  </si>
  <si>
    <t>Lifepak 20 Case transport</t>
  </si>
  <si>
    <t>Lifepak 20 Accessory Pouch (palette)</t>
  </si>
  <si>
    <t>Lifepak 20 Accessory Pouch</t>
  </si>
  <si>
    <t>Lifepak 10 Chargeur</t>
  </si>
  <si>
    <t>Lucas 2 suction cup disposable 3 pack</t>
  </si>
  <si>
    <t>Lucas mediline variflow Lucas (EUR)</t>
  </si>
  <si>
    <t>Lucas connector OHMEDA</t>
  </si>
  <si>
    <t xml:space="preserve">Lifepak 500 video VHS inservice </t>
  </si>
  <si>
    <t>Lifepak 20 video VHS inservice</t>
  </si>
  <si>
    <t xml:space="preserve">Lifepak CR Plus video DVD d'orientation </t>
  </si>
  <si>
    <t xml:space="preserve">Lifepak 500 video DVD d'orientation </t>
  </si>
  <si>
    <t>Lucas (complete with bag) NOT FOR SALE</t>
  </si>
  <si>
    <t>LpM5Lcb</t>
  </si>
  <si>
    <t>LpMCblPouN</t>
  </si>
  <si>
    <t>LpMCblPouU</t>
  </si>
  <si>
    <t>LpMStrap2</t>
  </si>
  <si>
    <t>LpMtrspN</t>
  </si>
  <si>
    <t>LpMtrspU</t>
  </si>
  <si>
    <t>Lp12NiCd</t>
  </si>
  <si>
    <t>Lp12bpTub12</t>
  </si>
  <si>
    <t>Lp12bpTub9</t>
  </si>
  <si>
    <t>Lp12CblPc</t>
  </si>
  <si>
    <t>Lp12CblV1-V6</t>
  </si>
  <si>
    <t>Lp12CblBase</t>
  </si>
  <si>
    <t>Lp20VHS</t>
  </si>
  <si>
    <t>Lp5cDVD</t>
  </si>
  <si>
    <t>Lp5cVHS</t>
  </si>
  <si>
    <t>Lp9SchMod</t>
  </si>
  <si>
    <t>Lp9</t>
  </si>
  <si>
    <t>LpCrDVD</t>
  </si>
  <si>
    <t>LpQcCblDefib</t>
  </si>
  <si>
    <t>PpVsMon</t>
  </si>
  <si>
    <t>ScMedBag1356</t>
  </si>
  <si>
    <t>Bp200</t>
  </si>
  <si>
    <t>Cs301</t>
  </si>
  <si>
    <t>LTV1200</t>
  </si>
  <si>
    <t>SoftCs</t>
  </si>
  <si>
    <t>AEDPbatt</t>
  </si>
  <si>
    <t>M4400</t>
  </si>
  <si>
    <t>MicrPed</t>
  </si>
  <si>
    <t>ECG12PcMac</t>
  </si>
  <si>
    <t>H4000</t>
  </si>
  <si>
    <t>M3500b</t>
  </si>
  <si>
    <t>iStat</t>
  </si>
  <si>
    <t>Xvent4</t>
  </si>
  <si>
    <t>Lamp</t>
  </si>
  <si>
    <t>LpQcGenDefib</t>
  </si>
  <si>
    <t>214b</t>
  </si>
  <si>
    <t>UsbAd</t>
  </si>
  <si>
    <t>Lp12-15Pap</t>
  </si>
  <si>
    <t xml:space="preserve">Lifepak 12 - 15 100mm Printer Paper </t>
  </si>
  <si>
    <t>11110-000029</t>
  </si>
  <si>
    <t>11110-000111</t>
  </si>
  <si>
    <t>Lp15QcThCbl</t>
  </si>
  <si>
    <t>11110-000004</t>
  </si>
  <si>
    <t xml:space="preserve">DP </t>
  </si>
  <si>
    <t>Lp15Chg</t>
  </si>
  <si>
    <t>11577-000004</t>
  </si>
  <si>
    <t>Lp15Batt</t>
  </si>
  <si>
    <t>21330-001176</t>
  </si>
  <si>
    <t># d'Identifiant SCEM
MEBS Picking List #</t>
  </si>
  <si>
    <t>Lifepak 12 - Boyau PNI 12''</t>
  </si>
  <si>
    <t>Lifepak 12 - Boyau PNI 9''</t>
  </si>
  <si>
    <t>Lifepak 12 - Cable de liaison PC</t>
  </si>
  <si>
    <t>Lifepak 12 - configuration transfer cable</t>
  </si>
  <si>
    <t>Lifepak 15  - 4/6 wire holder</t>
  </si>
  <si>
    <t>Lifepak 15  - carry hooks</t>
  </si>
  <si>
    <t>Lifepak 15  - Temperature Adapter Cable</t>
  </si>
  <si>
    <t>Lifepak 15 - 4/6 wire holder</t>
  </si>
  <si>
    <t>Lifepak 15 - Battery Lithium-Ion 5.7 Amp Hour Cap.</t>
  </si>
  <si>
    <t>Lifepak 15 - Quik Combo Therapy Cable</t>
  </si>
  <si>
    <t>Lifepak 15 - Station Battery Charger</t>
  </si>
  <si>
    <t>Lifepak 10 programming key</t>
  </si>
  <si>
    <t>Statcorp Brassard PNI Adulte Large</t>
  </si>
  <si>
    <t>Statcorp Brassard PNI Adulte Régulier</t>
  </si>
  <si>
    <t>Statcorp Brassard PNI Pédiatrique</t>
  </si>
  <si>
    <t>Statcorp</t>
  </si>
  <si>
    <t>Stcrp</t>
  </si>
  <si>
    <t>Trimline</t>
  </si>
  <si>
    <t>Trm</t>
  </si>
  <si>
    <t>BpThigh</t>
  </si>
  <si>
    <t>Trimline - Brassard PNI Cuisse</t>
  </si>
  <si>
    <t>Lp12HrdPad</t>
  </si>
  <si>
    <t>Lifepak 12 - Hard Paddles (1pr)</t>
  </si>
  <si>
    <t>D</t>
  </si>
  <si>
    <t>Lp12NiCdU</t>
  </si>
  <si>
    <t>Lifepak 12 - Batterie NiCd (USED)</t>
  </si>
  <si>
    <t>Lifepak 12 - Batterie NiCd (new)</t>
  </si>
  <si>
    <t>CS-301u</t>
  </si>
  <si>
    <t>12 Lead Patient Simulator CS-301 (used)</t>
  </si>
  <si>
    <t>Cs301u</t>
  </si>
  <si>
    <t>Lifepak Quick-Combo Extention Cable 48"</t>
  </si>
  <si>
    <t>LpQcBasicSm</t>
  </si>
  <si>
    <t>Lifepak - Quik-Combo Basic Patient Simulator</t>
  </si>
  <si>
    <t>Lifepak - Fast-Patch Basic Patient simulator</t>
  </si>
  <si>
    <t>LpFpBasicSm</t>
  </si>
  <si>
    <t>Lp12HrdPadPedi</t>
  </si>
  <si>
    <t>Lifepak 12 - Hard Paddle adapter pediatric</t>
  </si>
  <si>
    <t>Lp15HrdPad</t>
  </si>
  <si>
    <t>Lifepak 15 - Hard Paddle (1pr)</t>
  </si>
  <si>
    <t>Lifepak 15 - Operating Manual</t>
  </si>
  <si>
    <t>Lp15Mount</t>
  </si>
  <si>
    <t>Lifepak 15 - Mounting Plate</t>
  </si>
  <si>
    <t>Lp15Ecg12usa</t>
  </si>
  <si>
    <t>Lifepak 15 - ECG Cable Main Trunk 8' (USA)</t>
  </si>
  <si>
    <t>Lp15Ecg12ceu</t>
  </si>
  <si>
    <t>Lifepak 15 - ECG Cable Main Trunk 8' (CEU)</t>
  </si>
  <si>
    <t>Lifepak 15 - 6 wire precordial lead attachment (USA)</t>
  </si>
  <si>
    <t>Lp15EcgV1V6ceu</t>
  </si>
  <si>
    <t>Lp15EcgV1V6usa</t>
  </si>
  <si>
    <t>Lp15AcAdp</t>
  </si>
  <si>
    <t>Lp15AcCord</t>
  </si>
  <si>
    <t>Lifepak 15 - AC Power Adapter</t>
  </si>
  <si>
    <t>11140-000072</t>
  </si>
  <si>
    <t>11140-000015</t>
  </si>
  <si>
    <t>Lifepak 15 - AC Power Cord</t>
  </si>
  <si>
    <t>Lifepak 12 - Cable Ecg 12 Lead 96" (cable de base)</t>
  </si>
  <si>
    <t>U &amp; D</t>
  </si>
  <si>
    <t>Lp12TherCbl</t>
  </si>
  <si>
    <t>Lifepak 12 - Therapy Cable</t>
  </si>
  <si>
    <t>Lp12AcAdpExt</t>
  </si>
  <si>
    <t>Lifepak 12 - Ac Adapter Extension Cord</t>
  </si>
  <si>
    <t>Lifepak 12 - Bandoulière de remplacement</t>
  </si>
  <si>
    <t>Lp12Strap</t>
  </si>
  <si>
    <t>Lifepak 12 - Cable Ecg 12 Precordial Lead (V1-V6)</t>
  </si>
  <si>
    <t>Lifepak 12 - 3 Lead ECG Cable</t>
  </si>
  <si>
    <t>Lp12Ecg3</t>
  </si>
  <si>
    <t>Lp12Ecg5</t>
  </si>
  <si>
    <t xml:space="preserve">11110-000066 </t>
  </si>
  <si>
    <t>Lifepak 12 - 5 Lead ECG Cable</t>
  </si>
  <si>
    <t>Lp12Ecg4wire</t>
  </si>
  <si>
    <t>Lifepak 12 - 4 Lead ECG Main Trunk Wire Connector</t>
  </si>
  <si>
    <t>Lp50mmPrint</t>
  </si>
  <si>
    <t>804189-00</t>
  </si>
  <si>
    <t>Lifepak 12 - 50mm Printer Assembly</t>
  </si>
  <si>
    <t>D &amp; N</t>
  </si>
  <si>
    <t>Zoll E Series - 1st Step 12 Lead cable</t>
  </si>
  <si>
    <t>Lp12BpTub</t>
  </si>
  <si>
    <t>Lifepak 12 - NiBP Spiraled Tube 12'</t>
  </si>
  <si>
    <t>Lifepak 12 - NiBP Regular Tube (9' or 12')</t>
  </si>
  <si>
    <t>Lp12BpCork</t>
  </si>
  <si>
    <t>Lp20Door</t>
  </si>
  <si>
    <t>Lifepak 20 - AED Front Door</t>
  </si>
  <si>
    <r>
      <t xml:space="preserve">Quik-Combo defib electrodes (exp 2014) </t>
    </r>
    <r>
      <rPr>
        <b/>
        <sz val="11"/>
        <color rgb="FFFF0000"/>
        <rFont val="Calibri"/>
        <family val="2"/>
        <scheme val="minor"/>
      </rPr>
      <t>non clinical use</t>
    </r>
  </si>
  <si>
    <t>LpQCx14</t>
  </si>
  <si>
    <t>Lifepak CR+ Quik-Pak defib electrodes (non expiré)</t>
  </si>
  <si>
    <r>
      <t>Lifepak CR+ Quik-Pak defib electrodes (expiré)</t>
    </r>
    <r>
      <rPr>
        <b/>
        <sz val="11"/>
        <color rgb="FFFF0000"/>
        <rFont val="Calibri"/>
        <family val="2"/>
        <scheme val="minor"/>
      </rPr>
      <t xml:space="preserve"> non clinical use</t>
    </r>
  </si>
  <si>
    <r>
      <t xml:space="preserve">Quik-Pace electrodes (exp 2005) </t>
    </r>
    <r>
      <rPr>
        <b/>
        <sz val="11"/>
        <color rgb="FFFF0000"/>
        <rFont val="Calibri"/>
        <family val="2"/>
        <scheme val="minor"/>
      </rPr>
      <t>non clinical use</t>
    </r>
  </si>
  <si>
    <t>LpQCx15</t>
  </si>
  <si>
    <r>
      <t xml:space="preserve">Quik-Combo defib electrodes (exp 2015) </t>
    </r>
    <r>
      <rPr>
        <b/>
        <sz val="11"/>
        <color rgb="FFFF0000"/>
        <rFont val="Calibri"/>
        <family val="2"/>
        <scheme val="minor"/>
      </rPr>
      <t>non clinical use</t>
    </r>
  </si>
  <si>
    <t>Lp12BkPou</t>
  </si>
  <si>
    <t>Lifepak 12 - Back Pouch</t>
  </si>
  <si>
    <t>Lp5cBatAv</t>
  </si>
  <si>
    <t>Lp5cBatU16</t>
  </si>
  <si>
    <t>Lifepak 500 Batterie Non Rechargeable (exp 05/2016)</t>
  </si>
  <si>
    <t>Lifepak 500 Non Rechargeable Battery (exp 11/2020)</t>
  </si>
  <si>
    <t>MasimoSet - LNCS-DCI Adult SpO2 sensor</t>
  </si>
  <si>
    <t>MasimoSet - LNCS SpO2 Sensor Adult 48"</t>
  </si>
  <si>
    <t>MasimoSet - LNCS-4-EXT Patient Cable</t>
  </si>
  <si>
    <t>MasimoSet - LNCS-4-EXT Patient Cable Extension</t>
  </si>
  <si>
    <t>MasimoSet - LNCS Infant SpO2 Adhesive sensor</t>
  </si>
  <si>
    <t>MasimoSet - Adult SpO2 sensor + 48" extension LNCS-DCI</t>
  </si>
  <si>
    <t>MasimoSet - Adult SpO2 sensor (masimo flat connector)</t>
  </si>
  <si>
    <t>MasimoSet - Adult SpO2 , SPCO, SPMET + pt cable</t>
  </si>
  <si>
    <t>MasimoSet - Adult SpO2 , SPCO, SPMET</t>
  </si>
  <si>
    <t xml:space="preserve">MasimoSet - Adaptor Cable (Nell-Masimo) MNC-I </t>
  </si>
  <si>
    <t>MasimoSet -Adaptor Cable (Nellcor-Masimo) MNC-I</t>
  </si>
  <si>
    <t xml:space="preserve">MasimoSet - LNCS-DCIP Pediatric SpO2 sensor </t>
  </si>
  <si>
    <t>MasimoSet - Rainbow DCIP-DC3 (Pedi. SpO2-SpCO-SpMet)</t>
  </si>
  <si>
    <t>MasimoSet - Rainbow pt cable</t>
  </si>
  <si>
    <t>Oxisensor II D-25 (single unit)</t>
  </si>
  <si>
    <r>
      <t xml:space="preserve">MEAS 4400 Series Temperature Probe / </t>
    </r>
    <r>
      <rPr>
        <b/>
        <sz val="11"/>
        <color rgb="FFFF0000"/>
        <rFont val="Calibri"/>
        <family val="2"/>
        <scheme val="minor"/>
      </rPr>
      <t>Expired for training only</t>
    </r>
  </si>
  <si>
    <t>Microstream - Airway adaptor adult/pediatric (box 25)</t>
  </si>
  <si>
    <t>Lp12Base</t>
  </si>
  <si>
    <t>Lifepak 12 - Unité de base</t>
  </si>
  <si>
    <t>Formation</t>
  </si>
  <si>
    <t>Form</t>
  </si>
  <si>
    <t>DEC</t>
  </si>
  <si>
    <t>Consultation en formation</t>
  </si>
  <si>
    <t>VENTES DANS L'INVENTAIRE</t>
  </si>
  <si>
    <t>no inventaire</t>
  </si>
  <si>
    <t>qte vendu</t>
  </si>
  <si>
    <t>Template</t>
  </si>
  <si>
    <t>SOMMAIRE FACTURE</t>
  </si>
  <si>
    <t>onglet associe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</si>
</sst>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-&quot;$&quot;* #,##0.00_-;\-&quot;$&quot;* #,##0.00_-;_-&quot;$&quot;* &quot;-&quot;??_-;_-@_-"/>
    <numFmt numFmtId="164" formatCode="_ * #,##0.00_)\ &quot;$&quot;_ ;_ * \(#,##0.00\)\ &quot;$&quot;_ ;_ * &quot;-&quot;??_)\ &quot;$&quot;_ ;_ @_ "/>
    <numFmt numFmtId="165" formatCode="d/mmm/yyyy"/>
    <numFmt numFmtId="166" formatCode="yyyy/mm/dd/dddd"/>
    <numFmt numFmtId="167" formatCode="[$$-1009]#,##0.00;\-[$$-1009]#,##0.00"/>
    <numFmt numFmtId="168" formatCode="[$$-1009]#,##0.00"/>
    <numFmt numFmtId="169" formatCode="&quot;$&quot;#,##0.00"/>
    <numFmt numFmtId="170" formatCode="#,##0.00\ [$$-C0C]"/>
  </numFmts>
  <fonts count="7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4"/>
      <name val="Calibri"/>
      <family val="2"/>
      <scheme val="minor"/>
    </font>
    <font>
      <i/>
      <sz val="10"/>
      <name val="Calibri"/>
      <family val="2"/>
      <scheme val="minor"/>
    </font>
    <font>
      <sz val="9"/>
      <name val="Calibri"/>
      <family val="2"/>
      <scheme val="minor"/>
    </font>
    <font>
      <i/>
      <sz val="9"/>
      <name val="Calibri"/>
      <family val="2"/>
      <scheme val="minor"/>
    </font>
    <font>
      <b/>
      <sz val="12"/>
      <name val="Calibri"/>
      <family val="2"/>
      <scheme val="minor"/>
    </font>
    <font>
      <b/>
      <sz val="13"/>
      <name val="Calibri"/>
      <family val="2"/>
      <scheme val="minor"/>
    </font>
    <font>
      <u/>
      <sz val="10"/>
      <color indexed="12"/>
      <name val="Arial"/>
      <family val="2"/>
    </font>
    <font>
      <b/>
      <i/>
      <u/>
      <sz val="14"/>
      <color indexed="63"/>
      <name val="Calibri"/>
      <family val="2"/>
      <scheme val="minor"/>
    </font>
    <font>
      <b/>
      <u/>
      <sz val="12"/>
      <color indexed="63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sz val="10"/>
      <name val="Calibri"/>
      <family val="2"/>
    </font>
    <font>
      <b/>
      <sz val="14"/>
      <name val="Calibri"/>
      <family val="2"/>
    </font>
    <font>
      <sz val="8"/>
      <name val="Calibri"/>
      <family val="2"/>
      <scheme val="minor"/>
    </font>
    <font>
      <b/>
      <i/>
      <sz val="11"/>
      <name val="Calibri"/>
      <family val="2"/>
      <scheme val="minor"/>
    </font>
    <font>
      <i/>
      <sz val="12"/>
      <name val="Calibri"/>
      <family val="2"/>
    </font>
    <font>
      <b/>
      <u/>
      <sz val="16"/>
      <name val="Calibri"/>
      <family val="2"/>
    </font>
    <font>
      <b/>
      <sz val="16"/>
      <name val="Calibri"/>
      <family val="2"/>
      <scheme val="minor"/>
    </font>
    <font>
      <sz val="10"/>
      <name val="Arial"/>
      <family val="2"/>
    </font>
    <font>
      <b/>
      <i/>
      <sz val="1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sz val="9"/>
      <color theme="1"/>
      <name val="Agency FB"/>
      <family val="2"/>
    </font>
    <font>
      <b/>
      <sz val="9"/>
      <color theme="3" tint="0.39997558519241921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color theme="3" tint="0.39997558519241921"/>
      <name val="Agency FB"/>
      <family val="2"/>
    </font>
    <font>
      <i/>
      <sz val="11"/>
      <name val="Calibri"/>
      <family val="2"/>
      <scheme val="minor"/>
    </font>
    <font>
      <sz val="9"/>
      <color theme="1"/>
      <name val="Arial Narrow"/>
      <family val="2"/>
    </font>
    <font>
      <b/>
      <sz val="8"/>
      <color theme="3" tint="0.39997558519241921"/>
      <name val="Arial Narrow"/>
      <family val="2"/>
    </font>
    <font>
      <sz val="11"/>
      <color theme="0" tint="-0.249977111117893"/>
      <name val="Calibri"/>
      <family val="2"/>
      <scheme val="minor"/>
    </font>
    <font>
      <sz val="9"/>
      <color theme="3" tint="0.39997558519241921"/>
      <name val="Calibri"/>
      <family val="2"/>
      <scheme val="minor"/>
    </font>
    <font>
      <b/>
      <sz val="8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name val="Calibri"/>
      <family val="2"/>
      <scheme val="minor"/>
    </font>
    <font>
      <sz val="10"/>
      <color rgb="FFFF0000"/>
      <name val="Calibri"/>
      <family val="2"/>
      <scheme val="minor"/>
    </font>
    <font>
      <sz val="14"/>
      <name val="Calibri"/>
      <family val="2"/>
      <scheme val="minor"/>
    </font>
    <font>
      <b/>
      <i/>
      <sz val="12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.5"/>
      <color rgb="FF000000"/>
      <name val="Century Gothic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0"/>
      <color theme="1"/>
      <name val="Tahoma"/>
      <family val="2"/>
    </font>
    <font>
      <sz val="10"/>
      <color theme="1"/>
      <name val="Arial"/>
      <family val="2"/>
    </font>
    <font>
      <b/>
      <sz val="10"/>
      <color indexed="9"/>
      <name val="Arial"/>
      <family val="2"/>
    </font>
    <font>
      <sz val="9"/>
      <name val="Agency FB"/>
      <family val="2"/>
    </font>
    <font>
      <sz val="10"/>
      <color rgb="FF333333"/>
      <name val="Arial"/>
      <family val="2"/>
    </font>
    <font>
      <b/>
      <u/>
      <sz val="8"/>
      <color rgb="FF000000"/>
      <name val="Calibri"/>
      <family val="2"/>
    </font>
    <font>
      <b/>
      <sz val="8"/>
      <color rgb="FF000000"/>
      <name val="Arial Narrow"/>
      <family val="2"/>
    </font>
    <font>
      <sz val="8"/>
      <color rgb="FF000000"/>
      <name val="Calibri"/>
      <family val="2"/>
    </font>
    <font>
      <b/>
      <sz val="8"/>
      <color rgb="FF000000"/>
      <name val="Calibri"/>
      <family val="2"/>
    </font>
    <font>
      <b/>
      <sz val="9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2"/>
      <color rgb="FF92D050"/>
      <name val="Calibri"/>
      <family val="2"/>
      <scheme val="minor"/>
    </font>
    <font>
      <b/>
      <sz val="9"/>
      <name val="Agency FB"/>
      <family val="2"/>
    </font>
    <font>
      <sz val="9"/>
      <name val="Arial Narrow"/>
      <family val="2"/>
    </font>
    <font>
      <sz val="10"/>
      <color rgb="FF000000"/>
      <name val="Verdana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57FC4A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0.39997558519241921"/>
        <bgColor indexed="64"/>
      </patternFill>
    </fill>
  </fills>
  <borders count="4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indexed="8"/>
      </left>
      <right/>
      <top/>
      <bottom/>
      <diagonal/>
    </border>
    <border>
      <left style="double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/>
      <right/>
      <top/>
      <bottom style="double">
        <color indexed="8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/>
      <right style="thin">
        <color indexed="55"/>
      </right>
      <top style="thin">
        <color theme="1"/>
      </top>
      <bottom style="thin">
        <color indexed="55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</borders>
  <cellStyleXfs count="5">
    <xf numFmtId="0" fontId="0" fillId="0" borderId="0"/>
    <xf numFmtId="0" fontId="12" fillId="0" borderId="0" applyNumberFormat="0" applyFill="0" applyBorder="0" applyAlignment="0" applyProtection="0"/>
    <xf numFmtId="0" fontId="26" fillId="0" borderId="0"/>
    <xf numFmtId="164" fontId="28" fillId="0" borderId="0" applyFont="0" applyFill="0" applyBorder="0" applyAlignment="0" applyProtection="0"/>
    <xf numFmtId="44" fontId="28" fillId="0" borderId="0" applyFont="0" applyFill="0" applyBorder="0" applyAlignment="0" applyProtection="0"/>
  </cellStyleXfs>
  <cellXfs count="493">
    <xf numFmtId="0" fontId="0" fillId="0" borderId="0" xfId="0"/>
    <xf numFmtId="0" fontId="4" fillId="0" borderId="0" xfId="0" applyFont="1"/>
    <xf numFmtId="49" fontId="5" fillId="0" borderId="0" xfId="0" applyNumberFormat="1" applyFont="1"/>
    <xf numFmtId="0" fontId="5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vertical="center" wrapText="1" shrinkToFit="1"/>
    </xf>
    <xf numFmtId="0" fontId="8" fillId="0" borderId="0" xfId="0" applyFont="1" applyBorder="1" applyAlignment="1">
      <alignment horizontal="center"/>
    </xf>
    <xf numFmtId="2" fontId="8" fillId="0" borderId="0" xfId="0" applyNumberFormat="1" applyFont="1" applyBorder="1" applyAlignment="1">
      <alignment horizontal="center"/>
    </xf>
    <xf numFmtId="167" fontId="8" fillId="0" borderId="0" xfId="0" applyNumberFormat="1" applyFont="1" applyBorder="1" applyAlignment="1">
      <alignment horizontal="center"/>
    </xf>
    <xf numFmtId="0" fontId="5" fillId="0" borderId="0" xfId="0" applyFont="1" applyAlignment="1">
      <alignment vertical="center"/>
    </xf>
    <xf numFmtId="49" fontId="17" fillId="0" borderId="19" xfId="0" applyNumberFormat="1" applyFont="1" applyBorder="1"/>
    <xf numFmtId="166" fontId="8" fillId="0" borderId="20" xfId="0" applyNumberFormat="1" applyFont="1" applyBorder="1" applyAlignment="1">
      <alignment horizontal="left"/>
    </xf>
    <xf numFmtId="0" fontId="8" fillId="0" borderId="21" xfId="0" applyFont="1" applyBorder="1" applyAlignment="1">
      <alignment horizontal="center"/>
    </xf>
    <xf numFmtId="0" fontId="18" fillId="0" borderId="21" xfId="0" applyFont="1" applyBorder="1"/>
    <xf numFmtId="0" fontId="18" fillId="0" borderId="22" xfId="0" applyFont="1" applyBorder="1"/>
    <xf numFmtId="0" fontId="18" fillId="0" borderId="0" xfId="0" applyFont="1" applyBorder="1"/>
    <xf numFmtId="0" fontId="18" fillId="0" borderId="23" xfId="0" applyFont="1" applyBorder="1"/>
    <xf numFmtId="0" fontId="5" fillId="0" borderId="25" xfId="0" applyFont="1" applyBorder="1" applyAlignment="1">
      <alignment horizontal="center"/>
    </xf>
    <xf numFmtId="0" fontId="18" fillId="0" borderId="25" xfId="0" applyFont="1" applyBorder="1"/>
    <xf numFmtId="0" fontId="18" fillId="0" borderId="26" xfId="0" applyFont="1" applyBorder="1"/>
    <xf numFmtId="49" fontId="5" fillId="0" borderId="0" xfId="0" applyNumberFormat="1" applyFont="1" applyBorder="1"/>
    <xf numFmtId="0" fontId="5" fillId="0" borderId="0" xfId="0" applyFont="1" applyBorder="1" applyAlignment="1">
      <alignment horizontal="center"/>
    </xf>
    <xf numFmtId="0" fontId="19" fillId="0" borderId="0" xfId="0" applyFont="1" applyBorder="1"/>
    <xf numFmtId="0" fontId="19" fillId="0" borderId="0" xfId="0" applyFont="1"/>
    <xf numFmtId="0" fontId="5" fillId="0" borderId="0" xfId="0" applyFont="1" applyBorder="1"/>
    <xf numFmtId="0" fontId="12" fillId="0" borderId="0" xfId="1"/>
    <xf numFmtId="14" fontId="0" fillId="0" borderId="0" xfId="0" applyNumberFormat="1"/>
    <xf numFmtId="14" fontId="5" fillId="0" borderId="0" xfId="0" applyNumberFormat="1" applyFont="1"/>
    <xf numFmtId="14" fontId="5" fillId="0" borderId="0" xfId="0" applyNumberFormat="1" applyFont="1" applyBorder="1"/>
    <xf numFmtId="14" fontId="8" fillId="0" borderId="0" xfId="0" applyNumberFormat="1" applyFont="1" applyBorder="1" applyAlignment="1">
      <alignment horizontal="center"/>
    </xf>
    <xf numFmtId="14" fontId="18" fillId="0" borderId="21" xfId="0" applyNumberFormat="1" applyFont="1" applyBorder="1" applyAlignment="1">
      <alignment horizontal="right"/>
    </xf>
    <xf numFmtId="14" fontId="18" fillId="0" borderId="0" xfId="0" applyNumberFormat="1" applyFont="1" applyBorder="1" applyAlignment="1">
      <alignment horizontal="right"/>
    </xf>
    <xf numFmtId="14" fontId="18" fillId="0" borderId="25" xfId="0" applyNumberFormat="1" applyFont="1" applyBorder="1" applyAlignment="1">
      <alignment horizontal="right"/>
    </xf>
    <xf numFmtId="14" fontId="19" fillId="0" borderId="0" xfId="0" applyNumberFormat="1" applyFont="1" applyBorder="1"/>
    <xf numFmtId="0" fontId="0" fillId="0" borderId="1" xfId="0" applyBorder="1"/>
    <xf numFmtId="168" fontId="15" fillId="0" borderId="15" xfId="0" applyNumberFormat="1" applyFont="1" applyBorder="1"/>
    <xf numFmtId="168" fontId="23" fillId="0" borderId="15" xfId="0" applyNumberFormat="1" applyFont="1" applyBorder="1" applyAlignment="1">
      <alignment horizontal="right"/>
    </xf>
    <xf numFmtId="168" fontId="24" fillId="0" borderId="28" xfId="0" applyNumberFormat="1" applyFont="1" applyBorder="1"/>
    <xf numFmtId="49" fontId="25" fillId="0" borderId="8" xfId="0" applyNumberFormat="1" applyFont="1" applyBorder="1"/>
    <xf numFmtId="0" fontId="25" fillId="0" borderId="9" xfId="0" applyFont="1" applyBorder="1"/>
    <xf numFmtId="0" fontId="25" fillId="0" borderId="10" xfId="0" applyFont="1" applyBorder="1"/>
    <xf numFmtId="0" fontId="0" fillId="0" borderId="3" xfId="0" applyBorder="1"/>
    <xf numFmtId="0" fontId="0" fillId="0" borderId="29" xfId="0" applyBorder="1"/>
    <xf numFmtId="0" fontId="0" fillId="0" borderId="30" xfId="0" applyBorder="1"/>
    <xf numFmtId="49" fontId="27" fillId="0" borderId="0" xfId="2" applyNumberFormat="1" applyFont="1" applyBorder="1" applyAlignment="1">
      <alignment vertical="center" wrapText="1"/>
    </xf>
    <xf numFmtId="49" fontId="7" fillId="0" borderId="31" xfId="2" applyNumberFormat="1" applyFont="1" applyBorder="1" applyAlignment="1">
      <alignment vertical="center" wrapText="1"/>
    </xf>
    <xf numFmtId="49" fontId="5" fillId="0" borderId="31" xfId="2" applyNumberFormat="1" applyFont="1" applyBorder="1" applyAlignment="1">
      <alignment vertical="center"/>
    </xf>
    <xf numFmtId="168" fontId="5" fillId="0" borderId="31" xfId="2" applyNumberFormat="1" applyFont="1" applyBorder="1" applyAlignment="1">
      <alignment horizontal="center" vertical="center"/>
    </xf>
    <xf numFmtId="169" fontId="5" fillId="0" borderId="31" xfId="2" applyNumberFormat="1" applyFont="1" applyBorder="1" applyAlignment="1">
      <alignment horizontal="center" vertical="center"/>
    </xf>
    <xf numFmtId="0" fontId="5" fillId="0" borderId="31" xfId="2" applyFont="1" applyBorder="1" applyAlignment="1">
      <alignment horizontal="center" vertical="center"/>
    </xf>
    <xf numFmtId="49" fontId="27" fillId="0" borderId="31" xfId="2" applyNumberFormat="1" applyFont="1" applyBorder="1" applyAlignment="1">
      <alignment vertical="center" wrapText="1"/>
    </xf>
    <xf numFmtId="49" fontId="27" fillId="0" borderId="31" xfId="2" applyNumberFormat="1" applyFont="1" applyBorder="1" applyAlignment="1">
      <alignment vertical="center"/>
    </xf>
    <xf numFmtId="0" fontId="0" fillId="0" borderId="0" xfId="0" applyFill="1" applyBorder="1" applyAlignment="1">
      <alignment horizontal="left"/>
    </xf>
    <xf numFmtId="0" fontId="0" fillId="0" borderId="0" xfId="0" applyFont="1" applyFill="1" applyBorder="1" applyAlignment="1">
      <alignment horizontal="left"/>
    </xf>
    <xf numFmtId="0" fontId="15" fillId="0" borderId="0" xfId="0" applyFont="1" applyFill="1" applyBorder="1" applyAlignment="1">
      <alignment horizontal="left"/>
    </xf>
    <xf numFmtId="0" fontId="0" fillId="0" borderId="0" xfId="0" applyFill="1" applyBorder="1" applyAlignment="1"/>
    <xf numFmtId="0" fontId="3" fillId="3" borderId="7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/>
    </xf>
    <xf numFmtId="49" fontId="31" fillId="3" borderId="7" xfId="0" applyNumberFormat="1" applyFont="1" applyFill="1" applyBorder="1" applyAlignment="1">
      <alignment horizontal="left" vertical="center"/>
    </xf>
    <xf numFmtId="0" fontId="3" fillId="3" borderId="7" xfId="0" applyFont="1" applyFill="1" applyBorder="1" applyAlignment="1">
      <alignment vertical="center"/>
    </xf>
    <xf numFmtId="0" fontId="0" fillId="3" borderId="7" xfId="0" applyFill="1" applyBorder="1" applyAlignment="1">
      <alignment horizontal="left" vertical="center" wrapText="1"/>
    </xf>
    <xf numFmtId="0" fontId="35" fillId="2" borderId="0" xfId="0" applyFont="1" applyFill="1" applyBorder="1" applyAlignment="1">
      <alignment horizontal="left"/>
    </xf>
    <xf numFmtId="0" fontId="0" fillId="0" borderId="34" xfId="0" applyBorder="1" applyAlignment="1">
      <alignment horizontal="left" vertical="center"/>
    </xf>
    <xf numFmtId="0" fontId="33" fillId="0" borderId="34" xfId="0" applyFont="1" applyBorder="1" applyAlignment="1">
      <alignment horizontal="left" vertical="center"/>
    </xf>
    <xf numFmtId="49" fontId="15" fillId="0" borderId="35" xfId="0" applyNumberFormat="1" applyFont="1" applyBorder="1" applyAlignment="1">
      <alignment horizontal="left" vertical="center"/>
    </xf>
    <xf numFmtId="0" fontId="0" fillId="0" borderId="34" xfId="0" applyBorder="1" applyAlignment="1">
      <alignment vertical="center"/>
    </xf>
    <xf numFmtId="0" fontId="0" fillId="0" borderId="34" xfId="0" applyFont="1" applyBorder="1" applyAlignment="1">
      <alignment horizontal="left" vertical="center" indent="1"/>
    </xf>
    <xf numFmtId="0" fontId="0" fillId="0" borderId="34" xfId="0" applyBorder="1" applyAlignment="1">
      <alignment horizontal="left" vertical="center" indent="1"/>
    </xf>
    <xf numFmtId="0" fontId="30" fillId="0" borderId="34" xfId="0" applyFont="1" applyBorder="1" applyAlignment="1">
      <alignment horizontal="left" vertical="center"/>
    </xf>
    <xf numFmtId="0" fontId="0" fillId="0" borderId="34" xfId="0" applyNumberFormat="1" applyBorder="1" applyAlignment="1">
      <alignment horizontal="left" vertical="center"/>
    </xf>
    <xf numFmtId="0" fontId="36" fillId="0" borderId="0" xfId="0" applyFont="1" applyFill="1" applyBorder="1" applyAlignment="1">
      <alignment horizontal="left"/>
    </xf>
    <xf numFmtId="0" fontId="0" fillId="0" borderId="34" xfId="0" applyFont="1" applyFill="1" applyBorder="1" applyAlignment="1">
      <alignment horizontal="left" vertical="center"/>
    </xf>
    <xf numFmtId="0" fontId="15" fillId="0" borderId="35" xfId="0" applyFont="1" applyFill="1" applyBorder="1" applyAlignment="1">
      <alignment horizontal="left"/>
    </xf>
    <xf numFmtId="49" fontId="15" fillId="0" borderId="34" xfId="0" applyNumberFormat="1" applyFont="1" applyFill="1" applyBorder="1" applyAlignment="1">
      <alignment vertical="center"/>
    </xf>
    <xf numFmtId="0" fontId="0" fillId="0" borderId="34" xfId="0" applyFill="1" applyBorder="1" applyAlignment="1">
      <alignment horizontal="left"/>
    </xf>
    <xf numFmtId="0" fontId="0" fillId="0" borderId="34" xfId="0" applyFont="1" applyBorder="1" applyAlignment="1">
      <alignment horizontal="left" vertical="center"/>
    </xf>
    <xf numFmtId="0" fontId="0" fillId="0" borderId="34" xfId="0" applyFont="1" applyBorder="1" applyAlignment="1">
      <alignment vertical="center"/>
    </xf>
    <xf numFmtId="0" fontId="32" fillId="0" borderId="34" xfId="0" applyFont="1" applyFill="1" applyBorder="1" applyAlignment="1">
      <alignment horizontal="left" vertical="center" indent="1"/>
    </xf>
    <xf numFmtId="0" fontId="34" fillId="0" borderId="34" xfId="0" applyFont="1" applyFill="1" applyBorder="1" applyAlignment="1">
      <alignment horizontal="left"/>
    </xf>
    <xf numFmtId="0" fontId="32" fillId="0" borderId="34" xfId="0" applyFont="1" applyFill="1" applyBorder="1" applyAlignment="1">
      <alignment horizontal="left" vertical="center"/>
    </xf>
    <xf numFmtId="0" fontId="32" fillId="0" borderId="0" xfId="0" applyFont="1" applyFill="1" applyBorder="1" applyAlignment="1">
      <alignment horizontal="left"/>
    </xf>
    <xf numFmtId="0" fontId="30" fillId="0" borderId="34" xfId="0" applyFont="1" applyBorder="1" applyAlignment="1">
      <alignment horizontal="left"/>
    </xf>
    <xf numFmtId="0" fontId="32" fillId="0" borderId="34" xfId="0" applyFont="1" applyBorder="1" applyAlignment="1">
      <alignment horizontal="left" vertical="center" indent="1"/>
    </xf>
    <xf numFmtId="0" fontId="34" fillId="0" borderId="34" xfId="0" applyFont="1" applyBorder="1" applyAlignment="1">
      <alignment horizontal="left"/>
    </xf>
    <xf numFmtId="0" fontId="32" fillId="0" borderId="34" xfId="0" applyFont="1" applyBorder="1" applyAlignment="1">
      <alignment horizontal="left" vertical="center"/>
    </xf>
    <xf numFmtId="0" fontId="0" fillId="0" borderId="34" xfId="0" applyFont="1" applyFill="1" applyBorder="1" applyAlignment="1">
      <alignment horizontal="left" vertical="center" indent="1"/>
    </xf>
    <xf numFmtId="0" fontId="29" fillId="0" borderId="34" xfId="0" applyFont="1" applyBorder="1" applyAlignment="1">
      <alignment horizontal="left"/>
    </xf>
    <xf numFmtId="0" fontId="0" fillId="4" borderId="34" xfId="0" applyFont="1" applyFill="1" applyBorder="1" applyAlignment="1">
      <alignment horizontal="left" vertical="center" indent="1"/>
    </xf>
    <xf numFmtId="0" fontId="29" fillId="4" borderId="34" xfId="0" applyFont="1" applyFill="1" applyBorder="1" applyAlignment="1">
      <alignment horizontal="left"/>
    </xf>
    <xf numFmtId="0" fontId="0" fillId="4" borderId="34" xfId="0" applyFill="1" applyBorder="1" applyAlignment="1">
      <alignment horizontal="left" vertical="center"/>
    </xf>
    <xf numFmtId="49" fontId="15" fillId="0" borderId="34" xfId="0" applyNumberFormat="1" applyFont="1" applyBorder="1" applyAlignment="1">
      <alignment vertical="center"/>
    </xf>
    <xf numFmtId="0" fontId="37" fillId="0" borderId="34" xfId="0" applyFont="1" applyFill="1" applyBorder="1" applyAlignment="1">
      <alignment horizontal="left" vertical="center"/>
    </xf>
    <xf numFmtId="49" fontId="32" fillId="0" borderId="35" xfId="0" applyNumberFormat="1" applyFont="1" applyFill="1" applyBorder="1" applyAlignment="1">
      <alignment horizontal="left" vertical="center"/>
    </xf>
    <xf numFmtId="0" fontId="32" fillId="0" borderId="34" xfId="0" applyFont="1" applyFill="1" applyBorder="1" applyAlignment="1">
      <alignment vertical="center"/>
    </xf>
    <xf numFmtId="0" fontId="0" fillId="0" borderId="34" xfId="0" applyFill="1" applyBorder="1" applyAlignment="1"/>
    <xf numFmtId="0" fontId="0" fillId="0" borderId="35" xfId="0" applyFill="1" applyBorder="1" applyAlignment="1">
      <alignment horizontal="left"/>
    </xf>
    <xf numFmtId="0" fontId="0" fillId="0" borderId="0" xfId="0" applyNumberFormat="1" applyBorder="1" applyAlignment="1">
      <alignment horizontal="left" vertical="center"/>
    </xf>
    <xf numFmtId="0" fontId="15" fillId="0" borderId="34" xfId="0" applyFont="1" applyFill="1" applyBorder="1" applyAlignment="1">
      <alignment horizontal="left"/>
    </xf>
    <xf numFmtId="49" fontId="38" fillId="0" borderId="35" xfId="0" applyNumberFormat="1" applyFont="1" applyBorder="1" applyAlignment="1">
      <alignment horizontal="left" vertical="center"/>
    </xf>
    <xf numFmtId="0" fontId="39" fillId="0" borderId="34" xfId="0" applyFont="1" applyBorder="1" applyAlignment="1">
      <alignment horizontal="left" vertical="center"/>
    </xf>
    <xf numFmtId="0" fontId="40" fillId="0" borderId="34" xfId="0" applyFont="1" applyBorder="1" applyAlignment="1">
      <alignment horizontal="left" vertical="center"/>
    </xf>
    <xf numFmtId="0" fontId="35" fillId="0" borderId="34" xfId="0" applyFont="1" applyBorder="1" applyAlignment="1">
      <alignment horizontal="left" vertical="center"/>
    </xf>
    <xf numFmtId="0" fontId="41" fillId="0" borderId="34" xfId="0" applyFont="1" applyBorder="1" applyAlignment="1">
      <alignment vertical="center"/>
    </xf>
    <xf numFmtId="0" fontId="41" fillId="0" borderId="34" xfId="0" applyFont="1" applyBorder="1" applyAlignment="1">
      <alignment horizontal="left" vertical="center"/>
    </xf>
    <xf numFmtId="0" fontId="0" fillId="0" borderId="34" xfId="0" applyFill="1" applyBorder="1" applyAlignment="1">
      <alignment horizontal="left" vertical="center"/>
    </xf>
    <xf numFmtId="49" fontId="15" fillId="0" borderId="0" xfId="0" applyNumberFormat="1" applyFont="1" applyBorder="1" applyAlignment="1">
      <alignment horizontal="left" vertical="center"/>
    </xf>
    <xf numFmtId="170" fontId="0" fillId="0" borderId="34" xfId="0" applyNumberFormat="1" applyBorder="1" applyAlignment="1">
      <alignment horizontal="left" vertical="center" indent="1"/>
    </xf>
    <xf numFmtId="0" fontId="0" fillId="0" borderId="34" xfId="0" applyFont="1" applyFill="1" applyBorder="1" applyAlignment="1">
      <alignment vertical="center"/>
    </xf>
    <xf numFmtId="0" fontId="0" fillId="4" borderId="34" xfId="0" applyFont="1" applyFill="1" applyBorder="1" applyAlignment="1">
      <alignment vertical="center"/>
    </xf>
    <xf numFmtId="0" fontId="0" fillId="4" borderId="34" xfId="0" applyFont="1" applyFill="1" applyBorder="1" applyAlignment="1">
      <alignment horizontal="left" vertical="center"/>
    </xf>
    <xf numFmtId="0" fontId="34" fillId="0" borderId="34" xfId="0" applyFont="1" applyBorder="1" applyAlignment="1">
      <alignment horizontal="left" vertical="center"/>
    </xf>
    <xf numFmtId="170" fontId="32" fillId="0" borderId="34" xfId="0" applyNumberFormat="1" applyFont="1" applyFill="1" applyBorder="1" applyAlignment="1">
      <alignment horizontal="left" vertical="center" indent="1"/>
    </xf>
    <xf numFmtId="0" fontId="34" fillId="0" borderId="34" xfId="0" applyFont="1" applyFill="1" applyBorder="1" applyAlignment="1">
      <alignment horizontal="left" vertical="center"/>
    </xf>
    <xf numFmtId="170" fontId="32" fillId="0" borderId="34" xfId="0" applyNumberFormat="1" applyFont="1" applyBorder="1" applyAlignment="1">
      <alignment horizontal="left" vertical="center" indent="1"/>
    </xf>
    <xf numFmtId="170" fontId="35" fillId="0" borderId="34" xfId="0" applyNumberFormat="1" applyFont="1" applyBorder="1" applyAlignment="1">
      <alignment horizontal="left" vertical="center" indent="1"/>
    </xf>
    <xf numFmtId="0" fontId="35" fillId="0" borderId="34" xfId="0" applyFont="1" applyBorder="1" applyAlignment="1">
      <alignment horizontal="left" vertical="center" indent="1"/>
    </xf>
    <xf numFmtId="0" fontId="42" fillId="0" borderId="34" xfId="0" applyFont="1" applyBorder="1" applyAlignment="1">
      <alignment horizontal="left" vertical="center"/>
    </xf>
    <xf numFmtId="0" fontId="35" fillId="0" borderId="0" xfId="0" applyFont="1" applyFill="1" applyBorder="1" applyAlignment="1">
      <alignment horizontal="left"/>
    </xf>
    <xf numFmtId="0" fontId="42" fillId="0" borderId="34" xfId="0" applyFont="1" applyBorder="1" applyAlignment="1">
      <alignment horizontal="left"/>
    </xf>
    <xf numFmtId="0" fontId="9" fillId="0" borderId="0" xfId="0" applyFont="1" applyFill="1" applyAlignment="1">
      <alignment horizontal="center"/>
    </xf>
    <xf numFmtId="166" fontId="16" fillId="0" borderId="14" xfId="0" applyNumberFormat="1" applyFont="1" applyBorder="1" applyAlignment="1">
      <alignment vertical="center" wrapText="1"/>
    </xf>
    <xf numFmtId="166" fontId="16" fillId="0" borderId="0" xfId="0" applyNumberFormat="1" applyFont="1" applyBorder="1" applyAlignment="1">
      <alignment vertical="center"/>
    </xf>
    <xf numFmtId="166" fontId="43" fillId="0" borderId="0" xfId="0" applyNumberFormat="1" applyFont="1" applyBorder="1" applyAlignment="1">
      <alignment vertical="center"/>
    </xf>
    <xf numFmtId="0" fontId="0" fillId="2" borderId="0" xfId="0" applyFill="1" applyBorder="1" applyAlignment="1">
      <alignment horizontal="left"/>
    </xf>
    <xf numFmtId="0" fontId="44" fillId="0" borderId="0" xfId="0" applyFont="1"/>
    <xf numFmtId="0" fontId="45" fillId="0" borderId="0" xfId="0" applyFont="1"/>
    <xf numFmtId="0" fontId="15" fillId="7" borderId="0" xfId="0" applyFont="1" applyFill="1" applyBorder="1" applyAlignment="1">
      <alignment horizontal="center" vertical="center" wrapText="1"/>
    </xf>
    <xf numFmtId="0" fontId="15" fillId="8" borderId="0" xfId="0" applyFont="1" applyFill="1" applyBorder="1" applyAlignment="1">
      <alignment horizontal="left"/>
    </xf>
    <xf numFmtId="0" fontId="31" fillId="8" borderId="7" xfId="0" applyFont="1" applyFill="1" applyBorder="1" applyAlignment="1">
      <alignment horizontal="left" vertical="center" wrapText="1"/>
    </xf>
    <xf numFmtId="49" fontId="5" fillId="6" borderId="31" xfId="2" applyNumberFormat="1" applyFont="1" applyFill="1" applyBorder="1" applyAlignment="1">
      <alignment vertical="center"/>
    </xf>
    <xf numFmtId="49" fontId="5" fillId="9" borderId="31" xfId="2" applyNumberFormat="1" applyFont="1" applyFill="1" applyBorder="1" applyAlignment="1">
      <alignment vertical="center"/>
    </xf>
    <xf numFmtId="168" fontId="5" fillId="9" borderId="31" xfId="2" applyNumberFormat="1" applyFont="1" applyFill="1" applyBorder="1" applyAlignment="1">
      <alignment horizontal="center" vertical="center"/>
    </xf>
    <xf numFmtId="49" fontId="5" fillId="0" borderId="0" xfId="2" applyNumberFormat="1" applyFont="1" applyBorder="1" applyAlignment="1">
      <alignment vertical="center"/>
    </xf>
    <xf numFmtId="168" fontId="5" fillId="0" borderId="0" xfId="2" applyNumberFormat="1" applyFont="1" applyBorder="1" applyAlignment="1">
      <alignment horizontal="center" vertical="center"/>
    </xf>
    <xf numFmtId="0" fontId="47" fillId="0" borderId="0" xfId="0" applyNumberFormat="1" applyFont="1" applyFill="1" applyBorder="1"/>
    <xf numFmtId="169" fontId="8" fillId="5" borderId="0" xfId="0" applyNumberFormat="1" applyFont="1" applyFill="1" applyBorder="1" applyAlignment="1">
      <alignment horizontal="left"/>
    </xf>
    <xf numFmtId="169" fontId="5" fillId="0" borderId="0" xfId="0" applyNumberFormat="1" applyFont="1"/>
    <xf numFmtId="49" fontId="5" fillId="0" borderId="0" xfId="0" applyNumberFormat="1" applyFont="1" applyFill="1"/>
    <xf numFmtId="0" fontId="5" fillId="0" borderId="0" xfId="0" applyFont="1" applyFill="1" applyAlignment="1">
      <alignment horizontal="center"/>
    </xf>
    <xf numFmtId="0" fontId="5" fillId="0" borderId="0" xfId="0" applyFont="1" applyFill="1"/>
    <xf numFmtId="14" fontId="5" fillId="0" borderId="0" xfId="0" applyNumberFormat="1" applyFont="1" applyFill="1"/>
    <xf numFmtId="165" fontId="6" fillId="0" borderId="0" xfId="0" applyNumberFormat="1" applyFont="1" applyFill="1" applyAlignment="1">
      <alignment horizontal="center"/>
    </xf>
    <xf numFmtId="0" fontId="7" fillId="0" borderId="0" xfId="0" applyFont="1" applyFill="1" applyAlignment="1">
      <alignment horizontal="center"/>
    </xf>
    <xf numFmtId="14" fontId="6" fillId="0" borderId="0" xfId="0" applyNumberFormat="1" applyFont="1" applyFill="1" applyAlignment="1">
      <alignment horizontal="center"/>
    </xf>
    <xf numFmtId="49" fontId="8" fillId="0" borderId="0" xfId="0" applyNumberFormat="1" applyFont="1" applyFill="1"/>
    <xf numFmtId="0" fontId="9" fillId="0" borderId="0" xfId="0" applyFont="1" applyFill="1"/>
    <xf numFmtId="165" fontId="10" fillId="0" borderId="0" xfId="0" applyNumberFormat="1" applyFont="1" applyFill="1"/>
    <xf numFmtId="49" fontId="11" fillId="0" borderId="0" xfId="0" applyNumberFormat="1" applyFont="1" applyFill="1"/>
    <xf numFmtId="0" fontId="5" fillId="0" borderId="0" xfId="0" applyFont="1" applyFill="1" applyAlignment="1">
      <alignment horizontal="right"/>
    </xf>
    <xf numFmtId="0" fontId="11" fillId="0" borderId="0" xfId="0" applyFont="1" applyFill="1" applyAlignment="1">
      <alignment horizontal="right"/>
    </xf>
    <xf numFmtId="49" fontId="46" fillId="0" borderId="0" xfId="0" applyNumberFormat="1" applyFont="1" applyFill="1"/>
    <xf numFmtId="0" fontId="10" fillId="0" borderId="0" xfId="0" applyNumberFormat="1" applyFont="1" applyFill="1" applyAlignment="1">
      <alignment horizontal="right"/>
    </xf>
    <xf numFmtId="0" fontId="7" fillId="0" borderId="0" xfId="0" applyNumberFormat="1" applyFont="1" applyFill="1"/>
    <xf numFmtId="0" fontId="5" fillId="0" borderId="0" xfId="0" applyNumberFormat="1" applyFont="1" applyFill="1" applyAlignment="1">
      <alignment horizontal="center"/>
    </xf>
    <xf numFmtId="0" fontId="5" fillId="0" borderId="0" xfId="0" applyNumberFormat="1" applyFont="1" applyFill="1"/>
    <xf numFmtId="0" fontId="5" fillId="0" borderId="0" xfId="0" applyNumberFormat="1" applyFont="1" applyFill="1" applyAlignment="1">
      <alignment horizontal="right"/>
    </xf>
    <xf numFmtId="49" fontId="10" fillId="0" borderId="11" xfId="0" applyNumberFormat="1" applyFont="1" applyFill="1" applyBorder="1"/>
    <xf numFmtId="0" fontId="13" fillId="0" borderId="12" xfId="0" applyFont="1" applyFill="1" applyBorder="1" applyAlignment="1">
      <alignment horizontal="center"/>
    </xf>
    <xf numFmtId="0" fontId="5" fillId="0" borderId="12" xfId="0" applyFont="1" applyFill="1" applyBorder="1"/>
    <xf numFmtId="14" fontId="5" fillId="0" borderId="12" xfId="0" applyNumberFormat="1" applyFont="1" applyFill="1" applyBorder="1"/>
    <xf numFmtId="0" fontId="14" fillId="0" borderId="13" xfId="0" applyFont="1" applyFill="1" applyBorder="1" applyAlignment="1">
      <alignment horizontal="center"/>
    </xf>
    <xf numFmtId="0" fontId="5" fillId="0" borderId="0" xfId="0" applyFont="1" applyFill="1" applyBorder="1"/>
    <xf numFmtId="0" fontId="14" fillId="0" borderId="15" xfId="0" applyFont="1" applyFill="1" applyBorder="1" applyAlignment="1">
      <alignment horizontal="center"/>
    </xf>
    <xf numFmtId="14" fontId="5" fillId="0" borderId="0" xfId="0" applyNumberFormat="1" applyFont="1" applyFill="1" applyBorder="1"/>
    <xf numFmtId="0" fontId="5" fillId="0" borderId="15" xfId="0" applyFont="1" applyFill="1" applyBorder="1"/>
    <xf numFmtId="49" fontId="16" fillId="0" borderId="16" xfId="0" applyNumberFormat="1" applyFont="1" applyFill="1" applyBorder="1" applyAlignment="1">
      <alignment horizontal="center" vertical="center" wrapText="1" shrinkToFit="1"/>
    </xf>
    <xf numFmtId="0" fontId="16" fillId="0" borderId="17" xfId="0" applyFont="1" applyFill="1" applyBorder="1" applyAlignment="1">
      <alignment horizontal="center" vertical="center" wrapText="1" shrinkToFit="1"/>
    </xf>
    <xf numFmtId="0" fontId="16" fillId="0" borderId="18" xfId="0" applyFont="1" applyFill="1" applyBorder="1" applyAlignment="1">
      <alignment horizontal="right" vertical="center" wrapText="1" shrinkToFit="1"/>
    </xf>
    <xf numFmtId="0" fontId="5" fillId="0" borderId="15" xfId="0" applyFont="1" applyFill="1" applyBorder="1" applyAlignment="1">
      <alignment vertical="center" wrapText="1" shrinkToFit="1"/>
    </xf>
    <xf numFmtId="169" fontId="8" fillId="0" borderId="0" xfId="0" applyNumberFormat="1" applyFont="1" applyFill="1" applyBorder="1" applyAlignment="1">
      <alignment horizontal="left"/>
    </xf>
    <xf numFmtId="167" fontId="8" fillId="0" borderId="0" xfId="0" applyNumberFormat="1" applyFont="1" applyFill="1" applyBorder="1" applyAlignment="1">
      <alignment horizontal="center"/>
    </xf>
    <xf numFmtId="168" fontId="15" fillId="0" borderId="15" xfId="0" applyNumberFormat="1" applyFont="1" applyFill="1" applyBorder="1" applyAlignment="1">
      <alignment vertical="center"/>
    </xf>
    <xf numFmtId="167" fontId="8" fillId="0" borderId="0" xfId="0" applyNumberFormat="1" applyFont="1" applyFill="1" applyBorder="1" applyAlignment="1">
      <alignment horizontal="right" vertical="center"/>
    </xf>
    <xf numFmtId="166" fontId="16" fillId="0" borderId="14" xfId="0" applyNumberFormat="1" applyFont="1" applyFill="1" applyBorder="1" applyAlignment="1">
      <alignment vertical="center" wrapText="1"/>
    </xf>
    <xf numFmtId="166" fontId="43" fillId="0" borderId="0" xfId="0" applyNumberFormat="1" applyFont="1" applyFill="1" applyBorder="1" applyAlignment="1">
      <alignment vertical="center"/>
    </xf>
    <xf numFmtId="166" fontId="16" fillId="0" borderId="0" xfId="0" applyNumberFormat="1" applyFont="1" applyFill="1" applyBorder="1" applyAlignment="1">
      <alignment vertical="center"/>
    </xf>
    <xf numFmtId="168" fontId="15" fillId="0" borderId="15" xfId="0" applyNumberFormat="1" applyFont="1" applyFill="1" applyBorder="1"/>
    <xf numFmtId="0" fontId="1" fillId="0" borderId="4" xfId="0" applyFont="1" applyFill="1" applyBorder="1"/>
    <xf numFmtId="0" fontId="2" fillId="0" borderId="5" xfId="0" applyFont="1" applyFill="1" applyBorder="1"/>
    <xf numFmtId="0" fontId="2" fillId="0" borderId="0" xfId="0" applyFont="1" applyFill="1" applyBorder="1"/>
    <xf numFmtId="0" fontId="16" fillId="0" borderId="14" xfId="0" applyFont="1" applyFill="1" applyBorder="1" applyAlignment="1">
      <alignment horizontal="right"/>
    </xf>
    <xf numFmtId="0" fontId="16" fillId="0" borderId="14" xfId="0" applyNumberFormat="1" applyFont="1" applyFill="1" applyBorder="1" applyAlignment="1">
      <alignment horizontal="right"/>
    </xf>
    <xf numFmtId="0" fontId="16" fillId="0" borderId="0" xfId="0" applyFont="1" applyFill="1" applyBorder="1" applyAlignment="1">
      <alignment horizontal="right"/>
    </xf>
    <xf numFmtId="14" fontId="7" fillId="0" borderId="0" xfId="0" applyNumberFormat="1" applyFont="1" applyFill="1"/>
    <xf numFmtId="0" fontId="21" fillId="0" borderId="0" xfId="0" applyFont="1" applyFill="1" applyBorder="1" applyAlignment="1">
      <alignment horizontal="center"/>
    </xf>
    <xf numFmtId="168" fontId="23" fillId="0" borderId="27" xfId="0" applyNumberFormat="1" applyFont="1" applyBorder="1" applyAlignment="1">
      <alignment horizontal="right"/>
    </xf>
    <xf numFmtId="0" fontId="0" fillId="0" borderId="0" xfId="0" applyFill="1"/>
    <xf numFmtId="49" fontId="27" fillId="0" borderId="0" xfId="2" applyNumberFormat="1" applyFont="1" applyFill="1" applyBorder="1" applyAlignment="1">
      <alignment vertical="center" wrapText="1"/>
    </xf>
    <xf numFmtId="49" fontId="7" fillId="0" borderId="0" xfId="2" applyNumberFormat="1" applyFont="1" applyFill="1" applyBorder="1" applyAlignment="1">
      <alignment vertical="center" wrapText="1"/>
    </xf>
    <xf numFmtId="49" fontId="5" fillId="0" borderId="0" xfId="2" applyNumberFormat="1" applyFont="1" applyFill="1" applyBorder="1" applyAlignment="1">
      <alignment vertical="center"/>
    </xf>
    <xf numFmtId="169" fontId="5" fillId="0" borderId="0" xfId="2" applyNumberFormat="1" applyFont="1" applyFill="1" applyBorder="1" applyAlignment="1">
      <alignment horizontal="center" vertical="center"/>
    </xf>
    <xf numFmtId="0" fontId="0" fillId="10" borderId="0" xfId="0" applyFill="1"/>
    <xf numFmtId="49" fontId="5" fillId="10" borderId="0" xfId="0" applyNumberFormat="1" applyFont="1" applyFill="1"/>
    <xf numFmtId="14" fontId="0" fillId="10" borderId="0" xfId="0" applyNumberFormat="1" applyFill="1"/>
    <xf numFmtId="49" fontId="27" fillId="10" borderId="0" xfId="2" applyNumberFormat="1" applyFont="1" applyFill="1" applyBorder="1" applyAlignment="1">
      <alignment vertical="center" wrapText="1"/>
    </xf>
    <xf numFmtId="49" fontId="7" fillId="10" borderId="0" xfId="2" applyNumberFormat="1" applyFont="1" applyFill="1" applyBorder="1" applyAlignment="1">
      <alignment vertical="center" wrapText="1"/>
    </xf>
    <xf numFmtId="49" fontId="5" fillId="10" borderId="0" xfId="2" applyNumberFormat="1" applyFont="1" applyFill="1" applyBorder="1" applyAlignment="1">
      <alignment vertical="center"/>
    </xf>
    <xf numFmtId="168" fontId="5" fillId="10" borderId="0" xfId="2" applyNumberFormat="1" applyFont="1" applyFill="1" applyBorder="1" applyAlignment="1">
      <alignment horizontal="center" vertical="center"/>
    </xf>
    <xf numFmtId="44" fontId="0" fillId="10" borderId="0" xfId="4" applyFont="1" applyFill="1"/>
    <xf numFmtId="44" fontId="0" fillId="0" borderId="0" xfId="4" applyFont="1" applyFill="1"/>
    <xf numFmtId="9" fontId="0" fillId="0" borderId="5" xfId="0" applyNumberFormat="1" applyFill="1" applyBorder="1"/>
    <xf numFmtId="10" fontId="2" fillId="0" borderId="5" xfId="0" applyNumberFormat="1" applyFont="1" applyFill="1" applyBorder="1"/>
    <xf numFmtId="0" fontId="2" fillId="0" borderId="6" xfId="0" applyFont="1" applyFill="1" applyBorder="1"/>
    <xf numFmtId="44" fontId="2" fillId="0" borderId="0" xfId="4" applyFont="1" applyFill="1" applyBorder="1"/>
    <xf numFmtId="44" fontId="0" fillId="0" borderId="0" xfId="4" applyFont="1" applyFill="1" applyBorder="1"/>
    <xf numFmtId="0" fontId="1" fillId="12" borderId="1" xfId="0" applyFont="1" applyFill="1" applyBorder="1" applyAlignment="1">
      <alignment wrapText="1"/>
    </xf>
    <xf numFmtId="0" fontId="1" fillId="12" borderId="2" xfId="0" applyFont="1" applyFill="1" applyBorder="1" applyAlignment="1"/>
    <xf numFmtId="0" fontId="1" fillId="12" borderId="2" xfId="0" applyFont="1" applyFill="1" applyBorder="1" applyAlignment="1">
      <alignment wrapText="1"/>
    </xf>
    <xf numFmtId="0" fontId="0" fillId="12" borderId="2" xfId="0" applyFill="1" applyBorder="1"/>
    <xf numFmtId="0" fontId="1" fillId="12" borderId="3" xfId="0" applyFont="1" applyFill="1" applyBorder="1" applyAlignment="1">
      <alignment wrapText="1"/>
    </xf>
    <xf numFmtId="0" fontId="50" fillId="12" borderId="1" xfId="0" applyFont="1" applyFill="1" applyBorder="1"/>
    <xf numFmtId="0" fontId="4" fillId="0" borderId="4" xfId="0" applyFont="1" applyBorder="1"/>
    <xf numFmtId="0" fontId="4" fillId="10" borderId="0" xfId="0" applyFont="1" applyFill="1"/>
    <xf numFmtId="0" fontId="4" fillId="0" borderId="0" xfId="0" applyFont="1" applyFill="1"/>
    <xf numFmtId="0" fontId="51" fillId="0" borderId="0" xfId="0" applyFont="1"/>
    <xf numFmtId="0" fontId="2" fillId="11" borderId="8" xfId="0" applyFont="1" applyFill="1" applyBorder="1"/>
    <xf numFmtId="0" fontId="2" fillId="11" borderId="9" xfId="0" applyFont="1" applyFill="1" applyBorder="1"/>
    <xf numFmtId="0" fontId="2" fillId="11" borderId="10" xfId="0" applyFont="1" applyFill="1" applyBorder="1"/>
    <xf numFmtId="168" fontId="5" fillId="6" borderId="31" xfId="4" applyNumberFormat="1" applyFont="1" applyFill="1" applyBorder="1" applyAlignment="1">
      <alignment vertical="center"/>
    </xf>
    <xf numFmtId="49" fontId="25" fillId="13" borderId="31" xfId="2" applyNumberFormat="1" applyFont="1" applyFill="1" applyBorder="1" applyAlignment="1">
      <alignment vertical="center"/>
    </xf>
    <xf numFmtId="0" fontId="25" fillId="9" borderId="31" xfId="2" applyNumberFormat="1" applyFont="1" applyFill="1" applyBorder="1" applyAlignment="1">
      <alignment vertical="center"/>
    </xf>
    <xf numFmtId="49" fontId="10" fillId="0" borderId="31" xfId="2" applyNumberFormat="1" applyFont="1" applyBorder="1" applyAlignment="1">
      <alignment vertical="center"/>
    </xf>
    <xf numFmtId="49" fontId="31" fillId="0" borderId="31" xfId="2" applyNumberFormat="1" applyFont="1" applyBorder="1" applyAlignment="1">
      <alignment vertical="center" wrapText="1"/>
    </xf>
    <xf numFmtId="49" fontId="15" fillId="0" borderId="35" xfId="0" applyNumberFormat="1" applyFont="1" applyFill="1" applyBorder="1" applyAlignment="1">
      <alignment horizontal="left" vertical="center"/>
    </xf>
    <xf numFmtId="49" fontId="15" fillId="4" borderId="35" xfId="0" applyNumberFormat="1" applyFont="1" applyFill="1" applyBorder="1" applyAlignment="1">
      <alignment horizontal="left" vertical="center"/>
    </xf>
    <xf numFmtId="0" fontId="0" fillId="0" borderId="36" xfId="0" applyFill="1" applyBorder="1" applyAlignment="1">
      <alignment horizontal="left"/>
    </xf>
    <xf numFmtId="14" fontId="0" fillId="0" borderId="0" xfId="0" applyNumberFormat="1" applyFill="1"/>
    <xf numFmtId="166" fontId="8" fillId="0" borderId="14" xfId="0" applyNumberFormat="1" applyFont="1" applyFill="1" applyBorder="1" applyAlignment="1">
      <alignment horizontal="left" wrapText="1"/>
    </xf>
    <xf numFmtId="0" fontId="5" fillId="0" borderId="0" xfId="0" applyFont="1" applyAlignment="1">
      <alignment wrapText="1"/>
    </xf>
    <xf numFmtId="0" fontId="31" fillId="7" borderId="7" xfId="0" applyFont="1" applyFill="1" applyBorder="1" applyAlignment="1">
      <alignment vertical="center" wrapText="1"/>
    </xf>
    <xf numFmtId="0" fontId="15" fillId="0" borderId="34" xfId="0" applyFont="1" applyFill="1" applyBorder="1" applyAlignment="1">
      <alignment vertical="center" wrapText="1"/>
    </xf>
    <xf numFmtId="0" fontId="32" fillId="0" borderId="34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5" fillId="0" borderId="34" xfId="0" applyFont="1" applyFill="1" applyBorder="1" applyAlignment="1">
      <alignment wrapText="1"/>
    </xf>
    <xf numFmtId="0" fontId="15" fillId="4" borderId="34" xfId="0" applyFont="1" applyFill="1" applyBorder="1" applyAlignment="1">
      <alignment vertical="center" wrapText="1"/>
    </xf>
    <xf numFmtId="49" fontId="15" fillId="0" borderId="34" xfId="0" applyNumberFormat="1" applyFont="1" applyBorder="1" applyAlignment="1">
      <alignment vertical="center" wrapText="1"/>
    </xf>
    <xf numFmtId="0" fontId="15" fillId="0" borderId="0" xfId="0" applyFont="1" applyFill="1" applyBorder="1" applyAlignment="1">
      <alignment wrapText="1"/>
    </xf>
    <xf numFmtId="0" fontId="25" fillId="0" borderId="0" xfId="0" applyFont="1" applyFill="1" applyBorder="1"/>
    <xf numFmtId="0" fontId="52" fillId="0" borderId="0" xfId="0" applyFont="1"/>
    <xf numFmtId="0" fontId="53" fillId="0" borderId="0" xfId="0" applyFont="1" applyAlignment="1">
      <alignment vertical="top"/>
    </xf>
    <xf numFmtId="0" fontId="54" fillId="0" borderId="0" xfId="0" applyFont="1" applyAlignment="1">
      <alignment vertical="top"/>
    </xf>
    <xf numFmtId="0" fontId="55" fillId="0" borderId="0" xfId="0" applyFont="1"/>
    <xf numFmtId="0" fontId="56" fillId="0" borderId="0" xfId="0" applyFont="1"/>
    <xf numFmtId="0" fontId="4" fillId="14" borderId="0" xfId="0" applyFont="1" applyFill="1"/>
    <xf numFmtId="0" fontId="0" fillId="14" borderId="0" xfId="0" applyFill="1"/>
    <xf numFmtId="170" fontId="0" fillId="0" borderId="34" xfId="0" applyNumberFormat="1" applyFont="1" applyBorder="1" applyAlignment="1">
      <alignment horizontal="right" vertical="center" indent="1"/>
    </xf>
    <xf numFmtId="170" fontId="0" fillId="0" borderId="34" xfId="0" applyNumberFormat="1" applyBorder="1" applyAlignment="1">
      <alignment horizontal="right" vertical="center" indent="1"/>
    </xf>
    <xf numFmtId="170" fontId="32" fillId="0" borderId="34" xfId="0" applyNumberFormat="1" applyFont="1" applyFill="1" applyBorder="1" applyAlignment="1">
      <alignment horizontal="right" vertical="center" indent="1"/>
    </xf>
    <xf numFmtId="170" fontId="0" fillId="0" borderId="34" xfId="0" applyNumberFormat="1" applyFill="1" applyBorder="1" applyAlignment="1">
      <alignment horizontal="right"/>
    </xf>
    <xf numFmtId="170" fontId="32" fillId="0" borderId="34" xfId="0" applyNumberFormat="1" applyFont="1" applyBorder="1" applyAlignment="1">
      <alignment horizontal="right" vertical="center" indent="1"/>
    </xf>
    <xf numFmtId="170" fontId="32" fillId="0" borderId="34" xfId="3" applyNumberFormat="1" applyFont="1" applyBorder="1" applyAlignment="1">
      <alignment horizontal="right" vertical="center" indent="1"/>
    </xf>
    <xf numFmtId="170" fontId="0" fillId="0" borderId="34" xfId="0" applyNumberFormat="1" applyFont="1" applyFill="1" applyBorder="1" applyAlignment="1">
      <alignment horizontal="right" vertical="center" indent="1"/>
    </xf>
    <xf numFmtId="170" fontId="0" fillId="4" borderId="34" xfId="0" applyNumberFormat="1" applyFont="1" applyFill="1" applyBorder="1" applyAlignment="1">
      <alignment horizontal="right" vertical="center" indent="1"/>
    </xf>
    <xf numFmtId="170" fontId="0" fillId="0" borderId="0" xfId="0" applyNumberFormat="1" applyFill="1" applyBorder="1" applyAlignment="1">
      <alignment horizontal="right"/>
    </xf>
    <xf numFmtId="166" fontId="49" fillId="0" borderId="14" xfId="0" applyNumberFormat="1" applyFont="1" applyBorder="1" applyAlignment="1">
      <alignment horizontal="left"/>
    </xf>
    <xf numFmtId="49" fontId="49" fillId="0" borderId="24" xfId="0" applyNumberFormat="1" applyFont="1" applyBorder="1"/>
    <xf numFmtId="49" fontId="9" fillId="0" borderId="0" xfId="0" applyNumberFormat="1" applyFont="1" applyFill="1"/>
    <xf numFmtId="0" fontId="57" fillId="15" borderId="39" xfId="0" applyFont="1" applyFill="1" applyBorder="1" applyAlignment="1">
      <alignment horizontal="center" vertical="top" wrapText="1"/>
    </xf>
    <xf numFmtId="0" fontId="0" fillId="0" borderId="4" xfId="0" applyBorder="1"/>
    <xf numFmtId="0" fontId="0" fillId="0" borderId="6" xfId="0" applyBorder="1"/>
    <xf numFmtId="0" fontId="3" fillId="0" borderId="8" xfId="0" applyFont="1" applyBorder="1"/>
    <xf numFmtId="0" fontId="3" fillId="0" borderId="10" xfId="0" applyFont="1" applyBorder="1"/>
    <xf numFmtId="0" fontId="32" fillId="0" borderId="32" xfId="0" applyFont="1" applyFill="1" applyBorder="1" applyAlignment="1">
      <alignment vertical="center"/>
    </xf>
    <xf numFmtId="0" fontId="15" fillId="0" borderId="32" xfId="0" applyFont="1" applyFill="1" applyBorder="1" applyAlignment="1">
      <alignment vertical="center"/>
    </xf>
    <xf numFmtId="0" fontId="15" fillId="0" borderId="40" xfId="0" applyFont="1" applyFill="1" applyBorder="1" applyAlignment="1">
      <alignment vertical="center"/>
    </xf>
    <xf numFmtId="0" fontId="15" fillId="0" borderId="41" xfId="0" applyFont="1" applyFill="1" applyBorder="1" applyAlignment="1">
      <alignment vertical="center"/>
    </xf>
    <xf numFmtId="49" fontId="15" fillId="0" borderId="41" xfId="0" applyNumberFormat="1" applyFont="1" applyFill="1" applyBorder="1" applyAlignment="1">
      <alignment vertical="center"/>
    </xf>
    <xf numFmtId="0" fontId="15" fillId="0" borderId="41" xfId="0" applyFont="1" applyFill="1" applyBorder="1" applyAlignment="1"/>
    <xf numFmtId="0" fontId="0" fillId="0" borderId="0" xfId="0" applyNumberFormat="1" applyFill="1" applyBorder="1" applyAlignment="1"/>
    <xf numFmtId="0" fontId="3" fillId="3" borderId="7" xfId="0" applyNumberFormat="1" applyFont="1" applyFill="1" applyBorder="1" applyAlignment="1">
      <alignment vertical="center" wrapText="1"/>
    </xf>
    <xf numFmtId="0" fontId="0" fillId="0" borderId="35" xfId="0" applyNumberFormat="1" applyFont="1" applyBorder="1" applyAlignment="1">
      <alignment vertical="center"/>
    </xf>
    <xf numFmtId="0" fontId="32" fillId="0" borderId="35" xfId="0" applyNumberFormat="1" applyFont="1" applyFill="1" applyBorder="1" applyAlignment="1">
      <alignment vertical="center"/>
    </xf>
    <xf numFmtId="0" fontId="0" fillId="0" borderId="35" xfId="0" applyNumberFormat="1" applyBorder="1" applyAlignment="1">
      <alignment vertical="center"/>
    </xf>
    <xf numFmtId="0" fontId="32" fillId="0" borderId="35" xfId="0" applyNumberFormat="1" applyFont="1" applyBorder="1" applyAlignment="1">
      <alignment vertical="center"/>
    </xf>
    <xf numFmtId="0" fontId="0" fillId="0" borderId="35" xfId="0" applyNumberFormat="1" applyFont="1" applyFill="1" applyBorder="1" applyAlignment="1">
      <alignment vertical="center"/>
    </xf>
    <xf numFmtId="0" fontId="0" fillId="4" borderId="35" xfId="0" applyNumberFormat="1" applyFont="1" applyFill="1" applyBorder="1" applyAlignment="1">
      <alignment vertical="center"/>
    </xf>
    <xf numFmtId="0" fontId="15" fillId="0" borderId="35" xfId="0" applyNumberFormat="1" applyFont="1" applyFill="1" applyBorder="1" applyAlignment="1">
      <alignment vertical="center"/>
    </xf>
    <xf numFmtId="0" fontId="0" fillId="0" borderId="35" xfId="0" applyNumberFormat="1" applyFill="1" applyBorder="1" applyAlignment="1"/>
    <xf numFmtId="0" fontId="0" fillId="0" borderId="0" xfId="0" applyNumberFormat="1" applyBorder="1" applyAlignment="1">
      <alignment vertical="center"/>
    </xf>
    <xf numFmtId="0" fontId="15" fillId="0" borderId="0" xfId="0" applyNumberFormat="1" applyFont="1" applyFill="1" applyBorder="1" applyAlignment="1">
      <alignment vertical="center"/>
    </xf>
    <xf numFmtId="0" fontId="37" fillId="0" borderId="32" xfId="0" applyFont="1" applyFill="1" applyBorder="1" applyAlignment="1">
      <alignment horizontal="left" vertical="center"/>
    </xf>
    <xf numFmtId="0" fontId="32" fillId="0" borderId="32" xfId="0" applyFont="1" applyFill="1" applyBorder="1" applyAlignment="1">
      <alignment horizontal="left" vertical="center"/>
    </xf>
    <xf numFmtId="0" fontId="32" fillId="0" borderId="33" xfId="0" applyNumberFormat="1" applyFont="1" applyFill="1" applyBorder="1" applyAlignment="1">
      <alignment vertical="center"/>
    </xf>
    <xf numFmtId="49" fontId="32" fillId="0" borderId="33" xfId="0" applyNumberFormat="1" applyFont="1" applyFill="1" applyBorder="1" applyAlignment="1">
      <alignment horizontal="left" vertical="center"/>
    </xf>
    <xf numFmtId="0" fontId="32" fillId="0" borderId="32" xfId="0" applyFont="1" applyFill="1" applyBorder="1" applyAlignment="1">
      <alignment vertical="center" wrapText="1"/>
    </xf>
    <xf numFmtId="0" fontId="15" fillId="0" borderId="7" xfId="0" applyFont="1" applyFill="1" applyBorder="1" applyAlignment="1">
      <alignment horizontal="left" vertical="center" wrapText="1"/>
    </xf>
    <xf numFmtId="0" fontId="58" fillId="0" borderId="32" xfId="0" applyFont="1" applyFill="1" applyBorder="1" applyAlignment="1">
      <alignment horizontal="left" vertical="center"/>
    </xf>
    <xf numFmtId="0" fontId="15" fillId="0" borderId="0" xfId="0" applyFont="1" applyFill="1" applyBorder="1" applyAlignment="1"/>
    <xf numFmtId="0" fontId="15" fillId="0" borderId="7" xfId="0" applyFont="1" applyFill="1" applyBorder="1" applyAlignment="1">
      <alignment vertical="center" wrapText="1"/>
    </xf>
    <xf numFmtId="0" fontId="0" fillId="0" borderId="0" xfId="0" applyNumberFormat="1" applyFill="1" applyBorder="1" applyAlignment="1">
      <alignment horizontal="left"/>
    </xf>
    <xf numFmtId="0" fontId="35" fillId="0" borderId="0" xfId="0" applyNumberFormat="1" applyFont="1" applyFill="1" applyBorder="1" applyAlignment="1">
      <alignment vertical="center"/>
    </xf>
    <xf numFmtId="0" fontId="45" fillId="10" borderId="0" xfId="0" applyFont="1" applyFill="1"/>
    <xf numFmtId="0" fontId="59" fillId="0" borderId="0" xfId="0" applyFont="1"/>
    <xf numFmtId="170" fontId="0" fillId="0" borderId="0" xfId="0" applyNumberFormat="1" applyFill="1" applyBorder="1" applyAlignment="1">
      <alignment horizontal="left"/>
    </xf>
    <xf numFmtId="170" fontId="3" fillId="3" borderId="7" xfId="0" applyNumberFormat="1" applyFont="1" applyFill="1" applyBorder="1" applyAlignment="1">
      <alignment horizontal="left" vertical="center" wrapText="1"/>
    </xf>
    <xf numFmtId="170" fontId="0" fillId="0" borderId="34" xfId="0" applyNumberFormat="1" applyFont="1" applyBorder="1" applyAlignment="1">
      <alignment horizontal="left" vertical="center" indent="1"/>
    </xf>
    <xf numFmtId="170" fontId="28" fillId="0" borderId="34" xfId="3" applyNumberFormat="1" applyFont="1" applyBorder="1" applyAlignment="1">
      <alignment horizontal="left" vertical="center" indent="1"/>
    </xf>
    <xf numFmtId="170" fontId="0" fillId="0" borderId="34" xfId="0" applyNumberFormat="1" applyFill="1" applyBorder="1" applyAlignment="1">
      <alignment horizontal="left"/>
    </xf>
    <xf numFmtId="170" fontId="32" fillId="0" borderId="34" xfId="3" applyNumberFormat="1" applyFont="1" applyFill="1" applyBorder="1" applyAlignment="1">
      <alignment horizontal="left" vertical="center" indent="1"/>
    </xf>
    <xf numFmtId="170" fontId="32" fillId="0" borderId="34" xfId="3" applyNumberFormat="1" applyFont="1" applyBorder="1" applyAlignment="1">
      <alignment horizontal="left" vertical="center" indent="1"/>
    </xf>
    <xf numFmtId="170" fontId="0" fillId="0" borderId="34" xfId="0" applyNumberFormat="1" applyFont="1" applyFill="1" applyBorder="1" applyAlignment="1">
      <alignment horizontal="left" vertical="center" indent="1"/>
    </xf>
    <xf numFmtId="170" fontId="0" fillId="4" borderId="34" xfId="0" applyNumberFormat="1" applyFont="1" applyFill="1" applyBorder="1" applyAlignment="1">
      <alignment horizontal="left" vertical="center" indent="1"/>
    </xf>
    <xf numFmtId="0" fontId="5" fillId="0" borderId="0" xfId="0" applyFont="1" applyAlignment="1">
      <alignment horizontal="center" vertical="center"/>
    </xf>
    <xf numFmtId="49" fontId="5" fillId="0" borderId="0" xfId="0" applyNumberFormat="1" applyFont="1" applyAlignment="1">
      <alignment vertical="center"/>
    </xf>
    <xf numFmtId="0" fontId="0" fillId="16" borderId="34" xfId="0" applyFont="1" applyFill="1" applyBorder="1" applyAlignment="1">
      <alignment horizontal="left" vertical="center"/>
    </xf>
    <xf numFmtId="0" fontId="0" fillId="16" borderId="34" xfId="0" applyFill="1" applyBorder="1" applyAlignment="1">
      <alignment horizontal="left" vertical="center"/>
    </xf>
    <xf numFmtId="0" fontId="58" fillId="16" borderId="32" xfId="0" applyFont="1" applyFill="1" applyBorder="1" applyAlignment="1">
      <alignment horizontal="left" vertical="center"/>
    </xf>
    <xf numFmtId="49" fontId="15" fillId="16" borderId="34" xfId="0" applyNumberFormat="1" applyFont="1" applyFill="1" applyBorder="1" applyAlignment="1">
      <alignment vertical="center"/>
    </xf>
    <xf numFmtId="0" fontId="15" fillId="16" borderId="32" xfId="0" applyFont="1" applyFill="1" applyBorder="1" applyAlignment="1">
      <alignment vertical="center"/>
    </xf>
    <xf numFmtId="49" fontId="15" fillId="16" borderId="34" xfId="0" applyNumberFormat="1" applyFont="1" applyFill="1" applyBorder="1" applyAlignment="1">
      <alignment vertical="center" wrapText="1"/>
    </xf>
    <xf numFmtId="0" fontId="0" fillId="16" borderId="34" xfId="0" applyFill="1" applyBorder="1" applyAlignment="1">
      <alignment horizontal="left"/>
    </xf>
    <xf numFmtId="170" fontId="0" fillId="16" borderId="34" xfId="0" applyNumberFormat="1" applyFont="1" applyFill="1" applyBorder="1" applyAlignment="1">
      <alignment horizontal="right" vertical="center" indent="1"/>
    </xf>
    <xf numFmtId="0" fontId="0" fillId="16" borderId="34" xfId="0" applyFont="1" applyFill="1" applyBorder="1" applyAlignment="1">
      <alignment horizontal="left" vertical="center" indent="1"/>
    </xf>
    <xf numFmtId="170" fontId="0" fillId="16" borderId="34" xfId="0" applyNumberFormat="1" applyFont="1" applyFill="1" applyBorder="1" applyAlignment="1">
      <alignment horizontal="left" vertical="center" indent="1"/>
    </xf>
    <xf numFmtId="0" fontId="30" fillId="16" borderId="34" xfId="0" applyFont="1" applyFill="1" applyBorder="1" applyAlignment="1">
      <alignment horizontal="left"/>
    </xf>
    <xf numFmtId="0" fontId="0" fillId="16" borderId="0" xfId="0" applyFill="1" applyBorder="1" applyAlignment="1">
      <alignment horizontal="left"/>
    </xf>
    <xf numFmtId="170" fontId="0" fillId="0" borderId="32" xfId="0" applyNumberFormat="1" applyFont="1" applyFill="1" applyBorder="1" applyAlignment="1">
      <alignment horizontal="right" vertical="center" indent="1"/>
    </xf>
    <xf numFmtId="0" fontId="0" fillId="0" borderId="32" xfId="0" applyFont="1" applyFill="1" applyBorder="1" applyAlignment="1">
      <alignment horizontal="left" vertical="center" indent="1"/>
    </xf>
    <xf numFmtId="170" fontId="0" fillId="0" borderId="32" xfId="0" applyNumberFormat="1" applyFont="1" applyFill="1" applyBorder="1" applyAlignment="1">
      <alignment horizontal="left" vertical="center" indent="1"/>
    </xf>
    <xf numFmtId="0" fontId="30" fillId="0" borderId="32" xfId="0" applyFont="1" applyFill="1" applyBorder="1" applyAlignment="1">
      <alignment horizontal="left"/>
    </xf>
    <xf numFmtId="0" fontId="0" fillId="0" borderId="32" xfId="0" applyFill="1" applyBorder="1" applyAlignment="1">
      <alignment horizontal="left" vertical="center"/>
    </xf>
    <xf numFmtId="169" fontId="0" fillId="0" borderId="0" xfId="0" applyNumberFormat="1"/>
    <xf numFmtId="0" fontId="15" fillId="0" borderId="32" xfId="0" applyFont="1" applyFill="1" applyBorder="1" applyAlignment="1">
      <alignment horizontal="left" vertical="center"/>
    </xf>
    <xf numFmtId="0" fontId="0" fillId="0" borderId="0" xfId="0" applyNumberFormat="1" applyFill="1" applyBorder="1" applyAlignment="1">
      <alignment horizontal="left" vertical="center"/>
    </xf>
    <xf numFmtId="0" fontId="15" fillId="0" borderId="0" xfId="0" applyFont="1" applyFill="1" applyBorder="1" applyAlignment="1">
      <alignment horizontal="left" vertical="center"/>
    </xf>
    <xf numFmtId="0" fontId="15" fillId="0" borderId="34" xfId="0" applyFont="1" applyFill="1" applyBorder="1" applyAlignment="1">
      <alignment horizontal="left" vertical="center" wrapText="1"/>
    </xf>
    <xf numFmtId="170" fontId="0" fillId="0" borderId="34" xfId="0" applyNumberFormat="1" applyFill="1" applyBorder="1" applyAlignment="1">
      <alignment horizontal="left" vertical="center"/>
    </xf>
    <xf numFmtId="0" fontId="0" fillId="0" borderId="29" xfId="0" applyFill="1" applyBorder="1"/>
    <xf numFmtId="0" fontId="0" fillId="0" borderId="30" xfId="0" applyFill="1" applyBorder="1"/>
    <xf numFmtId="0" fontId="5" fillId="0" borderId="0" xfId="0" applyFont="1" applyAlignment="1">
      <alignment vertical="center" wrapText="1"/>
    </xf>
    <xf numFmtId="0" fontId="12" fillId="0" borderId="0" xfId="1" applyAlignment="1">
      <alignment vertical="center"/>
    </xf>
    <xf numFmtId="0" fontId="35" fillId="0" borderId="35" xfId="0" applyNumberFormat="1" applyFont="1" applyFill="1" applyBorder="1" applyAlignment="1">
      <alignment vertical="center"/>
    </xf>
    <xf numFmtId="0" fontId="0" fillId="0" borderId="35" xfId="0" applyBorder="1"/>
    <xf numFmtId="0" fontId="1" fillId="0" borderId="0" xfId="0" applyFont="1" applyFill="1" applyBorder="1" applyAlignment="1">
      <alignment horizontal="left"/>
    </xf>
    <xf numFmtId="0" fontId="1" fillId="0" borderId="34" xfId="0" applyFont="1" applyFill="1" applyBorder="1" applyAlignment="1">
      <alignment horizontal="left" vertical="center"/>
    </xf>
    <xf numFmtId="0" fontId="1" fillId="0" borderId="34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left" vertical="center" wrapText="1"/>
    </xf>
    <xf numFmtId="0" fontId="65" fillId="0" borderId="34" xfId="0" applyFont="1" applyFill="1" applyBorder="1" applyAlignment="1">
      <alignment horizontal="left" vertical="center"/>
    </xf>
    <xf numFmtId="0" fontId="0" fillId="4" borderId="35" xfId="0" applyNumberFormat="1" applyFill="1" applyBorder="1" applyAlignment="1">
      <alignment vertical="center"/>
    </xf>
    <xf numFmtId="0" fontId="10" fillId="0" borderId="32" xfId="0" applyFont="1" applyFill="1" applyBorder="1" applyAlignment="1">
      <alignment horizontal="left" vertical="center"/>
    </xf>
    <xf numFmtId="0" fontId="10" fillId="0" borderId="34" xfId="0" applyFont="1" applyFill="1" applyBorder="1" applyAlignment="1">
      <alignment horizontal="left" vertical="center"/>
    </xf>
    <xf numFmtId="0" fontId="8" fillId="0" borderId="0" xfId="0" applyNumberFormat="1" applyFont="1" applyFill="1" applyBorder="1" applyAlignment="1">
      <alignment horizontal="left"/>
    </xf>
    <xf numFmtId="0" fontId="66" fillId="17" borderId="34" xfId="0" applyFont="1" applyFill="1" applyBorder="1" applyAlignment="1">
      <alignment horizontal="left"/>
    </xf>
    <xf numFmtId="0" fontId="66" fillId="0" borderId="34" xfId="0" applyFont="1" applyFill="1" applyBorder="1" applyAlignment="1">
      <alignment horizontal="left" vertical="center"/>
    </xf>
    <xf numFmtId="0" fontId="66" fillId="0" borderId="34" xfId="0" applyFont="1" applyFill="1" applyBorder="1" applyAlignment="1">
      <alignment horizontal="left"/>
    </xf>
    <xf numFmtId="0" fontId="15" fillId="0" borderId="34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67" fillId="0" borderId="34" xfId="0" applyFont="1" applyBorder="1" applyAlignment="1">
      <alignment horizontal="left" vertical="center"/>
    </xf>
    <xf numFmtId="0" fontId="31" fillId="0" borderId="34" xfId="0" applyFont="1" applyBorder="1" applyAlignment="1">
      <alignment vertical="center"/>
    </xf>
    <xf numFmtId="0" fontId="31" fillId="0" borderId="0" xfId="0" applyNumberFormat="1" applyFont="1" applyBorder="1" applyAlignment="1">
      <alignment vertical="center"/>
    </xf>
    <xf numFmtId="49" fontId="31" fillId="0" borderId="0" xfId="0" applyNumberFormat="1" applyFont="1" applyBorder="1" applyAlignment="1">
      <alignment horizontal="left" vertical="center"/>
    </xf>
    <xf numFmtId="0" fontId="31" fillId="0" borderId="34" xfId="0" applyFont="1" applyBorder="1" applyAlignment="1">
      <alignment vertical="center" wrapText="1"/>
    </xf>
    <xf numFmtId="170" fontId="15" fillId="4" borderId="34" xfId="0" applyNumberFormat="1" applyFont="1" applyFill="1" applyBorder="1" applyAlignment="1">
      <alignment horizontal="right" vertical="center" indent="1"/>
    </xf>
    <xf numFmtId="170" fontId="15" fillId="4" borderId="34" xfId="0" applyNumberFormat="1" applyFont="1" applyFill="1" applyBorder="1" applyAlignment="1">
      <alignment horizontal="left" vertical="center" indent="1"/>
    </xf>
    <xf numFmtId="0" fontId="15" fillId="4" borderId="34" xfId="0" applyFont="1" applyFill="1" applyBorder="1" applyAlignment="1">
      <alignment horizontal="left" vertical="center" indent="1"/>
    </xf>
    <xf numFmtId="0" fontId="5" fillId="4" borderId="34" xfId="0" applyFont="1" applyFill="1" applyBorder="1" applyAlignment="1">
      <alignment horizontal="left"/>
    </xf>
    <xf numFmtId="0" fontId="15" fillId="4" borderId="34" xfId="0" applyFont="1" applyFill="1" applyBorder="1" applyAlignment="1">
      <alignment horizontal="left" vertical="center"/>
    </xf>
    <xf numFmtId="170" fontId="15" fillId="0" borderId="34" xfId="0" applyNumberFormat="1" applyFont="1" applyBorder="1" applyAlignment="1">
      <alignment horizontal="right" vertical="center" indent="1"/>
    </xf>
    <xf numFmtId="170" fontId="15" fillId="0" borderId="34" xfId="0" applyNumberFormat="1" applyFont="1" applyBorder="1" applyAlignment="1">
      <alignment horizontal="left" vertical="center" indent="1"/>
    </xf>
    <xf numFmtId="0" fontId="15" fillId="0" borderId="34" xfId="0" applyFont="1" applyBorder="1" applyAlignment="1">
      <alignment horizontal="left" vertical="center" indent="1"/>
    </xf>
    <xf numFmtId="0" fontId="8" fillId="0" borderId="34" xfId="0" applyFont="1" applyBorder="1" applyAlignment="1">
      <alignment horizontal="left"/>
    </xf>
    <xf numFmtId="0" fontId="15" fillId="0" borderId="34" xfId="0" applyFont="1" applyFill="1" applyBorder="1" applyAlignment="1"/>
    <xf numFmtId="0" fontId="15" fillId="0" borderId="0" xfId="0" applyNumberFormat="1" applyFont="1" applyFill="1" applyBorder="1" applyAlignment="1"/>
    <xf numFmtId="0" fontId="10" fillId="0" borderId="34" xfId="0" applyFont="1" applyFill="1" applyBorder="1" applyAlignment="1">
      <alignment horizontal="left"/>
    </xf>
    <xf numFmtId="170" fontId="15" fillId="0" borderId="34" xfId="0" applyNumberFormat="1" applyFont="1" applyFill="1" applyBorder="1" applyAlignment="1">
      <alignment horizontal="right"/>
    </xf>
    <xf numFmtId="170" fontId="15" fillId="0" borderId="34" xfId="0" applyNumberFormat="1" applyFont="1" applyFill="1" applyBorder="1" applyAlignment="1">
      <alignment horizontal="left"/>
    </xf>
    <xf numFmtId="0" fontId="31" fillId="0" borderId="0" xfId="0" applyFont="1" applyFill="1" applyBorder="1" applyAlignment="1">
      <alignment horizontal="left"/>
    </xf>
    <xf numFmtId="0" fontId="31" fillId="0" borderId="34" xfId="0" applyFont="1" applyFill="1" applyBorder="1" applyAlignment="1">
      <alignment horizontal="left" vertical="center"/>
    </xf>
    <xf numFmtId="0" fontId="31" fillId="0" borderId="34" xfId="0" applyFont="1" applyFill="1" applyBorder="1" applyAlignment="1">
      <alignment vertical="center"/>
    </xf>
    <xf numFmtId="0" fontId="31" fillId="0" borderId="0" xfId="0" applyNumberFormat="1" applyFont="1" applyFill="1" applyBorder="1" applyAlignment="1">
      <alignment vertical="center"/>
    </xf>
    <xf numFmtId="49" fontId="31" fillId="0" borderId="0" xfId="0" applyNumberFormat="1" applyFont="1" applyFill="1" applyBorder="1" applyAlignment="1">
      <alignment horizontal="left" vertical="center"/>
    </xf>
    <xf numFmtId="0" fontId="31" fillId="0" borderId="34" xfId="0" applyFont="1" applyFill="1" applyBorder="1" applyAlignment="1">
      <alignment vertical="center" wrapText="1"/>
    </xf>
    <xf numFmtId="0" fontId="68" fillId="0" borderId="34" xfId="0" applyFont="1" applyBorder="1" applyAlignment="1">
      <alignment horizontal="left"/>
    </xf>
    <xf numFmtId="0" fontId="8" fillId="0" borderId="34" xfId="0" applyFont="1" applyBorder="1" applyAlignment="1">
      <alignment horizontal="left" vertical="center"/>
    </xf>
    <xf numFmtId="0" fontId="15" fillId="0" borderId="0" xfId="0" applyFont="1" applyBorder="1" applyAlignment="1">
      <alignment horizontal="left" vertical="center"/>
    </xf>
    <xf numFmtId="0" fontId="58" fillId="0" borderId="0" xfId="0" applyFont="1" applyBorder="1" applyAlignment="1">
      <alignment horizontal="left" vertical="center"/>
    </xf>
    <xf numFmtId="0" fontId="15" fillId="0" borderId="34" xfId="0" applyFont="1" applyBorder="1" applyAlignment="1">
      <alignment vertical="center"/>
    </xf>
    <xf numFmtId="0" fontId="15" fillId="0" borderId="0" xfId="0" applyNumberFormat="1" applyFont="1" applyBorder="1" applyAlignment="1">
      <alignment vertical="center"/>
    </xf>
    <xf numFmtId="0" fontId="31" fillId="0" borderId="0" xfId="0" applyFont="1" applyFill="1" applyBorder="1" applyAlignment="1">
      <alignment horizontal="left" vertical="center"/>
    </xf>
    <xf numFmtId="0" fontId="67" fillId="0" borderId="0" xfId="0" applyFont="1" applyFill="1" applyBorder="1" applyAlignment="1">
      <alignment horizontal="left" vertical="center"/>
    </xf>
    <xf numFmtId="0" fontId="31" fillId="0" borderId="0" xfId="0" applyFont="1" applyBorder="1" applyAlignment="1">
      <alignment horizontal="left" vertical="center"/>
    </xf>
    <xf numFmtId="0" fontId="67" fillId="0" borderId="0" xfId="0" applyFont="1" applyBorder="1" applyAlignment="1">
      <alignment horizontal="left" vertical="center"/>
    </xf>
    <xf numFmtId="170" fontId="31" fillId="0" borderId="34" xfId="0" applyNumberFormat="1" applyFont="1" applyBorder="1" applyAlignment="1">
      <alignment horizontal="right" vertical="center" indent="1"/>
    </xf>
    <xf numFmtId="170" fontId="31" fillId="0" borderId="34" xfId="0" applyNumberFormat="1" applyFont="1" applyBorder="1" applyAlignment="1">
      <alignment horizontal="left" vertical="center" indent="1"/>
    </xf>
    <xf numFmtId="0" fontId="31" fillId="0" borderId="34" xfId="0" applyFont="1" applyBorder="1" applyAlignment="1">
      <alignment horizontal="left" vertical="center" indent="1"/>
    </xf>
    <xf numFmtId="0" fontId="64" fillId="0" borderId="34" xfId="0" applyFont="1" applyBorder="1" applyAlignment="1">
      <alignment horizontal="left"/>
    </xf>
    <xf numFmtId="0" fontId="1" fillId="18" borderId="34" xfId="0" applyFont="1" applyFill="1" applyBorder="1" applyAlignment="1">
      <alignment horizontal="left"/>
    </xf>
    <xf numFmtId="0" fontId="1" fillId="18" borderId="34" xfId="0" applyFont="1" applyFill="1" applyBorder="1" applyAlignment="1">
      <alignment horizontal="left" vertical="center"/>
    </xf>
    <xf numFmtId="0" fontId="65" fillId="0" borderId="34" xfId="0" applyFont="1" applyFill="1" applyBorder="1" applyAlignment="1">
      <alignment horizontal="left"/>
    </xf>
    <xf numFmtId="0" fontId="0" fillId="0" borderId="34" xfId="0" applyBorder="1" applyAlignment="1">
      <alignment wrapText="1"/>
    </xf>
    <xf numFmtId="0" fontId="0" fillId="0" borderId="0" xfId="0" applyBorder="1" applyAlignment="1">
      <alignment horizontal="left" vertical="center"/>
    </xf>
    <xf numFmtId="0" fontId="33" fillId="0" borderId="0" xfId="0" applyFont="1" applyBorder="1" applyAlignment="1">
      <alignment horizontal="left" vertical="center"/>
    </xf>
    <xf numFmtId="0" fontId="31" fillId="0" borderId="35" xfId="0" applyNumberFormat="1" applyFont="1" applyFill="1" applyBorder="1" applyAlignment="1">
      <alignment vertical="center"/>
    </xf>
    <xf numFmtId="0" fontId="41" fillId="0" borderId="0" xfId="0" applyNumberFormat="1" applyFont="1" applyBorder="1" applyAlignment="1">
      <alignment vertical="center"/>
    </xf>
    <xf numFmtId="0" fontId="15" fillId="0" borderId="35" xfId="0" applyNumberFormat="1" applyFont="1" applyFill="1" applyBorder="1" applyAlignment="1"/>
    <xf numFmtId="0" fontId="15" fillId="16" borderId="0" xfId="0" applyNumberFormat="1" applyFont="1" applyFill="1" applyBorder="1" applyAlignment="1">
      <alignment vertical="center"/>
    </xf>
    <xf numFmtId="0" fontId="15" fillId="16" borderId="0" xfId="0" applyFont="1" applyFill="1" applyBorder="1" applyAlignment="1">
      <alignment horizontal="left"/>
    </xf>
    <xf numFmtId="170" fontId="0" fillId="8" borderId="0" xfId="0" applyNumberFormat="1" applyFill="1" applyBorder="1" applyAlignment="1"/>
    <xf numFmtId="170" fontId="0" fillId="0" borderId="34" xfId="0" applyNumberFormat="1" applyFill="1" applyBorder="1" applyAlignment="1"/>
    <xf numFmtId="170" fontId="15" fillId="0" borderId="34" xfId="0" applyNumberFormat="1" applyFont="1" applyFill="1" applyBorder="1" applyAlignment="1"/>
    <xf numFmtId="170" fontId="31" fillId="4" borderId="34" xfId="0" applyNumberFormat="1" applyFont="1" applyFill="1" applyBorder="1" applyAlignment="1">
      <alignment vertical="center"/>
    </xf>
    <xf numFmtId="170" fontId="15" fillId="0" borderId="34" xfId="0" applyNumberFormat="1" applyFont="1" applyBorder="1" applyAlignment="1">
      <alignment vertical="center"/>
    </xf>
    <xf numFmtId="170" fontId="22" fillId="0" borderId="34" xfId="0" applyNumberFormat="1" applyFont="1" applyBorder="1" applyAlignment="1">
      <alignment vertical="center"/>
    </xf>
    <xf numFmtId="170" fontId="38" fillId="0" borderId="34" xfId="0" applyNumberFormat="1" applyFont="1" applyBorder="1" applyAlignment="1">
      <alignment vertical="center"/>
    </xf>
    <xf numFmtId="170" fontId="31" fillId="0" borderId="34" xfId="0" applyNumberFormat="1" applyFont="1" applyBorder="1" applyAlignment="1">
      <alignment vertical="center"/>
    </xf>
    <xf numFmtId="170" fontId="0" fillId="0" borderId="0" xfId="0" applyNumberFormat="1" applyFill="1" applyBorder="1" applyAlignment="1"/>
    <xf numFmtId="170" fontId="3" fillId="3" borderId="7" xfId="0" applyNumberFormat="1" applyFont="1" applyFill="1" applyBorder="1" applyAlignment="1">
      <alignment horizontal="right" vertical="center"/>
    </xf>
    <xf numFmtId="170" fontId="0" fillId="0" borderId="34" xfId="0" applyNumberFormat="1" applyFill="1" applyBorder="1" applyAlignment="1">
      <alignment horizontal="right" vertical="center"/>
    </xf>
    <xf numFmtId="170" fontId="0" fillId="7" borderId="0" xfId="0" applyNumberFormat="1" applyFill="1" applyBorder="1" applyAlignment="1"/>
    <xf numFmtId="170" fontId="15" fillId="4" borderId="34" xfId="0" applyNumberFormat="1" applyFont="1" applyFill="1" applyBorder="1" applyAlignment="1">
      <alignment vertical="center"/>
    </xf>
    <xf numFmtId="49" fontId="31" fillId="0" borderId="35" xfId="0" applyNumberFormat="1" applyFont="1" applyFill="1" applyBorder="1" applyAlignment="1">
      <alignment horizontal="left" vertical="center"/>
    </xf>
    <xf numFmtId="0" fontId="15" fillId="0" borderId="37" xfId="0" applyFont="1" applyFill="1" applyBorder="1" applyAlignment="1">
      <alignment horizontal="left"/>
    </xf>
    <xf numFmtId="0" fontId="15" fillId="0" borderId="35" xfId="0" applyFont="1" applyFill="1" applyBorder="1" applyAlignment="1">
      <alignment horizontal="left" vertical="center"/>
    </xf>
    <xf numFmtId="170" fontId="31" fillId="0" borderId="34" xfId="0" applyNumberFormat="1" applyFont="1" applyFill="1" applyBorder="1" applyAlignment="1">
      <alignment vertical="center"/>
    </xf>
    <xf numFmtId="0" fontId="0" fillId="19" borderId="0" xfId="0" applyFill="1" applyBorder="1" applyAlignment="1">
      <alignment horizontal="left"/>
    </xf>
    <xf numFmtId="0" fontId="0" fillId="19" borderId="34" xfId="0" applyFont="1" applyFill="1" applyBorder="1" applyAlignment="1">
      <alignment horizontal="left" vertical="center"/>
    </xf>
    <xf numFmtId="0" fontId="0" fillId="19" borderId="0" xfId="0" applyFill="1" applyBorder="1" applyAlignment="1">
      <alignment horizontal="left" vertical="center"/>
    </xf>
    <xf numFmtId="0" fontId="33" fillId="19" borderId="0" xfId="0" applyFont="1" applyFill="1" applyBorder="1" applyAlignment="1">
      <alignment horizontal="left" vertical="center"/>
    </xf>
    <xf numFmtId="0" fontId="58" fillId="19" borderId="32" xfId="0" applyFont="1" applyFill="1" applyBorder="1" applyAlignment="1">
      <alignment horizontal="left" vertical="center"/>
    </xf>
    <xf numFmtId="0" fontId="0" fillId="19" borderId="34" xfId="0" applyFont="1" applyFill="1" applyBorder="1" applyAlignment="1">
      <alignment vertical="center"/>
    </xf>
    <xf numFmtId="0" fontId="15" fillId="19" borderId="32" xfId="0" applyFont="1" applyFill="1" applyBorder="1" applyAlignment="1">
      <alignment vertical="center"/>
    </xf>
    <xf numFmtId="0" fontId="0" fillId="19" borderId="0" xfId="0" applyNumberFormat="1" applyFont="1" applyFill="1" applyBorder="1" applyAlignment="1">
      <alignment vertical="center"/>
    </xf>
    <xf numFmtId="49" fontId="15" fillId="19" borderId="0" xfId="0" applyNumberFormat="1" applyFont="1" applyFill="1" applyBorder="1" applyAlignment="1">
      <alignment horizontal="left" vertical="center"/>
    </xf>
    <xf numFmtId="0" fontId="15" fillId="19" borderId="34" xfId="0" applyFont="1" applyFill="1" applyBorder="1" applyAlignment="1">
      <alignment vertical="center" wrapText="1"/>
    </xf>
    <xf numFmtId="0" fontId="1" fillId="19" borderId="34" xfId="0" applyFont="1" applyFill="1" applyBorder="1" applyAlignment="1">
      <alignment horizontal="left" vertical="center"/>
    </xf>
    <xf numFmtId="170" fontId="0" fillId="19" borderId="34" xfId="0" applyNumberFormat="1" applyFill="1" applyBorder="1" applyAlignment="1"/>
    <xf numFmtId="170" fontId="0" fillId="19" borderId="34" xfId="0" applyNumberFormat="1" applyFill="1" applyBorder="1" applyAlignment="1">
      <alignment horizontal="right"/>
    </xf>
    <xf numFmtId="0" fontId="0" fillId="19" borderId="34" xfId="0" applyFill="1" applyBorder="1" applyAlignment="1">
      <alignment horizontal="left"/>
    </xf>
    <xf numFmtId="170" fontId="0" fillId="19" borderId="34" xfId="0" applyNumberFormat="1" applyFill="1" applyBorder="1" applyAlignment="1">
      <alignment horizontal="left"/>
    </xf>
    <xf numFmtId="0" fontId="15" fillId="19" borderId="34" xfId="0" applyFont="1" applyFill="1" applyBorder="1" applyAlignment="1">
      <alignment horizontal="left" vertical="center"/>
    </xf>
    <xf numFmtId="0" fontId="31" fillId="19" borderId="0" xfId="0" applyFont="1" applyFill="1" applyBorder="1" applyAlignment="1">
      <alignment horizontal="left" vertical="center"/>
    </xf>
    <xf numFmtId="0" fontId="67" fillId="19" borderId="0" xfId="0" applyFont="1" applyFill="1" applyBorder="1" applyAlignment="1">
      <alignment horizontal="left" vertical="center"/>
    </xf>
    <xf numFmtId="0" fontId="31" fillId="19" borderId="34" xfId="0" applyFont="1" applyFill="1" applyBorder="1" applyAlignment="1">
      <alignment vertical="center"/>
    </xf>
    <xf numFmtId="0" fontId="31" fillId="19" borderId="0" xfId="0" applyNumberFormat="1" applyFont="1" applyFill="1" applyBorder="1" applyAlignment="1">
      <alignment vertical="center"/>
    </xf>
    <xf numFmtId="49" fontId="31" fillId="19" borderId="0" xfId="0" applyNumberFormat="1" applyFont="1" applyFill="1" applyBorder="1" applyAlignment="1">
      <alignment horizontal="left" vertical="center"/>
    </xf>
    <xf numFmtId="0" fontId="31" fillId="19" borderId="34" xfId="0" applyFont="1" applyFill="1" applyBorder="1" applyAlignment="1">
      <alignment vertical="center" wrapText="1"/>
    </xf>
    <xf numFmtId="0" fontId="31" fillId="19" borderId="34" xfId="0" applyFont="1" applyFill="1" applyBorder="1" applyAlignment="1">
      <alignment horizontal="left" vertical="center"/>
    </xf>
    <xf numFmtId="0" fontId="10" fillId="19" borderId="34" xfId="0" applyFont="1" applyFill="1" applyBorder="1" applyAlignment="1">
      <alignment horizontal="left" vertical="center"/>
    </xf>
    <xf numFmtId="170" fontId="15" fillId="19" borderId="34" xfId="0" applyNumberFormat="1" applyFont="1" applyFill="1" applyBorder="1" applyAlignment="1">
      <alignment vertical="center"/>
    </xf>
    <xf numFmtId="170" fontId="15" fillId="19" borderId="34" xfId="0" applyNumberFormat="1" applyFont="1" applyFill="1" applyBorder="1" applyAlignment="1">
      <alignment horizontal="right" vertical="center" indent="1"/>
    </xf>
    <xf numFmtId="0" fontId="15" fillId="19" borderId="34" xfId="0" applyFont="1" applyFill="1" applyBorder="1" applyAlignment="1">
      <alignment horizontal="left" vertical="center" indent="1"/>
    </xf>
    <xf numFmtId="170" fontId="15" fillId="19" borderId="34" xfId="0" applyNumberFormat="1" applyFont="1" applyFill="1" applyBorder="1" applyAlignment="1">
      <alignment horizontal="left" vertical="center" indent="1"/>
    </xf>
    <xf numFmtId="0" fontId="8" fillId="19" borderId="34" xfId="0" applyFont="1" applyFill="1" applyBorder="1" applyAlignment="1">
      <alignment horizontal="left"/>
    </xf>
    <xf numFmtId="0" fontId="10" fillId="17" borderId="34" xfId="0" applyFont="1" applyFill="1" applyBorder="1" applyAlignment="1">
      <alignment horizontal="left"/>
    </xf>
    <xf numFmtId="0" fontId="65" fillId="18" borderId="34" xfId="0" applyFont="1" applyFill="1" applyBorder="1" applyAlignment="1">
      <alignment horizontal="left" vertical="center"/>
    </xf>
    <xf numFmtId="0" fontId="65" fillId="18" borderId="34" xfId="0" applyFont="1" applyFill="1" applyBorder="1" applyAlignment="1">
      <alignment horizontal="left"/>
    </xf>
    <xf numFmtId="0" fontId="65" fillId="16" borderId="34" xfId="0" applyFont="1" applyFill="1" applyBorder="1" applyAlignment="1">
      <alignment horizontal="left"/>
    </xf>
    <xf numFmtId="170" fontId="31" fillId="0" borderId="34" xfId="3" applyNumberFormat="1" applyFont="1" applyBorder="1" applyAlignment="1">
      <alignment vertical="center"/>
    </xf>
    <xf numFmtId="0" fontId="65" fillId="20" borderId="34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170" fontId="0" fillId="0" borderId="34" xfId="0" applyNumberFormat="1" applyBorder="1" applyAlignment="1">
      <alignment horizontal="left" vertical="center"/>
    </xf>
    <xf numFmtId="170" fontId="15" fillId="0" borderId="34" xfId="0" applyNumberFormat="1" applyFont="1" applyFill="1" applyBorder="1" applyAlignment="1">
      <alignment vertical="center"/>
    </xf>
    <xf numFmtId="170" fontId="15" fillId="0" borderId="34" xfId="3" applyNumberFormat="1" applyFont="1" applyBorder="1" applyAlignment="1">
      <alignment vertical="center"/>
    </xf>
    <xf numFmtId="170" fontId="0" fillId="0" borderId="34" xfId="0" applyNumberFormat="1" applyFont="1" applyBorder="1" applyAlignment="1">
      <alignment horizontal="right" vertical="center"/>
    </xf>
    <xf numFmtId="170" fontId="0" fillId="0" borderId="34" xfId="0" applyNumberFormat="1" applyFont="1" applyBorder="1" applyAlignment="1">
      <alignment horizontal="left" vertical="center"/>
    </xf>
    <xf numFmtId="0" fontId="32" fillId="0" borderId="0" xfId="0" applyFont="1" applyFill="1" applyBorder="1" applyAlignment="1">
      <alignment horizontal="left" vertical="center"/>
    </xf>
    <xf numFmtId="0" fontId="0" fillId="16" borderId="0" xfId="0" applyFill="1" applyBorder="1" applyAlignment="1">
      <alignment horizontal="left" vertical="center"/>
    </xf>
    <xf numFmtId="0" fontId="0" fillId="0" borderId="38" xfId="0" applyFill="1" applyBorder="1" applyAlignment="1">
      <alignment horizontal="left"/>
    </xf>
    <xf numFmtId="0" fontId="33" fillId="16" borderId="0" xfId="0" applyFont="1" applyFill="1" applyBorder="1" applyAlignment="1">
      <alignment horizontal="left" vertical="center"/>
    </xf>
    <xf numFmtId="0" fontId="37" fillId="0" borderId="0" xfId="0" applyFont="1" applyFill="1" applyBorder="1" applyAlignment="1">
      <alignment horizontal="left" vertical="center"/>
    </xf>
    <xf numFmtId="0" fontId="15" fillId="0" borderId="42" xfId="0" applyNumberFormat="1" applyFont="1" applyBorder="1" applyAlignment="1">
      <alignment vertical="center"/>
    </xf>
    <xf numFmtId="0" fontId="15" fillId="0" borderId="37" xfId="0" applyNumberFormat="1" applyFont="1" applyFill="1" applyBorder="1" applyAlignment="1">
      <alignment vertical="center"/>
    </xf>
    <xf numFmtId="0" fontId="31" fillId="0" borderId="42" xfId="0" applyNumberFormat="1" applyFont="1" applyBorder="1" applyAlignment="1">
      <alignment vertical="center"/>
    </xf>
    <xf numFmtId="49" fontId="31" fillId="0" borderId="0" xfId="0" applyNumberFormat="1" applyFont="1" applyAlignment="1">
      <alignment horizontal="left" vertical="center"/>
    </xf>
    <xf numFmtId="0" fontId="69" fillId="0" borderId="35" xfId="0" applyFont="1" applyBorder="1"/>
    <xf numFmtId="170" fontId="31" fillId="7" borderId="7" xfId="0" applyNumberFormat="1" applyFont="1" applyFill="1" applyBorder="1" applyAlignment="1">
      <alignment vertical="center"/>
    </xf>
    <xf numFmtId="170" fontId="31" fillId="8" borderId="7" xfId="0" applyNumberFormat="1" applyFont="1" applyFill="1" applyBorder="1" applyAlignment="1">
      <alignment vertical="center"/>
    </xf>
    <xf numFmtId="170" fontId="15" fillId="0" borderId="43" xfId="0" applyNumberFormat="1" applyFont="1" applyFill="1" applyBorder="1" applyAlignment="1">
      <alignment vertical="center"/>
    </xf>
    <xf numFmtId="170" fontId="15" fillId="16" borderId="34" xfId="0" applyNumberFormat="1" applyFont="1" applyFill="1" applyBorder="1" applyAlignment="1">
      <alignment vertical="center"/>
    </xf>
    <xf numFmtId="170" fontId="31" fillId="16" borderId="34" xfId="0" applyNumberFormat="1" applyFont="1" applyFill="1" applyBorder="1" applyAlignment="1">
      <alignment vertical="center"/>
    </xf>
    <xf numFmtId="49" fontId="0" fillId="0" borderId="35" xfId="0" applyNumberFormat="1" applyBorder="1" applyAlignment="1">
      <alignment vertical="center"/>
    </xf>
    <xf numFmtId="0" fontId="5" fillId="0" borderId="0" xfId="0" applyNumberFormat="1" applyFont="1"/>
    <xf numFmtId="0" fontId="8" fillId="0" borderId="0" xfId="0" applyNumberFormat="1" applyFont="1" applyFill="1" applyBorder="1" applyAlignment="1">
      <alignment horizontal="center" vertical="center"/>
    </xf>
    <xf numFmtId="0" fontId="16" fillId="0" borderId="0" xfId="0" applyNumberFormat="1" applyFont="1" applyFill="1" applyBorder="1" applyAlignment="1">
      <alignment horizontal="left" vertical="center" wrapText="1"/>
    </xf>
    <xf numFmtId="0" fontId="7" fillId="0" borderId="0" xfId="0" applyFont="1" applyAlignment="1">
      <alignment vertical="center" wrapText="1"/>
    </xf>
    <xf numFmtId="0" fontId="5" fillId="0" borderId="0" xfId="0" applyFont="1" applyBorder="1" applyAlignment="1">
      <alignment horizontal="center" vertical="center" wrapText="1"/>
    </xf>
    <xf numFmtId="14" fontId="5" fillId="0" borderId="0" xfId="0" applyNumberFormat="1" applyFont="1" applyAlignment="1">
      <alignment wrapText="1"/>
    </xf>
    <xf numFmtId="0" fontId="63" fillId="0" borderId="0" xfId="0" applyFont="1" applyAlignment="1">
      <alignment horizontal="left" vertical="top" wrapText="1"/>
    </xf>
    <xf numFmtId="0" fontId="21" fillId="0" borderId="0" xfId="0" applyFont="1" applyBorder="1" applyAlignment="1">
      <alignment horizontal="left" vertical="top" wrapText="1"/>
    </xf>
    <xf numFmtId="14" fontId="21" fillId="0" borderId="0" xfId="0" applyNumberFormat="1" applyFont="1" applyBorder="1" applyAlignment="1">
      <alignment horizontal="left" vertical="top" wrapText="1"/>
    </xf>
    <xf numFmtId="49" fontId="5" fillId="0" borderId="0" xfId="0" applyNumberFormat="1" applyFont="1" applyBorder="1" applyAlignment="1">
      <alignment wrapText="1"/>
    </xf>
    <xf numFmtId="0" fontId="5" fillId="0" borderId="0" xfId="0" applyFont="1" applyBorder="1" applyAlignment="1">
      <alignment horizontal="center" wrapText="1"/>
    </xf>
    <xf numFmtId="0" fontId="5" fillId="0" borderId="0" xfId="0" applyFont="1" applyBorder="1" applyAlignment="1">
      <alignment wrapText="1"/>
    </xf>
    <xf numFmtId="14" fontId="5" fillId="0" borderId="0" xfId="0" applyNumberFormat="1" applyFont="1" applyBorder="1" applyAlignment="1">
      <alignment wrapText="1"/>
    </xf>
    <xf numFmtId="0" fontId="27" fillId="0" borderId="21" xfId="0" applyFont="1" applyBorder="1" applyAlignment="1">
      <alignment horizontal="center" vertical="center" wrapText="1" shrinkToFit="1"/>
    </xf>
    <xf numFmtId="49" fontId="48" fillId="0" borderId="14" xfId="0" applyNumberFormat="1" applyFont="1" applyFill="1" applyBorder="1" applyAlignment="1">
      <alignment horizontal="center" vertical="center" wrapText="1"/>
    </xf>
    <xf numFmtId="49" fontId="48" fillId="0" borderId="0" xfId="0" applyNumberFormat="1" applyFont="1" applyFill="1" applyBorder="1" applyAlignment="1">
      <alignment horizontal="center" vertical="center" wrapText="1"/>
    </xf>
    <xf numFmtId="49" fontId="7" fillId="0" borderId="0" xfId="0" applyNumberFormat="1" applyFont="1" applyBorder="1" applyAlignment="1">
      <alignment horizontal="center" vertical="center" wrapText="1"/>
    </xf>
    <xf numFmtId="0" fontId="20" fillId="0" borderId="0" xfId="0" applyNumberFormat="1" applyFont="1" applyFill="1" applyBorder="1" applyAlignment="1">
      <alignment horizontal="right"/>
    </xf>
    <xf numFmtId="0" fontId="60" fillId="0" borderId="0" xfId="0" applyFont="1" applyAlignment="1">
      <alignment horizontal="left" vertical="top" wrapText="1"/>
    </xf>
    <xf numFmtId="0" fontId="61" fillId="0" borderId="0" xfId="0" applyFont="1" applyAlignment="1">
      <alignment horizontal="left" vertical="top" wrapText="1"/>
    </xf>
    <xf numFmtId="0" fontId="62" fillId="0" borderId="0" xfId="0" applyFont="1" applyAlignment="1">
      <alignment horizontal="left" vertical="top" wrapText="1"/>
    </xf>
    <xf numFmtId="0" fontId="0" fillId="21" borderId="0" xfId="0" applyFill="1"/>
  </cellXfs>
  <cellStyles count="5">
    <cellStyle name="Lien hypertexte" xfId="1" builtinId="8"/>
    <cellStyle name="Monétaire" xfId="4" builtinId="4"/>
    <cellStyle name="Monétaire 2" xfId="3"/>
    <cellStyle name="Normal" xfId="0" builtinId="0"/>
    <cellStyle name="Normal 2" xfId="2"/>
  </cellStyles>
  <dxfs count="28">
    <dxf>
      <fill>
        <patternFill>
          <bgColor rgb="FFBEE2C2"/>
        </patternFill>
      </fill>
    </dxf>
    <dxf>
      <fill>
        <patternFill>
          <bgColor rgb="FFE1EBCD"/>
        </patternFill>
      </fill>
    </dxf>
    <dxf>
      <fill>
        <patternFill>
          <bgColor theme="2" tint="-0.24994659260841701"/>
        </patternFill>
      </fill>
    </dxf>
    <dxf>
      <fill>
        <patternFill>
          <bgColor rgb="FFBEE2C2"/>
        </patternFill>
      </fill>
    </dxf>
    <dxf>
      <fill>
        <patternFill>
          <bgColor rgb="FFE1EBCD"/>
        </patternFill>
      </fill>
    </dxf>
    <dxf>
      <fill>
        <patternFill>
          <bgColor theme="2" tint="-0.24994659260841701"/>
        </patternFill>
      </fill>
    </dxf>
    <dxf>
      <fill>
        <patternFill>
          <bgColor rgb="FFBEE2C2"/>
        </patternFill>
      </fill>
    </dxf>
    <dxf>
      <fill>
        <patternFill>
          <bgColor rgb="FFE1EBCD"/>
        </patternFill>
      </fill>
    </dxf>
    <dxf>
      <fill>
        <patternFill>
          <bgColor theme="2" tint="-0.24994659260841701"/>
        </patternFill>
      </fill>
    </dxf>
    <dxf>
      <fill>
        <patternFill>
          <bgColor rgb="FFBEE2C2"/>
        </patternFill>
      </fill>
    </dxf>
    <dxf>
      <fill>
        <patternFill>
          <bgColor rgb="FFE1EBCD"/>
        </patternFill>
      </fill>
    </dxf>
    <dxf>
      <fill>
        <patternFill>
          <bgColor theme="2" tint="-0.24994659260841701"/>
        </patternFill>
      </fill>
    </dxf>
    <dxf>
      <fill>
        <patternFill>
          <bgColor rgb="FFBEE2C2"/>
        </patternFill>
      </fill>
    </dxf>
    <dxf>
      <fill>
        <patternFill>
          <bgColor rgb="FFE1EBCD"/>
        </patternFill>
      </fill>
    </dxf>
    <dxf>
      <fill>
        <patternFill>
          <bgColor theme="2" tint="-0.24994659260841701"/>
        </patternFill>
      </fill>
    </dxf>
    <dxf>
      <fill>
        <patternFill>
          <bgColor rgb="FFBEE2C2"/>
        </patternFill>
      </fill>
    </dxf>
    <dxf>
      <fill>
        <patternFill>
          <bgColor rgb="FFE1EBCD"/>
        </patternFill>
      </fill>
    </dxf>
    <dxf>
      <fill>
        <patternFill>
          <bgColor theme="2" tint="-0.24994659260841701"/>
        </patternFill>
      </fill>
    </dxf>
    <dxf>
      <fill>
        <patternFill>
          <bgColor rgb="FFBEE2C2"/>
        </patternFill>
      </fill>
    </dxf>
    <dxf>
      <fill>
        <patternFill>
          <bgColor rgb="FFE1EBCD"/>
        </patternFill>
      </fill>
    </dxf>
    <dxf>
      <fill>
        <patternFill>
          <bgColor theme="2" tint="-0.24994659260841701"/>
        </patternFill>
      </fill>
    </dxf>
    <dxf>
      <fill>
        <patternFill>
          <bgColor rgb="FFBEE2C2"/>
        </patternFill>
      </fill>
    </dxf>
    <dxf>
      <fill>
        <patternFill>
          <bgColor rgb="FFE1EBCD"/>
        </patternFill>
      </fill>
    </dxf>
    <dxf>
      <fill>
        <patternFill>
          <bgColor theme="2" tint="-0.24994659260841701"/>
        </patternFill>
      </fill>
    </dxf>
    <dxf>
      <fill>
        <patternFill>
          <bgColor rgb="FFE3ECD0"/>
        </patternFill>
      </fill>
    </dxf>
    <dxf>
      <fill>
        <patternFill>
          <bgColor rgb="FFBEE2C2"/>
        </patternFill>
      </fill>
    </dxf>
    <dxf>
      <fill>
        <patternFill>
          <bgColor rgb="FFE1EBCD"/>
        </patternFill>
      </fill>
    </dxf>
    <dxf>
      <fill>
        <patternFill>
          <bgColor theme="2" tint="-0.24994659260841701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289891</xdr:colOff>
      <xdr:row>3</xdr:row>
      <xdr:rowOff>165652</xdr:rowOff>
    </xdr:from>
    <xdr:to>
      <xdr:col>7</xdr:col>
      <xdr:colOff>455543</xdr:colOff>
      <xdr:row>4</xdr:row>
      <xdr:rowOff>182217</xdr:rowOff>
    </xdr:to>
    <xdr:sp macro="" textlink="">
      <xdr:nvSpPr>
        <xdr:cNvPr id="7" name="Flèche vers le bas 6"/>
        <xdr:cNvSpPr/>
      </xdr:nvSpPr>
      <xdr:spPr>
        <a:xfrm>
          <a:off x="6750326" y="894522"/>
          <a:ext cx="165652" cy="207065"/>
        </a:xfrm>
        <a:prstGeom prst="down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CA" sz="1100" b="1" cap="none" spc="0">
            <a:ln w="22225">
              <a:solidFill>
                <a:schemeClr val="accent2"/>
              </a:solidFill>
              <a:prstDash val="solid"/>
            </a:ln>
            <a:solidFill>
              <a:schemeClr val="accent2">
                <a:lumMod val="40000"/>
                <a:lumOff val="60000"/>
              </a:schemeClr>
            </a:solidFill>
            <a:effectLst/>
          </a:endParaRPr>
        </a:p>
      </xdr:txBody>
    </xdr:sp>
    <xdr:clientData/>
  </xdr:twoCellAnchor>
  <xdr:twoCellAnchor>
    <xdr:from>
      <xdr:col>8</xdr:col>
      <xdr:colOff>301486</xdr:colOff>
      <xdr:row>3</xdr:row>
      <xdr:rowOff>168965</xdr:rowOff>
    </xdr:from>
    <xdr:to>
      <xdr:col>8</xdr:col>
      <xdr:colOff>467138</xdr:colOff>
      <xdr:row>4</xdr:row>
      <xdr:rowOff>185530</xdr:rowOff>
    </xdr:to>
    <xdr:sp macro="" textlink="">
      <xdr:nvSpPr>
        <xdr:cNvPr id="8" name="Flèche vers le bas 7"/>
        <xdr:cNvSpPr/>
      </xdr:nvSpPr>
      <xdr:spPr>
        <a:xfrm>
          <a:off x="7548769" y="897835"/>
          <a:ext cx="165652" cy="207065"/>
        </a:xfrm>
        <a:prstGeom prst="down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CA" sz="1100" b="1" cap="none" spc="0">
            <a:ln w="22225">
              <a:solidFill>
                <a:schemeClr val="accent2"/>
              </a:solidFill>
              <a:prstDash val="solid"/>
            </a:ln>
            <a:solidFill>
              <a:schemeClr val="accent2">
                <a:lumMod val="40000"/>
                <a:lumOff val="60000"/>
              </a:schemeClr>
            </a:solidFill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9" tint="-0.249977111117893"/>
  </sheetPr>
  <dimension ref="A2:U85"/>
  <sheetViews>
    <sheetView topLeftCell="A4" workbookViewId="0">
      <selection activeCell="A15" sqref="A15"/>
    </sheetView>
  </sheetViews>
  <sheetFormatPr baseColWidth="10" defaultColWidth="9.140625" defaultRowHeight="15" x14ac:dyDescent="0.25"/>
  <cols>
    <col min="1" max="1" width="6.7109375" style="1" customWidth="1"/>
    <col min="2" max="2" width="18" customWidth="1"/>
    <col min="3" max="3" width="22.42578125" customWidth="1"/>
    <col min="4" max="4" width="11.28515625" customWidth="1"/>
    <col min="5" max="5" width="14" customWidth="1"/>
    <col min="6" max="6" width="12.42578125" customWidth="1"/>
    <col min="7" max="7" width="12.85546875" customWidth="1"/>
    <col min="8" max="8" width="13.42578125" customWidth="1"/>
    <col min="9" max="9" width="12.42578125" customWidth="1"/>
    <col min="10" max="10" width="13.140625" customWidth="1"/>
    <col min="11" max="11" width="15.7109375" customWidth="1"/>
    <col min="12" max="12" width="11.140625" customWidth="1"/>
    <col min="13" max="13" width="10.28515625" customWidth="1"/>
    <col min="14" max="14" width="15.7109375" customWidth="1"/>
    <col min="15" max="15" width="10.42578125" customWidth="1"/>
    <col min="16" max="16" width="12.42578125" customWidth="1"/>
    <col min="17" max="17" width="10.28515625" customWidth="1"/>
    <col min="18" max="18" width="10.85546875" customWidth="1"/>
    <col min="19" max="19" width="13" customWidth="1"/>
    <col min="20" max="20" width="15.42578125" customWidth="1"/>
  </cols>
  <sheetData>
    <row r="2" spans="1:21" ht="23.25" x14ac:dyDescent="0.35">
      <c r="B2" s="124" t="s">
        <v>763</v>
      </c>
    </row>
    <row r="3" spans="1:21" ht="18.75" x14ac:dyDescent="0.3">
      <c r="B3" s="125">
        <v>2015</v>
      </c>
    </row>
    <row r="5" spans="1:21" ht="15.75" thickBot="1" x14ac:dyDescent="0.3">
      <c r="P5" t="s">
        <v>143</v>
      </c>
    </row>
    <row r="6" spans="1:21" ht="54" customHeight="1" thickBot="1" x14ac:dyDescent="0.3">
      <c r="A6" s="210" t="s">
        <v>150</v>
      </c>
      <c r="B6" s="205" t="s">
        <v>2</v>
      </c>
      <c r="C6" s="206" t="s">
        <v>40</v>
      </c>
      <c r="D6" s="207" t="s">
        <v>0</v>
      </c>
      <c r="E6" s="207" t="s">
        <v>3</v>
      </c>
      <c r="F6" s="207" t="s">
        <v>4</v>
      </c>
      <c r="G6" s="207" t="s">
        <v>5</v>
      </c>
      <c r="H6" s="207" t="s">
        <v>38</v>
      </c>
      <c r="I6" s="207" t="s">
        <v>48</v>
      </c>
      <c r="J6" s="207" t="s">
        <v>35</v>
      </c>
      <c r="K6" s="207" t="s">
        <v>33</v>
      </c>
      <c r="L6" s="208" t="s">
        <v>144</v>
      </c>
      <c r="M6" s="207" t="s">
        <v>145</v>
      </c>
      <c r="N6" s="207" t="s">
        <v>47</v>
      </c>
      <c r="O6" s="207" t="s">
        <v>146</v>
      </c>
      <c r="P6" s="207" t="s">
        <v>6</v>
      </c>
      <c r="Q6" s="207" t="s">
        <v>6</v>
      </c>
      <c r="R6" s="209" t="s">
        <v>6</v>
      </c>
    </row>
    <row r="7" spans="1:21" ht="16.5" thickBot="1" x14ac:dyDescent="0.3">
      <c r="A7" s="211"/>
      <c r="B7" s="177"/>
      <c r="C7" s="215" t="s">
        <v>147</v>
      </c>
      <c r="D7" s="216" t="s">
        <v>148</v>
      </c>
      <c r="E7" s="216" t="s">
        <v>176</v>
      </c>
      <c r="F7" s="216" t="s">
        <v>1</v>
      </c>
      <c r="G7" s="216" t="s">
        <v>32</v>
      </c>
      <c r="H7" s="216" t="s">
        <v>39</v>
      </c>
      <c r="I7" s="217" t="s">
        <v>49</v>
      </c>
      <c r="J7" s="178" t="s">
        <v>36</v>
      </c>
      <c r="K7" s="178" t="s">
        <v>34</v>
      </c>
      <c r="L7" s="200">
        <v>0.05</v>
      </c>
      <c r="M7" s="201">
        <v>9.9750000000000005E-2</v>
      </c>
      <c r="N7" s="178" t="s">
        <v>37</v>
      </c>
      <c r="O7" s="178"/>
      <c r="P7" s="178" t="s">
        <v>7</v>
      </c>
      <c r="Q7" s="178" t="s">
        <v>8</v>
      </c>
      <c r="R7" s="202" t="s">
        <v>164</v>
      </c>
    </row>
    <row r="8" spans="1:21" x14ac:dyDescent="0.25">
      <c r="B8" t="s">
        <v>444</v>
      </c>
      <c r="C8" s="2"/>
      <c r="E8" s="26"/>
      <c r="G8" s="26"/>
      <c r="H8" s="26"/>
      <c r="J8" s="199"/>
      <c r="K8" s="203"/>
      <c r="L8" s="204"/>
      <c r="M8" s="203"/>
      <c r="N8" s="179"/>
      <c r="O8" s="179"/>
      <c r="P8" s="179"/>
      <c r="Q8" s="179"/>
      <c r="R8" s="179"/>
    </row>
    <row r="9" spans="1:21" s="186" customFormat="1" x14ac:dyDescent="0.25">
      <c r="A9" s="213" t="s">
        <v>9</v>
      </c>
      <c r="B9" s="186" t="s">
        <v>151</v>
      </c>
      <c r="C9" s="199" t="e">
        <f t="shared" ref="C9:C16" ca="1" si="0">INDIRECT("'"&amp;A9&amp;"'"&amp;"!A10",TRUE)</f>
        <v>#REF!</v>
      </c>
      <c r="E9" s="226"/>
      <c r="G9" s="226"/>
      <c r="H9" s="226"/>
      <c r="J9" s="199" t="e">
        <f t="shared" ref="J9:J14" ca="1" si="1">INDIRECT("'"&amp;A9&amp;"'"&amp;"!G33",TRUE)</f>
        <v>#REF!</v>
      </c>
      <c r="K9" s="199" t="e">
        <f t="shared" ref="K9:K14" ca="1" si="2">INDIRECT("'"&amp;A9&amp;"'"&amp;"!G37",TRUE)</f>
        <v>#REF!</v>
      </c>
      <c r="L9" s="199" t="e">
        <f ca="1">INDIRECT("'"&amp;A9&amp;"'"&amp;"!G34",TRUE)</f>
        <v>#REF!</v>
      </c>
      <c r="M9" s="199" t="e">
        <f ca="1">INDIRECT("'"&amp;A9&amp;"'"&amp;"!G35",TRUE)</f>
        <v>#REF!</v>
      </c>
      <c r="N9" s="199" t="e">
        <f ca="1">INDIRECT("'"&amp;A9&amp;"'"&amp;"!k11",TRUE)</f>
        <v>#REF!</v>
      </c>
      <c r="O9" s="199" t="e">
        <f t="shared" ref="O9:O16" ca="1" si="3">INDIRECT("'"&amp;A9&amp;"'"&amp;"!K12",TRUE)</f>
        <v>#REF!</v>
      </c>
      <c r="P9" s="199" t="e">
        <f t="shared" ref="P9:P15" ca="1" si="4">INDIRECT("'"&amp;A9&amp;"'"&amp;"!K17",TRUE)</f>
        <v>#REF!</v>
      </c>
      <c r="Q9" s="199" t="e">
        <f t="shared" ref="Q9:Q15" ca="1" si="5">INDIRECT("'"&amp;A9&amp;"'"&amp;"!K18",TRUE)</f>
        <v>#REF!</v>
      </c>
      <c r="R9" s="199" t="e">
        <f t="shared" ref="R9:R15" ca="1" si="6">INDIRECT("'"&amp;A9&amp;"'"&amp;"!K19",TRUE)</f>
        <v>#REF!</v>
      </c>
      <c r="T9" s="187"/>
      <c r="U9" s="188"/>
    </row>
    <row r="10" spans="1:21" s="191" customFormat="1" x14ac:dyDescent="0.25">
      <c r="A10" s="212" t="s">
        <v>26</v>
      </c>
      <c r="B10" s="191" t="s">
        <v>152</v>
      </c>
      <c r="C10" s="198" t="e">
        <f t="shared" ca="1" si="0"/>
        <v>#REF!</v>
      </c>
      <c r="E10" s="193"/>
      <c r="G10" s="193"/>
      <c r="H10" s="193"/>
      <c r="J10" s="198" t="e">
        <f t="shared" ca="1" si="1"/>
        <v>#REF!</v>
      </c>
      <c r="K10" s="198" t="e">
        <f t="shared" ca="1" si="2"/>
        <v>#REF!</v>
      </c>
      <c r="L10" s="198" t="e">
        <f ca="1">INDIRECT("'"&amp;A10&amp;"'"&amp;"!G34",TRUE)</f>
        <v>#REF!</v>
      </c>
      <c r="M10" s="198" t="e">
        <f ca="1">INDIRECT("'"&amp;A10&amp;"'"&amp;"!G35",TRUE)</f>
        <v>#REF!</v>
      </c>
      <c r="N10" s="198" t="e">
        <f ca="1">INDIRECT("'"&amp;A10&amp;"'"&amp;"!k11",TRUE)</f>
        <v>#REF!</v>
      </c>
      <c r="O10" s="198" t="e">
        <f t="shared" ca="1" si="3"/>
        <v>#REF!</v>
      </c>
      <c r="P10" s="198" t="e">
        <f t="shared" ca="1" si="4"/>
        <v>#REF!</v>
      </c>
      <c r="Q10" s="198" t="e">
        <f t="shared" ca="1" si="5"/>
        <v>#REF!</v>
      </c>
      <c r="R10" s="198" t="e">
        <f t="shared" ca="1" si="6"/>
        <v>#REF!</v>
      </c>
      <c r="T10" s="196"/>
      <c r="U10" s="197"/>
    </row>
    <row r="11" spans="1:21" s="186" customFormat="1" x14ac:dyDescent="0.25">
      <c r="A11" s="243" t="s">
        <v>27</v>
      </c>
      <c r="B11" s="244" t="s">
        <v>153</v>
      </c>
      <c r="C11" s="199" t="e">
        <f t="shared" ca="1" si="0"/>
        <v>#REF!</v>
      </c>
      <c r="E11" s="226"/>
      <c r="G11" s="226"/>
      <c r="H11" s="226"/>
      <c r="I11" s="226"/>
      <c r="J11" s="199" t="e">
        <f t="shared" ca="1" si="1"/>
        <v>#REF!</v>
      </c>
      <c r="K11" s="199" t="e">
        <f t="shared" ca="1" si="2"/>
        <v>#REF!</v>
      </c>
      <c r="L11" s="199" t="e">
        <f t="shared" ref="L11:L34" ca="1" si="7">INDIRECT("'"&amp;A11&amp;"'"&amp;"!G34",TRUE)</f>
        <v>#REF!</v>
      </c>
      <c r="M11" s="199" t="e">
        <f t="shared" ref="M11:M34" ca="1" si="8">INDIRECT("'"&amp;A11&amp;"'"&amp;"!G35",TRUE)</f>
        <v>#REF!</v>
      </c>
      <c r="N11" s="199" t="e">
        <f t="shared" ref="N11:N34" ca="1" si="9">INDIRECT("'"&amp;A11&amp;"'"&amp;"!k11",TRUE)</f>
        <v>#REF!</v>
      </c>
      <c r="O11" s="199" t="e">
        <f t="shared" ca="1" si="3"/>
        <v>#REF!</v>
      </c>
      <c r="P11" s="199" t="e">
        <f t="shared" ca="1" si="4"/>
        <v>#REF!</v>
      </c>
      <c r="Q11" s="199" t="e">
        <f t="shared" ca="1" si="5"/>
        <v>#REF!</v>
      </c>
      <c r="R11" s="199" t="e">
        <f t="shared" ca="1" si="6"/>
        <v>#REF!</v>
      </c>
      <c r="T11" s="189"/>
      <c r="U11" s="190"/>
    </row>
    <row r="12" spans="1:21" s="191" customFormat="1" ht="15.75" x14ac:dyDescent="0.3">
      <c r="A12" s="212" t="s">
        <v>28</v>
      </c>
      <c r="B12" s="191" t="s">
        <v>154</v>
      </c>
      <c r="C12" s="198" t="e">
        <f t="shared" ca="1" si="0"/>
        <v>#REF!</v>
      </c>
      <c r="D12" s="238"/>
      <c r="E12" s="193"/>
      <c r="G12" s="193"/>
      <c r="H12" s="193"/>
      <c r="J12" s="198" t="e">
        <f t="shared" ca="1" si="1"/>
        <v>#REF!</v>
      </c>
      <c r="K12" s="198" t="e">
        <f t="shared" ca="1" si="2"/>
        <v>#REF!</v>
      </c>
      <c r="L12" s="198" t="e">
        <f t="shared" ca="1" si="7"/>
        <v>#REF!</v>
      </c>
      <c r="M12" s="198" t="e">
        <f t="shared" ca="1" si="8"/>
        <v>#REF!</v>
      </c>
      <c r="N12" s="198" t="e">
        <f t="shared" ca="1" si="9"/>
        <v>#REF!</v>
      </c>
      <c r="O12" s="198" t="e">
        <f t="shared" ca="1" si="3"/>
        <v>#REF!</v>
      </c>
      <c r="P12" s="198" t="e">
        <f t="shared" ca="1" si="4"/>
        <v>#REF!</v>
      </c>
      <c r="Q12" s="198" t="e">
        <f t="shared" ca="1" si="5"/>
        <v>#REF!</v>
      </c>
      <c r="R12" s="198" t="e">
        <f t="shared" ca="1" si="6"/>
        <v>#REF!</v>
      </c>
      <c r="T12" s="194"/>
      <c r="U12" s="195"/>
    </row>
    <row r="13" spans="1:21" x14ac:dyDescent="0.25">
      <c r="A13" s="1" t="s">
        <v>29</v>
      </c>
      <c r="B13" t="s">
        <v>155</v>
      </c>
      <c r="C13" s="199" t="e">
        <f t="shared" ca="1" si="0"/>
        <v>#REF!</v>
      </c>
      <c r="D13" s="242"/>
      <c r="E13" s="26"/>
      <c r="F13" s="26"/>
      <c r="G13" s="26"/>
      <c r="J13" s="199" t="e">
        <f t="shared" ca="1" si="1"/>
        <v>#REF!</v>
      </c>
      <c r="K13" s="199" t="e">
        <f t="shared" ca="1" si="2"/>
        <v>#REF!</v>
      </c>
      <c r="L13" s="199" t="e">
        <f t="shared" ca="1" si="7"/>
        <v>#REF!</v>
      </c>
      <c r="M13" s="199" t="e">
        <f t="shared" ca="1" si="8"/>
        <v>#REF!</v>
      </c>
      <c r="N13" s="199" t="e">
        <f t="shared" ca="1" si="9"/>
        <v>#REF!</v>
      </c>
      <c r="O13" s="199" t="e">
        <f t="shared" ca="1" si="3"/>
        <v>#REF!</v>
      </c>
      <c r="P13" s="199" t="e">
        <f t="shared" ca="1" si="4"/>
        <v>#REF!</v>
      </c>
      <c r="Q13" s="199" t="e">
        <f t="shared" ca="1" si="5"/>
        <v>#REF!</v>
      </c>
      <c r="R13" s="199" t="e">
        <f t="shared" ca="1" si="6"/>
        <v>#REF!</v>
      </c>
      <c r="T13" s="132"/>
      <c r="U13" s="133"/>
    </row>
    <row r="14" spans="1:21" x14ac:dyDescent="0.25">
      <c r="A14" s="1" t="s">
        <v>430</v>
      </c>
      <c r="B14" t="s">
        <v>431</v>
      </c>
      <c r="C14" s="199" t="e">
        <f t="shared" ca="1" si="0"/>
        <v>#REF!</v>
      </c>
      <c r="D14" s="242"/>
      <c r="E14" s="26"/>
      <c r="F14" s="26"/>
      <c r="G14" s="26"/>
      <c r="J14" s="199" t="e">
        <f t="shared" ca="1" si="1"/>
        <v>#REF!</v>
      </c>
      <c r="K14" s="199" t="e">
        <f t="shared" ca="1" si="2"/>
        <v>#REF!</v>
      </c>
      <c r="L14" s="199" t="e">
        <f ca="1">INDIRECT("'"&amp;A14&amp;"'"&amp;"!G34",TRUE)</f>
        <v>#REF!</v>
      </c>
      <c r="M14" s="199" t="e">
        <f ca="1">INDIRECT("'"&amp;A14&amp;"'"&amp;"!G35",TRUE)</f>
        <v>#REF!</v>
      </c>
      <c r="N14" s="199" t="e">
        <f ca="1">INDIRECT("'"&amp;A14&amp;"'"&amp;"!k11",TRUE)</f>
        <v>#REF!</v>
      </c>
      <c r="O14" s="199" t="e">
        <f t="shared" ca="1" si="3"/>
        <v>#REF!</v>
      </c>
      <c r="P14" s="199" t="e">
        <f t="shared" ca="1" si="4"/>
        <v>#REF!</v>
      </c>
      <c r="Q14" s="199" t="e">
        <f t="shared" ca="1" si="5"/>
        <v>#REF!</v>
      </c>
      <c r="R14" s="199" t="e">
        <f t="shared" ca="1" si="6"/>
        <v>#REF!</v>
      </c>
      <c r="T14" s="132"/>
      <c r="U14" s="133"/>
    </row>
    <row r="15" spans="1:21" s="191" customFormat="1" ht="18.75" x14ac:dyDescent="0.3">
      <c r="A15" s="291" t="s">
        <v>290</v>
      </c>
      <c r="B15" s="291" t="s">
        <v>291</v>
      </c>
      <c r="C15" s="198" t="e">
        <f t="shared" ca="1" si="0"/>
        <v>#REF!</v>
      </c>
      <c r="D15" s="191" t="e">
        <f ca="1">INDIRECT("'"&amp;A15&amp;"'"&amp;"!B19",TRUE)</f>
        <v>#REF!</v>
      </c>
      <c r="E15" s="193">
        <v>42401</v>
      </c>
      <c r="G15" s="193" t="e">
        <f ca="1">INDIRECT("'"&amp;A15&amp;"'"&amp;"!E18",TRUE)</f>
        <v>#REF!</v>
      </c>
      <c r="H15" s="193"/>
      <c r="J15" s="198">
        <v>300</v>
      </c>
      <c r="K15" s="198">
        <v>344.93</v>
      </c>
      <c r="L15" s="198">
        <v>15</v>
      </c>
      <c r="M15" s="198">
        <v>29.93</v>
      </c>
      <c r="N15" s="198" t="e">
        <f t="shared" ca="1" si="9"/>
        <v>#REF!</v>
      </c>
      <c r="O15" s="198" t="e">
        <f t="shared" ca="1" si="3"/>
        <v>#REF!</v>
      </c>
      <c r="P15" s="198" t="e">
        <f t="shared" ca="1" si="4"/>
        <v>#REF!</v>
      </c>
      <c r="Q15" s="198" t="e">
        <f t="shared" ca="1" si="5"/>
        <v>#REF!</v>
      </c>
      <c r="R15" s="198" t="e">
        <f t="shared" ca="1" si="6"/>
        <v>#REF!</v>
      </c>
      <c r="T15" s="194"/>
      <c r="U15" s="195"/>
    </row>
    <row r="16" spans="1:21" x14ac:dyDescent="0.25">
      <c r="A16" s="212" t="s">
        <v>344</v>
      </c>
      <c r="B16" s="191" t="s">
        <v>292</v>
      </c>
      <c r="C16" s="199" t="e">
        <f t="shared" ca="1" si="0"/>
        <v>#REF!</v>
      </c>
      <c r="D16" s="186" t="e">
        <f ca="1">INDIRECT("'"&amp;A16&amp;"'"&amp;"!B19",TRUE)</f>
        <v>#REF!</v>
      </c>
      <c r="E16" s="226" t="e">
        <f ca="1">INDIRECT("'"&amp;A16&amp;"'"&amp;"!B18",TRUE)</f>
        <v>#REF!</v>
      </c>
      <c r="G16" s="226" t="e">
        <f ca="1">INDIRECT("'"&amp;A16&amp;"'"&amp;"!E18",TRUE)</f>
        <v>#REF!</v>
      </c>
      <c r="J16" s="199" t="e">
        <f ca="1">INDIRECT("'"&amp;A16&amp;"'"&amp;"!G33",TRUE)</f>
        <v>#REF!</v>
      </c>
      <c r="K16" s="199" t="e">
        <f ca="1">INDIRECT("'"&amp;A16&amp;"'"&amp;"!G37",TRUE)</f>
        <v>#REF!</v>
      </c>
      <c r="L16" s="199" t="e">
        <f t="shared" ca="1" si="7"/>
        <v>#REF!</v>
      </c>
      <c r="M16" s="199" t="e">
        <f t="shared" ca="1" si="8"/>
        <v>#REF!</v>
      </c>
      <c r="N16" s="199" t="e">
        <f t="shared" ca="1" si="9"/>
        <v>#REF!</v>
      </c>
      <c r="O16" s="199" t="e">
        <f t="shared" ca="1" si="3"/>
        <v>#REF!</v>
      </c>
      <c r="P16" s="199" t="e">
        <f t="shared" ref="P16:P34" ca="1" si="10">INDIRECT("'"&amp;A16&amp;"'"&amp;"!K17",TRUE)</f>
        <v>#REF!</v>
      </c>
      <c r="Q16" s="199" t="e">
        <f t="shared" ref="Q16:Q34" ca="1" si="11">INDIRECT("'"&amp;A16&amp;"'"&amp;"!K18",TRUE)</f>
        <v>#REF!</v>
      </c>
      <c r="R16" s="199" t="e">
        <f t="shared" ref="R16:R34" ca="1" si="12">INDIRECT("'"&amp;A16&amp;"'"&amp;"!K19",TRUE)</f>
        <v>#REF!</v>
      </c>
      <c r="T16" s="132"/>
      <c r="U16" s="133"/>
    </row>
    <row r="17" spans="1:21" s="191" customFormat="1" x14ac:dyDescent="0.25">
      <c r="A17" s="212" t="s">
        <v>345</v>
      </c>
      <c r="B17" s="191" t="s">
        <v>293</v>
      </c>
      <c r="C17" s="198" t="e">
        <f t="shared" ref="C17:C30" ca="1" si="13">INDIRECT("'"&amp;A17&amp;"'"&amp;"!A10",TRUE)</f>
        <v>#REF!</v>
      </c>
      <c r="D17" s="191" t="e">
        <f t="shared" ref="D17:D29" ca="1" si="14">INDIRECT("'"&amp;A17&amp;"'"&amp;"!B19",TRUE)</f>
        <v>#REF!</v>
      </c>
      <c r="E17" s="193" t="e">
        <f t="shared" ref="E17:E30" ca="1" si="15">INDIRECT("'"&amp;A17&amp;"'"&amp;"!B18",TRUE)</f>
        <v>#REF!</v>
      </c>
      <c r="G17" s="193" t="e">
        <f t="shared" ref="G17:G30" ca="1" si="16">INDIRECT("'"&amp;A17&amp;"'"&amp;"!E18",TRUE)</f>
        <v>#REF!</v>
      </c>
      <c r="H17" s="193"/>
      <c r="J17" s="198" t="e">
        <f ca="1">INDIRECT("'"&amp;A17&amp;"'"&amp;"!G33",TRUE)</f>
        <v>#REF!</v>
      </c>
      <c r="K17" s="198" t="e">
        <f t="shared" ref="K17:K30" ca="1" si="17">INDIRECT("'"&amp;A17&amp;"'"&amp;"!G37",TRUE)</f>
        <v>#REF!</v>
      </c>
      <c r="L17" s="198" t="e">
        <f t="shared" ca="1" si="7"/>
        <v>#REF!</v>
      </c>
      <c r="M17" s="198" t="e">
        <f t="shared" ca="1" si="8"/>
        <v>#REF!</v>
      </c>
      <c r="N17" s="198" t="e">
        <f t="shared" ca="1" si="9"/>
        <v>#REF!</v>
      </c>
      <c r="O17" s="198" t="e">
        <f t="shared" ref="O17:O34" ca="1" si="18">INDIRECT("'"&amp;A17&amp;"'"&amp;"!K12",TRUE)</f>
        <v>#REF!</v>
      </c>
      <c r="P17" s="198" t="e">
        <f t="shared" ca="1" si="10"/>
        <v>#REF!</v>
      </c>
      <c r="Q17" s="198" t="e">
        <f t="shared" ca="1" si="11"/>
        <v>#REF!</v>
      </c>
      <c r="R17" s="198" t="e">
        <f t="shared" ca="1" si="12"/>
        <v>#REF!</v>
      </c>
      <c r="T17" s="194"/>
      <c r="U17" s="195"/>
    </row>
    <row r="18" spans="1:21" x14ac:dyDescent="0.25">
      <c r="A18" s="212" t="s">
        <v>346</v>
      </c>
      <c r="B18" s="191" t="s">
        <v>294</v>
      </c>
      <c r="C18" s="199" t="e">
        <f ca="1">INDIRECT("'"&amp;A18&amp;"'"&amp;"!A10",TRUE)</f>
        <v>#REF!</v>
      </c>
      <c r="D18" s="186" t="e">
        <f t="shared" ca="1" si="14"/>
        <v>#REF!</v>
      </c>
      <c r="E18" s="226" t="e">
        <f ca="1">INDIRECT("'"&amp;A18&amp;"'"&amp;"!B18",TRUE)</f>
        <v>#REF!</v>
      </c>
      <c r="G18" s="226" t="e">
        <f t="shared" ca="1" si="16"/>
        <v>#REF!</v>
      </c>
      <c r="J18" s="199" t="e">
        <f t="shared" ref="J18:J30" ca="1" si="19">INDIRECT("'"&amp;A18&amp;"'"&amp;"!G33",TRUE)</f>
        <v>#REF!</v>
      </c>
      <c r="K18" s="199" t="e">
        <f t="shared" ca="1" si="17"/>
        <v>#REF!</v>
      </c>
      <c r="L18" s="199" t="e">
        <f t="shared" ca="1" si="7"/>
        <v>#REF!</v>
      </c>
      <c r="M18" s="199" t="e">
        <f t="shared" ca="1" si="8"/>
        <v>#REF!</v>
      </c>
      <c r="N18" s="199" t="e">
        <f t="shared" ca="1" si="9"/>
        <v>#REF!</v>
      </c>
      <c r="O18" s="199" t="e">
        <f t="shared" ca="1" si="18"/>
        <v>#REF!</v>
      </c>
      <c r="P18" s="199" t="e">
        <f t="shared" ca="1" si="10"/>
        <v>#REF!</v>
      </c>
      <c r="Q18" s="199" t="e">
        <f t="shared" ca="1" si="11"/>
        <v>#REF!</v>
      </c>
      <c r="R18" s="199" t="e">
        <f t="shared" ca="1" si="12"/>
        <v>#REF!</v>
      </c>
      <c r="T18" s="132"/>
      <c r="U18" s="133"/>
    </row>
    <row r="19" spans="1:21" s="191" customFormat="1" x14ac:dyDescent="0.25">
      <c r="A19" s="212" t="s">
        <v>347</v>
      </c>
      <c r="B19" s="191" t="s">
        <v>295</v>
      </c>
      <c r="C19" s="198" t="e">
        <f t="shared" ca="1" si="13"/>
        <v>#REF!</v>
      </c>
      <c r="D19" s="191" t="e">
        <f t="shared" ca="1" si="14"/>
        <v>#REF!</v>
      </c>
      <c r="E19" s="193" t="e">
        <f t="shared" ca="1" si="15"/>
        <v>#REF!</v>
      </c>
      <c r="G19" s="193" t="e">
        <f t="shared" ca="1" si="16"/>
        <v>#REF!</v>
      </c>
      <c r="H19" s="193"/>
      <c r="J19" s="198" t="e">
        <f t="shared" ca="1" si="19"/>
        <v>#REF!</v>
      </c>
      <c r="K19" s="198" t="e">
        <f t="shared" ca="1" si="17"/>
        <v>#REF!</v>
      </c>
      <c r="L19" s="198" t="e">
        <f t="shared" ca="1" si="7"/>
        <v>#REF!</v>
      </c>
      <c r="M19" s="198" t="e">
        <f t="shared" ca="1" si="8"/>
        <v>#REF!</v>
      </c>
      <c r="N19" s="198" t="e">
        <f t="shared" ca="1" si="9"/>
        <v>#REF!</v>
      </c>
      <c r="O19" s="198" t="e">
        <f t="shared" ca="1" si="18"/>
        <v>#REF!</v>
      </c>
      <c r="P19" s="198" t="e">
        <f t="shared" ca="1" si="10"/>
        <v>#REF!</v>
      </c>
      <c r="Q19" s="198" t="e">
        <f t="shared" ca="1" si="11"/>
        <v>#REF!</v>
      </c>
      <c r="R19" s="198" t="e">
        <f t="shared" ca="1" si="12"/>
        <v>#REF!</v>
      </c>
      <c r="T19" s="194"/>
      <c r="U19" s="195"/>
    </row>
    <row r="20" spans="1:21" x14ac:dyDescent="0.25">
      <c r="A20" s="212" t="s">
        <v>348</v>
      </c>
      <c r="B20" s="191" t="s">
        <v>296</v>
      </c>
      <c r="C20" s="199" t="e">
        <f t="shared" ca="1" si="13"/>
        <v>#REF!</v>
      </c>
      <c r="D20" s="186" t="e">
        <f t="shared" ca="1" si="14"/>
        <v>#REF!</v>
      </c>
      <c r="E20" s="226" t="e">
        <f t="shared" ca="1" si="15"/>
        <v>#REF!</v>
      </c>
      <c r="G20" s="226" t="e">
        <f t="shared" ca="1" si="16"/>
        <v>#REF!</v>
      </c>
      <c r="J20" s="199" t="e">
        <f t="shared" ca="1" si="19"/>
        <v>#REF!</v>
      </c>
      <c r="K20" s="199" t="e">
        <f t="shared" ca="1" si="17"/>
        <v>#REF!</v>
      </c>
      <c r="L20" s="199" t="e">
        <f t="shared" ca="1" si="7"/>
        <v>#REF!</v>
      </c>
      <c r="M20" s="199" t="e">
        <f t="shared" ca="1" si="8"/>
        <v>#REF!</v>
      </c>
      <c r="N20" s="199" t="e">
        <f t="shared" ca="1" si="9"/>
        <v>#REF!</v>
      </c>
      <c r="O20" s="199" t="e">
        <f t="shared" ca="1" si="18"/>
        <v>#REF!</v>
      </c>
      <c r="P20" s="199" t="e">
        <f t="shared" ca="1" si="10"/>
        <v>#REF!</v>
      </c>
      <c r="Q20" s="199" t="e">
        <f t="shared" ca="1" si="11"/>
        <v>#REF!</v>
      </c>
      <c r="R20" s="199" t="e">
        <f t="shared" ca="1" si="12"/>
        <v>#REF!</v>
      </c>
      <c r="T20" s="132"/>
      <c r="U20" s="133"/>
    </row>
    <row r="21" spans="1:21" s="191" customFormat="1" x14ac:dyDescent="0.25">
      <c r="A21" s="212" t="s">
        <v>349</v>
      </c>
      <c r="B21" s="191" t="s">
        <v>297</v>
      </c>
      <c r="C21" s="198" t="e">
        <f t="shared" ca="1" si="13"/>
        <v>#REF!</v>
      </c>
      <c r="D21" s="191" t="e">
        <f t="shared" ca="1" si="14"/>
        <v>#REF!</v>
      </c>
      <c r="E21" s="193" t="e">
        <f t="shared" ca="1" si="15"/>
        <v>#REF!</v>
      </c>
      <c r="G21" s="193" t="e">
        <f t="shared" ca="1" si="16"/>
        <v>#REF!</v>
      </c>
      <c r="H21" s="193"/>
      <c r="J21" s="198" t="e">
        <f t="shared" ca="1" si="19"/>
        <v>#REF!</v>
      </c>
      <c r="K21" s="198" t="e">
        <f t="shared" ca="1" si="17"/>
        <v>#REF!</v>
      </c>
      <c r="L21" s="198" t="e">
        <f t="shared" ca="1" si="7"/>
        <v>#REF!</v>
      </c>
      <c r="M21" s="198" t="e">
        <f t="shared" ca="1" si="8"/>
        <v>#REF!</v>
      </c>
      <c r="N21" s="198" t="e">
        <f t="shared" ca="1" si="9"/>
        <v>#REF!</v>
      </c>
      <c r="O21" s="198" t="e">
        <f t="shared" ca="1" si="18"/>
        <v>#REF!</v>
      </c>
      <c r="P21" s="198" t="e">
        <f t="shared" ca="1" si="10"/>
        <v>#REF!</v>
      </c>
      <c r="Q21" s="198" t="e">
        <f t="shared" ca="1" si="11"/>
        <v>#REF!</v>
      </c>
      <c r="R21" s="198" t="e">
        <f t="shared" ca="1" si="12"/>
        <v>#REF!</v>
      </c>
      <c r="T21" s="194"/>
      <c r="U21" s="195"/>
    </row>
    <row r="22" spans="1:21" x14ac:dyDescent="0.25">
      <c r="A22" s="212" t="s">
        <v>350</v>
      </c>
      <c r="B22" s="191" t="s">
        <v>298</v>
      </c>
      <c r="C22" s="199" t="e">
        <f t="shared" ca="1" si="13"/>
        <v>#REF!</v>
      </c>
      <c r="D22" s="186" t="e">
        <f t="shared" ca="1" si="14"/>
        <v>#REF!</v>
      </c>
      <c r="E22" s="226" t="e">
        <f t="shared" ca="1" si="15"/>
        <v>#REF!</v>
      </c>
      <c r="G22" s="226" t="e">
        <f t="shared" ca="1" si="16"/>
        <v>#REF!</v>
      </c>
      <c r="J22" s="199" t="e">
        <f t="shared" ca="1" si="19"/>
        <v>#REF!</v>
      </c>
      <c r="K22" s="199" t="e">
        <f t="shared" ca="1" si="17"/>
        <v>#REF!</v>
      </c>
      <c r="L22" s="199" t="e">
        <f t="shared" ca="1" si="7"/>
        <v>#REF!</v>
      </c>
      <c r="M22" s="199" t="e">
        <f t="shared" ca="1" si="8"/>
        <v>#REF!</v>
      </c>
      <c r="N22" s="199" t="e">
        <f t="shared" ca="1" si="9"/>
        <v>#REF!</v>
      </c>
      <c r="O22" s="199" t="e">
        <f t="shared" ca="1" si="18"/>
        <v>#REF!</v>
      </c>
      <c r="P22" s="199" t="e">
        <f t="shared" ca="1" si="10"/>
        <v>#REF!</v>
      </c>
      <c r="Q22" s="199" t="e">
        <f t="shared" ca="1" si="11"/>
        <v>#REF!</v>
      </c>
      <c r="R22" s="199" t="e">
        <f t="shared" ca="1" si="12"/>
        <v>#REF!</v>
      </c>
      <c r="T22" s="132"/>
      <c r="U22" s="133"/>
    </row>
    <row r="23" spans="1:21" s="191" customFormat="1" x14ac:dyDescent="0.25">
      <c r="A23" s="212" t="s">
        <v>351</v>
      </c>
      <c r="B23" s="191" t="s">
        <v>289</v>
      </c>
      <c r="C23" s="198" t="e">
        <f t="shared" ca="1" si="13"/>
        <v>#REF!</v>
      </c>
      <c r="D23" s="191" t="e">
        <f t="shared" ca="1" si="14"/>
        <v>#REF!</v>
      </c>
      <c r="E23" s="193" t="e">
        <f t="shared" ca="1" si="15"/>
        <v>#REF!</v>
      </c>
      <c r="G23" s="193" t="e">
        <f t="shared" ca="1" si="16"/>
        <v>#REF!</v>
      </c>
      <c r="H23" s="193"/>
      <c r="J23" s="198" t="e">
        <f t="shared" ca="1" si="19"/>
        <v>#REF!</v>
      </c>
      <c r="K23" s="198" t="e">
        <f t="shared" ca="1" si="17"/>
        <v>#REF!</v>
      </c>
      <c r="L23" s="198" t="e">
        <f t="shared" ca="1" si="7"/>
        <v>#REF!</v>
      </c>
      <c r="M23" s="198" t="e">
        <f t="shared" ca="1" si="8"/>
        <v>#REF!</v>
      </c>
      <c r="N23" s="198" t="e">
        <f t="shared" ca="1" si="9"/>
        <v>#REF!</v>
      </c>
      <c r="O23" s="198" t="e">
        <f t="shared" ca="1" si="18"/>
        <v>#REF!</v>
      </c>
      <c r="P23" s="198" t="e">
        <f t="shared" ca="1" si="10"/>
        <v>#REF!</v>
      </c>
      <c r="Q23" s="198" t="e">
        <f t="shared" ca="1" si="11"/>
        <v>#REF!</v>
      </c>
      <c r="R23" s="198" t="e">
        <f t="shared" ca="1" si="12"/>
        <v>#REF!</v>
      </c>
      <c r="T23" s="194"/>
      <c r="U23" s="195"/>
    </row>
    <row r="24" spans="1:21" x14ac:dyDescent="0.25">
      <c r="A24" s="212" t="s">
        <v>352</v>
      </c>
      <c r="B24" s="191" t="s">
        <v>299</v>
      </c>
      <c r="C24" s="199" t="e">
        <f t="shared" ca="1" si="13"/>
        <v>#REF!</v>
      </c>
      <c r="D24" s="186" t="e">
        <f t="shared" ca="1" si="14"/>
        <v>#REF!</v>
      </c>
      <c r="E24" s="226" t="e">
        <f t="shared" ca="1" si="15"/>
        <v>#REF!</v>
      </c>
      <c r="G24" s="226" t="e">
        <f t="shared" ca="1" si="16"/>
        <v>#REF!</v>
      </c>
      <c r="J24" s="199" t="e">
        <f t="shared" ca="1" si="19"/>
        <v>#REF!</v>
      </c>
      <c r="K24" s="199" t="e">
        <f t="shared" ca="1" si="17"/>
        <v>#REF!</v>
      </c>
      <c r="L24" s="199" t="e">
        <f t="shared" ca="1" si="7"/>
        <v>#REF!</v>
      </c>
      <c r="M24" s="199" t="e">
        <f t="shared" ca="1" si="8"/>
        <v>#REF!</v>
      </c>
      <c r="N24" s="199" t="e">
        <f t="shared" ca="1" si="9"/>
        <v>#REF!</v>
      </c>
      <c r="O24" s="199" t="e">
        <f t="shared" ca="1" si="18"/>
        <v>#REF!</v>
      </c>
      <c r="P24" s="199" t="e">
        <f t="shared" ca="1" si="10"/>
        <v>#REF!</v>
      </c>
      <c r="Q24" s="199" t="e">
        <f t="shared" ca="1" si="11"/>
        <v>#REF!</v>
      </c>
      <c r="R24" s="199" t="e">
        <f t="shared" ca="1" si="12"/>
        <v>#REF!</v>
      </c>
      <c r="T24" s="132"/>
      <c r="U24" s="133"/>
    </row>
    <row r="25" spans="1:21" s="191" customFormat="1" x14ac:dyDescent="0.25">
      <c r="A25" s="212" t="s">
        <v>353</v>
      </c>
      <c r="B25" s="191" t="s">
        <v>300</v>
      </c>
      <c r="C25" s="198" t="e">
        <f t="shared" ca="1" si="13"/>
        <v>#REF!</v>
      </c>
      <c r="D25" s="191" t="e">
        <f t="shared" ca="1" si="14"/>
        <v>#REF!</v>
      </c>
      <c r="E25" s="193" t="e">
        <f t="shared" ca="1" si="15"/>
        <v>#REF!</v>
      </c>
      <c r="G25" s="193" t="e">
        <f t="shared" ca="1" si="16"/>
        <v>#REF!</v>
      </c>
      <c r="H25" s="193"/>
      <c r="J25" s="198" t="e">
        <f t="shared" ca="1" si="19"/>
        <v>#REF!</v>
      </c>
      <c r="K25" s="198" t="e">
        <f t="shared" ca="1" si="17"/>
        <v>#REF!</v>
      </c>
      <c r="L25" s="198" t="e">
        <f t="shared" ca="1" si="7"/>
        <v>#REF!</v>
      </c>
      <c r="M25" s="198" t="e">
        <f t="shared" ca="1" si="8"/>
        <v>#REF!</v>
      </c>
      <c r="N25" s="198" t="e">
        <f t="shared" ca="1" si="9"/>
        <v>#REF!</v>
      </c>
      <c r="O25" s="198" t="e">
        <f t="shared" ca="1" si="18"/>
        <v>#REF!</v>
      </c>
      <c r="P25" s="198" t="e">
        <f t="shared" ca="1" si="10"/>
        <v>#REF!</v>
      </c>
      <c r="Q25" s="198" t="e">
        <f t="shared" ca="1" si="11"/>
        <v>#REF!</v>
      </c>
      <c r="R25" s="198" t="e">
        <f t="shared" ca="1" si="12"/>
        <v>#REF!</v>
      </c>
      <c r="T25" s="194"/>
      <c r="U25" s="195"/>
    </row>
    <row r="26" spans="1:21" x14ac:dyDescent="0.25">
      <c r="A26" s="212" t="s">
        <v>354</v>
      </c>
      <c r="B26" s="191" t="s">
        <v>301</v>
      </c>
      <c r="C26" s="199" t="e">
        <f t="shared" ca="1" si="13"/>
        <v>#REF!</v>
      </c>
      <c r="D26" s="186" t="e">
        <f t="shared" ca="1" si="14"/>
        <v>#REF!</v>
      </c>
      <c r="E26" s="226" t="e">
        <f t="shared" ca="1" si="15"/>
        <v>#REF!</v>
      </c>
      <c r="G26" s="226" t="e">
        <f t="shared" ca="1" si="16"/>
        <v>#REF!</v>
      </c>
      <c r="J26" s="199" t="e">
        <f t="shared" ca="1" si="19"/>
        <v>#REF!</v>
      </c>
      <c r="K26" s="199" t="e">
        <f t="shared" ca="1" si="17"/>
        <v>#REF!</v>
      </c>
      <c r="L26" s="199" t="e">
        <f t="shared" ca="1" si="7"/>
        <v>#REF!</v>
      </c>
      <c r="M26" s="199" t="e">
        <f t="shared" ca="1" si="8"/>
        <v>#REF!</v>
      </c>
      <c r="N26" s="199" t="e">
        <f t="shared" ca="1" si="9"/>
        <v>#REF!</v>
      </c>
      <c r="O26" s="199" t="e">
        <f t="shared" ca="1" si="18"/>
        <v>#REF!</v>
      </c>
      <c r="P26" s="199" t="e">
        <f t="shared" ca="1" si="10"/>
        <v>#REF!</v>
      </c>
      <c r="Q26" s="199" t="e">
        <f t="shared" ca="1" si="11"/>
        <v>#REF!</v>
      </c>
      <c r="R26" s="199" t="e">
        <f t="shared" ca="1" si="12"/>
        <v>#REF!</v>
      </c>
      <c r="T26" s="132"/>
      <c r="U26" s="133"/>
    </row>
    <row r="27" spans="1:21" s="191" customFormat="1" x14ac:dyDescent="0.25">
      <c r="A27" s="212" t="s">
        <v>355</v>
      </c>
      <c r="B27" s="191" t="s">
        <v>302</v>
      </c>
      <c r="C27" s="198" t="e">
        <f t="shared" ca="1" si="13"/>
        <v>#REF!</v>
      </c>
      <c r="D27" s="191" t="e">
        <f t="shared" ca="1" si="14"/>
        <v>#REF!</v>
      </c>
      <c r="E27" s="193" t="e">
        <f t="shared" ca="1" si="15"/>
        <v>#REF!</v>
      </c>
      <c r="G27" s="193" t="e">
        <f t="shared" ca="1" si="16"/>
        <v>#REF!</v>
      </c>
      <c r="H27" s="193"/>
      <c r="J27" s="198" t="e">
        <f t="shared" ca="1" si="19"/>
        <v>#REF!</v>
      </c>
      <c r="K27" s="198" t="e">
        <f t="shared" ca="1" si="17"/>
        <v>#REF!</v>
      </c>
      <c r="L27" s="198" t="e">
        <f t="shared" ca="1" si="7"/>
        <v>#REF!</v>
      </c>
      <c r="M27" s="198" t="e">
        <f t="shared" ca="1" si="8"/>
        <v>#REF!</v>
      </c>
      <c r="N27" s="198" t="e">
        <f t="shared" ca="1" si="9"/>
        <v>#REF!</v>
      </c>
      <c r="O27" s="198" t="e">
        <f t="shared" ca="1" si="18"/>
        <v>#REF!</v>
      </c>
      <c r="P27" s="198" t="e">
        <f t="shared" ca="1" si="10"/>
        <v>#REF!</v>
      </c>
      <c r="Q27" s="198" t="e">
        <f t="shared" ca="1" si="11"/>
        <v>#REF!</v>
      </c>
      <c r="R27" s="198" t="e">
        <f t="shared" ca="1" si="12"/>
        <v>#REF!</v>
      </c>
      <c r="T27" s="194"/>
      <c r="U27" s="195"/>
    </row>
    <row r="28" spans="1:21" x14ac:dyDescent="0.25">
      <c r="A28" s="212" t="s">
        <v>356</v>
      </c>
      <c r="B28" s="191" t="s">
        <v>303</v>
      </c>
      <c r="C28" s="199" t="e">
        <f t="shared" ca="1" si="13"/>
        <v>#REF!</v>
      </c>
      <c r="D28" s="186" t="e">
        <f t="shared" ca="1" si="14"/>
        <v>#REF!</v>
      </c>
      <c r="E28" s="226" t="e">
        <f t="shared" ca="1" si="15"/>
        <v>#REF!</v>
      </c>
      <c r="G28" s="226" t="e">
        <f t="shared" ca="1" si="16"/>
        <v>#REF!</v>
      </c>
      <c r="J28" s="199" t="e">
        <f t="shared" ca="1" si="19"/>
        <v>#REF!</v>
      </c>
      <c r="K28" s="199" t="e">
        <f t="shared" ca="1" si="17"/>
        <v>#REF!</v>
      </c>
      <c r="L28" s="199" t="e">
        <f t="shared" ca="1" si="7"/>
        <v>#REF!</v>
      </c>
      <c r="M28" s="199" t="e">
        <f t="shared" ca="1" si="8"/>
        <v>#REF!</v>
      </c>
      <c r="N28" s="199" t="e">
        <f t="shared" ca="1" si="9"/>
        <v>#REF!</v>
      </c>
      <c r="O28" s="199" t="e">
        <f t="shared" ca="1" si="18"/>
        <v>#REF!</v>
      </c>
      <c r="P28" s="199" t="e">
        <f t="shared" ca="1" si="10"/>
        <v>#REF!</v>
      </c>
      <c r="Q28" s="199" t="e">
        <f t="shared" ca="1" si="11"/>
        <v>#REF!</v>
      </c>
      <c r="R28" s="199" t="e">
        <f t="shared" ca="1" si="12"/>
        <v>#REF!</v>
      </c>
      <c r="T28" s="132"/>
      <c r="U28" s="133"/>
    </row>
    <row r="29" spans="1:21" s="191" customFormat="1" x14ac:dyDescent="0.25">
      <c r="A29" s="212" t="s">
        <v>357</v>
      </c>
      <c r="B29" s="191" t="s">
        <v>304</v>
      </c>
      <c r="C29" s="198" t="e">
        <f t="shared" ca="1" si="13"/>
        <v>#REF!</v>
      </c>
      <c r="D29" s="191" t="e">
        <f t="shared" ca="1" si="14"/>
        <v>#REF!</v>
      </c>
      <c r="E29" s="193" t="e">
        <f t="shared" ca="1" si="15"/>
        <v>#REF!</v>
      </c>
      <c r="G29" s="193" t="e">
        <f t="shared" ca="1" si="16"/>
        <v>#REF!</v>
      </c>
      <c r="H29" s="193"/>
      <c r="J29" s="198" t="e">
        <f t="shared" ca="1" si="19"/>
        <v>#REF!</v>
      </c>
      <c r="K29" s="198" t="e">
        <f t="shared" ca="1" si="17"/>
        <v>#REF!</v>
      </c>
      <c r="L29" s="198" t="e">
        <f t="shared" ca="1" si="7"/>
        <v>#REF!</v>
      </c>
      <c r="M29" s="198" t="e">
        <f t="shared" ca="1" si="8"/>
        <v>#REF!</v>
      </c>
      <c r="N29" s="198" t="e">
        <f t="shared" ca="1" si="9"/>
        <v>#REF!</v>
      </c>
      <c r="O29" s="198" t="e">
        <f t="shared" ca="1" si="18"/>
        <v>#REF!</v>
      </c>
      <c r="P29" s="198" t="e">
        <f t="shared" ca="1" si="10"/>
        <v>#REF!</v>
      </c>
      <c r="Q29" s="198" t="e">
        <f t="shared" ca="1" si="11"/>
        <v>#REF!</v>
      </c>
      <c r="R29" s="198" t="e">
        <f t="shared" ca="1" si="12"/>
        <v>#REF!</v>
      </c>
      <c r="T29" s="194"/>
      <c r="U29" s="195"/>
    </row>
    <row r="30" spans="1:21" x14ac:dyDescent="0.25">
      <c r="A30" s="212" t="s">
        <v>358</v>
      </c>
      <c r="B30" s="191" t="s">
        <v>305</v>
      </c>
      <c r="C30" s="199" t="e">
        <f t="shared" ca="1" si="13"/>
        <v>#REF!</v>
      </c>
      <c r="D30" s="186" t="e">
        <f ca="1">INDIRECT("'"&amp;A30&amp;"'"&amp;"!B19",TRUE)</f>
        <v>#REF!</v>
      </c>
      <c r="E30" s="226" t="e">
        <f t="shared" ca="1" si="15"/>
        <v>#REF!</v>
      </c>
      <c r="G30" s="226" t="e">
        <f t="shared" ca="1" si="16"/>
        <v>#REF!</v>
      </c>
      <c r="J30" s="199" t="e">
        <f t="shared" ca="1" si="19"/>
        <v>#REF!</v>
      </c>
      <c r="K30" s="199" t="e">
        <f t="shared" ca="1" si="17"/>
        <v>#REF!</v>
      </c>
      <c r="L30" s="199" t="e">
        <f t="shared" ca="1" si="7"/>
        <v>#REF!</v>
      </c>
      <c r="M30" s="199" t="e">
        <f t="shared" ca="1" si="8"/>
        <v>#REF!</v>
      </c>
      <c r="N30" s="199" t="e">
        <f t="shared" ca="1" si="9"/>
        <v>#REF!</v>
      </c>
      <c r="O30" s="199" t="e">
        <f t="shared" ca="1" si="18"/>
        <v>#REF!</v>
      </c>
      <c r="P30" s="199" t="e">
        <f t="shared" ca="1" si="10"/>
        <v>#REF!</v>
      </c>
      <c r="Q30" s="199" t="e">
        <f t="shared" ca="1" si="11"/>
        <v>#REF!</v>
      </c>
      <c r="R30" s="199" t="e">
        <f t="shared" ca="1" si="12"/>
        <v>#REF!</v>
      </c>
      <c r="T30" s="132"/>
      <c r="U30" s="133"/>
    </row>
    <row r="31" spans="1:21" s="191" customFormat="1" x14ac:dyDescent="0.25">
      <c r="A31" s="212" t="s">
        <v>359</v>
      </c>
      <c r="B31" s="191" t="s">
        <v>306</v>
      </c>
      <c r="C31" s="192"/>
      <c r="E31" s="193"/>
      <c r="G31" s="193"/>
      <c r="H31" s="193"/>
      <c r="J31" s="198" t="e">
        <f ca="1">INDIRECT("'"&amp;A31&amp;"'"&amp;"!G33",TRUE)</f>
        <v>#REF!</v>
      </c>
      <c r="K31" s="198" t="e">
        <f ca="1">INDIRECT("'"&amp;A31&amp;"'"&amp;"!G37",TRUE)</f>
        <v>#REF!</v>
      </c>
      <c r="L31" s="198" t="e">
        <f t="shared" ca="1" si="7"/>
        <v>#REF!</v>
      </c>
      <c r="M31" s="198" t="e">
        <f t="shared" ca="1" si="8"/>
        <v>#REF!</v>
      </c>
      <c r="N31" s="198" t="e">
        <f t="shared" ca="1" si="9"/>
        <v>#REF!</v>
      </c>
      <c r="O31" s="198" t="e">
        <f t="shared" ca="1" si="18"/>
        <v>#REF!</v>
      </c>
      <c r="P31" s="198" t="e">
        <f t="shared" ca="1" si="10"/>
        <v>#REF!</v>
      </c>
      <c r="Q31" s="198" t="e">
        <f t="shared" ca="1" si="11"/>
        <v>#REF!</v>
      </c>
      <c r="R31" s="198" t="e">
        <f t="shared" ca="1" si="12"/>
        <v>#REF!</v>
      </c>
      <c r="T31" s="194"/>
      <c r="U31" s="195"/>
    </row>
    <row r="32" spans="1:21" x14ac:dyDescent="0.25">
      <c r="A32" s="212" t="s">
        <v>360</v>
      </c>
      <c r="B32" s="191" t="s">
        <v>307</v>
      </c>
      <c r="C32" s="2"/>
      <c r="I32" s="321"/>
      <c r="J32" s="199" t="e">
        <f ca="1">INDIRECT("'"&amp;A32&amp;"'"&amp;"!G33",TRUE)</f>
        <v>#REF!</v>
      </c>
      <c r="K32" s="199" t="e">
        <f ca="1">INDIRECT("'"&amp;A32&amp;"'"&amp;"!G37",TRUE)</f>
        <v>#REF!</v>
      </c>
      <c r="L32" s="199" t="e">
        <f t="shared" ca="1" si="7"/>
        <v>#REF!</v>
      </c>
      <c r="M32" s="199" t="e">
        <f t="shared" ca="1" si="8"/>
        <v>#REF!</v>
      </c>
      <c r="N32" s="199" t="e">
        <f t="shared" ca="1" si="9"/>
        <v>#REF!</v>
      </c>
      <c r="O32" s="199" t="e">
        <f t="shared" ca="1" si="18"/>
        <v>#REF!</v>
      </c>
      <c r="P32" s="199" t="e">
        <f t="shared" ca="1" si="10"/>
        <v>#REF!</v>
      </c>
      <c r="Q32" s="199" t="e">
        <f t="shared" ca="1" si="11"/>
        <v>#REF!</v>
      </c>
      <c r="R32" s="199" t="e">
        <f t="shared" ca="1" si="12"/>
        <v>#REF!</v>
      </c>
      <c r="T32" s="132"/>
      <c r="U32" s="133"/>
    </row>
    <row r="33" spans="1:21" s="191" customFormat="1" x14ac:dyDescent="0.25">
      <c r="A33" s="212" t="s">
        <v>361</v>
      </c>
      <c r="B33" s="191" t="s">
        <v>308</v>
      </c>
      <c r="C33" s="192"/>
      <c r="E33" s="193"/>
      <c r="G33" s="193"/>
      <c r="H33" s="193"/>
      <c r="J33" s="198" t="e">
        <f ca="1">INDIRECT("'"&amp;A33&amp;"'"&amp;"!G33",TRUE)</f>
        <v>#REF!</v>
      </c>
      <c r="K33" s="198" t="e">
        <f ca="1">INDIRECT("'"&amp;A33&amp;"'"&amp;"!G37",TRUE)</f>
        <v>#REF!</v>
      </c>
      <c r="L33" s="198" t="e">
        <f t="shared" ca="1" si="7"/>
        <v>#REF!</v>
      </c>
      <c r="M33" s="198" t="e">
        <f t="shared" ca="1" si="8"/>
        <v>#REF!</v>
      </c>
      <c r="N33" s="198" t="e">
        <f t="shared" ca="1" si="9"/>
        <v>#REF!</v>
      </c>
      <c r="O33" s="198" t="e">
        <f t="shared" ca="1" si="18"/>
        <v>#REF!</v>
      </c>
      <c r="P33" s="198" t="e">
        <f t="shared" ca="1" si="10"/>
        <v>#REF!</v>
      </c>
      <c r="Q33" s="198" t="e">
        <f t="shared" ca="1" si="11"/>
        <v>#REF!</v>
      </c>
      <c r="R33" s="198" t="e">
        <f t="shared" ca="1" si="12"/>
        <v>#REF!</v>
      </c>
      <c r="T33" s="194"/>
      <c r="U33" s="195"/>
    </row>
    <row r="34" spans="1:21" x14ac:dyDescent="0.25">
      <c r="A34" s="212" t="s">
        <v>362</v>
      </c>
      <c r="B34" s="191" t="s">
        <v>309</v>
      </c>
      <c r="C34" s="2"/>
      <c r="J34" s="199" t="e">
        <f ca="1">INDIRECT("'"&amp;A34&amp;"'"&amp;"!G33",TRUE)</f>
        <v>#REF!</v>
      </c>
      <c r="K34" s="199" t="e">
        <f ca="1">INDIRECT("'"&amp;A34&amp;"'"&amp;"!G37",TRUE)</f>
        <v>#REF!</v>
      </c>
      <c r="L34" s="199" t="e">
        <f t="shared" ca="1" si="7"/>
        <v>#REF!</v>
      </c>
      <c r="M34" s="199" t="e">
        <f t="shared" ca="1" si="8"/>
        <v>#REF!</v>
      </c>
      <c r="N34" s="199" t="e">
        <f t="shared" ca="1" si="9"/>
        <v>#REF!</v>
      </c>
      <c r="O34" s="199" t="e">
        <f t="shared" ca="1" si="18"/>
        <v>#REF!</v>
      </c>
      <c r="P34" s="199" t="e">
        <f t="shared" ca="1" si="10"/>
        <v>#REF!</v>
      </c>
      <c r="Q34" s="199" t="e">
        <f t="shared" ca="1" si="11"/>
        <v>#REF!</v>
      </c>
      <c r="R34" s="199" t="e">
        <f t="shared" ca="1" si="12"/>
        <v>#REF!</v>
      </c>
      <c r="T34" s="132"/>
      <c r="U34" s="133"/>
    </row>
    <row r="35" spans="1:21" s="191" customFormat="1" x14ac:dyDescent="0.25">
      <c r="A35" s="212" t="s">
        <v>363</v>
      </c>
      <c r="B35" s="191" t="s">
        <v>310</v>
      </c>
      <c r="C35" s="192"/>
      <c r="E35" s="193"/>
      <c r="G35" s="193"/>
      <c r="H35" s="193"/>
      <c r="J35" s="198" t="e">
        <f t="shared" ref="J35:J67" ca="1" si="20">INDIRECT("'"&amp;A35&amp;"'"&amp;"!G33",TRUE)</f>
        <v>#REF!</v>
      </c>
      <c r="K35" s="198" t="e">
        <f t="shared" ref="K35:K67" ca="1" si="21">INDIRECT("'"&amp;A35&amp;"'"&amp;"!G37",TRUE)</f>
        <v>#REF!</v>
      </c>
      <c r="L35" s="198" t="e">
        <f t="shared" ref="L35:L67" ca="1" si="22">INDIRECT("'"&amp;A35&amp;"'"&amp;"!G34",TRUE)</f>
        <v>#REF!</v>
      </c>
      <c r="M35" s="198" t="e">
        <f t="shared" ref="M35:M67" ca="1" si="23">INDIRECT("'"&amp;A35&amp;"'"&amp;"!G35",TRUE)</f>
        <v>#REF!</v>
      </c>
      <c r="N35" s="198" t="e">
        <f t="shared" ref="N35:N67" ca="1" si="24">INDIRECT("'"&amp;A35&amp;"'"&amp;"!k11",TRUE)</f>
        <v>#REF!</v>
      </c>
      <c r="O35" s="198" t="e">
        <f t="shared" ref="O35:O67" ca="1" si="25">INDIRECT("'"&amp;A35&amp;"'"&amp;"!K12",TRUE)</f>
        <v>#REF!</v>
      </c>
      <c r="P35" s="198" t="e">
        <f t="shared" ref="P35:P67" ca="1" si="26">INDIRECT("'"&amp;A35&amp;"'"&amp;"!K17",TRUE)</f>
        <v>#REF!</v>
      </c>
      <c r="Q35" s="198" t="e">
        <f t="shared" ref="Q35:Q67" ca="1" si="27">INDIRECT("'"&amp;A35&amp;"'"&amp;"!K18",TRUE)</f>
        <v>#REF!</v>
      </c>
      <c r="R35" s="198" t="e">
        <f t="shared" ref="R35:R67" ca="1" si="28">INDIRECT("'"&amp;A35&amp;"'"&amp;"!K19",TRUE)</f>
        <v>#REF!</v>
      </c>
      <c r="T35" s="194"/>
      <c r="U35" s="195"/>
    </row>
    <row r="36" spans="1:21" x14ac:dyDescent="0.25">
      <c r="A36" s="212" t="s">
        <v>364</v>
      </c>
      <c r="B36" s="191" t="s">
        <v>311</v>
      </c>
      <c r="C36" s="2"/>
      <c r="J36" s="199" t="e">
        <f t="shared" ca="1" si="20"/>
        <v>#REF!</v>
      </c>
      <c r="K36" s="199" t="e">
        <f t="shared" ca="1" si="21"/>
        <v>#REF!</v>
      </c>
      <c r="L36" s="199" t="e">
        <f t="shared" ca="1" si="22"/>
        <v>#REF!</v>
      </c>
      <c r="M36" s="199" t="e">
        <f t="shared" ca="1" si="23"/>
        <v>#REF!</v>
      </c>
      <c r="N36" s="199" t="e">
        <f t="shared" ca="1" si="24"/>
        <v>#REF!</v>
      </c>
      <c r="O36" s="199" t="e">
        <f t="shared" ca="1" si="25"/>
        <v>#REF!</v>
      </c>
      <c r="P36" s="199" t="e">
        <f t="shared" ca="1" si="26"/>
        <v>#REF!</v>
      </c>
      <c r="Q36" s="199" t="e">
        <f t="shared" ca="1" si="27"/>
        <v>#REF!</v>
      </c>
      <c r="R36" s="199" t="e">
        <f t="shared" ca="1" si="28"/>
        <v>#REF!</v>
      </c>
      <c r="T36" s="132"/>
      <c r="U36" s="133"/>
    </row>
    <row r="37" spans="1:21" s="191" customFormat="1" x14ac:dyDescent="0.25">
      <c r="A37" s="212" t="s">
        <v>365</v>
      </c>
      <c r="B37" s="191" t="s">
        <v>312</v>
      </c>
      <c r="C37" s="192"/>
      <c r="E37" s="193"/>
      <c r="G37" s="193"/>
      <c r="H37" s="193"/>
      <c r="J37" s="198" t="e">
        <f t="shared" ca="1" si="20"/>
        <v>#REF!</v>
      </c>
      <c r="K37" s="198" t="e">
        <f t="shared" ca="1" si="21"/>
        <v>#REF!</v>
      </c>
      <c r="L37" s="198" t="e">
        <f t="shared" ca="1" si="22"/>
        <v>#REF!</v>
      </c>
      <c r="M37" s="198" t="e">
        <f t="shared" ca="1" si="23"/>
        <v>#REF!</v>
      </c>
      <c r="N37" s="198" t="e">
        <f t="shared" ca="1" si="24"/>
        <v>#REF!</v>
      </c>
      <c r="O37" s="198" t="e">
        <f t="shared" ca="1" si="25"/>
        <v>#REF!</v>
      </c>
      <c r="P37" s="198" t="e">
        <f t="shared" ca="1" si="26"/>
        <v>#REF!</v>
      </c>
      <c r="Q37" s="198" t="e">
        <f t="shared" ca="1" si="27"/>
        <v>#REF!</v>
      </c>
      <c r="R37" s="198" t="e">
        <f t="shared" ca="1" si="28"/>
        <v>#REF!</v>
      </c>
      <c r="T37" s="194"/>
      <c r="U37" s="195"/>
    </row>
    <row r="38" spans="1:21" x14ac:dyDescent="0.25">
      <c r="A38" s="212" t="s">
        <v>366</v>
      </c>
      <c r="B38" s="191" t="s">
        <v>313</v>
      </c>
      <c r="C38" s="2"/>
      <c r="J38" s="199" t="e">
        <f t="shared" ca="1" si="20"/>
        <v>#REF!</v>
      </c>
      <c r="K38" s="199" t="e">
        <f t="shared" ca="1" si="21"/>
        <v>#REF!</v>
      </c>
      <c r="L38" s="199" t="e">
        <f t="shared" ca="1" si="22"/>
        <v>#REF!</v>
      </c>
      <c r="M38" s="199" t="e">
        <f t="shared" ca="1" si="23"/>
        <v>#REF!</v>
      </c>
      <c r="N38" s="199" t="e">
        <f t="shared" ca="1" si="24"/>
        <v>#REF!</v>
      </c>
      <c r="O38" s="199" t="e">
        <f t="shared" ca="1" si="25"/>
        <v>#REF!</v>
      </c>
      <c r="P38" s="199" t="e">
        <f t="shared" ca="1" si="26"/>
        <v>#REF!</v>
      </c>
      <c r="Q38" s="199" t="e">
        <f t="shared" ca="1" si="27"/>
        <v>#REF!</v>
      </c>
      <c r="R38" s="199" t="e">
        <f t="shared" ca="1" si="28"/>
        <v>#REF!</v>
      </c>
      <c r="T38" s="132"/>
      <c r="U38" s="133"/>
    </row>
    <row r="39" spans="1:21" s="191" customFormat="1" x14ac:dyDescent="0.25">
      <c r="A39" s="212" t="s">
        <v>367</v>
      </c>
      <c r="B39" s="191" t="s">
        <v>314</v>
      </c>
      <c r="C39" s="192"/>
      <c r="E39" s="193"/>
      <c r="G39" s="193"/>
      <c r="H39" s="193"/>
      <c r="J39" s="198" t="e">
        <f t="shared" ca="1" si="20"/>
        <v>#REF!</v>
      </c>
      <c r="K39" s="198" t="e">
        <f t="shared" ca="1" si="21"/>
        <v>#REF!</v>
      </c>
      <c r="L39" s="198" t="e">
        <f t="shared" ca="1" si="22"/>
        <v>#REF!</v>
      </c>
      <c r="M39" s="198" t="e">
        <f t="shared" ca="1" si="23"/>
        <v>#REF!</v>
      </c>
      <c r="N39" s="198" t="e">
        <f t="shared" ca="1" si="24"/>
        <v>#REF!</v>
      </c>
      <c r="O39" s="198" t="e">
        <f t="shared" ca="1" si="25"/>
        <v>#REF!</v>
      </c>
      <c r="P39" s="198" t="e">
        <f t="shared" ca="1" si="26"/>
        <v>#REF!</v>
      </c>
      <c r="Q39" s="198" t="e">
        <f t="shared" ca="1" si="27"/>
        <v>#REF!</v>
      </c>
      <c r="R39" s="198" t="e">
        <f t="shared" ca="1" si="28"/>
        <v>#REF!</v>
      </c>
      <c r="T39" s="194"/>
      <c r="U39" s="195"/>
    </row>
    <row r="40" spans="1:21" x14ac:dyDescent="0.25">
      <c r="A40" s="212" t="s">
        <v>368</v>
      </c>
      <c r="B40" s="191" t="s">
        <v>315</v>
      </c>
      <c r="C40" s="2"/>
      <c r="J40" s="199" t="e">
        <f t="shared" ca="1" si="20"/>
        <v>#REF!</v>
      </c>
      <c r="K40" s="199" t="e">
        <f t="shared" ca="1" si="21"/>
        <v>#REF!</v>
      </c>
      <c r="L40" s="199" t="e">
        <f t="shared" ca="1" si="22"/>
        <v>#REF!</v>
      </c>
      <c r="M40" s="199" t="e">
        <f t="shared" ca="1" si="23"/>
        <v>#REF!</v>
      </c>
      <c r="N40" s="199" t="e">
        <f t="shared" ca="1" si="24"/>
        <v>#REF!</v>
      </c>
      <c r="O40" s="199" t="e">
        <f t="shared" ca="1" si="25"/>
        <v>#REF!</v>
      </c>
      <c r="P40" s="199" t="e">
        <f t="shared" ca="1" si="26"/>
        <v>#REF!</v>
      </c>
      <c r="Q40" s="199" t="e">
        <f t="shared" ca="1" si="27"/>
        <v>#REF!</v>
      </c>
      <c r="R40" s="199" t="e">
        <f t="shared" ca="1" si="28"/>
        <v>#REF!</v>
      </c>
      <c r="T40" s="132"/>
      <c r="U40" s="133"/>
    </row>
    <row r="41" spans="1:21" s="191" customFormat="1" x14ac:dyDescent="0.25">
      <c r="A41" s="212" t="s">
        <v>369</v>
      </c>
      <c r="B41" s="191" t="s">
        <v>316</v>
      </c>
      <c r="C41" s="192"/>
      <c r="E41" s="193"/>
      <c r="G41" s="193"/>
      <c r="H41" s="193"/>
      <c r="J41" s="198" t="e">
        <f t="shared" ca="1" si="20"/>
        <v>#REF!</v>
      </c>
      <c r="K41" s="198" t="e">
        <f t="shared" ca="1" si="21"/>
        <v>#REF!</v>
      </c>
      <c r="L41" s="198" t="e">
        <f t="shared" ca="1" si="22"/>
        <v>#REF!</v>
      </c>
      <c r="M41" s="198" t="e">
        <f t="shared" ca="1" si="23"/>
        <v>#REF!</v>
      </c>
      <c r="N41" s="198" t="e">
        <f t="shared" ca="1" si="24"/>
        <v>#REF!</v>
      </c>
      <c r="O41" s="198" t="e">
        <f t="shared" ca="1" si="25"/>
        <v>#REF!</v>
      </c>
      <c r="P41" s="198" t="e">
        <f t="shared" ca="1" si="26"/>
        <v>#REF!</v>
      </c>
      <c r="Q41" s="198" t="e">
        <f t="shared" ca="1" si="27"/>
        <v>#REF!</v>
      </c>
      <c r="R41" s="198" t="e">
        <f t="shared" ca="1" si="28"/>
        <v>#REF!</v>
      </c>
      <c r="T41" s="194"/>
      <c r="U41" s="195"/>
    </row>
    <row r="42" spans="1:21" x14ac:dyDescent="0.25">
      <c r="A42" s="212" t="s">
        <v>370</v>
      </c>
      <c r="B42" s="191" t="s">
        <v>317</v>
      </c>
      <c r="C42" s="2"/>
      <c r="J42" s="199" t="e">
        <f t="shared" ca="1" si="20"/>
        <v>#REF!</v>
      </c>
      <c r="K42" s="199" t="e">
        <f t="shared" ca="1" si="21"/>
        <v>#REF!</v>
      </c>
      <c r="L42" s="199" t="e">
        <f t="shared" ca="1" si="22"/>
        <v>#REF!</v>
      </c>
      <c r="M42" s="199" t="e">
        <f t="shared" ca="1" si="23"/>
        <v>#REF!</v>
      </c>
      <c r="N42" s="199" t="e">
        <f t="shared" ca="1" si="24"/>
        <v>#REF!</v>
      </c>
      <c r="O42" s="199" t="e">
        <f t="shared" ca="1" si="25"/>
        <v>#REF!</v>
      </c>
      <c r="P42" s="199" t="e">
        <f t="shared" ca="1" si="26"/>
        <v>#REF!</v>
      </c>
      <c r="Q42" s="199" t="e">
        <f t="shared" ca="1" si="27"/>
        <v>#REF!</v>
      </c>
      <c r="R42" s="199" t="e">
        <f t="shared" ca="1" si="28"/>
        <v>#REF!</v>
      </c>
      <c r="T42" s="132"/>
      <c r="U42" s="133"/>
    </row>
    <row r="43" spans="1:21" s="191" customFormat="1" x14ac:dyDescent="0.25">
      <c r="A43" s="212" t="s">
        <v>371</v>
      </c>
      <c r="B43" s="191" t="s">
        <v>318</v>
      </c>
      <c r="C43" s="192"/>
      <c r="E43" s="193"/>
      <c r="G43" s="193"/>
      <c r="H43" s="193"/>
      <c r="J43" s="198" t="e">
        <f t="shared" ca="1" si="20"/>
        <v>#REF!</v>
      </c>
      <c r="K43" s="198" t="e">
        <f t="shared" ca="1" si="21"/>
        <v>#REF!</v>
      </c>
      <c r="L43" s="198" t="e">
        <f t="shared" ca="1" si="22"/>
        <v>#REF!</v>
      </c>
      <c r="M43" s="198" t="e">
        <f t="shared" ca="1" si="23"/>
        <v>#REF!</v>
      </c>
      <c r="N43" s="198" t="e">
        <f t="shared" ca="1" si="24"/>
        <v>#REF!</v>
      </c>
      <c r="O43" s="198" t="e">
        <f t="shared" ca="1" si="25"/>
        <v>#REF!</v>
      </c>
      <c r="P43" s="198" t="e">
        <f t="shared" ca="1" si="26"/>
        <v>#REF!</v>
      </c>
      <c r="Q43" s="198" t="e">
        <f t="shared" ca="1" si="27"/>
        <v>#REF!</v>
      </c>
      <c r="R43" s="198" t="e">
        <f t="shared" ca="1" si="28"/>
        <v>#REF!</v>
      </c>
      <c r="T43" s="194"/>
      <c r="U43" s="195"/>
    </row>
    <row r="44" spans="1:21" x14ac:dyDescent="0.25">
      <c r="A44" s="212" t="s">
        <v>372</v>
      </c>
      <c r="B44" s="191" t="s">
        <v>319</v>
      </c>
      <c r="C44" s="2"/>
      <c r="J44" s="199" t="e">
        <f t="shared" ca="1" si="20"/>
        <v>#REF!</v>
      </c>
      <c r="K44" s="199" t="e">
        <f t="shared" ca="1" si="21"/>
        <v>#REF!</v>
      </c>
      <c r="L44" s="199" t="e">
        <f t="shared" ca="1" si="22"/>
        <v>#REF!</v>
      </c>
      <c r="M44" s="199" t="e">
        <f t="shared" ca="1" si="23"/>
        <v>#REF!</v>
      </c>
      <c r="N44" s="199" t="e">
        <f t="shared" ca="1" si="24"/>
        <v>#REF!</v>
      </c>
      <c r="O44" s="199" t="e">
        <f t="shared" ca="1" si="25"/>
        <v>#REF!</v>
      </c>
      <c r="P44" s="199" t="e">
        <f t="shared" ca="1" si="26"/>
        <v>#REF!</v>
      </c>
      <c r="Q44" s="199" t="e">
        <f t="shared" ca="1" si="27"/>
        <v>#REF!</v>
      </c>
      <c r="R44" s="199" t="e">
        <f t="shared" ca="1" si="28"/>
        <v>#REF!</v>
      </c>
      <c r="T44" s="132"/>
      <c r="U44" s="133"/>
    </row>
    <row r="45" spans="1:21" s="191" customFormat="1" x14ac:dyDescent="0.25">
      <c r="A45" s="212" t="s">
        <v>373</v>
      </c>
      <c r="B45" s="191" t="s">
        <v>320</v>
      </c>
      <c r="C45" s="192"/>
      <c r="E45" s="193"/>
      <c r="G45" s="193"/>
      <c r="H45" s="193"/>
      <c r="J45" s="198" t="e">
        <f t="shared" ca="1" si="20"/>
        <v>#REF!</v>
      </c>
      <c r="K45" s="198" t="e">
        <f t="shared" ca="1" si="21"/>
        <v>#REF!</v>
      </c>
      <c r="L45" s="198" t="e">
        <f t="shared" ca="1" si="22"/>
        <v>#REF!</v>
      </c>
      <c r="M45" s="198" t="e">
        <f t="shared" ca="1" si="23"/>
        <v>#REF!</v>
      </c>
      <c r="N45" s="198" t="e">
        <f t="shared" ca="1" si="24"/>
        <v>#REF!</v>
      </c>
      <c r="O45" s="198" t="e">
        <f t="shared" ca="1" si="25"/>
        <v>#REF!</v>
      </c>
      <c r="P45" s="198" t="e">
        <f t="shared" ca="1" si="26"/>
        <v>#REF!</v>
      </c>
      <c r="Q45" s="198" t="e">
        <f t="shared" ca="1" si="27"/>
        <v>#REF!</v>
      </c>
      <c r="R45" s="198" t="e">
        <f t="shared" ca="1" si="28"/>
        <v>#REF!</v>
      </c>
      <c r="T45" s="194"/>
      <c r="U45" s="195"/>
    </row>
    <row r="46" spans="1:21" x14ac:dyDescent="0.25">
      <c r="A46" s="212" t="s">
        <v>374</v>
      </c>
      <c r="B46" s="191" t="s">
        <v>321</v>
      </c>
      <c r="C46" s="2"/>
      <c r="J46" s="199" t="e">
        <f t="shared" ca="1" si="20"/>
        <v>#REF!</v>
      </c>
      <c r="K46" s="199" t="e">
        <f t="shared" ca="1" si="21"/>
        <v>#REF!</v>
      </c>
      <c r="L46" s="199" t="e">
        <f t="shared" ca="1" si="22"/>
        <v>#REF!</v>
      </c>
      <c r="M46" s="199" t="e">
        <f t="shared" ca="1" si="23"/>
        <v>#REF!</v>
      </c>
      <c r="N46" s="199" t="e">
        <f t="shared" ca="1" si="24"/>
        <v>#REF!</v>
      </c>
      <c r="O46" s="199" t="e">
        <f t="shared" ca="1" si="25"/>
        <v>#REF!</v>
      </c>
      <c r="P46" s="199" t="e">
        <f t="shared" ca="1" si="26"/>
        <v>#REF!</v>
      </c>
      <c r="Q46" s="199" t="e">
        <f t="shared" ca="1" si="27"/>
        <v>#REF!</v>
      </c>
      <c r="R46" s="199" t="e">
        <f t="shared" ca="1" si="28"/>
        <v>#REF!</v>
      </c>
      <c r="T46" s="132"/>
      <c r="U46" s="133"/>
    </row>
    <row r="47" spans="1:21" s="191" customFormat="1" x14ac:dyDescent="0.25">
      <c r="A47" s="212" t="s">
        <v>375</v>
      </c>
      <c r="B47" s="191" t="s">
        <v>322</v>
      </c>
      <c r="C47" s="192"/>
      <c r="E47" s="193"/>
      <c r="G47" s="193"/>
      <c r="H47" s="193"/>
      <c r="J47" s="198" t="e">
        <f t="shared" ca="1" si="20"/>
        <v>#REF!</v>
      </c>
      <c r="K47" s="198" t="e">
        <f t="shared" ca="1" si="21"/>
        <v>#REF!</v>
      </c>
      <c r="L47" s="198" t="e">
        <f t="shared" ca="1" si="22"/>
        <v>#REF!</v>
      </c>
      <c r="M47" s="198" t="e">
        <f t="shared" ca="1" si="23"/>
        <v>#REF!</v>
      </c>
      <c r="N47" s="198" t="e">
        <f t="shared" ca="1" si="24"/>
        <v>#REF!</v>
      </c>
      <c r="O47" s="198" t="e">
        <f t="shared" ca="1" si="25"/>
        <v>#REF!</v>
      </c>
      <c r="P47" s="198" t="e">
        <f t="shared" ca="1" si="26"/>
        <v>#REF!</v>
      </c>
      <c r="Q47" s="198" t="e">
        <f t="shared" ca="1" si="27"/>
        <v>#REF!</v>
      </c>
      <c r="R47" s="198" t="e">
        <f t="shared" ca="1" si="28"/>
        <v>#REF!</v>
      </c>
      <c r="T47" s="194"/>
      <c r="U47" s="195"/>
    </row>
    <row r="48" spans="1:21" x14ac:dyDescent="0.25">
      <c r="A48" s="212" t="s">
        <v>376</v>
      </c>
      <c r="B48" s="191" t="s">
        <v>323</v>
      </c>
      <c r="C48" s="2"/>
      <c r="J48" s="199" t="e">
        <f t="shared" ca="1" si="20"/>
        <v>#REF!</v>
      </c>
      <c r="K48" s="199" t="e">
        <f t="shared" ca="1" si="21"/>
        <v>#REF!</v>
      </c>
      <c r="L48" s="199" t="e">
        <f t="shared" ca="1" si="22"/>
        <v>#REF!</v>
      </c>
      <c r="M48" s="199" t="e">
        <f t="shared" ca="1" si="23"/>
        <v>#REF!</v>
      </c>
      <c r="N48" s="199" t="e">
        <f t="shared" ca="1" si="24"/>
        <v>#REF!</v>
      </c>
      <c r="O48" s="199" t="e">
        <f t="shared" ca="1" si="25"/>
        <v>#REF!</v>
      </c>
      <c r="P48" s="199" t="e">
        <f t="shared" ca="1" si="26"/>
        <v>#REF!</v>
      </c>
      <c r="Q48" s="199" t="e">
        <f t="shared" ca="1" si="27"/>
        <v>#REF!</v>
      </c>
      <c r="R48" s="199" t="e">
        <f t="shared" ca="1" si="28"/>
        <v>#REF!</v>
      </c>
      <c r="T48" s="132"/>
      <c r="U48" s="133"/>
    </row>
    <row r="49" spans="1:21" s="191" customFormat="1" x14ac:dyDescent="0.25">
      <c r="A49" s="212" t="s">
        <v>377</v>
      </c>
      <c r="B49" s="191" t="s">
        <v>324</v>
      </c>
      <c r="C49" s="192"/>
      <c r="E49" s="193"/>
      <c r="G49" s="193"/>
      <c r="H49" s="193"/>
      <c r="J49" s="198" t="e">
        <f t="shared" ca="1" si="20"/>
        <v>#REF!</v>
      </c>
      <c r="K49" s="198" t="e">
        <f t="shared" ca="1" si="21"/>
        <v>#REF!</v>
      </c>
      <c r="L49" s="198" t="e">
        <f t="shared" ca="1" si="22"/>
        <v>#REF!</v>
      </c>
      <c r="M49" s="198" t="e">
        <f t="shared" ca="1" si="23"/>
        <v>#REF!</v>
      </c>
      <c r="N49" s="198" t="e">
        <f t="shared" ca="1" si="24"/>
        <v>#REF!</v>
      </c>
      <c r="O49" s="198" t="e">
        <f t="shared" ca="1" si="25"/>
        <v>#REF!</v>
      </c>
      <c r="P49" s="198" t="e">
        <f t="shared" ca="1" si="26"/>
        <v>#REF!</v>
      </c>
      <c r="Q49" s="198" t="e">
        <f t="shared" ca="1" si="27"/>
        <v>#REF!</v>
      </c>
      <c r="R49" s="198" t="e">
        <f t="shared" ca="1" si="28"/>
        <v>#REF!</v>
      </c>
      <c r="T49" s="194"/>
      <c r="U49" s="195"/>
    </row>
    <row r="50" spans="1:21" x14ac:dyDescent="0.25">
      <c r="A50" s="212" t="s">
        <v>378</v>
      </c>
      <c r="B50" s="191" t="s">
        <v>325</v>
      </c>
      <c r="C50" s="2"/>
      <c r="J50" s="199" t="e">
        <f t="shared" ca="1" si="20"/>
        <v>#REF!</v>
      </c>
      <c r="K50" s="199" t="e">
        <f t="shared" ca="1" si="21"/>
        <v>#REF!</v>
      </c>
      <c r="L50" s="199" t="e">
        <f t="shared" ca="1" si="22"/>
        <v>#REF!</v>
      </c>
      <c r="M50" s="199" t="e">
        <f t="shared" ca="1" si="23"/>
        <v>#REF!</v>
      </c>
      <c r="N50" s="199" t="e">
        <f t="shared" ca="1" si="24"/>
        <v>#REF!</v>
      </c>
      <c r="O50" s="199" t="e">
        <f t="shared" ca="1" si="25"/>
        <v>#REF!</v>
      </c>
      <c r="P50" s="199" t="e">
        <f t="shared" ca="1" si="26"/>
        <v>#REF!</v>
      </c>
      <c r="Q50" s="199" t="e">
        <f t="shared" ca="1" si="27"/>
        <v>#REF!</v>
      </c>
      <c r="R50" s="199" t="e">
        <f t="shared" ca="1" si="28"/>
        <v>#REF!</v>
      </c>
      <c r="T50" s="132"/>
      <c r="U50" s="133"/>
    </row>
    <row r="51" spans="1:21" s="191" customFormat="1" x14ac:dyDescent="0.25">
      <c r="A51" s="212" t="s">
        <v>379</v>
      </c>
      <c r="B51" s="191" t="s">
        <v>326</v>
      </c>
      <c r="C51" s="192"/>
      <c r="E51" s="193"/>
      <c r="G51" s="193"/>
      <c r="H51" s="193"/>
      <c r="J51" s="198" t="e">
        <f t="shared" ca="1" si="20"/>
        <v>#REF!</v>
      </c>
      <c r="K51" s="198" t="e">
        <f t="shared" ca="1" si="21"/>
        <v>#REF!</v>
      </c>
      <c r="L51" s="198" t="e">
        <f t="shared" ca="1" si="22"/>
        <v>#REF!</v>
      </c>
      <c r="M51" s="198" t="e">
        <f t="shared" ca="1" si="23"/>
        <v>#REF!</v>
      </c>
      <c r="N51" s="198" t="e">
        <f t="shared" ca="1" si="24"/>
        <v>#REF!</v>
      </c>
      <c r="O51" s="198" t="e">
        <f t="shared" ca="1" si="25"/>
        <v>#REF!</v>
      </c>
      <c r="P51" s="198" t="e">
        <f t="shared" ca="1" si="26"/>
        <v>#REF!</v>
      </c>
      <c r="Q51" s="198" t="e">
        <f t="shared" ca="1" si="27"/>
        <v>#REF!</v>
      </c>
      <c r="R51" s="198" t="e">
        <f t="shared" ca="1" si="28"/>
        <v>#REF!</v>
      </c>
      <c r="T51" s="194"/>
      <c r="U51" s="195"/>
    </row>
    <row r="52" spans="1:21" x14ac:dyDescent="0.25">
      <c r="A52" s="212" t="s">
        <v>380</v>
      </c>
      <c r="B52" s="191" t="s">
        <v>327</v>
      </c>
      <c r="C52" s="2"/>
      <c r="J52" s="199" t="e">
        <f t="shared" ca="1" si="20"/>
        <v>#REF!</v>
      </c>
      <c r="K52" s="199" t="e">
        <f t="shared" ca="1" si="21"/>
        <v>#REF!</v>
      </c>
      <c r="L52" s="199" t="e">
        <f t="shared" ca="1" si="22"/>
        <v>#REF!</v>
      </c>
      <c r="M52" s="199" t="e">
        <f t="shared" ca="1" si="23"/>
        <v>#REF!</v>
      </c>
      <c r="N52" s="199" t="e">
        <f t="shared" ca="1" si="24"/>
        <v>#REF!</v>
      </c>
      <c r="O52" s="199" t="e">
        <f t="shared" ca="1" si="25"/>
        <v>#REF!</v>
      </c>
      <c r="P52" s="199" t="e">
        <f t="shared" ca="1" si="26"/>
        <v>#REF!</v>
      </c>
      <c r="Q52" s="199" t="e">
        <f t="shared" ca="1" si="27"/>
        <v>#REF!</v>
      </c>
      <c r="R52" s="199" t="e">
        <f t="shared" ca="1" si="28"/>
        <v>#REF!</v>
      </c>
      <c r="T52" s="132"/>
      <c r="U52" s="133"/>
    </row>
    <row r="53" spans="1:21" s="191" customFormat="1" x14ac:dyDescent="0.25">
      <c r="A53" s="212" t="s">
        <v>381</v>
      </c>
      <c r="B53" s="191" t="s">
        <v>328</v>
      </c>
      <c r="C53" s="192"/>
      <c r="E53" s="193"/>
      <c r="G53" s="193"/>
      <c r="H53" s="193"/>
      <c r="J53" s="198" t="e">
        <f t="shared" ca="1" si="20"/>
        <v>#REF!</v>
      </c>
      <c r="K53" s="198" t="e">
        <f t="shared" ca="1" si="21"/>
        <v>#REF!</v>
      </c>
      <c r="L53" s="198" t="e">
        <f t="shared" ca="1" si="22"/>
        <v>#REF!</v>
      </c>
      <c r="M53" s="198" t="e">
        <f t="shared" ca="1" si="23"/>
        <v>#REF!</v>
      </c>
      <c r="N53" s="198" t="e">
        <f t="shared" ca="1" si="24"/>
        <v>#REF!</v>
      </c>
      <c r="O53" s="198" t="e">
        <f t="shared" ca="1" si="25"/>
        <v>#REF!</v>
      </c>
      <c r="P53" s="198" t="e">
        <f t="shared" ca="1" si="26"/>
        <v>#REF!</v>
      </c>
      <c r="Q53" s="198" t="e">
        <f t="shared" ca="1" si="27"/>
        <v>#REF!</v>
      </c>
      <c r="R53" s="198" t="e">
        <f t="shared" ca="1" si="28"/>
        <v>#REF!</v>
      </c>
      <c r="T53" s="194"/>
      <c r="U53" s="195"/>
    </row>
    <row r="54" spans="1:21" x14ac:dyDescent="0.25">
      <c r="A54" s="212" t="s">
        <v>382</v>
      </c>
      <c r="B54" s="191" t="s">
        <v>329</v>
      </c>
      <c r="C54" s="2"/>
      <c r="J54" s="199" t="e">
        <f t="shared" ca="1" si="20"/>
        <v>#REF!</v>
      </c>
      <c r="K54" s="199" t="e">
        <f t="shared" ca="1" si="21"/>
        <v>#REF!</v>
      </c>
      <c r="L54" s="199" t="e">
        <f t="shared" ca="1" si="22"/>
        <v>#REF!</v>
      </c>
      <c r="M54" s="199" t="e">
        <f t="shared" ca="1" si="23"/>
        <v>#REF!</v>
      </c>
      <c r="N54" s="199" t="e">
        <f t="shared" ca="1" si="24"/>
        <v>#REF!</v>
      </c>
      <c r="O54" s="199" t="e">
        <f t="shared" ca="1" si="25"/>
        <v>#REF!</v>
      </c>
      <c r="P54" s="199" t="e">
        <f t="shared" ca="1" si="26"/>
        <v>#REF!</v>
      </c>
      <c r="Q54" s="199" t="e">
        <f t="shared" ca="1" si="27"/>
        <v>#REF!</v>
      </c>
      <c r="R54" s="199" t="e">
        <f t="shared" ca="1" si="28"/>
        <v>#REF!</v>
      </c>
      <c r="T54" s="132"/>
      <c r="U54" s="133"/>
    </row>
    <row r="55" spans="1:21" s="191" customFormat="1" x14ac:dyDescent="0.25">
      <c r="A55" s="212" t="s">
        <v>383</v>
      </c>
      <c r="B55" s="191" t="s">
        <v>330</v>
      </c>
      <c r="C55" s="192"/>
      <c r="E55" s="193"/>
      <c r="G55" s="193"/>
      <c r="H55" s="193"/>
      <c r="J55" s="198" t="e">
        <f t="shared" ca="1" si="20"/>
        <v>#REF!</v>
      </c>
      <c r="K55" s="198" t="e">
        <f t="shared" ca="1" si="21"/>
        <v>#REF!</v>
      </c>
      <c r="L55" s="198" t="e">
        <f t="shared" ca="1" si="22"/>
        <v>#REF!</v>
      </c>
      <c r="M55" s="198" t="e">
        <f t="shared" ca="1" si="23"/>
        <v>#REF!</v>
      </c>
      <c r="N55" s="198" t="e">
        <f t="shared" ca="1" si="24"/>
        <v>#REF!</v>
      </c>
      <c r="O55" s="198" t="e">
        <f t="shared" ca="1" si="25"/>
        <v>#REF!</v>
      </c>
      <c r="P55" s="198" t="e">
        <f t="shared" ca="1" si="26"/>
        <v>#REF!</v>
      </c>
      <c r="Q55" s="198" t="e">
        <f t="shared" ca="1" si="27"/>
        <v>#REF!</v>
      </c>
      <c r="R55" s="198" t="e">
        <f t="shared" ca="1" si="28"/>
        <v>#REF!</v>
      </c>
      <c r="T55" s="194"/>
      <c r="U55" s="195"/>
    </row>
    <row r="56" spans="1:21" x14ac:dyDescent="0.25">
      <c r="A56" s="212" t="s">
        <v>384</v>
      </c>
      <c r="B56" s="191" t="s">
        <v>331</v>
      </c>
      <c r="C56" s="2"/>
      <c r="J56" s="199" t="e">
        <f t="shared" ca="1" si="20"/>
        <v>#REF!</v>
      </c>
      <c r="K56" s="199" t="e">
        <f t="shared" ca="1" si="21"/>
        <v>#REF!</v>
      </c>
      <c r="L56" s="199" t="e">
        <f t="shared" ca="1" si="22"/>
        <v>#REF!</v>
      </c>
      <c r="M56" s="199" t="e">
        <f t="shared" ca="1" si="23"/>
        <v>#REF!</v>
      </c>
      <c r="N56" s="199" t="e">
        <f t="shared" ca="1" si="24"/>
        <v>#REF!</v>
      </c>
      <c r="O56" s="199" t="e">
        <f t="shared" ca="1" si="25"/>
        <v>#REF!</v>
      </c>
      <c r="P56" s="199" t="e">
        <f t="shared" ca="1" si="26"/>
        <v>#REF!</v>
      </c>
      <c r="Q56" s="199" t="e">
        <f t="shared" ca="1" si="27"/>
        <v>#REF!</v>
      </c>
      <c r="R56" s="199" t="e">
        <f t="shared" ca="1" si="28"/>
        <v>#REF!</v>
      </c>
      <c r="T56" s="132"/>
      <c r="U56" s="133"/>
    </row>
    <row r="57" spans="1:21" s="191" customFormat="1" x14ac:dyDescent="0.25">
      <c r="A57" s="212" t="s">
        <v>385</v>
      </c>
      <c r="B57" s="191" t="s">
        <v>332</v>
      </c>
      <c r="C57" s="192"/>
      <c r="E57" s="193"/>
      <c r="G57" s="193"/>
      <c r="H57" s="193"/>
      <c r="J57" s="198" t="e">
        <f t="shared" ca="1" si="20"/>
        <v>#REF!</v>
      </c>
      <c r="K57" s="198" t="e">
        <f t="shared" ca="1" si="21"/>
        <v>#REF!</v>
      </c>
      <c r="L57" s="198" t="e">
        <f t="shared" ca="1" si="22"/>
        <v>#REF!</v>
      </c>
      <c r="M57" s="198" t="e">
        <f t="shared" ca="1" si="23"/>
        <v>#REF!</v>
      </c>
      <c r="N57" s="198" t="e">
        <f t="shared" ca="1" si="24"/>
        <v>#REF!</v>
      </c>
      <c r="O57" s="198" t="e">
        <f t="shared" ca="1" si="25"/>
        <v>#REF!</v>
      </c>
      <c r="P57" s="198" t="e">
        <f t="shared" ca="1" si="26"/>
        <v>#REF!</v>
      </c>
      <c r="Q57" s="198" t="e">
        <f t="shared" ca="1" si="27"/>
        <v>#REF!</v>
      </c>
      <c r="R57" s="198" t="e">
        <f t="shared" ca="1" si="28"/>
        <v>#REF!</v>
      </c>
      <c r="T57" s="194"/>
      <c r="U57" s="195"/>
    </row>
    <row r="58" spans="1:21" x14ac:dyDescent="0.25">
      <c r="A58" s="212" t="s">
        <v>386</v>
      </c>
      <c r="B58" s="191" t="s">
        <v>333</v>
      </c>
      <c r="C58" s="2"/>
      <c r="J58" s="199" t="e">
        <f t="shared" ca="1" si="20"/>
        <v>#REF!</v>
      </c>
      <c r="K58" s="199" t="e">
        <f t="shared" ca="1" si="21"/>
        <v>#REF!</v>
      </c>
      <c r="L58" s="199" t="e">
        <f t="shared" ca="1" si="22"/>
        <v>#REF!</v>
      </c>
      <c r="M58" s="199" t="e">
        <f t="shared" ca="1" si="23"/>
        <v>#REF!</v>
      </c>
      <c r="N58" s="199" t="e">
        <f t="shared" ca="1" si="24"/>
        <v>#REF!</v>
      </c>
      <c r="O58" s="199" t="e">
        <f t="shared" ca="1" si="25"/>
        <v>#REF!</v>
      </c>
      <c r="P58" s="199" t="e">
        <f t="shared" ca="1" si="26"/>
        <v>#REF!</v>
      </c>
      <c r="Q58" s="199" t="e">
        <f t="shared" ca="1" si="27"/>
        <v>#REF!</v>
      </c>
      <c r="R58" s="199" t="e">
        <f t="shared" ca="1" si="28"/>
        <v>#REF!</v>
      </c>
      <c r="T58" s="132"/>
      <c r="U58" s="133"/>
    </row>
    <row r="59" spans="1:21" s="191" customFormat="1" x14ac:dyDescent="0.25">
      <c r="A59" s="212" t="s">
        <v>387</v>
      </c>
      <c r="B59" s="191" t="s">
        <v>334</v>
      </c>
      <c r="C59" s="192"/>
      <c r="E59" s="193"/>
      <c r="G59" s="193"/>
      <c r="H59" s="193"/>
      <c r="J59" s="198" t="e">
        <f t="shared" ca="1" si="20"/>
        <v>#REF!</v>
      </c>
      <c r="K59" s="198" t="e">
        <f t="shared" ca="1" si="21"/>
        <v>#REF!</v>
      </c>
      <c r="L59" s="198" t="e">
        <f t="shared" ca="1" si="22"/>
        <v>#REF!</v>
      </c>
      <c r="M59" s="198" t="e">
        <f t="shared" ca="1" si="23"/>
        <v>#REF!</v>
      </c>
      <c r="N59" s="198" t="e">
        <f t="shared" ca="1" si="24"/>
        <v>#REF!</v>
      </c>
      <c r="O59" s="198" t="e">
        <f t="shared" ca="1" si="25"/>
        <v>#REF!</v>
      </c>
      <c r="P59" s="198" t="e">
        <f t="shared" ca="1" si="26"/>
        <v>#REF!</v>
      </c>
      <c r="Q59" s="198" t="e">
        <f t="shared" ca="1" si="27"/>
        <v>#REF!</v>
      </c>
      <c r="R59" s="198" t="e">
        <f t="shared" ca="1" si="28"/>
        <v>#REF!</v>
      </c>
      <c r="T59" s="194"/>
      <c r="U59" s="195"/>
    </row>
    <row r="60" spans="1:21" x14ac:dyDescent="0.25">
      <c r="A60" s="212" t="s">
        <v>388</v>
      </c>
      <c r="B60" s="191" t="s">
        <v>335</v>
      </c>
      <c r="C60" s="2"/>
      <c r="J60" s="199" t="e">
        <f t="shared" ca="1" si="20"/>
        <v>#REF!</v>
      </c>
      <c r="K60" s="199" t="e">
        <f t="shared" ca="1" si="21"/>
        <v>#REF!</v>
      </c>
      <c r="L60" s="199" t="e">
        <f t="shared" ca="1" si="22"/>
        <v>#REF!</v>
      </c>
      <c r="M60" s="199" t="e">
        <f t="shared" ca="1" si="23"/>
        <v>#REF!</v>
      </c>
      <c r="N60" s="199" t="e">
        <f t="shared" ca="1" si="24"/>
        <v>#REF!</v>
      </c>
      <c r="O60" s="199" t="e">
        <f t="shared" ca="1" si="25"/>
        <v>#REF!</v>
      </c>
      <c r="P60" s="199" t="e">
        <f t="shared" ca="1" si="26"/>
        <v>#REF!</v>
      </c>
      <c r="Q60" s="199" t="e">
        <f t="shared" ca="1" si="27"/>
        <v>#REF!</v>
      </c>
      <c r="R60" s="199" t="e">
        <f t="shared" ca="1" si="28"/>
        <v>#REF!</v>
      </c>
      <c r="T60" s="132"/>
      <c r="U60" s="133"/>
    </row>
    <row r="61" spans="1:21" s="191" customFormat="1" x14ac:dyDescent="0.25">
      <c r="A61" s="212" t="s">
        <v>389</v>
      </c>
      <c r="B61" s="191" t="s">
        <v>336</v>
      </c>
      <c r="C61" s="192"/>
      <c r="E61" s="193"/>
      <c r="G61" s="193"/>
      <c r="H61" s="193"/>
      <c r="J61" s="198" t="e">
        <f t="shared" ca="1" si="20"/>
        <v>#REF!</v>
      </c>
      <c r="K61" s="198" t="e">
        <f t="shared" ca="1" si="21"/>
        <v>#REF!</v>
      </c>
      <c r="L61" s="198" t="e">
        <f t="shared" ca="1" si="22"/>
        <v>#REF!</v>
      </c>
      <c r="M61" s="198" t="e">
        <f t="shared" ca="1" si="23"/>
        <v>#REF!</v>
      </c>
      <c r="N61" s="198" t="e">
        <f t="shared" ca="1" si="24"/>
        <v>#REF!</v>
      </c>
      <c r="O61" s="198" t="e">
        <f t="shared" ca="1" si="25"/>
        <v>#REF!</v>
      </c>
      <c r="P61" s="198" t="e">
        <f t="shared" ca="1" si="26"/>
        <v>#REF!</v>
      </c>
      <c r="Q61" s="198" t="e">
        <f t="shared" ca="1" si="27"/>
        <v>#REF!</v>
      </c>
      <c r="R61" s="198" t="e">
        <f t="shared" ca="1" si="28"/>
        <v>#REF!</v>
      </c>
      <c r="T61" s="194"/>
      <c r="U61" s="195"/>
    </row>
    <row r="62" spans="1:21" x14ac:dyDescent="0.25">
      <c r="A62" s="212" t="s">
        <v>390</v>
      </c>
      <c r="B62" s="191" t="s">
        <v>337</v>
      </c>
      <c r="C62" s="2"/>
      <c r="J62" s="199" t="e">
        <f t="shared" ca="1" si="20"/>
        <v>#REF!</v>
      </c>
      <c r="K62" s="199" t="e">
        <f t="shared" ca="1" si="21"/>
        <v>#REF!</v>
      </c>
      <c r="L62" s="199" t="e">
        <f t="shared" ca="1" si="22"/>
        <v>#REF!</v>
      </c>
      <c r="M62" s="199" t="e">
        <f t="shared" ca="1" si="23"/>
        <v>#REF!</v>
      </c>
      <c r="N62" s="199" t="e">
        <f t="shared" ca="1" si="24"/>
        <v>#REF!</v>
      </c>
      <c r="O62" s="199" t="e">
        <f t="shared" ca="1" si="25"/>
        <v>#REF!</v>
      </c>
      <c r="P62" s="199" t="e">
        <f t="shared" ca="1" si="26"/>
        <v>#REF!</v>
      </c>
      <c r="Q62" s="199" t="e">
        <f t="shared" ca="1" si="27"/>
        <v>#REF!</v>
      </c>
      <c r="R62" s="199" t="e">
        <f t="shared" ca="1" si="28"/>
        <v>#REF!</v>
      </c>
      <c r="T62" s="132"/>
      <c r="U62" s="133"/>
    </row>
    <row r="63" spans="1:21" s="191" customFormat="1" x14ac:dyDescent="0.25">
      <c r="A63" s="212" t="s">
        <v>391</v>
      </c>
      <c r="B63" s="191" t="s">
        <v>338</v>
      </c>
      <c r="C63" s="192"/>
      <c r="E63" s="193"/>
      <c r="G63" s="193"/>
      <c r="H63" s="193"/>
      <c r="J63" s="198" t="e">
        <f t="shared" ca="1" si="20"/>
        <v>#REF!</v>
      </c>
      <c r="K63" s="198" t="e">
        <f t="shared" ca="1" si="21"/>
        <v>#REF!</v>
      </c>
      <c r="L63" s="198" t="e">
        <f t="shared" ca="1" si="22"/>
        <v>#REF!</v>
      </c>
      <c r="M63" s="198" t="e">
        <f t="shared" ca="1" si="23"/>
        <v>#REF!</v>
      </c>
      <c r="N63" s="198" t="e">
        <f t="shared" ca="1" si="24"/>
        <v>#REF!</v>
      </c>
      <c r="O63" s="198" t="e">
        <f t="shared" ca="1" si="25"/>
        <v>#REF!</v>
      </c>
      <c r="P63" s="198" t="e">
        <f t="shared" ca="1" si="26"/>
        <v>#REF!</v>
      </c>
      <c r="Q63" s="198" t="e">
        <f t="shared" ca="1" si="27"/>
        <v>#REF!</v>
      </c>
      <c r="R63" s="198" t="e">
        <f t="shared" ca="1" si="28"/>
        <v>#REF!</v>
      </c>
      <c r="T63" s="194"/>
      <c r="U63" s="195"/>
    </row>
    <row r="64" spans="1:21" x14ac:dyDescent="0.25">
      <c r="A64" s="212" t="s">
        <v>392</v>
      </c>
      <c r="B64" s="191" t="s">
        <v>339</v>
      </c>
      <c r="C64" s="2"/>
      <c r="J64" s="199" t="e">
        <f t="shared" ca="1" si="20"/>
        <v>#REF!</v>
      </c>
      <c r="K64" s="199" t="e">
        <f t="shared" ca="1" si="21"/>
        <v>#REF!</v>
      </c>
      <c r="L64" s="199" t="e">
        <f t="shared" ca="1" si="22"/>
        <v>#REF!</v>
      </c>
      <c r="M64" s="199" t="e">
        <f t="shared" ca="1" si="23"/>
        <v>#REF!</v>
      </c>
      <c r="N64" s="199" t="e">
        <f t="shared" ca="1" si="24"/>
        <v>#REF!</v>
      </c>
      <c r="O64" s="199" t="e">
        <f t="shared" ca="1" si="25"/>
        <v>#REF!</v>
      </c>
      <c r="P64" s="199" t="e">
        <f t="shared" ca="1" si="26"/>
        <v>#REF!</v>
      </c>
      <c r="Q64" s="199" t="e">
        <f t="shared" ca="1" si="27"/>
        <v>#REF!</v>
      </c>
      <c r="R64" s="199" t="e">
        <f t="shared" ca="1" si="28"/>
        <v>#REF!</v>
      </c>
      <c r="T64" s="132"/>
      <c r="U64" s="133"/>
    </row>
    <row r="65" spans="1:21" s="191" customFormat="1" x14ac:dyDescent="0.25">
      <c r="A65" s="212" t="s">
        <v>393</v>
      </c>
      <c r="B65" s="191" t="s">
        <v>340</v>
      </c>
      <c r="C65" s="192"/>
      <c r="E65" s="193"/>
      <c r="G65" s="193"/>
      <c r="H65" s="193"/>
      <c r="J65" s="198" t="e">
        <f t="shared" ca="1" si="20"/>
        <v>#REF!</v>
      </c>
      <c r="K65" s="198" t="e">
        <f t="shared" ca="1" si="21"/>
        <v>#REF!</v>
      </c>
      <c r="L65" s="198" t="e">
        <f t="shared" ca="1" si="22"/>
        <v>#REF!</v>
      </c>
      <c r="M65" s="198" t="e">
        <f t="shared" ca="1" si="23"/>
        <v>#REF!</v>
      </c>
      <c r="N65" s="198" t="e">
        <f t="shared" ca="1" si="24"/>
        <v>#REF!</v>
      </c>
      <c r="O65" s="198" t="e">
        <f t="shared" ca="1" si="25"/>
        <v>#REF!</v>
      </c>
      <c r="P65" s="198" t="e">
        <f t="shared" ca="1" si="26"/>
        <v>#REF!</v>
      </c>
      <c r="Q65" s="198" t="e">
        <f t="shared" ca="1" si="27"/>
        <v>#REF!</v>
      </c>
      <c r="R65" s="198" t="e">
        <f t="shared" ca="1" si="28"/>
        <v>#REF!</v>
      </c>
      <c r="T65" s="194"/>
      <c r="U65" s="195"/>
    </row>
    <row r="66" spans="1:21" x14ac:dyDescent="0.25">
      <c r="A66" s="212" t="s">
        <v>394</v>
      </c>
      <c r="B66" s="191" t="s">
        <v>341</v>
      </c>
      <c r="C66" s="2"/>
      <c r="J66" s="199" t="e">
        <f t="shared" ca="1" si="20"/>
        <v>#REF!</v>
      </c>
      <c r="K66" s="199" t="e">
        <f t="shared" ca="1" si="21"/>
        <v>#REF!</v>
      </c>
      <c r="L66" s="199" t="e">
        <f t="shared" ca="1" si="22"/>
        <v>#REF!</v>
      </c>
      <c r="M66" s="199" t="e">
        <f t="shared" ca="1" si="23"/>
        <v>#REF!</v>
      </c>
      <c r="N66" s="199" t="e">
        <f t="shared" ca="1" si="24"/>
        <v>#REF!</v>
      </c>
      <c r="O66" s="199" t="e">
        <f t="shared" ca="1" si="25"/>
        <v>#REF!</v>
      </c>
      <c r="P66" s="199" t="e">
        <f t="shared" ca="1" si="26"/>
        <v>#REF!</v>
      </c>
      <c r="Q66" s="199" t="e">
        <f t="shared" ca="1" si="27"/>
        <v>#REF!</v>
      </c>
      <c r="R66" s="199" t="e">
        <f t="shared" ca="1" si="28"/>
        <v>#REF!</v>
      </c>
      <c r="T66" s="132"/>
      <c r="U66" s="133"/>
    </row>
    <row r="67" spans="1:21" s="191" customFormat="1" x14ac:dyDescent="0.25">
      <c r="A67" s="212" t="s">
        <v>395</v>
      </c>
      <c r="B67" s="191" t="s">
        <v>342</v>
      </c>
      <c r="C67" s="192"/>
      <c r="E67" s="193"/>
      <c r="G67" s="193"/>
      <c r="H67" s="193"/>
      <c r="J67" s="198" t="e">
        <f t="shared" ca="1" si="20"/>
        <v>#REF!</v>
      </c>
      <c r="K67" s="198" t="e">
        <f t="shared" ca="1" si="21"/>
        <v>#REF!</v>
      </c>
      <c r="L67" s="198" t="e">
        <f t="shared" ca="1" si="22"/>
        <v>#REF!</v>
      </c>
      <c r="M67" s="198" t="e">
        <f t="shared" ca="1" si="23"/>
        <v>#REF!</v>
      </c>
      <c r="N67" s="198" t="e">
        <f t="shared" ca="1" si="24"/>
        <v>#REF!</v>
      </c>
      <c r="O67" s="198" t="e">
        <f t="shared" ca="1" si="25"/>
        <v>#REF!</v>
      </c>
      <c r="P67" s="198" t="e">
        <f t="shared" ca="1" si="26"/>
        <v>#REF!</v>
      </c>
      <c r="Q67" s="198" t="e">
        <f t="shared" ca="1" si="27"/>
        <v>#REF!</v>
      </c>
      <c r="R67" s="198" t="e">
        <f t="shared" ca="1" si="28"/>
        <v>#REF!</v>
      </c>
      <c r="T67" s="194"/>
      <c r="U67" s="195"/>
    </row>
    <row r="68" spans="1:21" x14ac:dyDescent="0.25">
      <c r="A68" s="212" t="s">
        <v>396</v>
      </c>
      <c r="B68" s="191" t="s">
        <v>343</v>
      </c>
      <c r="C68" s="2"/>
      <c r="J68" t="e">
        <f t="shared" ref="J68:J73" ca="1" si="29">INDIRECT("'"&amp;A68&amp;"'"&amp;"!G33",TRUE)</f>
        <v>#REF!</v>
      </c>
      <c r="T68" s="132"/>
      <c r="U68" s="133"/>
    </row>
    <row r="69" spans="1:21" x14ac:dyDescent="0.25">
      <c r="J69" t="e">
        <f t="shared" ca="1" si="29"/>
        <v>#REF!</v>
      </c>
    </row>
    <row r="70" spans="1:21" x14ac:dyDescent="0.25">
      <c r="J70" t="e">
        <f t="shared" ca="1" si="29"/>
        <v>#REF!</v>
      </c>
    </row>
    <row r="71" spans="1:21" x14ac:dyDescent="0.25">
      <c r="J71" t="e">
        <f t="shared" ca="1" si="29"/>
        <v>#REF!</v>
      </c>
    </row>
    <row r="72" spans="1:21" x14ac:dyDescent="0.25">
      <c r="J72" t="e">
        <f t="shared" ca="1" si="29"/>
        <v>#REF!</v>
      </c>
    </row>
    <row r="73" spans="1:21" x14ac:dyDescent="0.25">
      <c r="J73" t="e">
        <f t="shared" ca="1" si="29"/>
        <v>#REF!</v>
      </c>
    </row>
    <row r="74" spans="1:21" x14ac:dyDescent="0.25">
      <c r="J74" t="e">
        <f t="shared" ref="J74:J85" ca="1" si="30">INDIRECT("'"&amp;A74&amp;"'"&amp;"!G33",TRUE)</f>
        <v>#REF!</v>
      </c>
    </row>
    <row r="75" spans="1:21" x14ac:dyDescent="0.25">
      <c r="J75" t="e">
        <f t="shared" ca="1" si="30"/>
        <v>#REF!</v>
      </c>
    </row>
    <row r="76" spans="1:21" x14ac:dyDescent="0.25">
      <c r="J76" t="e">
        <f t="shared" ca="1" si="30"/>
        <v>#REF!</v>
      </c>
    </row>
    <row r="77" spans="1:21" x14ac:dyDescent="0.25">
      <c r="J77" t="e">
        <f t="shared" ca="1" si="30"/>
        <v>#REF!</v>
      </c>
    </row>
    <row r="78" spans="1:21" x14ac:dyDescent="0.25">
      <c r="J78" t="e">
        <f t="shared" ca="1" si="30"/>
        <v>#REF!</v>
      </c>
    </row>
    <row r="79" spans="1:21" x14ac:dyDescent="0.25">
      <c r="J79" t="e">
        <f t="shared" ca="1" si="30"/>
        <v>#REF!</v>
      </c>
    </row>
    <row r="80" spans="1:21" x14ac:dyDescent="0.25">
      <c r="J80" t="e">
        <f t="shared" ca="1" si="30"/>
        <v>#REF!</v>
      </c>
    </row>
    <row r="81" spans="10:10" x14ac:dyDescent="0.25">
      <c r="J81" t="e">
        <f t="shared" ca="1" si="30"/>
        <v>#REF!</v>
      </c>
    </row>
    <row r="82" spans="10:10" x14ac:dyDescent="0.25">
      <c r="J82" t="e">
        <f t="shared" ca="1" si="30"/>
        <v>#REF!</v>
      </c>
    </row>
    <row r="83" spans="10:10" x14ac:dyDescent="0.25">
      <c r="J83" t="e">
        <f t="shared" ca="1" si="30"/>
        <v>#REF!</v>
      </c>
    </row>
    <row r="84" spans="10:10" x14ac:dyDescent="0.25">
      <c r="J84" t="e">
        <f t="shared" ca="1" si="30"/>
        <v>#REF!</v>
      </c>
    </row>
    <row r="85" spans="10:10" x14ac:dyDescent="0.25">
      <c r="J85" t="e">
        <f t="shared" ca="1" si="30"/>
        <v>#REF!</v>
      </c>
    </row>
  </sheetData>
  <pageMargins left="0.7" right="0.7" top="0.75" bottom="0.75" header="0.3" footer="0.3"/>
  <pageSetup orientation="portrait" horizontalDpi="4294967293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249977111117893"/>
  </sheetPr>
  <dimension ref="A1:K90"/>
  <sheetViews>
    <sheetView tabSelected="1" view="pageBreakPreview" zoomScale="124" zoomScaleNormal="145" zoomScaleSheetLayoutView="124" zoomScalePageLayoutView="145" workbookViewId="0">
      <selection activeCell="C9" sqref="C9"/>
    </sheetView>
  </sheetViews>
  <sheetFormatPr baseColWidth="10" defaultColWidth="9.140625" defaultRowHeight="12.75" x14ac:dyDescent="0.2"/>
  <cols>
    <col min="1" max="1" width="32.85546875" style="2" customWidth="1"/>
    <col min="2" max="2" width="13.7109375" style="3" customWidth="1"/>
    <col min="3" max="3" width="10.42578125" style="4" customWidth="1"/>
    <col min="4" max="4" width="16.7109375" style="4" customWidth="1"/>
    <col min="5" max="5" width="9" style="27" customWidth="1"/>
    <col min="6" max="6" width="4.42578125" style="4" customWidth="1"/>
    <col min="7" max="7" width="19.28515625" style="4" customWidth="1"/>
    <col min="8" max="8" width="2.42578125" style="4" customWidth="1"/>
    <col min="9" max="9" width="17.42578125" style="4" customWidth="1"/>
    <col min="10" max="10" width="7.140625" style="4" customWidth="1"/>
    <col min="11" max="11" width="14.28515625" style="4" customWidth="1"/>
    <col min="12" max="16384" width="9.140625" style="4"/>
  </cols>
  <sheetData>
    <row r="1" spans="1:11" ht="18.75" x14ac:dyDescent="0.3">
      <c r="A1" s="137"/>
      <c r="B1" s="138"/>
      <c r="C1" s="139"/>
      <c r="D1" s="139"/>
      <c r="E1" s="140"/>
      <c r="F1" s="139"/>
      <c r="G1" s="141" t="s">
        <v>153</v>
      </c>
    </row>
    <row r="2" spans="1:11" x14ac:dyDescent="0.2">
      <c r="A2" s="137"/>
      <c r="B2" s="138"/>
      <c r="C2" s="139"/>
      <c r="D2" s="139"/>
      <c r="E2" s="140"/>
      <c r="F2" s="139"/>
      <c r="G2" s="142"/>
    </row>
    <row r="3" spans="1:11" ht="18.75" x14ac:dyDescent="0.3">
      <c r="A3" s="137"/>
      <c r="B3" s="138"/>
      <c r="C3" s="139"/>
      <c r="D3" s="139"/>
      <c r="E3" s="140"/>
      <c r="F3" s="139"/>
      <c r="G3" s="143">
        <f ca="1">TODAY()</f>
        <v>42422</v>
      </c>
    </row>
    <row r="4" spans="1:11" x14ac:dyDescent="0.2">
      <c r="A4" s="137"/>
      <c r="B4" s="138"/>
      <c r="C4" s="139"/>
      <c r="D4" s="139"/>
      <c r="E4" s="140"/>
      <c r="F4" s="139"/>
      <c r="G4" s="138"/>
    </row>
    <row r="5" spans="1:11" x14ac:dyDescent="0.2">
      <c r="A5" s="144"/>
      <c r="B5" s="119"/>
      <c r="C5" s="145"/>
      <c r="D5" s="145"/>
      <c r="E5" s="140"/>
      <c r="F5" s="139"/>
      <c r="G5" s="139"/>
    </row>
    <row r="6" spans="1:11" ht="15.75" x14ac:dyDescent="0.25">
      <c r="A6" s="256"/>
      <c r="B6" s="119"/>
      <c r="C6" s="145"/>
      <c r="D6" s="145"/>
      <c r="E6" s="140"/>
      <c r="F6" s="139"/>
      <c r="G6" s="146"/>
    </row>
    <row r="7" spans="1:11" ht="15.75" x14ac:dyDescent="0.25">
      <c r="A7" s="256"/>
      <c r="B7" s="119"/>
      <c r="C7" s="145"/>
      <c r="D7" s="145"/>
      <c r="E7" s="140"/>
      <c r="F7" s="139"/>
      <c r="G7" s="146"/>
    </row>
    <row r="8" spans="1:11" x14ac:dyDescent="0.2">
      <c r="A8" s="256"/>
      <c r="B8" s="138"/>
      <c r="C8" s="139"/>
      <c r="D8" s="139"/>
      <c r="E8" s="140"/>
      <c r="F8" s="139"/>
      <c r="G8" s="139"/>
    </row>
    <row r="9" spans="1:11" ht="25.5" x14ac:dyDescent="0.3">
      <c r="A9" s="147" t="s">
        <v>10</v>
      </c>
      <c r="B9" s="138"/>
      <c r="C9" s="139"/>
      <c r="D9" s="139"/>
      <c r="E9" s="140"/>
      <c r="F9" s="148"/>
      <c r="G9" s="149" t="s">
        <v>167</v>
      </c>
      <c r="I9" s="50" t="s">
        <v>42</v>
      </c>
      <c r="J9" s="222" t="s">
        <v>142</v>
      </c>
      <c r="K9" s="45"/>
    </row>
    <row r="10" spans="1:11" ht="15.75" x14ac:dyDescent="0.25">
      <c r="A10" s="150" t="s">
        <v>156</v>
      </c>
      <c r="B10" s="138"/>
      <c r="C10" s="139"/>
      <c r="D10" s="139"/>
      <c r="E10" s="140"/>
      <c r="F10" s="139"/>
      <c r="G10" s="151"/>
      <c r="I10" s="46" t="s">
        <v>43</v>
      </c>
      <c r="J10" s="46"/>
      <c r="K10" s="47" t="e">
        <f>G33</f>
        <v>#N/A</v>
      </c>
    </row>
    <row r="11" spans="1:11" x14ac:dyDescent="0.2">
      <c r="A11" s="152" t="str">
        <f>VLOOKUP(A10,ListeClients!A3:ZZ65003,2,FALSE)</f>
        <v>do not touch</v>
      </c>
      <c r="B11" s="153"/>
      <c r="C11" s="154"/>
      <c r="D11" s="139"/>
      <c r="E11" s="140"/>
      <c r="F11" s="155"/>
      <c r="G11" s="154"/>
      <c r="I11" s="46" t="s">
        <v>44</v>
      </c>
      <c r="J11" s="46"/>
      <c r="K11" s="48" t="e">
        <f>SUM(I22:I29)</f>
        <v>#N/A</v>
      </c>
    </row>
    <row r="12" spans="1:11" ht="21" x14ac:dyDescent="0.2">
      <c r="A12" s="152" t="str">
        <f>VLOOKUP(A10,ListeClients!A3:ZZ65003,3,FALSE)</f>
        <v>do not touch</v>
      </c>
      <c r="B12" s="138"/>
      <c r="C12" s="134"/>
      <c r="D12" s="139"/>
      <c r="E12" s="140"/>
      <c r="F12" s="139"/>
      <c r="G12" s="154"/>
      <c r="I12" s="129" t="s">
        <v>163</v>
      </c>
      <c r="J12" s="219" t="s">
        <v>141</v>
      </c>
      <c r="K12" s="218" t="e">
        <f>J12/100*(K10-K11)</f>
        <v>#N/A</v>
      </c>
    </row>
    <row r="13" spans="1:11" x14ac:dyDescent="0.2">
      <c r="A13" s="152">
        <f>VLOOKUP(A10,ListeClients!A3:ZZ65003,4,FALSE)</f>
        <v>0</v>
      </c>
      <c r="B13" s="138"/>
      <c r="C13" s="134"/>
      <c r="D13" s="139"/>
      <c r="E13" s="140"/>
      <c r="F13" s="139"/>
      <c r="G13" s="154"/>
      <c r="I13" s="46" t="s">
        <v>45</v>
      </c>
      <c r="J13" s="46"/>
      <c r="K13" s="47" t="e">
        <f>K10-K11-K12</f>
        <v>#N/A</v>
      </c>
    </row>
    <row r="14" spans="1:11" x14ac:dyDescent="0.2">
      <c r="A14" s="152" t="str">
        <f>VLOOKUP(A10,ListeClients!A3:ZZ65003,6,FALSE)</f>
        <v>contact name (no touch)</v>
      </c>
      <c r="B14" s="152"/>
      <c r="C14" s="134"/>
      <c r="D14" s="139"/>
      <c r="E14" s="140"/>
      <c r="F14" s="139"/>
      <c r="G14" s="154"/>
      <c r="I14" s="44"/>
      <c r="J14" s="44"/>
      <c r="K14" s="44"/>
    </row>
    <row r="15" spans="1:11" x14ac:dyDescent="0.2">
      <c r="A15" s="152" t="str">
        <f>VLOOKUP(A10,ListeClients!A3:ZZ65003,7,FALSE)</f>
        <v>do not touch</v>
      </c>
      <c r="B15" s="138"/>
      <c r="C15" s="134"/>
      <c r="D15" s="139"/>
      <c r="E15" s="140"/>
      <c r="F15" s="139"/>
      <c r="G15" s="154"/>
      <c r="I15" s="51" t="s">
        <v>46</v>
      </c>
      <c r="J15" s="51"/>
      <c r="K15" s="49"/>
    </row>
    <row r="16" spans="1:11" ht="16.5" thickBot="1" x14ac:dyDescent="0.25">
      <c r="A16" s="152" t="str">
        <f>VLOOKUP(A10,ListeClients!A3:ZZ65003,10,FALSE)</f>
        <v>contact e-mail (no touch)</v>
      </c>
      <c r="B16" s="138"/>
      <c r="C16" s="134"/>
      <c r="D16" s="139"/>
      <c r="E16" s="140"/>
      <c r="F16" s="139"/>
      <c r="G16" s="139"/>
      <c r="I16" s="46"/>
      <c r="J16" s="221" t="s">
        <v>142</v>
      </c>
      <c r="K16" s="47"/>
    </row>
    <row r="17" spans="1:11" ht="21.75" thickTop="1" x14ac:dyDescent="0.3">
      <c r="A17" s="156" t="s">
        <v>11</v>
      </c>
      <c r="B17" s="157"/>
      <c r="C17" s="157"/>
      <c r="D17" s="158"/>
      <c r="E17" s="159"/>
      <c r="F17" s="158"/>
      <c r="G17" s="160" t="s">
        <v>12</v>
      </c>
      <c r="I17" s="130"/>
      <c r="J17" s="220">
        <v>50</v>
      </c>
      <c r="K17" s="131" t="e">
        <f>K13*J17%</f>
        <v>#N/A</v>
      </c>
    </row>
    <row r="18" spans="1:11" ht="21" x14ac:dyDescent="0.25">
      <c r="A18" s="180" t="s">
        <v>30</v>
      </c>
      <c r="B18" s="183"/>
      <c r="C18" s="161"/>
      <c r="D18" s="182" t="s">
        <v>31</v>
      </c>
      <c r="E18" s="183"/>
      <c r="F18" s="161"/>
      <c r="G18" s="162"/>
      <c r="I18" s="130"/>
      <c r="J18" s="220">
        <v>25</v>
      </c>
      <c r="K18" s="131" t="e">
        <f>K13*J18%</f>
        <v>#N/A</v>
      </c>
    </row>
    <row r="19" spans="1:11" ht="21" x14ac:dyDescent="0.25">
      <c r="A19" s="181" t="s">
        <v>25</v>
      </c>
      <c r="B19" s="152"/>
      <c r="C19" s="161"/>
      <c r="D19" s="161"/>
      <c r="E19" s="163"/>
      <c r="F19" s="161"/>
      <c r="G19" s="162"/>
      <c r="I19" s="130"/>
      <c r="J19" s="220">
        <v>25</v>
      </c>
      <c r="K19" s="131" t="e">
        <f>K13*J19%</f>
        <v>#N/A</v>
      </c>
    </row>
    <row r="20" spans="1:11" ht="21.75" customHeight="1" thickBot="1" x14ac:dyDescent="0.25">
      <c r="A20" s="485" t="s">
        <v>24</v>
      </c>
      <c r="B20" s="486"/>
      <c r="C20" s="486"/>
      <c r="D20" s="486"/>
      <c r="E20" s="486"/>
      <c r="F20" s="486"/>
      <c r="G20" s="164"/>
      <c r="I20" s="46"/>
      <c r="J20" s="46"/>
      <c r="K20" s="47"/>
    </row>
    <row r="21" spans="1:11" s="5" customFormat="1" ht="19.5" customHeight="1" thickTop="1" thickBot="1" x14ac:dyDescent="0.3">
      <c r="A21" s="165" t="s">
        <v>286</v>
      </c>
      <c r="B21" s="166" t="s">
        <v>138</v>
      </c>
      <c r="C21" s="166" t="s">
        <v>449</v>
      </c>
      <c r="D21" s="166" t="s">
        <v>149</v>
      </c>
      <c r="E21" s="166" t="s">
        <v>551</v>
      </c>
      <c r="F21" s="167"/>
      <c r="G21" s="168"/>
      <c r="I21" s="484" t="s">
        <v>161</v>
      </c>
      <c r="J21" s="484"/>
    </row>
    <row r="22" spans="1:11" ht="24.75" thickTop="1" x14ac:dyDescent="0.2">
      <c r="A22" s="227" t="e">
        <f>VLOOKUP(B22,Inventaire!B4:AAA65013,9,FALSE)</f>
        <v>#N/A</v>
      </c>
      <c r="B22" s="184" t="s">
        <v>640</v>
      </c>
      <c r="C22" s="341" t="e">
        <f>VLOOKUP(B22,Inventaire!B4:AAB65013,16,FALSE)</f>
        <v>#N/A</v>
      </c>
      <c r="D22" s="169" t="e">
        <f>VLOOKUP(B22,Inventaire!B4:AAA65013,13,FALSE)</f>
        <v>#N/A</v>
      </c>
      <c r="E22" s="471">
        <v>1</v>
      </c>
      <c r="F22" s="170"/>
      <c r="G22" s="171" t="e">
        <f>E22*D22</f>
        <v>#N/A</v>
      </c>
      <c r="I22" s="135" t="e">
        <f>(VLOOKUP(B22,Inventaire!B4:AAA65013,14,FALSE))*E22</f>
        <v>#N/A</v>
      </c>
    </row>
    <row r="23" spans="1:11" s="9" customFormat="1" ht="15" x14ac:dyDescent="0.2">
      <c r="A23" s="227" t="e">
        <f>VLOOKUP(B23,Inventaire!B4:AAA65014,9,FALSE)</f>
        <v>#N/A</v>
      </c>
      <c r="B23" s="184" t="s">
        <v>51</v>
      </c>
      <c r="C23" s="341" t="e">
        <f>VLOOKUP(B23,Inventaire!B4:AAB65014,16,FALSE)</f>
        <v>#N/A</v>
      </c>
      <c r="D23" s="169" t="e">
        <f>VLOOKUP(B23,Inventaire!B4:AAA65013,13,FALSE)</f>
        <v>#N/A</v>
      </c>
      <c r="E23" s="472"/>
      <c r="F23" s="172"/>
      <c r="G23" s="171" t="e">
        <f t="shared" ref="G23:G29" si="0">E23*D23</f>
        <v>#N/A</v>
      </c>
      <c r="I23" s="135" t="e">
        <f>(VLOOKUP(B23,Inventaire!B5:AAA65014,14,FALSE))*E23</f>
        <v>#N/A</v>
      </c>
    </row>
    <row r="24" spans="1:11" s="9" customFormat="1" ht="15" x14ac:dyDescent="0.2">
      <c r="A24" s="227" t="e">
        <f>VLOOKUP(B24,Inventaire!B4:AAA65015,9,FALSE)</f>
        <v>#N/A</v>
      </c>
      <c r="B24" s="184" t="s">
        <v>51</v>
      </c>
      <c r="C24" s="341" t="e">
        <f>VLOOKUP(B24,Inventaire!B4:AAB65015,16,FALSE)</f>
        <v>#N/A</v>
      </c>
      <c r="D24" s="169" t="e">
        <f>VLOOKUP(B24,Inventaire!B4:AAA65013,13,FALSE)</f>
        <v>#N/A</v>
      </c>
      <c r="E24" s="472"/>
      <c r="F24" s="172"/>
      <c r="G24" s="171" t="e">
        <f t="shared" si="0"/>
        <v>#N/A</v>
      </c>
      <c r="I24" s="135" t="e">
        <f>(VLOOKUP(B24,Inventaire!B6:AAA65015,14,FALSE))*E24</f>
        <v>#N/A</v>
      </c>
    </row>
    <row r="25" spans="1:11" s="9" customFormat="1" ht="15" x14ac:dyDescent="0.2">
      <c r="A25" s="227" t="e">
        <f>VLOOKUP(B25,Inventaire!B4:AAA65016,9,FALSE)</f>
        <v>#N/A</v>
      </c>
      <c r="B25" s="184" t="s">
        <v>51</v>
      </c>
      <c r="C25" s="341" t="e">
        <f>VLOOKUP(B25,Inventaire!B4:AAB65016,16,FALSE)</f>
        <v>#N/A</v>
      </c>
      <c r="D25" s="169" t="e">
        <f>VLOOKUP(B25,Inventaire!B4:AAA65013,13,FALSE)</f>
        <v>#N/A</v>
      </c>
      <c r="E25" s="472"/>
      <c r="F25" s="172"/>
      <c r="G25" s="171" t="e">
        <f t="shared" si="0"/>
        <v>#N/A</v>
      </c>
      <c r="I25" s="135" t="e">
        <f>(VLOOKUP(B25,Inventaire!B7:AAA65016,14,FALSE))*E25</f>
        <v>#N/A</v>
      </c>
    </row>
    <row r="26" spans="1:11" s="9" customFormat="1" ht="15" x14ac:dyDescent="0.2">
      <c r="A26" s="227" t="e">
        <f>VLOOKUP(B26,Inventaire!B4:AAA65013,9,FALSE)</f>
        <v>#N/A</v>
      </c>
      <c r="B26" s="184" t="s">
        <v>51</v>
      </c>
      <c r="C26" s="341" t="e">
        <f>VLOOKUP(B26,Inventaire!B4:AAB65017,16,FALSE)</f>
        <v>#N/A</v>
      </c>
      <c r="D26" s="169" t="e">
        <f>VLOOKUP(B26,Inventaire!B4:AAA65013,13,FALSE)</f>
        <v>#N/A</v>
      </c>
      <c r="E26" s="472"/>
      <c r="F26" s="172"/>
      <c r="G26" s="171" t="e">
        <f t="shared" si="0"/>
        <v>#N/A</v>
      </c>
      <c r="I26" s="135" t="e">
        <f>(VLOOKUP(B26,Inventaire!B8:AAA65017,14,FALSE))*E26</f>
        <v>#N/A</v>
      </c>
    </row>
    <row r="27" spans="1:11" s="9" customFormat="1" ht="15" x14ac:dyDescent="0.2">
      <c r="A27" s="227" t="e">
        <f>VLOOKUP(B27,Inventaire!B4:AAA65013,9,FALSE)</f>
        <v>#N/A</v>
      </c>
      <c r="B27" s="184" t="s">
        <v>51</v>
      </c>
      <c r="C27" s="341" t="e">
        <f>VLOOKUP(B27,Inventaire!B4:AAB65018,16,FALSE)</f>
        <v>#N/A</v>
      </c>
      <c r="D27" s="169" t="e">
        <f>VLOOKUP(B27,Inventaire!B5:AAA65014,13,FALSE)</f>
        <v>#N/A</v>
      </c>
      <c r="E27" s="472"/>
      <c r="F27" s="172"/>
      <c r="G27" s="171" t="e">
        <f t="shared" si="0"/>
        <v>#N/A</v>
      </c>
      <c r="I27" s="135" t="e">
        <f>(VLOOKUP(B27,Inventaire!B9:AAA65018,14,FALSE))*E27</f>
        <v>#N/A</v>
      </c>
    </row>
    <row r="28" spans="1:11" s="9" customFormat="1" ht="15" x14ac:dyDescent="0.2">
      <c r="A28" s="227" t="e">
        <f>VLOOKUP(B28,Inventaire!B4:AAA65013,9,FALSE)</f>
        <v>#N/A</v>
      </c>
      <c r="B28" s="184" t="s">
        <v>51</v>
      </c>
      <c r="C28" s="341" t="e">
        <f>VLOOKUP(B28,Inventaire!B4:AAB65019,16,FALSE)</f>
        <v>#N/A</v>
      </c>
      <c r="D28" s="169" t="e">
        <f>VLOOKUP(B28,Inventaire!B4:AAA65013,13,FALSE)</f>
        <v>#N/A</v>
      </c>
      <c r="E28" s="472"/>
      <c r="F28" s="172"/>
      <c r="G28" s="171" t="e">
        <f t="shared" si="0"/>
        <v>#N/A</v>
      </c>
      <c r="I28" s="135" t="e">
        <f>(VLOOKUP(B28,Inventaire!B10:AAA65019,14,FALSE))*E28</f>
        <v>#N/A</v>
      </c>
    </row>
    <row r="29" spans="1:11" ht="15" x14ac:dyDescent="0.2">
      <c r="A29" s="227" t="e">
        <f>VLOOKUP(B29,Inventaire!B4:AAA65013,9,FALSE)</f>
        <v>#N/A</v>
      </c>
      <c r="B29" s="184" t="s">
        <v>51</v>
      </c>
      <c r="C29" s="341" t="e">
        <f>VLOOKUP(B29,Inventaire!B4:AAB65020,16,FALSE)</f>
        <v>#N/A</v>
      </c>
      <c r="D29" s="169" t="e">
        <f>VLOOKUP(B29,Inventaire!B4:AAA65013,13,FALSE)</f>
        <v>#N/A</v>
      </c>
      <c r="E29" s="473"/>
      <c r="F29" s="172"/>
      <c r="G29" s="171" t="e">
        <f t="shared" si="0"/>
        <v>#N/A</v>
      </c>
      <c r="I29" s="135" t="e">
        <f>(VLOOKUP(B29,Inventaire!B11:AAA65020,14,FALSE))*E29</f>
        <v>#N/A</v>
      </c>
    </row>
    <row r="30" spans="1:11" ht="15" x14ac:dyDescent="0.25">
      <c r="A30" s="173"/>
      <c r="B30" s="174"/>
      <c r="C30" s="175"/>
      <c r="D30" s="174"/>
      <c r="E30" s="175"/>
      <c r="F30" s="175"/>
      <c r="G30" s="176"/>
    </row>
    <row r="31" spans="1:11" ht="30.75" customHeight="1" x14ac:dyDescent="0.25">
      <c r="A31" s="120" t="s">
        <v>139</v>
      </c>
      <c r="B31" s="122" t="s">
        <v>160</v>
      </c>
      <c r="C31" s="121"/>
      <c r="D31" s="122" t="s">
        <v>140</v>
      </c>
      <c r="E31" s="121"/>
      <c r="F31" s="121"/>
      <c r="G31" s="35">
        <v>0</v>
      </c>
    </row>
    <row r="32" spans="1:11" ht="15" x14ac:dyDescent="0.25">
      <c r="A32" s="10" t="s">
        <v>13</v>
      </c>
      <c r="B32" s="6"/>
      <c r="C32" s="7"/>
      <c r="D32" s="6"/>
      <c r="E32" s="29"/>
      <c r="F32" s="8"/>
      <c r="G32" s="35"/>
    </row>
    <row r="33" spans="1:9" ht="15.75" x14ac:dyDescent="0.25">
      <c r="A33" s="11"/>
      <c r="B33" s="12"/>
      <c r="C33" s="13"/>
      <c r="D33" s="13"/>
      <c r="E33" s="30" t="s">
        <v>14</v>
      </c>
      <c r="F33" s="14"/>
      <c r="G33" s="36" t="e">
        <f>SUM(G22:G32)</f>
        <v>#N/A</v>
      </c>
      <c r="I33" s="136"/>
    </row>
    <row r="34" spans="1:9" ht="15.75" x14ac:dyDescent="0.25">
      <c r="A34" s="254" t="s">
        <v>175</v>
      </c>
      <c r="B34" s="6"/>
      <c r="C34" s="15"/>
      <c r="D34" s="15"/>
      <c r="E34" s="31"/>
      <c r="F34" s="16"/>
      <c r="G34" s="36" t="e">
        <f>PRODUCT(G33,5%)</f>
        <v>#N/A</v>
      </c>
    </row>
    <row r="35" spans="1:9" ht="16.5" thickBot="1" x14ac:dyDescent="0.3">
      <c r="A35" s="255"/>
      <c r="B35" s="17"/>
      <c r="C35" s="18"/>
      <c r="D35" s="18"/>
      <c r="E35" s="32"/>
      <c r="F35" s="19"/>
      <c r="G35" s="185" t="e">
        <f>(G33)*9.975%</f>
        <v>#N/A</v>
      </c>
    </row>
    <row r="36" spans="1:9" ht="13.5" thickTop="1" x14ac:dyDescent="0.2">
      <c r="A36" s="20"/>
      <c r="B36" s="21"/>
      <c r="C36" s="22"/>
      <c r="D36" s="22"/>
      <c r="E36" s="33"/>
      <c r="F36" s="22"/>
      <c r="G36" s="23"/>
    </row>
    <row r="37" spans="1:9" ht="21.75" thickBot="1" x14ac:dyDescent="0.4">
      <c r="A37" s="20"/>
      <c r="B37" s="488" t="e">
        <f>VLOOKUP(G9,#REF!,2,FALSE)</f>
        <v>#REF!</v>
      </c>
      <c r="C37" s="488"/>
      <c r="D37" s="488"/>
      <c r="E37" s="488"/>
      <c r="F37" s="22"/>
      <c r="G37" s="37" t="e">
        <f>SUM(G33:G35)</f>
        <v>#N/A</v>
      </c>
    </row>
    <row r="38" spans="1:9" ht="13.5" thickTop="1" x14ac:dyDescent="0.2">
      <c r="A38" s="20"/>
      <c r="B38" s="21"/>
    </row>
    <row r="39" spans="1:9" x14ac:dyDescent="0.2">
      <c r="A39" s="474"/>
      <c r="B39" s="475"/>
      <c r="C39" s="228"/>
      <c r="D39" s="228"/>
      <c r="E39" s="476"/>
      <c r="F39" s="228"/>
      <c r="G39" s="228"/>
    </row>
    <row r="40" spans="1:9" ht="57.75" customHeight="1" x14ac:dyDescent="0.2">
      <c r="A40" s="487"/>
      <c r="B40" s="487"/>
      <c r="C40" s="487"/>
      <c r="D40" s="487"/>
      <c r="E40" s="487"/>
      <c r="F40" s="487"/>
      <c r="G40" s="487"/>
    </row>
    <row r="41" spans="1:9" ht="15" customHeight="1" x14ac:dyDescent="0.2">
      <c r="A41" s="489"/>
      <c r="B41" s="489"/>
      <c r="C41" s="489"/>
      <c r="D41" s="489"/>
      <c r="E41" s="489"/>
      <c r="F41" s="489"/>
      <c r="G41" s="489"/>
      <c r="H41" s="24"/>
    </row>
    <row r="42" spans="1:9" ht="6.75" customHeight="1" x14ac:dyDescent="0.2">
      <c r="A42" s="489"/>
      <c r="B42" s="489"/>
      <c r="C42" s="489"/>
      <c r="D42" s="489"/>
      <c r="E42" s="489"/>
      <c r="F42" s="489"/>
      <c r="G42" s="489"/>
      <c r="H42" s="24"/>
    </row>
    <row r="43" spans="1:9" x14ac:dyDescent="0.2">
      <c r="A43" s="490"/>
      <c r="B43" s="490"/>
      <c r="C43" s="490"/>
      <c r="D43" s="490"/>
      <c r="E43" s="490"/>
      <c r="F43" s="490"/>
      <c r="G43" s="490"/>
      <c r="H43" s="24"/>
    </row>
    <row r="44" spans="1:9" ht="36.75" customHeight="1" x14ac:dyDescent="0.2">
      <c r="A44" s="490"/>
      <c r="B44" s="490"/>
      <c r="C44" s="490"/>
      <c r="D44" s="490"/>
      <c r="E44" s="490"/>
      <c r="F44" s="490"/>
      <c r="G44" s="490"/>
      <c r="H44" s="24"/>
    </row>
    <row r="45" spans="1:9" x14ac:dyDescent="0.2">
      <c r="A45" s="490"/>
      <c r="B45" s="490"/>
      <c r="C45" s="490"/>
      <c r="D45" s="490"/>
      <c r="E45" s="490"/>
      <c r="F45" s="490"/>
      <c r="G45" s="490"/>
      <c r="H45" s="24"/>
    </row>
    <row r="46" spans="1:9" ht="34.5" customHeight="1" x14ac:dyDescent="0.2">
      <c r="A46" s="490"/>
      <c r="B46" s="490"/>
      <c r="C46" s="490"/>
      <c r="D46" s="490"/>
      <c r="E46" s="490"/>
      <c r="F46" s="490"/>
      <c r="G46" s="490"/>
      <c r="H46" s="24"/>
    </row>
    <row r="47" spans="1:9" ht="35.25" customHeight="1" x14ac:dyDescent="0.2">
      <c r="A47" s="490"/>
      <c r="B47" s="490"/>
      <c r="C47" s="490"/>
      <c r="D47" s="490"/>
      <c r="E47" s="490"/>
      <c r="F47" s="490"/>
      <c r="G47" s="490"/>
      <c r="H47" s="24"/>
    </row>
    <row r="48" spans="1:9" ht="26.25" customHeight="1" x14ac:dyDescent="0.2">
      <c r="A48" s="490"/>
      <c r="B48" s="490"/>
      <c r="C48" s="490"/>
      <c r="D48" s="490"/>
      <c r="E48" s="490"/>
      <c r="F48" s="490"/>
      <c r="G48" s="490"/>
      <c r="H48" s="24"/>
    </row>
    <row r="49" spans="1:8" ht="24" customHeight="1" x14ac:dyDescent="0.2">
      <c r="A49" s="490"/>
      <c r="B49" s="490"/>
      <c r="C49" s="490"/>
      <c r="D49" s="490"/>
      <c r="E49" s="490"/>
      <c r="F49" s="490"/>
      <c r="G49" s="490"/>
      <c r="H49" s="24"/>
    </row>
    <row r="50" spans="1:8" ht="11.25" customHeight="1" x14ac:dyDescent="0.2">
      <c r="A50" s="477"/>
      <c r="B50" s="478"/>
      <c r="C50" s="478"/>
      <c r="D50" s="478"/>
      <c r="E50" s="479"/>
      <c r="F50" s="478"/>
      <c r="G50" s="478"/>
      <c r="H50" s="24"/>
    </row>
    <row r="51" spans="1:8" x14ac:dyDescent="0.2">
      <c r="A51" s="489"/>
      <c r="B51" s="489"/>
      <c r="C51" s="489"/>
      <c r="D51" s="489"/>
      <c r="E51" s="489"/>
      <c r="F51" s="489"/>
      <c r="G51" s="489"/>
      <c r="H51" s="24"/>
    </row>
    <row r="52" spans="1:8" x14ac:dyDescent="0.2">
      <c r="A52" s="490"/>
      <c r="B52" s="490"/>
      <c r="C52" s="490"/>
      <c r="D52" s="490"/>
      <c r="E52" s="490"/>
      <c r="F52" s="490"/>
      <c r="G52" s="490"/>
      <c r="H52" s="24"/>
    </row>
    <row r="53" spans="1:8" ht="15.75" customHeight="1" x14ac:dyDescent="0.2">
      <c r="A53" s="490"/>
      <c r="B53" s="490"/>
      <c r="C53" s="490"/>
      <c r="D53" s="490"/>
      <c r="E53" s="490"/>
      <c r="F53" s="490"/>
      <c r="G53" s="490"/>
      <c r="H53" s="24"/>
    </row>
    <row r="54" spans="1:8" ht="24.75" customHeight="1" x14ac:dyDescent="0.2">
      <c r="A54" s="491"/>
      <c r="B54" s="491"/>
      <c r="C54" s="491"/>
      <c r="D54" s="491"/>
      <c r="E54" s="491"/>
      <c r="F54" s="491"/>
      <c r="G54" s="491"/>
      <c r="H54" s="24"/>
    </row>
    <row r="55" spans="1:8" ht="22.5" customHeight="1" x14ac:dyDescent="0.2">
      <c r="A55" s="491"/>
      <c r="B55" s="491"/>
      <c r="C55" s="491"/>
      <c r="D55" s="491"/>
      <c r="E55" s="491"/>
      <c r="F55" s="491"/>
      <c r="G55" s="491"/>
      <c r="H55" s="24"/>
    </row>
    <row r="56" spans="1:8" x14ac:dyDescent="0.2">
      <c r="A56" s="491"/>
      <c r="B56" s="491"/>
      <c r="C56" s="491"/>
      <c r="D56" s="491"/>
      <c r="E56" s="491"/>
      <c r="F56" s="491"/>
      <c r="G56" s="491"/>
      <c r="H56" s="24"/>
    </row>
    <row r="57" spans="1:8" x14ac:dyDescent="0.2">
      <c r="A57" s="491"/>
      <c r="B57" s="491"/>
      <c r="C57" s="491"/>
      <c r="D57" s="491"/>
      <c r="E57" s="491"/>
      <c r="F57" s="491"/>
      <c r="G57" s="491"/>
      <c r="H57" s="24"/>
    </row>
    <row r="58" spans="1:8" x14ac:dyDescent="0.2">
      <c r="A58" s="491"/>
      <c r="B58" s="491"/>
      <c r="C58" s="491"/>
      <c r="D58" s="491"/>
      <c r="E58" s="491"/>
      <c r="F58" s="491"/>
      <c r="G58" s="491"/>
      <c r="H58" s="24"/>
    </row>
    <row r="59" spans="1:8" ht="25.5" customHeight="1" x14ac:dyDescent="0.2">
      <c r="A59" s="490"/>
      <c r="B59" s="490"/>
      <c r="C59" s="490"/>
      <c r="D59" s="490"/>
      <c r="E59" s="490"/>
      <c r="F59" s="490"/>
      <c r="G59" s="490"/>
      <c r="H59" s="24"/>
    </row>
    <row r="60" spans="1:8" ht="35.25" customHeight="1" x14ac:dyDescent="0.2">
      <c r="A60" s="490"/>
      <c r="B60" s="490"/>
      <c r="C60" s="490"/>
      <c r="D60" s="490"/>
      <c r="E60" s="490"/>
      <c r="F60" s="490"/>
      <c r="G60" s="490"/>
      <c r="H60" s="24"/>
    </row>
    <row r="61" spans="1:8" ht="26.25" customHeight="1" x14ac:dyDescent="0.2">
      <c r="A61" s="490"/>
      <c r="B61" s="490"/>
      <c r="C61" s="490"/>
      <c r="D61" s="490"/>
      <c r="E61" s="490"/>
      <c r="F61" s="490"/>
      <c r="G61" s="490"/>
      <c r="H61" s="24"/>
    </row>
    <row r="62" spans="1:8" ht="13.5" customHeight="1" x14ac:dyDescent="0.2">
      <c r="A62" s="490"/>
      <c r="B62" s="490"/>
      <c r="C62" s="490"/>
      <c r="D62" s="490"/>
      <c r="E62" s="490"/>
      <c r="F62" s="490"/>
      <c r="G62" s="490"/>
      <c r="H62" s="24"/>
    </row>
    <row r="63" spans="1:8" ht="27" customHeight="1" x14ac:dyDescent="0.2">
      <c r="A63" s="490"/>
      <c r="B63" s="490"/>
      <c r="C63" s="490"/>
      <c r="D63" s="490"/>
      <c r="E63" s="490"/>
      <c r="F63" s="490"/>
      <c r="G63" s="490"/>
      <c r="H63" s="24"/>
    </row>
    <row r="64" spans="1:8" ht="36.75" customHeight="1" x14ac:dyDescent="0.2">
      <c r="A64" s="490"/>
      <c r="B64" s="490"/>
      <c r="C64" s="490"/>
      <c r="D64" s="490"/>
      <c r="E64" s="490"/>
      <c r="F64" s="490"/>
      <c r="G64" s="490"/>
      <c r="H64" s="24"/>
    </row>
    <row r="65" spans="1:8" ht="26.25" customHeight="1" x14ac:dyDescent="0.2">
      <c r="A65" s="490"/>
      <c r="B65" s="490"/>
      <c r="C65" s="490"/>
      <c r="D65" s="490"/>
      <c r="E65" s="490"/>
      <c r="F65" s="490"/>
      <c r="G65" s="490"/>
      <c r="H65" s="24"/>
    </row>
    <row r="66" spans="1:8" ht="25.5" customHeight="1" x14ac:dyDescent="0.2">
      <c r="A66" s="490"/>
      <c r="B66" s="490"/>
      <c r="C66" s="490"/>
      <c r="D66" s="490"/>
      <c r="E66" s="490"/>
      <c r="F66" s="490"/>
      <c r="G66" s="490"/>
      <c r="H66" s="24"/>
    </row>
    <row r="67" spans="1:8" x14ac:dyDescent="0.2">
      <c r="A67" s="490"/>
      <c r="B67" s="490"/>
      <c r="C67" s="490"/>
      <c r="D67" s="490"/>
      <c r="E67" s="490"/>
      <c r="F67" s="490"/>
      <c r="G67" s="490"/>
      <c r="H67" s="24"/>
    </row>
    <row r="68" spans="1:8" ht="21.75" customHeight="1" x14ac:dyDescent="0.2">
      <c r="A68" s="491"/>
      <c r="B68" s="491"/>
      <c r="C68" s="491"/>
      <c r="D68" s="491"/>
      <c r="E68" s="491"/>
      <c r="F68" s="491"/>
      <c r="G68" s="491"/>
      <c r="H68" s="24"/>
    </row>
    <row r="69" spans="1:8" x14ac:dyDescent="0.2">
      <c r="A69" s="489"/>
      <c r="B69" s="489"/>
      <c r="C69" s="489"/>
      <c r="D69" s="489"/>
      <c r="E69" s="489"/>
      <c r="F69" s="489"/>
      <c r="G69" s="489"/>
      <c r="H69" s="24"/>
    </row>
    <row r="70" spans="1:8" ht="29.25" customHeight="1" x14ac:dyDescent="0.2">
      <c r="A70" s="490"/>
      <c r="B70" s="490"/>
      <c r="C70" s="490"/>
      <c r="D70" s="490"/>
      <c r="E70" s="490"/>
      <c r="F70" s="490"/>
      <c r="G70" s="490"/>
      <c r="H70" s="24"/>
    </row>
    <row r="71" spans="1:8" x14ac:dyDescent="0.2">
      <c r="A71" s="490"/>
      <c r="B71" s="490"/>
      <c r="C71" s="490"/>
      <c r="D71" s="490"/>
      <c r="E71" s="490"/>
      <c r="F71" s="490"/>
      <c r="G71" s="490"/>
      <c r="H71" s="24"/>
    </row>
    <row r="72" spans="1:8" ht="25.5" customHeight="1" x14ac:dyDescent="0.2">
      <c r="A72" s="490"/>
      <c r="B72" s="490"/>
      <c r="C72" s="490"/>
      <c r="D72" s="490"/>
      <c r="E72" s="490"/>
      <c r="F72" s="490"/>
      <c r="G72" s="490"/>
      <c r="H72" s="24"/>
    </row>
    <row r="73" spans="1:8" ht="24" customHeight="1" x14ac:dyDescent="0.2">
      <c r="A73" s="490"/>
      <c r="B73" s="490"/>
      <c r="C73" s="490"/>
      <c r="D73" s="490"/>
      <c r="E73" s="490"/>
      <c r="F73" s="490"/>
      <c r="G73" s="490"/>
      <c r="H73" s="24"/>
    </row>
    <row r="74" spans="1:8" ht="39.75" customHeight="1" x14ac:dyDescent="0.2">
      <c r="A74" s="490"/>
      <c r="B74" s="490"/>
      <c r="C74" s="490"/>
      <c r="D74" s="490"/>
      <c r="E74" s="490"/>
      <c r="F74" s="490"/>
      <c r="G74" s="490"/>
      <c r="H74" s="24"/>
    </row>
    <row r="75" spans="1:8" x14ac:dyDescent="0.2">
      <c r="A75" s="490"/>
      <c r="B75" s="490"/>
      <c r="C75" s="490"/>
      <c r="D75" s="490"/>
      <c r="E75" s="490"/>
      <c r="F75" s="490"/>
      <c r="G75" s="490"/>
      <c r="H75" s="24"/>
    </row>
    <row r="76" spans="1:8" x14ac:dyDescent="0.2">
      <c r="A76" s="490"/>
      <c r="B76" s="490"/>
      <c r="C76" s="490"/>
      <c r="D76" s="490"/>
      <c r="E76" s="490"/>
      <c r="F76" s="490"/>
      <c r="G76" s="490"/>
      <c r="H76" s="24"/>
    </row>
    <row r="77" spans="1:8" ht="15" customHeight="1" x14ac:dyDescent="0.2">
      <c r="A77" s="490"/>
      <c r="B77" s="490"/>
      <c r="C77" s="490"/>
      <c r="D77" s="490"/>
      <c r="E77" s="490"/>
      <c r="F77" s="490"/>
      <c r="G77" s="490"/>
      <c r="H77" s="24"/>
    </row>
    <row r="78" spans="1:8" ht="15" customHeight="1" x14ac:dyDescent="0.2">
      <c r="A78" s="490"/>
      <c r="B78" s="490"/>
      <c r="C78" s="490"/>
      <c r="D78" s="490"/>
      <c r="E78" s="490"/>
      <c r="F78" s="490"/>
      <c r="G78" s="490"/>
      <c r="H78" s="24"/>
    </row>
    <row r="79" spans="1:8" x14ac:dyDescent="0.2">
      <c r="A79" s="480"/>
      <c r="B79" s="481"/>
      <c r="C79" s="482"/>
      <c r="D79" s="482"/>
      <c r="E79" s="483"/>
      <c r="F79" s="482"/>
      <c r="G79" s="482"/>
      <c r="H79" s="24"/>
    </row>
    <row r="80" spans="1:8" x14ac:dyDescent="0.2">
      <c r="A80" s="20"/>
      <c r="B80" s="21"/>
      <c r="C80" s="24"/>
      <c r="D80" s="24"/>
      <c r="E80" s="28"/>
      <c r="F80" s="24"/>
      <c r="G80" s="24"/>
      <c r="H80" s="24"/>
    </row>
    <row r="81" spans="1:8" x14ac:dyDescent="0.2">
      <c r="A81" s="20"/>
      <c r="B81" s="21"/>
      <c r="C81" s="24"/>
      <c r="D81" s="24"/>
      <c r="E81" s="28"/>
      <c r="F81" s="24"/>
      <c r="G81" s="24"/>
      <c r="H81" s="24"/>
    </row>
    <row r="82" spans="1:8" x14ac:dyDescent="0.2">
      <c r="A82" s="20"/>
      <c r="B82" s="21"/>
      <c r="C82" s="24"/>
      <c r="D82" s="24"/>
      <c r="E82" s="28"/>
      <c r="F82" s="24"/>
      <c r="G82" s="24"/>
      <c r="H82" s="24"/>
    </row>
    <row r="83" spans="1:8" x14ac:dyDescent="0.2">
      <c r="A83" s="20"/>
      <c r="B83" s="21"/>
      <c r="C83" s="24"/>
      <c r="D83" s="24"/>
      <c r="E83" s="28"/>
      <c r="F83" s="24"/>
      <c r="G83" s="24"/>
      <c r="H83" s="24"/>
    </row>
    <row r="84" spans="1:8" x14ac:dyDescent="0.2">
      <c r="A84" s="20"/>
      <c r="B84" s="21"/>
      <c r="C84" s="24"/>
      <c r="D84" s="24"/>
      <c r="E84" s="28"/>
      <c r="F84" s="24"/>
      <c r="G84" s="24"/>
      <c r="H84" s="24"/>
    </row>
    <row r="85" spans="1:8" x14ac:dyDescent="0.2">
      <c r="A85" s="20"/>
      <c r="B85" s="21"/>
      <c r="C85" s="24"/>
      <c r="D85" s="24"/>
      <c r="E85" s="28"/>
      <c r="F85" s="24"/>
      <c r="G85" s="24"/>
      <c r="H85" s="24"/>
    </row>
    <row r="86" spans="1:8" x14ac:dyDescent="0.2">
      <c r="A86" s="20"/>
      <c r="B86" s="21"/>
      <c r="C86" s="24"/>
      <c r="D86" s="24"/>
      <c r="E86" s="28"/>
      <c r="F86" s="24"/>
      <c r="G86" s="24"/>
      <c r="H86" s="24"/>
    </row>
    <row r="87" spans="1:8" x14ac:dyDescent="0.2">
      <c r="A87" s="20"/>
      <c r="B87" s="21"/>
      <c r="C87" s="24"/>
      <c r="D87" s="24"/>
      <c r="E87" s="28"/>
      <c r="F87" s="24"/>
      <c r="G87" s="24"/>
      <c r="H87" s="24"/>
    </row>
    <row r="88" spans="1:8" x14ac:dyDescent="0.2">
      <c r="A88" s="20"/>
      <c r="B88" s="21"/>
      <c r="C88" s="24"/>
      <c r="D88" s="24"/>
      <c r="E88" s="28"/>
      <c r="F88" s="24"/>
      <c r="G88" s="24"/>
      <c r="H88" s="24"/>
    </row>
    <row r="89" spans="1:8" x14ac:dyDescent="0.2">
      <c r="A89" s="20"/>
      <c r="B89" s="21"/>
      <c r="C89" s="24"/>
      <c r="D89" s="24"/>
      <c r="E89" s="28"/>
      <c r="F89" s="24"/>
      <c r="G89" s="24"/>
      <c r="H89" s="24"/>
    </row>
    <row r="90" spans="1:8" x14ac:dyDescent="0.2">
      <c r="A90" s="20"/>
      <c r="B90" s="21"/>
      <c r="C90" s="24"/>
      <c r="D90" s="24"/>
      <c r="E90" s="28"/>
      <c r="F90" s="24"/>
      <c r="G90" s="24"/>
      <c r="H90" s="24"/>
    </row>
  </sheetData>
  <mergeCells count="40">
    <mergeCell ref="A69:G69"/>
    <mergeCell ref="A70:G70"/>
    <mergeCell ref="A71:G71"/>
    <mergeCell ref="A72:G72"/>
    <mergeCell ref="A78:G78"/>
    <mergeCell ref="A73:G73"/>
    <mergeCell ref="A74:G74"/>
    <mergeCell ref="A75:G75"/>
    <mergeCell ref="A76:G76"/>
    <mergeCell ref="A77:G77"/>
    <mergeCell ref="A64:G64"/>
    <mergeCell ref="A65:G65"/>
    <mergeCell ref="A66:G66"/>
    <mergeCell ref="A67:G67"/>
    <mergeCell ref="A68:G68"/>
    <mergeCell ref="A59:G59"/>
    <mergeCell ref="A60:G60"/>
    <mergeCell ref="A61:G61"/>
    <mergeCell ref="A62:G62"/>
    <mergeCell ref="A63:G63"/>
    <mergeCell ref="A54:G54"/>
    <mergeCell ref="A55:G55"/>
    <mergeCell ref="A56:G56"/>
    <mergeCell ref="A57:G57"/>
    <mergeCell ref="A58:G58"/>
    <mergeCell ref="A48:G48"/>
    <mergeCell ref="A49:G49"/>
    <mergeCell ref="A51:G51"/>
    <mergeCell ref="A52:G52"/>
    <mergeCell ref="A53:G53"/>
    <mergeCell ref="A43:G43"/>
    <mergeCell ref="A44:G44"/>
    <mergeCell ref="A45:G45"/>
    <mergeCell ref="A46:G46"/>
    <mergeCell ref="A47:G47"/>
    <mergeCell ref="I21:J21"/>
    <mergeCell ref="A20:F20"/>
    <mergeCell ref="A40:G40"/>
    <mergeCell ref="B37:E37"/>
    <mergeCell ref="A41:G42"/>
  </mergeCells>
  <pageMargins left="0.7" right="0.7" top="0.75" bottom="0.75" header="0.3" footer="0.3"/>
  <pageSetup scale="82" orientation="portrait" horizontalDpi="4294967293" r:id="rId1"/>
  <rowBreaks count="1" manualBreakCount="1">
    <brk id="38" max="6" man="1"/>
  </rowBreak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ListeClients!$A$2:$A$50</xm:f>
          </x14:formula1>
          <xm:sqref>A10</xm:sqref>
        </x14:dataValidation>
        <x14:dataValidation type="list" allowBlank="1" showInputMessage="1" showErrorMessage="1">
          <x14:formula1>
            <xm:f>'Sommaire Ventes'!$B$8:$B$180</xm:f>
          </x14:formula1>
          <xm:sqref>G1</xm:sqref>
        </x14:dataValidation>
        <x14:dataValidation type="list" allowBlank="1" showInputMessage="1" showErrorMessage="1">
          <x14:formula1>
            <xm:f>ListeClients!$L$1:$L$3</xm:f>
          </x14:formula1>
          <xm:sqref>G9</xm:sqref>
        </x14:dataValidation>
        <x14:dataValidation type="list" allowBlank="1" showInputMessage="1" showErrorMessage="1">
          <x14:formula1>
            <xm:f>Inventaire!$B$3:$B$203</xm:f>
          </x14:formula1>
          <xm:sqref>B22:B29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92D050"/>
    <pageSetUpPr fitToPage="1"/>
  </sheetPr>
  <dimension ref="A1:U203"/>
  <sheetViews>
    <sheetView showZeros="0" view="pageBreakPreview" zoomScaleNormal="96" zoomScaleSheetLayoutView="100" zoomScalePageLayoutView="96" workbookViewId="0">
      <pane ySplit="3" topLeftCell="A35" activePane="bottomLeft" state="frozen"/>
      <selection pane="bottomLeft" activeCell="D36" sqref="D36"/>
    </sheetView>
  </sheetViews>
  <sheetFormatPr baseColWidth="10" defaultColWidth="9.140625" defaultRowHeight="15.75" x14ac:dyDescent="0.25"/>
  <cols>
    <col min="1" max="1" width="18.7109375" style="52" customWidth="1"/>
    <col min="2" max="2" width="28.7109375" style="53" customWidth="1"/>
    <col min="3" max="3" width="8.140625" style="52" bestFit="1" customWidth="1"/>
    <col min="4" max="4" width="15.7109375" style="52" customWidth="1"/>
    <col min="5" max="5" width="12.28515625" style="54" bestFit="1" customWidth="1"/>
    <col min="6" max="6" width="20" style="55" bestFit="1" customWidth="1"/>
    <col min="7" max="7" width="12" style="287" bestFit="1" customWidth="1"/>
    <col min="8" max="8" width="14.42578125" style="268" customWidth="1"/>
    <col min="9" max="9" width="17.42578125" style="54" customWidth="1"/>
    <col min="10" max="10" width="60.85546875" style="236" customWidth="1"/>
    <col min="11" max="11" width="11.42578125" style="52" bestFit="1" customWidth="1"/>
    <col min="12" max="12" width="9.85546875" style="333" bestFit="1" customWidth="1"/>
    <col min="13" max="13" width="14" style="52" bestFit="1" customWidth="1"/>
    <col min="14" max="14" width="14" style="405" customWidth="1"/>
    <col min="15" max="15" width="15.42578125" style="405" customWidth="1"/>
    <col min="16" max="16" width="12.85546875" style="253" bestFit="1" customWidth="1"/>
    <col min="17" max="17" width="13.7109375" style="52" customWidth="1"/>
    <col min="18" max="18" width="14.42578125" style="293" bestFit="1" customWidth="1"/>
    <col min="19" max="19" width="20.7109375" style="52" bestFit="1" customWidth="1"/>
    <col min="20" max="20" width="7.28515625" style="52" bestFit="1" customWidth="1"/>
    <col min="21" max="16384" width="9.140625" style="52"/>
  </cols>
  <sheetData>
    <row r="1" spans="1:21" ht="71.25" customHeight="1" thickBot="1" x14ac:dyDescent="0.3">
      <c r="B1" s="127"/>
      <c r="C1" s="52">
        <v>1</v>
      </c>
      <c r="J1" s="126" t="s">
        <v>427</v>
      </c>
      <c r="N1" s="408"/>
      <c r="O1" s="397"/>
    </row>
    <row r="2" spans="1:21" ht="23.25" hidden="1" customHeight="1" thickBot="1" x14ac:dyDescent="0.3">
      <c r="B2" s="127">
        <v>1</v>
      </c>
      <c r="C2" s="52">
        <v>2</v>
      </c>
      <c r="D2" s="52">
        <v>3</v>
      </c>
      <c r="F2" s="52">
        <v>5</v>
      </c>
      <c r="H2" s="289">
        <v>7</v>
      </c>
      <c r="I2" s="54">
        <v>8</v>
      </c>
      <c r="J2" s="126">
        <v>9</v>
      </c>
      <c r="K2" s="52">
        <v>10</v>
      </c>
      <c r="L2" s="333">
        <v>11</v>
      </c>
      <c r="M2" s="52">
        <v>12</v>
      </c>
      <c r="N2" s="408"/>
      <c r="O2" s="397">
        <v>14</v>
      </c>
      <c r="Q2" s="52">
        <v>16</v>
      </c>
    </row>
    <row r="3" spans="1:21" ht="14.25" customHeight="1" thickBot="1" x14ac:dyDescent="0.3">
      <c r="A3" s="257"/>
      <c r="B3" s="128" t="s">
        <v>640</v>
      </c>
      <c r="C3" s="56" t="s">
        <v>50</v>
      </c>
      <c r="D3" s="57" t="s">
        <v>182</v>
      </c>
      <c r="E3" s="285" t="s">
        <v>250</v>
      </c>
      <c r="F3" s="59" t="s">
        <v>184</v>
      </c>
      <c r="G3" s="288" t="s">
        <v>283</v>
      </c>
      <c r="H3" s="269" t="s">
        <v>287</v>
      </c>
      <c r="I3" s="58" t="s">
        <v>183</v>
      </c>
      <c r="J3" s="229" t="s">
        <v>185</v>
      </c>
      <c r="K3" s="57" t="s">
        <v>186</v>
      </c>
      <c r="L3" s="336" t="s">
        <v>52</v>
      </c>
      <c r="M3" s="56" t="s">
        <v>187</v>
      </c>
      <c r="N3" s="465"/>
      <c r="O3" s="466"/>
      <c r="P3" s="406"/>
      <c r="Q3" s="57"/>
      <c r="R3" s="294"/>
      <c r="S3" s="57"/>
      <c r="T3" s="60"/>
    </row>
    <row r="4" spans="1:21" s="80" customFormat="1" ht="20.25" customHeight="1" x14ac:dyDescent="0.25">
      <c r="A4" s="52"/>
      <c r="B4" s="71" t="str">
        <f t="shared" ref="B4:B31" si="0">IF(AND(ISBLANK($C4),ISBLANK($E4),ISBLANK($G4),ISBLANK($H4)),"",IF(OR(ISBLANK($C4),ISBLANK($E4),ISBLANK($G4),ISBLANK($H4)),"Missing Info",$C4&amp;"-"&amp;TEXT($E4,"0000")&amp;"-"&amp;TEXT($G4,"0000")&amp;"-"&amp;TEXT($H4,"000")))</f>
        <v>SS-Md-Abb-iStat</v>
      </c>
      <c r="C4" s="281" t="s">
        <v>116</v>
      </c>
      <c r="D4" s="280" t="s">
        <v>117</v>
      </c>
      <c r="E4" s="286" t="str">
        <f>VLOOKUP(D4,'Listes Inventaire'!E4:F18,2,FALSE)</f>
        <v>Md</v>
      </c>
      <c r="F4" s="262" t="s">
        <v>118</v>
      </c>
      <c r="G4" s="263" t="str">
        <f>VLOOKUP(F4,'Listes Inventaire'!H:I,2,FALSE)</f>
        <v>Abb</v>
      </c>
      <c r="H4" s="282" t="s">
        <v>623</v>
      </c>
      <c r="I4" s="283"/>
      <c r="J4" s="284" t="s">
        <v>119</v>
      </c>
      <c r="K4" s="281">
        <v>4</v>
      </c>
      <c r="L4" s="339">
        <v>1</v>
      </c>
      <c r="M4" s="281" t="s">
        <v>60</v>
      </c>
      <c r="N4" s="467"/>
      <c r="O4" s="467"/>
      <c r="P4" s="316"/>
      <c r="Q4" s="317"/>
      <c r="R4" s="318"/>
      <c r="S4" s="319"/>
      <c r="T4" s="320"/>
      <c r="U4" s="52"/>
    </row>
    <row r="5" spans="1:21" x14ac:dyDescent="0.25">
      <c r="B5" s="75" t="str">
        <f t="shared" si="0"/>
        <v>DP-De-Agi-M3500b</v>
      </c>
      <c r="C5" s="62" t="s">
        <v>41</v>
      </c>
      <c r="D5" s="63" t="s">
        <v>256</v>
      </c>
      <c r="E5" s="286" t="str">
        <f>VLOOKUP(D5,'Listes Inventaire'!E4:F18,2,FALSE)</f>
        <v>De</v>
      </c>
      <c r="F5" s="76" t="s">
        <v>188</v>
      </c>
      <c r="G5" s="263" t="str">
        <f>VLOOKUP(F5,'Listes Inventaire'!H:I,2,FALSE)</f>
        <v>Agi</v>
      </c>
      <c r="H5" s="272" t="s">
        <v>622</v>
      </c>
      <c r="I5" s="64" t="s">
        <v>190</v>
      </c>
      <c r="J5" s="230" t="s">
        <v>189</v>
      </c>
      <c r="K5" s="75">
        <v>1</v>
      </c>
      <c r="L5" s="337">
        <v>1</v>
      </c>
      <c r="M5" s="75" t="s">
        <v>60</v>
      </c>
      <c r="N5" s="413"/>
      <c r="O5" s="413"/>
      <c r="P5" s="247"/>
      <c r="Q5" s="77"/>
      <c r="R5" s="111"/>
      <c r="S5" s="78"/>
      <c r="T5" s="79"/>
    </row>
    <row r="6" spans="1:21" s="70" customFormat="1" x14ac:dyDescent="0.25">
      <c r="A6" s="52"/>
      <c r="B6" s="75" t="str">
        <f t="shared" si="0"/>
        <v>DP-De-Agi-M3500b</v>
      </c>
      <c r="C6" s="62" t="s">
        <v>41</v>
      </c>
      <c r="D6" s="63" t="s">
        <v>256</v>
      </c>
      <c r="E6" s="286" t="str">
        <f>VLOOKUP(D6,'Listes Inventaire'!E4:F18,2,FALSE)</f>
        <v>De</v>
      </c>
      <c r="F6" s="76" t="s">
        <v>188</v>
      </c>
      <c r="G6" s="263" t="str">
        <f>VLOOKUP(F6,'Listes Inventaire'!H:I,2,FALSE)</f>
        <v>Agi</v>
      </c>
      <c r="H6" s="272" t="s">
        <v>622</v>
      </c>
      <c r="I6" s="64" t="s">
        <v>190</v>
      </c>
      <c r="J6" s="230" t="s">
        <v>189</v>
      </c>
      <c r="K6" s="75">
        <v>1</v>
      </c>
      <c r="L6" s="337">
        <v>1</v>
      </c>
      <c r="M6" s="75" t="s">
        <v>60</v>
      </c>
      <c r="N6" s="413"/>
      <c r="O6" s="413"/>
      <c r="P6" s="247"/>
      <c r="Q6" s="77"/>
      <c r="R6" s="111"/>
      <c r="S6" s="78"/>
      <c r="T6" s="79"/>
      <c r="U6" s="80"/>
    </row>
    <row r="7" spans="1:21" x14ac:dyDescent="0.25">
      <c r="B7" s="75" t="str">
        <f t="shared" si="0"/>
        <v>DP-De-Agi-M3500b</v>
      </c>
      <c r="C7" s="62" t="s">
        <v>41</v>
      </c>
      <c r="D7" s="63" t="s">
        <v>256</v>
      </c>
      <c r="E7" s="286" t="str">
        <f>VLOOKUP(D7,'Listes Inventaire'!E4:F18,2,FALSE)</f>
        <v>De</v>
      </c>
      <c r="F7" s="76" t="s">
        <v>188</v>
      </c>
      <c r="G7" s="263" t="str">
        <f>VLOOKUP(F7,'Listes Inventaire'!H:I,2,FALSE)</f>
        <v>Agi</v>
      </c>
      <c r="H7" s="272" t="s">
        <v>622</v>
      </c>
      <c r="I7" s="64" t="s">
        <v>190</v>
      </c>
      <c r="J7" s="230" t="s">
        <v>189</v>
      </c>
      <c r="K7" s="75">
        <v>1</v>
      </c>
      <c r="L7" s="337">
        <v>1</v>
      </c>
      <c r="M7" s="75" t="s">
        <v>60</v>
      </c>
      <c r="N7" s="401"/>
      <c r="O7" s="401"/>
      <c r="P7" s="245"/>
      <c r="Q7" s="66"/>
      <c r="R7" s="295"/>
      <c r="S7" s="68"/>
      <c r="T7" s="62"/>
      <c r="U7" s="80"/>
    </row>
    <row r="8" spans="1:21" s="117" customFormat="1" hidden="1" x14ac:dyDescent="0.25">
      <c r="A8" s="52"/>
      <c r="B8" s="75" t="str">
        <f t="shared" si="0"/>
        <v>SS-Md-Bio-XX</v>
      </c>
      <c r="C8" s="79" t="s">
        <v>116</v>
      </c>
      <c r="D8" s="91" t="s">
        <v>254</v>
      </c>
      <c r="E8" s="286" t="str">
        <f>VLOOKUP(D8,'Listes Inventaire'!E4:F18,2,FALSE)</f>
        <v>Md</v>
      </c>
      <c r="F8" s="93" t="s">
        <v>191</v>
      </c>
      <c r="G8" s="263" t="str">
        <f>VLOOKUP(F8,'Listes Inventaire'!H:I,2,FALSE)</f>
        <v>Bio</v>
      </c>
      <c r="H8" s="271" t="s">
        <v>284</v>
      </c>
      <c r="I8" s="92">
        <v>0</v>
      </c>
      <c r="J8" s="231" t="s">
        <v>192</v>
      </c>
      <c r="K8" s="79">
        <v>3</v>
      </c>
      <c r="L8" s="340">
        <v>1</v>
      </c>
      <c r="M8" s="79" t="s">
        <v>60</v>
      </c>
      <c r="N8" s="401">
        <v>0</v>
      </c>
      <c r="O8" s="403">
        <v>0</v>
      </c>
      <c r="P8" s="245">
        <v>0</v>
      </c>
      <c r="Q8" s="66" t="s">
        <v>556</v>
      </c>
      <c r="R8" s="295">
        <v>0</v>
      </c>
      <c r="S8" s="81">
        <v>0</v>
      </c>
      <c r="T8" s="62">
        <v>0</v>
      </c>
      <c r="U8" s="225"/>
    </row>
    <row r="9" spans="1:21" s="117" customFormat="1" hidden="1" x14ac:dyDescent="0.25">
      <c r="A9" s="52"/>
      <c r="B9" s="75" t="str">
        <f t="shared" si="0"/>
        <v>SS-Md-BMD-Xvent4</v>
      </c>
      <c r="C9" s="79" t="s">
        <v>116</v>
      </c>
      <c r="D9" s="91" t="s">
        <v>254</v>
      </c>
      <c r="E9" s="286" t="str">
        <f>VLOOKUP(D9,'Listes Inventaire'!E4:F18,2,FALSE)</f>
        <v>Md</v>
      </c>
      <c r="F9" s="93" t="s">
        <v>193</v>
      </c>
      <c r="G9" s="263" t="str">
        <f>VLOOKUP(F9,'Listes Inventaire'!H:I,2,FALSE)</f>
        <v>BMD</v>
      </c>
      <c r="H9" s="271" t="s">
        <v>624</v>
      </c>
      <c r="I9" s="92">
        <v>0</v>
      </c>
      <c r="J9" s="231" t="s">
        <v>194</v>
      </c>
      <c r="K9" s="79">
        <v>5</v>
      </c>
      <c r="L9" s="340">
        <v>1</v>
      </c>
      <c r="M9" s="79" t="s">
        <v>60</v>
      </c>
      <c r="N9" s="401"/>
      <c r="O9" s="403"/>
      <c r="P9" s="245"/>
      <c r="Q9" s="66" t="s">
        <v>556</v>
      </c>
      <c r="R9" s="295"/>
      <c r="S9" s="81"/>
      <c r="T9" s="62"/>
      <c r="U9" s="52"/>
    </row>
    <row r="10" spans="1:21" hidden="1" x14ac:dyDescent="0.25">
      <c r="B10" s="75" t="str">
        <f t="shared" si="0"/>
        <v>CC-Ot-Bur-Lamp</v>
      </c>
      <c r="C10" s="62" t="s">
        <v>67</v>
      </c>
      <c r="D10" s="63" t="s">
        <v>195</v>
      </c>
      <c r="E10" s="286" t="str">
        <f>VLOOKUP(D10,'Listes Inventaire'!E4:F18,2,FALSE)</f>
        <v>Ot</v>
      </c>
      <c r="F10" s="76" t="s">
        <v>196</v>
      </c>
      <c r="G10" s="263" t="str">
        <f>VLOOKUP(F10,'Listes Inventaire'!H:I,2,FALSE)</f>
        <v>Bur</v>
      </c>
      <c r="H10" s="272" t="s">
        <v>625</v>
      </c>
      <c r="I10" s="64">
        <v>0</v>
      </c>
      <c r="J10" s="232" t="s">
        <v>197</v>
      </c>
      <c r="K10" s="75">
        <v>1</v>
      </c>
      <c r="L10" s="337">
        <v>1</v>
      </c>
      <c r="M10" s="75" t="s">
        <v>60</v>
      </c>
      <c r="N10" s="401">
        <v>0</v>
      </c>
      <c r="O10" s="401">
        <v>0</v>
      </c>
      <c r="P10" s="245">
        <v>0</v>
      </c>
      <c r="Q10" s="66" t="s">
        <v>556</v>
      </c>
      <c r="R10" s="296">
        <v>1595</v>
      </c>
      <c r="S10" s="68">
        <v>0</v>
      </c>
      <c r="T10" s="62">
        <v>0</v>
      </c>
    </row>
    <row r="11" spans="1:21" x14ac:dyDescent="0.25">
      <c r="B11" s="75" t="str">
        <f t="shared" si="0"/>
        <v>DP-Ds-Com-LpQcGenDefib</v>
      </c>
      <c r="C11" s="62" t="s">
        <v>41</v>
      </c>
      <c r="D11" s="63" t="s">
        <v>70</v>
      </c>
      <c r="E11" s="286" t="str">
        <f>VLOOKUP(D11,'Listes Inventaire'!E4:F18,2,FALSE)</f>
        <v>Ds</v>
      </c>
      <c r="F11" s="65" t="s">
        <v>71</v>
      </c>
      <c r="G11" s="263" t="str">
        <f>VLOOKUP(F11,'Listes Inventaire'!H:I,2,FALSE)</f>
        <v>Com</v>
      </c>
      <c r="H11" s="272" t="s">
        <v>626</v>
      </c>
      <c r="I11" s="64">
        <v>0</v>
      </c>
      <c r="J11" s="232" t="s">
        <v>72</v>
      </c>
      <c r="K11" s="62">
        <v>0</v>
      </c>
      <c r="L11" s="337">
        <v>9</v>
      </c>
      <c r="M11" s="62" t="s">
        <v>57</v>
      </c>
      <c r="N11" s="399"/>
      <c r="O11" s="399"/>
      <c r="P11" s="248"/>
      <c r="Q11" s="74"/>
      <c r="R11" s="297"/>
      <c r="S11" s="74"/>
      <c r="T11" s="74"/>
    </row>
    <row r="12" spans="1:21" hidden="1" x14ac:dyDescent="0.25">
      <c r="B12" s="75" t="str">
        <f t="shared" si="0"/>
        <v>JMD-Sm-DNI-214b</v>
      </c>
      <c r="C12" s="62" t="s">
        <v>53</v>
      </c>
      <c r="D12" s="63" t="s">
        <v>198</v>
      </c>
      <c r="E12" s="286" t="str">
        <f>VLOOKUP(D12,'Listes Inventaire'!E4:F18,2,FALSE)</f>
        <v>Sm</v>
      </c>
      <c r="F12" s="76" t="s">
        <v>200</v>
      </c>
      <c r="G12" s="263" t="str">
        <f>VLOOKUP(F12,'Listes Inventaire'!H:I,2,FALSE)</f>
        <v>DNI</v>
      </c>
      <c r="H12" s="272" t="s">
        <v>627</v>
      </c>
      <c r="I12" s="64" t="s">
        <v>199</v>
      </c>
      <c r="J12" s="232" t="s">
        <v>428</v>
      </c>
      <c r="K12" s="75">
        <v>1</v>
      </c>
      <c r="L12" s="337">
        <v>1</v>
      </c>
      <c r="M12" s="75" t="s">
        <v>60</v>
      </c>
      <c r="N12" s="403">
        <v>737</v>
      </c>
      <c r="O12" s="401">
        <v>150</v>
      </c>
      <c r="P12" s="246"/>
      <c r="Q12" s="67" t="s">
        <v>556</v>
      </c>
      <c r="R12" s="106">
        <v>0</v>
      </c>
      <c r="S12" s="68" t="s">
        <v>201</v>
      </c>
      <c r="T12" s="62">
        <v>0</v>
      </c>
    </row>
    <row r="13" spans="1:21" s="117" customFormat="1" hidden="1" x14ac:dyDescent="0.25">
      <c r="A13" s="52"/>
      <c r="B13" s="75" t="str">
        <f t="shared" si="0"/>
        <v>DP-Md-Ifo-UsbAd</v>
      </c>
      <c r="C13" s="62" t="s">
        <v>41</v>
      </c>
      <c r="D13" s="91" t="s">
        <v>117</v>
      </c>
      <c r="E13" s="286" t="str">
        <f>VLOOKUP(D13,'Listes Inventaire'!E4:F18,2,FALSE)</f>
        <v>Md</v>
      </c>
      <c r="F13" s="73" t="s">
        <v>121</v>
      </c>
      <c r="G13" s="263" t="str">
        <f>VLOOKUP(F13,'Listes Inventaire'!H:I,2,FALSE)</f>
        <v>Ifo</v>
      </c>
      <c r="H13" s="273" t="s">
        <v>628</v>
      </c>
      <c r="I13" s="72" t="s">
        <v>120</v>
      </c>
      <c r="J13" s="233" t="s">
        <v>122</v>
      </c>
      <c r="K13" s="74">
        <v>1</v>
      </c>
      <c r="L13" s="388">
        <v>1</v>
      </c>
      <c r="M13" s="74" t="s">
        <v>69</v>
      </c>
      <c r="N13" s="401"/>
      <c r="O13" s="403">
        <v>50</v>
      </c>
      <c r="P13" s="245"/>
      <c r="Q13" s="66" t="s">
        <v>556</v>
      </c>
      <c r="R13" s="295"/>
      <c r="S13" s="81"/>
      <c r="T13" s="62"/>
      <c r="U13" s="52"/>
    </row>
    <row r="14" spans="1:21" x14ac:dyDescent="0.25">
      <c r="B14" s="75" t="str">
        <f t="shared" si="0"/>
        <v>DP-De-Lear-H4000</v>
      </c>
      <c r="C14" s="62" t="s">
        <v>41</v>
      </c>
      <c r="D14" s="63" t="s">
        <v>256</v>
      </c>
      <c r="E14" s="286" t="str">
        <f>VLOOKUP(D14,'Listes Inventaire'!E4:F18,2,FALSE)</f>
        <v>De</v>
      </c>
      <c r="F14" s="76" t="s">
        <v>61</v>
      </c>
      <c r="G14" s="263" t="str">
        <f>VLOOKUP(F14,'Listes Inventaire'!H:I,2,FALSE)</f>
        <v>Lear</v>
      </c>
      <c r="H14" s="272" t="s">
        <v>621</v>
      </c>
      <c r="I14" s="64" t="s">
        <v>214</v>
      </c>
      <c r="J14" s="232" t="s">
        <v>429</v>
      </c>
      <c r="K14" s="75">
        <v>1</v>
      </c>
      <c r="L14" s="337">
        <v>1</v>
      </c>
      <c r="M14" s="75" t="s">
        <v>60</v>
      </c>
      <c r="N14" s="401"/>
      <c r="O14" s="401"/>
      <c r="P14" s="245"/>
      <c r="Q14" s="66"/>
      <c r="R14" s="295"/>
      <c r="S14" s="68"/>
      <c r="T14" s="62"/>
    </row>
    <row r="15" spans="1:21" hidden="1" x14ac:dyDescent="0.25">
      <c r="B15" s="75" t="str">
        <f t="shared" si="0"/>
        <v>CC-ECG-Marq-ECG12PcMac</v>
      </c>
      <c r="C15" s="62" t="s">
        <v>67</v>
      </c>
      <c r="D15" s="63" t="s">
        <v>258</v>
      </c>
      <c r="E15" s="286" t="str">
        <f>VLOOKUP(D15,'Listes Inventaire'!E4:F18,2,FALSE)</f>
        <v>ECG</v>
      </c>
      <c r="F15" s="76" t="s">
        <v>203</v>
      </c>
      <c r="G15" s="263" t="str">
        <f>VLOOKUP(F15,'Listes Inventaire'!H:I,2,FALSE)</f>
        <v>Marq</v>
      </c>
      <c r="H15" s="272" t="s">
        <v>620</v>
      </c>
      <c r="I15" s="64" t="s">
        <v>115</v>
      </c>
      <c r="J15" s="232" t="s">
        <v>204</v>
      </c>
      <c r="K15" s="75">
        <v>1</v>
      </c>
      <c r="L15" s="337">
        <v>1</v>
      </c>
      <c r="M15" s="75" t="s">
        <v>69</v>
      </c>
      <c r="N15" s="401"/>
      <c r="O15" s="401"/>
      <c r="P15" s="245"/>
      <c r="Q15" s="66" t="s">
        <v>556</v>
      </c>
      <c r="R15" s="295"/>
      <c r="S15" s="81"/>
      <c r="T15" s="62"/>
    </row>
    <row r="16" spans="1:21" hidden="1" x14ac:dyDescent="0.25">
      <c r="B16" s="75" t="str">
        <f t="shared" si="0"/>
        <v>JMD-O2-Masi-Mnci-2</v>
      </c>
      <c r="C16" s="62" t="s">
        <v>53</v>
      </c>
      <c r="D16" s="63" t="s">
        <v>257</v>
      </c>
      <c r="E16" s="286" t="str">
        <f>VLOOKUP(D16,'Listes Inventaire'!E4:F18,2,FALSE)</f>
        <v>O2</v>
      </c>
      <c r="F16" s="107" t="s">
        <v>131</v>
      </c>
      <c r="G16" s="263" t="str">
        <f>VLOOKUP(F16,'Listes Inventaire'!H:I,2,FALSE)</f>
        <v>Masi</v>
      </c>
      <c r="H16" s="274" t="s">
        <v>483</v>
      </c>
      <c r="I16" s="223" t="s">
        <v>205</v>
      </c>
      <c r="J16" s="230" t="s">
        <v>745</v>
      </c>
      <c r="K16" s="71">
        <v>1</v>
      </c>
      <c r="L16" s="337">
        <v>1</v>
      </c>
      <c r="M16" s="104" t="s">
        <v>664</v>
      </c>
      <c r="N16" s="451">
        <v>300</v>
      </c>
      <c r="O16" s="451">
        <v>200</v>
      </c>
      <c r="P16" s="451">
        <v>500</v>
      </c>
      <c r="Q16" s="77" t="s">
        <v>556</v>
      </c>
      <c r="R16" s="111">
        <v>0</v>
      </c>
      <c r="S16" s="78">
        <v>0</v>
      </c>
      <c r="T16" s="79">
        <v>0</v>
      </c>
    </row>
    <row r="17" spans="1:21" hidden="1" x14ac:dyDescent="0.25">
      <c r="B17" s="75" t="str">
        <f t="shared" si="0"/>
        <v>DP-O2-Masi-Rcdi</v>
      </c>
      <c r="C17" s="89" t="s">
        <v>41</v>
      </c>
      <c r="D17" s="63" t="s">
        <v>257</v>
      </c>
      <c r="E17" s="286" t="str">
        <f>VLOOKUP(D17,'Listes Inventaire'!E4:F18,2,FALSE)</f>
        <v>O2</v>
      </c>
      <c r="F17" s="108" t="s">
        <v>131</v>
      </c>
      <c r="G17" s="263" t="str">
        <f>VLOOKUP(F17,'Listes Inventaire'!H:I,2,FALSE)</f>
        <v>Masi</v>
      </c>
      <c r="H17" s="275" t="s">
        <v>479</v>
      </c>
      <c r="I17" s="224" t="s">
        <v>128</v>
      </c>
      <c r="J17" s="234" t="s">
        <v>744</v>
      </c>
      <c r="K17" s="109"/>
      <c r="L17" s="337">
        <v>1</v>
      </c>
      <c r="M17" s="89" t="s">
        <v>412</v>
      </c>
      <c r="N17" s="452">
        <v>532.5</v>
      </c>
      <c r="O17" s="401">
        <v>0</v>
      </c>
      <c r="P17" s="452">
        <v>1065</v>
      </c>
      <c r="Q17" s="82" t="s">
        <v>556</v>
      </c>
      <c r="R17" s="113">
        <v>0</v>
      </c>
      <c r="S17" s="110" t="s">
        <v>201</v>
      </c>
      <c r="T17" s="84">
        <v>0</v>
      </c>
      <c r="U17" s="80"/>
    </row>
    <row r="18" spans="1:21" hidden="1" x14ac:dyDescent="0.25">
      <c r="B18" s="75" t="str">
        <f t="shared" si="0"/>
        <v>DP-O2-Masi-RcdiRC4</v>
      </c>
      <c r="C18" s="62" t="s">
        <v>41</v>
      </c>
      <c r="D18" s="63" t="s">
        <v>257</v>
      </c>
      <c r="E18" s="286" t="str">
        <f>VLOOKUP(D18,'Listes Inventaire'!E4:F18,2,FALSE)</f>
        <v>O2</v>
      </c>
      <c r="F18" s="76" t="s">
        <v>131</v>
      </c>
      <c r="G18" s="263" t="str">
        <f>VLOOKUP(F18,'Listes Inventaire'!H:I,2,FALSE)</f>
        <v>Masi</v>
      </c>
      <c r="H18" s="270" t="s">
        <v>478</v>
      </c>
      <c r="I18" s="64" t="s">
        <v>129</v>
      </c>
      <c r="J18" s="234" t="s">
        <v>743</v>
      </c>
      <c r="K18" s="75"/>
      <c r="L18" s="337">
        <v>2</v>
      </c>
      <c r="M18" s="62" t="s">
        <v>421</v>
      </c>
      <c r="N18" s="451">
        <v>600</v>
      </c>
      <c r="O18" s="451">
        <v>0</v>
      </c>
      <c r="P18" s="451">
        <v>0</v>
      </c>
      <c r="Q18" s="77" t="s">
        <v>556</v>
      </c>
      <c r="R18" s="111">
        <v>0</v>
      </c>
      <c r="S18" s="78">
        <v>0</v>
      </c>
      <c r="T18" s="79">
        <v>0</v>
      </c>
      <c r="U18" s="80"/>
    </row>
    <row r="19" spans="1:21" hidden="1" x14ac:dyDescent="0.25">
      <c r="B19" s="75" t="str">
        <f t="shared" si="0"/>
        <v>JMD-O2-Masi-LNCS-demo</v>
      </c>
      <c r="C19" s="89" t="s">
        <v>53</v>
      </c>
      <c r="D19" s="63" t="s">
        <v>257</v>
      </c>
      <c r="E19" s="286" t="str">
        <f>VLOOKUP(D19,'Listes Inventaire'!E4:F18,2,FALSE)</f>
        <v>O2</v>
      </c>
      <c r="F19" s="108" t="s">
        <v>131</v>
      </c>
      <c r="G19" s="263" t="str">
        <f>VLOOKUP(F19,'Listes Inventaire'!H:I,2,FALSE)</f>
        <v>Masi</v>
      </c>
      <c r="H19" s="338" t="s">
        <v>563</v>
      </c>
      <c r="I19" s="224" t="s">
        <v>206</v>
      </c>
      <c r="J19" s="234" t="s">
        <v>742</v>
      </c>
      <c r="K19" s="109">
        <v>2</v>
      </c>
      <c r="L19" s="337">
        <v>2</v>
      </c>
      <c r="M19" s="89" t="s">
        <v>412</v>
      </c>
      <c r="N19" s="451">
        <v>200</v>
      </c>
      <c r="O19" s="451">
        <v>67.5</v>
      </c>
      <c r="P19" s="451">
        <v>2275</v>
      </c>
      <c r="Q19" s="77" t="s">
        <v>556</v>
      </c>
      <c r="R19" s="111">
        <v>0</v>
      </c>
      <c r="S19" s="112" t="s">
        <v>201</v>
      </c>
      <c r="T19" s="79">
        <v>0</v>
      </c>
      <c r="U19" s="80"/>
    </row>
    <row r="20" spans="1:21" hidden="1" x14ac:dyDescent="0.25">
      <c r="B20" s="75" t="str">
        <f t="shared" si="0"/>
        <v>JMD-O2-Masi-Lncs-Dci</v>
      </c>
      <c r="C20" s="62" t="s">
        <v>53</v>
      </c>
      <c r="D20" s="63" t="s">
        <v>257</v>
      </c>
      <c r="E20" s="286" t="str">
        <f>VLOOKUP(D20,'Listes Inventaire'!E4:F18,2,FALSE)</f>
        <v>O2</v>
      </c>
      <c r="F20" s="76" t="s">
        <v>131</v>
      </c>
      <c r="G20" s="263" t="str">
        <f>VLOOKUP(F20,'Listes Inventaire'!H:I,2,FALSE)</f>
        <v>Masi</v>
      </c>
      <c r="H20" s="270" t="s">
        <v>482</v>
      </c>
      <c r="I20" s="64" t="s">
        <v>207</v>
      </c>
      <c r="J20" s="232" t="s">
        <v>741</v>
      </c>
      <c r="K20" s="75">
        <v>2</v>
      </c>
      <c r="L20" s="337">
        <v>2</v>
      </c>
      <c r="M20" s="62" t="s">
        <v>421</v>
      </c>
      <c r="N20" s="451">
        <v>200</v>
      </c>
      <c r="O20" s="451">
        <v>150</v>
      </c>
      <c r="P20" s="451">
        <v>540</v>
      </c>
      <c r="Q20" s="77" t="s">
        <v>556</v>
      </c>
      <c r="R20" s="298">
        <v>1750</v>
      </c>
      <c r="S20" s="112" t="s">
        <v>208</v>
      </c>
      <c r="T20" s="79">
        <v>0</v>
      </c>
      <c r="U20" s="80"/>
    </row>
    <row r="21" spans="1:21" hidden="1" x14ac:dyDescent="0.25">
      <c r="B21" s="75" t="str">
        <f t="shared" si="0"/>
        <v>DP-O2-Masi-Lncs-Inf</v>
      </c>
      <c r="C21" s="62" t="s">
        <v>41</v>
      </c>
      <c r="D21" s="63" t="s">
        <v>257</v>
      </c>
      <c r="E21" s="286" t="str">
        <f>VLOOKUP(D21,'Listes Inventaire'!E4:F18,2,FALSE)</f>
        <v>O2</v>
      </c>
      <c r="F21" s="65" t="s">
        <v>131</v>
      </c>
      <c r="G21" s="263" t="str">
        <f>VLOOKUP(F21,'Listes Inventaire'!H:I,2,FALSE)</f>
        <v>Masi</v>
      </c>
      <c r="H21" s="272" t="s">
        <v>486</v>
      </c>
      <c r="I21" s="64" t="s">
        <v>130</v>
      </c>
      <c r="J21" s="232" t="s">
        <v>740</v>
      </c>
      <c r="K21" s="71">
        <v>9</v>
      </c>
      <c r="L21" s="337">
        <v>10</v>
      </c>
      <c r="M21" s="62" t="s">
        <v>412</v>
      </c>
      <c r="N21" s="451">
        <v>275</v>
      </c>
      <c r="O21" s="451">
        <v>0</v>
      </c>
      <c r="P21" s="451">
        <v>135</v>
      </c>
      <c r="Q21" s="77" t="s">
        <v>556</v>
      </c>
      <c r="R21" s="111">
        <v>0</v>
      </c>
      <c r="S21" s="112" t="s">
        <v>201</v>
      </c>
      <c r="T21" s="79">
        <v>0</v>
      </c>
      <c r="U21" s="80"/>
    </row>
    <row r="22" spans="1:21" hidden="1" x14ac:dyDescent="0.25">
      <c r="B22" s="345" t="str">
        <f t="shared" si="0"/>
        <v>DP-O2-Masi-Lncs</v>
      </c>
      <c r="C22" s="97" t="s">
        <v>41</v>
      </c>
      <c r="D22" s="97" t="s">
        <v>257</v>
      </c>
      <c r="E22" s="286" t="str">
        <f>VLOOKUP(D22,'Listes Inventaire'!E:F,2,FALSE)</f>
        <v>O2</v>
      </c>
      <c r="F22" s="361" t="s">
        <v>557</v>
      </c>
      <c r="G22" s="263" t="str">
        <f>VLOOKUP(F22,'Listes Inventaire'!H:I,2,FALSE)</f>
        <v>Masi</v>
      </c>
      <c r="H22" s="392" t="s">
        <v>562</v>
      </c>
      <c r="I22" s="72"/>
      <c r="J22" s="233" t="s">
        <v>737</v>
      </c>
      <c r="K22" s="97">
        <v>4</v>
      </c>
      <c r="L22" s="388">
        <v>4</v>
      </c>
      <c r="M22" s="97" t="s">
        <v>421</v>
      </c>
      <c r="N22" s="399">
        <v>225</v>
      </c>
      <c r="O22" s="399">
        <v>150</v>
      </c>
      <c r="P22" s="399">
        <v>300</v>
      </c>
      <c r="Q22" s="97" t="s">
        <v>556</v>
      </c>
      <c r="R22" s="365"/>
      <c r="S22" s="97"/>
      <c r="T22" s="97"/>
      <c r="U22" s="80"/>
    </row>
    <row r="23" spans="1:21" s="70" customFormat="1" hidden="1" x14ac:dyDescent="0.25">
      <c r="A23" s="52"/>
      <c r="B23" s="345" t="str">
        <f t="shared" si="0"/>
        <v>DP-O2-Masi-Lncs-4</v>
      </c>
      <c r="C23" s="97" t="s">
        <v>41</v>
      </c>
      <c r="D23" s="97" t="s">
        <v>257</v>
      </c>
      <c r="E23" s="286" t="str">
        <f>VLOOKUP(D23,'Listes Inventaire'!E:F,2,FALSE)</f>
        <v>O2</v>
      </c>
      <c r="F23" s="361" t="s">
        <v>557</v>
      </c>
      <c r="G23" s="263" t="str">
        <f>VLOOKUP(F23,'Listes Inventaire'!H:I,2,FALSE)</f>
        <v>Masi</v>
      </c>
      <c r="H23" s="392" t="s">
        <v>560</v>
      </c>
      <c r="I23" s="72" t="s">
        <v>561</v>
      </c>
      <c r="J23" s="233" t="s">
        <v>738</v>
      </c>
      <c r="K23" s="97">
        <v>3</v>
      </c>
      <c r="L23" s="388">
        <v>3</v>
      </c>
      <c r="M23" s="97" t="s">
        <v>412</v>
      </c>
      <c r="N23" s="399">
        <v>175</v>
      </c>
      <c r="O23" s="399">
        <v>100</v>
      </c>
      <c r="P23" s="399">
        <v>202</v>
      </c>
      <c r="Q23" s="97" t="s">
        <v>556</v>
      </c>
      <c r="R23" s="365"/>
      <c r="S23" s="97"/>
      <c r="T23" s="97"/>
      <c r="U23" s="80"/>
    </row>
    <row r="24" spans="1:21" hidden="1" x14ac:dyDescent="0.25">
      <c r="B24" s="345" t="str">
        <f t="shared" si="0"/>
        <v>DP-O2-Masi-Lncs-4E</v>
      </c>
      <c r="C24" s="97" t="s">
        <v>41</v>
      </c>
      <c r="D24" s="97" t="s">
        <v>257</v>
      </c>
      <c r="E24" s="286" t="str">
        <f>VLOOKUP(D24,'Listes Inventaire'!E:F,2,FALSE)</f>
        <v>O2</v>
      </c>
      <c r="F24" s="361" t="s">
        <v>557</v>
      </c>
      <c r="G24" s="263" t="str">
        <f>VLOOKUP(F24,'Listes Inventaire'!H:I,2,FALSE)</f>
        <v>Masi</v>
      </c>
      <c r="H24" s="392" t="s">
        <v>558</v>
      </c>
      <c r="I24" s="72" t="s">
        <v>559</v>
      </c>
      <c r="J24" s="233" t="s">
        <v>739</v>
      </c>
      <c r="K24" s="97">
        <v>1</v>
      </c>
      <c r="L24" s="388">
        <v>1</v>
      </c>
      <c r="M24" s="97" t="s">
        <v>412</v>
      </c>
      <c r="N24" s="399">
        <v>175</v>
      </c>
      <c r="O24" s="399">
        <v>100</v>
      </c>
      <c r="P24" s="399">
        <v>202</v>
      </c>
      <c r="Q24" s="97" t="s">
        <v>556</v>
      </c>
      <c r="R24" s="365"/>
      <c r="S24" s="97"/>
      <c r="T24" s="97"/>
      <c r="U24" s="80"/>
    </row>
    <row r="25" spans="1:21" s="70" customFormat="1" hidden="1" x14ac:dyDescent="0.25">
      <c r="A25" s="52"/>
      <c r="B25" s="75" t="str">
        <f t="shared" si="0"/>
        <v>JMD-O2-Masi-LNCS-m</v>
      </c>
      <c r="C25" s="89" t="s">
        <v>53</v>
      </c>
      <c r="D25" s="63" t="s">
        <v>257</v>
      </c>
      <c r="E25" s="286" t="str">
        <f>VLOOKUP(D25,'Listes Inventaire'!E4:F18,2,FALSE)</f>
        <v>O2</v>
      </c>
      <c r="F25" s="108" t="s">
        <v>131</v>
      </c>
      <c r="G25" s="263" t="str">
        <f>VLOOKUP(F25,'Listes Inventaire'!H:I,2,FALSE)</f>
        <v>Masi</v>
      </c>
      <c r="H25" s="338" t="s">
        <v>481</v>
      </c>
      <c r="I25" s="224" t="s">
        <v>207</v>
      </c>
      <c r="J25" s="234" t="s">
        <v>736</v>
      </c>
      <c r="K25" s="109">
        <v>1</v>
      </c>
      <c r="L25" s="337">
        <v>1</v>
      </c>
      <c r="M25" s="89" t="s">
        <v>412</v>
      </c>
      <c r="N25" s="451">
        <v>132.5</v>
      </c>
      <c r="O25" s="451">
        <v>0</v>
      </c>
      <c r="P25" s="451">
        <v>175</v>
      </c>
      <c r="Q25" s="77" t="s">
        <v>556</v>
      </c>
      <c r="R25" s="111">
        <v>0</v>
      </c>
      <c r="S25" s="112" t="s">
        <v>201</v>
      </c>
      <c r="T25" s="79">
        <v>0</v>
      </c>
      <c r="U25" s="80"/>
    </row>
    <row r="26" spans="1:21" hidden="1" x14ac:dyDescent="0.25">
      <c r="B26" s="75" t="str">
        <f t="shared" si="0"/>
        <v>JMD-O2-Masi-DCIP</v>
      </c>
      <c r="C26" s="62" t="s">
        <v>53</v>
      </c>
      <c r="D26" s="63" t="s">
        <v>257</v>
      </c>
      <c r="E26" s="286" t="str">
        <f>VLOOKUP(D26,'Listes Inventaire'!E4:F18,2,FALSE)</f>
        <v>O2</v>
      </c>
      <c r="F26" s="76" t="s">
        <v>131</v>
      </c>
      <c r="G26" s="263" t="str">
        <f>VLOOKUP(F26,'Listes Inventaire'!H:I,2,FALSE)</f>
        <v>Masi</v>
      </c>
      <c r="H26" s="270" t="s">
        <v>480</v>
      </c>
      <c r="I26" s="64" t="s">
        <v>209</v>
      </c>
      <c r="J26" s="232" t="s">
        <v>747</v>
      </c>
      <c r="K26" s="75">
        <v>2</v>
      </c>
      <c r="L26" s="337">
        <v>1</v>
      </c>
      <c r="M26" s="62" t="s">
        <v>412</v>
      </c>
      <c r="N26" s="451">
        <v>87.5</v>
      </c>
      <c r="O26" s="451">
        <v>0</v>
      </c>
      <c r="P26" s="451">
        <v>265</v>
      </c>
      <c r="Q26" s="77" t="s">
        <v>556</v>
      </c>
      <c r="R26" s="111">
        <v>0</v>
      </c>
      <c r="S26" s="112" t="s">
        <v>201</v>
      </c>
      <c r="T26" s="79">
        <v>0</v>
      </c>
      <c r="U26" s="80"/>
    </row>
    <row r="27" spans="1:21" hidden="1" x14ac:dyDescent="0.25">
      <c r="B27" s="75" t="str">
        <f t="shared" si="0"/>
        <v>JMD-O2-Masi-R-DcipDc3</v>
      </c>
      <c r="C27" s="62" t="s">
        <v>53</v>
      </c>
      <c r="D27" s="63" t="s">
        <v>257</v>
      </c>
      <c r="E27" s="286" t="str">
        <f>VLOOKUP(D27,'Listes Inventaire'!E4:F18,2,FALSE)</f>
        <v>O2</v>
      </c>
      <c r="F27" s="76" t="s">
        <v>131</v>
      </c>
      <c r="G27" s="263" t="str">
        <f>VLOOKUP(F27,'Listes Inventaire'!H:I,2,FALSE)</f>
        <v>Masi</v>
      </c>
      <c r="H27" s="272" t="s">
        <v>485</v>
      </c>
      <c r="I27" s="64" t="s">
        <v>210</v>
      </c>
      <c r="J27" s="232" t="s">
        <v>748</v>
      </c>
      <c r="K27" s="71">
        <v>1</v>
      </c>
      <c r="L27" s="337">
        <v>1</v>
      </c>
      <c r="M27" s="75" t="s">
        <v>102</v>
      </c>
      <c r="N27" s="401">
        <v>67.5</v>
      </c>
      <c r="O27" s="401">
        <v>0</v>
      </c>
      <c r="P27" s="401">
        <v>550</v>
      </c>
      <c r="Q27" s="82" t="s">
        <v>556</v>
      </c>
      <c r="R27" s="113">
        <v>0</v>
      </c>
      <c r="S27" s="110" t="s">
        <v>201</v>
      </c>
      <c r="T27" s="84">
        <v>0</v>
      </c>
      <c r="U27" s="117"/>
    </row>
    <row r="28" spans="1:21" hidden="1" x14ac:dyDescent="0.25">
      <c r="B28" s="75" t="str">
        <f t="shared" si="0"/>
        <v>DP-O2-Masi-RC4</v>
      </c>
      <c r="C28" s="62" t="s">
        <v>41</v>
      </c>
      <c r="D28" s="63" t="s">
        <v>257</v>
      </c>
      <c r="E28" s="286" t="str">
        <f>VLOOKUP(D28,'Listes Inventaire'!E4:F18,2,FALSE)</f>
        <v>O2</v>
      </c>
      <c r="F28" s="76" t="s">
        <v>131</v>
      </c>
      <c r="G28" s="263" t="str">
        <f>VLOOKUP(F28,'Listes Inventaire'!H:I,2,FALSE)</f>
        <v>Masi</v>
      </c>
      <c r="H28" s="270" t="s">
        <v>477</v>
      </c>
      <c r="I28" s="64" t="s">
        <v>132</v>
      </c>
      <c r="J28" s="232" t="s">
        <v>749</v>
      </c>
      <c r="K28" s="75"/>
      <c r="L28" s="337">
        <v>8</v>
      </c>
      <c r="M28" s="62" t="s">
        <v>57</v>
      </c>
      <c r="N28" s="401">
        <v>187.5</v>
      </c>
      <c r="O28" s="401">
        <v>75</v>
      </c>
      <c r="P28" s="401">
        <v>375</v>
      </c>
      <c r="Q28" s="115" t="s">
        <v>556</v>
      </c>
      <c r="R28" s="114">
        <v>0</v>
      </c>
      <c r="S28" s="116" t="s">
        <v>201</v>
      </c>
      <c r="T28" s="101">
        <v>0</v>
      </c>
    </row>
    <row r="29" spans="1:21" hidden="1" x14ac:dyDescent="0.25">
      <c r="B29" s="75" t="str">
        <f t="shared" si="0"/>
        <v>JMD-O2-Masi-Mnci-1</v>
      </c>
      <c r="C29" s="62" t="s">
        <v>53</v>
      </c>
      <c r="D29" s="63" t="s">
        <v>257</v>
      </c>
      <c r="E29" s="286" t="str">
        <f>VLOOKUP(D29,'Listes Inventaire'!E4:F18,2,FALSE)</f>
        <v>O2</v>
      </c>
      <c r="F29" s="107" t="s">
        <v>131</v>
      </c>
      <c r="G29" s="263" t="str">
        <f>VLOOKUP(F29,'Listes Inventaire'!H:I,2,FALSE)</f>
        <v>Masi</v>
      </c>
      <c r="H29" s="274" t="s">
        <v>484</v>
      </c>
      <c r="I29" s="223" t="s">
        <v>205</v>
      </c>
      <c r="J29" s="230" t="s">
        <v>746</v>
      </c>
      <c r="K29" s="71">
        <v>1</v>
      </c>
      <c r="L29" s="448">
        <v>0</v>
      </c>
      <c r="M29" s="71" t="s">
        <v>102</v>
      </c>
      <c r="N29" s="401">
        <v>300</v>
      </c>
      <c r="O29" s="401">
        <v>200</v>
      </c>
      <c r="P29" s="401">
        <v>500</v>
      </c>
      <c r="Q29" s="82" t="s">
        <v>556</v>
      </c>
      <c r="R29" s="113">
        <v>0</v>
      </c>
      <c r="S29" s="83">
        <v>0</v>
      </c>
      <c r="T29" s="84">
        <v>0</v>
      </c>
    </row>
    <row r="30" spans="1:21" s="449" customFormat="1" ht="18.75" customHeight="1" x14ac:dyDescent="0.25">
      <c r="B30" s="75" t="str">
        <f t="shared" si="0"/>
        <v>DP-De-MeaS-M4400</v>
      </c>
      <c r="C30" s="62" t="s">
        <v>41</v>
      </c>
      <c r="D30" s="63" t="s">
        <v>256</v>
      </c>
      <c r="E30" s="286" t="str">
        <f>VLOOKUP(D30,'Listes Inventaire'!E4:F18,2,FALSE)</f>
        <v>De</v>
      </c>
      <c r="F30" s="73" t="s">
        <v>62</v>
      </c>
      <c r="G30" s="263" t="str">
        <f>VLOOKUP(F30,'Listes Inventaire'!H:I,2,FALSE)</f>
        <v>MeaS</v>
      </c>
      <c r="H30" s="276" t="s">
        <v>618</v>
      </c>
      <c r="I30" s="412">
        <v>3306868</v>
      </c>
      <c r="J30" s="230" t="s">
        <v>751</v>
      </c>
      <c r="K30" s="104"/>
      <c r="L30" s="337">
        <v>17</v>
      </c>
      <c r="M30" s="104" t="s">
        <v>63</v>
      </c>
      <c r="N30" s="401"/>
      <c r="O30" s="401"/>
      <c r="P30" s="401"/>
      <c r="Q30" s="62"/>
      <c r="R30" s="450"/>
      <c r="S30" s="68"/>
      <c r="T30" s="62"/>
    </row>
    <row r="31" spans="1:21" hidden="1" x14ac:dyDescent="0.25">
      <c r="B31" s="75" t="str">
        <f t="shared" si="0"/>
        <v>DP-O2-Nell-ASP3</v>
      </c>
      <c r="C31" s="62" t="s">
        <v>41</v>
      </c>
      <c r="D31" s="63" t="s">
        <v>257</v>
      </c>
      <c r="E31" s="286" t="str">
        <f>VLOOKUP(D31,'Listes Inventaire'!E4:F18,2,FALSE)</f>
        <v>O2</v>
      </c>
      <c r="F31" s="65" t="s">
        <v>134</v>
      </c>
      <c r="G31" s="263" t="str">
        <f>VLOOKUP(F31,'Listes Inventaire'!H:I,2,FALSE)</f>
        <v>Nell</v>
      </c>
      <c r="H31" s="272" t="s">
        <v>488</v>
      </c>
      <c r="I31" s="64" t="s">
        <v>133</v>
      </c>
      <c r="J31" s="232" t="s">
        <v>135</v>
      </c>
      <c r="K31" s="71">
        <v>3</v>
      </c>
      <c r="L31" s="337">
        <v>5</v>
      </c>
      <c r="M31" s="62" t="s">
        <v>57</v>
      </c>
      <c r="N31" s="401">
        <v>25</v>
      </c>
      <c r="O31" s="401">
        <v>10</v>
      </c>
      <c r="P31" s="401">
        <v>75</v>
      </c>
      <c r="Q31" s="115" t="s">
        <v>556</v>
      </c>
      <c r="R31" s="114">
        <v>0</v>
      </c>
      <c r="S31" s="118">
        <v>0</v>
      </c>
      <c r="T31" s="101">
        <v>0</v>
      </c>
    </row>
    <row r="32" spans="1:21" hidden="1" x14ac:dyDescent="0.25">
      <c r="B32" s="75" t="str">
        <f>IF(AND(ISBLANK($C32),ISBLANK($E32),ISBLANK($G32),ISBLANK($H32)),"",IF(OR(ISBLANK($C32),ISBLANK($E32),ISBLANK($G32),ISBLANK($H32)),"Missing Info",$C32&amp;"-"&amp;TEXT($E32,"0000")&amp;"-"&amp;TEXT($G32,"0000")&amp;"-"&amp;TEXT($H32,"000")))</f>
        <v>DP-O2-Nell-D25</v>
      </c>
      <c r="C32" s="62" t="s">
        <v>41</v>
      </c>
      <c r="D32" s="63" t="s">
        <v>257</v>
      </c>
      <c r="E32" s="286" t="str">
        <f>VLOOKUP(D32,'Listes Inventaire'!E4:F18,2,FALSE)</f>
        <v>O2</v>
      </c>
      <c r="F32" s="65" t="s">
        <v>134</v>
      </c>
      <c r="G32" s="263" t="str">
        <f>VLOOKUP(F32,'Listes Inventaire'!H:I,2,FALSE)</f>
        <v>Nell</v>
      </c>
      <c r="H32" s="272" t="s">
        <v>487</v>
      </c>
      <c r="I32" s="64" t="s">
        <v>136</v>
      </c>
      <c r="J32" s="232" t="s">
        <v>750</v>
      </c>
      <c r="K32" s="71">
        <v>3</v>
      </c>
      <c r="L32" s="337">
        <v>5</v>
      </c>
      <c r="M32" s="62" t="s">
        <v>57</v>
      </c>
      <c r="N32" s="452">
        <v>15</v>
      </c>
      <c r="O32" s="401">
        <v>5</v>
      </c>
      <c r="P32" s="401">
        <v>35</v>
      </c>
      <c r="Q32" s="82" t="s">
        <v>556</v>
      </c>
      <c r="R32" s="299">
        <v>0</v>
      </c>
      <c r="S32" s="110" t="s">
        <v>208</v>
      </c>
      <c r="T32" s="84">
        <v>0</v>
      </c>
    </row>
    <row r="33" spans="1:21" hidden="1" x14ac:dyDescent="0.25">
      <c r="B33" s="75" t="str">
        <f>IF(AND(ISBLANK($C33),ISBLANK($E33),ISBLANK($G33),ISBLANK($H33)),"",IF(OR(ISBLANK($C33),ISBLANK($E33),ISBLANK($G33),ISBLANK($H33)),"Missing Info",$C33&amp;"-"&amp;TEXT($E33,"0000")&amp;"-"&amp;TEXT($G33,"0000")&amp;"-"&amp;TEXT($H33,"000")))</f>
        <v>DP-O2-Nell-DEC</v>
      </c>
      <c r="C33" s="62" t="s">
        <v>41</v>
      </c>
      <c r="D33" s="63" t="s">
        <v>257</v>
      </c>
      <c r="E33" s="286" t="str">
        <f>VLOOKUP(D33,'Listes Inventaire'!E4:F18,2,FALSE)</f>
        <v>O2</v>
      </c>
      <c r="F33" s="76" t="s">
        <v>134</v>
      </c>
      <c r="G33" s="263" t="str">
        <f>VLOOKUP(F33,'Listes Inventaire'!H:I,2,FALSE)</f>
        <v>Nell</v>
      </c>
      <c r="H33" s="470" t="s">
        <v>757</v>
      </c>
      <c r="I33" s="64" t="s">
        <v>211</v>
      </c>
      <c r="J33" s="232" t="s">
        <v>212</v>
      </c>
      <c r="K33" s="71">
        <v>6</v>
      </c>
      <c r="L33" s="337">
        <v>5</v>
      </c>
      <c r="M33" s="75" t="s">
        <v>57</v>
      </c>
      <c r="N33" s="447">
        <v>45</v>
      </c>
      <c r="O33" s="404">
        <v>31.5</v>
      </c>
      <c r="P33" s="404">
        <v>65</v>
      </c>
      <c r="Q33" s="82" t="s">
        <v>556</v>
      </c>
      <c r="R33" s="299">
        <v>0</v>
      </c>
      <c r="S33" s="110" t="s">
        <v>208</v>
      </c>
      <c r="T33" s="84">
        <v>0</v>
      </c>
    </row>
    <row r="34" spans="1:21" x14ac:dyDescent="0.25">
      <c r="B34" s="345" t="str">
        <f>IF(AND(ISBLANK($C34),ISBLANK($E34),ISBLANK($G34),ISBLANK($H34)),"",IF(OR(ISBLANK($C34),ISBLANK($E34),ISBLANK($G34),ISBLANK($H34)),"Missing Info",$C34&amp;"-"&amp;TEXT($E34,"0000")&amp;"-"&amp;TEXT($G34,"0000")&amp;"-"&amp;TEXT($H34,"000")))</f>
        <v>DP-De-PhyC-Lp5cBA-1</v>
      </c>
      <c r="C34" s="97" t="s">
        <v>41</v>
      </c>
      <c r="D34" s="97" t="s">
        <v>256</v>
      </c>
      <c r="E34" s="286" t="str">
        <f>VLOOKUP(D34,'Listes Inventaire'!E:F,2,FALSE)</f>
        <v>De</v>
      </c>
      <c r="F34" s="361" t="s">
        <v>55</v>
      </c>
      <c r="G34" s="263" t="str">
        <f>VLOOKUP(F34,'Listes Inventaire'!H:I,2,FALSE)</f>
        <v>PhyC</v>
      </c>
      <c r="H34" s="392" t="s">
        <v>451</v>
      </c>
      <c r="I34" s="72"/>
      <c r="J34" s="233" t="s">
        <v>452</v>
      </c>
      <c r="K34" s="97">
        <v>1</v>
      </c>
      <c r="L34" s="363">
        <v>1</v>
      </c>
      <c r="M34" s="97" t="s">
        <v>60</v>
      </c>
      <c r="N34" s="399"/>
      <c r="O34" s="399"/>
      <c r="P34" s="364"/>
      <c r="Q34" s="97"/>
      <c r="R34" s="365"/>
      <c r="S34" s="97"/>
      <c r="T34" s="97"/>
      <c r="U34" s="117"/>
    </row>
    <row r="35" spans="1:21" s="449" customFormat="1" ht="18" customHeight="1" x14ac:dyDescent="0.25">
      <c r="B35" s="75" t="str">
        <f>IF(AND(ISBLANK($C35),ISBLANK($E35),ISBLANK($G35),ISBLANK($H35)),"",IF(OR(ISBLANK($C35),ISBLANK($E35),ISBLANK($G35),ISBLANK($H35)),"Missing Info",$C35&amp;"-"&amp;TEXT($E35,"0000")&amp;"-"&amp;TEXT($G35,"0000")&amp;"-"&amp;TEXT($H35,"000")))</f>
        <v>DP-De-PhyC-Lp5cBF-1</v>
      </c>
      <c r="C35" s="74" t="s">
        <v>41</v>
      </c>
      <c r="D35" s="74" t="s">
        <v>256</v>
      </c>
      <c r="E35" s="286" t="str">
        <f>VLOOKUP(D35,'Listes Inventaire'!E:F,2,FALSE)</f>
        <v>De</v>
      </c>
      <c r="F35" s="94" t="s">
        <v>55</v>
      </c>
      <c r="G35" s="263" t="str">
        <f>VLOOKUP(F35,'Listes Inventaire'!H:I,2,FALSE)</f>
        <v>PhyC</v>
      </c>
      <c r="H35" s="268" t="s">
        <v>450</v>
      </c>
      <c r="I35" s="54"/>
      <c r="J35" s="233" t="s">
        <v>448</v>
      </c>
      <c r="K35" s="74">
        <v>1</v>
      </c>
      <c r="L35" s="386">
        <v>1</v>
      </c>
      <c r="M35" s="74" t="s">
        <v>60</v>
      </c>
      <c r="N35" s="399"/>
      <c r="O35" s="399"/>
      <c r="P35" s="248"/>
      <c r="Q35" s="74"/>
      <c r="R35" s="297"/>
      <c r="S35" s="74"/>
      <c r="T35" s="74"/>
      <c r="U35" s="455"/>
    </row>
    <row r="36" spans="1:21" x14ac:dyDescent="0.25">
      <c r="B36" s="345" t="str">
        <f t="shared" ref="B36:B67" si="1">IF(AND(ISBLANK($C36),ISBLANK($E36),ISBLANK($G36),ISBLANK($H36)),"",IF(OR(ISBLANK($C36),ISBLANK($E36),ISBLANK($G36),ISBLANK($H36)),"Missing Info",$C36&amp;"-"&amp;TEXT($E36,"0000")&amp;"-"&amp;TEXT($G36,"0000")&amp;"-"&amp;TEXT($H36,"000")))</f>
        <v>DP-De-PhyC-Lp5cMA-1</v>
      </c>
      <c r="C36" s="97" t="s">
        <v>41</v>
      </c>
      <c r="D36" s="97" t="s">
        <v>256</v>
      </c>
      <c r="E36" s="286" t="str">
        <f>VLOOKUP(D36,'Listes Inventaire'!E:F,2,FALSE)</f>
        <v>De</v>
      </c>
      <c r="F36" s="361" t="s">
        <v>55</v>
      </c>
      <c r="G36" s="263" t="str">
        <f>VLOOKUP(F36,'Listes Inventaire'!H:I,2,FALSE)</f>
        <v>PhyC</v>
      </c>
      <c r="H36" s="392" t="s">
        <v>455</v>
      </c>
      <c r="I36" s="72"/>
      <c r="J36" s="233" t="s">
        <v>456</v>
      </c>
      <c r="K36" s="97">
        <v>1</v>
      </c>
      <c r="L36" s="363">
        <v>1</v>
      </c>
      <c r="M36" s="97" t="s">
        <v>421</v>
      </c>
      <c r="N36" s="399"/>
      <c r="O36" s="399"/>
      <c r="P36" s="364"/>
      <c r="Q36" s="97"/>
      <c r="R36" s="365"/>
      <c r="S36" s="97"/>
      <c r="T36" s="97"/>
      <c r="U36" s="80"/>
    </row>
    <row r="37" spans="1:21" s="70" customFormat="1" x14ac:dyDescent="0.25">
      <c r="A37" s="52"/>
      <c r="B37" s="345" t="str">
        <f t="shared" si="1"/>
        <v>DP-De-PhyC-Lp5cMF-1</v>
      </c>
      <c r="C37" s="97" t="s">
        <v>41</v>
      </c>
      <c r="D37" s="97" t="s">
        <v>256</v>
      </c>
      <c r="E37" s="286" t="str">
        <f>VLOOKUP(D37,'Listes Inventaire'!E:F,2,FALSE)</f>
        <v>De</v>
      </c>
      <c r="F37" s="361" t="s">
        <v>55</v>
      </c>
      <c r="G37" s="263" t="str">
        <f>VLOOKUP(F37,'Listes Inventaire'!H:I,2,FALSE)</f>
        <v>PhyC</v>
      </c>
      <c r="H37" s="392" t="s">
        <v>453</v>
      </c>
      <c r="I37" s="72"/>
      <c r="J37" s="233" t="s">
        <v>454</v>
      </c>
      <c r="K37" s="97">
        <v>1</v>
      </c>
      <c r="L37" s="363">
        <v>1</v>
      </c>
      <c r="M37" s="97" t="s">
        <v>60</v>
      </c>
      <c r="N37" s="399"/>
      <c r="O37" s="399"/>
      <c r="P37" s="364"/>
      <c r="Q37" s="97"/>
      <c r="R37" s="365"/>
      <c r="S37" s="97"/>
      <c r="T37" s="97"/>
      <c r="U37" s="52"/>
    </row>
    <row r="38" spans="1:21" x14ac:dyDescent="0.25">
      <c r="B38" s="75" t="str">
        <f t="shared" si="1"/>
        <v>DP-Ds-PhyC-Strap</v>
      </c>
      <c r="C38" s="62" t="s">
        <v>41</v>
      </c>
      <c r="D38" s="63" t="s">
        <v>70</v>
      </c>
      <c r="E38" s="286" t="str">
        <f>VLOOKUP(D38,'Listes Inventaire'!E4:F18,2,FALSE)</f>
        <v>Ds</v>
      </c>
      <c r="F38" s="65" t="s">
        <v>55</v>
      </c>
      <c r="G38" s="263" t="str">
        <f>VLOOKUP(F38,'Listes Inventaire'!H:I,2,FALSE)</f>
        <v>PhyC</v>
      </c>
      <c r="H38" s="272" t="s">
        <v>447</v>
      </c>
      <c r="I38" s="64" t="s">
        <v>79</v>
      </c>
      <c r="J38" s="232" t="s">
        <v>80</v>
      </c>
      <c r="K38" s="75"/>
      <c r="L38" s="387">
        <v>1</v>
      </c>
      <c r="M38" s="62" t="s">
        <v>60</v>
      </c>
      <c r="N38" s="399"/>
      <c r="O38" s="399"/>
      <c r="P38" s="248"/>
      <c r="Q38" s="74"/>
      <c r="R38" s="297"/>
      <c r="S38" s="74"/>
      <c r="T38" s="74"/>
    </row>
    <row r="39" spans="1:21" s="80" customFormat="1" x14ac:dyDescent="0.25">
      <c r="A39" s="52"/>
      <c r="B39" s="75" t="str">
        <f t="shared" si="1"/>
        <v>DP-Ds-PhyC-LpBss2</v>
      </c>
      <c r="C39" s="62" t="s">
        <v>41</v>
      </c>
      <c r="D39" s="63" t="s">
        <v>70</v>
      </c>
      <c r="E39" s="286" t="str">
        <f>VLOOKUP(D39,'Listes Inventaire'!E4:F18,2,FALSE)</f>
        <v>Ds</v>
      </c>
      <c r="F39" s="76" t="s">
        <v>55</v>
      </c>
      <c r="G39" s="263" t="str">
        <f>VLOOKUP(F39,'Listes Inventaire'!H:I,2,FALSE)</f>
        <v>PhyC</v>
      </c>
      <c r="H39" s="272" t="s">
        <v>550</v>
      </c>
      <c r="I39" s="64" t="s">
        <v>423</v>
      </c>
      <c r="J39" s="232" t="s">
        <v>224</v>
      </c>
      <c r="K39" s="75">
        <v>6</v>
      </c>
      <c r="L39" s="337">
        <v>7</v>
      </c>
      <c r="M39" s="75" t="s">
        <v>60</v>
      </c>
      <c r="N39" s="399"/>
      <c r="O39" s="399"/>
      <c r="P39" s="248"/>
      <c r="Q39" s="74"/>
      <c r="R39" s="297"/>
      <c r="S39" s="74"/>
      <c r="T39" s="74"/>
      <c r="U39" s="52"/>
    </row>
    <row r="40" spans="1:21" x14ac:dyDescent="0.25">
      <c r="B40" s="75" t="str">
        <f t="shared" si="1"/>
        <v>DP-Ds-PhyC-FiltLine</v>
      </c>
      <c r="C40" s="62" t="s">
        <v>41</v>
      </c>
      <c r="D40" s="63" t="s">
        <v>70</v>
      </c>
      <c r="E40" s="286" t="str">
        <f>VLOOKUP(D40,'Listes Inventaire'!E4:F18,2,FALSE)</f>
        <v>Ds</v>
      </c>
      <c r="F40" s="361" t="s">
        <v>55</v>
      </c>
      <c r="G40" s="263" t="str">
        <f>VLOOKUP(F40,'Listes Inventaire'!H:I,2,FALSE)</f>
        <v>PhyC</v>
      </c>
      <c r="H40" s="276" t="s">
        <v>489</v>
      </c>
      <c r="I40" s="412" t="s">
        <v>74</v>
      </c>
      <c r="J40" s="230" t="s">
        <v>76</v>
      </c>
      <c r="K40" s="104">
        <v>37</v>
      </c>
      <c r="L40" s="337">
        <v>7</v>
      </c>
      <c r="M40" s="104" t="s">
        <v>77</v>
      </c>
      <c r="N40" s="401"/>
      <c r="O40" s="404"/>
      <c r="P40" s="453"/>
      <c r="Q40" s="75"/>
      <c r="R40" s="454"/>
      <c r="S40" s="68"/>
      <c r="T40" s="62"/>
      <c r="U40" s="61"/>
    </row>
    <row r="41" spans="1:21" s="70" customFormat="1" x14ac:dyDescent="0.25">
      <c r="A41" s="52"/>
      <c r="B41" s="75" t="str">
        <f t="shared" si="1"/>
        <v>DP-Ds-PhyC-LpFpBasicSm</v>
      </c>
      <c r="C41" s="62" t="s">
        <v>41</v>
      </c>
      <c r="D41" s="74" t="s">
        <v>70</v>
      </c>
      <c r="E41" s="286" t="str">
        <f>VLOOKUP(D41,'Listes Inventaire'!E:F,2,FALSE)</f>
        <v>Ds</v>
      </c>
      <c r="F41" s="76" t="s">
        <v>55</v>
      </c>
      <c r="G41" s="263" t="str">
        <f>VLOOKUP(F41,'Listes Inventaire'!H:I,2,FALSE)</f>
        <v>PhyC</v>
      </c>
      <c r="H41" s="277" t="s">
        <v>675</v>
      </c>
      <c r="I41" s="72"/>
      <c r="J41" s="233" t="s">
        <v>674</v>
      </c>
      <c r="K41" s="74"/>
      <c r="L41" s="337">
        <v>2</v>
      </c>
      <c r="M41" s="74" t="s">
        <v>421</v>
      </c>
      <c r="N41" s="399"/>
      <c r="O41" s="399"/>
      <c r="P41" s="248"/>
      <c r="Q41" s="74"/>
      <c r="R41" s="297"/>
      <c r="S41" s="74"/>
      <c r="T41" s="74"/>
      <c r="U41" s="52"/>
    </row>
    <row r="42" spans="1:21" x14ac:dyDescent="0.25">
      <c r="B42" s="75" t="str">
        <f t="shared" si="1"/>
        <v>DP-Ds-PhyC-LpQcBasicSm</v>
      </c>
      <c r="C42" s="62" t="s">
        <v>41</v>
      </c>
      <c r="D42" s="74" t="s">
        <v>70</v>
      </c>
      <c r="E42" s="286" t="str">
        <f>VLOOKUP(D42,'Listes Inventaire'!E:F,2,FALSE)</f>
        <v>Ds</v>
      </c>
      <c r="F42" s="76" t="s">
        <v>55</v>
      </c>
      <c r="G42" s="263" t="str">
        <f>VLOOKUP(F42,'Listes Inventaire'!H:I,2,FALSE)</f>
        <v>PhyC</v>
      </c>
      <c r="H42" s="272" t="s">
        <v>672</v>
      </c>
      <c r="I42" s="64"/>
      <c r="J42" s="232" t="s">
        <v>673</v>
      </c>
      <c r="K42" s="75">
        <v>1</v>
      </c>
      <c r="L42" s="337">
        <v>2</v>
      </c>
      <c r="M42" s="62" t="s">
        <v>421</v>
      </c>
      <c r="N42" s="401"/>
      <c r="O42" s="401"/>
      <c r="P42" s="245"/>
      <c r="Q42" s="66"/>
      <c r="R42" s="295"/>
      <c r="S42" s="68"/>
      <c r="T42" s="62"/>
    </row>
    <row r="43" spans="1:21" hidden="1" x14ac:dyDescent="0.25">
      <c r="B43" s="75" t="str">
        <f t="shared" si="1"/>
        <v>UK-Ds-PhyC-Lp10kit002</v>
      </c>
      <c r="C43" s="62" t="s">
        <v>252</v>
      </c>
      <c r="D43" s="63" t="s">
        <v>70</v>
      </c>
      <c r="E43" s="286" t="str">
        <f>VLOOKUP(D43,'Listes Inventaire'!E4:F18,2,FALSE)</f>
        <v>Ds</v>
      </c>
      <c r="F43" s="65" t="s">
        <v>55</v>
      </c>
      <c r="G43" s="263" t="str">
        <f>VLOOKUP(F43,'Listes Inventaire'!H:I,2,FALSE)</f>
        <v>PhyC</v>
      </c>
      <c r="H43" s="272" t="s">
        <v>523</v>
      </c>
      <c r="I43" s="64" t="s">
        <v>111</v>
      </c>
      <c r="J43" s="232" t="s">
        <v>526</v>
      </c>
      <c r="K43" s="75"/>
      <c r="L43" s="337">
        <v>1</v>
      </c>
      <c r="M43" s="62" t="s">
        <v>60</v>
      </c>
      <c r="N43" s="399">
        <v>300</v>
      </c>
      <c r="O43" s="399"/>
      <c r="P43" s="248"/>
      <c r="Q43" s="74" t="s">
        <v>556</v>
      </c>
      <c r="R43" s="297"/>
      <c r="S43" s="74"/>
      <c r="T43" s="74"/>
    </row>
    <row r="44" spans="1:21" hidden="1" x14ac:dyDescent="0.25">
      <c r="B44" s="75" t="str">
        <f t="shared" si="1"/>
        <v>UK-Ds-PhyC-Lp10kit001</v>
      </c>
      <c r="C44" s="62" t="s">
        <v>252</v>
      </c>
      <c r="D44" s="63" t="s">
        <v>70</v>
      </c>
      <c r="E44" s="286" t="str">
        <f>VLOOKUP(D44,'Listes Inventaire'!E4:F18,2,FALSE)</f>
        <v>Ds</v>
      </c>
      <c r="F44" s="65" t="s">
        <v>55</v>
      </c>
      <c r="G44" s="263" t="str">
        <f>VLOOKUP(F44,'Listes Inventaire'!H:I,2,FALSE)</f>
        <v>PhyC</v>
      </c>
      <c r="H44" s="272" t="s">
        <v>522</v>
      </c>
      <c r="I44" s="64" t="s">
        <v>111</v>
      </c>
      <c r="J44" s="232" t="s">
        <v>525</v>
      </c>
      <c r="K44" s="75"/>
      <c r="L44" s="337">
        <v>1</v>
      </c>
      <c r="M44" s="62" t="s">
        <v>60</v>
      </c>
      <c r="N44" s="399">
        <v>500</v>
      </c>
      <c r="O44" s="399"/>
      <c r="P44" s="248"/>
      <c r="Q44" s="74" t="s">
        <v>556</v>
      </c>
      <c r="R44" s="297"/>
      <c r="S44" s="74"/>
      <c r="T44" s="74"/>
      <c r="U44" s="80"/>
    </row>
    <row r="45" spans="1:21" hidden="1" x14ac:dyDescent="0.25">
      <c r="B45" s="75" t="str">
        <f t="shared" si="1"/>
        <v>UK-Ds-PhyC-Lp10kit003</v>
      </c>
      <c r="C45" s="62" t="s">
        <v>252</v>
      </c>
      <c r="D45" s="63" t="s">
        <v>70</v>
      </c>
      <c r="E45" s="286" t="str">
        <f>VLOOKUP(D45,'Listes Inventaire'!E4:F18,2,FALSE)</f>
        <v>Ds</v>
      </c>
      <c r="F45" s="65" t="s">
        <v>55</v>
      </c>
      <c r="G45" s="263" t="str">
        <f>VLOOKUP(F45,'Listes Inventaire'!H:I,2,FALSE)</f>
        <v>PhyC</v>
      </c>
      <c r="H45" s="272" t="s">
        <v>524</v>
      </c>
      <c r="I45" s="64" t="s">
        <v>111</v>
      </c>
      <c r="J45" s="232" t="s">
        <v>525</v>
      </c>
      <c r="K45" s="75"/>
      <c r="L45" s="337">
        <v>1</v>
      </c>
      <c r="M45" s="62" t="s">
        <v>60</v>
      </c>
      <c r="N45" s="399">
        <v>500</v>
      </c>
      <c r="O45" s="399"/>
      <c r="P45" s="248"/>
      <c r="Q45" s="74" t="s">
        <v>556</v>
      </c>
      <c r="R45" s="297"/>
      <c r="S45" s="74"/>
      <c r="T45" s="74"/>
    </row>
    <row r="46" spans="1:21" hidden="1" x14ac:dyDescent="0.25">
      <c r="B46" s="75" t="str">
        <f t="shared" si="1"/>
        <v>JMD-Ds-PhyC-Lp10Chg</v>
      </c>
      <c r="C46" s="62" t="s">
        <v>53</v>
      </c>
      <c r="D46" s="63" t="s">
        <v>70</v>
      </c>
      <c r="E46" s="286" t="str">
        <f>VLOOKUP(D46,'Listes Inventaire'!E4:F18,2,FALSE)</f>
        <v>Ds</v>
      </c>
      <c r="F46" s="65" t="s">
        <v>55</v>
      </c>
      <c r="G46" s="263" t="str">
        <f>VLOOKUP(F46,'Listes Inventaire'!H:I,2,FALSE)</f>
        <v>PhyC</v>
      </c>
      <c r="H46" s="272" t="s">
        <v>527</v>
      </c>
      <c r="I46" s="64" t="s">
        <v>87</v>
      </c>
      <c r="J46" s="232" t="s">
        <v>583</v>
      </c>
      <c r="K46" s="75">
        <v>3</v>
      </c>
      <c r="L46" s="343">
        <v>3</v>
      </c>
      <c r="M46" s="62" t="s">
        <v>60</v>
      </c>
      <c r="N46" s="401">
        <v>0</v>
      </c>
      <c r="O46" s="403">
        <v>0</v>
      </c>
      <c r="P46" s="245">
        <v>0</v>
      </c>
      <c r="Q46" s="66" t="s">
        <v>556</v>
      </c>
      <c r="R46" s="295">
        <v>0</v>
      </c>
      <c r="S46" s="81">
        <v>0</v>
      </c>
      <c r="T46" s="62">
        <v>0</v>
      </c>
    </row>
    <row r="47" spans="1:21" hidden="1" x14ac:dyDescent="0.25">
      <c r="B47" s="75" t="str">
        <f t="shared" si="1"/>
        <v>DP-Md-PhyC-Lp10PrKey</v>
      </c>
      <c r="C47" s="62" t="s">
        <v>41</v>
      </c>
      <c r="D47" s="91" t="s">
        <v>117</v>
      </c>
      <c r="E47" s="286" t="str">
        <f>VLOOKUP(D47,'Listes Inventaire'!E4:F18,2,FALSE)</f>
        <v>Md</v>
      </c>
      <c r="F47" s="73" t="s">
        <v>55</v>
      </c>
      <c r="G47" s="263" t="str">
        <f>VLOOKUP(F47,'Listes Inventaire'!H:I,2,FALSE)</f>
        <v>PhyC</v>
      </c>
      <c r="H47" s="276" t="s">
        <v>539</v>
      </c>
      <c r="I47" s="72"/>
      <c r="J47" s="233" t="s">
        <v>652</v>
      </c>
      <c r="K47" s="74">
        <v>4</v>
      </c>
      <c r="L47" s="344">
        <v>4</v>
      </c>
      <c r="M47" s="74"/>
      <c r="N47" s="401"/>
      <c r="O47" s="403"/>
      <c r="P47" s="245"/>
      <c r="Q47" s="66" t="s">
        <v>556</v>
      </c>
      <c r="R47" s="295"/>
      <c r="S47" s="81"/>
      <c r="T47" s="62"/>
    </row>
    <row r="48" spans="1:21" s="123" customFormat="1" hidden="1" x14ac:dyDescent="0.25">
      <c r="A48" s="52"/>
      <c r="B48" s="75" t="str">
        <f t="shared" si="1"/>
        <v>JMD-Ds-PhyC-LpM3LCb</v>
      </c>
      <c r="C48" s="62" t="s">
        <v>53</v>
      </c>
      <c r="D48" s="63" t="s">
        <v>70</v>
      </c>
      <c r="E48" s="286" t="str">
        <f>VLOOKUP(D48,'Listes Inventaire'!E4:F18,2,FALSE)</f>
        <v>Ds</v>
      </c>
      <c r="F48" s="76" t="s">
        <v>55</v>
      </c>
      <c r="G48" s="263" t="str">
        <f>VLOOKUP(F48,'Listes Inventaire'!H:I,2,FALSE)</f>
        <v>PhyC</v>
      </c>
      <c r="H48" s="270" t="s">
        <v>491</v>
      </c>
      <c r="I48" s="64">
        <v>0</v>
      </c>
      <c r="J48" s="232" t="s">
        <v>568</v>
      </c>
      <c r="K48" s="71">
        <v>7</v>
      </c>
      <c r="L48" s="334">
        <v>7</v>
      </c>
      <c r="M48" s="75" t="s">
        <v>57</v>
      </c>
      <c r="N48" s="401">
        <v>224</v>
      </c>
      <c r="O48" s="404">
        <v>50</v>
      </c>
      <c r="P48" s="245">
        <v>0</v>
      </c>
      <c r="Q48" s="66" t="s">
        <v>556</v>
      </c>
      <c r="R48" s="295" t="s">
        <v>223</v>
      </c>
      <c r="S48" s="81">
        <v>0</v>
      </c>
      <c r="T48" s="62">
        <v>0</v>
      </c>
      <c r="U48" s="52"/>
    </row>
    <row r="49" spans="2:21" x14ac:dyDescent="0.25">
      <c r="B49" s="75" t="str">
        <f t="shared" si="1"/>
        <v>DP-Ds-PhyC-LpM5Lcb</v>
      </c>
      <c r="C49" s="62" t="s">
        <v>41</v>
      </c>
      <c r="D49" s="63" t="s">
        <v>70</v>
      </c>
      <c r="E49" s="286" t="str">
        <f>VLOOKUP(D49,'Listes Inventaire'!E4:F18,2,FALSE)</f>
        <v>Ds</v>
      </c>
      <c r="F49" s="76" t="s">
        <v>55</v>
      </c>
      <c r="G49" s="263" t="str">
        <f>VLOOKUP(F49,'Listes Inventaire'!H:I,2,FALSE)</f>
        <v>PhyC</v>
      </c>
      <c r="H49" s="272" t="s">
        <v>592</v>
      </c>
      <c r="I49" s="64" t="s">
        <v>86</v>
      </c>
      <c r="J49" s="232" t="s">
        <v>511</v>
      </c>
      <c r="K49" s="75"/>
      <c r="L49" s="334">
        <v>2</v>
      </c>
      <c r="M49" s="62" t="s">
        <v>57</v>
      </c>
      <c r="N49" s="401"/>
      <c r="O49" s="403"/>
      <c r="P49" s="245"/>
      <c r="Q49" s="66"/>
      <c r="R49" s="295"/>
      <c r="S49" s="81"/>
      <c r="T49" s="62"/>
    </row>
    <row r="50" spans="2:21" x14ac:dyDescent="0.25">
      <c r="B50" s="75" t="str">
        <f t="shared" si="1"/>
        <v>DP-Ds-PhyC-LpMCblPouN</v>
      </c>
      <c r="C50" s="62" t="s">
        <v>41</v>
      </c>
      <c r="D50" s="63" t="s">
        <v>70</v>
      </c>
      <c r="E50" s="286" t="str">
        <f>VLOOKUP(D50,'Listes Inventaire'!E4:F18,2,FALSE)</f>
        <v>Ds</v>
      </c>
      <c r="F50" s="76" t="s">
        <v>55</v>
      </c>
      <c r="G50" s="263" t="str">
        <f>VLOOKUP(F50,'Listes Inventaire'!H:I,2,FALSE)</f>
        <v>PhyC</v>
      </c>
      <c r="H50" s="272" t="s">
        <v>593</v>
      </c>
      <c r="I50" s="64">
        <v>0</v>
      </c>
      <c r="J50" s="232" t="s">
        <v>567</v>
      </c>
      <c r="K50" s="75">
        <v>5</v>
      </c>
      <c r="L50" s="343">
        <v>5</v>
      </c>
      <c r="M50" s="75" t="s">
        <v>57</v>
      </c>
      <c r="N50" s="401"/>
      <c r="O50" s="403"/>
      <c r="P50" s="245"/>
      <c r="Q50" s="66"/>
      <c r="R50" s="295"/>
      <c r="S50" s="81"/>
      <c r="T50" s="62"/>
    </row>
    <row r="51" spans="2:21" x14ac:dyDescent="0.25">
      <c r="B51" s="75" t="str">
        <f t="shared" si="1"/>
        <v>DP-Ds-PhyC-LpMCblPouU</v>
      </c>
      <c r="C51" s="62" t="s">
        <v>41</v>
      </c>
      <c r="D51" s="63" t="s">
        <v>70</v>
      </c>
      <c r="E51" s="286" t="str">
        <f>VLOOKUP(D51,'Listes Inventaire'!E4:F18,2,FALSE)</f>
        <v>Ds</v>
      </c>
      <c r="F51" s="76" t="s">
        <v>55</v>
      </c>
      <c r="G51" s="263" t="str">
        <f>VLOOKUP(F51,'Listes Inventaire'!H:I,2,FALSE)</f>
        <v>PhyC</v>
      </c>
      <c r="H51" s="272" t="s">
        <v>594</v>
      </c>
      <c r="I51" s="64">
        <v>0</v>
      </c>
      <c r="J51" s="232" t="s">
        <v>567</v>
      </c>
      <c r="K51" s="75">
        <v>2</v>
      </c>
      <c r="L51" s="343">
        <v>2</v>
      </c>
      <c r="M51" s="75" t="s">
        <v>60</v>
      </c>
      <c r="N51" s="401"/>
      <c r="O51" s="403"/>
      <c r="P51" s="245"/>
      <c r="Q51" s="66"/>
      <c r="R51" s="295"/>
      <c r="S51" s="81"/>
      <c r="T51" s="62"/>
    </row>
    <row r="52" spans="2:21" x14ac:dyDescent="0.25">
      <c r="B52" s="75" t="str">
        <f t="shared" si="1"/>
        <v>DP-Ds-PhyC-LpMStrap2</v>
      </c>
      <c r="C52" s="62" t="s">
        <v>41</v>
      </c>
      <c r="D52" s="63" t="s">
        <v>70</v>
      </c>
      <c r="E52" s="286" t="str">
        <f>VLOOKUP(D52,'Listes Inventaire'!E4:F18,2,FALSE)</f>
        <v>Ds</v>
      </c>
      <c r="F52" s="76" t="s">
        <v>55</v>
      </c>
      <c r="G52" s="263" t="str">
        <f>VLOOKUP(F52,'Listes Inventaire'!H:I,2,FALSE)</f>
        <v>PhyC</v>
      </c>
      <c r="H52" s="272" t="s">
        <v>595</v>
      </c>
      <c r="I52" s="64">
        <v>0</v>
      </c>
      <c r="J52" s="232" t="s">
        <v>566</v>
      </c>
      <c r="K52" s="75">
        <v>4</v>
      </c>
      <c r="L52" s="343">
        <v>4</v>
      </c>
      <c r="M52" s="75" t="s">
        <v>57</v>
      </c>
      <c r="N52" s="401"/>
      <c r="O52" s="403"/>
      <c r="P52" s="245"/>
      <c r="Q52" s="66"/>
      <c r="R52" s="295"/>
      <c r="S52" s="81"/>
      <c r="T52" s="62"/>
    </row>
    <row r="53" spans="2:21" x14ac:dyDescent="0.25">
      <c r="B53" s="75" t="str">
        <f t="shared" si="1"/>
        <v>DP-Ds-PhyC-LpMtrspN</v>
      </c>
      <c r="C53" s="62" t="s">
        <v>41</v>
      </c>
      <c r="D53" s="63" t="s">
        <v>70</v>
      </c>
      <c r="E53" s="286" t="str">
        <f>VLOOKUP(D53,'Listes Inventaire'!E4:F18,2,FALSE)</f>
        <v>Ds</v>
      </c>
      <c r="F53" s="76" t="s">
        <v>55</v>
      </c>
      <c r="G53" s="263" t="str">
        <f>VLOOKUP(F53,'Listes Inventaire'!H:I,2,FALSE)</f>
        <v>PhyC</v>
      </c>
      <c r="H53" s="272" t="s">
        <v>596</v>
      </c>
      <c r="I53" s="64">
        <v>0</v>
      </c>
      <c r="J53" s="232" t="s">
        <v>565</v>
      </c>
      <c r="K53" s="75">
        <v>3</v>
      </c>
      <c r="L53" s="343">
        <v>2</v>
      </c>
      <c r="M53" s="75" t="s">
        <v>57</v>
      </c>
      <c r="N53" s="401"/>
      <c r="O53" s="401"/>
      <c r="P53" s="245"/>
      <c r="Q53" s="66"/>
      <c r="R53" s="295"/>
      <c r="S53" s="68"/>
      <c r="T53" s="62"/>
    </row>
    <row r="54" spans="2:21" hidden="1" x14ac:dyDescent="0.25">
      <c r="B54" s="75" t="str">
        <f t="shared" si="1"/>
        <v>JMD-Ds-PhyC-LpMtrspU</v>
      </c>
      <c r="C54" s="62" t="s">
        <v>53</v>
      </c>
      <c r="D54" s="63" t="s">
        <v>70</v>
      </c>
      <c r="E54" s="286" t="str">
        <f>VLOOKUP(D54,'Listes Inventaire'!E4:F18,2,FALSE)</f>
        <v>Ds</v>
      </c>
      <c r="F54" s="76" t="s">
        <v>55</v>
      </c>
      <c r="G54" s="263" t="str">
        <f>VLOOKUP(F54,'Listes Inventaire'!H:I,2,FALSE)</f>
        <v>PhyC</v>
      </c>
      <c r="H54" s="272" t="s">
        <v>597</v>
      </c>
      <c r="I54" s="98">
        <v>0</v>
      </c>
      <c r="J54" s="232" t="s">
        <v>564</v>
      </c>
      <c r="K54" s="75">
        <v>2</v>
      </c>
      <c r="L54" s="343">
        <v>3</v>
      </c>
      <c r="M54" s="62" t="s">
        <v>60</v>
      </c>
      <c r="N54" s="401">
        <v>125</v>
      </c>
      <c r="O54" s="452"/>
      <c r="P54" s="245">
        <v>0</v>
      </c>
      <c r="Q54" s="66" t="s">
        <v>556</v>
      </c>
      <c r="R54" s="295">
        <v>0</v>
      </c>
      <c r="S54" s="99" t="s">
        <v>231</v>
      </c>
      <c r="T54" s="62">
        <v>2000</v>
      </c>
    </row>
    <row r="55" spans="2:21" x14ac:dyDescent="0.25">
      <c r="B55" s="75" t="str">
        <f t="shared" si="1"/>
        <v>DP-Ds-PhyC-Lp12-15Pap</v>
      </c>
      <c r="C55" s="74" t="s">
        <v>41</v>
      </c>
      <c r="D55" s="74" t="s">
        <v>70</v>
      </c>
      <c r="E55" s="286" t="str">
        <f>VLOOKUP(D55,'Listes Inventaire'!E:F,2,FALSE)</f>
        <v>Ds</v>
      </c>
      <c r="F55" s="94" t="s">
        <v>55</v>
      </c>
      <c r="G55" s="263" t="str">
        <f>VLOOKUP(F55,'Listes Inventaire'!H:I,2,FALSE)</f>
        <v>PhyC</v>
      </c>
      <c r="H55" s="331" t="s">
        <v>629</v>
      </c>
      <c r="I55" s="332" t="s">
        <v>397</v>
      </c>
      <c r="J55" s="233" t="s">
        <v>630</v>
      </c>
      <c r="K55" s="74">
        <v>15</v>
      </c>
      <c r="L55" s="342">
        <v>14</v>
      </c>
      <c r="M55" s="74" t="s">
        <v>412</v>
      </c>
      <c r="N55" s="399"/>
      <c r="O55" s="399"/>
      <c r="P55" s="248"/>
      <c r="Q55" s="74"/>
      <c r="R55" s="297"/>
      <c r="S55" s="74"/>
      <c r="T55" s="74"/>
    </row>
    <row r="56" spans="2:21" s="315" customFormat="1" x14ac:dyDescent="0.25">
      <c r="B56" s="75" t="str">
        <f t="shared" si="1"/>
        <v>DP-Ds-PhyC-Lp12Ecg3</v>
      </c>
      <c r="C56" s="74" t="s">
        <v>41</v>
      </c>
      <c r="D56" s="74" t="s">
        <v>70</v>
      </c>
      <c r="E56" s="286" t="str">
        <f>VLOOKUP(D56,'Listes Inventaire'!E:F,2,FALSE)</f>
        <v>Ds</v>
      </c>
      <c r="F56" s="94" t="s">
        <v>55</v>
      </c>
      <c r="G56" s="263" t="str">
        <f>VLOOKUP(F56,'Listes Inventaire'!H:I,2,FALSE)</f>
        <v>PhyC</v>
      </c>
      <c r="H56" s="277" t="s">
        <v>706</v>
      </c>
      <c r="I56" s="72" t="s">
        <v>631</v>
      </c>
      <c r="J56" s="233" t="s">
        <v>705</v>
      </c>
      <c r="K56" s="74"/>
      <c r="L56" s="388">
        <v>4</v>
      </c>
      <c r="M56" s="74" t="s">
        <v>421</v>
      </c>
      <c r="N56" s="399"/>
      <c r="O56" s="399"/>
      <c r="P56" s="248"/>
      <c r="Q56" s="74"/>
      <c r="R56" s="297"/>
      <c r="S56" s="74"/>
      <c r="T56" s="74"/>
    </row>
    <row r="57" spans="2:21" x14ac:dyDescent="0.25">
      <c r="B57" s="75" t="str">
        <f t="shared" si="1"/>
        <v>DP-Ds-PhyC-Lp12Ecg4wire</v>
      </c>
      <c r="C57" s="74" t="s">
        <v>41</v>
      </c>
      <c r="D57" s="74" t="s">
        <v>70</v>
      </c>
      <c r="E57" s="286" t="str">
        <f>VLOOKUP(D57,'Listes Inventaire'!E:F,2,FALSE)</f>
        <v>Ds</v>
      </c>
      <c r="F57" s="94" t="s">
        <v>55</v>
      </c>
      <c r="G57" s="263" t="str">
        <f>VLOOKUP(F57,'Listes Inventaire'!H:I,2,FALSE)</f>
        <v>PhyC</v>
      </c>
      <c r="H57" s="277" t="s">
        <v>710</v>
      </c>
      <c r="I57" s="72" t="s">
        <v>84</v>
      </c>
      <c r="J57" s="233" t="s">
        <v>711</v>
      </c>
      <c r="K57" s="74"/>
      <c r="L57" s="388">
        <v>5</v>
      </c>
      <c r="M57" s="74" t="s">
        <v>697</v>
      </c>
      <c r="N57" s="399"/>
      <c r="O57" s="399"/>
      <c r="P57" s="248"/>
      <c r="Q57" s="74"/>
      <c r="R57" s="297"/>
      <c r="S57" s="74"/>
      <c r="T57" s="74"/>
    </row>
    <row r="58" spans="2:21" x14ac:dyDescent="0.25">
      <c r="B58" s="75" t="str">
        <f t="shared" si="1"/>
        <v>DP-Ds-PhyC-Lp12Ecg5</v>
      </c>
      <c r="C58" s="74" t="s">
        <v>41</v>
      </c>
      <c r="D58" s="74" t="s">
        <v>70</v>
      </c>
      <c r="E58" s="286" t="str">
        <f>VLOOKUP(D58,'Listes Inventaire'!E:F,2,FALSE)</f>
        <v>Ds</v>
      </c>
      <c r="F58" s="94" t="s">
        <v>55</v>
      </c>
      <c r="G58" s="263" t="str">
        <f>VLOOKUP(F58,'Listes Inventaire'!H:I,2,FALSE)</f>
        <v>PhyC</v>
      </c>
      <c r="H58" s="392" t="s">
        <v>707</v>
      </c>
      <c r="I58" s="72" t="s">
        <v>708</v>
      </c>
      <c r="J58" s="233" t="s">
        <v>709</v>
      </c>
      <c r="K58" s="74"/>
      <c r="L58" s="388">
        <v>1</v>
      </c>
      <c r="M58" s="74" t="s">
        <v>421</v>
      </c>
      <c r="N58" s="399"/>
      <c r="O58" s="399"/>
      <c r="P58" s="248"/>
      <c r="Q58" s="74"/>
      <c r="R58" s="297"/>
      <c r="S58" s="74"/>
      <c r="T58" s="74"/>
    </row>
    <row r="59" spans="2:21" x14ac:dyDescent="0.25">
      <c r="B59" s="75" t="str">
        <f t="shared" si="1"/>
        <v>DP-Ds-PhyC-Lp50mmPrint</v>
      </c>
      <c r="C59" s="74" t="s">
        <v>41</v>
      </c>
      <c r="D59" s="74" t="s">
        <v>70</v>
      </c>
      <c r="E59" s="286" t="str">
        <f>VLOOKUP(D59,'Listes Inventaire'!E:F,2,FALSE)</f>
        <v>Ds</v>
      </c>
      <c r="F59" s="94" t="s">
        <v>55</v>
      </c>
      <c r="G59" s="263" t="str">
        <f>VLOOKUP(F59,'Listes Inventaire'!H:I,2,FALSE)</f>
        <v>PhyC</v>
      </c>
      <c r="H59" s="392" t="s">
        <v>712</v>
      </c>
      <c r="I59" s="464" t="s">
        <v>713</v>
      </c>
      <c r="J59" s="233" t="s">
        <v>714</v>
      </c>
      <c r="K59" s="74"/>
      <c r="L59" s="388">
        <v>1</v>
      </c>
      <c r="M59" s="74" t="s">
        <v>664</v>
      </c>
      <c r="N59" s="399"/>
      <c r="O59" s="399"/>
      <c r="P59" s="248"/>
      <c r="Q59" s="74"/>
      <c r="R59" s="297"/>
      <c r="S59" s="74"/>
      <c r="T59" s="74"/>
    </row>
    <row r="60" spans="2:21" x14ac:dyDescent="0.25">
      <c r="B60" s="75" t="str">
        <f t="shared" si="1"/>
        <v>DP-Ds-PhyC-Lp12AcAdpExt</v>
      </c>
      <c r="C60" s="74" t="s">
        <v>41</v>
      </c>
      <c r="D60" s="74" t="s">
        <v>70</v>
      </c>
      <c r="E60" s="286" t="str">
        <f>VLOOKUP(D60,'Listes Inventaire'!E:F,2,FALSE)</f>
        <v>Ds</v>
      </c>
      <c r="F60" s="94" t="s">
        <v>55</v>
      </c>
      <c r="G60" s="263" t="str">
        <f>VLOOKUP(F60,'Listes Inventaire'!H:I,2,FALSE)</f>
        <v>PhyC</v>
      </c>
      <c r="H60" s="277" t="s">
        <v>700</v>
      </c>
      <c r="I60" s="72" t="s">
        <v>89</v>
      </c>
      <c r="J60" s="233" t="s">
        <v>701</v>
      </c>
      <c r="K60" s="74"/>
      <c r="L60" s="388">
        <v>13</v>
      </c>
      <c r="M60" s="74" t="s">
        <v>664</v>
      </c>
      <c r="N60" s="399"/>
      <c r="O60" s="399"/>
      <c r="P60" s="248"/>
      <c r="Q60" s="74"/>
      <c r="R60" s="297"/>
      <c r="S60" s="74"/>
      <c r="T60" s="74"/>
      <c r="U60" s="80"/>
    </row>
    <row r="61" spans="2:21" x14ac:dyDescent="0.25">
      <c r="B61" s="75" t="str">
        <f t="shared" si="1"/>
        <v>DP-Ds-PhyC-Lp12Ac</v>
      </c>
      <c r="C61" s="62" t="s">
        <v>41</v>
      </c>
      <c r="D61" s="63" t="s">
        <v>70</v>
      </c>
      <c r="E61" s="286" t="str">
        <f>VLOOKUP(D61,'Listes Inventaire'!E4:F18,2,FALSE)</f>
        <v>Ds</v>
      </c>
      <c r="F61" s="76" t="s">
        <v>55</v>
      </c>
      <c r="G61" s="263" t="str">
        <f>VLOOKUP(F61,'Listes Inventaire'!H:I,2,FALSE)</f>
        <v>PhyC</v>
      </c>
      <c r="H61" s="272" t="s">
        <v>549</v>
      </c>
      <c r="I61" s="64">
        <v>0</v>
      </c>
      <c r="J61" s="232" t="s">
        <v>232</v>
      </c>
      <c r="K61" s="75">
        <v>9</v>
      </c>
      <c r="L61" s="337">
        <v>13</v>
      </c>
      <c r="M61" s="75" t="s">
        <v>60</v>
      </c>
      <c r="N61" s="399"/>
      <c r="O61" s="399"/>
      <c r="P61" s="248"/>
      <c r="Q61" s="74"/>
      <c r="R61" s="297"/>
      <c r="S61" s="74"/>
      <c r="T61" s="74"/>
    </row>
    <row r="62" spans="2:21" x14ac:dyDescent="0.25">
      <c r="B62" s="75" t="str">
        <f t="shared" si="1"/>
        <v>DP-Ds-PhyC-Lp12BkPou</v>
      </c>
      <c r="C62" s="74" t="s">
        <v>41</v>
      </c>
      <c r="D62" s="74" t="s">
        <v>70</v>
      </c>
      <c r="E62" s="286" t="str">
        <f>VLOOKUP(D62,'Listes Inventaire'!E:F,2,FALSE)</f>
        <v>Ds</v>
      </c>
      <c r="F62" s="94" t="s">
        <v>55</v>
      </c>
      <c r="G62" s="263" t="str">
        <f>VLOOKUP(F62,'Listes Inventaire'!H:I,2,FALSE)</f>
        <v>PhyC</v>
      </c>
      <c r="H62" s="277" t="s">
        <v>730</v>
      </c>
      <c r="I62" s="72"/>
      <c r="J62" s="233" t="s">
        <v>731</v>
      </c>
      <c r="K62" s="74"/>
      <c r="L62" s="388">
        <v>3</v>
      </c>
      <c r="M62" s="74" t="s">
        <v>421</v>
      </c>
      <c r="N62" s="399"/>
      <c r="O62" s="399"/>
      <c r="P62" s="248"/>
      <c r="Q62" s="74"/>
      <c r="R62" s="297"/>
      <c r="S62" s="74"/>
      <c r="T62" s="74"/>
      <c r="U62" s="96">
        <v>0</v>
      </c>
    </row>
    <row r="63" spans="2:21" x14ac:dyDescent="0.25">
      <c r="B63" s="75" t="str">
        <f t="shared" si="1"/>
        <v>DP-Ds-PhyC-Lp12Strap</v>
      </c>
      <c r="C63" s="74" t="s">
        <v>41</v>
      </c>
      <c r="D63" s="74" t="s">
        <v>70</v>
      </c>
      <c r="E63" s="286" t="str">
        <f>VLOOKUP(D63,'Listes Inventaire'!E:F,2,FALSE)</f>
        <v>Ds</v>
      </c>
      <c r="F63" s="94" t="s">
        <v>55</v>
      </c>
      <c r="G63" s="263" t="str">
        <f>VLOOKUP(F63,'Listes Inventaire'!H:I,2,FALSE)</f>
        <v>PhyC</v>
      </c>
      <c r="H63" s="392" t="s">
        <v>703</v>
      </c>
      <c r="I63" s="72" t="s">
        <v>79</v>
      </c>
      <c r="J63" s="233" t="s">
        <v>702</v>
      </c>
      <c r="K63" s="74"/>
      <c r="L63" s="388">
        <v>1</v>
      </c>
      <c r="M63" s="74" t="s">
        <v>412</v>
      </c>
      <c r="N63" s="399"/>
      <c r="O63" s="399"/>
      <c r="P63" s="248"/>
      <c r="Q63" s="74"/>
      <c r="R63" s="297"/>
      <c r="S63" s="74"/>
      <c r="T63" s="74"/>
    </row>
    <row r="64" spans="2:21" x14ac:dyDescent="0.25">
      <c r="B64" s="345" t="str">
        <f t="shared" si="1"/>
        <v>DP-Ds-PhyC-Lp12NiCd</v>
      </c>
      <c r="C64" s="97" t="s">
        <v>41</v>
      </c>
      <c r="D64" s="97" t="s">
        <v>70</v>
      </c>
      <c r="E64" s="286" t="str">
        <f>VLOOKUP(D64,'Listes Inventaire'!E4:F18,2,FALSE)</f>
        <v>Ds</v>
      </c>
      <c r="F64" s="361" t="s">
        <v>55</v>
      </c>
      <c r="G64" s="263" t="str">
        <f>VLOOKUP(F64,'Listes Inventaire'!H:I,2,FALSE)</f>
        <v>PhyC</v>
      </c>
      <c r="H64" s="394" t="s">
        <v>598</v>
      </c>
      <c r="I64" s="72"/>
      <c r="J64" s="233" t="s">
        <v>667</v>
      </c>
      <c r="K64" s="97">
        <v>12</v>
      </c>
      <c r="L64" s="388">
        <v>2</v>
      </c>
      <c r="M64" s="97" t="s">
        <v>412</v>
      </c>
      <c r="N64" s="399"/>
      <c r="O64" s="399"/>
      <c r="P64" s="364"/>
      <c r="Q64" s="97"/>
      <c r="R64" s="365"/>
      <c r="S64" s="97"/>
      <c r="T64" s="97"/>
    </row>
    <row r="65" spans="1:21" x14ac:dyDescent="0.25">
      <c r="B65" s="75" t="str">
        <f t="shared" si="1"/>
        <v>DP-Ds-PhyC-Lp12NiCdU</v>
      </c>
      <c r="C65" s="74" t="s">
        <v>41</v>
      </c>
      <c r="D65" s="74" t="s">
        <v>70</v>
      </c>
      <c r="E65" s="286" t="str">
        <f>VLOOKUP(D65,'Listes Inventaire'!E:F,2,FALSE)</f>
        <v>Ds</v>
      </c>
      <c r="F65" s="94" t="s">
        <v>55</v>
      </c>
      <c r="G65" s="263" t="str">
        <f>VLOOKUP(F65,'Listes Inventaire'!H:I,2,FALSE)</f>
        <v>PhyC</v>
      </c>
      <c r="H65" s="394" t="s">
        <v>665</v>
      </c>
      <c r="I65" s="72"/>
      <c r="J65" s="233" t="s">
        <v>666</v>
      </c>
      <c r="K65" s="74"/>
      <c r="L65" s="388">
        <v>5</v>
      </c>
      <c r="M65" s="74" t="s">
        <v>421</v>
      </c>
      <c r="N65" s="399"/>
      <c r="O65" s="399"/>
      <c r="P65" s="248"/>
      <c r="Q65" s="74"/>
      <c r="R65" s="297"/>
      <c r="S65" s="74"/>
      <c r="T65" s="74"/>
    </row>
    <row r="66" spans="1:21" x14ac:dyDescent="0.25">
      <c r="B66" s="75" t="str">
        <f t="shared" si="1"/>
        <v>DP-Ds-PhyC-Lp12bpTub12</v>
      </c>
      <c r="C66" s="62" t="s">
        <v>41</v>
      </c>
      <c r="D66" s="63" t="s">
        <v>70</v>
      </c>
      <c r="E66" s="286" t="str">
        <f>VLOOKUP(D66,'Listes Inventaire'!E4:F18,2,FALSE)</f>
        <v>Ds</v>
      </c>
      <c r="F66" s="65" t="s">
        <v>55</v>
      </c>
      <c r="G66" s="263" t="str">
        <f>VLOOKUP(F66,'Listes Inventaire'!H:I,2,FALSE)</f>
        <v>PhyC</v>
      </c>
      <c r="H66" s="272" t="s">
        <v>599</v>
      </c>
      <c r="I66" s="64" t="s">
        <v>81</v>
      </c>
      <c r="J66" s="232" t="s">
        <v>641</v>
      </c>
      <c r="K66" s="75"/>
      <c r="L66" s="334">
        <v>3</v>
      </c>
      <c r="M66" s="62" t="s">
        <v>60</v>
      </c>
      <c r="N66" s="401"/>
      <c r="O66" s="401"/>
      <c r="P66" s="245"/>
      <c r="Q66" s="66"/>
      <c r="R66" s="295"/>
      <c r="S66" s="81"/>
      <c r="T66" s="62"/>
    </row>
    <row r="67" spans="1:21" x14ac:dyDescent="0.25">
      <c r="B67" s="75" t="str">
        <f t="shared" si="1"/>
        <v>DP-Ds-PhyC-Lp12bpTub9</v>
      </c>
      <c r="C67" s="62" t="s">
        <v>41</v>
      </c>
      <c r="D67" s="63" t="s">
        <v>70</v>
      </c>
      <c r="E67" s="286" t="str">
        <f>VLOOKUP(D67,'Listes Inventaire'!E4:F18,2,FALSE)</f>
        <v>Ds</v>
      </c>
      <c r="F67" s="65" t="s">
        <v>55</v>
      </c>
      <c r="G67" s="263" t="str">
        <f>VLOOKUP(F67,'Listes Inventaire'!H:I,2,FALSE)</f>
        <v>PhyC</v>
      </c>
      <c r="H67" s="272" t="s">
        <v>600</v>
      </c>
      <c r="I67" s="64" t="s">
        <v>82</v>
      </c>
      <c r="J67" s="232" t="s">
        <v>642</v>
      </c>
      <c r="K67" s="75"/>
      <c r="L67" s="334">
        <v>3</v>
      </c>
      <c r="M67" s="62" t="s">
        <v>60</v>
      </c>
      <c r="N67" s="401"/>
      <c r="O67" s="401"/>
      <c r="P67" s="245"/>
      <c r="Q67" s="66"/>
      <c r="R67" s="295"/>
      <c r="S67" s="81"/>
      <c r="T67" s="62"/>
    </row>
    <row r="68" spans="1:21" x14ac:dyDescent="0.25">
      <c r="B68" s="75" t="str">
        <f t="shared" ref="B68:B99" si="2">IF(AND(ISBLANK($C68),ISBLANK($E68),ISBLANK($G68),ISBLANK($H68)),"",IF(OR(ISBLANK($C68),ISBLANK($E68),ISBLANK($G68),ISBLANK($H68)),"Missing Info",$C68&amp;"-"&amp;TEXT($E68,"0000")&amp;"-"&amp;TEXT($G68,"0000")&amp;"-"&amp;TEXT($H68,"000")))</f>
        <v>DP-Ds-PhyC-Lp12CblPc</v>
      </c>
      <c r="C68" s="62" t="s">
        <v>41</v>
      </c>
      <c r="D68" s="63" t="s">
        <v>70</v>
      </c>
      <c r="E68" s="286" t="str">
        <f>VLOOKUP(D68,'Listes Inventaire'!E4:F18,2,FALSE)</f>
        <v>Ds</v>
      </c>
      <c r="F68" s="65" t="s">
        <v>55</v>
      </c>
      <c r="G68" s="263" t="str">
        <f>VLOOKUP(F68,'Listes Inventaire'!H:I,2,FALSE)</f>
        <v>PhyC</v>
      </c>
      <c r="H68" s="272" t="s">
        <v>601</v>
      </c>
      <c r="I68" s="64" t="s">
        <v>83</v>
      </c>
      <c r="J68" s="232" t="s">
        <v>643</v>
      </c>
      <c r="K68" s="75"/>
      <c r="L68" s="334">
        <v>1</v>
      </c>
      <c r="M68" s="62" t="s">
        <v>69</v>
      </c>
      <c r="N68" s="401"/>
      <c r="O68" s="403"/>
      <c r="P68" s="245"/>
      <c r="Q68" s="66"/>
      <c r="R68" s="295"/>
      <c r="S68" s="81"/>
      <c r="T68" s="62"/>
    </row>
    <row r="69" spans="1:21" x14ac:dyDescent="0.25">
      <c r="B69" s="75" t="str">
        <f t="shared" si="2"/>
        <v>DP-Ds-PhyC-Lp12CblBase</v>
      </c>
      <c r="C69" s="62" t="s">
        <v>41</v>
      </c>
      <c r="D69" s="63" t="s">
        <v>70</v>
      </c>
      <c r="E69" s="286" t="str">
        <f>VLOOKUP(D69,'Listes Inventaire'!E4:F18,2,FALSE)</f>
        <v>Ds</v>
      </c>
      <c r="F69" s="65" t="s">
        <v>55</v>
      </c>
      <c r="G69" s="263" t="str">
        <f>VLOOKUP(F69,'Listes Inventaire'!H:I,2,FALSE)</f>
        <v>PhyC</v>
      </c>
      <c r="H69" s="272" t="s">
        <v>603</v>
      </c>
      <c r="I69" s="64" t="s">
        <v>84</v>
      </c>
      <c r="J69" s="232" t="s">
        <v>696</v>
      </c>
      <c r="K69" s="75"/>
      <c r="L69" s="337">
        <v>10</v>
      </c>
      <c r="M69" s="62" t="s">
        <v>697</v>
      </c>
      <c r="N69" s="401"/>
      <c r="O69" s="403"/>
      <c r="P69" s="245"/>
      <c r="Q69" s="66"/>
      <c r="R69" s="295"/>
      <c r="S69" s="81"/>
      <c r="T69" s="62"/>
    </row>
    <row r="70" spans="1:21" x14ac:dyDescent="0.25">
      <c r="B70" s="75" t="str">
        <f t="shared" si="2"/>
        <v>DP-Ds-PhyC-Lp12CblV1-V6</v>
      </c>
      <c r="C70" s="62" t="s">
        <v>41</v>
      </c>
      <c r="D70" s="63" t="s">
        <v>70</v>
      </c>
      <c r="E70" s="286" t="str">
        <f>VLOOKUP(D70,'Listes Inventaire'!E4:F18,2,FALSE)</f>
        <v>Ds</v>
      </c>
      <c r="F70" s="65" t="s">
        <v>55</v>
      </c>
      <c r="G70" s="263" t="str">
        <f>VLOOKUP(F70,'Listes Inventaire'!H:I,2,FALSE)</f>
        <v>PhyC</v>
      </c>
      <c r="H70" s="272" t="s">
        <v>602</v>
      </c>
      <c r="I70" s="64" t="s">
        <v>85</v>
      </c>
      <c r="J70" s="232" t="s">
        <v>704</v>
      </c>
      <c r="K70" s="75"/>
      <c r="L70" s="337">
        <v>12</v>
      </c>
      <c r="M70" s="62" t="s">
        <v>697</v>
      </c>
      <c r="N70" s="401"/>
      <c r="O70" s="403"/>
      <c r="P70" s="245"/>
      <c r="Q70" s="66"/>
      <c r="R70" s="295"/>
      <c r="S70" s="81"/>
      <c r="T70" s="62"/>
    </row>
    <row r="71" spans="1:21" x14ac:dyDescent="0.25">
      <c r="B71" s="75" t="str">
        <f t="shared" si="2"/>
        <v>DP-Ds-PhyC-Lp15CfgCbl</v>
      </c>
      <c r="C71" s="62" t="s">
        <v>41</v>
      </c>
      <c r="D71" s="63" t="s">
        <v>70</v>
      </c>
      <c r="E71" s="286" t="str">
        <f>VLOOKUP(D71,'Listes Inventaire'!E4:F18,2,FALSE)</f>
        <v>Ds</v>
      </c>
      <c r="F71" s="73" t="s">
        <v>55</v>
      </c>
      <c r="G71" s="263" t="str">
        <f>VLOOKUP(F71,'Listes Inventaire'!H:I,2,FALSE)</f>
        <v>PhyC</v>
      </c>
      <c r="H71" s="276" t="s">
        <v>544</v>
      </c>
      <c r="I71" s="72">
        <v>3311538</v>
      </c>
      <c r="J71" s="233" t="s">
        <v>644</v>
      </c>
      <c r="K71" s="74">
        <v>2</v>
      </c>
      <c r="L71" s="344">
        <v>2</v>
      </c>
      <c r="M71" s="74" t="s">
        <v>60</v>
      </c>
      <c r="N71" s="399"/>
      <c r="O71" s="399"/>
      <c r="P71" s="248"/>
      <c r="Q71" s="74"/>
      <c r="R71" s="297"/>
      <c r="S71" s="74"/>
      <c r="T71" s="74"/>
    </row>
    <row r="72" spans="1:21" s="70" customFormat="1" x14ac:dyDescent="0.25">
      <c r="A72" s="52"/>
      <c r="B72" s="75" t="str">
        <f t="shared" si="2"/>
        <v>DP-Ds-PhyC-Lp12HrdPadPedi</v>
      </c>
      <c r="C72" s="74" t="s">
        <v>41</v>
      </c>
      <c r="D72" s="74" t="s">
        <v>70</v>
      </c>
      <c r="E72" s="286" t="str">
        <f>VLOOKUP(D72,'Listes Inventaire'!E:F,2,FALSE)</f>
        <v>Ds</v>
      </c>
      <c r="F72" s="76" t="s">
        <v>55</v>
      </c>
      <c r="G72" s="263" t="str">
        <f>VLOOKUP(F72,'Listes Inventaire'!H:I,2,FALSE)</f>
        <v>PhyC</v>
      </c>
      <c r="H72" s="277" t="s">
        <v>676</v>
      </c>
      <c r="I72" s="72"/>
      <c r="J72" s="233" t="s">
        <v>677</v>
      </c>
      <c r="K72" s="74"/>
      <c r="L72" s="337">
        <v>5</v>
      </c>
      <c r="M72" s="74" t="s">
        <v>664</v>
      </c>
      <c r="N72" s="399"/>
      <c r="O72" s="399"/>
      <c r="P72" s="248"/>
      <c r="Q72" s="74"/>
      <c r="R72" s="297"/>
      <c r="S72" s="74"/>
      <c r="T72" s="74"/>
      <c r="U72" s="52"/>
    </row>
    <row r="73" spans="1:21" s="70" customFormat="1" x14ac:dyDescent="0.25">
      <c r="A73" s="52"/>
      <c r="B73" s="75" t="str">
        <f t="shared" si="2"/>
        <v>DP-De-PhyC-Lp12HrdPad</v>
      </c>
      <c r="C73" s="74" t="s">
        <v>41</v>
      </c>
      <c r="D73" s="74" t="s">
        <v>256</v>
      </c>
      <c r="E73" s="286" t="str">
        <f>VLOOKUP(D73,'Listes Inventaire'!E:F,2,FALSE)</f>
        <v>De</v>
      </c>
      <c r="F73" s="94" t="s">
        <v>55</v>
      </c>
      <c r="G73" s="263" t="str">
        <f>VLOOKUP(F73,'Listes Inventaire'!H:I,2,FALSE)</f>
        <v>PhyC</v>
      </c>
      <c r="H73" s="277" t="s">
        <v>662</v>
      </c>
      <c r="I73" s="72"/>
      <c r="J73" s="233" t="s">
        <v>663</v>
      </c>
      <c r="K73" s="74">
        <v>1</v>
      </c>
      <c r="L73" s="388">
        <v>1</v>
      </c>
      <c r="M73" s="74" t="s">
        <v>664</v>
      </c>
      <c r="N73" s="399"/>
      <c r="O73" s="399"/>
      <c r="P73" s="248"/>
      <c r="Q73" s="74"/>
      <c r="R73" s="297"/>
      <c r="S73" s="74"/>
      <c r="T73" s="74"/>
      <c r="U73" s="52"/>
    </row>
    <row r="74" spans="1:21" x14ac:dyDescent="0.25">
      <c r="B74" s="75" t="str">
        <f t="shared" si="2"/>
        <v>DP-Ds-PhyC-Lp12BpTub</v>
      </c>
      <c r="C74" s="74" t="s">
        <v>41</v>
      </c>
      <c r="D74" s="74" t="s">
        <v>70</v>
      </c>
      <c r="E74" s="286" t="str">
        <f>VLOOKUP(D74,'Listes Inventaire'!E:F,2,FALSE)</f>
        <v>Ds</v>
      </c>
      <c r="F74" s="94" t="s">
        <v>55</v>
      </c>
      <c r="G74" s="263" t="str">
        <f>VLOOKUP(F74,'Listes Inventaire'!H:I,2,FALSE)</f>
        <v>PhyC</v>
      </c>
      <c r="H74" s="277" t="s">
        <v>717</v>
      </c>
      <c r="I74" s="72"/>
      <c r="J74" s="233" t="s">
        <v>719</v>
      </c>
      <c r="K74" s="74"/>
      <c r="L74" s="388">
        <v>1</v>
      </c>
      <c r="M74" s="74" t="s">
        <v>664</v>
      </c>
      <c r="N74" s="399"/>
      <c r="O74" s="399"/>
      <c r="P74" s="248"/>
      <c r="Q74" s="74"/>
      <c r="R74" s="297"/>
      <c r="S74" s="74"/>
      <c r="T74" s="74"/>
    </row>
    <row r="75" spans="1:21" x14ac:dyDescent="0.25">
      <c r="B75" s="75" t="str">
        <f t="shared" si="2"/>
        <v>DP-Ds-PhyC-Lp12BpCork</v>
      </c>
      <c r="C75" s="74" t="s">
        <v>41</v>
      </c>
      <c r="D75" s="74" t="s">
        <v>70</v>
      </c>
      <c r="E75" s="286" t="str">
        <f>VLOOKUP(D75,'Listes Inventaire'!E:F,2,FALSE)</f>
        <v>Ds</v>
      </c>
      <c r="F75" s="94" t="s">
        <v>55</v>
      </c>
      <c r="G75" s="263" t="str">
        <f>VLOOKUP(F75,'Listes Inventaire'!H:I,2,FALSE)</f>
        <v>PhyC</v>
      </c>
      <c r="H75" s="277" t="s">
        <v>720</v>
      </c>
      <c r="I75" s="72"/>
      <c r="J75" s="233" t="s">
        <v>718</v>
      </c>
      <c r="K75" s="74"/>
      <c r="L75" s="388">
        <v>1</v>
      </c>
      <c r="M75" s="74" t="s">
        <v>664</v>
      </c>
      <c r="N75" s="399"/>
      <c r="O75" s="399"/>
      <c r="P75" s="248"/>
      <c r="Q75" s="74"/>
      <c r="R75" s="297"/>
      <c r="S75" s="74"/>
      <c r="T75" s="74"/>
    </row>
    <row r="76" spans="1:21" x14ac:dyDescent="0.25">
      <c r="B76" s="75" t="str">
        <f t="shared" si="2"/>
        <v>DP-Ds-PhyC-Lp12TherCbl</v>
      </c>
      <c r="C76" s="62" t="s">
        <v>41</v>
      </c>
      <c r="D76" s="63" t="s">
        <v>70</v>
      </c>
      <c r="E76" s="286" t="str">
        <f>VLOOKUP(D76,'Listes Inventaire'!E4:F18,2,FALSE)</f>
        <v>Ds</v>
      </c>
      <c r="F76" s="65" t="s">
        <v>55</v>
      </c>
      <c r="G76" s="263" t="str">
        <f>VLOOKUP(F76,'Listes Inventaire'!H:I,2,FALSE)</f>
        <v>PhyC</v>
      </c>
      <c r="H76" s="272" t="s">
        <v>698</v>
      </c>
      <c r="I76" s="64" t="s">
        <v>89</v>
      </c>
      <c r="J76" s="232" t="s">
        <v>699</v>
      </c>
      <c r="K76" s="75"/>
      <c r="L76" s="337">
        <v>9</v>
      </c>
      <c r="M76" s="62" t="s">
        <v>60</v>
      </c>
      <c r="N76" s="401"/>
      <c r="O76" s="401"/>
      <c r="P76" s="245"/>
      <c r="Q76" s="66"/>
      <c r="R76" s="295"/>
      <c r="S76" s="81"/>
      <c r="T76" s="62"/>
    </row>
    <row r="77" spans="1:21" s="70" customFormat="1" x14ac:dyDescent="0.25">
      <c r="A77" s="52"/>
      <c r="B77" s="75" t="str">
        <f t="shared" si="2"/>
        <v>DP-Ds-PhyC-Lp15Wire</v>
      </c>
      <c r="C77" s="62" t="s">
        <v>41</v>
      </c>
      <c r="D77" s="63" t="s">
        <v>70</v>
      </c>
      <c r="E77" s="286" t="str">
        <f>VLOOKUP(D77,'Listes Inventaire'!E4:F18,2,FALSE)</f>
        <v>Ds</v>
      </c>
      <c r="F77" s="73" t="s">
        <v>55</v>
      </c>
      <c r="G77" s="263" t="str">
        <f>VLOOKUP(F77,'Listes Inventaire'!H:I,2,FALSE)</f>
        <v>PhyC</v>
      </c>
      <c r="H77" s="276" t="s">
        <v>542</v>
      </c>
      <c r="I77" s="72">
        <v>3306602</v>
      </c>
      <c r="J77" s="233" t="s">
        <v>645</v>
      </c>
      <c r="K77" s="74">
        <v>5</v>
      </c>
      <c r="L77" s="335">
        <v>5</v>
      </c>
      <c r="M77" s="74" t="s">
        <v>60</v>
      </c>
      <c r="N77" s="404"/>
      <c r="O77" s="404"/>
      <c r="P77" s="250"/>
      <c r="Q77" s="82"/>
      <c r="R77" s="113"/>
      <c r="S77" s="83"/>
      <c r="T77" s="84"/>
      <c r="U77" s="52"/>
    </row>
    <row r="78" spans="1:21" x14ac:dyDescent="0.25">
      <c r="B78" s="75" t="str">
        <f t="shared" si="2"/>
        <v>DP-Ds-PhyC-Lp15Hk</v>
      </c>
      <c r="C78" s="62" t="s">
        <v>41</v>
      </c>
      <c r="D78" s="63" t="s">
        <v>70</v>
      </c>
      <c r="E78" s="286" t="str">
        <f>VLOOKUP(D78,'Listes Inventaire'!E4:F18,2,FALSE)</f>
        <v>Ds</v>
      </c>
      <c r="F78" s="73" t="s">
        <v>55</v>
      </c>
      <c r="G78" s="263" t="str">
        <f>VLOOKUP(F78,'Listes Inventaire'!H:I,2,FALSE)</f>
        <v>PhyC</v>
      </c>
      <c r="H78" s="276" t="s">
        <v>543</v>
      </c>
      <c r="I78" s="72"/>
      <c r="J78" s="233" t="s">
        <v>646</v>
      </c>
      <c r="K78" s="74">
        <v>1</v>
      </c>
      <c r="L78" s="335">
        <v>1</v>
      </c>
      <c r="M78" s="74" t="s">
        <v>60</v>
      </c>
      <c r="N78" s="399"/>
      <c r="O78" s="399"/>
      <c r="P78" s="248"/>
      <c r="Q78" s="74"/>
      <c r="R78" s="297"/>
      <c r="S78" s="74"/>
      <c r="T78" s="74"/>
    </row>
    <row r="79" spans="1:21" x14ac:dyDescent="0.25">
      <c r="B79" s="75" t="str">
        <f t="shared" si="2"/>
        <v>DP-Ds-PhyC-Lp15TempCbl</v>
      </c>
      <c r="C79" s="62" t="s">
        <v>41</v>
      </c>
      <c r="D79" s="63" t="s">
        <v>70</v>
      </c>
      <c r="E79" s="286" t="str">
        <f>VLOOKUP(D79,'Listes Inventaire'!E4:F18,2,FALSE)</f>
        <v>Ds</v>
      </c>
      <c r="F79" s="73" t="s">
        <v>55</v>
      </c>
      <c r="G79" s="263" t="str">
        <f>VLOOKUP(F79,'Listes Inventaire'!H:I,2,FALSE)</f>
        <v>PhyC</v>
      </c>
      <c r="H79" s="461" t="s">
        <v>545</v>
      </c>
      <c r="I79" s="411">
        <v>3303938</v>
      </c>
      <c r="J79" s="389" t="s">
        <v>647</v>
      </c>
      <c r="K79" s="74">
        <v>2</v>
      </c>
      <c r="L79" s="344">
        <v>2</v>
      </c>
      <c r="M79" s="74" t="s">
        <v>69</v>
      </c>
      <c r="N79" s="399"/>
      <c r="O79" s="399"/>
      <c r="P79" s="248"/>
      <c r="Q79" s="74"/>
      <c r="R79" s="297"/>
      <c r="S79" s="74"/>
      <c r="T79" s="74"/>
    </row>
    <row r="80" spans="1:21" x14ac:dyDescent="0.25">
      <c r="B80" s="75" t="str">
        <f t="shared" si="2"/>
        <v>DP-Ds-PhyC-Lp15Wire</v>
      </c>
      <c r="C80" s="62" t="s">
        <v>41</v>
      </c>
      <c r="D80" s="63" t="s">
        <v>70</v>
      </c>
      <c r="E80" s="286" t="str">
        <f>VLOOKUP(D80,'Listes Inventaire'!E4:F18,2,FALSE)</f>
        <v>Ds</v>
      </c>
      <c r="F80" s="73" t="s">
        <v>55</v>
      </c>
      <c r="G80" s="263" t="str">
        <f>VLOOKUP(F80,'Listes Inventaire'!H:I,2,FALSE)</f>
        <v>PhyC</v>
      </c>
      <c r="H80" s="276" t="s">
        <v>542</v>
      </c>
      <c r="I80" s="72">
        <v>3306602</v>
      </c>
      <c r="J80" s="233" t="s">
        <v>648</v>
      </c>
      <c r="K80" s="74">
        <v>2</v>
      </c>
      <c r="L80" s="335">
        <v>2</v>
      </c>
      <c r="M80" s="74" t="s">
        <v>57</v>
      </c>
      <c r="N80" s="399"/>
      <c r="O80" s="399"/>
      <c r="P80" s="248"/>
      <c r="Q80" s="74"/>
      <c r="R80" s="297"/>
      <c r="S80" s="74"/>
      <c r="T80" s="74"/>
    </row>
    <row r="81" spans="1:21" x14ac:dyDescent="0.25">
      <c r="B81" s="75" t="str">
        <f t="shared" si="2"/>
        <v>DP-Ds-PhyC-Lp15EcgV1V6usa</v>
      </c>
      <c r="C81" s="74" t="s">
        <v>41</v>
      </c>
      <c r="D81" s="74" t="s">
        <v>70</v>
      </c>
      <c r="E81" s="286" t="str">
        <f>VLOOKUP(D81,'Listes Inventaire'!E:F,2,FALSE)</f>
        <v>Ds</v>
      </c>
      <c r="F81" s="94" t="s">
        <v>55</v>
      </c>
      <c r="G81" s="263" t="str">
        <f>VLOOKUP(F81,'Listes Inventaire'!H:I,2,FALSE)</f>
        <v>PhyC</v>
      </c>
      <c r="H81" s="392" t="s">
        <v>689</v>
      </c>
      <c r="I81" s="72" t="s">
        <v>85</v>
      </c>
      <c r="J81" s="233" t="s">
        <v>687</v>
      </c>
      <c r="K81" s="74"/>
      <c r="L81" s="388">
        <v>3</v>
      </c>
      <c r="M81" s="74" t="s">
        <v>102</v>
      </c>
      <c r="N81" s="399"/>
      <c r="O81" s="399"/>
      <c r="P81" s="248"/>
      <c r="Q81" s="74"/>
      <c r="R81" s="297"/>
      <c r="S81" s="74"/>
      <c r="T81" s="74"/>
    </row>
    <row r="82" spans="1:21" s="117" customFormat="1" x14ac:dyDescent="0.25">
      <c r="A82" s="52"/>
      <c r="B82" s="75" t="str">
        <f t="shared" si="2"/>
        <v>DP-Ds-PhyC-Lp15EcgV1V6ceu</v>
      </c>
      <c r="C82" s="74" t="s">
        <v>41</v>
      </c>
      <c r="D82" s="74" t="s">
        <v>70</v>
      </c>
      <c r="E82" s="286" t="str">
        <f>VLOOKUP(D82,'Listes Inventaire'!E:F,2,FALSE)</f>
        <v>Ds</v>
      </c>
      <c r="F82" s="94" t="s">
        <v>55</v>
      </c>
      <c r="G82" s="263" t="str">
        <f>VLOOKUP(F82,'Listes Inventaire'!H:I,2,FALSE)</f>
        <v>PhyC</v>
      </c>
      <c r="H82" s="392" t="s">
        <v>688</v>
      </c>
      <c r="I82" s="72" t="s">
        <v>85</v>
      </c>
      <c r="J82" s="233" t="s">
        <v>687</v>
      </c>
      <c r="K82" s="74"/>
      <c r="L82" s="388">
        <v>2</v>
      </c>
      <c r="M82" s="74" t="s">
        <v>664</v>
      </c>
      <c r="N82" s="399"/>
      <c r="O82" s="399"/>
      <c r="P82" s="248"/>
      <c r="Q82" s="74"/>
      <c r="R82" s="297"/>
      <c r="S82" s="74"/>
      <c r="T82" s="74"/>
      <c r="U82" s="52"/>
    </row>
    <row r="83" spans="1:21" s="117" customFormat="1" x14ac:dyDescent="0.25">
      <c r="A83" s="52"/>
      <c r="B83" s="75" t="str">
        <f t="shared" si="2"/>
        <v>DP-Ds-PhyC-Lp15AcAdp</v>
      </c>
      <c r="C83" s="74" t="s">
        <v>41</v>
      </c>
      <c r="D83" s="74" t="s">
        <v>70</v>
      </c>
      <c r="E83" s="286" t="str">
        <f>VLOOKUP(D83,'Listes Inventaire'!E:F,2,FALSE)</f>
        <v>Ds</v>
      </c>
      <c r="F83" s="94" t="s">
        <v>55</v>
      </c>
      <c r="G83" s="263" t="str">
        <f>VLOOKUP(F83,'Listes Inventaire'!H:I,2,FALSE)</f>
        <v>PhyC</v>
      </c>
      <c r="H83" s="392" t="s">
        <v>690</v>
      </c>
      <c r="I83" s="72" t="s">
        <v>693</v>
      </c>
      <c r="J83" s="233" t="s">
        <v>692</v>
      </c>
      <c r="K83" s="74"/>
      <c r="L83" s="388">
        <v>2</v>
      </c>
      <c r="M83" s="74" t="s">
        <v>102</v>
      </c>
      <c r="N83" s="399"/>
      <c r="O83" s="399"/>
      <c r="P83" s="248"/>
      <c r="Q83" s="74"/>
      <c r="R83" s="297"/>
      <c r="S83" s="74"/>
      <c r="T83" s="74"/>
      <c r="U83" s="52"/>
    </row>
    <row r="84" spans="1:21" x14ac:dyDescent="0.25">
      <c r="B84" s="75" t="str">
        <f t="shared" si="2"/>
        <v>DP-Ds-PhyC-Lp15AcCord</v>
      </c>
      <c r="C84" s="74" t="s">
        <v>41</v>
      </c>
      <c r="D84" s="74" t="s">
        <v>70</v>
      </c>
      <c r="E84" s="286" t="str">
        <f>VLOOKUP(D84,'Listes Inventaire'!E:F,2,FALSE)</f>
        <v>Ds</v>
      </c>
      <c r="F84" s="94" t="s">
        <v>55</v>
      </c>
      <c r="G84" s="263" t="str">
        <f>VLOOKUP(F84,'Listes Inventaire'!H:I,2,FALSE)</f>
        <v>PhyC</v>
      </c>
      <c r="H84" s="392" t="s">
        <v>691</v>
      </c>
      <c r="I84" s="72" t="s">
        <v>694</v>
      </c>
      <c r="J84" s="233" t="s">
        <v>695</v>
      </c>
      <c r="K84" s="74"/>
      <c r="L84" s="388">
        <v>1</v>
      </c>
      <c r="M84" s="74" t="s">
        <v>102</v>
      </c>
      <c r="N84" s="399"/>
      <c r="O84" s="399"/>
      <c r="P84" s="248"/>
      <c r="Q84" s="74"/>
      <c r="R84" s="297"/>
      <c r="S84" s="74"/>
      <c r="T84" s="74"/>
    </row>
    <row r="85" spans="1:21" x14ac:dyDescent="0.25">
      <c r="B85" s="75" t="str">
        <f t="shared" si="2"/>
        <v>DP-Ds-PhyC-Lp15Batt</v>
      </c>
      <c r="C85" s="74" t="s">
        <v>41</v>
      </c>
      <c r="D85" s="74" t="s">
        <v>70</v>
      </c>
      <c r="E85" s="286" t="str">
        <f>VLOOKUP(D85,'Listes Inventaire'!E:F,2,FALSE)</f>
        <v>Ds</v>
      </c>
      <c r="F85" s="94" t="s">
        <v>55</v>
      </c>
      <c r="G85" s="263" t="str">
        <f>VLOOKUP(F85,'Listes Inventaire'!H:I,2,FALSE)</f>
        <v>PhyC</v>
      </c>
      <c r="H85" s="392" t="s">
        <v>638</v>
      </c>
      <c r="I85" s="72" t="s">
        <v>639</v>
      </c>
      <c r="J85" s="233" t="s">
        <v>649</v>
      </c>
      <c r="K85" s="74"/>
      <c r="L85" s="388">
        <v>3</v>
      </c>
      <c r="M85" s="74" t="s">
        <v>102</v>
      </c>
      <c r="N85" s="399"/>
      <c r="O85" s="399"/>
      <c r="P85" s="248"/>
      <c r="Q85" s="74"/>
      <c r="R85" s="297"/>
      <c r="S85" s="74"/>
      <c r="T85" s="74"/>
    </row>
    <row r="86" spans="1:21" x14ac:dyDescent="0.25">
      <c r="B86" s="75" t="str">
        <f t="shared" si="2"/>
        <v>DP-Ds-PhyC-Lp15Ecg12ceu</v>
      </c>
      <c r="C86" s="74" t="s">
        <v>41</v>
      </c>
      <c r="D86" s="74" t="s">
        <v>70</v>
      </c>
      <c r="E86" s="286" t="str">
        <f>VLOOKUP(D86,'Listes Inventaire'!E:F,2,FALSE)</f>
        <v>Ds</v>
      </c>
      <c r="F86" s="94" t="s">
        <v>55</v>
      </c>
      <c r="G86" s="263" t="str">
        <f>VLOOKUP(F86,'Listes Inventaire'!H:I,2,FALSE)</f>
        <v>PhyC</v>
      </c>
      <c r="H86" s="277" t="s">
        <v>685</v>
      </c>
      <c r="I86" s="72"/>
      <c r="J86" s="233" t="s">
        <v>686</v>
      </c>
      <c r="K86" s="74"/>
      <c r="L86" s="388">
        <v>2</v>
      </c>
      <c r="M86" s="74" t="s">
        <v>664</v>
      </c>
      <c r="N86" s="399"/>
      <c r="O86" s="399"/>
      <c r="P86" s="248"/>
      <c r="Q86" s="74"/>
      <c r="R86" s="297"/>
      <c r="S86" s="74"/>
      <c r="T86" s="74"/>
    </row>
    <row r="87" spans="1:21" x14ac:dyDescent="0.25">
      <c r="B87" s="75" t="str">
        <f t="shared" si="2"/>
        <v>DP-Ds-PhyC-Lp15Ecg12usa</v>
      </c>
      <c r="C87" s="74" t="s">
        <v>41</v>
      </c>
      <c r="D87" s="74" t="s">
        <v>70</v>
      </c>
      <c r="E87" s="286" t="str">
        <f>VLOOKUP(D87,'Listes Inventaire'!E:F,2,FALSE)</f>
        <v>Ds</v>
      </c>
      <c r="F87" s="94" t="s">
        <v>55</v>
      </c>
      <c r="G87" s="263" t="str">
        <f>VLOOKUP(F87,'Listes Inventaire'!H:I,2,FALSE)</f>
        <v>PhyC</v>
      </c>
      <c r="H87" s="392" t="s">
        <v>683</v>
      </c>
      <c r="I87" s="72" t="s">
        <v>632</v>
      </c>
      <c r="J87" s="233" t="s">
        <v>684</v>
      </c>
      <c r="K87" s="74"/>
      <c r="L87" s="388">
        <v>5</v>
      </c>
      <c r="M87" s="74" t="s">
        <v>102</v>
      </c>
      <c r="N87" s="399"/>
      <c r="O87" s="399"/>
      <c r="P87" s="248"/>
      <c r="Q87" s="74"/>
      <c r="R87" s="297"/>
      <c r="S87" s="74"/>
      <c r="T87" s="74"/>
    </row>
    <row r="88" spans="1:21" x14ac:dyDescent="0.25">
      <c r="B88" s="75" t="str">
        <f t="shared" si="2"/>
        <v>DP-Ds-PhyC-Lp15HrdPad</v>
      </c>
      <c r="C88" s="74" t="s">
        <v>41</v>
      </c>
      <c r="D88" s="74" t="s">
        <v>70</v>
      </c>
      <c r="E88" s="286" t="str">
        <f>VLOOKUP(D88,'Listes Inventaire'!E:F,2,FALSE)</f>
        <v>Ds</v>
      </c>
      <c r="F88" s="94" t="s">
        <v>55</v>
      </c>
      <c r="G88" s="263" t="str">
        <f>VLOOKUP(F88,'Listes Inventaire'!H:I,2,FALSE)</f>
        <v>PhyC</v>
      </c>
      <c r="H88" s="277" t="s">
        <v>678</v>
      </c>
      <c r="I88" s="72"/>
      <c r="J88" s="233" t="s">
        <v>679</v>
      </c>
      <c r="K88" s="74"/>
      <c r="L88" s="337">
        <v>1</v>
      </c>
      <c r="M88" s="74" t="s">
        <v>664</v>
      </c>
      <c r="N88" s="399"/>
      <c r="O88" s="399"/>
      <c r="P88" s="248"/>
      <c r="Q88" s="74"/>
      <c r="R88" s="297"/>
      <c r="S88" s="74"/>
      <c r="T88" s="74"/>
    </row>
    <row r="89" spans="1:21" x14ac:dyDescent="0.25">
      <c r="B89" s="75" t="str">
        <f t="shared" si="2"/>
        <v>DP-Ds-PhyC-Lp15Mount</v>
      </c>
      <c r="C89" s="74" t="s">
        <v>41</v>
      </c>
      <c r="D89" s="74" t="s">
        <v>70</v>
      </c>
      <c r="E89" s="286" t="str">
        <f>VLOOKUP(D89,'Listes Inventaire'!E:F,2,FALSE)</f>
        <v>Ds</v>
      </c>
      <c r="F89" s="94" t="s">
        <v>55</v>
      </c>
      <c r="G89" s="263" t="str">
        <f>VLOOKUP(F89,'Listes Inventaire'!H:I,2,FALSE)</f>
        <v>PhyC</v>
      </c>
      <c r="H89" s="277" t="s">
        <v>681</v>
      </c>
      <c r="I89" s="72"/>
      <c r="J89" s="233" t="s">
        <v>682</v>
      </c>
      <c r="K89" s="74"/>
      <c r="L89" s="335">
        <v>1</v>
      </c>
      <c r="M89" s="74" t="s">
        <v>664</v>
      </c>
      <c r="N89" s="399"/>
      <c r="O89" s="399"/>
      <c r="P89" s="248"/>
      <c r="Q89" s="74"/>
      <c r="R89" s="297"/>
      <c r="S89" s="74"/>
      <c r="T89" s="74"/>
    </row>
    <row r="90" spans="1:21" x14ac:dyDescent="0.25">
      <c r="B90" s="75" t="str">
        <f t="shared" si="2"/>
        <v>DP-Ds-PhyC-Lp15OpMan</v>
      </c>
      <c r="C90" s="62" t="s">
        <v>41</v>
      </c>
      <c r="D90" s="63" t="s">
        <v>70</v>
      </c>
      <c r="E90" s="286" t="str">
        <f>VLOOKUP(D90,'Listes Inventaire'!E4:F18,2,FALSE)</f>
        <v>Ds</v>
      </c>
      <c r="F90" s="73" t="s">
        <v>55</v>
      </c>
      <c r="G90" s="263" t="str">
        <f>VLOOKUP(F90,'Listes Inventaire'!H:I,2,FALSE)</f>
        <v>PhyC</v>
      </c>
      <c r="H90" s="276" t="s">
        <v>541</v>
      </c>
      <c r="I90" s="72">
        <v>3306222</v>
      </c>
      <c r="J90" s="233" t="s">
        <v>680</v>
      </c>
      <c r="K90" s="74">
        <v>1</v>
      </c>
      <c r="L90" s="388">
        <v>2</v>
      </c>
      <c r="M90" s="74" t="s">
        <v>57</v>
      </c>
      <c r="N90" s="399"/>
      <c r="O90" s="399"/>
      <c r="P90" s="248"/>
      <c r="Q90" s="74"/>
      <c r="R90" s="297"/>
      <c r="S90" s="74"/>
      <c r="T90" s="74"/>
    </row>
    <row r="91" spans="1:21" x14ac:dyDescent="0.25">
      <c r="B91" s="75" t="str">
        <f t="shared" si="2"/>
        <v>DP-Ds-PhyC-Lp15QcThCbl</v>
      </c>
      <c r="C91" s="74" t="s">
        <v>41</v>
      </c>
      <c r="D91" s="74" t="s">
        <v>70</v>
      </c>
      <c r="E91" s="286" t="str">
        <f>VLOOKUP(D91,'Listes Inventaire'!E:F,2,FALSE)</f>
        <v>Ds</v>
      </c>
      <c r="F91" s="94" t="s">
        <v>55</v>
      </c>
      <c r="G91" s="263" t="str">
        <f>VLOOKUP(F91,'Listes Inventaire'!H:I,2,FALSE)</f>
        <v>PhyC</v>
      </c>
      <c r="H91" s="392" t="s">
        <v>633</v>
      </c>
      <c r="I91" s="72" t="s">
        <v>634</v>
      </c>
      <c r="J91" s="233" t="s">
        <v>650</v>
      </c>
      <c r="K91" s="74"/>
      <c r="L91" s="388">
        <v>5</v>
      </c>
      <c r="M91" s="74" t="s">
        <v>102</v>
      </c>
      <c r="N91" s="399"/>
      <c r="O91" s="399"/>
      <c r="P91" s="248"/>
      <c r="Q91" s="74"/>
      <c r="R91" s="297"/>
      <c r="S91" s="74"/>
      <c r="T91" s="74"/>
    </row>
    <row r="92" spans="1:21" hidden="1" x14ac:dyDescent="0.25">
      <c r="B92" s="75" t="str">
        <f t="shared" si="2"/>
        <v>DP -Ds-PhyC-Lp15Chg</v>
      </c>
      <c r="C92" s="74" t="s">
        <v>635</v>
      </c>
      <c r="D92" s="74" t="s">
        <v>70</v>
      </c>
      <c r="E92" s="286" t="str">
        <f>VLOOKUP(D92,'Listes Inventaire'!E:F,2,FALSE)</f>
        <v>Ds</v>
      </c>
      <c r="F92" s="94" t="s">
        <v>55</v>
      </c>
      <c r="G92" s="263" t="str">
        <f>VLOOKUP(F92,'Listes Inventaire'!H:I,2,FALSE)</f>
        <v>PhyC</v>
      </c>
      <c r="H92" s="392" t="s">
        <v>636</v>
      </c>
      <c r="I92" s="72" t="s">
        <v>637</v>
      </c>
      <c r="J92" s="233" t="s">
        <v>651</v>
      </c>
      <c r="K92" s="74"/>
      <c r="L92" s="388">
        <v>1</v>
      </c>
      <c r="M92" s="74" t="s">
        <v>102</v>
      </c>
      <c r="N92" s="399">
        <v>900</v>
      </c>
      <c r="O92" s="399">
        <v>500</v>
      </c>
      <c r="P92" s="248">
        <v>1800</v>
      </c>
      <c r="Q92" s="74" t="s">
        <v>556</v>
      </c>
      <c r="R92" s="297"/>
      <c r="S92" s="74"/>
      <c r="T92" s="74"/>
    </row>
    <row r="93" spans="1:21" x14ac:dyDescent="0.25">
      <c r="B93" s="75" t="str">
        <f t="shared" si="2"/>
        <v>DP-Ds-PhyC-Lp20Door</v>
      </c>
      <c r="C93" s="74" t="s">
        <v>41</v>
      </c>
      <c r="D93" s="74" t="s">
        <v>70</v>
      </c>
      <c r="E93" s="286" t="str">
        <f>VLOOKUP(D93,'Listes Inventaire'!E:F,2,FALSE)</f>
        <v>Ds</v>
      </c>
      <c r="F93" s="94" t="s">
        <v>55</v>
      </c>
      <c r="G93" s="263" t="str">
        <f>VLOOKUP(F93,'Listes Inventaire'!H:I,2,FALSE)</f>
        <v>PhyC</v>
      </c>
      <c r="H93" s="277" t="s">
        <v>721</v>
      </c>
      <c r="I93" s="72"/>
      <c r="J93" s="233" t="s">
        <v>722</v>
      </c>
      <c r="K93" s="74"/>
      <c r="L93" s="388">
        <v>3</v>
      </c>
      <c r="M93" s="74" t="s">
        <v>664</v>
      </c>
      <c r="N93" s="399"/>
      <c r="O93" s="399"/>
      <c r="P93" s="248"/>
      <c r="Q93" s="74"/>
      <c r="R93" s="297"/>
      <c r="S93" s="74"/>
      <c r="T93" s="74"/>
    </row>
    <row r="94" spans="1:21" s="70" customFormat="1" x14ac:dyDescent="0.25">
      <c r="A94" s="52"/>
      <c r="B94" s="75" t="str">
        <f t="shared" si="2"/>
        <v>DP-Ds-PhyC-Lp20Pch</v>
      </c>
      <c r="C94" s="62" t="s">
        <v>41</v>
      </c>
      <c r="D94" s="63" t="s">
        <v>70</v>
      </c>
      <c r="E94" s="286" t="str">
        <f>VLOOKUP(D94,'Listes Inventaire'!E4:F18,2,FALSE)</f>
        <v>Ds</v>
      </c>
      <c r="F94" s="76" t="s">
        <v>55</v>
      </c>
      <c r="G94" s="263" t="str">
        <f>VLOOKUP(F94,'Listes Inventaire'!H:I,2,FALSE)</f>
        <v>PhyC</v>
      </c>
      <c r="H94" s="272" t="s">
        <v>516</v>
      </c>
      <c r="I94" s="64" t="s">
        <v>78</v>
      </c>
      <c r="J94" s="232" t="s">
        <v>582</v>
      </c>
      <c r="K94" s="75">
        <v>1</v>
      </c>
      <c r="L94" s="337">
        <v>1</v>
      </c>
      <c r="M94" s="62" t="s">
        <v>60</v>
      </c>
      <c r="N94" s="401"/>
      <c r="O94" s="401"/>
      <c r="P94" s="245"/>
      <c r="Q94" s="66"/>
      <c r="R94" s="295"/>
      <c r="S94" s="81"/>
      <c r="T94" s="62"/>
      <c r="U94" s="52"/>
    </row>
    <row r="95" spans="1:21" hidden="1" x14ac:dyDescent="0.25">
      <c r="B95" s="75" t="str">
        <f t="shared" si="2"/>
        <v>UK-Ds-PhyC-Lp20PchPal</v>
      </c>
      <c r="C95" s="62" t="s">
        <v>252</v>
      </c>
      <c r="D95" s="63" t="s">
        <v>70</v>
      </c>
      <c r="E95" s="286" t="str">
        <f>VLOOKUP(D95,'Listes Inventaire'!E4:F18,2,FALSE)</f>
        <v>Ds</v>
      </c>
      <c r="F95" s="65" t="s">
        <v>55</v>
      </c>
      <c r="G95" s="263" t="str">
        <f>VLOOKUP(F95,'Listes Inventaire'!H:I,2,FALSE)</f>
        <v>PhyC</v>
      </c>
      <c r="H95" s="272" t="s">
        <v>517</v>
      </c>
      <c r="I95" s="95"/>
      <c r="J95" s="232" t="s">
        <v>581</v>
      </c>
      <c r="K95" s="75"/>
      <c r="L95" s="337">
        <v>1</v>
      </c>
      <c r="M95" s="62" t="s">
        <v>60</v>
      </c>
      <c r="N95" s="401">
        <v>56</v>
      </c>
      <c r="O95" s="401">
        <v>15</v>
      </c>
      <c r="P95" s="245">
        <v>0</v>
      </c>
      <c r="Q95" s="66" t="s">
        <v>556</v>
      </c>
      <c r="R95" s="295">
        <v>0</v>
      </c>
      <c r="S95" s="81">
        <v>0</v>
      </c>
      <c r="T95" s="62">
        <v>0</v>
      </c>
    </row>
    <row r="96" spans="1:21" x14ac:dyDescent="0.25">
      <c r="B96" s="75" t="str">
        <f t="shared" si="2"/>
        <v>DP-Ds-PhyC-Lp20TrCs</v>
      </c>
      <c r="C96" s="62" t="s">
        <v>41</v>
      </c>
      <c r="D96" s="63" t="s">
        <v>70</v>
      </c>
      <c r="E96" s="286" t="str">
        <f>VLOOKUP(D96,'Listes Inventaire'!E4:F18,2,FALSE)</f>
        <v>Ds</v>
      </c>
      <c r="F96" s="65" t="s">
        <v>55</v>
      </c>
      <c r="G96" s="263" t="str">
        <f>VLOOKUP(F96,'Listes Inventaire'!H:I,2,FALSE)</f>
        <v>PhyC</v>
      </c>
      <c r="H96" s="272" t="s">
        <v>518</v>
      </c>
      <c r="I96" s="64"/>
      <c r="J96" s="232" t="s">
        <v>580</v>
      </c>
      <c r="K96" s="75"/>
      <c r="L96" s="337">
        <v>1</v>
      </c>
      <c r="M96" s="62" t="s">
        <v>60</v>
      </c>
      <c r="N96" s="401"/>
      <c r="O96" s="403"/>
      <c r="P96" s="245"/>
      <c r="Q96" s="66"/>
      <c r="R96" s="295"/>
      <c r="S96" s="81"/>
      <c r="T96" s="62"/>
    </row>
    <row r="97" spans="1:21" x14ac:dyDescent="0.25">
      <c r="B97" s="75" t="str">
        <f t="shared" si="2"/>
        <v>DP-Ds-PhyC-Lp20TrCsx</v>
      </c>
      <c r="C97" s="62" t="s">
        <v>41</v>
      </c>
      <c r="D97" s="63" t="s">
        <v>70</v>
      </c>
      <c r="E97" s="286" t="str">
        <f>VLOOKUP(D97,'Listes Inventaire'!E4:F18,2,FALSE)</f>
        <v>Ds</v>
      </c>
      <c r="F97" s="65" t="s">
        <v>55</v>
      </c>
      <c r="G97" s="263" t="str">
        <f>VLOOKUP(F97,'Listes Inventaire'!H:I,2,FALSE)</f>
        <v>PhyC</v>
      </c>
      <c r="H97" s="272" t="s">
        <v>519</v>
      </c>
      <c r="I97" s="64"/>
      <c r="J97" s="232" t="s">
        <v>579</v>
      </c>
      <c r="K97" s="75"/>
      <c r="L97" s="337">
        <v>1</v>
      </c>
      <c r="M97" s="62" t="s">
        <v>60</v>
      </c>
      <c r="N97" s="401"/>
      <c r="O97" s="401"/>
      <c r="P97" s="245"/>
      <c r="Q97" s="66"/>
      <c r="R97" s="295"/>
      <c r="S97" s="81"/>
      <c r="T97" s="62"/>
    </row>
    <row r="98" spans="1:21" x14ac:dyDescent="0.25">
      <c r="B98" s="75" t="str">
        <f t="shared" si="2"/>
        <v>DP-Ds-PhyC-Lp20DkSt</v>
      </c>
      <c r="C98" s="62" t="s">
        <v>41</v>
      </c>
      <c r="D98" s="63" t="s">
        <v>70</v>
      </c>
      <c r="E98" s="286" t="str">
        <f>VLOOKUP(D98,'Listes Inventaire'!E4:F18,2,FALSE)</f>
        <v>Ds</v>
      </c>
      <c r="F98" s="65" t="s">
        <v>55</v>
      </c>
      <c r="G98" s="263" t="str">
        <f>VLOOKUP(F98,'Listes Inventaire'!H:I,2,FALSE)</f>
        <v>PhyC</v>
      </c>
      <c r="H98" s="272" t="s">
        <v>521</v>
      </c>
      <c r="I98" s="64" t="s">
        <v>88</v>
      </c>
      <c r="J98" s="232" t="s">
        <v>577</v>
      </c>
      <c r="K98" s="75"/>
      <c r="L98" s="337">
        <v>2</v>
      </c>
      <c r="M98" s="62" t="s">
        <v>69</v>
      </c>
      <c r="N98" s="401"/>
      <c r="O98" s="402"/>
      <c r="P98" s="245"/>
      <c r="Q98" s="66"/>
      <c r="R98" s="295"/>
      <c r="S98" s="81"/>
      <c r="T98" s="62"/>
    </row>
    <row r="99" spans="1:21" x14ac:dyDescent="0.25">
      <c r="B99" s="75" t="str">
        <f t="shared" si="2"/>
        <v>DP-Ds-PhyC-Lp20PalRig</v>
      </c>
      <c r="C99" s="62" t="s">
        <v>41</v>
      </c>
      <c r="D99" s="63" t="s">
        <v>70</v>
      </c>
      <c r="E99" s="286" t="str">
        <f>VLOOKUP(D99,'Listes Inventaire'!E4:F18,2,FALSE)</f>
        <v>Ds</v>
      </c>
      <c r="F99" s="65" t="s">
        <v>55</v>
      </c>
      <c r="G99" s="263" t="str">
        <f>VLOOKUP(F99,'Listes Inventaire'!H:I,2,FALSE)</f>
        <v>PhyC</v>
      </c>
      <c r="H99" s="272" t="s">
        <v>520</v>
      </c>
      <c r="I99" s="64" t="s">
        <v>103</v>
      </c>
      <c r="J99" s="232" t="s">
        <v>578</v>
      </c>
      <c r="K99" s="75"/>
      <c r="L99" s="337">
        <v>3</v>
      </c>
      <c r="M99" s="62" t="s">
        <v>69</v>
      </c>
      <c r="N99" s="401"/>
      <c r="O99" s="401"/>
      <c r="P99" s="245"/>
      <c r="Q99" s="66"/>
      <c r="R99" s="295"/>
      <c r="S99" s="68"/>
      <c r="T99" s="62"/>
    </row>
    <row r="100" spans="1:21" s="70" customFormat="1" x14ac:dyDescent="0.25">
      <c r="A100" s="52"/>
      <c r="B100" s="75" t="str">
        <f t="shared" ref="B100:B131" si="3">IF(AND(ISBLANK($C100),ISBLANK($E100),ISBLANK($G100),ISBLANK($H100)),"",IF(OR(ISBLANK($C100),ISBLANK($E100),ISBLANK($G100),ISBLANK($H100)),"Missing Info",$C100&amp;"-"&amp;TEXT($E100,"0000")&amp;"-"&amp;TEXT($G100,"0000")&amp;"-"&amp;TEXT($H100,"000")))</f>
        <v>DP-Ds-PhyC-Lp20VHS</v>
      </c>
      <c r="C100" s="62" t="s">
        <v>41</v>
      </c>
      <c r="D100" s="63" t="s">
        <v>70</v>
      </c>
      <c r="E100" s="286" t="str">
        <f>VLOOKUP(D100,'Listes Inventaire'!E4:F18,2,FALSE)</f>
        <v>Ds</v>
      </c>
      <c r="F100" s="94" t="s">
        <v>55</v>
      </c>
      <c r="G100" s="263" t="str">
        <f>VLOOKUP(F100,'Listes Inventaire'!H:I,2,FALSE)</f>
        <v>PhyC</v>
      </c>
      <c r="H100" s="277" t="s">
        <v>604</v>
      </c>
      <c r="I100" s="72">
        <v>3202373</v>
      </c>
      <c r="J100" s="233" t="s">
        <v>588</v>
      </c>
      <c r="K100" s="74">
        <v>1</v>
      </c>
      <c r="L100" s="388">
        <v>1</v>
      </c>
      <c r="M100" s="74" t="s">
        <v>57</v>
      </c>
      <c r="N100" s="399"/>
      <c r="O100" s="399"/>
      <c r="P100" s="248"/>
      <c r="Q100" s="74"/>
      <c r="R100" s="297"/>
      <c r="S100" s="74"/>
      <c r="T100" s="74"/>
      <c r="U100" s="52"/>
    </row>
    <row r="101" spans="1:21" x14ac:dyDescent="0.25">
      <c r="B101" s="75" t="str">
        <f t="shared" si="3"/>
        <v>DP-De-PhyC-Lp3cEcgCbl</v>
      </c>
      <c r="C101" s="62" t="s">
        <v>41</v>
      </c>
      <c r="D101" s="63" t="s">
        <v>256</v>
      </c>
      <c r="E101" s="286" t="str">
        <f>VLOOKUP(D101,'Listes Inventaire'!E4:F18,2,FALSE)</f>
        <v>De</v>
      </c>
      <c r="F101" s="65" t="s">
        <v>55</v>
      </c>
      <c r="G101" s="263" t="str">
        <f>VLOOKUP(F101,'Listes Inventaire'!H:I,2,FALSE)</f>
        <v>PhyC</v>
      </c>
      <c r="H101" s="272" t="s">
        <v>515</v>
      </c>
      <c r="I101" s="64"/>
      <c r="J101" s="232" t="s">
        <v>576</v>
      </c>
      <c r="K101" s="75"/>
      <c r="L101" s="334">
        <v>1</v>
      </c>
      <c r="M101" s="62" t="s">
        <v>60</v>
      </c>
      <c r="N101" s="401"/>
      <c r="O101" s="404"/>
      <c r="P101" s="245"/>
      <c r="Q101" s="66"/>
      <c r="R101" s="295"/>
      <c r="S101" s="81"/>
      <c r="T101" s="62"/>
    </row>
    <row r="102" spans="1:21" x14ac:dyDescent="0.25">
      <c r="B102" s="75" t="str">
        <f t="shared" si="3"/>
        <v>DP-Ds-PhyC-Lp3cFpCbl</v>
      </c>
      <c r="C102" s="62" t="s">
        <v>41</v>
      </c>
      <c r="D102" s="63" t="s">
        <v>70</v>
      </c>
      <c r="E102" s="286" t="str">
        <f>VLOOKUP(D102,'Listes Inventaire'!E4:F18,2,FALSE)</f>
        <v>Ds</v>
      </c>
      <c r="F102" s="76" t="s">
        <v>55</v>
      </c>
      <c r="G102" s="263" t="str">
        <f>VLOOKUP(F102,'Listes Inventaire'!H:I,2,FALSE)</f>
        <v>PhyC</v>
      </c>
      <c r="H102" s="272" t="s">
        <v>513</v>
      </c>
      <c r="I102" s="64"/>
      <c r="J102" s="232" t="s">
        <v>574</v>
      </c>
      <c r="K102" s="75"/>
      <c r="L102" s="334">
        <v>2</v>
      </c>
      <c r="M102" s="62" t="s">
        <v>60</v>
      </c>
      <c r="N102" s="401"/>
      <c r="O102" s="401"/>
      <c r="P102" s="245"/>
      <c r="Q102" s="66"/>
      <c r="R102" s="295"/>
      <c r="S102" s="81"/>
      <c r="T102" s="62"/>
    </row>
    <row r="103" spans="1:21" x14ac:dyDescent="0.25">
      <c r="B103" s="75" t="str">
        <f t="shared" si="3"/>
        <v>DP-Ds-PhyC-LpQcFpCbl</v>
      </c>
      <c r="C103" s="62" t="s">
        <v>41</v>
      </c>
      <c r="D103" s="63" t="s">
        <v>70</v>
      </c>
      <c r="E103" s="286" t="str">
        <f>VLOOKUP(D103,'Listes Inventaire'!E4:F18,2,FALSE)</f>
        <v>Ds</v>
      </c>
      <c r="F103" s="76" t="s">
        <v>55</v>
      </c>
      <c r="G103" s="263" t="str">
        <f>VLOOKUP(F103,'Listes Inventaire'!H:I,2,FALSE)</f>
        <v>PhyC</v>
      </c>
      <c r="H103" s="272" t="s">
        <v>512</v>
      </c>
      <c r="I103" s="64"/>
      <c r="J103" s="232" t="s">
        <v>573</v>
      </c>
      <c r="K103" s="75"/>
      <c r="L103" s="334">
        <v>3</v>
      </c>
      <c r="M103" s="62" t="s">
        <v>60</v>
      </c>
      <c r="N103" s="401"/>
      <c r="O103" s="401"/>
      <c r="P103" s="245"/>
      <c r="Q103" s="66"/>
      <c r="R103" s="295"/>
      <c r="S103" s="68"/>
      <c r="T103" s="62"/>
      <c r="U103" s="80"/>
    </row>
    <row r="104" spans="1:21" x14ac:dyDescent="0.25">
      <c r="B104" s="75" t="str">
        <f t="shared" si="3"/>
        <v>DP-Ds-PhyC-Lp3cQcCbl</v>
      </c>
      <c r="C104" s="62" t="s">
        <v>41</v>
      </c>
      <c r="D104" s="63" t="s">
        <v>70</v>
      </c>
      <c r="E104" s="286" t="str">
        <f>VLOOKUP(D104,'Listes Inventaire'!E4:F18,2,FALSE)</f>
        <v>Ds</v>
      </c>
      <c r="F104" s="65" t="s">
        <v>55</v>
      </c>
      <c r="G104" s="263" t="str">
        <f>VLOOKUP(F104,'Listes Inventaire'!H:I,2,FALSE)</f>
        <v>PhyC</v>
      </c>
      <c r="H104" s="272" t="s">
        <v>514</v>
      </c>
      <c r="I104" s="64"/>
      <c r="J104" s="232" t="s">
        <v>575</v>
      </c>
      <c r="K104" s="75"/>
      <c r="L104" s="334">
        <v>1</v>
      </c>
      <c r="M104" s="62" t="s">
        <v>60</v>
      </c>
      <c r="N104" s="399"/>
      <c r="O104" s="399"/>
      <c r="P104" s="248"/>
      <c r="Q104" s="74"/>
      <c r="R104" s="297"/>
      <c r="S104" s="74"/>
      <c r="T104" s="74"/>
    </row>
    <row r="105" spans="1:21" x14ac:dyDescent="0.25">
      <c r="B105" s="75" t="str">
        <f t="shared" si="3"/>
        <v>DP-Ds-PhyC-Lp5Bss</v>
      </c>
      <c r="C105" s="62" t="s">
        <v>41</v>
      </c>
      <c r="D105" s="63" t="s">
        <v>70</v>
      </c>
      <c r="E105" s="286" t="str">
        <f>VLOOKUP(D105,'Listes Inventaire'!E4:F18,2,FALSE)</f>
        <v>Ds</v>
      </c>
      <c r="F105" s="94" t="s">
        <v>55</v>
      </c>
      <c r="G105" s="263" t="str">
        <f>VLOOKUP(F105,'Listes Inventaire'!H:I,2,FALSE)</f>
        <v>PhyC</v>
      </c>
      <c r="H105" s="276" t="s">
        <v>548</v>
      </c>
      <c r="I105" s="54">
        <v>801807</v>
      </c>
      <c r="J105" s="233" t="s">
        <v>112</v>
      </c>
      <c r="K105" s="74">
        <v>1</v>
      </c>
      <c r="L105" s="388">
        <v>1</v>
      </c>
      <c r="M105" s="74" t="s">
        <v>60</v>
      </c>
      <c r="N105" s="399"/>
      <c r="O105" s="399"/>
      <c r="P105" s="248"/>
      <c r="Q105" s="74"/>
      <c r="R105" s="297"/>
      <c r="S105" s="74"/>
      <c r="T105" s="74"/>
    </row>
    <row r="106" spans="1:21" hidden="1" x14ac:dyDescent="0.25">
      <c r="B106" s="75" t="str">
        <f t="shared" si="3"/>
        <v>CC-De-PhyC-Lp5cMA-01</v>
      </c>
      <c r="C106" s="62" t="s">
        <v>67</v>
      </c>
      <c r="D106" s="63" t="s">
        <v>256</v>
      </c>
      <c r="E106" s="286" t="str">
        <f>VLOOKUP(D106,'Listes Inventaire'!E4:F18,2,FALSE)</f>
        <v>De</v>
      </c>
      <c r="F106" s="76" t="s">
        <v>55</v>
      </c>
      <c r="G106" s="263" t="str">
        <f>VLOOKUP(F106,'Listes Inventaire'!H:I,2,FALSE)</f>
        <v>PhyC</v>
      </c>
      <c r="H106" s="278" t="s">
        <v>493</v>
      </c>
      <c r="I106" s="105">
        <v>0</v>
      </c>
      <c r="J106" s="232" t="s">
        <v>216</v>
      </c>
      <c r="K106" s="75">
        <v>1</v>
      </c>
      <c r="L106" s="337">
        <v>1</v>
      </c>
      <c r="M106" s="75" t="s">
        <v>60</v>
      </c>
      <c r="N106" s="401">
        <v>300</v>
      </c>
      <c r="O106" s="401">
        <v>50</v>
      </c>
      <c r="P106" s="245">
        <v>0</v>
      </c>
      <c r="Q106" s="66" t="s">
        <v>556</v>
      </c>
      <c r="R106" s="295">
        <v>0</v>
      </c>
      <c r="S106" s="81" t="s">
        <v>64</v>
      </c>
      <c r="T106" s="62">
        <v>0</v>
      </c>
    </row>
    <row r="107" spans="1:21" x14ac:dyDescent="0.25">
      <c r="B107" s="75" t="str">
        <f t="shared" si="3"/>
        <v>DP-De-PhyC-Lp5cMA-02</v>
      </c>
      <c r="C107" s="62" t="s">
        <v>41</v>
      </c>
      <c r="D107" s="63" t="s">
        <v>256</v>
      </c>
      <c r="E107" s="286" t="str">
        <f>VLOOKUP(D107,'Listes Inventaire'!E4:F18,2,FALSE)</f>
        <v>De</v>
      </c>
      <c r="F107" s="76" t="s">
        <v>55</v>
      </c>
      <c r="G107" s="263" t="str">
        <f>VLOOKUP(F107,'Listes Inventaire'!H:I,2,FALSE)</f>
        <v>PhyC</v>
      </c>
      <c r="H107" s="278" t="s">
        <v>494</v>
      </c>
      <c r="I107" s="105">
        <v>0</v>
      </c>
      <c r="J107" s="232" t="s">
        <v>216</v>
      </c>
      <c r="K107" s="75">
        <v>1</v>
      </c>
      <c r="L107" s="337">
        <v>1</v>
      </c>
      <c r="M107" s="75" t="s">
        <v>60</v>
      </c>
      <c r="N107" s="401"/>
      <c r="O107" s="404"/>
      <c r="P107" s="249"/>
      <c r="Q107" s="82"/>
      <c r="R107" s="113"/>
      <c r="S107" s="83"/>
      <c r="T107" s="84"/>
    </row>
    <row r="108" spans="1:21" x14ac:dyDescent="0.25">
      <c r="B108" s="75" t="str">
        <f t="shared" si="3"/>
        <v>DP-De-PhyC-Lp5cMA-03</v>
      </c>
      <c r="C108" s="62" t="s">
        <v>41</v>
      </c>
      <c r="D108" s="63" t="s">
        <v>256</v>
      </c>
      <c r="E108" s="286" t="str">
        <f>VLOOKUP(D108,'Listes Inventaire'!E4:F18,2,FALSE)</f>
        <v>De</v>
      </c>
      <c r="F108" s="76" t="s">
        <v>55</v>
      </c>
      <c r="G108" s="263" t="str">
        <f>VLOOKUP(F108,'Listes Inventaire'!H:I,2,FALSE)</f>
        <v>PhyC</v>
      </c>
      <c r="H108" s="278" t="s">
        <v>495</v>
      </c>
      <c r="I108" s="105">
        <v>0</v>
      </c>
      <c r="J108" s="232" t="s">
        <v>216</v>
      </c>
      <c r="K108" s="75">
        <v>1</v>
      </c>
      <c r="L108" s="337">
        <v>1</v>
      </c>
      <c r="M108" s="75" t="s">
        <v>60</v>
      </c>
      <c r="N108" s="401"/>
      <c r="O108" s="399"/>
      <c r="P108" s="248"/>
      <c r="Q108" s="74"/>
      <c r="R108" s="297"/>
      <c r="S108" s="74"/>
      <c r="T108" s="74"/>
    </row>
    <row r="109" spans="1:21" x14ac:dyDescent="0.25">
      <c r="B109" s="75" t="str">
        <f t="shared" si="3"/>
        <v>DP-De-PhyC-Lp5cMA-04</v>
      </c>
      <c r="C109" s="62" t="s">
        <v>41</v>
      </c>
      <c r="D109" s="63" t="s">
        <v>256</v>
      </c>
      <c r="E109" s="286" t="str">
        <f>VLOOKUP(D109,'Listes Inventaire'!E4:F18,2,FALSE)</f>
        <v>De</v>
      </c>
      <c r="F109" s="76" t="s">
        <v>55</v>
      </c>
      <c r="G109" s="263" t="str">
        <f>VLOOKUP(F109,'Listes Inventaire'!H:I,2,FALSE)</f>
        <v>PhyC</v>
      </c>
      <c r="H109" s="278" t="s">
        <v>496</v>
      </c>
      <c r="I109" s="105">
        <v>0</v>
      </c>
      <c r="J109" s="232" t="s">
        <v>216</v>
      </c>
      <c r="K109" s="75">
        <v>1</v>
      </c>
      <c r="L109" s="337">
        <v>1</v>
      </c>
      <c r="M109" s="75" t="s">
        <v>60</v>
      </c>
      <c r="N109" s="401"/>
      <c r="O109" s="401"/>
      <c r="P109" s="245"/>
      <c r="Q109" s="66"/>
      <c r="R109" s="295"/>
      <c r="S109" s="69"/>
      <c r="T109" s="62"/>
    </row>
    <row r="110" spans="1:21" x14ac:dyDescent="0.25">
      <c r="B110" s="75" t="str">
        <f t="shared" si="3"/>
        <v>DP-De-PhyC-Lp5cMA-05</v>
      </c>
      <c r="C110" s="62" t="s">
        <v>41</v>
      </c>
      <c r="D110" s="63" t="s">
        <v>256</v>
      </c>
      <c r="E110" s="286" t="str">
        <f>VLOOKUP(D110,'Listes Inventaire'!E4:F18,2,FALSE)</f>
        <v>De</v>
      </c>
      <c r="F110" s="76" t="s">
        <v>55</v>
      </c>
      <c r="G110" s="263" t="str">
        <f>VLOOKUP(F110,'Listes Inventaire'!H:I,2,FALSE)</f>
        <v>PhyC</v>
      </c>
      <c r="H110" s="278" t="s">
        <v>497</v>
      </c>
      <c r="I110" s="105">
        <v>0</v>
      </c>
      <c r="J110" s="232" t="s">
        <v>216</v>
      </c>
      <c r="K110" s="75">
        <v>1</v>
      </c>
      <c r="L110" s="337">
        <v>1</v>
      </c>
      <c r="M110" s="75" t="s">
        <v>60</v>
      </c>
      <c r="N110" s="401"/>
      <c r="O110" s="401"/>
      <c r="P110" s="245"/>
      <c r="Q110" s="66"/>
      <c r="R110" s="295"/>
      <c r="S110" s="68"/>
      <c r="T110" s="62"/>
    </row>
    <row r="111" spans="1:21" x14ac:dyDescent="0.25">
      <c r="B111" s="75" t="str">
        <f t="shared" si="3"/>
        <v>DP-De-PhyC-Lp5cMA-06</v>
      </c>
      <c r="C111" s="62" t="s">
        <v>41</v>
      </c>
      <c r="D111" s="63" t="s">
        <v>256</v>
      </c>
      <c r="E111" s="286" t="str">
        <f>VLOOKUP(D111,'Listes Inventaire'!E4:F18,2,FALSE)</f>
        <v>De</v>
      </c>
      <c r="F111" s="76" t="s">
        <v>55</v>
      </c>
      <c r="G111" s="263" t="str">
        <f>VLOOKUP(F111,'Listes Inventaire'!H:I,2,FALSE)</f>
        <v>PhyC</v>
      </c>
      <c r="H111" s="278" t="s">
        <v>498</v>
      </c>
      <c r="I111" s="105">
        <v>0</v>
      </c>
      <c r="J111" s="232" t="s">
        <v>216</v>
      </c>
      <c r="K111" s="75">
        <v>1</v>
      </c>
      <c r="L111" s="337">
        <v>1</v>
      </c>
      <c r="M111" s="75" t="s">
        <v>60</v>
      </c>
      <c r="N111" s="401"/>
      <c r="O111" s="451"/>
      <c r="P111" s="251"/>
      <c r="Q111" s="85"/>
      <c r="R111" s="300"/>
      <c r="S111" s="86"/>
      <c r="T111" s="62"/>
    </row>
    <row r="112" spans="1:21" x14ac:dyDescent="0.25">
      <c r="B112" s="75" t="str">
        <f t="shared" si="3"/>
        <v>DP-De-PhyC-Lp5cMA-07</v>
      </c>
      <c r="C112" s="62" t="s">
        <v>41</v>
      </c>
      <c r="D112" s="63" t="s">
        <v>256</v>
      </c>
      <c r="E112" s="286" t="str">
        <f>VLOOKUP(D112,'Listes Inventaire'!E4:F18,2,FALSE)</f>
        <v>De</v>
      </c>
      <c r="F112" s="76" t="s">
        <v>55</v>
      </c>
      <c r="G112" s="263" t="str">
        <f>VLOOKUP(F112,'Listes Inventaire'!H:I,2,FALSE)</f>
        <v>PhyC</v>
      </c>
      <c r="H112" s="278" t="s">
        <v>499</v>
      </c>
      <c r="I112" s="105">
        <v>0</v>
      </c>
      <c r="J112" s="232" t="s">
        <v>216</v>
      </c>
      <c r="K112" s="75">
        <v>1</v>
      </c>
      <c r="L112" s="337">
        <v>1</v>
      </c>
      <c r="M112" s="75" t="s">
        <v>60</v>
      </c>
      <c r="N112" s="401"/>
      <c r="O112" s="413"/>
      <c r="P112" s="251"/>
      <c r="Q112" s="85"/>
      <c r="R112" s="300"/>
      <c r="S112" s="86"/>
      <c r="T112" s="62"/>
    </row>
    <row r="113" spans="1:21" s="70" customFormat="1" hidden="1" x14ac:dyDescent="0.25">
      <c r="A113" s="52"/>
      <c r="B113" s="75" t="str">
        <f t="shared" si="3"/>
        <v>JMD-Ds-PhyC-Lp5cUpg6x</v>
      </c>
      <c r="C113" s="62" t="s">
        <v>53</v>
      </c>
      <c r="D113" s="63" t="s">
        <v>70</v>
      </c>
      <c r="E113" s="286" t="str">
        <f>VLOOKUP(D113,'Listes Inventaire'!E4:F18,2,FALSE)</f>
        <v>Ds</v>
      </c>
      <c r="F113" s="65" t="s">
        <v>55</v>
      </c>
      <c r="G113" s="263" t="str">
        <f>VLOOKUP(F113,'Listes Inventaire'!H:I,2,FALSE)</f>
        <v>PhyC</v>
      </c>
      <c r="H113" s="278" t="s">
        <v>510</v>
      </c>
      <c r="I113" s="105" t="s">
        <v>113</v>
      </c>
      <c r="J113" s="232" t="s">
        <v>114</v>
      </c>
      <c r="K113" s="62">
        <v>0</v>
      </c>
      <c r="L113" s="337">
        <v>1</v>
      </c>
      <c r="M113" s="62" t="s">
        <v>412</v>
      </c>
      <c r="N113" s="399">
        <v>100</v>
      </c>
      <c r="O113" s="399">
        <v>50</v>
      </c>
      <c r="P113" s="248">
        <v>150</v>
      </c>
      <c r="Q113" s="74" t="s">
        <v>556</v>
      </c>
      <c r="R113" s="297"/>
      <c r="S113" s="74"/>
      <c r="T113" s="74"/>
      <c r="U113" s="52"/>
    </row>
    <row r="114" spans="1:21" x14ac:dyDescent="0.25">
      <c r="B114" s="345" t="str">
        <f t="shared" si="3"/>
        <v>DP-Ds-PhyC-Lp5cBatU16</v>
      </c>
      <c r="C114" s="97" t="s">
        <v>41</v>
      </c>
      <c r="D114" s="97" t="s">
        <v>70</v>
      </c>
      <c r="E114" s="286" t="str">
        <f>VLOOKUP(D114,'Listes Inventaire'!E:F,2,FALSE)</f>
        <v>Ds</v>
      </c>
      <c r="F114" s="361" t="s">
        <v>55</v>
      </c>
      <c r="G114" s="263" t="str">
        <f>VLOOKUP(F114,'Listes Inventaire'!H:I,2,FALSE)</f>
        <v>PhyC</v>
      </c>
      <c r="H114" s="369" t="s">
        <v>733</v>
      </c>
      <c r="J114" s="233" t="s">
        <v>734</v>
      </c>
      <c r="K114" s="97">
        <v>1</v>
      </c>
      <c r="L114" s="388">
        <v>2</v>
      </c>
      <c r="M114" s="97" t="s">
        <v>60</v>
      </c>
      <c r="N114" s="399"/>
      <c r="O114" s="399"/>
      <c r="P114" s="364"/>
      <c r="Q114" s="97"/>
      <c r="R114" s="365"/>
      <c r="S114" s="97"/>
      <c r="T114" s="97"/>
    </row>
    <row r="115" spans="1:21" x14ac:dyDescent="0.25">
      <c r="B115" s="75" t="str">
        <f t="shared" si="3"/>
        <v>DP-Ds-PhyC-Lp5cBatCh</v>
      </c>
      <c r="C115" s="62" t="s">
        <v>41</v>
      </c>
      <c r="D115" s="63" t="s">
        <v>70</v>
      </c>
      <c r="E115" s="286" t="str">
        <f>VLOOKUP(D115,'Listes Inventaire'!E4:F18,2,FALSE)</f>
        <v>Ds</v>
      </c>
      <c r="F115" s="76" t="s">
        <v>55</v>
      </c>
      <c r="G115" s="263" t="str">
        <f>VLOOKUP(F115,'Listes Inventaire'!H:I,2,FALSE)</f>
        <v>PhyC</v>
      </c>
      <c r="H115" s="278" t="s">
        <v>500</v>
      </c>
      <c r="I115" s="105" t="s">
        <v>225</v>
      </c>
      <c r="J115" s="232" t="s">
        <v>226</v>
      </c>
      <c r="K115" s="75">
        <v>2</v>
      </c>
      <c r="L115" s="337">
        <v>2</v>
      </c>
      <c r="M115" s="75" t="s">
        <v>60</v>
      </c>
      <c r="N115" s="401"/>
      <c r="O115" s="401"/>
      <c r="P115" s="245"/>
      <c r="Q115" s="66"/>
      <c r="R115" s="295"/>
      <c r="S115" s="81"/>
      <c r="T115" s="62"/>
    </row>
    <row r="116" spans="1:21" x14ac:dyDescent="0.25">
      <c r="B116" s="75" t="str">
        <f t="shared" si="3"/>
        <v>DP-Ds-PhyC-Lp5cBatAv</v>
      </c>
      <c r="C116" s="62" t="s">
        <v>41</v>
      </c>
      <c r="D116" s="63" t="s">
        <v>70</v>
      </c>
      <c r="E116" s="286" t="str">
        <f>VLOOKUP(D116,'Listes Inventaire'!E4:F18,2,FALSE)</f>
        <v>Ds</v>
      </c>
      <c r="F116" s="65" t="s">
        <v>55</v>
      </c>
      <c r="G116" s="263" t="str">
        <f>VLOOKUP(F116,'Listes Inventaire'!H:I,2,FALSE)</f>
        <v>PhyC</v>
      </c>
      <c r="H116" s="278" t="s">
        <v>732</v>
      </c>
      <c r="I116" s="105"/>
      <c r="J116" s="232" t="s">
        <v>735</v>
      </c>
      <c r="K116" s="75">
        <v>1</v>
      </c>
      <c r="L116" s="337">
        <v>2</v>
      </c>
      <c r="M116" s="62" t="s">
        <v>412</v>
      </c>
      <c r="N116" s="409"/>
      <c r="O116" s="400"/>
      <c r="P116" s="252"/>
      <c r="Q116" s="87"/>
      <c r="R116" s="301"/>
      <c r="S116" s="88"/>
      <c r="T116" s="89"/>
    </row>
    <row r="117" spans="1:21" x14ac:dyDescent="0.25">
      <c r="B117" s="75" t="str">
        <f t="shared" si="3"/>
        <v>DP-Ds-PhyC-Lp5cTest</v>
      </c>
      <c r="C117" s="62" t="s">
        <v>41</v>
      </c>
      <c r="D117" s="63" t="s">
        <v>70</v>
      </c>
      <c r="E117" s="286" t="str">
        <f>VLOOKUP(D117,'Listes Inventaire'!E4:F18,2,FALSE)</f>
        <v>Ds</v>
      </c>
      <c r="F117" s="76" t="s">
        <v>55</v>
      </c>
      <c r="G117" s="263" t="str">
        <f>VLOOKUP(F117,'Listes Inventaire'!H:I,2,FALSE)</f>
        <v>PhyC</v>
      </c>
      <c r="H117" s="278" t="s">
        <v>501</v>
      </c>
      <c r="I117" s="105" t="s">
        <v>227</v>
      </c>
      <c r="J117" s="232" t="s">
        <v>228</v>
      </c>
      <c r="K117" s="75">
        <v>1</v>
      </c>
      <c r="L117" s="337">
        <v>1</v>
      </c>
      <c r="M117" s="75" t="s">
        <v>60</v>
      </c>
      <c r="N117" s="401"/>
      <c r="O117" s="401"/>
      <c r="P117" s="245"/>
      <c r="Q117" s="66"/>
      <c r="R117" s="295"/>
      <c r="S117" s="81"/>
      <c r="T117" s="62"/>
      <c r="U117" s="80"/>
    </row>
    <row r="118" spans="1:21" s="70" customFormat="1" x14ac:dyDescent="0.25">
      <c r="A118" s="52"/>
      <c r="B118" s="75" t="str">
        <f t="shared" si="3"/>
        <v>DP-Ds-PhyC-Lp5cDVD</v>
      </c>
      <c r="C118" s="62" t="s">
        <v>41</v>
      </c>
      <c r="D118" s="63" t="s">
        <v>70</v>
      </c>
      <c r="E118" s="286" t="str">
        <f>VLOOKUP(D118,'Listes Inventaire'!E4:F18,2,FALSE)</f>
        <v>Ds</v>
      </c>
      <c r="F118" s="73" t="s">
        <v>55</v>
      </c>
      <c r="G118" s="263" t="str">
        <f>VLOOKUP(F118,'Listes Inventaire'!H:I,2,FALSE)</f>
        <v>PhyC</v>
      </c>
      <c r="H118" s="279" t="s">
        <v>605</v>
      </c>
      <c r="I118" s="54"/>
      <c r="J118" s="233" t="s">
        <v>590</v>
      </c>
      <c r="K118" s="74">
        <v>1</v>
      </c>
      <c r="L118" s="388">
        <v>1</v>
      </c>
      <c r="M118" s="74" t="s">
        <v>60</v>
      </c>
      <c r="N118" s="399"/>
      <c r="O118" s="399"/>
      <c r="P118" s="248"/>
      <c r="Q118" s="74"/>
      <c r="R118" s="297"/>
      <c r="S118" s="74"/>
      <c r="T118" s="74"/>
      <c r="U118" s="52"/>
    </row>
    <row r="119" spans="1:21" s="117" customFormat="1" x14ac:dyDescent="0.25">
      <c r="A119" s="52"/>
      <c r="B119" s="75" t="str">
        <f t="shared" si="3"/>
        <v>DP-Ds-PhyC-Lp5cVHS</v>
      </c>
      <c r="C119" s="62" t="s">
        <v>41</v>
      </c>
      <c r="D119" s="63" t="s">
        <v>70</v>
      </c>
      <c r="E119" s="286" t="str">
        <f>VLOOKUP(D119,'Listes Inventaire'!E4:F18,2,FALSE)</f>
        <v>Ds</v>
      </c>
      <c r="F119" s="94" t="s">
        <v>55</v>
      </c>
      <c r="G119" s="263" t="str">
        <f>VLOOKUP(F119,'Listes Inventaire'!H:I,2,FALSE)</f>
        <v>PhyC</v>
      </c>
      <c r="H119" s="268" t="s">
        <v>606</v>
      </c>
      <c r="I119" s="54">
        <v>3005390</v>
      </c>
      <c r="J119" s="233" t="s">
        <v>587</v>
      </c>
      <c r="K119" s="74">
        <v>3</v>
      </c>
      <c r="L119" s="388">
        <v>3</v>
      </c>
      <c r="M119" s="74" t="s">
        <v>57</v>
      </c>
      <c r="N119" s="401"/>
      <c r="O119" s="404"/>
      <c r="P119" s="245"/>
      <c r="Q119" s="66"/>
      <c r="R119" s="295"/>
      <c r="S119" s="81"/>
      <c r="T119" s="62"/>
      <c r="U119" s="52"/>
    </row>
    <row r="120" spans="1:21" s="80" customFormat="1" x14ac:dyDescent="0.25">
      <c r="A120" s="52"/>
      <c r="B120" s="75" t="str">
        <f t="shared" si="3"/>
        <v>DP-Ds-PhyC-Lp5cTTrCs</v>
      </c>
      <c r="C120" s="62" t="s">
        <v>41</v>
      </c>
      <c r="D120" s="63" t="s">
        <v>70</v>
      </c>
      <c r="E120" s="286" t="str">
        <f>VLOOKUP(D120,'Listes Inventaire'!E4:F18,2,FALSE)</f>
        <v>Ds</v>
      </c>
      <c r="F120" s="76" t="s">
        <v>55</v>
      </c>
      <c r="G120" s="263" t="str">
        <f>VLOOKUP(F120,'Listes Inventaire'!H:I,2,FALSE)</f>
        <v>PhyC</v>
      </c>
      <c r="H120" s="278" t="s">
        <v>502</v>
      </c>
      <c r="I120" s="105" t="s">
        <v>106</v>
      </c>
      <c r="J120" s="232" t="s">
        <v>570</v>
      </c>
      <c r="K120" s="75">
        <v>2</v>
      </c>
      <c r="L120" s="337">
        <v>2</v>
      </c>
      <c r="M120" s="62" t="s">
        <v>60</v>
      </c>
      <c r="N120" s="404"/>
      <c r="O120" s="447"/>
      <c r="P120" s="249"/>
      <c r="Q120" s="82"/>
      <c r="R120" s="113"/>
      <c r="S120" s="100"/>
      <c r="T120" s="84"/>
      <c r="U120" s="52"/>
    </row>
    <row r="121" spans="1:21" s="117" customFormat="1" x14ac:dyDescent="0.25">
      <c r="A121" s="52"/>
      <c r="B121" s="75" t="str">
        <f t="shared" si="3"/>
        <v>DP-De-PhyC-Lp7</v>
      </c>
      <c r="C121" s="62" t="s">
        <v>41</v>
      </c>
      <c r="D121" s="63" t="s">
        <v>256</v>
      </c>
      <c r="E121" s="286" t="str">
        <f>VLOOKUP(D121,'Listes Inventaire'!E4:F18,2,FALSE)</f>
        <v>De</v>
      </c>
      <c r="F121" s="76" t="s">
        <v>55</v>
      </c>
      <c r="G121" s="263" t="str">
        <f>VLOOKUP(F121,'Listes Inventaire'!H:I,2,FALSE)</f>
        <v>PhyC</v>
      </c>
      <c r="H121" s="278" t="s">
        <v>547</v>
      </c>
      <c r="I121" s="105" t="s">
        <v>65</v>
      </c>
      <c r="J121" s="232" t="s">
        <v>66</v>
      </c>
      <c r="K121" s="75">
        <v>2</v>
      </c>
      <c r="L121" s="337">
        <v>2</v>
      </c>
      <c r="M121" s="75" t="s">
        <v>60</v>
      </c>
      <c r="N121" s="401"/>
      <c r="O121" s="401"/>
      <c r="P121" s="245"/>
      <c r="Q121" s="66"/>
      <c r="R121" s="295"/>
      <c r="S121" s="81"/>
      <c r="T121" s="62"/>
      <c r="U121" s="52"/>
    </row>
    <row r="122" spans="1:21" s="117" customFormat="1" x14ac:dyDescent="0.25">
      <c r="A122" s="52"/>
      <c r="B122" s="75" t="str">
        <f t="shared" si="3"/>
        <v>DP-De-PhyC-Lp8</v>
      </c>
      <c r="C122" s="62" t="s">
        <v>41</v>
      </c>
      <c r="D122" s="63" t="s">
        <v>256</v>
      </c>
      <c r="E122" s="286" t="str">
        <f>VLOOKUP(D122,'Listes Inventaire'!E4:F18,2,FALSE)</f>
        <v>De</v>
      </c>
      <c r="F122" s="76" t="s">
        <v>55</v>
      </c>
      <c r="G122" s="263" t="str">
        <f>VLOOKUP(F122,'Listes Inventaire'!H:I,2,FALSE)</f>
        <v>PhyC</v>
      </c>
      <c r="H122" s="278" t="s">
        <v>546</v>
      </c>
      <c r="I122" s="105">
        <v>0</v>
      </c>
      <c r="J122" s="232" t="s">
        <v>217</v>
      </c>
      <c r="K122" s="75">
        <v>1</v>
      </c>
      <c r="L122" s="337">
        <v>1</v>
      </c>
      <c r="M122" s="75" t="s">
        <v>60</v>
      </c>
      <c r="N122" s="409"/>
      <c r="O122" s="409"/>
      <c r="P122" s="252"/>
      <c r="Q122" s="87"/>
      <c r="R122" s="301"/>
      <c r="S122" s="88"/>
      <c r="T122" s="89"/>
      <c r="U122" s="52"/>
    </row>
    <row r="123" spans="1:21" s="117" customFormat="1" hidden="1" x14ac:dyDescent="0.25">
      <c r="A123" s="52"/>
      <c r="B123" s="345" t="str">
        <f t="shared" si="3"/>
        <v>CC-De-PhyC-Lp9SchMod</v>
      </c>
      <c r="C123" s="346" t="s">
        <v>67</v>
      </c>
      <c r="D123" s="347" t="s">
        <v>256</v>
      </c>
      <c r="E123" s="286" t="str">
        <f>VLOOKUP(D123,'Listes Inventaire'!E4:F18,2,FALSE)</f>
        <v>De</v>
      </c>
      <c r="F123" s="348" t="s">
        <v>55</v>
      </c>
      <c r="G123" s="263" t="str">
        <f>VLOOKUP(F123,'Listes Inventaire'!H:I,2,FALSE)</f>
        <v>PhyC</v>
      </c>
      <c r="H123" s="349" t="s">
        <v>607</v>
      </c>
      <c r="I123" s="350">
        <v>0</v>
      </c>
      <c r="J123" s="351" t="s">
        <v>219</v>
      </c>
      <c r="K123" s="346">
        <v>1</v>
      </c>
      <c r="L123" s="337">
        <v>1</v>
      </c>
      <c r="M123" s="346" t="s">
        <v>60</v>
      </c>
      <c r="N123" s="409">
        <v>0</v>
      </c>
      <c r="O123" s="400">
        <v>20</v>
      </c>
      <c r="P123" s="352">
        <v>0</v>
      </c>
      <c r="Q123" s="354" t="s">
        <v>556</v>
      </c>
      <c r="R123" s="353" t="s">
        <v>220</v>
      </c>
      <c r="S123" s="355" t="s">
        <v>218</v>
      </c>
      <c r="T123" s="356">
        <v>0</v>
      </c>
      <c r="U123" s="52"/>
    </row>
    <row r="124" spans="1:21" s="54" customFormat="1" hidden="1" x14ac:dyDescent="0.25">
      <c r="B124" s="345" t="str">
        <f t="shared" si="3"/>
        <v>CC-De-PhyC-Lp9</v>
      </c>
      <c r="C124" s="346" t="s">
        <v>67</v>
      </c>
      <c r="D124" s="347" t="s">
        <v>256</v>
      </c>
      <c r="E124" s="286" t="str">
        <f>VLOOKUP(D124,'Listes Inventaire'!E4:F18,2,FALSE)</f>
        <v>De</v>
      </c>
      <c r="F124" s="348" t="s">
        <v>55</v>
      </c>
      <c r="G124" s="263" t="str">
        <f>VLOOKUP(F124,'Listes Inventaire'!H:I,2,FALSE)</f>
        <v>PhyC</v>
      </c>
      <c r="H124" s="349" t="s">
        <v>608</v>
      </c>
      <c r="I124" s="350">
        <v>0</v>
      </c>
      <c r="J124" s="351" t="s">
        <v>221</v>
      </c>
      <c r="K124" s="346">
        <v>1</v>
      </c>
      <c r="L124" s="337">
        <v>1</v>
      </c>
      <c r="M124" s="346" t="s">
        <v>60</v>
      </c>
      <c r="N124" s="401">
        <v>0</v>
      </c>
      <c r="O124" s="401">
        <v>0</v>
      </c>
      <c r="P124" s="357">
        <v>0</v>
      </c>
      <c r="Q124" s="359" t="s">
        <v>556</v>
      </c>
      <c r="R124" s="358" t="s">
        <v>222</v>
      </c>
      <c r="S124" s="360">
        <v>0</v>
      </c>
      <c r="T124" s="345">
        <v>0</v>
      </c>
    </row>
    <row r="125" spans="1:21" s="54" customFormat="1" x14ac:dyDescent="0.25">
      <c r="B125" s="75" t="str">
        <f t="shared" si="3"/>
        <v>DP-Ds-PhyC-LpCrDVD</v>
      </c>
      <c r="C125" s="62" t="s">
        <v>41</v>
      </c>
      <c r="D125" s="63" t="s">
        <v>70</v>
      </c>
      <c r="E125" s="286" t="str">
        <f>VLOOKUP(D125,'Listes Inventaire'!E4:F18,2,FALSE)</f>
        <v>Ds</v>
      </c>
      <c r="F125" s="73" t="s">
        <v>55</v>
      </c>
      <c r="G125" s="263" t="str">
        <f>VLOOKUP(F125,'Listes Inventaire'!H:I,2,FALSE)</f>
        <v>PhyC</v>
      </c>
      <c r="H125" s="279" t="s">
        <v>609</v>
      </c>
      <c r="J125" s="233" t="s">
        <v>589</v>
      </c>
      <c r="K125" s="74">
        <v>2</v>
      </c>
      <c r="L125" s="388">
        <v>1</v>
      </c>
      <c r="M125" s="74" t="s">
        <v>69</v>
      </c>
      <c r="N125" s="399"/>
      <c r="O125" s="399"/>
      <c r="P125" s="248"/>
      <c r="Q125" s="74"/>
      <c r="R125" s="297"/>
      <c r="S125" s="74"/>
      <c r="T125" s="74"/>
    </row>
    <row r="126" spans="1:21" s="366" customFormat="1" hidden="1" x14ac:dyDescent="0.25">
      <c r="A126" s="54"/>
      <c r="B126" s="75" t="str">
        <f t="shared" si="3"/>
        <v>JMD-Ds-PhyC-LpCrUpg30</v>
      </c>
      <c r="C126" s="62" t="s">
        <v>53</v>
      </c>
      <c r="D126" s="63" t="s">
        <v>70</v>
      </c>
      <c r="E126" s="286" t="str">
        <f>VLOOKUP(D126,'Listes Inventaire'!E4:F18,2,FALSE)</f>
        <v>Ds</v>
      </c>
      <c r="F126" s="65" t="s">
        <v>55</v>
      </c>
      <c r="G126" s="263" t="str">
        <f>VLOOKUP(F126,'Listes Inventaire'!H:I,2,FALSE)</f>
        <v>PhyC</v>
      </c>
      <c r="H126" s="278" t="s">
        <v>509</v>
      </c>
      <c r="I126" s="105" t="s">
        <v>54</v>
      </c>
      <c r="J126" s="232" t="s">
        <v>56</v>
      </c>
      <c r="K126" s="62">
        <v>1</v>
      </c>
      <c r="L126" s="337">
        <v>1</v>
      </c>
      <c r="M126" s="62" t="s">
        <v>57</v>
      </c>
      <c r="N126" s="413">
        <v>100</v>
      </c>
      <c r="O126" s="413">
        <v>50</v>
      </c>
      <c r="P126" s="247">
        <v>150</v>
      </c>
      <c r="Q126" s="77" t="s">
        <v>556</v>
      </c>
      <c r="R126" s="111"/>
      <c r="S126" s="78"/>
      <c r="T126" s="79"/>
      <c r="U126" s="54"/>
    </row>
    <row r="127" spans="1:21" s="54" customFormat="1" x14ac:dyDescent="0.25">
      <c r="B127" s="75" t="str">
        <f t="shared" si="3"/>
        <v>DP-Ds-PhyC-LpCrQpx</v>
      </c>
      <c r="C127" s="62" t="s">
        <v>41</v>
      </c>
      <c r="D127" s="63" t="s">
        <v>70</v>
      </c>
      <c r="E127" s="286" t="str">
        <f>VLOOKUP(D127,'Listes Inventaire'!E4:F18,2,FALSE)</f>
        <v>Ds</v>
      </c>
      <c r="F127" s="65" t="s">
        <v>55</v>
      </c>
      <c r="G127" s="263" t="str">
        <f>VLOOKUP(F127,'Listes Inventaire'!H:I,2,FALSE)</f>
        <v>PhyC</v>
      </c>
      <c r="H127" s="278" t="s">
        <v>505</v>
      </c>
      <c r="I127" s="105"/>
      <c r="J127" s="232" t="s">
        <v>726</v>
      </c>
      <c r="K127" s="75"/>
      <c r="L127" s="334">
        <v>40</v>
      </c>
      <c r="M127" s="75"/>
      <c r="N127" s="401"/>
      <c r="O127" s="401"/>
      <c r="P127" s="246"/>
      <c r="Q127" s="67"/>
      <c r="R127" s="106"/>
      <c r="S127" s="81"/>
      <c r="T127" s="62"/>
      <c r="U127" s="366"/>
    </row>
    <row r="128" spans="1:21" s="54" customFormat="1" x14ac:dyDescent="0.25">
      <c r="B128" s="75" t="str">
        <f t="shared" si="3"/>
        <v>DP-Ds-PhyC-LpCrQp</v>
      </c>
      <c r="C128" s="62" t="s">
        <v>41</v>
      </c>
      <c r="D128" s="63" t="s">
        <v>70</v>
      </c>
      <c r="E128" s="286" t="str">
        <f>VLOOKUP(D128,'Listes Inventaire'!E4:F18,2,FALSE)</f>
        <v>Ds</v>
      </c>
      <c r="F128" s="65" t="s">
        <v>55</v>
      </c>
      <c r="G128" s="263" t="str">
        <f>VLOOKUP(F128,'Listes Inventaire'!H:I,2,FALSE)</f>
        <v>PhyC</v>
      </c>
      <c r="H128" s="278" t="s">
        <v>504</v>
      </c>
      <c r="I128" s="105"/>
      <c r="J128" s="232" t="s">
        <v>725</v>
      </c>
      <c r="K128" s="75"/>
      <c r="L128" s="334">
        <v>17</v>
      </c>
      <c r="M128" s="75"/>
      <c r="N128" s="401"/>
      <c r="O128" s="401"/>
      <c r="P128" s="246"/>
      <c r="Q128" s="66"/>
      <c r="R128" s="295"/>
      <c r="S128" s="68"/>
      <c r="T128" s="62"/>
    </row>
    <row r="129" spans="1:21" s="54" customFormat="1" hidden="1" x14ac:dyDescent="0.25">
      <c r="B129" s="75" t="str">
        <f t="shared" si="3"/>
        <v>JMD-Ds-PhyC-LpCrtUpg20</v>
      </c>
      <c r="C129" s="62" t="s">
        <v>53</v>
      </c>
      <c r="D129" s="63" t="s">
        <v>70</v>
      </c>
      <c r="E129" s="286" t="str">
        <f>VLOOKUP(D129,'Listes Inventaire'!E4:F18,2,FALSE)</f>
        <v>Ds</v>
      </c>
      <c r="F129" s="65" t="s">
        <v>55</v>
      </c>
      <c r="G129" s="263" t="str">
        <f>VLOOKUP(F129,'Listes Inventaire'!H:I,2,FALSE)</f>
        <v>PhyC</v>
      </c>
      <c r="H129" s="278" t="s">
        <v>508</v>
      </c>
      <c r="I129" s="105" t="s">
        <v>58</v>
      </c>
      <c r="J129" s="232" t="s">
        <v>572</v>
      </c>
      <c r="K129" s="62"/>
      <c r="L129" s="337">
        <v>1</v>
      </c>
      <c r="M129" s="62" t="s">
        <v>57</v>
      </c>
      <c r="N129" s="401">
        <v>25</v>
      </c>
      <c r="O129" s="401">
        <v>5</v>
      </c>
      <c r="P129" s="245">
        <v>50</v>
      </c>
      <c r="Q129" s="66" t="s">
        <v>556</v>
      </c>
      <c r="R129" s="295">
        <v>0</v>
      </c>
      <c r="S129" s="68" t="s">
        <v>59</v>
      </c>
      <c r="T129" s="62" t="s">
        <v>215</v>
      </c>
    </row>
    <row r="130" spans="1:21" s="54" customFormat="1" x14ac:dyDescent="0.25">
      <c r="B130" s="75" t="str">
        <f t="shared" si="3"/>
        <v>DP-Ds-PhyC-LpCrTTrCs</v>
      </c>
      <c r="C130" s="62" t="s">
        <v>41</v>
      </c>
      <c r="D130" s="63" t="s">
        <v>70</v>
      </c>
      <c r="E130" s="286" t="str">
        <f>VLOOKUP(D130,'Listes Inventaire'!E4:F18,2,FALSE)</f>
        <v>Ds</v>
      </c>
      <c r="F130" s="76" t="s">
        <v>55</v>
      </c>
      <c r="G130" s="263" t="str">
        <f>VLOOKUP(F130,'Listes Inventaire'!H:I,2,FALSE)</f>
        <v>PhyC</v>
      </c>
      <c r="H130" s="278" t="s">
        <v>503</v>
      </c>
      <c r="I130" s="105" t="s">
        <v>105</v>
      </c>
      <c r="J130" s="232" t="s">
        <v>571</v>
      </c>
      <c r="K130" s="75">
        <v>1</v>
      </c>
      <c r="L130" s="337">
        <v>1</v>
      </c>
      <c r="M130" s="62" t="s">
        <v>60</v>
      </c>
      <c r="N130" s="401"/>
      <c r="O130" s="402"/>
      <c r="P130" s="245"/>
      <c r="Q130" s="66"/>
      <c r="R130" s="295"/>
      <c r="S130" s="81"/>
      <c r="T130" s="62"/>
    </row>
    <row r="131" spans="1:21" s="366" customFormat="1" x14ac:dyDescent="0.25">
      <c r="A131" s="54"/>
      <c r="B131" s="75" t="str">
        <f t="shared" si="3"/>
        <v>DP-Ds-PhyC-LpQcExt</v>
      </c>
      <c r="C131" s="62" t="s">
        <v>41</v>
      </c>
      <c r="D131" s="63" t="s">
        <v>70</v>
      </c>
      <c r="E131" s="286" t="str">
        <f>VLOOKUP(D131,'Listes Inventaire'!E4:F18,2,FALSE)</f>
        <v>Ds</v>
      </c>
      <c r="F131" s="73" t="s">
        <v>55</v>
      </c>
      <c r="G131" s="263" t="str">
        <f>VLOOKUP(F131,'Listes Inventaire'!H:I,2,FALSE)</f>
        <v>PhyC</v>
      </c>
      <c r="H131" s="279" t="s">
        <v>540</v>
      </c>
      <c r="I131" s="54"/>
      <c r="J131" s="233" t="s">
        <v>671</v>
      </c>
      <c r="K131" s="74">
        <v>2</v>
      </c>
      <c r="L131" s="388">
        <v>1</v>
      </c>
      <c r="M131" s="74" t="s">
        <v>60</v>
      </c>
      <c r="N131" s="401"/>
      <c r="O131" s="401"/>
      <c r="P131" s="245"/>
      <c r="Q131" s="66"/>
      <c r="R131" s="295"/>
      <c r="S131" s="68"/>
      <c r="T131" s="62"/>
      <c r="U131" s="54"/>
    </row>
    <row r="132" spans="1:21" s="366" customFormat="1" x14ac:dyDescent="0.25">
      <c r="A132" s="54"/>
      <c r="B132" s="75" t="str">
        <f t="shared" ref="B132:B163" si="4">IF(AND(ISBLANK($C132),ISBLANK($E132),ISBLANK($G132),ISBLANK($H132)),"",IF(OR(ISBLANK($C132),ISBLANK($E132),ISBLANK($G132),ISBLANK($H132)),"Missing Info",$C132&amp;"-"&amp;TEXT($E132,"0000")&amp;"-"&amp;TEXT($G132,"0000")&amp;"-"&amp;TEXT($H132,"000")))</f>
        <v>DP-Ds-PhyC-LpQcCblDefib</v>
      </c>
      <c r="C132" s="62" t="s">
        <v>41</v>
      </c>
      <c r="D132" s="63" t="s">
        <v>70</v>
      </c>
      <c r="E132" s="286" t="str">
        <f>VLOOKUP(D132,'Listes Inventaire'!E4:F18,2,FALSE)</f>
        <v>Ds</v>
      </c>
      <c r="F132" s="65" t="s">
        <v>55</v>
      </c>
      <c r="G132" s="263" t="str">
        <f>VLOOKUP(F132,'Listes Inventaire'!H:I,2,FALSE)</f>
        <v>PhyC</v>
      </c>
      <c r="H132" s="278" t="s">
        <v>610</v>
      </c>
      <c r="I132" s="105"/>
      <c r="J132" s="232" t="s">
        <v>569</v>
      </c>
      <c r="K132" s="75"/>
      <c r="L132" s="334">
        <v>3</v>
      </c>
      <c r="M132" s="62" t="s">
        <v>60</v>
      </c>
      <c r="N132" s="401"/>
      <c r="O132" s="401"/>
      <c r="P132" s="245"/>
      <c r="Q132" s="66"/>
      <c r="R132" s="295"/>
      <c r="S132" s="68"/>
      <c r="T132" s="62"/>
      <c r="U132" s="54"/>
    </row>
    <row r="133" spans="1:21" s="366" customFormat="1" hidden="1" x14ac:dyDescent="0.25">
      <c r="A133" s="54"/>
      <c r="B133" s="75" t="str">
        <f t="shared" si="4"/>
        <v>EVS-Lo-PhyC-LP12-1</v>
      </c>
      <c r="C133" s="457" t="s">
        <v>399</v>
      </c>
      <c r="D133" s="52" t="s">
        <v>233</v>
      </c>
      <c r="E133" s="286" t="str">
        <f>VLOOKUP(D133,'Listes Inventaire'!E:F,2,FALSE)</f>
        <v>Lo</v>
      </c>
      <c r="F133" s="94" t="s">
        <v>55</v>
      </c>
      <c r="G133" s="263" t="str">
        <f>VLOOKUP(F133,'Listes Inventaire'!H:I,2,FALSE)</f>
        <v>PhyC</v>
      </c>
      <c r="H133" s="290" t="s">
        <v>398</v>
      </c>
      <c r="I133" s="54"/>
      <c r="J133" s="233" t="s">
        <v>406</v>
      </c>
      <c r="K133" s="74">
        <v>1</v>
      </c>
      <c r="L133" s="445">
        <v>1</v>
      </c>
      <c r="M133" s="74" t="s">
        <v>60</v>
      </c>
      <c r="N133" s="399">
        <v>200</v>
      </c>
      <c r="O133" s="399">
        <v>1</v>
      </c>
      <c r="P133" s="248"/>
      <c r="Q133" s="74" t="s">
        <v>556</v>
      </c>
      <c r="R133" s="297"/>
      <c r="S133" s="74"/>
      <c r="T133" s="74"/>
      <c r="U133" s="54"/>
    </row>
    <row r="134" spans="1:21" s="366" customFormat="1" hidden="1" x14ac:dyDescent="0.25">
      <c r="A134" s="54"/>
      <c r="B134" s="75" t="str">
        <f t="shared" si="4"/>
        <v>EVS-Lo-PhyC-LP12-2</v>
      </c>
      <c r="C134" s="52" t="s">
        <v>399</v>
      </c>
      <c r="D134" s="52" t="s">
        <v>233</v>
      </c>
      <c r="E134" s="286" t="str">
        <f>VLOOKUP(D134,'Listes Inventaire'!E:F,2,FALSE)</f>
        <v>Lo</v>
      </c>
      <c r="F134" s="94" t="s">
        <v>55</v>
      </c>
      <c r="G134" s="263" t="str">
        <f>VLOOKUP(F134,'Listes Inventaire'!H:I,2,FALSE)</f>
        <v>PhyC</v>
      </c>
      <c r="H134" s="290" t="s">
        <v>405</v>
      </c>
      <c r="I134" s="54"/>
      <c r="J134" s="233" t="s">
        <v>407</v>
      </c>
      <c r="K134" s="74">
        <v>1</v>
      </c>
      <c r="L134" s="445">
        <v>1</v>
      </c>
      <c r="M134" s="74" t="s">
        <v>60</v>
      </c>
      <c r="N134" s="399">
        <v>200</v>
      </c>
      <c r="O134" s="399">
        <v>1</v>
      </c>
      <c r="P134" s="248"/>
      <c r="Q134" s="74" t="s">
        <v>556</v>
      </c>
      <c r="R134" s="297"/>
      <c r="S134" s="74"/>
      <c r="T134" s="74"/>
      <c r="U134" s="54"/>
    </row>
    <row r="135" spans="1:21" s="54" customFormat="1" hidden="1" x14ac:dyDescent="0.25">
      <c r="B135" s="75" t="str">
        <f t="shared" si="4"/>
        <v>EVS-Lo-PhyC-Sim-1</v>
      </c>
      <c r="C135" s="52" t="s">
        <v>399</v>
      </c>
      <c r="D135" s="52" t="s">
        <v>233</v>
      </c>
      <c r="E135" s="286" t="str">
        <f>VLOOKUP(D135,'Listes Inventaire'!E:F,2,FALSE)</f>
        <v>Lo</v>
      </c>
      <c r="F135" s="94" t="s">
        <v>55</v>
      </c>
      <c r="G135" s="263" t="str">
        <f>VLOOKUP(F135,'Listes Inventaire'!H:I,2,FALSE)</f>
        <v>PhyC</v>
      </c>
      <c r="H135" s="268" t="s">
        <v>400</v>
      </c>
      <c r="J135" s="233" t="s">
        <v>403</v>
      </c>
      <c r="K135" s="74">
        <v>1</v>
      </c>
      <c r="L135" s="445">
        <v>1</v>
      </c>
      <c r="M135" s="74" t="s">
        <v>60</v>
      </c>
      <c r="N135" s="399">
        <v>50</v>
      </c>
      <c r="O135" s="399">
        <v>1</v>
      </c>
      <c r="P135" s="248"/>
      <c r="Q135" s="74" t="s">
        <v>556</v>
      </c>
      <c r="R135" s="297"/>
      <c r="S135" s="74"/>
      <c r="T135" s="74"/>
    </row>
    <row r="136" spans="1:21" s="54" customFormat="1" hidden="1" x14ac:dyDescent="0.25">
      <c r="B136" s="75" t="str">
        <f t="shared" si="4"/>
        <v>JMD-Lo-PhyC-001</v>
      </c>
      <c r="C136" s="390" t="s">
        <v>53</v>
      </c>
      <c r="D136" s="391" t="s">
        <v>233</v>
      </c>
      <c r="E136" s="286" t="str">
        <f>VLOOKUP(D136,'Listes Inventaire'!E4:F18,2,FALSE)</f>
        <v>Lo</v>
      </c>
      <c r="F136" s="102" t="s">
        <v>55</v>
      </c>
      <c r="G136" s="263" t="str">
        <f>VLOOKUP(F136,'Listes Inventaire'!H:I,2,FALSE)</f>
        <v>PhyC</v>
      </c>
      <c r="H136" s="393">
        <v>1</v>
      </c>
      <c r="I136" s="105" t="s">
        <v>234</v>
      </c>
      <c r="J136" s="232" t="s">
        <v>426</v>
      </c>
      <c r="K136" s="62">
        <v>1</v>
      </c>
      <c r="L136" s="444">
        <v>1</v>
      </c>
      <c r="M136" s="103" t="s">
        <v>69</v>
      </c>
      <c r="N136" s="399">
        <v>100</v>
      </c>
      <c r="O136" s="399">
        <v>75</v>
      </c>
      <c r="P136" s="248"/>
      <c r="Q136" s="74" t="s">
        <v>556</v>
      </c>
      <c r="R136" s="297"/>
      <c r="S136" s="74"/>
      <c r="T136" s="74"/>
    </row>
    <row r="137" spans="1:21" s="54" customFormat="1" hidden="1" x14ac:dyDescent="0.25">
      <c r="B137" s="75" t="str">
        <f t="shared" si="4"/>
        <v>EVS-Lo-PhyC-HrdPad</v>
      </c>
      <c r="C137" s="52" t="s">
        <v>399</v>
      </c>
      <c r="D137" s="52" t="s">
        <v>233</v>
      </c>
      <c r="E137" s="286" t="str">
        <f>VLOOKUP(D137,'Listes Inventaire'!E:F,2,FALSE)</f>
        <v>Lo</v>
      </c>
      <c r="F137" s="94" t="s">
        <v>55</v>
      </c>
      <c r="G137" s="263" t="str">
        <f>VLOOKUP(F137,'Listes Inventaire'!H:I,2,FALSE)</f>
        <v>PhyC</v>
      </c>
      <c r="H137" s="268" t="s">
        <v>401</v>
      </c>
      <c r="J137" s="233" t="s">
        <v>402</v>
      </c>
      <c r="K137" s="74">
        <v>1</v>
      </c>
      <c r="L137" s="445">
        <v>1</v>
      </c>
      <c r="M137" s="74" t="s">
        <v>60</v>
      </c>
      <c r="N137" s="399">
        <v>50</v>
      </c>
      <c r="O137" s="399">
        <v>1</v>
      </c>
      <c r="P137" s="248"/>
      <c r="Q137" s="74" t="s">
        <v>556</v>
      </c>
      <c r="R137" s="297"/>
      <c r="S137" s="74"/>
      <c r="T137" s="74"/>
    </row>
    <row r="138" spans="1:21" s="54" customFormat="1" hidden="1" x14ac:dyDescent="0.25">
      <c r="B138" s="75" t="str">
        <f t="shared" si="4"/>
        <v>DP-Ac-PhyC-VitalMed</v>
      </c>
      <c r="C138" s="449" t="s">
        <v>41</v>
      </c>
      <c r="D138" s="449" t="s">
        <v>404</v>
      </c>
      <c r="E138" s="286" t="str">
        <f>VLOOKUP(D138,'Listes Inventaire'!E:F,2,FALSE)</f>
        <v>Ac</v>
      </c>
      <c r="F138" s="104" t="s">
        <v>55</v>
      </c>
      <c r="G138" s="322" t="str">
        <f>VLOOKUP(F138,'Listes Inventaire'!H:I,2,FALSE)</f>
        <v>PhyC</v>
      </c>
      <c r="H138" s="323" t="s">
        <v>408</v>
      </c>
      <c r="I138" s="324" t="s">
        <v>425</v>
      </c>
      <c r="J138" s="325" t="s">
        <v>552</v>
      </c>
      <c r="K138" s="104">
        <v>1</v>
      </c>
      <c r="L138" s="444">
        <v>1</v>
      </c>
      <c r="M138" s="104" t="s">
        <v>60</v>
      </c>
      <c r="N138" s="451">
        <v>268.75</v>
      </c>
      <c r="O138" s="451">
        <v>1000</v>
      </c>
      <c r="P138" s="407"/>
      <c r="Q138" s="104">
        <v>35845881</v>
      </c>
      <c r="R138" s="326"/>
      <c r="S138" s="104"/>
      <c r="T138" s="104"/>
    </row>
    <row r="139" spans="1:21" s="54" customFormat="1" x14ac:dyDescent="0.25">
      <c r="B139" s="75" t="str">
        <f t="shared" si="4"/>
        <v>DP-De-PhyC-SoinsImm</v>
      </c>
      <c r="C139" s="52" t="s">
        <v>41</v>
      </c>
      <c r="D139" s="52" t="s">
        <v>256</v>
      </c>
      <c r="E139" s="286" t="str">
        <f>VLOOKUP(D139,'Listes Inventaire'!E:F,2,FALSE)</f>
        <v>De</v>
      </c>
      <c r="F139" s="94" t="s">
        <v>55</v>
      </c>
      <c r="G139" s="263" t="str">
        <f>VLOOKUP(F139,'Listes Inventaire'!H:I,2,FALSE)</f>
        <v>PhyC</v>
      </c>
      <c r="H139" s="268" t="s">
        <v>445</v>
      </c>
      <c r="I139" s="54" t="s">
        <v>425</v>
      </c>
      <c r="J139" s="233" t="s">
        <v>446</v>
      </c>
      <c r="K139" s="74">
        <v>1</v>
      </c>
      <c r="L139" s="445">
        <v>1</v>
      </c>
      <c r="M139" s="74" t="s">
        <v>60</v>
      </c>
      <c r="N139" s="399"/>
      <c r="O139" s="399"/>
      <c r="P139" s="248"/>
      <c r="Q139" s="74"/>
      <c r="R139" s="297"/>
      <c r="S139" s="74"/>
      <c r="T139" s="74"/>
    </row>
    <row r="140" spans="1:21" s="54" customFormat="1" hidden="1" x14ac:dyDescent="0.25">
      <c r="B140" s="75" t="str">
        <f t="shared" si="4"/>
        <v>DP-Ac-PhyC-Sim-2</v>
      </c>
      <c r="C140" s="52" t="s">
        <v>41</v>
      </c>
      <c r="D140" s="52" t="s">
        <v>404</v>
      </c>
      <c r="E140" s="286" t="str">
        <f>VLOOKUP(D140,'Listes Inventaire'!E:F,2,FALSE)</f>
        <v>Ac</v>
      </c>
      <c r="F140" s="94" t="s">
        <v>55</v>
      </c>
      <c r="G140" s="263" t="str">
        <f>VLOOKUP(F140,'Listes Inventaire'!H:I,2,FALSE)</f>
        <v>PhyC</v>
      </c>
      <c r="H140" s="268" t="s">
        <v>420</v>
      </c>
      <c r="I140" s="54" t="s">
        <v>424</v>
      </c>
      <c r="J140" s="233" t="s">
        <v>554</v>
      </c>
      <c r="K140" s="74">
        <v>1</v>
      </c>
      <c r="L140" s="445">
        <v>1</v>
      </c>
      <c r="M140" s="74" t="s">
        <v>421</v>
      </c>
      <c r="N140" s="399">
        <v>599</v>
      </c>
      <c r="O140" s="399">
        <v>420</v>
      </c>
      <c r="P140" s="248"/>
      <c r="Q140" s="74" t="s">
        <v>553</v>
      </c>
      <c r="R140" s="297"/>
      <c r="S140" s="74"/>
      <c r="T140" s="74"/>
    </row>
    <row r="141" spans="1:21" s="54" customFormat="1" x14ac:dyDescent="0.25">
      <c r="B141" s="75" t="str">
        <f t="shared" si="4"/>
        <v>DP-De-PhyC-BSS1</v>
      </c>
      <c r="C141" s="52" t="s">
        <v>41</v>
      </c>
      <c r="D141" s="52" t="s">
        <v>256</v>
      </c>
      <c r="E141" s="286" t="str">
        <f>VLOOKUP(D141,'Listes Inventaire'!E:F,2,FALSE)</f>
        <v>De</v>
      </c>
      <c r="F141" s="94" t="s">
        <v>55</v>
      </c>
      <c r="G141" s="263" t="str">
        <f>VLOOKUP(F141,'Listes Inventaire'!H:I,2,FALSE)</f>
        <v>PhyC</v>
      </c>
      <c r="H141" s="268" t="s">
        <v>422</v>
      </c>
      <c r="I141" s="54" t="s">
        <v>423</v>
      </c>
      <c r="J141" s="233" t="s">
        <v>555</v>
      </c>
      <c r="K141" s="74">
        <v>1</v>
      </c>
      <c r="L141" s="445">
        <v>1</v>
      </c>
      <c r="M141" s="74" t="s">
        <v>421</v>
      </c>
      <c r="N141" s="399"/>
      <c r="O141" s="399"/>
      <c r="P141" s="248"/>
      <c r="Q141" s="74"/>
      <c r="R141" s="297"/>
      <c r="S141" s="74"/>
      <c r="T141" s="74"/>
    </row>
    <row r="142" spans="1:21" s="54" customFormat="1" x14ac:dyDescent="0.25">
      <c r="B142" s="304" t="str">
        <f t="shared" si="4"/>
        <v>DP-De-PhyC-Lucas1</v>
      </c>
      <c r="C142" s="456" t="s">
        <v>41</v>
      </c>
      <c r="D142" s="458" t="s">
        <v>256</v>
      </c>
      <c r="E142" s="306" t="str">
        <f>VLOOKUP(D142,'Listes Inventaire'!E4:F18,2,FALSE)</f>
        <v>De</v>
      </c>
      <c r="F142" s="307" t="s">
        <v>55</v>
      </c>
      <c r="G142" s="308" t="str">
        <f>VLOOKUP(F142,'Listes Inventaire'!H:I,2,FALSE)</f>
        <v>PhyC</v>
      </c>
      <c r="H142" s="395" t="s">
        <v>538</v>
      </c>
      <c r="I142" s="396">
        <v>100249</v>
      </c>
      <c r="J142" s="309" t="s">
        <v>591</v>
      </c>
      <c r="K142" s="310">
        <v>1</v>
      </c>
      <c r="L142" s="446">
        <v>1</v>
      </c>
      <c r="M142" s="310" t="s">
        <v>69</v>
      </c>
      <c r="N142" s="468"/>
      <c r="O142" s="469"/>
      <c r="P142" s="311"/>
      <c r="Q142" s="312"/>
      <c r="R142" s="313"/>
      <c r="S142" s="314"/>
      <c r="T142" s="305"/>
    </row>
    <row r="143" spans="1:21" s="324" customFormat="1" ht="18" customHeight="1" x14ac:dyDescent="0.25">
      <c r="B143" s="75" t="str">
        <f t="shared" si="4"/>
        <v>DP-Ds-PhyC-LuBatt</v>
      </c>
      <c r="C143" s="390" t="s">
        <v>41</v>
      </c>
      <c r="D143" s="391" t="s">
        <v>70</v>
      </c>
      <c r="E143" s="286" t="str">
        <f>VLOOKUP(D143,'Listes Inventaire'!E4:F18,2,FALSE)</f>
        <v>Ds</v>
      </c>
      <c r="F143" s="90" t="s">
        <v>55</v>
      </c>
      <c r="G143" s="263" t="str">
        <f>VLOOKUP(F143,'Listes Inventaire'!H:I,2,FALSE)</f>
        <v>PhyC</v>
      </c>
      <c r="H143" s="377" t="s">
        <v>530</v>
      </c>
      <c r="I143" s="54" t="s">
        <v>90</v>
      </c>
      <c r="J143" s="235" t="s">
        <v>91</v>
      </c>
      <c r="K143" s="74">
        <v>1</v>
      </c>
      <c r="L143" s="388">
        <v>1</v>
      </c>
      <c r="M143" s="97" t="s">
        <v>57</v>
      </c>
      <c r="N143" s="401"/>
      <c r="O143" s="401"/>
      <c r="P143" s="245"/>
      <c r="Q143" s="66"/>
      <c r="R143" s="295"/>
      <c r="S143" s="81"/>
      <c r="T143" s="62"/>
    </row>
    <row r="144" spans="1:21" s="54" customFormat="1" x14ac:dyDescent="0.25">
      <c r="B144" s="75" t="str">
        <f t="shared" si="4"/>
        <v>DP-Ds-PhyC-LuBatCh</v>
      </c>
      <c r="C144" s="390" t="s">
        <v>41</v>
      </c>
      <c r="D144" s="391" t="s">
        <v>70</v>
      </c>
      <c r="E144" s="286" t="str">
        <f>VLOOKUP(D144,'Listes Inventaire'!E4:F18,2,FALSE)</f>
        <v>Ds</v>
      </c>
      <c r="F144" s="90" t="s">
        <v>55</v>
      </c>
      <c r="G144" s="263" t="str">
        <f>VLOOKUP(F144,'Listes Inventaire'!H:I,2,FALSE)</f>
        <v>PhyC</v>
      </c>
      <c r="H144" s="377" t="s">
        <v>529</v>
      </c>
      <c r="I144" s="54" t="s">
        <v>92</v>
      </c>
      <c r="J144" s="235" t="s">
        <v>93</v>
      </c>
      <c r="K144" s="74">
        <v>1</v>
      </c>
      <c r="L144" s="388">
        <v>1</v>
      </c>
      <c r="M144" s="97" t="s">
        <v>57</v>
      </c>
      <c r="N144" s="401"/>
      <c r="O144" s="401"/>
      <c r="P144" s="245"/>
      <c r="Q144" s="66"/>
      <c r="R144" s="295"/>
      <c r="S144" s="81"/>
      <c r="T144" s="62"/>
    </row>
    <row r="145" spans="2:20" s="54" customFormat="1" ht="18.75" customHeight="1" x14ac:dyDescent="0.25">
      <c r="B145" s="75" t="str">
        <f t="shared" si="4"/>
        <v>DP-Ds-PhyC-LuSctCup</v>
      </c>
      <c r="C145" s="390" t="s">
        <v>41</v>
      </c>
      <c r="D145" s="391" t="s">
        <v>70</v>
      </c>
      <c r="E145" s="286" t="str">
        <f>VLOOKUP(D145,'Listes Inventaire'!E4:F18,2,FALSE)</f>
        <v>Ds</v>
      </c>
      <c r="F145" s="90" t="s">
        <v>55</v>
      </c>
      <c r="G145" s="263" t="str">
        <f>VLOOKUP(F145,'Listes Inventaire'!H:I,2,FALSE)</f>
        <v>PhyC</v>
      </c>
      <c r="H145" s="377" t="s">
        <v>528</v>
      </c>
      <c r="I145" s="105" t="s">
        <v>94</v>
      </c>
      <c r="J145" s="235" t="s">
        <v>584</v>
      </c>
      <c r="K145" s="74">
        <v>1</v>
      </c>
      <c r="L145" s="388">
        <v>1</v>
      </c>
      <c r="M145" s="74" t="s">
        <v>57</v>
      </c>
      <c r="N145" s="401"/>
      <c r="O145" s="401"/>
      <c r="P145" s="245"/>
      <c r="Q145" s="66"/>
      <c r="R145" s="295"/>
      <c r="S145" s="81"/>
      <c r="T145" s="62"/>
    </row>
    <row r="146" spans="2:20" s="54" customFormat="1" x14ac:dyDescent="0.25">
      <c r="B146" s="75" t="str">
        <f t="shared" si="4"/>
        <v>DP-Ds-PhyC-LuConCh</v>
      </c>
      <c r="C146" s="390" t="s">
        <v>41</v>
      </c>
      <c r="D146" s="391" t="s">
        <v>70</v>
      </c>
      <c r="E146" s="286" t="str">
        <f>VLOOKUP(D146,'Listes Inventaire'!E4:F18,2,FALSE)</f>
        <v>Ds</v>
      </c>
      <c r="F146" s="90" t="s">
        <v>55</v>
      </c>
      <c r="G146" s="263" t="str">
        <f>VLOOKUP(F146,'Listes Inventaire'!H:I,2,FALSE)</f>
        <v>PhyC</v>
      </c>
      <c r="H146" s="377" t="s">
        <v>532</v>
      </c>
      <c r="I146" s="54" t="s">
        <v>95</v>
      </c>
      <c r="J146" s="235" t="s">
        <v>96</v>
      </c>
      <c r="K146" s="74">
        <v>1</v>
      </c>
      <c r="L146" s="388">
        <v>1</v>
      </c>
      <c r="M146" s="74" t="s">
        <v>57</v>
      </c>
      <c r="N146" s="401"/>
      <c r="O146" s="402"/>
      <c r="P146" s="245"/>
      <c r="Q146" s="66"/>
      <c r="R146" s="295"/>
      <c r="S146" s="81"/>
      <c r="T146" s="62"/>
    </row>
    <row r="147" spans="2:20" s="54" customFormat="1" ht="17.100000000000001" customHeight="1" x14ac:dyDescent="0.25">
      <c r="B147" s="75" t="str">
        <f t="shared" si="4"/>
        <v>DP-Ds-PhyC-LuConOh</v>
      </c>
      <c r="C147" s="390" t="s">
        <v>41</v>
      </c>
      <c r="D147" s="391" t="s">
        <v>70</v>
      </c>
      <c r="E147" s="286" t="str">
        <f>VLOOKUP(D147,'Listes Inventaire'!E4:F18,2,FALSE)</f>
        <v>Ds</v>
      </c>
      <c r="F147" s="90" t="s">
        <v>55</v>
      </c>
      <c r="G147" s="263" t="str">
        <f>VLOOKUP(F147,'Listes Inventaire'!H:I,2,FALSE)</f>
        <v>PhyC</v>
      </c>
      <c r="H147" s="377" t="s">
        <v>533</v>
      </c>
      <c r="I147" s="54" t="s">
        <v>97</v>
      </c>
      <c r="J147" s="235" t="s">
        <v>586</v>
      </c>
      <c r="K147" s="74">
        <v>1</v>
      </c>
      <c r="L147" s="388">
        <v>1</v>
      </c>
      <c r="M147" s="74" t="s">
        <v>57</v>
      </c>
      <c r="N147" s="399"/>
      <c r="O147" s="399"/>
      <c r="P147" s="248"/>
      <c r="Q147" s="74"/>
      <c r="R147" s="297"/>
      <c r="S147" s="74"/>
      <c r="T147" s="74"/>
    </row>
    <row r="148" spans="2:20" s="54" customFormat="1" hidden="1" x14ac:dyDescent="0.25">
      <c r="B148" s="75" t="str">
        <f t="shared" si="4"/>
        <v>DP-Sm-PhyC-LuConOxe</v>
      </c>
      <c r="C148" s="390" t="s">
        <v>41</v>
      </c>
      <c r="D148" s="391" t="s">
        <v>198</v>
      </c>
      <c r="E148" s="286" t="str">
        <f>VLOOKUP(D148,'Listes Inventaire'!E4:F18,2,FALSE)</f>
        <v>Sm</v>
      </c>
      <c r="F148" s="90" t="s">
        <v>55</v>
      </c>
      <c r="G148" s="263" t="str">
        <f>VLOOKUP(F148,'Listes Inventaire'!H:I,2,FALSE)</f>
        <v>PhyC</v>
      </c>
      <c r="H148" s="377" t="s">
        <v>536</v>
      </c>
      <c r="I148" s="54" t="s">
        <v>126</v>
      </c>
      <c r="J148" s="235" t="s">
        <v>127</v>
      </c>
      <c r="K148" s="74">
        <v>1</v>
      </c>
      <c r="L148" s="388">
        <v>1</v>
      </c>
      <c r="M148" s="74" t="s">
        <v>57</v>
      </c>
      <c r="N148" s="401">
        <v>0</v>
      </c>
      <c r="O148" s="402">
        <v>0</v>
      </c>
      <c r="P148" s="245">
        <v>0</v>
      </c>
      <c r="Q148" s="66" t="s">
        <v>556</v>
      </c>
      <c r="R148" s="295">
        <v>0</v>
      </c>
      <c r="S148" s="81">
        <v>0</v>
      </c>
      <c r="T148" s="62">
        <v>0</v>
      </c>
    </row>
    <row r="149" spans="2:20" s="54" customFormat="1" ht="17.100000000000001" customHeight="1" x14ac:dyDescent="0.25">
      <c r="B149" s="75" t="str">
        <f t="shared" si="4"/>
        <v>DP-Ds-PhyC-LuConPB</v>
      </c>
      <c r="C149" s="390" t="s">
        <v>41</v>
      </c>
      <c r="D149" s="391" t="s">
        <v>70</v>
      </c>
      <c r="E149" s="286" t="str">
        <f>VLOOKUP(D149,'Listes Inventaire'!E4:F18,2,FALSE)</f>
        <v>Ds</v>
      </c>
      <c r="F149" s="90" t="s">
        <v>55</v>
      </c>
      <c r="G149" s="263" t="str">
        <f>VLOOKUP(F149,'Listes Inventaire'!H:I,2,FALSE)</f>
        <v>PhyC</v>
      </c>
      <c r="H149" s="377" t="s">
        <v>534</v>
      </c>
      <c r="I149" s="54" t="s">
        <v>98</v>
      </c>
      <c r="J149" s="235" t="s">
        <v>99</v>
      </c>
      <c r="K149" s="74">
        <v>1</v>
      </c>
      <c r="L149" s="388">
        <v>1</v>
      </c>
      <c r="M149" s="74" t="s">
        <v>57</v>
      </c>
      <c r="N149" s="399"/>
      <c r="O149" s="399"/>
      <c r="P149" s="248"/>
      <c r="Q149" s="74"/>
      <c r="R149" s="297"/>
      <c r="S149" s="74"/>
      <c r="T149" s="74"/>
    </row>
    <row r="150" spans="2:20" s="54" customFormat="1" x14ac:dyDescent="0.25">
      <c r="B150" s="75" t="str">
        <f t="shared" si="4"/>
        <v>DP-Ds-PhyC-LuConSch</v>
      </c>
      <c r="C150" s="390" t="s">
        <v>41</v>
      </c>
      <c r="D150" s="391" t="s">
        <v>70</v>
      </c>
      <c r="E150" s="286" t="str">
        <f>VLOOKUP(D150,'Listes Inventaire'!E4:F18,2,FALSE)</f>
        <v>Ds</v>
      </c>
      <c r="F150" s="90" t="s">
        <v>55</v>
      </c>
      <c r="G150" s="263" t="str">
        <f>VLOOKUP(F150,'Listes Inventaire'!H:I,2,FALSE)</f>
        <v>PhyC</v>
      </c>
      <c r="H150" s="377" t="s">
        <v>535</v>
      </c>
      <c r="I150" s="54" t="s">
        <v>100</v>
      </c>
      <c r="J150" s="235" t="s">
        <v>101</v>
      </c>
      <c r="K150" s="74">
        <v>1</v>
      </c>
      <c r="L150" s="388">
        <v>1</v>
      </c>
      <c r="M150" s="74" t="s">
        <v>664</v>
      </c>
      <c r="N150" s="399"/>
      <c r="O150" s="399"/>
      <c r="P150" s="248"/>
      <c r="Q150" s="74"/>
      <c r="R150" s="297"/>
      <c r="S150" s="74"/>
      <c r="T150" s="74"/>
    </row>
    <row r="151" spans="2:20" s="54" customFormat="1" ht="17.100000000000001" hidden="1" customHeight="1" x14ac:dyDescent="0.25">
      <c r="B151" s="75" t="str">
        <f t="shared" si="4"/>
        <v>DP-O2-PhyC-Lu2TrBag</v>
      </c>
      <c r="C151" s="390" t="s">
        <v>41</v>
      </c>
      <c r="D151" s="391" t="s">
        <v>257</v>
      </c>
      <c r="E151" s="286" t="str">
        <f>VLOOKUP(D151,'Listes Inventaire'!E4:F18,2,FALSE)</f>
        <v>O2</v>
      </c>
      <c r="F151" s="90" t="s">
        <v>55</v>
      </c>
      <c r="G151" s="263" t="str">
        <f>VLOOKUP(F151,'Listes Inventaire'!H:I,2,FALSE)</f>
        <v>PhyC</v>
      </c>
      <c r="H151" s="377" t="s">
        <v>537</v>
      </c>
      <c r="J151" s="235" t="s">
        <v>137</v>
      </c>
      <c r="K151" s="74">
        <v>1</v>
      </c>
      <c r="L151" s="388">
        <v>1</v>
      </c>
      <c r="M151" s="74" t="s">
        <v>421</v>
      </c>
      <c r="N151" s="447"/>
      <c r="O151" s="404">
        <v>0</v>
      </c>
      <c r="P151" s="249">
        <v>0</v>
      </c>
      <c r="Q151" s="82" t="s">
        <v>556</v>
      </c>
      <c r="R151" s="113">
        <v>0</v>
      </c>
      <c r="S151" s="83">
        <v>0</v>
      </c>
      <c r="T151" s="84">
        <v>0</v>
      </c>
    </row>
    <row r="152" spans="2:20" s="54" customFormat="1" x14ac:dyDescent="0.25">
      <c r="B152" s="75" t="str">
        <f t="shared" si="4"/>
        <v>DP-Ds-PhyC-LuVarFl</v>
      </c>
      <c r="C152" s="390" t="s">
        <v>41</v>
      </c>
      <c r="D152" s="391" t="s">
        <v>70</v>
      </c>
      <c r="E152" s="286" t="str">
        <f>VLOOKUP(D152,'Listes Inventaire'!E4:F18,2,FALSE)</f>
        <v>Ds</v>
      </c>
      <c r="F152" s="90" t="s">
        <v>55</v>
      </c>
      <c r="G152" s="263" t="str">
        <f>VLOOKUP(F152,'Listes Inventaire'!H:I,2,FALSE)</f>
        <v>PhyC</v>
      </c>
      <c r="H152" s="377" t="s">
        <v>531</v>
      </c>
      <c r="I152" s="54">
        <v>725024</v>
      </c>
      <c r="J152" s="235" t="s">
        <v>585</v>
      </c>
      <c r="K152" s="74">
        <v>1</v>
      </c>
      <c r="L152" s="388">
        <v>1</v>
      </c>
      <c r="M152" s="74" t="s">
        <v>102</v>
      </c>
      <c r="N152" s="399"/>
      <c r="O152" s="399"/>
      <c r="P152" s="248"/>
      <c r="Q152" s="74"/>
      <c r="R152" s="297"/>
      <c r="S152" s="74"/>
      <c r="T152" s="74"/>
    </row>
    <row r="153" spans="2:20" s="54" customFormat="1" ht="17.100000000000001" customHeight="1" x14ac:dyDescent="0.25">
      <c r="B153" s="75" t="str">
        <f t="shared" si="4"/>
        <v>DP-Ds-PhyC-MicrPed</v>
      </c>
      <c r="C153" s="390" t="s">
        <v>41</v>
      </c>
      <c r="D153" s="391" t="s">
        <v>70</v>
      </c>
      <c r="E153" s="286" t="str">
        <f>VLOOKUP(D153,'Listes Inventaire'!E4:F18,2,FALSE)</f>
        <v>Ds</v>
      </c>
      <c r="F153" s="73" t="s">
        <v>55</v>
      </c>
      <c r="G153" s="263" t="str">
        <f>VLOOKUP(F153,'Listes Inventaire'!H:I,2,FALSE)</f>
        <v>PhyC</v>
      </c>
      <c r="H153" s="279" t="s">
        <v>619</v>
      </c>
      <c r="I153" s="54" t="s">
        <v>107</v>
      </c>
      <c r="J153" s="233" t="s">
        <v>752</v>
      </c>
      <c r="K153" s="74" t="s">
        <v>109</v>
      </c>
      <c r="L153" s="337">
        <v>25</v>
      </c>
      <c r="M153" s="74" t="s">
        <v>57</v>
      </c>
      <c r="N153" s="401"/>
      <c r="O153" s="401"/>
      <c r="P153" s="401"/>
      <c r="Q153" s="66"/>
      <c r="R153" s="295"/>
      <c r="S153" s="81"/>
      <c r="T153" s="62"/>
    </row>
    <row r="154" spans="2:20" s="54" customFormat="1" x14ac:dyDescent="0.25">
      <c r="B154" s="75" t="str">
        <f t="shared" si="4"/>
        <v>DP-Ds-PhyC-LpQc12Sm</v>
      </c>
      <c r="C154" s="390" t="s">
        <v>41</v>
      </c>
      <c r="D154" s="391" t="s">
        <v>70</v>
      </c>
      <c r="E154" s="286" t="str">
        <f>VLOOKUP(D154,'Listes Inventaire'!E4:F18,2,FALSE)</f>
        <v>Ds</v>
      </c>
      <c r="F154" s="76" t="s">
        <v>55</v>
      </c>
      <c r="G154" s="263" t="str">
        <f>VLOOKUP(F154,'Listes Inventaire'!H:I,2,FALSE)</f>
        <v>PhyC</v>
      </c>
      <c r="H154" s="278" t="s">
        <v>507</v>
      </c>
      <c r="I154" s="105"/>
      <c r="J154" s="232" t="s">
        <v>229</v>
      </c>
      <c r="K154" s="75">
        <v>1</v>
      </c>
      <c r="L154" s="337">
        <v>1</v>
      </c>
      <c r="M154" s="62" t="s">
        <v>421</v>
      </c>
      <c r="N154" s="401"/>
      <c r="O154" s="401"/>
      <c r="P154" s="245"/>
      <c r="Q154" s="66"/>
      <c r="R154" s="295"/>
      <c r="S154" s="68"/>
      <c r="T154" s="62"/>
    </row>
    <row r="155" spans="2:20" s="54" customFormat="1" ht="17.100000000000001" customHeight="1" x14ac:dyDescent="0.25">
      <c r="B155" s="75" t="str">
        <f t="shared" si="4"/>
        <v>DP-Ds-PhyC-LpQCx14</v>
      </c>
      <c r="C155" s="390" t="s">
        <v>41</v>
      </c>
      <c r="D155" s="391" t="s">
        <v>70</v>
      </c>
      <c r="E155" s="286" t="str">
        <f>VLOOKUP(D155,'Listes Inventaire'!E4:F18,2,FALSE)</f>
        <v>Ds</v>
      </c>
      <c r="F155" s="76" t="s">
        <v>55</v>
      </c>
      <c r="G155" s="263" t="str">
        <f>VLOOKUP(F155,'Listes Inventaire'!H:I,2,FALSE)</f>
        <v>PhyC</v>
      </c>
      <c r="H155" s="278" t="s">
        <v>724</v>
      </c>
      <c r="I155" s="105">
        <v>0</v>
      </c>
      <c r="J155" s="232" t="s">
        <v>723</v>
      </c>
      <c r="K155" s="75" t="s">
        <v>230</v>
      </c>
      <c r="L155" s="337">
        <v>70</v>
      </c>
      <c r="M155" s="62" t="s">
        <v>412</v>
      </c>
      <c r="N155" s="401"/>
      <c r="O155" s="401"/>
      <c r="P155" s="246"/>
      <c r="Q155" s="66"/>
      <c r="R155" s="295"/>
      <c r="S155" s="68"/>
      <c r="T155" s="62"/>
    </row>
    <row r="156" spans="2:20" s="54" customFormat="1" x14ac:dyDescent="0.25">
      <c r="B156" s="75" t="str">
        <f t="shared" si="4"/>
        <v>DP-Ds-PhyC-LpQCx15</v>
      </c>
      <c r="C156" s="390" t="s">
        <v>41</v>
      </c>
      <c r="D156" s="391" t="s">
        <v>70</v>
      </c>
      <c r="E156" s="286" t="str">
        <f>VLOOKUP(D156,'Listes Inventaire'!E4:F18,2,FALSE)</f>
        <v>Ds</v>
      </c>
      <c r="F156" s="76" t="s">
        <v>55</v>
      </c>
      <c r="G156" s="263" t="str">
        <f>VLOOKUP(F156,'Listes Inventaire'!H:I,2,FALSE)</f>
        <v>PhyC</v>
      </c>
      <c r="H156" s="278" t="s">
        <v>728</v>
      </c>
      <c r="I156" s="105"/>
      <c r="J156" s="232" t="s">
        <v>729</v>
      </c>
      <c r="K156" s="75"/>
      <c r="L156" s="337">
        <v>40</v>
      </c>
      <c r="M156" s="62" t="s">
        <v>412</v>
      </c>
      <c r="N156" s="401"/>
      <c r="O156" s="401"/>
      <c r="P156" s="246"/>
      <c r="Q156" s="66"/>
      <c r="R156" s="295"/>
      <c r="S156" s="68"/>
      <c r="T156" s="62"/>
    </row>
    <row r="157" spans="2:20" s="54" customFormat="1" ht="17.100000000000001" customHeight="1" x14ac:dyDescent="0.25">
      <c r="B157" s="75" t="str">
        <f t="shared" si="4"/>
        <v>DP-Ds-PhyC-LpQpace</v>
      </c>
      <c r="C157" s="390" t="s">
        <v>41</v>
      </c>
      <c r="D157" s="391" t="s">
        <v>70</v>
      </c>
      <c r="E157" s="286" t="str">
        <f>VLOOKUP(D157,'Listes Inventaire'!E4:F18,2,FALSE)</f>
        <v>Ds</v>
      </c>
      <c r="F157" s="65" t="s">
        <v>55</v>
      </c>
      <c r="G157" s="263" t="str">
        <f>VLOOKUP(F157,'Listes Inventaire'!H:I,2,FALSE)</f>
        <v>PhyC</v>
      </c>
      <c r="H157" s="278" t="s">
        <v>506</v>
      </c>
      <c r="I157" s="105" t="s">
        <v>104</v>
      </c>
      <c r="J157" s="232" t="s">
        <v>727</v>
      </c>
      <c r="K157" s="62">
        <v>0</v>
      </c>
      <c r="L157" s="337">
        <v>4</v>
      </c>
      <c r="M157" s="62" t="s">
        <v>412</v>
      </c>
      <c r="N157" s="401"/>
      <c r="O157" s="401"/>
      <c r="P157" s="245"/>
      <c r="Q157" s="66"/>
      <c r="R157" s="295"/>
      <c r="S157" s="68"/>
      <c r="T157" s="62"/>
    </row>
    <row r="158" spans="2:20" s="54" customFormat="1" x14ac:dyDescent="0.25">
      <c r="B158" s="75" t="str">
        <f t="shared" si="4"/>
        <v>DP-Ds-PhyC-SmrtLine</v>
      </c>
      <c r="C158" s="390" t="s">
        <v>41</v>
      </c>
      <c r="D158" s="459" t="s">
        <v>70</v>
      </c>
      <c r="E158" s="286" t="str">
        <f>VLOOKUP(D158,'Listes Inventaire'!E4:F18,2,FALSE)</f>
        <v>Ds</v>
      </c>
      <c r="F158" s="361" t="s">
        <v>55</v>
      </c>
      <c r="G158" s="263" t="str">
        <f>VLOOKUP(F158,'Listes Inventaire'!H:I,2,FALSE)</f>
        <v>PhyC</v>
      </c>
      <c r="H158" s="279" t="s">
        <v>490</v>
      </c>
      <c r="I158" s="54">
        <v>3012176</v>
      </c>
      <c r="J158" s="233" t="s">
        <v>110</v>
      </c>
      <c r="K158" s="74" t="s">
        <v>109</v>
      </c>
      <c r="L158" s="388">
        <v>1</v>
      </c>
      <c r="M158" s="74" t="s">
        <v>57</v>
      </c>
      <c r="N158" s="399"/>
      <c r="O158" s="399"/>
      <c r="P158" s="248"/>
      <c r="Q158" s="74"/>
      <c r="R158" s="297"/>
      <c r="S158" s="74"/>
      <c r="T158" s="74"/>
    </row>
    <row r="159" spans="2:20" s="54" customFormat="1" ht="17.100000000000001" hidden="1" customHeight="1" x14ac:dyDescent="0.25">
      <c r="B159" s="345" t="str">
        <f t="shared" si="4"/>
        <v>SS-Md-ProP-PpVsMon</v>
      </c>
      <c r="C159" s="380" t="s">
        <v>116</v>
      </c>
      <c r="D159" s="379" t="s">
        <v>117</v>
      </c>
      <c r="E159" s="286" t="str">
        <f>VLOOKUP(D159,'Listes Inventaire'!E4:F18,2,FALSE)</f>
        <v>Md</v>
      </c>
      <c r="F159" s="348" t="s">
        <v>235</v>
      </c>
      <c r="G159" s="263" t="str">
        <f>VLOOKUP(F159,'Listes Inventaire'!H:I,2,FALSE)</f>
        <v>ProP</v>
      </c>
      <c r="H159" s="349" t="s">
        <v>611</v>
      </c>
      <c r="I159" s="350">
        <v>0</v>
      </c>
      <c r="J159" s="351" t="s">
        <v>236</v>
      </c>
      <c r="K159" s="346">
        <v>5</v>
      </c>
      <c r="L159" s="340" t="s">
        <v>68</v>
      </c>
      <c r="M159" s="346" t="s">
        <v>60</v>
      </c>
      <c r="N159" s="401">
        <v>0</v>
      </c>
      <c r="O159" s="402">
        <v>0</v>
      </c>
      <c r="P159" s="357">
        <v>0</v>
      </c>
      <c r="Q159" s="359" t="s">
        <v>556</v>
      </c>
      <c r="R159" s="358">
        <v>0</v>
      </c>
      <c r="S159" s="360">
        <v>0</v>
      </c>
      <c r="T159" s="345">
        <v>0</v>
      </c>
    </row>
    <row r="160" spans="2:20" s="54" customFormat="1" hidden="1" x14ac:dyDescent="0.25">
      <c r="B160" s="345" t="str">
        <f t="shared" si="4"/>
        <v>UK-Eq-SafC-ScMedBag1356</v>
      </c>
      <c r="C160" s="54" t="s">
        <v>252</v>
      </c>
      <c r="D160" s="54" t="s">
        <v>172</v>
      </c>
      <c r="E160" s="286" t="str">
        <f>VLOOKUP(D160,'Listes Inventaire'!E:F,2,FALSE)</f>
        <v>Eq</v>
      </c>
      <c r="F160" s="361" t="s">
        <v>173</v>
      </c>
      <c r="G160" s="263" t="str">
        <f>VLOOKUP(F160,'Listes Inventaire'!H:I,2,FALSE)</f>
        <v>SafC</v>
      </c>
      <c r="H160" s="362" t="s">
        <v>612</v>
      </c>
      <c r="J160" s="233" t="s">
        <v>174</v>
      </c>
      <c r="K160" s="97">
        <v>1</v>
      </c>
      <c r="L160" s="443">
        <v>0</v>
      </c>
      <c r="M160" s="97" t="s">
        <v>77</v>
      </c>
      <c r="N160" s="399">
        <v>360</v>
      </c>
      <c r="O160" s="399">
        <v>330</v>
      </c>
      <c r="P160" s="364"/>
      <c r="Q160" s="97" t="s">
        <v>556</v>
      </c>
      <c r="R160" s="365"/>
      <c r="S160" s="97"/>
      <c r="T160" s="97"/>
    </row>
    <row r="161" spans="1:21" s="54" customFormat="1" ht="17.100000000000001" hidden="1" customHeight="1" x14ac:dyDescent="0.25">
      <c r="B161" s="345" t="str">
        <f t="shared" si="4"/>
        <v>CC-Md-Sch-Bp200</v>
      </c>
      <c r="C161" s="324" t="s">
        <v>67</v>
      </c>
      <c r="D161" s="54" t="s">
        <v>117</v>
      </c>
      <c r="E161" s="286" t="str">
        <f>VLOOKUP(D161,'Listes Inventaire'!E4:F18,2,FALSE)</f>
        <v>Md</v>
      </c>
      <c r="F161" s="361" t="s">
        <v>124</v>
      </c>
      <c r="G161" s="263" t="str">
        <f>VLOOKUP(F161,'Listes Inventaire'!H:I,2,FALSE)</f>
        <v>Sch</v>
      </c>
      <c r="H161" s="279" t="s">
        <v>613</v>
      </c>
      <c r="I161" s="54" t="s">
        <v>123</v>
      </c>
      <c r="J161" s="233" t="s">
        <v>125</v>
      </c>
      <c r="K161" s="97">
        <v>1</v>
      </c>
      <c r="L161" s="388">
        <v>1</v>
      </c>
      <c r="M161" s="97" t="s">
        <v>60</v>
      </c>
      <c r="N161" s="401"/>
      <c r="O161" s="403"/>
      <c r="P161" s="357"/>
      <c r="Q161" s="359" t="s">
        <v>556</v>
      </c>
      <c r="R161" s="358"/>
      <c r="S161" s="360"/>
      <c r="T161" s="345"/>
    </row>
    <row r="162" spans="1:21" x14ac:dyDescent="0.25">
      <c r="B162" s="345" t="str">
        <f t="shared" si="4"/>
        <v>DP-Ds-Stcrp-BpAdLg</v>
      </c>
      <c r="C162" s="54" t="s">
        <v>41</v>
      </c>
      <c r="D162" s="54" t="s">
        <v>70</v>
      </c>
      <c r="E162" s="286" t="str">
        <f>VLOOKUP(D162,'Listes Inventaire'!E:F,2,FALSE)</f>
        <v>Ds</v>
      </c>
      <c r="F162" s="361" t="s">
        <v>656</v>
      </c>
      <c r="G162" s="263" t="str">
        <f>VLOOKUP(F162,'Listes Inventaire'!H:I,2,FALSE)</f>
        <v>Stcrp</v>
      </c>
      <c r="H162" s="369" t="s">
        <v>471</v>
      </c>
      <c r="J162" s="233" t="s">
        <v>653</v>
      </c>
      <c r="K162" s="97">
        <v>1</v>
      </c>
      <c r="L162" s="388">
        <v>3</v>
      </c>
      <c r="M162" s="97" t="s">
        <v>421</v>
      </c>
      <c r="N162" s="399"/>
      <c r="O162" s="399"/>
      <c r="P162" s="364"/>
      <c r="Q162" s="97"/>
      <c r="R162" s="365"/>
      <c r="S162" s="97"/>
      <c r="T162" s="97"/>
    </row>
    <row r="163" spans="1:21" ht="17.100000000000001" customHeight="1" x14ac:dyDescent="0.25">
      <c r="B163" s="345" t="str">
        <f t="shared" si="4"/>
        <v>DP-Ds-Stcrp-BpAdRg</v>
      </c>
      <c r="C163" s="54" t="s">
        <v>41</v>
      </c>
      <c r="D163" s="54" t="s">
        <v>70</v>
      </c>
      <c r="E163" s="286" t="str">
        <f>VLOOKUP(D163,'Listes Inventaire'!E:F,2,FALSE)</f>
        <v>Ds</v>
      </c>
      <c r="F163" s="361" t="s">
        <v>656</v>
      </c>
      <c r="G163" s="263" t="str">
        <f>VLOOKUP(F163,'Listes Inventaire'!H:I,2,FALSE)</f>
        <v>Stcrp</v>
      </c>
      <c r="H163" s="369" t="s">
        <v>470</v>
      </c>
      <c r="J163" s="233" t="s">
        <v>654</v>
      </c>
      <c r="K163" s="97">
        <v>1</v>
      </c>
      <c r="L163" s="443">
        <v>0</v>
      </c>
      <c r="M163" s="97" t="s">
        <v>60</v>
      </c>
      <c r="N163" s="399"/>
      <c r="O163" s="399"/>
      <c r="P163" s="364"/>
      <c r="Q163" s="97"/>
      <c r="R163" s="365"/>
      <c r="S163" s="97"/>
      <c r="T163" s="97"/>
    </row>
    <row r="164" spans="1:21" x14ac:dyDescent="0.25">
      <c r="B164" s="345" t="str">
        <f t="shared" ref="B164:B186" si="5">IF(AND(ISBLANK($C164),ISBLANK($E164),ISBLANK($G164),ISBLANK($H164)),"",IF(OR(ISBLANK($C164),ISBLANK($E164),ISBLANK($G164),ISBLANK($H164)),"Missing Info",$C164&amp;"-"&amp;TEXT($E164,"0000")&amp;"-"&amp;TEXT($G164,"0000")&amp;"-"&amp;TEXT($H164,"000")))</f>
        <v>DP-Ds-Stcrp-BpPed</v>
      </c>
      <c r="C164" s="54" t="s">
        <v>41</v>
      </c>
      <c r="D164" s="54" t="s">
        <v>70</v>
      </c>
      <c r="E164" s="286" t="str">
        <f>VLOOKUP(D164,'Listes Inventaire'!E:F,2,FALSE)</f>
        <v>Ds</v>
      </c>
      <c r="F164" s="361" t="s">
        <v>656</v>
      </c>
      <c r="G164" s="263" t="str">
        <f>VLOOKUP(F164,'Listes Inventaire'!H:I,2,FALSE)</f>
        <v>Stcrp</v>
      </c>
      <c r="H164" s="369" t="s">
        <v>472</v>
      </c>
      <c r="J164" s="233" t="s">
        <v>655</v>
      </c>
      <c r="K164" s="97">
        <v>1</v>
      </c>
      <c r="L164" s="388">
        <v>1</v>
      </c>
      <c r="M164" s="97" t="s">
        <v>60</v>
      </c>
      <c r="N164" s="399"/>
      <c r="O164" s="399"/>
      <c r="P164" s="364"/>
      <c r="Q164" s="97"/>
      <c r="R164" s="365"/>
      <c r="S164" s="97"/>
      <c r="T164" s="97"/>
    </row>
    <row r="165" spans="1:21" ht="17.100000000000001" hidden="1" customHeight="1" x14ac:dyDescent="0.25">
      <c r="B165" s="345" t="str">
        <f t="shared" si="5"/>
        <v>DP-Sm-Sym-Cs301</v>
      </c>
      <c r="C165" s="378" t="s">
        <v>41</v>
      </c>
      <c r="D165" s="379" t="s">
        <v>198</v>
      </c>
      <c r="E165" s="286" t="str">
        <f>VLOOKUP(D165,'Listes Inventaire'!E4:F18,2,FALSE)</f>
        <v>Sm</v>
      </c>
      <c r="F165" s="368" t="s">
        <v>238</v>
      </c>
      <c r="G165" s="263" t="str">
        <f>VLOOKUP(F165,'Listes Inventaire'!H:I,2,FALSE)</f>
        <v>Sym</v>
      </c>
      <c r="H165" s="369" t="s">
        <v>614</v>
      </c>
      <c r="I165" s="370" t="s">
        <v>237</v>
      </c>
      <c r="J165" s="371" t="s">
        <v>239</v>
      </c>
      <c r="K165" s="367">
        <v>2</v>
      </c>
      <c r="L165" s="337">
        <v>1</v>
      </c>
      <c r="M165" s="367" t="s">
        <v>412</v>
      </c>
      <c r="N165" s="401">
        <v>650</v>
      </c>
      <c r="O165" s="401">
        <v>250</v>
      </c>
      <c r="P165" s="357">
        <v>0</v>
      </c>
      <c r="Q165" s="359" t="s">
        <v>556</v>
      </c>
      <c r="R165" s="358">
        <v>0</v>
      </c>
      <c r="S165" s="372" t="s">
        <v>240</v>
      </c>
      <c r="T165" s="345">
        <v>0</v>
      </c>
    </row>
    <row r="166" spans="1:21" hidden="1" x14ac:dyDescent="0.25">
      <c r="B166" s="345" t="str">
        <f t="shared" si="5"/>
        <v>DP-Sm-Sym-Cs301u</v>
      </c>
      <c r="C166" s="380" t="s">
        <v>41</v>
      </c>
      <c r="D166" s="381" t="s">
        <v>198</v>
      </c>
      <c r="E166" s="286" t="str">
        <f>VLOOKUP(D166,'Listes Inventaire'!E4:F18,2,FALSE)</f>
        <v>Sm</v>
      </c>
      <c r="F166" s="348" t="s">
        <v>238</v>
      </c>
      <c r="G166" s="263" t="str">
        <f>VLOOKUP(F166,'Listes Inventaire'!H:I,2,FALSE)</f>
        <v>Sym</v>
      </c>
      <c r="H166" s="349" t="s">
        <v>670</v>
      </c>
      <c r="I166" s="350" t="s">
        <v>668</v>
      </c>
      <c r="J166" s="351" t="s">
        <v>669</v>
      </c>
      <c r="K166" s="346">
        <v>3</v>
      </c>
      <c r="L166" s="337">
        <v>1</v>
      </c>
      <c r="M166" s="346" t="s">
        <v>60</v>
      </c>
      <c r="N166" s="399">
        <v>550</v>
      </c>
      <c r="O166" s="399">
        <v>250</v>
      </c>
      <c r="P166" s="364"/>
      <c r="Q166" s="97" t="s">
        <v>556</v>
      </c>
      <c r="R166" s="365"/>
      <c r="S166" s="97"/>
      <c r="T166" s="97"/>
    </row>
    <row r="167" spans="1:21" ht="17.100000000000001" customHeight="1" x14ac:dyDescent="0.25">
      <c r="B167" s="75" t="str">
        <f t="shared" si="5"/>
        <v>DP-Ds-Trm-BpThigh</v>
      </c>
      <c r="C167" s="52" t="s">
        <v>41</v>
      </c>
      <c r="D167" s="52" t="s">
        <v>70</v>
      </c>
      <c r="E167" s="286" t="str">
        <f>VLOOKUP(D167,'Listes Inventaire'!E:F,2,FALSE)</f>
        <v>Ds</v>
      </c>
      <c r="F167" s="94" t="s">
        <v>658</v>
      </c>
      <c r="G167" s="263" t="str">
        <f>VLOOKUP(F167,'Listes Inventaire'!H:I,2,FALSE)</f>
        <v>Trm</v>
      </c>
      <c r="H167" s="268" t="s">
        <v>660</v>
      </c>
      <c r="J167" s="233" t="s">
        <v>661</v>
      </c>
      <c r="K167" s="74">
        <v>1</v>
      </c>
      <c r="L167" s="388">
        <v>1</v>
      </c>
      <c r="M167" s="74" t="s">
        <v>412</v>
      </c>
      <c r="N167" s="399"/>
      <c r="O167" s="399"/>
      <c r="P167" s="248"/>
      <c r="Q167" s="74"/>
      <c r="R167" s="297"/>
      <c r="S167" s="74"/>
      <c r="T167" s="74"/>
    </row>
    <row r="168" spans="1:21" x14ac:dyDescent="0.25">
      <c r="B168" s="345" t="str">
        <f t="shared" si="5"/>
        <v>DP-Ds-Tcff-AD(T)</v>
      </c>
      <c r="C168" s="54" t="s">
        <v>41</v>
      </c>
      <c r="D168" s="54" t="s">
        <v>70</v>
      </c>
      <c r="E168" s="286" t="str">
        <f>VLOOKUP(D168,'Listes Inventaire'!E:F,2,FALSE)</f>
        <v>Ds</v>
      </c>
      <c r="F168" s="361" t="s">
        <v>462</v>
      </c>
      <c r="G168" s="263" t="str">
        <f>VLOOKUP(F168,'Listes Inventaire'!H:I,2,FALSE)</f>
        <v>Tcff</v>
      </c>
      <c r="H168" s="369" t="s">
        <v>466</v>
      </c>
      <c r="J168" s="233" t="s">
        <v>467</v>
      </c>
      <c r="K168" s="97">
        <v>1</v>
      </c>
      <c r="L168" s="388">
        <v>4</v>
      </c>
      <c r="M168" s="97" t="s">
        <v>664</v>
      </c>
      <c r="N168" s="399"/>
      <c r="O168" s="399"/>
      <c r="P168" s="364"/>
      <c r="Q168" s="97"/>
      <c r="R168" s="365"/>
      <c r="S168" s="97"/>
      <c r="T168" s="97"/>
    </row>
    <row r="169" spans="1:21" x14ac:dyDescent="0.25">
      <c r="B169" s="345" t="str">
        <f t="shared" si="5"/>
        <v>DP-Ds-Tcff-AD(R)</v>
      </c>
      <c r="C169" s="54" t="s">
        <v>41</v>
      </c>
      <c r="D169" s="54" t="s">
        <v>70</v>
      </c>
      <c r="E169" s="286" t="str">
        <f>VLOOKUP(D169,'Listes Inventaire'!E:F,2,FALSE)</f>
        <v>Ds</v>
      </c>
      <c r="F169" s="361" t="s">
        <v>462</v>
      </c>
      <c r="G169" s="263" t="str">
        <f>VLOOKUP(F169,'Listes Inventaire'!H:I,2,FALSE)</f>
        <v>Tcff</v>
      </c>
      <c r="H169" s="369" t="s">
        <v>464</v>
      </c>
      <c r="J169" s="233" t="s">
        <v>465</v>
      </c>
      <c r="K169" s="97">
        <v>1</v>
      </c>
      <c r="L169" s="388">
        <v>7</v>
      </c>
      <c r="M169" s="97" t="s">
        <v>715</v>
      </c>
      <c r="N169" s="399"/>
      <c r="O169" s="399"/>
      <c r="P169" s="364"/>
      <c r="Q169" s="97"/>
      <c r="R169" s="365"/>
      <c r="S169" s="97"/>
      <c r="T169" s="97"/>
    </row>
    <row r="170" spans="1:21" ht="17.100000000000001" customHeight="1" x14ac:dyDescent="0.25">
      <c r="B170" s="345" t="str">
        <f t="shared" si="5"/>
        <v>DP-Ds-Tcff-Ped</v>
      </c>
      <c r="C170" s="54" t="s">
        <v>41</v>
      </c>
      <c r="D170" s="54" t="s">
        <v>70</v>
      </c>
      <c r="E170" s="286" t="str">
        <f>VLOOKUP(D170,'Listes Inventaire'!E:F,2,FALSE)</f>
        <v>Ds</v>
      </c>
      <c r="F170" s="361" t="s">
        <v>462</v>
      </c>
      <c r="G170" s="263" t="str">
        <f>VLOOKUP(F170,'Listes Inventaire'!H:I,2,FALSE)</f>
        <v>Tcff</v>
      </c>
      <c r="H170" s="369" t="s">
        <v>468</v>
      </c>
      <c r="J170" s="233" t="s">
        <v>469</v>
      </c>
      <c r="K170" s="97">
        <v>1</v>
      </c>
      <c r="L170" s="388">
        <v>6</v>
      </c>
      <c r="M170" s="97" t="s">
        <v>715</v>
      </c>
      <c r="N170" s="399"/>
      <c r="O170" s="399"/>
      <c r="P170" s="364"/>
      <c r="Q170" s="97"/>
      <c r="R170" s="365"/>
      <c r="S170" s="97"/>
      <c r="T170" s="97"/>
    </row>
    <row r="171" spans="1:21" hidden="1" x14ac:dyDescent="0.25">
      <c r="B171" s="345" t="str">
        <f t="shared" si="5"/>
        <v>SS-Md-Via-LTV1200</v>
      </c>
      <c r="C171" s="378" t="s">
        <v>116</v>
      </c>
      <c r="D171" s="379" t="s">
        <v>117</v>
      </c>
      <c r="E171" s="286" t="str">
        <f>VLOOKUP(D171,'Listes Inventaire'!E4:F18,2,FALSE)</f>
        <v>Md</v>
      </c>
      <c r="F171" s="368" t="s">
        <v>241</v>
      </c>
      <c r="G171" s="263" t="str">
        <f>VLOOKUP(F171,'Listes Inventaire'!H:I,2,FALSE)</f>
        <v>Via</v>
      </c>
      <c r="H171" s="369" t="s">
        <v>615</v>
      </c>
      <c r="I171" s="370">
        <v>0</v>
      </c>
      <c r="J171" s="371" t="s">
        <v>242</v>
      </c>
      <c r="K171" s="367">
        <v>1</v>
      </c>
      <c r="L171" s="337">
        <v>1</v>
      </c>
      <c r="M171" s="367" t="s">
        <v>60</v>
      </c>
      <c r="N171" s="401">
        <v>0</v>
      </c>
      <c r="O171" s="403">
        <v>0</v>
      </c>
      <c r="P171" s="357">
        <v>0</v>
      </c>
      <c r="Q171" s="359" t="s">
        <v>556</v>
      </c>
      <c r="R171" s="358">
        <v>0</v>
      </c>
      <c r="S171" s="373">
        <v>0</v>
      </c>
      <c r="T171" s="345">
        <v>0</v>
      </c>
    </row>
    <row r="172" spans="1:21" ht="17.100000000000001" hidden="1" customHeight="1" x14ac:dyDescent="0.25">
      <c r="B172" s="345" t="str">
        <f t="shared" si="5"/>
        <v>MEBS-Ds-WAL-NiBP-11</v>
      </c>
      <c r="C172" s="54" t="s">
        <v>413</v>
      </c>
      <c r="D172" s="54" t="s">
        <v>70</v>
      </c>
      <c r="E172" s="286" t="str">
        <f>VLOOKUP(D172,'Listes Inventaire'!E:F,2,FALSE)</f>
        <v>Ds</v>
      </c>
      <c r="F172" s="361" t="s">
        <v>409</v>
      </c>
      <c r="G172" s="263" t="str">
        <f>VLOOKUP(F172,'Listes Inventaire'!H:I,2,FALSE)</f>
        <v>WAL</v>
      </c>
      <c r="H172" s="394" t="s">
        <v>418</v>
      </c>
      <c r="I172" s="72" t="s">
        <v>410</v>
      </c>
      <c r="J172" s="233" t="s">
        <v>411</v>
      </c>
      <c r="K172" s="97">
        <v>2</v>
      </c>
      <c r="L172" s="443" t="s">
        <v>556</v>
      </c>
      <c r="M172" s="97" t="s">
        <v>412</v>
      </c>
      <c r="N172" s="399">
        <v>29.03</v>
      </c>
      <c r="O172" s="399">
        <v>23.03</v>
      </c>
      <c r="P172" s="364"/>
      <c r="Q172" s="97" t="s">
        <v>556</v>
      </c>
      <c r="R172" s="365"/>
      <c r="S172" s="97"/>
      <c r="T172" s="97"/>
    </row>
    <row r="173" spans="1:21" s="366" customFormat="1" hidden="1" x14ac:dyDescent="0.25">
      <c r="A173" s="54"/>
      <c r="B173" s="345" t="str">
        <f t="shared" si="5"/>
        <v>MEBS-Ot-WAL-CalibKey</v>
      </c>
      <c r="C173" s="54" t="s">
        <v>413</v>
      </c>
      <c r="D173" s="54" t="s">
        <v>195</v>
      </c>
      <c r="E173" s="286" t="str">
        <f>VLOOKUP(D173,'Listes Inventaire'!E:F,2,FALSE)</f>
        <v>Ot</v>
      </c>
      <c r="F173" s="361" t="s">
        <v>409</v>
      </c>
      <c r="G173" s="263" t="str">
        <f>VLOOKUP(F173,'Listes Inventaire'!H:I,2,FALSE)</f>
        <v>WAL</v>
      </c>
      <c r="H173" s="362" t="s">
        <v>417</v>
      </c>
      <c r="I173" s="54" t="s">
        <v>414</v>
      </c>
      <c r="J173" s="233" t="s">
        <v>415</v>
      </c>
      <c r="K173" s="97">
        <v>3</v>
      </c>
      <c r="L173" s="388">
        <v>1</v>
      </c>
      <c r="M173" s="97" t="s">
        <v>412</v>
      </c>
      <c r="N173" s="399">
        <v>49.99</v>
      </c>
      <c r="O173" s="399">
        <v>38.590000000000003</v>
      </c>
      <c r="P173" s="364"/>
      <c r="Q173" s="97" t="s">
        <v>556</v>
      </c>
      <c r="R173" s="365"/>
      <c r="S173" s="97"/>
      <c r="T173" s="97"/>
      <c r="U173" s="54"/>
    </row>
    <row r="174" spans="1:21" ht="17.100000000000001" customHeight="1" x14ac:dyDescent="0.25">
      <c r="B174" s="345" t="str">
        <f t="shared" si="5"/>
        <v>DP-Ds-Zoll-MsCb3</v>
      </c>
      <c r="C174" s="378" t="s">
        <v>41</v>
      </c>
      <c r="D174" s="379" t="s">
        <v>70</v>
      </c>
      <c r="E174" s="286" t="str">
        <f>VLOOKUP(D174,'Listes Inventaire'!E4:F18,2,FALSE)</f>
        <v>Ds</v>
      </c>
      <c r="F174" s="368" t="s">
        <v>179</v>
      </c>
      <c r="G174" s="263" t="str">
        <f>VLOOKUP(F174,'Listes Inventaire'!H:I,2,FALSE)</f>
        <v>Zoll</v>
      </c>
      <c r="H174" s="369" t="s">
        <v>473</v>
      </c>
      <c r="I174" s="370">
        <v>0</v>
      </c>
      <c r="J174" s="371" t="s">
        <v>244</v>
      </c>
      <c r="K174" s="367">
        <v>7</v>
      </c>
      <c r="L174" s="340" t="s">
        <v>68</v>
      </c>
      <c r="M174" s="367" t="s">
        <v>60</v>
      </c>
      <c r="N174" s="404"/>
      <c r="O174" s="404"/>
      <c r="P174" s="382"/>
      <c r="Q174" s="384"/>
      <c r="R174" s="383"/>
      <c r="S174" s="385"/>
      <c r="T174" s="346"/>
    </row>
    <row r="175" spans="1:21" s="414" customFormat="1" x14ac:dyDescent="0.25">
      <c r="B175" s="345" t="str">
        <f t="shared" si="5"/>
        <v>DP-Ds-Zoll-XX</v>
      </c>
      <c r="C175" s="378" t="s">
        <v>41</v>
      </c>
      <c r="D175" s="379" t="s">
        <v>70</v>
      </c>
      <c r="E175" s="286" t="str">
        <f>VLOOKUP(D175,'Listes Inventaire'!E4:F18,2,FALSE)</f>
        <v>Ds</v>
      </c>
      <c r="F175" s="368" t="s">
        <v>179</v>
      </c>
      <c r="G175" s="263" t="str">
        <f>VLOOKUP(F175,'Listes Inventaire'!H:I,2,FALSE)</f>
        <v>Zoll</v>
      </c>
      <c r="H175" s="369" t="s">
        <v>284</v>
      </c>
      <c r="I175" s="370">
        <v>0</v>
      </c>
      <c r="J175" s="371" t="s">
        <v>245</v>
      </c>
      <c r="K175" s="367">
        <v>1</v>
      </c>
      <c r="L175" s="340" t="s">
        <v>68</v>
      </c>
      <c r="M175" s="367" t="s">
        <v>60</v>
      </c>
      <c r="N175" s="401"/>
      <c r="O175" s="401"/>
      <c r="P175" s="357"/>
      <c r="Q175" s="359"/>
      <c r="R175" s="358"/>
      <c r="S175" s="360"/>
      <c r="T175" s="345"/>
    </row>
    <row r="176" spans="1:21" s="414" customFormat="1" ht="17.100000000000001" customHeight="1" x14ac:dyDescent="0.25">
      <c r="B176" s="345" t="str">
        <f t="shared" si="5"/>
        <v>DP-De-Zoll-Es-001</v>
      </c>
      <c r="C176" s="378" t="s">
        <v>41</v>
      </c>
      <c r="D176" s="379" t="s">
        <v>256</v>
      </c>
      <c r="E176" s="286" t="str">
        <f>VLOOKUP(D176,'Listes Inventaire'!E4:F18,2,FALSE)</f>
        <v>De</v>
      </c>
      <c r="F176" s="368" t="s">
        <v>179</v>
      </c>
      <c r="G176" s="263" t="str">
        <f>VLOOKUP(F176,'Listes Inventaire'!H:I,2,FALSE)</f>
        <v>Zoll</v>
      </c>
      <c r="H176" s="369" t="s">
        <v>492</v>
      </c>
      <c r="I176" s="370">
        <v>0</v>
      </c>
      <c r="J176" s="371" t="s">
        <v>243</v>
      </c>
      <c r="K176" s="367">
        <v>0</v>
      </c>
      <c r="L176" s="340" t="s">
        <v>68</v>
      </c>
      <c r="M176" s="367" t="s">
        <v>60</v>
      </c>
      <c r="N176" s="401"/>
      <c r="O176" s="401"/>
      <c r="P176" s="357"/>
      <c r="Q176" s="359"/>
      <c r="R176" s="358"/>
      <c r="S176" s="360"/>
      <c r="T176" s="345"/>
    </row>
    <row r="177" spans="2:20" ht="17.100000000000001" customHeight="1" x14ac:dyDescent="0.25">
      <c r="B177" s="345" t="str">
        <f t="shared" si="5"/>
        <v>DP-Ds-Zoll-XX</v>
      </c>
      <c r="C177" s="378" t="s">
        <v>41</v>
      </c>
      <c r="D177" s="379" t="s">
        <v>70</v>
      </c>
      <c r="E177" s="286" t="str">
        <f>VLOOKUP(D177,'Listes Inventaire'!E4:F18,2,FALSE)</f>
        <v>Ds</v>
      </c>
      <c r="F177" s="368" t="s">
        <v>179</v>
      </c>
      <c r="G177" s="263" t="str">
        <f>VLOOKUP(F177,'Listes Inventaire'!H:I,2,FALSE)</f>
        <v>Zoll</v>
      </c>
      <c r="H177" s="369" t="s">
        <v>284</v>
      </c>
      <c r="I177" s="370">
        <v>0</v>
      </c>
      <c r="J177" s="371" t="s">
        <v>246</v>
      </c>
      <c r="K177" s="367">
        <v>1</v>
      </c>
      <c r="L177" s="340" t="s">
        <v>68</v>
      </c>
      <c r="M177" s="367" t="s">
        <v>60</v>
      </c>
      <c r="N177" s="401"/>
      <c r="O177" s="401"/>
      <c r="P177" s="357"/>
      <c r="Q177" s="359"/>
      <c r="R177" s="358"/>
      <c r="S177" s="360"/>
      <c r="T177" s="345"/>
    </row>
    <row r="178" spans="2:20" hidden="1" x14ac:dyDescent="0.25">
      <c r="B178" s="345" t="str">
        <f t="shared" si="5"/>
        <v>JMD-Ds-Zoll-XX</v>
      </c>
      <c r="C178" s="378" t="s">
        <v>53</v>
      </c>
      <c r="D178" s="379" t="s">
        <v>70</v>
      </c>
      <c r="E178" s="286" t="str">
        <f>VLOOKUP(D178,'Listes Inventaire'!E4:F18,2,FALSE)</f>
        <v>Ds</v>
      </c>
      <c r="F178" s="368" t="s">
        <v>179</v>
      </c>
      <c r="G178" s="263" t="str">
        <f>VLOOKUP(F178,'Listes Inventaire'!H:I,2,FALSE)</f>
        <v>Zoll</v>
      </c>
      <c r="H178" s="392" t="s">
        <v>284</v>
      </c>
      <c r="I178" s="410"/>
      <c r="J178" s="371" t="s">
        <v>247</v>
      </c>
      <c r="K178" s="367">
        <v>4</v>
      </c>
      <c r="L178" s="340" t="s">
        <v>68</v>
      </c>
      <c r="M178" s="367" t="s">
        <v>60</v>
      </c>
      <c r="N178" s="399"/>
      <c r="O178" s="399"/>
      <c r="P178" s="364"/>
      <c r="Q178" s="97" t="s">
        <v>556</v>
      </c>
      <c r="R178" s="365"/>
      <c r="S178" s="97"/>
      <c r="T178" s="97"/>
    </row>
    <row r="179" spans="2:20" ht="17.100000000000001" customHeight="1" x14ac:dyDescent="0.25">
      <c r="B179" s="345" t="str">
        <f t="shared" si="5"/>
        <v>DP-Ds-Zoll-XX</v>
      </c>
      <c r="C179" s="380" t="s">
        <v>41</v>
      </c>
      <c r="D179" s="381" t="s">
        <v>70</v>
      </c>
      <c r="E179" s="286" t="str">
        <f>VLOOKUP(D179,'Listes Inventaire'!E4:F18,2,FALSE)</f>
        <v>Ds</v>
      </c>
      <c r="F179" s="348" t="s">
        <v>179</v>
      </c>
      <c r="G179" s="263" t="str">
        <f>VLOOKUP(F179,'Listes Inventaire'!H:I,2,FALSE)</f>
        <v>Zoll</v>
      </c>
      <c r="H179" s="349" t="s">
        <v>284</v>
      </c>
      <c r="I179" s="350">
        <v>0</v>
      </c>
      <c r="J179" s="371" t="s">
        <v>248</v>
      </c>
      <c r="K179" s="367">
        <v>11</v>
      </c>
      <c r="L179" s="340" t="s">
        <v>68</v>
      </c>
      <c r="M179" s="346" t="s">
        <v>60</v>
      </c>
      <c r="N179" s="401"/>
      <c r="O179" s="403"/>
      <c r="P179" s="357"/>
      <c r="Q179" s="359"/>
      <c r="R179" s="358"/>
      <c r="S179" s="360"/>
      <c r="T179" s="345"/>
    </row>
    <row r="180" spans="2:20" hidden="1" x14ac:dyDescent="0.25">
      <c r="B180" s="345" t="str">
        <f t="shared" si="5"/>
        <v>AM-Ds-Zoll-AEDPbatt</v>
      </c>
      <c r="C180" s="374" t="s">
        <v>177</v>
      </c>
      <c r="D180" s="375" t="s">
        <v>70</v>
      </c>
      <c r="E180" s="286" t="str">
        <f>VLOOKUP(D180,'Listes Inventaire'!E4:F18,2,FALSE)</f>
        <v>Ds</v>
      </c>
      <c r="F180" s="376" t="s">
        <v>179</v>
      </c>
      <c r="G180" s="263" t="str">
        <f>VLOOKUP(F180,'Listes Inventaire'!H:I,2,FALSE)</f>
        <v>Zoll</v>
      </c>
      <c r="H180" s="460" t="s">
        <v>617</v>
      </c>
      <c r="I180" s="105" t="s">
        <v>180</v>
      </c>
      <c r="J180" s="232" t="s">
        <v>181</v>
      </c>
      <c r="K180" s="345">
        <v>1</v>
      </c>
      <c r="L180" s="340">
        <v>0</v>
      </c>
      <c r="M180" s="345" t="s">
        <v>77</v>
      </c>
      <c r="N180" s="399">
        <v>541.5</v>
      </c>
      <c r="O180" s="401">
        <v>473.88</v>
      </c>
      <c r="P180" s="357"/>
      <c r="Q180" s="359" t="s">
        <v>556</v>
      </c>
      <c r="R180" s="358"/>
      <c r="S180" s="360"/>
      <c r="T180" s="345"/>
    </row>
    <row r="181" spans="2:20" ht="17.100000000000001" hidden="1" customHeight="1" x14ac:dyDescent="0.25">
      <c r="B181" s="345" t="str">
        <f t="shared" si="5"/>
        <v>UK-Ds-Zoll-MsBatN</v>
      </c>
      <c r="C181" s="380" t="s">
        <v>252</v>
      </c>
      <c r="D181" s="379" t="s">
        <v>70</v>
      </c>
      <c r="E181" s="286" t="str">
        <f>VLOOKUP(D181,'Listes Inventaire'!E5:F19,2,FALSE)</f>
        <v>Ds</v>
      </c>
      <c r="F181" s="348" t="s">
        <v>179</v>
      </c>
      <c r="G181" s="263" t="str">
        <f>VLOOKUP(F181,'Listes Inventaire'!H:I,2,FALSE)</f>
        <v>Zoll</v>
      </c>
      <c r="H181" s="349" t="s">
        <v>475</v>
      </c>
      <c r="I181" s="350"/>
      <c r="J181" s="351" t="s">
        <v>476</v>
      </c>
      <c r="K181" s="346">
        <v>1</v>
      </c>
      <c r="L181" s="340">
        <v>1</v>
      </c>
      <c r="M181" s="346" t="s">
        <v>77</v>
      </c>
      <c r="N181" s="401"/>
      <c r="O181" s="402"/>
      <c r="P181" s="357"/>
      <c r="Q181" s="359" t="s">
        <v>556</v>
      </c>
      <c r="R181" s="358"/>
      <c r="S181" s="360"/>
      <c r="T181" s="345"/>
    </row>
    <row r="182" spans="2:20" x14ac:dyDescent="0.25">
      <c r="B182" s="345" t="str">
        <f t="shared" si="5"/>
        <v>DP-Ds-Zoll-SoftCs</v>
      </c>
      <c r="C182" s="374" t="s">
        <v>41</v>
      </c>
      <c r="D182" s="375" t="s">
        <v>70</v>
      </c>
      <c r="E182" s="286" t="str">
        <f>VLOOKUP(D182,'Listes Inventaire'!E4:F18,2,FALSE)</f>
        <v>Ds</v>
      </c>
      <c r="F182" s="376" t="s">
        <v>179</v>
      </c>
      <c r="G182" s="263" t="str">
        <f>VLOOKUP(F182,'Listes Inventaire'!H:I,2,FALSE)</f>
        <v>Zoll</v>
      </c>
      <c r="H182" s="460" t="s">
        <v>616</v>
      </c>
      <c r="I182" s="105" t="s">
        <v>474</v>
      </c>
      <c r="J182" s="232" t="s">
        <v>249</v>
      </c>
      <c r="K182" s="345">
        <v>13</v>
      </c>
      <c r="L182" s="340" t="s">
        <v>68</v>
      </c>
      <c r="M182" s="345" t="s">
        <v>60</v>
      </c>
      <c r="N182" s="401"/>
      <c r="O182" s="401"/>
      <c r="P182" s="357"/>
      <c r="Q182" s="359"/>
      <c r="R182" s="358"/>
      <c r="S182" s="360"/>
      <c r="T182" s="345"/>
    </row>
    <row r="183" spans="2:20" ht="17.100000000000001" hidden="1" customHeight="1" x14ac:dyDescent="0.25">
      <c r="B183" s="345" t="str">
        <f t="shared" si="5"/>
        <v>AM-Ds-Zoll-FZ-190</v>
      </c>
      <c r="C183" s="374" t="s">
        <v>177</v>
      </c>
      <c r="D183" s="375" t="s">
        <v>70</v>
      </c>
      <c r="E183" s="286" t="str">
        <f>VLOOKUP(D183,'Listes Inventaire'!E4:F18,2,FALSE)</f>
        <v>Ds</v>
      </c>
      <c r="F183" s="376" t="s">
        <v>179</v>
      </c>
      <c r="G183" s="263" t="str">
        <f>VLOOKUP(F183,'Listes Inventaire'!H:I,2,FALSE)</f>
        <v>Zoll</v>
      </c>
      <c r="H183" s="377" t="s">
        <v>178</v>
      </c>
      <c r="I183" s="105" t="s">
        <v>178</v>
      </c>
      <c r="J183" s="232" t="s">
        <v>716</v>
      </c>
      <c r="K183" s="345">
        <v>1</v>
      </c>
      <c r="L183" s="388">
        <v>2</v>
      </c>
      <c r="M183" s="345" t="s">
        <v>77</v>
      </c>
      <c r="N183" s="399">
        <v>314.20999999999998</v>
      </c>
      <c r="O183" s="401">
        <v>314.20999999999998</v>
      </c>
      <c r="P183" s="357"/>
      <c r="Q183" s="359" t="s">
        <v>556</v>
      </c>
      <c r="R183" s="358"/>
      <c r="S183" s="360"/>
      <c r="T183" s="345"/>
    </row>
    <row r="184" spans="2:20" x14ac:dyDescent="0.25">
      <c r="B184" s="345" t="str">
        <f t="shared" si="5"/>
        <v>DP-De-Zoll-MsBlu1</v>
      </c>
      <c r="C184" s="380" t="s">
        <v>41</v>
      </c>
      <c r="D184" s="381" t="s">
        <v>256</v>
      </c>
      <c r="E184" s="286" t="str">
        <f>VLOOKUP(D184,'Listes Inventaire'!E4:F18,2,FALSE)</f>
        <v>De</v>
      </c>
      <c r="F184" s="348" t="s">
        <v>179</v>
      </c>
      <c r="G184" s="263" t="str">
        <f>VLOOKUP(F184,'Listes Inventaire'!H:I,2,FALSE)</f>
        <v>Zoll</v>
      </c>
      <c r="H184" s="462" t="s">
        <v>461</v>
      </c>
      <c r="I184" s="463">
        <v>0</v>
      </c>
      <c r="J184" s="351" t="s">
        <v>457</v>
      </c>
      <c r="K184" s="346">
        <v>1</v>
      </c>
      <c r="L184" s="337">
        <v>1</v>
      </c>
      <c r="M184" s="346" t="s">
        <v>60</v>
      </c>
      <c r="N184" s="401"/>
      <c r="O184" s="401"/>
      <c r="P184" s="357"/>
      <c r="Q184" s="359"/>
      <c r="R184" s="358"/>
      <c r="S184" s="360"/>
      <c r="T184" s="345"/>
    </row>
    <row r="185" spans="2:20" x14ac:dyDescent="0.25">
      <c r="B185" s="345" t="str">
        <f t="shared" si="5"/>
        <v>DP-De-Zoll-MsBlu2</v>
      </c>
      <c r="C185" s="380" t="s">
        <v>41</v>
      </c>
      <c r="D185" s="381" t="s">
        <v>256</v>
      </c>
      <c r="E185" s="286" t="str">
        <f>VLOOKUP(D185,'Listes Inventaire'!E4:F18,2,FALSE)</f>
        <v>De</v>
      </c>
      <c r="F185" s="348" t="s">
        <v>179</v>
      </c>
      <c r="G185" s="263" t="str">
        <f>VLOOKUP(F185,'Listes Inventaire'!H:I,2,FALSE)</f>
        <v>Zoll</v>
      </c>
      <c r="H185" s="349" t="s">
        <v>460</v>
      </c>
      <c r="I185" s="350">
        <v>0</v>
      </c>
      <c r="J185" s="351" t="s">
        <v>457</v>
      </c>
      <c r="K185" s="346">
        <v>1</v>
      </c>
      <c r="L185" s="337">
        <v>1</v>
      </c>
      <c r="M185" s="346" t="s">
        <v>60</v>
      </c>
      <c r="N185" s="401"/>
      <c r="O185" s="399"/>
      <c r="P185" s="364"/>
      <c r="Q185" s="97"/>
      <c r="R185" s="365"/>
      <c r="S185" s="97"/>
      <c r="T185" s="97"/>
    </row>
    <row r="186" spans="2:20" x14ac:dyDescent="0.25">
      <c r="B186" s="345" t="str">
        <f t="shared" si="5"/>
        <v>DP-De-Zoll-MsRed</v>
      </c>
      <c r="C186" s="380" t="s">
        <v>41</v>
      </c>
      <c r="D186" s="381" t="s">
        <v>256</v>
      </c>
      <c r="E186" s="286" t="str">
        <f>VLOOKUP(D186,'Listes Inventaire'!E4:F18,2,FALSE)</f>
        <v>De</v>
      </c>
      <c r="F186" s="348" t="s">
        <v>179</v>
      </c>
      <c r="G186" s="263" t="str">
        <f>VLOOKUP(F186,'Listes Inventaire'!H:I,2,FALSE)</f>
        <v>Zoll</v>
      </c>
      <c r="H186" s="349" t="s">
        <v>459</v>
      </c>
      <c r="I186" s="350">
        <v>0</v>
      </c>
      <c r="J186" s="351" t="s">
        <v>458</v>
      </c>
      <c r="K186" s="346">
        <v>1</v>
      </c>
      <c r="L186" s="337">
        <v>1</v>
      </c>
      <c r="M186" s="346" t="s">
        <v>60</v>
      </c>
      <c r="N186" s="401"/>
      <c r="O186" s="399"/>
      <c r="P186" s="364"/>
      <c r="Q186" s="97"/>
      <c r="R186" s="365"/>
      <c r="S186" s="97"/>
      <c r="T186" s="97"/>
    </row>
    <row r="187" spans="2:20" hidden="1" x14ac:dyDescent="0.25">
      <c r="B187" s="415"/>
      <c r="C187" s="416"/>
      <c r="D187" s="417"/>
      <c r="E187" s="418"/>
      <c r="F187" s="419"/>
      <c r="G187" s="420"/>
      <c r="H187" s="421"/>
      <c r="I187" s="422"/>
      <c r="J187" s="423"/>
      <c r="K187" s="415"/>
      <c r="L187" s="424"/>
      <c r="M187" s="415"/>
      <c r="N187" s="425"/>
      <c r="O187" s="425"/>
      <c r="P187" s="426"/>
      <c r="Q187" s="427" t="s">
        <v>556</v>
      </c>
      <c r="R187" s="428"/>
      <c r="S187" s="427"/>
      <c r="T187" s="427"/>
    </row>
    <row r="188" spans="2:20" hidden="1" x14ac:dyDescent="0.25">
      <c r="B188" s="429"/>
      <c r="C188" s="430"/>
      <c r="D188" s="431"/>
      <c r="E188" s="418"/>
      <c r="F188" s="432"/>
      <c r="G188" s="420"/>
      <c r="H188" s="433"/>
      <c r="I188" s="434"/>
      <c r="J188" s="435"/>
      <c r="K188" s="436"/>
      <c r="L188" s="437"/>
      <c r="M188" s="436"/>
      <c r="N188" s="438"/>
      <c r="O188" s="438"/>
      <c r="P188" s="439"/>
      <c r="Q188" s="440" t="s">
        <v>556</v>
      </c>
      <c r="R188" s="441"/>
      <c r="S188" s="442"/>
      <c r="T188" s="429"/>
    </row>
    <row r="189" spans="2:20" x14ac:dyDescent="0.25">
      <c r="B189" s="75" t="str">
        <f t="shared" ref="B189:B203" si="6">IF(AND(ISBLANK($C189),ISBLANK($E189),ISBLANK($G189),ISBLANK($H189)),"",IF(OR(ISBLANK($C189),ISBLANK($E189),ISBLANK($G189),ISBLANK($H189)),"Missing Info",$C189&amp;"-"&amp;TEXT($E189,"0000")&amp;"-"&amp;TEXT($G189,"0000")&amp;"-"&amp;TEXT($H189,"000")))</f>
        <v>DP-De-PhyC-Lp12Base</v>
      </c>
      <c r="C189" s="52" t="s">
        <v>41</v>
      </c>
      <c r="D189" s="52" t="s">
        <v>256</v>
      </c>
      <c r="E189" s="286" t="str">
        <f>VLOOKUP(D189,'Listes Inventaire'!E:F,2,FALSE)</f>
        <v>De</v>
      </c>
      <c r="F189" s="94" t="s">
        <v>55</v>
      </c>
      <c r="G189" s="263" t="str">
        <f>VLOOKUP(F189,'Listes Inventaire'!H:I,2,FALSE)</f>
        <v>PhyC</v>
      </c>
      <c r="H189" s="268" t="s">
        <v>753</v>
      </c>
      <c r="J189" s="233" t="s">
        <v>754</v>
      </c>
      <c r="K189" s="74">
        <v>1</v>
      </c>
      <c r="L189" s="388">
        <v>1</v>
      </c>
      <c r="M189" s="74" t="s">
        <v>421</v>
      </c>
      <c r="N189" s="398"/>
      <c r="O189" s="398"/>
      <c r="P189" s="248"/>
      <c r="Q189" s="74"/>
      <c r="R189" s="297"/>
      <c r="S189" s="74"/>
      <c r="T189" s="74"/>
    </row>
    <row r="190" spans="2:20" hidden="1" x14ac:dyDescent="0.25">
      <c r="B190" s="75" t="str">
        <f t="shared" si="6"/>
        <v>DP-Form-PhyC-911</v>
      </c>
      <c r="C190" s="52" t="s">
        <v>41</v>
      </c>
      <c r="D190" s="52" t="s">
        <v>755</v>
      </c>
      <c r="E190" s="286" t="str">
        <f>VLOOKUP(D190,'Listes Inventaire'!E:F,2,FALSE)</f>
        <v>Form</v>
      </c>
      <c r="F190" s="94" t="s">
        <v>55</v>
      </c>
      <c r="G190" s="263" t="str">
        <f>VLOOKUP(F190,'Listes Inventaire'!H:I,2,FALSE)</f>
        <v>PhyC</v>
      </c>
      <c r="H190" s="268">
        <v>911</v>
      </c>
      <c r="J190" s="233" t="s">
        <v>758</v>
      </c>
      <c r="K190" s="74"/>
      <c r="L190" s="388">
        <v>1</v>
      </c>
      <c r="M190" s="74" t="s">
        <v>412</v>
      </c>
      <c r="N190" s="398">
        <v>850</v>
      </c>
      <c r="O190" s="398">
        <v>1</v>
      </c>
      <c r="P190" s="248">
        <v>1</v>
      </c>
      <c r="Q190" s="74" t="s">
        <v>556</v>
      </c>
      <c r="R190" s="297"/>
      <c r="S190" s="74"/>
      <c r="T190" s="74"/>
    </row>
    <row r="191" spans="2:20" hidden="1" x14ac:dyDescent="0.25">
      <c r="B191" s="75" t="str">
        <f t="shared" si="6"/>
        <v>Missing Info</v>
      </c>
      <c r="E191" s="286" t="e">
        <f>VLOOKUP(D191,'Listes Inventaire'!E:F,2,FALSE)</f>
        <v>#N/A</v>
      </c>
      <c r="F191" s="94"/>
      <c r="G191" s="263" t="e">
        <f>VLOOKUP(F191,'Listes Inventaire'!H:I,2,FALSE)</f>
        <v>#N/A</v>
      </c>
      <c r="J191" s="233"/>
      <c r="K191" s="74"/>
      <c r="L191" s="388">
        <v>1</v>
      </c>
      <c r="M191" s="74"/>
      <c r="N191" s="398"/>
      <c r="O191" s="398"/>
      <c r="P191" s="248"/>
      <c r="Q191" s="74" t="s">
        <v>556</v>
      </c>
      <c r="R191" s="297"/>
      <c r="S191" s="74"/>
      <c r="T191" s="74"/>
    </row>
    <row r="192" spans="2:20" hidden="1" x14ac:dyDescent="0.25">
      <c r="B192" s="75" t="str">
        <f t="shared" si="6"/>
        <v>Missing Info</v>
      </c>
      <c r="E192" s="286" t="e">
        <f>VLOOKUP(D192,'Listes Inventaire'!E:F,2,FALSE)</f>
        <v>#N/A</v>
      </c>
      <c r="F192" s="94"/>
      <c r="G192" s="263" t="e">
        <f>VLOOKUP(F192,'Listes Inventaire'!H:I,2,FALSE)</f>
        <v>#N/A</v>
      </c>
      <c r="J192" s="233"/>
      <c r="K192" s="74"/>
      <c r="L192" s="388">
        <v>1</v>
      </c>
      <c r="M192" s="74"/>
      <c r="N192" s="398"/>
      <c r="O192" s="398"/>
      <c r="P192" s="248"/>
      <c r="Q192" s="74" t="s">
        <v>556</v>
      </c>
      <c r="R192" s="297"/>
      <c r="S192" s="74"/>
      <c r="T192" s="74"/>
    </row>
    <row r="193" spans="2:20" hidden="1" x14ac:dyDescent="0.25">
      <c r="B193" s="75" t="str">
        <f t="shared" si="6"/>
        <v>Missing Info</v>
      </c>
      <c r="E193" s="286" t="e">
        <f>VLOOKUP(D193,'Listes Inventaire'!E:F,2,FALSE)</f>
        <v>#N/A</v>
      </c>
      <c r="F193" s="94"/>
      <c r="G193" s="263" t="e">
        <f>VLOOKUP(F193,'Listes Inventaire'!H:I,2,FALSE)</f>
        <v>#N/A</v>
      </c>
      <c r="J193" s="233"/>
      <c r="K193" s="74"/>
      <c r="L193" s="388">
        <v>1</v>
      </c>
      <c r="M193" s="74"/>
      <c r="N193" s="398"/>
      <c r="O193" s="398"/>
      <c r="P193" s="248"/>
      <c r="Q193" s="74" t="s">
        <v>556</v>
      </c>
      <c r="R193" s="297"/>
      <c r="S193" s="74"/>
      <c r="T193" s="74"/>
    </row>
    <row r="194" spans="2:20" hidden="1" x14ac:dyDescent="0.25">
      <c r="B194" s="75" t="str">
        <f t="shared" si="6"/>
        <v>Missing Info</v>
      </c>
      <c r="E194" s="286" t="e">
        <f>VLOOKUP(D194,'Listes Inventaire'!E:F,2,FALSE)</f>
        <v>#N/A</v>
      </c>
      <c r="F194" s="94"/>
      <c r="G194" s="263" t="e">
        <f>VLOOKUP(F194,'Listes Inventaire'!H:I,2,FALSE)</f>
        <v>#N/A</v>
      </c>
      <c r="J194" s="233"/>
      <c r="K194" s="74"/>
      <c r="L194" s="388">
        <v>1</v>
      </c>
      <c r="M194" s="74"/>
      <c r="N194" s="398"/>
      <c r="O194" s="398"/>
      <c r="P194" s="248"/>
      <c r="Q194" s="74" t="s">
        <v>556</v>
      </c>
      <c r="R194" s="297"/>
      <c r="S194" s="74"/>
      <c r="T194" s="74"/>
    </row>
    <row r="195" spans="2:20" hidden="1" x14ac:dyDescent="0.25">
      <c r="B195" s="75" t="str">
        <f t="shared" si="6"/>
        <v>Missing Info</v>
      </c>
      <c r="E195" s="286" t="e">
        <f>VLOOKUP(D195,'Listes Inventaire'!E:F,2,FALSE)</f>
        <v>#N/A</v>
      </c>
      <c r="F195" s="94"/>
      <c r="G195" s="263" t="e">
        <f>VLOOKUP(F195,'Listes Inventaire'!H:I,2,FALSE)</f>
        <v>#N/A</v>
      </c>
      <c r="J195" s="233"/>
      <c r="K195" s="74"/>
      <c r="L195" s="388">
        <v>1</v>
      </c>
      <c r="M195" s="74"/>
      <c r="N195" s="398"/>
      <c r="O195" s="398"/>
      <c r="P195" s="248"/>
      <c r="Q195" s="74" t="s">
        <v>556</v>
      </c>
      <c r="R195" s="297"/>
      <c r="S195" s="74"/>
      <c r="T195" s="74"/>
    </row>
    <row r="196" spans="2:20" hidden="1" x14ac:dyDescent="0.25">
      <c r="B196" s="75" t="str">
        <f t="shared" si="6"/>
        <v>Missing Info</v>
      </c>
      <c r="E196" s="286" t="e">
        <f>VLOOKUP(D196,'Listes Inventaire'!E:F,2,FALSE)</f>
        <v>#N/A</v>
      </c>
      <c r="F196" s="94"/>
      <c r="G196" s="263" t="e">
        <f>VLOOKUP(F196,'Listes Inventaire'!H:I,2,FALSE)</f>
        <v>#N/A</v>
      </c>
      <c r="J196" s="233"/>
      <c r="K196" s="74"/>
      <c r="L196" s="388">
        <v>1</v>
      </c>
      <c r="M196" s="74"/>
      <c r="N196" s="398"/>
      <c r="O196" s="398"/>
      <c r="P196" s="248"/>
      <c r="Q196" s="74" t="s">
        <v>556</v>
      </c>
      <c r="R196" s="297"/>
      <c r="S196" s="74"/>
      <c r="T196" s="74"/>
    </row>
    <row r="197" spans="2:20" hidden="1" x14ac:dyDescent="0.25">
      <c r="B197" s="75" t="str">
        <f t="shared" si="6"/>
        <v>Missing Info</v>
      </c>
      <c r="E197" s="286" t="e">
        <f>VLOOKUP(D197,'Listes Inventaire'!E:F,2,FALSE)</f>
        <v>#N/A</v>
      </c>
      <c r="F197" s="94"/>
      <c r="G197" s="263" t="e">
        <f>VLOOKUP(F197,'Listes Inventaire'!H:I,2,FALSE)</f>
        <v>#N/A</v>
      </c>
      <c r="J197" s="233"/>
      <c r="K197" s="74"/>
      <c r="L197" s="388">
        <v>1</v>
      </c>
      <c r="M197" s="74"/>
      <c r="N197" s="398"/>
      <c r="O197" s="398"/>
      <c r="P197" s="248"/>
      <c r="Q197" s="74" t="s">
        <v>556</v>
      </c>
      <c r="R197" s="297"/>
      <c r="S197" s="74"/>
      <c r="T197" s="74"/>
    </row>
    <row r="198" spans="2:20" hidden="1" x14ac:dyDescent="0.25">
      <c r="B198" s="75" t="str">
        <f t="shared" si="6"/>
        <v>Missing Info</v>
      </c>
      <c r="E198" s="286" t="e">
        <f>VLOOKUP(D198,'Listes Inventaire'!E:F,2,FALSE)</f>
        <v>#N/A</v>
      </c>
      <c r="F198" s="94"/>
      <c r="G198" s="263" t="e">
        <f>VLOOKUP(F198,'Listes Inventaire'!H:I,2,FALSE)</f>
        <v>#N/A</v>
      </c>
      <c r="J198" s="233"/>
      <c r="K198" s="74"/>
      <c r="L198" s="388">
        <v>1</v>
      </c>
      <c r="M198" s="74"/>
      <c r="N198" s="398"/>
      <c r="O198" s="398"/>
      <c r="P198" s="248"/>
      <c r="Q198" s="74" t="s">
        <v>556</v>
      </c>
      <c r="R198" s="297"/>
      <c r="S198" s="74"/>
      <c r="T198" s="74"/>
    </row>
    <row r="199" spans="2:20" hidden="1" x14ac:dyDescent="0.25">
      <c r="B199" s="75" t="str">
        <f t="shared" si="6"/>
        <v>Missing Info</v>
      </c>
      <c r="E199" s="286" t="e">
        <f>VLOOKUP(D199,'Listes Inventaire'!E:F,2,FALSE)</f>
        <v>#N/A</v>
      </c>
      <c r="F199" s="94"/>
      <c r="G199" s="263" t="e">
        <f>VLOOKUP(F199,'Listes Inventaire'!H:I,2,FALSE)</f>
        <v>#N/A</v>
      </c>
      <c r="J199" s="233"/>
      <c r="K199" s="74"/>
      <c r="L199" s="388">
        <v>1</v>
      </c>
      <c r="M199" s="74"/>
      <c r="N199" s="398"/>
      <c r="O199" s="398"/>
      <c r="P199" s="248"/>
      <c r="Q199" s="74" t="s">
        <v>556</v>
      </c>
      <c r="R199" s="297"/>
      <c r="S199" s="74"/>
      <c r="T199" s="74"/>
    </row>
    <row r="200" spans="2:20" hidden="1" x14ac:dyDescent="0.25">
      <c r="B200" s="75" t="str">
        <f t="shared" si="6"/>
        <v>Missing Info</v>
      </c>
      <c r="E200" s="286" t="e">
        <f>VLOOKUP(D200,'Listes Inventaire'!E:F,2,FALSE)</f>
        <v>#N/A</v>
      </c>
      <c r="F200" s="94"/>
      <c r="G200" s="263" t="e">
        <f>VLOOKUP(F200,'Listes Inventaire'!H:I,2,FALSE)</f>
        <v>#N/A</v>
      </c>
      <c r="J200" s="233"/>
      <c r="K200" s="74"/>
      <c r="L200" s="388">
        <v>1</v>
      </c>
      <c r="M200" s="74"/>
      <c r="N200" s="398"/>
      <c r="O200" s="398"/>
      <c r="P200" s="248"/>
      <c r="Q200" s="74" t="s">
        <v>556</v>
      </c>
      <c r="R200" s="297"/>
      <c r="S200" s="74"/>
      <c r="T200" s="74"/>
    </row>
    <row r="201" spans="2:20" hidden="1" x14ac:dyDescent="0.25">
      <c r="B201" s="75" t="str">
        <f t="shared" si="6"/>
        <v>Missing Info</v>
      </c>
      <c r="E201" s="286" t="e">
        <f>VLOOKUP(D201,'Listes Inventaire'!E:F,2,FALSE)</f>
        <v>#N/A</v>
      </c>
      <c r="F201" s="94"/>
      <c r="G201" s="263" t="e">
        <f>VLOOKUP(F201,'Listes Inventaire'!H:I,2,FALSE)</f>
        <v>#N/A</v>
      </c>
      <c r="J201" s="233"/>
      <c r="K201" s="74"/>
      <c r="L201" s="388">
        <v>1</v>
      </c>
      <c r="M201" s="74"/>
      <c r="N201" s="398"/>
      <c r="O201" s="398"/>
      <c r="P201" s="248"/>
      <c r="Q201" s="74" t="s">
        <v>556</v>
      </c>
      <c r="R201" s="297"/>
      <c r="S201" s="74"/>
      <c r="T201" s="74"/>
    </row>
    <row r="202" spans="2:20" hidden="1" x14ac:dyDescent="0.25">
      <c r="B202" s="75" t="str">
        <f t="shared" si="6"/>
        <v>Missing Info</v>
      </c>
      <c r="E202" s="286" t="e">
        <f>VLOOKUP(D202,'Listes Inventaire'!E:F,2,FALSE)</f>
        <v>#N/A</v>
      </c>
      <c r="F202" s="94"/>
      <c r="G202" s="263" t="e">
        <f>VLOOKUP(F202,'Listes Inventaire'!H:I,2,FALSE)</f>
        <v>#N/A</v>
      </c>
      <c r="J202" s="233"/>
      <c r="K202" s="74"/>
      <c r="L202" s="388">
        <v>1</v>
      </c>
      <c r="M202" s="74"/>
      <c r="N202" s="398"/>
      <c r="O202" s="398"/>
      <c r="P202" s="248"/>
      <c r="Q202" s="74" t="s">
        <v>556</v>
      </c>
      <c r="R202" s="297"/>
      <c r="S202" s="74"/>
      <c r="T202" s="74"/>
    </row>
    <row r="203" spans="2:20" hidden="1" x14ac:dyDescent="0.25">
      <c r="B203" s="75" t="str">
        <f t="shared" si="6"/>
        <v>Missing Info</v>
      </c>
      <c r="E203" s="286" t="e">
        <f>VLOOKUP(D203,'Listes Inventaire'!E:F,2,FALSE)</f>
        <v>#N/A</v>
      </c>
      <c r="F203" s="94"/>
      <c r="G203" s="263" t="e">
        <f>VLOOKUP(F203,'Listes Inventaire'!H:I,2,FALSE)</f>
        <v>#N/A</v>
      </c>
      <c r="J203" s="233"/>
      <c r="K203" s="74"/>
      <c r="L203" s="388">
        <v>1</v>
      </c>
      <c r="M203" s="74"/>
      <c r="N203" s="398"/>
      <c r="O203" s="398"/>
      <c r="P203" s="248"/>
      <c r="Q203" s="74" t="s">
        <v>556</v>
      </c>
      <c r="R203" s="297"/>
      <c r="S203" s="74"/>
      <c r="T203" s="74"/>
    </row>
  </sheetData>
  <autoFilter ref="B1:U203">
    <filterColumn colId="0">
      <filters>
        <filter val="DP-De-Agi-M3500b"/>
        <filter val="DP-De-Lear-H4000"/>
        <filter val="DP-De-MeaS-M4400"/>
        <filter val="DP-De-PhyC-BSS1"/>
        <filter val="DP-De-PhyC-Lp12Base"/>
        <filter val="DP-De-PhyC-Lp12HrdPad"/>
        <filter val="DP-De-PhyC-Lp3cEcgCbl"/>
        <filter val="DP-De-PhyC-Lp5cBA-1"/>
        <filter val="DP-De-PhyC-Lp5cBF-1"/>
        <filter val="DP-De-PhyC-Lp5cMA-02"/>
        <filter val="DP-De-PhyC-Lp5cMA-03"/>
        <filter val="DP-De-PhyC-Lp5cMA-04"/>
        <filter val="DP-De-PhyC-Lp5cMA-05"/>
        <filter val="DP-De-PhyC-Lp5cMA-06"/>
        <filter val="DP-De-PhyC-Lp5cMA-07"/>
        <filter val="DP-De-PhyC-Lp5cMA-1"/>
        <filter val="DP-De-PhyC-Lp5cMF-1"/>
        <filter val="DP-De-PhyC-Lp7"/>
        <filter val="DP-De-PhyC-Lp8"/>
        <filter val="DP-De-PhyC-Lucas1"/>
        <filter val="DP-De-PhyC-SoinsImm"/>
        <filter val="DP-De-Zoll-Es-001"/>
        <filter val="DP-De-Zoll-MsBlu1"/>
        <filter val="DP-De-Zoll-MsBlu2"/>
        <filter val="DP-De-Zoll-MsRed"/>
        <filter val="DP-Ds-Com-LpQcGenDefib"/>
        <filter val="DP-Ds-PhyC-FiltLine"/>
        <filter val="DP-Ds-PhyC-Lp12-15Pap"/>
        <filter val="DP-Ds-PhyC-Lp12Ac"/>
        <filter val="DP-Ds-PhyC-Lp12AcAdpExt"/>
        <filter val="DP-Ds-PhyC-Lp12BkPou"/>
        <filter val="DP-Ds-PhyC-Lp12BpCork"/>
        <filter val="DP-Ds-PhyC-Lp12BpTub"/>
        <filter val="DP-Ds-PhyC-Lp12bpTub12"/>
        <filter val="DP-Ds-PhyC-Lp12bpTub9"/>
        <filter val="DP-Ds-PhyC-Lp12CblBase"/>
        <filter val="DP-Ds-PhyC-Lp12CblPc"/>
        <filter val="DP-Ds-PhyC-Lp12CblV1-V6"/>
        <filter val="DP-Ds-PhyC-Lp12Ecg3"/>
        <filter val="DP-Ds-PhyC-Lp12Ecg4wire"/>
        <filter val="DP-Ds-PhyC-Lp12Ecg5"/>
        <filter val="DP-Ds-PhyC-Lp12HrdPadPedi"/>
        <filter val="DP-Ds-PhyC-Lp12NiCd"/>
        <filter val="DP-Ds-PhyC-Lp12NiCdU"/>
        <filter val="DP-Ds-PhyC-Lp12Strap"/>
        <filter val="DP-Ds-PhyC-Lp12TherCbl"/>
        <filter val="DP-Ds-PhyC-Lp15AcAdp"/>
        <filter val="DP-Ds-PhyC-Lp15AcCord"/>
        <filter val="DP-Ds-PhyC-Lp15Batt"/>
        <filter val="DP-Ds-PhyC-Lp15CfgCbl"/>
        <filter val="DP-Ds-PhyC-Lp15Ecg12ceu"/>
        <filter val="DP-Ds-PhyC-Lp15Ecg12usa"/>
        <filter val="DP-Ds-PhyC-Lp15EcgV1V6ceu"/>
        <filter val="DP-Ds-PhyC-Lp15EcgV1V6usa"/>
        <filter val="DP-Ds-PhyC-Lp15Hk"/>
        <filter val="DP-Ds-PhyC-Lp15HrdPad"/>
        <filter val="DP-Ds-PhyC-Lp15Mount"/>
        <filter val="DP-Ds-PhyC-Lp15OpMan"/>
        <filter val="DP-Ds-PhyC-Lp15QcThCbl"/>
        <filter val="DP-Ds-PhyC-Lp15TempCbl"/>
        <filter val="DP-Ds-PhyC-Lp15Wire"/>
        <filter val="DP-Ds-PhyC-Lp20DkSt"/>
        <filter val="DP-Ds-PhyC-Lp20Door"/>
        <filter val="DP-Ds-PhyC-Lp20PalRig"/>
        <filter val="DP-Ds-PhyC-Lp20Pch"/>
        <filter val="DP-Ds-PhyC-Lp20TrCs"/>
        <filter val="DP-Ds-PhyC-Lp20TrCsx"/>
        <filter val="DP-Ds-PhyC-Lp20VHS"/>
        <filter val="DP-Ds-PhyC-Lp3cFpCbl"/>
        <filter val="DP-Ds-PhyC-Lp3cQcCbl"/>
        <filter val="DP-Ds-PhyC-Lp50mmPrint"/>
        <filter val="DP-Ds-PhyC-Lp5Bss"/>
        <filter val="DP-Ds-PhyC-Lp5cBatAv"/>
        <filter val="DP-Ds-PhyC-Lp5cBatCh"/>
        <filter val="DP-Ds-PhyC-Lp5cBatU16"/>
        <filter val="DP-Ds-PhyC-Lp5cDVD"/>
        <filter val="DP-Ds-PhyC-Lp5cTest"/>
        <filter val="DP-Ds-PhyC-Lp5cTTrCs"/>
        <filter val="DP-Ds-PhyC-Lp5cVHS"/>
        <filter val="DP-Ds-PhyC-LpBss2"/>
        <filter val="DP-Ds-PhyC-LpCrDVD"/>
        <filter val="DP-Ds-PhyC-LpCrQp"/>
        <filter val="DP-Ds-PhyC-LpCrQpx"/>
        <filter val="DP-Ds-PhyC-LpCrTTrCs"/>
        <filter val="DP-Ds-PhyC-LpFpBasicSm"/>
        <filter val="DP-Ds-PhyC-LpM5Lcb"/>
        <filter val="DP-Ds-PhyC-LpMCblPouN"/>
        <filter val="DP-Ds-PhyC-LpMCblPouU"/>
        <filter val="DP-Ds-PhyC-LpMStrap2"/>
        <filter val="DP-Ds-PhyC-LpMtrspN"/>
        <filter val="DP-Ds-PhyC-LpQc12Sm"/>
        <filter val="DP-Ds-PhyC-LpQcBasicSm"/>
        <filter val="DP-Ds-PhyC-LpQcCblDefib"/>
        <filter val="DP-Ds-PhyC-LpQcExt"/>
        <filter val="DP-Ds-PhyC-LpQcFpCbl"/>
        <filter val="DP-Ds-PhyC-LpQCx14"/>
        <filter val="DP-Ds-PhyC-LpQCx15"/>
        <filter val="DP-Ds-PhyC-LpQpace"/>
        <filter val="DP-Ds-PhyC-LuBatCh"/>
        <filter val="DP-Ds-PhyC-LuBatt"/>
        <filter val="DP-Ds-PhyC-LuConCh"/>
        <filter val="DP-Ds-PhyC-LuConOh"/>
        <filter val="DP-Ds-PhyC-LuConPB"/>
        <filter val="DP-Ds-PhyC-LuConSch"/>
        <filter val="DP-Ds-PhyC-LuSctCup"/>
        <filter val="DP-Ds-PhyC-LuVarFl"/>
        <filter val="DP-Ds-PhyC-MicrPed"/>
        <filter val="DP-Ds-PhyC-SmrtLine"/>
        <filter val="DP-Ds-PhyC-Strap"/>
        <filter val="DP-Ds-Stcrp-BpAdLg"/>
        <filter val="DP-Ds-Stcrp-BpAdRg"/>
        <filter val="DP-Ds-Stcrp-BpPed"/>
        <filter val="DP-Ds-Tcff-AD(R)"/>
        <filter val="DP-Ds-Tcff-AD(T)"/>
        <filter val="DP-Ds-Tcff-Ped"/>
        <filter val="DP-Ds-Trm-BpThigh"/>
        <filter val="DP-Ds-Zoll-MsCb3"/>
        <filter val="DP-Ds-Zoll-SoftCs"/>
        <filter val="DP-Ds-Zoll-XX"/>
      </filters>
    </filterColumn>
  </autoFilter>
  <sortState ref="B4:T188">
    <sortCondition ref="F4:F188"/>
    <sortCondition ref="J4:J188"/>
  </sortState>
  <conditionalFormatting sqref="D120:D132 C120:C134 U8 I4:I34 I36:I104 J104:J114 J4:K103 C16:D119 C4:H15 H16:H129 M4:T103 H172:J172 C173:C174 H178:L178 H180 H182 H184 N178:P178 B4:B203 E16:E203 G16:G203 L84:L104 F16:F129 L4:L81">
    <cfRule type="expression" dxfId="27" priority="162">
      <formula>MOD(ROWE(),2)</formula>
    </cfRule>
    <cfRule type="expression" dxfId="26" priority="163">
      <formula>MOD(ROW(),2)</formula>
    </cfRule>
    <cfRule type="expression" dxfId="25" priority="164">
      <formula>MOD(ROW(),2)</formula>
    </cfRule>
  </conditionalFormatting>
  <conditionalFormatting sqref="Q30 K30:L30 L31">
    <cfRule type="expression" dxfId="24" priority="161">
      <formula>NON(MOD(ROW(),2))</formula>
    </cfRule>
  </conditionalFormatting>
  <conditionalFormatting sqref="N4:O103 N178:O178">
    <cfRule type="expression" dxfId="23" priority="1">
      <formula>MOD(ROWE(),2)</formula>
    </cfRule>
    <cfRule type="expression" dxfId="22" priority="2">
      <formula>MOD(ROW(),2)</formula>
    </cfRule>
    <cfRule type="expression" dxfId="21" priority="3">
      <formula>MOD(ROW(),2)</formula>
    </cfRule>
  </conditionalFormatting>
  <dataValidations xWindow="313" yWindow="274" count="1">
    <dataValidation allowBlank="1" showInputMessage="1" showErrorMessage="1" errorTitle="Item #" error="The item number must be entred by filling each of the 3 columns that make it up." promptTitle="Item Number" prompt="DO NOT ENTER HERE. Unique item number. Use the sub-field to create item numbers." sqref="B4:B203"/>
  </dataValidations>
  <pageMargins left="0.43307086614173201" right="0.43307086614173201" top="0.47244094488188998" bottom="0.47244094488188998" header="0.31496062992126" footer="0.31496062992126"/>
  <pageSetup scale="27" orientation="landscape" horizontalDpi="4294967293" r:id="rId1"/>
  <rowBreaks count="3" manualBreakCount="3">
    <brk id="47" min="1" max="19" man="1"/>
    <brk id="78" min="1" max="19" man="1"/>
    <brk id="118" min="1" max="19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2:N43"/>
  <sheetViews>
    <sheetView workbookViewId="0">
      <selection activeCell="L12" sqref="L12"/>
    </sheetView>
  </sheetViews>
  <sheetFormatPr baseColWidth="10" defaultColWidth="11.42578125" defaultRowHeight="15" x14ac:dyDescent="0.25"/>
  <cols>
    <col min="2" max="2" width="14.140625" customWidth="1"/>
    <col min="3" max="3" width="18.42578125" customWidth="1"/>
    <col min="5" max="5" width="15.28515625" customWidth="1"/>
    <col min="8" max="8" width="13.42578125" customWidth="1"/>
    <col min="12" max="12" width="19" customWidth="1"/>
  </cols>
  <sheetData>
    <row r="2" spans="2:14" ht="15.75" thickBot="1" x14ac:dyDescent="0.3">
      <c r="B2" t="s">
        <v>251</v>
      </c>
      <c r="J2" s="492"/>
      <c r="K2" s="492"/>
      <c r="L2" s="492"/>
      <c r="M2" s="492"/>
      <c r="N2" s="492"/>
    </row>
    <row r="3" spans="2:14" ht="15.75" thickBot="1" x14ac:dyDescent="0.3">
      <c r="B3" s="260" t="s">
        <v>171</v>
      </c>
      <c r="C3" s="261"/>
      <c r="E3" s="260" t="s">
        <v>253</v>
      </c>
      <c r="F3" s="261" t="s">
        <v>255</v>
      </c>
      <c r="H3" s="260" t="s">
        <v>288</v>
      </c>
      <c r="I3" s="261" t="s">
        <v>255</v>
      </c>
      <c r="J3" s="492"/>
      <c r="K3" s="492"/>
      <c r="L3" s="492" t="s">
        <v>759</v>
      </c>
      <c r="M3" s="492"/>
      <c r="N3" s="492"/>
    </row>
    <row r="4" spans="2:14" x14ac:dyDescent="0.25">
      <c r="B4" s="42" t="s">
        <v>53</v>
      </c>
      <c r="C4" s="43"/>
      <c r="E4" s="34" t="s">
        <v>254</v>
      </c>
      <c r="F4" s="41" t="s">
        <v>432</v>
      </c>
      <c r="H4" s="264" t="s">
        <v>118</v>
      </c>
      <c r="I4" s="41" t="s">
        <v>260</v>
      </c>
      <c r="J4" s="492"/>
      <c r="K4" s="492" t="s">
        <v>764</v>
      </c>
      <c r="L4" s="492" t="s">
        <v>760</v>
      </c>
      <c r="M4" s="492" t="s">
        <v>761</v>
      </c>
      <c r="N4" s="492"/>
    </row>
    <row r="5" spans="2:14" x14ac:dyDescent="0.25">
      <c r="B5" s="42" t="s">
        <v>41</v>
      </c>
      <c r="C5" s="43"/>
      <c r="E5" s="42" t="s">
        <v>70</v>
      </c>
      <c r="F5" s="43" t="s">
        <v>433</v>
      </c>
      <c r="H5" s="265" t="s">
        <v>188</v>
      </c>
      <c r="I5" s="43" t="s">
        <v>261</v>
      </c>
      <c r="J5" s="492"/>
      <c r="K5" s="492" t="s">
        <v>762</v>
      </c>
      <c r="L5" s="492" t="str">
        <f ca="1">INDIRECT("'"&amp;K5&amp;"'"&amp;"!B22",TRUE)</f>
        <v># d'Identifiant SCEM
MEBS Picking List #</v>
      </c>
      <c r="M5" s="492">
        <f ca="1">INDIRECT("'"&amp;K5&amp;"'"&amp;"!E22",TRUE)</f>
        <v>1</v>
      </c>
      <c r="N5" s="492"/>
    </row>
    <row r="6" spans="2:14" x14ac:dyDescent="0.25">
      <c r="B6" s="42" t="s">
        <v>67</v>
      </c>
      <c r="C6" s="43"/>
      <c r="E6" s="42" t="s">
        <v>198</v>
      </c>
      <c r="F6" s="43" t="s">
        <v>434</v>
      </c>
      <c r="H6" s="265" t="s">
        <v>191</v>
      </c>
      <c r="I6" s="43" t="s">
        <v>266</v>
      </c>
      <c r="J6" s="492"/>
      <c r="K6" s="492"/>
      <c r="L6" s="492" t="str">
        <f ca="1">INDIRECT("'"&amp;K5&amp;"'"&amp;"!B23",TRUE)</f>
        <v># d'inventaire SCEM
MEBS Picking List #</v>
      </c>
      <c r="M6" s="492" t="e">
        <f t="shared" ref="M6:M12" ca="1" si="0">INDIRECT("'"&amp;K6&amp;"'"&amp;"!E22",TRUE)</f>
        <v>#REF!</v>
      </c>
      <c r="N6" s="492"/>
    </row>
    <row r="7" spans="2:14" x14ac:dyDescent="0.25">
      <c r="B7" s="42" t="s">
        <v>252</v>
      </c>
      <c r="C7" s="43"/>
      <c r="E7" s="42" t="s">
        <v>257</v>
      </c>
      <c r="F7" s="43" t="s">
        <v>419</v>
      </c>
      <c r="H7" s="265" t="s">
        <v>193</v>
      </c>
      <c r="I7" s="43" t="s">
        <v>193</v>
      </c>
      <c r="J7" s="492"/>
      <c r="K7" s="492"/>
      <c r="L7" s="492" t="str">
        <f ca="1">INDIRECT("'"&amp;K5&amp;"'"&amp;"!B24",TRUE)</f>
        <v># d'inventaire SCEM
MEBS Picking List #</v>
      </c>
      <c r="M7" s="492" t="e">
        <f t="shared" ca="1" si="0"/>
        <v>#REF!</v>
      </c>
      <c r="N7" s="492"/>
    </row>
    <row r="8" spans="2:14" x14ac:dyDescent="0.25">
      <c r="B8" s="42" t="s">
        <v>116</v>
      </c>
      <c r="C8" s="43"/>
      <c r="E8" s="42" t="s">
        <v>172</v>
      </c>
      <c r="F8" s="43" t="s">
        <v>435</v>
      </c>
      <c r="H8" s="265" t="s">
        <v>196</v>
      </c>
      <c r="I8" s="43" t="s">
        <v>262</v>
      </c>
      <c r="J8" s="492"/>
      <c r="K8" s="492"/>
      <c r="L8" s="492" t="str">
        <f ca="1">INDIRECT("'"&amp;K5&amp;"'"&amp;"!B25",TRUE)</f>
        <v># d'inventaire SCEM
MEBS Picking List #</v>
      </c>
      <c r="M8" s="492" t="e">
        <f t="shared" ca="1" si="0"/>
        <v>#REF!</v>
      </c>
      <c r="N8" s="492"/>
    </row>
    <row r="9" spans="2:14" x14ac:dyDescent="0.25">
      <c r="B9" s="42" t="s">
        <v>177</v>
      </c>
      <c r="C9" s="43"/>
      <c r="E9" s="42" t="s">
        <v>256</v>
      </c>
      <c r="F9" s="43" t="s">
        <v>436</v>
      </c>
      <c r="H9" s="265" t="s">
        <v>71</v>
      </c>
      <c r="I9" s="43" t="s">
        <v>263</v>
      </c>
      <c r="J9" s="492"/>
      <c r="K9" s="492"/>
      <c r="L9" s="492" t="str">
        <f ca="1">INDIRECT("'"&amp;K5&amp;"'"&amp;"!B26",TRUE)</f>
        <v># d'inventaire SCEM
MEBS Picking List #</v>
      </c>
      <c r="M9" s="492" t="e">
        <f t="shared" ca="1" si="0"/>
        <v>#REF!</v>
      </c>
      <c r="N9" s="492"/>
    </row>
    <row r="10" spans="2:14" x14ac:dyDescent="0.25">
      <c r="B10" s="42" t="s">
        <v>441</v>
      </c>
      <c r="C10" s="43"/>
      <c r="E10" s="42" t="s">
        <v>195</v>
      </c>
      <c r="F10" s="43" t="s">
        <v>437</v>
      </c>
      <c r="H10" s="265" t="s">
        <v>200</v>
      </c>
      <c r="I10" s="43" t="s">
        <v>264</v>
      </c>
      <c r="J10" s="492"/>
      <c r="K10" s="492"/>
      <c r="L10" s="492" t="str">
        <f ca="1">INDIRECT("'"&amp;K5&amp;"'"&amp;"!B27",TRUE)</f>
        <v># d'inventaire SCEM
MEBS Picking List #</v>
      </c>
      <c r="M10" s="492" t="e">
        <f t="shared" ca="1" si="0"/>
        <v>#REF!</v>
      </c>
      <c r="N10" s="492"/>
    </row>
    <row r="11" spans="2:14" x14ac:dyDescent="0.25">
      <c r="B11" s="42" t="s">
        <v>442</v>
      </c>
      <c r="C11" s="43"/>
      <c r="E11" s="42" t="s">
        <v>258</v>
      </c>
      <c r="F11" s="43" t="s">
        <v>259</v>
      </c>
      <c r="H11" s="265" t="s">
        <v>202</v>
      </c>
      <c r="I11" s="43" t="s">
        <v>267</v>
      </c>
      <c r="J11" s="492"/>
      <c r="K11" s="492"/>
      <c r="L11" s="492" t="str">
        <f ca="1">INDIRECT("'"&amp;K5&amp;"'"&amp;"!B28",TRUE)</f>
        <v># d'inventaire SCEM
MEBS Picking List #</v>
      </c>
      <c r="M11" s="492" t="e">
        <f t="shared" ca="1" si="0"/>
        <v>#REF!</v>
      </c>
      <c r="N11" s="492"/>
    </row>
    <row r="12" spans="2:14" ht="15.75" thickBot="1" x14ac:dyDescent="0.3">
      <c r="B12" s="258" t="s">
        <v>399</v>
      </c>
      <c r="C12" s="259"/>
      <c r="E12" s="42" t="s">
        <v>233</v>
      </c>
      <c r="F12" s="43" t="s">
        <v>438</v>
      </c>
      <c r="H12" s="266" t="s">
        <v>121</v>
      </c>
      <c r="I12" s="43" t="s">
        <v>268</v>
      </c>
      <c r="J12" s="492"/>
      <c r="K12" s="492"/>
      <c r="L12" s="492" t="str">
        <f ca="1">INDIRECT("'"&amp;K5&amp;"'"&amp;"!B29",TRUE)</f>
        <v># d'inventaire SCEM
MEBS Picking List #</v>
      </c>
      <c r="M12" s="492" t="e">
        <f t="shared" ca="1" si="0"/>
        <v>#REF!</v>
      </c>
      <c r="N12" s="492"/>
    </row>
    <row r="13" spans="2:14" x14ac:dyDescent="0.25">
      <c r="B13" s="327" t="s">
        <v>440</v>
      </c>
      <c r="C13" s="328"/>
      <c r="E13" s="42" t="s">
        <v>404</v>
      </c>
      <c r="F13" s="43" t="s">
        <v>439</v>
      </c>
      <c r="H13" s="265" t="s">
        <v>61</v>
      </c>
      <c r="I13" s="43" t="s">
        <v>269</v>
      </c>
      <c r="J13" s="492"/>
      <c r="K13" s="492"/>
      <c r="L13" s="492"/>
      <c r="M13" s="492"/>
      <c r="N13" s="492"/>
    </row>
    <row r="14" spans="2:14" x14ac:dyDescent="0.25">
      <c r="B14" s="327" t="s">
        <v>443</v>
      </c>
      <c r="C14" s="328"/>
      <c r="E14" s="42" t="s">
        <v>755</v>
      </c>
      <c r="F14" s="43" t="s">
        <v>756</v>
      </c>
      <c r="H14" s="265" t="s">
        <v>203</v>
      </c>
      <c r="I14" s="43" t="s">
        <v>270</v>
      </c>
      <c r="J14" s="492"/>
      <c r="K14" s="492"/>
      <c r="L14" s="492"/>
      <c r="M14" s="492"/>
      <c r="N14" s="492"/>
    </row>
    <row r="15" spans="2:14" x14ac:dyDescent="0.25">
      <c r="B15" s="327" t="s">
        <v>413</v>
      </c>
      <c r="C15" s="328"/>
      <c r="E15" s="42"/>
      <c r="F15" s="43"/>
      <c r="H15" s="265" t="s">
        <v>131</v>
      </c>
      <c r="I15" s="43" t="s">
        <v>271</v>
      </c>
      <c r="J15" s="492"/>
      <c r="K15" s="492"/>
      <c r="L15" s="492"/>
      <c r="M15" s="492"/>
      <c r="N15" s="492"/>
    </row>
    <row r="16" spans="2:14" x14ac:dyDescent="0.25">
      <c r="E16" s="42"/>
      <c r="F16" s="43"/>
      <c r="H16" s="266" t="s">
        <v>62</v>
      </c>
      <c r="I16" s="43" t="s">
        <v>272</v>
      </c>
      <c r="J16" s="492"/>
      <c r="K16" s="492"/>
      <c r="L16" s="492"/>
      <c r="M16" s="492"/>
      <c r="N16" s="492"/>
    </row>
    <row r="17" spans="5:14" x14ac:dyDescent="0.25">
      <c r="E17" s="42"/>
      <c r="F17" s="43"/>
      <c r="H17" s="266" t="s">
        <v>73</v>
      </c>
      <c r="I17" s="43" t="s">
        <v>273</v>
      </c>
      <c r="J17" s="492"/>
      <c r="K17" s="492"/>
      <c r="L17" s="492"/>
      <c r="M17" s="492"/>
      <c r="N17" s="492"/>
    </row>
    <row r="18" spans="5:14" ht="15.75" thickBot="1" x14ac:dyDescent="0.3">
      <c r="E18" s="258"/>
      <c r="F18" s="259"/>
      <c r="H18" s="266" t="s">
        <v>108</v>
      </c>
      <c r="I18" s="43" t="s">
        <v>274</v>
      </c>
      <c r="J18" s="492"/>
      <c r="K18" s="492"/>
      <c r="L18" s="492"/>
      <c r="M18" s="492"/>
      <c r="N18" s="492"/>
    </row>
    <row r="19" spans="5:14" x14ac:dyDescent="0.25">
      <c r="H19" s="265" t="s">
        <v>134</v>
      </c>
      <c r="I19" s="43" t="s">
        <v>275</v>
      </c>
      <c r="J19" s="492"/>
      <c r="K19" s="492"/>
      <c r="L19" s="492"/>
      <c r="M19" s="492"/>
      <c r="N19" s="492"/>
    </row>
    <row r="20" spans="5:14" x14ac:dyDescent="0.25">
      <c r="H20" s="266" t="s">
        <v>75</v>
      </c>
      <c r="I20" s="43" t="s">
        <v>276</v>
      </c>
    </row>
    <row r="21" spans="5:14" x14ac:dyDescent="0.25">
      <c r="H21" s="265" t="s">
        <v>213</v>
      </c>
      <c r="I21" s="43" t="s">
        <v>265</v>
      </c>
    </row>
    <row r="22" spans="5:14" x14ac:dyDescent="0.25">
      <c r="H22" s="265" t="s">
        <v>55</v>
      </c>
      <c r="I22" s="43" t="s">
        <v>277</v>
      </c>
    </row>
    <row r="23" spans="5:14" x14ac:dyDescent="0.25">
      <c r="H23" s="265" t="s">
        <v>235</v>
      </c>
      <c r="I23" s="43" t="s">
        <v>278</v>
      </c>
    </row>
    <row r="24" spans="5:14" x14ac:dyDescent="0.25">
      <c r="H24" s="267" t="s">
        <v>124</v>
      </c>
      <c r="I24" s="43" t="s">
        <v>279</v>
      </c>
    </row>
    <row r="25" spans="5:14" x14ac:dyDescent="0.25">
      <c r="H25" s="265" t="s">
        <v>238</v>
      </c>
      <c r="I25" s="43" t="s">
        <v>280</v>
      </c>
    </row>
    <row r="26" spans="5:14" x14ac:dyDescent="0.25">
      <c r="H26" s="265" t="s">
        <v>241</v>
      </c>
      <c r="I26" s="43" t="s">
        <v>281</v>
      </c>
    </row>
    <row r="27" spans="5:14" x14ac:dyDescent="0.25">
      <c r="H27" s="265" t="s">
        <v>179</v>
      </c>
      <c r="I27" s="43" t="s">
        <v>179</v>
      </c>
    </row>
    <row r="28" spans="5:14" x14ac:dyDescent="0.25">
      <c r="H28" s="267" t="s">
        <v>173</v>
      </c>
      <c r="I28" s="43" t="s">
        <v>282</v>
      </c>
    </row>
    <row r="29" spans="5:14" x14ac:dyDescent="0.25">
      <c r="H29" s="42" t="s">
        <v>409</v>
      </c>
      <c r="I29" s="43" t="s">
        <v>416</v>
      </c>
    </row>
    <row r="30" spans="5:14" x14ac:dyDescent="0.25">
      <c r="H30" s="42" t="s">
        <v>462</v>
      </c>
      <c r="I30" s="43" t="s">
        <v>463</v>
      </c>
    </row>
    <row r="31" spans="5:14" x14ac:dyDescent="0.25">
      <c r="H31" s="42" t="s">
        <v>656</v>
      </c>
      <c r="I31" s="43" t="s">
        <v>657</v>
      </c>
    </row>
    <row r="32" spans="5:14" x14ac:dyDescent="0.25">
      <c r="H32" s="42" t="s">
        <v>658</v>
      </c>
      <c r="I32" s="43" t="s">
        <v>659</v>
      </c>
    </row>
    <row r="33" spans="8:9" x14ac:dyDescent="0.25">
      <c r="H33" s="42"/>
      <c r="I33" s="43"/>
    </row>
    <row r="34" spans="8:9" x14ac:dyDescent="0.25">
      <c r="H34" s="42"/>
      <c r="I34" s="43"/>
    </row>
    <row r="35" spans="8:9" x14ac:dyDescent="0.25">
      <c r="H35" s="42"/>
      <c r="I35" s="43"/>
    </row>
    <row r="36" spans="8:9" x14ac:dyDescent="0.25">
      <c r="H36" s="42"/>
      <c r="I36" s="43"/>
    </row>
    <row r="37" spans="8:9" x14ac:dyDescent="0.25">
      <c r="H37" s="42"/>
      <c r="I37" s="43"/>
    </row>
    <row r="38" spans="8:9" x14ac:dyDescent="0.25">
      <c r="H38" s="42"/>
      <c r="I38" s="43"/>
    </row>
    <row r="39" spans="8:9" x14ac:dyDescent="0.25">
      <c r="H39" s="42"/>
      <c r="I39" s="43"/>
    </row>
    <row r="40" spans="8:9" x14ac:dyDescent="0.25">
      <c r="H40" s="42"/>
      <c r="I40" s="43"/>
    </row>
    <row r="41" spans="8:9" x14ac:dyDescent="0.25">
      <c r="H41" s="42"/>
      <c r="I41" s="43"/>
    </row>
    <row r="42" spans="8:9" x14ac:dyDescent="0.25">
      <c r="H42" s="42"/>
      <c r="I42" s="43"/>
    </row>
    <row r="43" spans="8:9" ht="15.75" thickBot="1" x14ac:dyDescent="0.3">
      <c r="H43" s="258" t="s">
        <v>285</v>
      </c>
      <c r="I43" s="259" t="s">
        <v>252</v>
      </c>
    </row>
  </sheetData>
  <conditionalFormatting sqref="H4:H5">
    <cfRule type="expression" dxfId="20" priority="19">
      <formula>MOD(ROWE(),2)</formula>
    </cfRule>
    <cfRule type="expression" dxfId="19" priority="20">
      <formula>MOD(ROW(),2)</formula>
    </cfRule>
    <cfRule type="expression" dxfId="18" priority="21">
      <formula>MOD(ROW(),2)</formula>
    </cfRule>
  </conditionalFormatting>
  <conditionalFormatting sqref="H6:H15">
    <cfRule type="expression" dxfId="17" priority="16">
      <formula>MOD(ROWE(),2)</formula>
    </cfRule>
    <cfRule type="expression" dxfId="16" priority="17">
      <formula>MOD(ROW(),2)</formula>
    </cfRule>
    <cfRule type="expression" dxfId="15" priority="18">
      <formula>MOD(ROW(),2)</formula>
    </cfRule>
  </conditionalFormatting>
  <conditionalFormatting sqref="H16:H17">
    <cfRule type="expression" dxfId="14" priority="13">
      <formula>MOD(ROWE(),2)</formula>
    </cfRule>
    <cfRule type="expression" dxfId="13" priority="14">
      <formula>MOD(ROW(),2)</formula>
    </cfRule>
    <cfRule type="expression" dxfId="12" priority="15">
      <formula>MOD(ROW(),2)</formula>
    </cfRule>
  </conditionalFormatting>
  <conditionalFormatting sqref="H18:H19">
    <cfRule type="expression" dxfId="11" priority="10">
      <formula>MOD(ROWE(),2)</formula>
    </cfRule>
    <cfRule type="expression" dxfId="10" priority="11">
      <formula>MOD(ROW(),2)</formula>
    </cfRule>
    <cfRule type="expression" dxfId="9" priority="12">
      <formula>MOD(ROW(),2)</formula>
    </cfRule>
  </conditionalFormatting>
  <conditionalFormatting sqref="H20:H22">
    <cfRule type="expression" dxfId="8" priority="7">
      <formula>MOD(ROWE(),2)</formula>
    </cfRule>
    <cfRule type="expression" dxfId="7" priority="8">
      <formula>MOD(ROW(),2)</formula>
    </cfRule>
    <cfRule type="expression" dxfId="6" priority="9">
      <formula>MOD(ROW(),2)</formula>
    </cfRule>
  </conditionalFormatting>
  <conditionalFormatting sqref="H23:H25">
    <cfRule type="expression" dxfId="5" priority="4">
      <formula>MOD(ROWE(),2)</formula>
    </cfRule>
    <cfRule type="expression" dxfId="4" priority="5">
      <formula>MOD(ROW(),2)</formula>
    </cfRule>
    <cfRule type="expression" dxfId="3" priority="6">
      <formula>MOD(ROW(),2)</formula>
    </cfRule>
  </conditionalFormatting>
  <conditionalFormatting sqref="H26:H27">
    <cfRule type="expression" dxfId="2" priority="1">
      <formula>MOD(ROWE(),2)</formula>
    </cfRule>
    <cfRule type="expression" dxfId="1" priority="2">
      <formula>MOD(ROW(),2)</formula>
    </cfRule>
    <cfRule type="expression" dxfId="0" priority="3">
      <formula>MOD(ROW(),2)</formula>
    </cfRule>
  </conditionalFormatting>
  <pageMargins left="0.7" right="0.7" top="0.75" bottom="0.75" header="0.3" footer="0.3"/>
  <pageSetup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5" tint="0.39997558519241921"/>
  </sheetPr>
  <dimension ref="A1:M21"/>
  <sheetViews>
    <sheetView topLeftCell="C1" zoomScale="85" zoomScaleNormal="85" zoomScalePageLayoutView="85" workbookViewId="0">
      <selection activeCell="E14" sqref="E14"/>
    </sheetView>
  </sheetViews>
  <sheetFormatPr baseColWidth="10" defaultColWidth="9.140625" defaultRowHeight="12.75" x14ac:dyDescent="0.2"/>
  <cols>
    <col min="1" max="1" width="24.42578125" style="2" customWidth="1"/>
    <col min="2" max="2" width="48.7109375" style="3" bestFit="1" customWidth="1"/>
    <col min="3" max="3" width="19.140625" style="4" bestFit="1" customWidth="1"/>
    <col min="4" max="4" width="19.85546875" style="4" bestFit="1" customWidth="1"/>
    <col min="5" max="5" width="15.85546875" style="4" customWidth="1"/>
    <col min="6" max="6" width="25" style="4" customWidth="1"/>
    <col min="7" max="7" width="19.7109375" style="4" bestFit="1" customWidth="1"/>
    <col min="8" max="8" width="25.7109375" style="4" customWidth="1"/>
    <col min="9" max="9" width="16.140625" style="4" customWidth="1"/>
    <col min="10" max="10" width="28" style="4" bestFit="1" customWidth="1"/>
    <col min="11" max="16384" width="9.140625" style="4"/>
  </cols>
  <sheetData>
    <row r="1" spans="1:13" ht="29.25" customHeight="1" thickBot="1" x14ac:dyDescent="0.4">
      <c r="A1" s="38" t="s">
        <v>16</v>
      </c>
      <c r="B1" s="39" t="s">
        <v>17</v>
      </c>
      <c r="C1" s="39" t="s">
        <v>18</v>
      </c>
      <c r="D1" s="39" t="s">
        <v>19</v>
      </c>
      <c r="E1" s="39" t="s">
        <v>162</v>
      </c>
      <c r="F1" s="39" t="s">
        <v>20</v>
      </c>
      <c r="G1" s="39" t="s">
        <v>21</v>
      </c>
      <c r="H1" s="39" t="s">
        <v>22</v>
      </c>
      <c r="I1" s="39" t="s">
        <v>165</v>
      </c>
      <c r="J1" s="40" t="s">
        <v>23</v>
      </c>
      <c r="L1" s="237" t="s">
        <v>166</v>
      </c>
      <c r="M1" s="214" t="s">
        <v>169</v>
      </c>
    </row>
    <row r="2" spans="1:13" ht="15" x14ac:dyDescent="0.25">
      <c r="A2" s="2" t="s">
        <v>156</v>
      </c>
      <c r="B2" s="3" t="s">
        <v>157</v>
      </c>
      <c r="C2" s="4" t="s">
        <v>157</v>
      </c>
      <c r="F2" s="4" t="s">
        <v>158</v>
      </c>
      <c r="G2" s="4" t="s">
        <v>157</v>
      </c>
      <c r="J2" s="4" t="s">
        <v>159</v>
      </c>
      <c r="L2" t="s">
        <v>167</v>
      </c>
      <c r="M2" t="s">
        <v>15</v>
      </c>
    </row>
    <row r="3" spans="1:13" ht="15" x14ac:dyDescent="0.25">
      <c r="B3" s="2"/>
      <c r="C3" s="2"/>
      <c r="D3" s="2"/>
      <c r="J3" s="25"/>
      <c r="L3" t="s">
        <v>168</v>
      </c>
      <c r="M3" t="s">
        <v>170</v>
      </c>
    </row>
    <row r="4" spans="1:13" x14ac:dyDescent="0.2">
      <c r="A4" s="2" t="s">
        <v>156</v>
      </c>
      <c r="B4" s="3" t="s">
        <v>157</v>
      </c>
      <c r="C4" s="4" t="s">
        <v>157</v>
      </c>
      <c r="F4" s="4" t="s">
        <v>158</v>
      </c>
      <c r="G4" s="4" t="s">
        <v>157</v>
      </c>
      <c r="J4" s="4" t="s">
        <v>159</v>
      </c>
    </row>
    <row r="5" spans="1:13" x14ac:dyDescent="0.2">
      <c r="B5" s="2"/>
      <c r="C5" s="2"/>
      <c r="D5" s="2"/>
      <c r="J5" s="25"/>
    </row>
    <row r="6" spans="1:13" x14ac:dyDescent="0.2">
      <c r="J6" s="25"/>
    </row>
    <row r="7" spans="1:13" s="9" customFormat="1" x14ac:dyDescent="0.25">
      <c r="A7" s="303"/>
      <c r="B7" s="302"/>
      <c r="I7" s="329"/>
      <c r="J7" s="330"/>
    </row>
    <row r="11" spans="1:13" x14ac:dyDescent="0.2">
      <c r="B11" s="240"/>
      <c r="C11" s="240"/>
      <c r="D11" s="240"/>
      <c r="G11" s="239"/>
      <c r="J11" s="241"/>
    </row>
    <row r="13" spans="1:13" x14ac:dyDescent="0.2">
      <c r="D13" s="228"/>
      <c r="G13" s="292"/>
      <c r="J13" s="25"/>
    </row>
    <row r="15" spans="1:13" x14ac:dyDescent="0.2">
      <c r="J15" s="25"/>
    </row>
    <row r="16" spans="1:13" x14ac:dyDescent="0.2">
      <c r="B16" s="240"/>
      <c r="J16" s="25"/>
    </row>
    <row r="17" spans="2:10" x14ac:dyDescent="0.2">
      <c r="B17" s="240"/>
      <c r="J17" s="25"/>
    </row>
    <row r="18" spans="2:10" x14ac:dyDescent="0.2">
      <c r="J18" s="25"/>
    </row>
    <row r="21" spans="2:10" x14ac:dyDescent="0.2">
      <c r="B21" s="240"/>
    </row>
  </sheetData>
  <pageMargins left="0.7" right="0.7" top="0.75" bottom="0.75" header="0.3" footer="0.3"/>
  <pageSetup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Sommaire Ventes</vt:lpstr>
      <vt:lpstr>Template</vt:lpstr>
      <vt:lpstr>Inventaire</vt:lpstr>
      <vt:lpstr>Listes Inventaire</vt:lpstr>
      <vt:lpstr>ListeClients</vt:lpstr>
      <vt:lpstr>Inventaire!Zone_d_impression</vt:lpstr>
      <vt:lpstr>Template!Zone_d_impression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2016-02-22T21:40:25Z</dcterms:modified>
</cp:coreProperties>
</file>