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aintenance préventive\"/>
    </mc:Choice>
  </mc:AlternateContent>
  <xr:revisionPtr revIDLastSave="0" documentId="13_ncr:1_{5C0892B6-5558-438B-B0D2-B1784431BB7D}" xr6:coauthVersionLast="43" xr6:coauthVersionMax="43" xr10:uidLastSave="{00000000-0000-0000-0000-000000000000}"/>
  <bookViews>
    <workbookView xWindow="-98" yWindow="-98" windowWidth="20715" windowHeight="13276" xr2:uid="{00000000-000D-0000-FFFF-FFFF00000000}"/>
  </bookViews>
  <sheets>
    <sheet name="Planning Perpétuel" sheetId="1" r:id="rId1"/>
    <sheet name="Paramètres_Application" sheetId="5" r:id="rId2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Perpétuel'!$D1,_VP*(1+INT(((IFERROR(DATEDIF('Planning Perpétuel'!$D1,'Planning Perpétuel'!A$4-1,"Y"),0)*12)+IFERROR(DATEDIF('Planning Perpétuel'!$D1,'Planning Perpétuel'!A$4-1,"YM"),0))/_VP))),'Planning Perpétuel'!$D1+(1+INT(IFERROR(DATEDIF('Planning Perpétuel'!$D1,'Planning Perpétuel'!A$4-1,"D"),0)/_VP))*_VP)</definedName>
    <definedName name="_VP">VLOOKUP('Planning Perpétuel'!$E1,_P,2,0)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Perpétuel'!$P$4</definedName>
    <definedName name="Dernière_Echéance">IF(T_PM,EDATE('Planning Perpétuel'!$D1,_VP*(IF(OR('Planning Perpétuel'!#REF!=0,'Planning Perpétuel'!#REF!=""),100,'Planning Perpétuel'!#REF!-1))),'Planning Perpétuel'!$D1+_VP*(IF(OR('Planning Perpétuel'!#REF!=0,'Planning Perpétuel'!#REF!=""),10000,'Planning Perpétuel'!#REF!-1)))</definedName>
    <definedName name="Fériés">OFFSET(Paramètres_Application!$E$2,,,COUNTA(Paramètres_Application!$E:$E),)</definedName>
    <definedName name="La_Dernière_Opération">IF(OR('Planning Perpétuel'!$E1=_PM), WORKDAY.INTL(EDATE('Planning Perpétuel'!$D1,(IF('Planning Perpétuel'!#REF!="",120,'Planning Perpétuel'!#REF!)*_VP)-_VP),Sens*IF(OR(WORKDAY.INTL(EDATE('Planning Perpétuel'!$D1,(IF('Planning Perpétuel'!#REF!="",120,'Planning Perpétuel'!#REF!)*_VP)-_VP),0,Chômés,Tout_JF_P)=Tout_JF_P),1,0),Chômés,Tout_JF_P), IF('Planning Perpétuel'!$E1="Journalière", WORKDAY.INTL('Planning Perpétuel'!$D1,'Planning Perpétuel'!$D1+_VP*(IF('Planning Perpétuel'!#REF!="",3650,'Planning Perpétuel'!#REF!))-'Planning Perpétuel'!$D1-1,Chômés,Tout_JF_P), WORKDAY.INTL('Planning Perpétuel'!$D1+_VP*(IF('Planning Perpétuel'!#REF!="",520,'Planning Perpétuel'!#REF!)-1),Sens*IF(OR(WORKDAY.INTL('Planning Perpétuel'!$D1+_VP*(IF('Planning Perpétuel'!#REF!="",520,'Planning Perpétuel'!#REF!)-1),0,Chômés,Tout_JF_P)=Tout_JF_P),1,0),Chômés,Tout_JF_P)))</definedName>
    <definedName name="Liste_Fréquences">Paramètres_Application!$J$2:$J$13</definedName>
    <definedName name="Montant">IF(AND('Planning Perpétuel'!$B1&lt;&gt;"",ISNUMBER('Planning Perpétuel'!$B1)),IF('Planning Perpétuel'!#REF!="Débit",-1,1)*'Planning Perpétuel'!$B1,IF('Planning Perpétuel'!$B1="","*",'Planning Perpétuel'!$B1))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Perpétuel'!$D1,_VP*(1+INT(((IFERROR(DATEDIF('Planning Perpétuel'!$D1,TODAY()-1,"Y"),0)*12)+IFERROR(DATEDIF('Planning Perpétuel'!$D1,TODAY()-1,"YM"),0))/_VP))),'Planning Perpétuel'!$D1+(1+INT(IFERROR(DATEDIF('Planning Perpétuel'!$D1,TODAY(),"D"),0)/_VP))*_VP)</definedName>
    <definedName name="Sens">IF('Planning Perpétuel'!#REF!="Reculer",1,-1)</definedName>
    <definedName name="T_PM">IF(OR('Planning Perpétuel'!$E1=_PM),TRUE,FALSE)</definedName>
    <definedName name="T_SE">Paramètres_Application!$M$3</definedName>
    <definedName name="Tout_JF_P">Paramètres_Application!$I$2:$I$45</definedName>
  </definedNames>
  <calcPr calcId="181029"/>
</workbook>
</file>

<file path=xl/calcChain.xml><?xml version="1.0" encoding="utf-8"?>
<calcChain xmlns="http://schemas.openxmlformats.org/spreadsheetml/2006/main">
  <c r="G6" i="1" l="1"/>
  <c r="G7" i="1"/>
  <c r="G9" i="1"/>
  <c r="C2" i="1" l="1"/>
  <c r="C8" i="5" l="1"/>
  <c r="C7" i="5"/>
  <c r="C6" i="5"/>
  <c r="C5" i="5"/>
  <c r="C4" i="5"/>
  <c r="C3" i="5"/>
  <c r="C2" i="5"/>
  <c r="P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I88" i="5" l="1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O4" i="1"/>
  <c r="H32" i="5"/>
  <c r="I45" i="5" s="1"/>
  <c r="H2" i="5"/>
  <c r="I15" i="5" s="1"/>
  <c r="H3" i="5"/>
  <c r="I16" i="5" s="1"/>
  <c r="E2" i="5"/>
  <c r="P2" i="1"/>
  <c r="P1" i="1"/>
  <c r="P3" i="1"/>
  <c r="Q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F11" i="1" l="1" a="1"/>
  <c r="F11" i="1" s="1"/>
  <c r="G11" i="1" s="1"/>
  <c r="I59" i="5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N4" i="1"/>
  <c r="O3" i="1"/>
  <c r="I2" i="5"/>
  <c r="Q1" i="1"/>
  <c r="Q2" i="1"/>
  <c r="Q3" i="1"/>
  <c r="R4" i="1"/>
  <c r="B9" i="5"/>
  <c r="F13" i="1" s="1" a="1"/>
  <c r="F13" i="1" s="1"/>
  <c r="G13" i="1" s="1"/>
  <c r="F12" i="1" l="1" a="1"/>
  <c r="F12" i="1" s="1"/>
  <c r="G12" i="1" s="1"/>
  <c r="F18" i="1" a="1"/>
  <c r="F18" i="1" s="1"/>
  <c r="G18" i="1" s="1"/>
  <c r="F10" i="1" a="1"/>
  <c r="F10" i="1" s="1"/>
  <c r="G10" i="1" s="1"/>
  <c r="F21" i="1" a="1"/>
  <c r="F21" i="1" s="1"/>
  <c r="G21" i="1" s="1"/>
  <c r="F20" i="1" a="1"/>
  <c r="F20" i="1" s="1"/>
  <c r="G20" i="1" s="1"/>
  <c r="F23" i="1" a="1"/>
  <c r="F23" i="1" s="1"/>
  <c r="G23" i="1" s="1"/>
  <c r="F16" i="1" a="1"/>
  <c r="F16" i="1" s="1"/>
  <c r="G16" i="1" s="1"/>
  <c r="F19" i="1" a="1"/>
  <c r="F19" i="1" s="1"/>
  <c r="G19" i="1" s="1"/>
  <c r="F17" i="1" a="1"/>
  <c r="F17" i="1" s="1"/>
  <c r="G17" i="1" s="1"/>
  <c r="F22" i="1" a="1"/>
  <c r="F22" i="1" s="1"/>
  <c r="G22" i="1" s="1"/>
  <c r="F14" i="1" a="1"/>
  <c r="F14" i="1" s="1"/>
  <c r="G14" i="1" s="1"/>
  <c r="F24" i="1" a="1"/>
  <c r="F24" i="1" s="1"/>
  <c r="G24" i="1" s="1"/>
  <c r="Q15" i="1" a="1"/>
  <c r="Q15" i="1" s="1"/>
  <c r="O15" i="1" a="1"/>
  <c r="O15" i="1" s="1"/>
  <c r="O6" i="1" a="1"/>
  <c r="O6" i="1" s="1"/>
  <c r="P6" i="1" a="1"/>
  <c r="P6" i="1" s="1"/>
  <c r="P15" i="1" a="1"/>
  <c r="P15" i="1" s="1"/>
  <c r="Q6" i="1" a="1"/>
  <c r="Q6" i="1" s="1"/>
  <c r="R9" i="1" a="1"/>
  <c r="R9" i="1" s="1"/>
  <c r="R11" i="1" a="1"/>
  <c r="R11" i="1" s="1"/>
  <c r="R13" i="1" a="1"/>
  <c r="R13" i="1" s="1"/>
  <c r="R15" i="1" a="1"/>
  <c r="R15" i="1" s="1"/>
  <c r="R17" i="1" a="1"/>
  <c r="R17" i="1" s="1"/>
  <c r="R19" i="1" a="1"/>
  <c r="R19" i="1" s="1"/>
  <c r="R21" i="1" a="1"/>
  <c r="R21" i="1" s="1"/>
  <c r="R23" i="1" a="1"/>
  <c r="R23" i="1" s="1"/>
  <c r="R6" i="1" a="1"/>
  <c r="R6" i="1" s="1"/>
  <c r="R8" i="1" a="1"/>
  <c r="R8" i="1" s="1"/>
  <c r="R10" i="1" a="1"/>
  <c r="R10" i="1" s="1"/>
  <c r="R12" i="1" a="1"/>
  <c r="R12" i="1" s="1"/>
  <c r="R14" i="1" a="1"/>
  <c r="R14" i="1" s="1"/>
  <c r="R16" i="1" a="1"/>
  <c r="R16" i="1" s="1"/>
  <c r="R18" i="1" a="1"/>
  <c r="R18" i="1" s="1"/>
  <c r="R20" i="1" a="1"/>
  <c r="R20" i="1" s="1"/>
  <c r="R22" i="1" a="1"/>
  <c r="R22" i="1" s="1"/>
  <c r="R24" i="1" a="1"/>
  <c r="R24" i="1" s="1"/>
  <c r="O24" i="1" a="1"/>
  <c r="O24" i="1" s="1"/>
  <c r="O22" i="1" a="1"/>
  <c r="O22" i="1" s="1"/>
  <c r="O20" i="1" a="1"/>
  <c r="O20" i="1" s="1"/>
  <c r="O18" i="1" a="1"/>
  <c r="O18" i="1" s="1"/>
  <c r="O16" i="1" a="1"/>
  <c r="O16" i="1" s="1"/>
  <c r="O14" i="1" a="1"/>
  <c r="O14" i="1" s="1"/>
  <c r="O12" i="1" a="1"/>
  <c r="O12" i="1" s="1"/>
  <c r="O10" i="1" a="1"/>
  <c r="O10" i="1" s="1"/>
  <c r="O8" i="1" a="1"/>
  <c r="O8" i="1" s="1"/>
  <c r="Q21" i="1" a="1"/>
  <c r="Q21" i="1" s="1"/>
  <c r="Q17" i="1" a="1"/>
  <c r="Q17" i="1" s="1"/>
  <c r="Q13" i="1" a="1"/>
  <c r="Q13" i="1" s="1"/>
  <c r="Q9" i="1" a="1"/>
  <c r="Q9" i="1" s="1"/>
  <c r="Q22" i="1" a="1"/>
  <c r="Q22" i="1" s="1"/>
  <c r="Q18" i="1" a="1"/>
  <c r="Q18" i="1" s="1"/>
  <c r="Q14" i="1" a="1"/>
  <c r="Q14" i="1" s="1"/>
  <c r="Q10" i="1" a="1"/>
  <c r="Q10" i="1" s="1"/>
  <c r="P8" i="1" a="1"/>
  <c r="P8" i="1" s="1"/>
  <c r="P10" i="1" a="1"/>
  <c r="P10" i="1" s="1"/>
  <c r="P12" i="1" a="1"/>
  <c r="P12" i="1" s="1"/>
  <c r="P14" i="1" a="1"/>
  <c r="P14" i="1" s="1"/>
  <c r="P16" i="1" a="1"/>
  <c r="P16" i="1" s="1"/>
  <c r="P18" i="1" a="1"/>
  <c r="P18" i="1" s="1"/>
  <c r="P20" i="1" a="1"/>
  <c r="P20" i="1" s="1"/>
  <c r="P22" i="1" a="1"/>
  <c r="P22" i="1" s="1"/>
  <c r="P24" i="1" a="1"/>
  <c r="P24" i="1" s="1"/>
  <c r="P11" i="1" a="1"/>
  <c r="P11" i="1" s="1"/>
  <c r="P13" i="1" a="1"/>
  <c r="P13" i="1" s="1"/>
  <c r="P19" i="1" a="1"/>
  <c r="P19" i="1" s="1"/>
  <c r="P21" i="1" a="1"/>
  <c r="P21" i="1" s="1"/>
  <c r="P9" i="1" a="1"/>
  <c r="P9" i="1" s="1"/>
  <c r="P17" i="1" a="1"/>
  <c r="P17" i="1" s="1"/>
  <c r="P23" i="1" a="1"/>
  <c r="P23" i="1" s="1"/>
  <c r="N9" i="1" a="1"/>
  <c r="N9" i="1" s="1"/>
  <c r="N11" i="1" a="1"/>
  <c r="N11" i="1" s="1"/>
  <c r="N13" i="1" a="1"/>
  <c r="N13" i="1" s="1"/>
  <c r="N15" i="1" a="1"/>
  <c r="N15" i="1" s="1"/>
  <c r="N16" i="1" a="1"/>
  <c r="N16" i="1" s="1"/>
  <c r="N17" i="1" a="1"/>
  <c r="N17" i="1" s="1"/>
  <c r="N18" i="1" a="1"/>
  <c r="N18" i="1" s="1"/>
  <c r="N19" i="1" a="1"/>
  <c r="N19" i="1" s="1"/>
  <c r="N20" i="1" a="1"/>
  <c r="N20" i="1" s="1"/>
  <c r="N21" i="1" a="1"/>
  <c r="N21" i="1" s="1"/>
  <c r="N22" i="1" a="1"/>
  <c r="N22" i="1" s="1"/>
  <c r="N23" i="1" a="1"/>
  <c r="N23" i="1" s="1"/>
  <c r="N24" i="1" a="1"/>
  <c r="N24" i="1" s="1"/>
  <c r="N6" i="1" a="1"/>
  <c r="N6" i="1" s="1"/>
  <c r="N8" i="1" a="1"/>
  <c r="N8" i="1" s="1"/>
  <c r="N10" i="1" a="1"/>
  <c r="N10" i="1" s="1"/>
  <c r="N12" i="1" a="1"/>
  <c r="N12" i="1" s="1"/>
  <c r="N14" i="1" a="1"/>
  <c r="N14" i="1" s="1"/>
  <c r="O23" i="1" a="1"/>
  <c r="O23" i="1" s="1"/>
  <c r="O21" i="1" a="1"/>
  <c r="O21" i="1" s="1"/>
  <c r="O19" i="1" a="1"/>
  <c r="O19" i="1" s="1"/>
  <c r="O17" i="1" a="1"/>
  <c r="O17" i="1" s="1"/>
  <c r="O13" i="1" a="1"/>
  <c r="O13" i="1" s="1"/>
  <c r="O11" i="1" a="1"/>
  <c r="O11" i="1" s="1"/>
  <c r="O9" i="1" a="1"/>
  <c r="O9" i="1" s="1"/>
  <c r="Q23" i="1" a="1"/>
  <c r="Q23" i="1" s="1"/>
  <c r="Q19" i="1" a="1"/>
  <c r="Q19" i="1" s="1"/>
  <c r="Q11" i="1" a="1"/>
  <c r="Q11" i="1" s="1"/>
  <c r="Q24" i="1" a="1"/>
  <c r="Q24" i="1" s="1"/>
  <c r="Q20" i="1" a="1"/>
  <c r="Q20" i="1" s="1"/>
  <c r="Q16" i="1" a="1"/>
  <c r="Q16" i="1" s="1"/>
  <c r="Q12" i="1" a="1"/>
  <c r="Q12" i="1" s="1"/>
  <c r="Q8" i="1" a="1"/>
  <c r="Q8" i="1" s="1"/>
  <c r="I311" i="5"/>
  <c r="I267" i="5"/>
  <c r="I46" i="5"/>
  <c r="I90" i="5" s="1"/>
  <c r="I134" i="5" s="1"/>
  <c r="I178" i="5" s="1"/>
  <c r="I222" i="5" s="1"/>
  <c r="I266" i="5" s="1"/>
  <c r="N3" i="1"/>
  <c r="M4" i="1"/>
  <c r="R2" i="1"/>
  <c r="R3" i="1"/>
  <c r="R1" i="1"/>
  <c r="S4" i="1"/>
  <c r="S6" i="1" l="1" a="1"/>
  <c r="S6" i="1" s="1"/>
  <c r="S8" i="1" a="1"/>
  <c r="S8" i="1" s="1"/>
  <c r="S10" i="1" a="1"/>
  <c r="S10" i="1" s="1"/>
  <c r="S12" i="1" a="1"/>
  <c r="S12" i="1" s="1"/>
  <c r="S14" i="1" a="1"/>
  <c r="S14" i="1" s="1"/>
  <c r="S16" i="1" a="1"/>
  <c r="S16" i="1" s="1"/>
  <c r="S18" i="1" a="1"/>
  <c r="S18" i="1" s="1"/>
  <c r="S20" i="1" a="1"/>
  <c r="S20" i="1" s="1"/>
  <c r="S22" i="1" a="1"/>
  <c r="S22" i="1" s="1"/>
  <c r="S24" i="1" a="1"/>
  <c r="S24" i="1" s="1"/>
  <c r="S9" i="1" a="1"/>
  <c r="S9" i="1" s="1"/>
  <c r="S11" i="1" a="1"/>
  <c r="S11" i="1" s="1"/>
  <c r="S13" i="1" a="1"/>
  <c r="S13" i="1" s="1"/>
  <c r="S15" i="1" a="1"/>
  <c r="S15" i="1" s="1"/>
  <c r="S17" i="1" a="1"/>
  <c r="S17" i="1" s="1"/>
  <c r="S19" i="1" a="1"/>
  <c r="S19" i="1" s="1"/>
  <c r="S21" i="1" a="1"/>
  <c r="S21" i="1" s="1"/>
  <c r="S23" i="1" a="1"/>
  <c r="S23" i="1" s="1"/>
  <c r="M6" i="1" a="1"/>
  <c r="M6" i="1" s="1"/>
  <c r="M8" i="1" a="1"/>
  <c r="M8" i="1" s="1"/>
  <c r="M10" i="1" a="1"/>
  <c r="M10" i="1" s="1"/>
  <c r="M12" i="1" a="1"/>
  <c r="M12" i="1" s="1"/>
  <c r="M14" i="1" a="1"/>
  <c r="M14" i="1" s="1"/>
  <c r="M16" i="1" a="1"/>
  <c r="M16" i="1" s="1"/>
  <c r="M18" i="1" a="1"/>
  <c r="M18" i="1" s="1"/>
  <c r="M20" i="1" a="1"/>
  <c r="M20" i="1" s="1"/>
  <c r="M22" i="1" a="1"/>
  <c r="M22" i="1" s="1"/>
  <c r="M24" i="1" a="1"/>
  <c r="M24" i="1" s="1"/>
  <c r="M9" i="1" a="1"/>
  <c r="M9" i="1" s="1"/>
  <c r="M11" i="1" a="1"/>
  <c r="M11" i="1" s="1"/>
  <c r="M13" i="1" a="1"/>
  <c r="M13" i="1" s="1"/>
  <c r="M15" i="1" a="1"/>
  <c r="M15" i="1" s="1"/>
  <c r="M17" i="1" a="1"/>
  <c r="M17" i="1" s="1"/>
  <c r="M19" i="1" a="1"/>
  <c r="M19" i="1" s="1"/>
  <c r="M21" i="1" a="1"/>
  <c r="M21" i="1" s="1"/>
  <c r="M23" i="1" a="1"/>
  <c r="M23" i="1" s="1"/>
  <c r="L4" i="1"/>
  <c r="M3" i="1"/>
  <c r="S2" i="1"/>
  <c r="S3" i="1"/>
  <c r="S1" i="1"/>
  <c r="T4" i="1"/>
  <c r="L9" i="1" l="1" a="1"/>
  <c r="L9" i="1" s="1"/>
  <c r="L11" i="1" a="1"/>
  <c r="L11" i="1" s="1"/>
  <c r="L13" i="1" a="1"/>
  <c r="L13" i="1" s="1"/>
  <c r="L15" i="1" a="1"/>
  <c r="L15" i="1" s="1"/>
  <c r="L17" i="1" a="1"/>
  <c r="L17" i="1" s="1"/>
  <c r="L19" i="1" a="1"/>
  <c r="L19" i="1" s="1"/>
  <c r="L21" i="1" a="1"/>
  <c r="L21" i="1" s="1"/>
  <c r="L23" i="1" a="1"/>
  <c r="L23" i="1" s="1"/>
  <c r="L6" i="1" a="1"/>
  <c r="L6" i="1" s="1"/>
  <c r="L8" i="1" a="1"/>
  <c r="L8" i="1" s="1"/>
  <c r="L10" i="1" a="1"/>
  <c r="L10" i="1" s="1"/>
  <c r="L12" i="1" a="1"/>
  <c r="L12" i="1" s="1"/>
  <c r="L14" i="1" a="1"/>
  <c r="L14" i="1" s="1"/>
  <c r="L16" i="1" a="1"/>
  <c r="L16" i="1" s="1"/>
  <c r="L18" i="1" a="1"/>
  <c r="L18" i="1" s="1"/>
  <c r="L20" i="1" a="1"/>
  <c r="L20" i="1" s="1"/>
  <c r="L22" i="1" a="1"/>
  <c r="L22" i="1" s="1"/>
  <c r="L24" i="1" a="1"/>
  <c r="L24" i="1" s="1"/>
  <c r="T9" i="1" a="1"/>
  <c r="T9" i="1" s="1"/>
  <c r="T11" i="1" a="1"/>
  <c r="T11" i="1" s="1"/>
  <c r="T13" i="1" a="1"/>
  <c r="T13" i="1" s="1"/>
  <c r="T15" i="1" a="1"/>
  <c r="T15" i="1" s="1"/>
  <c r="T17" i="1" a="1"/>
  <c r="T17" i="1" s="1"/>
  <c r="T19" i="1" a="1"/>
  <c r="T19" i="1" s="1"/>
  <c r="T21" i="1" a="1"/>
  <c r="T21" i="1" s="1"/>
  <c r="T23" i="1" a="1"/>
  <c r="T23" i="1" s="1"/>
  <c r="T6" i="1" a="1"/>
  <c r="T6" i="1" s="1"/>
  <c r="T8" i="1" a="1"/>
  <c r="T8" i="1" s="1"/>
  <c r="T10" i="1" a="1"/>
  <c r="T10" i="1" s="1"/>
  <c r="T12" i="1" a="1"/>
  <c r="T12" i="1" s="1"/>
  <c r="T14" i="1" a="1"/>
  <c r="T14" i="1" s="1"/>
  <c r="T16" i="1" a="1"/>
  <c r="T16" i="1" s="1"/>
  <c r="T18" i="1" a="1"/>
  <c r="T18" i="1" s="1"/>
  <c r="T20" i="1" a="1"/>
  <c r="T20" i="1" s="1"/>
  <c r="T22" i="1" a="1"/>
  <c r="T22" i="1" s="1"/>
  <c r="T24" i="1" a="1"/>
  <c r="T24" i="1" s="1"/>
  <c r="K4" i="1"/>
  <c r="L3" i="1"/>
  <c r="T2" i="1"/>
  <c r="T3" i="1"/>
  <c r="T1" i="1"/>
  <c r="U4" i="1"/>
  <c r="U6" i="1" l="1" a="1"/>
  <c r="U6" i="1" s="1"/>
  <c r="U8" i="1" a="1"/>
  <c r="U8" i="1" s="1"/>
  <c r="U9" i="1" a="1"/>
  <c r="U9" i="1" s="1"/>
  <c r="U10" i="1" a="1"/>
  <c r="U10" i="1" s="1"/>
  <c r="U11" i="1" a="1"/>
  <c r="U11" i="1" s="1"/>
  <c r="U12" i="1" a="1"/>
  <c r="U12" i="1" s="1"/>
  <c r="U13" i="1" a="1"/>
  <c r="U13" i="1" s="1"/>
  <c r="U14" i="1" a="1"/>
  <c r="U14" i="1" s="1"/>
  <c r="U15" i="1" a="1"/>
  <c r="U15" i="1" s="1"/>
  <c r="U16" i="1" a="1"/>
  <c r="U16" i="1" s="1"/>
  <c r="U17" i="1" a="1"/>
  <c r="U17" i="1" s="1"/>
  <c r="U18" i="1" a="1"/>
  <c r="U18" i="1" s="1"/>
  <c r="U19" i="1" a="1"/>
  <c r="U19" i="1" s="1"/>
  <c r="U20" i="1" a="1"/>
  <c r="U20" i="1" s="1"/>
  <c r="U21" i="1" a="1"/>
  <c r="U21" i="1" s="1"/>
  <c r="U22" i="1" a="1"/>
  <c r="U22" i="1" s="1"/>
  <c r="U23" i="1" a="1"/>
  <c r="U23" i="1" s="1"/>
  <c r="U24" i="1" a="1"/>
  <c r="U24" i="1" s="1"/>
  <c r="K6" i="1" a="1"/>
  <c r="K6" i="1" s="1"/>
  <c r="K8" i="1" a="1"/>
  <c r="K8" i="1" s="1"/>
  <c r="K10" i="1" a="1"/>
  <c r="K10" i="1" s="1"/>
  <c r="K12" i="1" a="1"/>
  <c r="K12" i="1" s="1"/>
  <c r="K14" i="1" a="1"/>
  <c r="K14" i="1" s="1"/>
  <c r="K16" i="1" a="1"/>
  <c r="K16" i="1" s="1"/>
  <c r="K18" i="1" a="1"/>
  <c r="K18" i="1" s="1"/>
  <c r="K20" i="1" a="1"/>
  <c r="K20" i="1" s="1"/>
  <c r="K22" i="1" a="1"/>
  <c r="K22" i="1" s="1"/>
  <c r="K24" i="1" a="1"/>
  <c r="K24" i="1" s="1"/>
  <c r="K9" i="1" a="1"/>
  <c r="K9" i="1" s="1"/>
  <c r="K11" i="1" a="1"/>
  <c r="K11" i="1" s="1"/>
  <c r="K13" i="1" a="1"/>
  <c r="K13" i="1" s="1"/>
  <c r="K15" i="1" a="1"/>
  <c r="K15" i="1" s="1"/>
  <c r="K17" i="1" a="1"/>
  <c r="K17" i="1" s="1"/>
  <c r="K19" i="1" a="1"/>
  <c r="K19" i="1" s="1"/>
  <c r="K21" i="1" a="1"/>
  <c r="K21" i="1" s="1"/>
  <c r="K23" i="1" a="1"/>
  <c r="K23" i="1" s="1"/>
  <c r="J4" i="1"/>
  <c r="K3" i="1"/>
  <c r="U2" i="1"/>
  <c r="U3" i="1"/>
  <c r="U1" i="1"/>
  <c r="V4" i="1"/>
  <c r="J6" i="1" l="1" a="1"/>
  <c r="J6" i="1" s="1"/>
  <c r="J8" i="1" a="1"/>
  <c r="J8" i="1" s="1"/>
  <c r="J9" i="1" a="1"/>
  <c r="J9" i="1" s="1"/>
  <c r="J10" i="1" a="1"/>
  <c r="J10" i="1" s="1"/>
  <c r="J11" i="1" a="1"/>
  <c r="J11" i="1" s="1"/>
  <c r="AG6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3" i="1" a="1"/>
  <c r="J23" i="1" s="1"/>
  <c r="J22" i="1" a="1"/>
  <c r="J22" i="1" s="1"/>
  <c r="J24" i="1" a="1"/>
  <c r="J24" i="1" s="1"/>
  <c r="V6" i="1" a="1"/>
  <c r="V6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I4" i="1"/>
  <c r="J3" i="1"/>
  <c r="V2" i="1"/>
  <c r="V3" i="1"/>
  <c r="V1" i="1"/>
  <c r="W4" i="1"/>
  <c r="AG8" i="1" l="1"/>
  <c r="AG10" i="1"/>
  <c r="AG12" i="1"/>
  <c r="AG14" i="1"/>
  <c r="AG16" i="1"/>
  <c r="AG18" i="1"/>
  <c r="AG20" i="1"/>
  <c r="AG22" i="1"/>
  <c r="AG24" i="1"/>
  <c r="AG7" i="1"/>
  <c r="AG9" i="1"/>
  <c r="AG11" i="1"/>
  <c r="AG13" i="1"/>
  <c r="AG15" i="1"/>
  <c r="AG17" i="1"/>
  <c r="AG19" i="1"/>
  <c r="AG21" i="1"/>
  <c r="AG23" i="1"/>
  <c r="W6" i="1" a="1"/>
  <c r="W6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6" i="1" a="1"/>
  <c r="W16" i="1" s="1"/>
  <c r="W18" i="1" a="1"/>
  <c r="W18" i="1" s="1"/>
  <c r="W20" i="1" a="1"/>
  <c r="W20" i="1" s="1"/>
  <c r="W22" i="1" a="1"/>
  <c r="W22" i="1" s="1"/>
  <c r="W24" i="1" a="1"/>
  <c r="W24" i="1" s="1"/>
  <c r="W15" i="1" a="1"/>
  <c r="W15" i="1" s="1"/>
  <c r="W17" i="1" a="1"/>
  <c r="W17" i="1" s="1"/>
  <c r="W19" i="1" a="1"/>
  <c r="W19" i="1" s="1"/>
  <c r="W21" i="1" a="1"/>
  <c r="W21" i="1" s="1"/>
  <c r="W23" i="1" a="1"/>
  <c r="W23" i="1" s="1"/>
  <c r="I6" i="1" a="1"/>
  <c r="I6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3" i="1"/>
  <c r="W2" i="1"/>
  <c r="W3" i="1"/>
  <c r="W1" i="1"/>
  <c r="X4" i="1"/>
  <c r="X9" i="1" l="1" a="1"/>
  <c r="X9" i="1" s="1"/>
  <c r="X11" i="1" a="1"/>
  <c r="X11" i="1" s="1"/>
  <c r="X13" i="1" a="1"/>
  <c r="X13" i="1" s="1"/>
  <c r="X15" i="1" a="1"/>
  <c r="X15" i="1" s="1"/>
  <c r="X17" i="1" a="1"/>
  <c r="X17" i="1" s="1"/>
  <c r="X19" i="1" a="1"/>
  <c r="X19" i="1" s="1"/>
  <c r="X21" i="1" a="1"/>
  <c r="X21" i="1" s="1"/>
  <c r="X23" i="1" a="1"/>
  <c r="X23" i="1" s="1"/>
  <c r="X6" i="1" a="1"/>
  <c r="X6" i="1" s="1"/>
  <c r="X8" i="1" a="1"/>
  <c r="X8" i="1" s="1"/>
  <c r="X10" i="1" a="1"/>
  <c r="X10" i="1" s="1"/>
  <c r="X12" i="1" a="1"/>
  <c r="X12" i="1" s="1"/>
  <c r="X14" i="1" a="1"/>
  <c r="X14" i="1" s="1"/>
  <c r="X16" i="1" a="1"/>
  <c r="X16" i="1" s="1"/>
  <c r="X18" i="1" a="1"/>
  <c r="X18" i="1" s="1"/>
  <c r="X20" i="1" a="1"/>
  <c r="X20" i="1" s="1"/>
  <c r="X22" i="1" a="1"/>
  <c r="X22" i="1" s="1"/>
  <c r="X24" i="1" a="1"/>
  <c r="X24" i="1" s="1"/>
  <c r="X2" i="1"/>
  <c r="X3" i="1"/>
  <c r="X1" i="1"/>
  <c r="Y4" i="1"/>
  <c r="Y6" i="1" l="1" a="1"/>
  <c r="Y6" i="1" s="1"/>
  <c r="Y8" i="1" a="1"/>
  <c r="Y8" i="1" s="1"/>
  <c r="Y10" i="1" a="1"/>
  <c r="Y10" i="1" s="1"/>
  <c r="Y12" i="1" a="1"/>
  <c r="Y12" i="1" s="1"/>
  <c r="Y14" i="1" a="1"/>
  <c r="Y14" i="1" s="1"/>
  <c r="Y16" i="1" a="1"/>
  <c r="Y16" i="1" s="1"/>
  <c r="Y18" i="1" a="1"/>
  <c r="Y18" i="1" s="1"/>
  <c r="Y20" i="1" a="1"/>
  <c r="Y20" i="1" s="1"/>
  <c r="Y22" i="1" a="1"/>
  <c r="Y22" i="1" s="1"/>
  <c r="Y24" i="1" a="1"/>
  <c r="Y24" i="1" s="1"/>
  <c r="Y9" i="1" a="1"/>
  <c r="Y9" i="1" s="1"/>
  <c r="Y11" i="1" a="1"/>
  <c r="Y11" i="1" s="1"/>
  <c r="Y13" i="1" a="1"/>
  <c r="Y13" i="1" s="1"/>
  <c r="Y15" i="1" a="1"/>
  <c r="Y15" i="1" s="1"/>
  <c r="Y17" i="1" a="1"/>
  <c r="Y17" i="1" s="1"/>
  <c r="Y19" i="1" a="1"/>
  <c r="Y19" i="1" s="1"/>
  <c r="Y21" i="1" a="1"/>
  <c r="Y21" i="1" s="1"/>
  <c r="Y23" i="1" a="1"/>
  <c r="Y23" i="1" s="1"/>
  <c r="Y2" i="1"/>
  <c r="Y3" i="1"/>
  <c r="Y1" i="1"/>
  <c r="Z4" i="1"/>
  <c r="Z9" i="1" l="1" a="1"/>
  <c r="Z9" i="1" s="1"/>
  <c r="Z11" i="1" a="1"/>
  <c r="Z11" i="1" s="1"/>
  <c r="Z13" i="1" a="1"/>
  <c r="Z13" i="1" s="1"/>
  <c r="Z15" i="1" a="1"/>
  <c r="Z15" i="1" s="1"/>
  <c r="Z17" i="1" a="1"/>
  <c r="Z17" i="1" s="1"/>
  <c r="Z19" i="1" a="1"/>
  <c r="Z19" i="1" s="1"/>
  <c r="Z21" i="1" a="1"/>
  <c r="Z21" i="1" s="1"/>
  <c r="Z23" i="1" a="1"/>
  <c r="Z23" i="1" s="1"/>
  <c r="Z6" i="1" a="1"/>
  <c r="Z6" i="1" s="1"/>
  <c r="Z8" i="1" a="1"/>
  <c r="Z8" i="1" s="1"/>
  <c r="Z10" i="1" a="1"/>
  <c r="Z10" i="1" s="1"/>
  <c r="Z12" i="1" a="1"/>
  <c r="Z12" i="1" s="1"/>
  <c r="Z14" i="1" a="1"/>
  <c r="Z14" i="1" s="1"/>
  <c r="Z16" i="1" a="1"/>
  <c r="Z16" i="1" s="1"/>
  <c r="Z18" i="1" a="1"/>
  <c r="Z18" i="1" s="1"/>
  <c r="Z20" i="1" a="1"/>
  <c r="Z20" i="1" s="1"/>
  <c r="Z22" i="1" a="1"/>
  <c r="Z22" i="1" s="1"/>
  <c r="Z24" i="1" a="1"/>
  <c r="Z24" i="1" s="1"/>
  <c r="Z2" i="1"/>
  <c r="Z3" i="1"/>
  <c r="Z1" i="1"/>
  <c r="AA4" i="1"/>
  <c r="AA6" i="1" l="1" a="1"/>
  <c r="AA6" i="1" s="1"/>
  <c r="AA8" i="1" a="1"/>
  <c r="AA8" i="1" s="1"/>
  <c r="AA10" i="1" a="1"/>
  <c r="AA10" i="1" s="1"/>
  <c r="AA12" i="1" a="1"/>
  <c r="AA12" i="1" s="1"/>
  <c r="AA14" i="1" a="1"/>
  <c r="AA14" i="1" s="1"/>
  <c r="AA16" i="1" a="1"/>
  <c r="AA16" i="1" s="1"/>
  <c r="AA18" i="1" a="1"/>
  <c r="AA18" i="1" s="1"/>
  <c r="AA20" i="1" a="1"/>
  <c r="AA20" i="1" s="1"/>
  <c r="AA22" i="1" a="1"/>
  <c r="AA22" i="1" s="1"/>
  <c r="AA24" i="1" a="1"/>
  <c r="AA24" i="1" s="1"/>
  <c r="AA9" i="1" a="1"/>
  <c r="AA9" i="1" s="1"/>
  <c r="AA11" i="1" a="1"/>
  <c r="AA11" i="1" s="1"/>
  <c r="AA13" i="1" a="1"/>
  <c r="AA13" i="1" s="1"/>
  <c r="AA15" i="1" a="1"/>
  <c r="AA15" i="1" s="1"/>
  <c r="AA17" i="1" a="1"/>
  <c r="AA17" i="1" s="1"/>
  <c r="AA19" i="1" a="1"/>
  <c r="AA19" i="1" s="1"/>
  <c r="AA21" i="1" a="1"/>
  <c r="AA21" i="1" s="1"/>
  <c r="AA23" i="1" a="1"/>
  <c r="AA23" i="1" s="1"/>
  <c r="AA2" i="1"/>
  <c r="AA3" i="1"/>
  <c r="AA1" i="1"/>
  <c r="AB4" i="1"/>
  <c r="AB6" i="1" l="1" a="1"/>
  <c r="AB6" i="1" s="1"/>
  <c r="AB8" i="1" a="1"/>
  <c r="AB8" i="1" s="1"/>
  <c r="AB9" i="1" a="1"/>
  <c r="AB9" i="1" s="1"/>
  <c r="AB10" i="1" a="1"/>
  <c r="AB10" i="1" s="1"/>
  <c r="AB11" i="1" a="1"/>
  <c r="AB11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B21" i="1" a="1"/>
  <c r="AB21" i="1" s="1"/>
  <c r="AB22" i="1" a="1"/>
  <c r="AB22" i="1" s="1"/>
  <c r="AB23" i="1" a="1"/>
  <c r="AB23" i="1" s="1"/>
  <c r="AB24" i="1" a="1"/>
  <c r="AB24" i="1" s="1"/>
  <c r="AB2" i="1"/>
  <c r="AB3" i="1"/>
  <c r="AB1" i="1"/>
  <c r="AC4" i="1"/>
  <c r="AC6" i="1" l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5" i="1" a="1"/>
  <c r="AC15" i="1" s="1"/>
  <c r="AC16" i="1" a="1"/>
  <c r="AC16" i="1" s="1"/>
  <c r="AC17" i="1" a="1"/>
  <c r="AC17" i="1" s="1"/>
  <c r="AC18" i="1" a="1"/>
  <c r="AC18" i="1" s="1"/>
  <c r="AC19" i="1" a="1"/>
  <c r="AC19" i="1" s="1"/>
  <c r="AC20" i="1" a="1"/>
  <c r="AC20" i="1" s="1"/>
  <c r="AC21" i="1" a="1"/>
  <c r="AC21" i="1" s="1"/>
  <c r="AC22" i="1" a="1"/>
  <c r="AC22" i="1" s="1"/>
  <c r="AC23" i="1" a="1"/>
  <c r="AC23" i="1" s="1"/>
  <c r="AC24" i="1" a="1"/>
  <c r="AC24" i="1" s="1"/>
  <c r="AC2" i="1"/>
  <c r="AC3" i="1"/>
  <c r="AC1" i="1"/>
  <c r="AD4" i="1"/>
  <c r="AD6" i="1" l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D13" i="1" a="1"/>
  <c r="AD13" i="1" s="1"/>
  <c r="AD14" i="1" a="1"/>
  <c r="AD14" i="1" s="1"/>
  <c r="AD15" i="1" a="1"/>
  <c r="AD15" i="1" s="1"/>
  <c r="AD16" i="1" a="1"/>
  <c r="AD16" i="1" s="1"/>
  <c r="AD17" i="1" a="1"/>
  <c r="AD17" i="1" s="1"/>
  <c r="AD19" i="1" a="1"/>
  <c r="AD19" i="1" s="1"/>
  <c r="AD21" i="1" a="1"/>
  <c r="AD21" i="1" s="1"/>
  <c r="AD23" i="1" a="1"/>
  <c r="AD23" i="1" s="1"/>
  <c r="AD18" i="1" a="1"/>
  <c r="AD18" i="1" s="1"/>
  <c r="AD20" i="1" a="1"/>
  <c r="AD20" i="1" s="1"/>
  <c r="AD22" i="1" a="1"/>
  <c r="AD22" i="1" s="1"/>
  <c r="AD24" i="1" a="1"/>
  <c r="AD24" i="1" s="1"/>
  <c r="AD2" i="1"/>
  <c r="AD3" i="1"/>
  <c r="AD1" i="1"/>
  <c r="AE4" i="1"/>
  <c r="AE6" i="1" l="1" a="1"/>
  <c r="AE6" i="1" s="1"/>
  <c r="AE8" i="1" a="1"/>
  <c r="AE8" i="1" s="1"/>
  <c r="AE10" i="1" a="1"/>
  <c r="AE10" i="1" s="1"/>
  <c r="AE12" i="1" a="1"/>
  <c r="AE12" i="1" s="1"/>
  <c r="AE14" i="1" a="1"/>
  <c r="AE14" i="1" s="1"/>
  <c r="AE16" i="1" a="1"/>
  <c r="AE16" i="1" s="1"/>
  <c r="AE18" i="1" a="1"/>
  <c r="AE18" i="1" s="1"/>
  <c r="AE20" i="1" a="1"/>
  <c r="AE20" i="1" s="1"/>
  <c r="AE22" i="1" a="1"/>
  <c r="AE22" i="1" s="1"/>
  <c r="AE24" i="1" a="1"/>
  <c r="AE24" i="1" s="1"/>
  <c r="AE9" i="1" a="1"/>
  <c r="AE9" i="1" s="1"/>
  <c r="AE11" i="1" a="1"/>
  <c r="AE11" i="1" s="1"/>
  <c r="AE13" i="1" a="1"/>
  <c r="AE13" i="1" s="1"/>
  <c r="AE15" i="1" a="1"/>
  <c r="AE15" i="1" s="1"/>
  <c r="AE17" i="1" a="1"/>
  <c r="AE17" i="1" s="1"/>
  <c r="AE19" i="1" a="1"/>
  <c r="AE19" i="1" s="1"/>
  <c r="AE21" i="1" a="1"/>
  <c r="AE21" i="1" s="1"/>
  <c r="AE23" i="1" a="1"/>
  <c r="AE23" i="1" s="1"/>
  <c r="AE2" i="1"/>
  <c r="AE3" i="1"/>
  <c r="AE1" i="1"/>
  <c r="AF4" i="1"/>
  <c r="AF9" i="1" l="1" a="1"/>
  <c r="AF9" i="1" s="1"/>
  <c r="AF11" i="1" a="1"/>
  <c r="AF11" i="1" s="1"/>
  <c r="AF13" i="1" a="1"/>
  <c r="AF13" i="1" s="1"/>
  <c r="AF15" i="1" a="1"/>
  <c r="AF15" i="1" s="1"/>
  <c r="AF17" i="1" a="1"/>
  <c r="AF17" i="1" s="1"/>
  <c r="AF19" i="1" a="1"/>
  <c r="AF19" i="1" s="1"/>
  <c r="AF21" i="1" a="1"/>
  <c r="AF21" i="1" s="1"/>
  <c r="AF23" i="1" a="1"/>
  <c r="AF23" i="1" s="1"/>
  <c r="AF6" i="1" a="1"/>
  <c r="AF6" i="1" s="1"/>
  <c r="AF8" i="1" a="1"/>
  <c r="AF8" i="1" s="1"/>
  <c r="AF10" i="1" a="1"/>
  <c r="AF10" i="1" s="1"/>
  <c r="AF12" i="1" a="1"/>
  <c r="AF12" i="1" s="1"/>
  <c r="AF14" i="1" a="1"/>
  <c r="AF14" i="1" s="1"/>
  <c r="AF16" i="1" a="1"/>
  <c r="AF16" i="1" s="1"/>
  <c r="AF18" i="1" a="1"/>
  <c r="AF18" i="1" s="1"/>
  <c r="AF20" i="1" a="1"/>
  <c r="AF20" i="1" s="1"/>
  <c r="AF22" i="1" a="1"/>
  <c r="AF22" i="1" s="1"/>
  <c r="AF24" i="1" a="1"/>
  <c r="AF24" i="1" s="1"/>
  <c r="AF2" i="1"/>
  <c r="AF3" i="1"/>
  <c r="AF1" i="1"/>
  <c r="AG4" i="1"/>
  <c r="AG2" i="1" l="1"/>
  <c r="AG3" i="1"/>
  <c r="AG1" i="1"/>
  <c r="AH4" i="1"/>
  <c r="AH9" i="1" l="1" a="1"/>
  <c r="AH9" i="1" s="1"/>
  <c r="AH11" i="1" a="1"/>
  <c r="AH11" i="1" s="1"/>
  <c r="AH13" i="1" a="1"/>
  <c r="AH13" i="1" s="1"/>
  <c r="AH15" i="1" a="1"/>
  <c r="AH15" i="1" s="1"/>
  <c r="AH17" i="1" a="1"/>
  <c r="AH17" i="1" s="1"/>
  <c r="AH6" i="1" a="1"/>
  <c r="AH6" i="1" s="1"/>
  <c r="AH8" i="1" a="1"/>
  <c r="AH8" i="1" s="1"/>
  <c r="AH10" i="1" a="1"/>
  <c r="AH10" i="1" s="1"/>
  <c r="AH12" i="1" a="1"/>
  <c r="AH12" i="1" s="1"/>
  <c r="AH14" i="1" a="1"/>
  <c r="AH14" i="1" s="1"/>
  <c r="AH16" i="1" a="1"/>
  <c r="AH16" i="1" s="1"/>
  <c r="AH18" i="1" a="1"/>
  <c r="AH18" i="1" s="1"/>
  <c r="AH19" i="1" a="1"/>
  <c r="AH19" i="1" s="1"/>
  <c r="AH20" i="1" a="1"/>
  <c r="AH20" i="1" s="1"/>
  <c r="AH21" i="1" a="1"/>
  <c r="AH21" i="1" s="1"/>
  <c r="AH22" i="1" a="1"/>
  <c r="AH22" i="1" s="1"/>
  <c r="AH23" i="1" a="1"/>
  <c r="AH23" i="1" s="1"/>
  <c r="AH24" i="1" a="1"/>
  <c r="AH24" i="1" s="1"/>
  <c r="AH2" i="1"/>
  <c r="AH3" i="1"/>
  <c r="AH1" i="1"/>
  <c r="AI4" i="1"/>
  <c r="AI6" i="1" l="1" a="1"/>
  <c r="AI6" i="1" s="1"/>
  <c r="AI8" i="1" a="1"/>
  <c r="AI8" i="1" s="1"/>
  <c r="AI9" i="1" a="1"/>
  <c r="AI9" i="1" s="1"/>
  <c r="AI10" i="1" a="1"/>
  <c r="AI10" i="1" s="1"/>
  <c r="AI11" i="1" a="1"/>
  <c r="AI11" i="1" s="1"/>
  <c r="AI12" i="1" a="1"/>
  <c r="AI12" i="1" s="1"/>
  <c r="AI13" i="1" a="1"/>
  <c r="AI13" i="1" s="1"/>
  <c r="AI14" i="1" a="1"/>
  <c r="AI14" i="1" s="1"/>
  <c r="AI15" i="1" a="1"/>
  <c r="AI15" i="1" s="1"/>
  <c r="AI16" i="1" a="1"/>
  <c r="AI16" i="1" s="1"/>
  <c r="AI17" i="1" a="1"/>
  <c r="AI17" i="1" s="1"/>
  <c r="AI18" i="1" a="1"/>
  <c r="AI18" i="1" s="1"/>
  <c r="AI19" i="1" a="1"/>
  <c r="AI19" i="1" s="1"/>
  <c r="AI20" i="1" a="1"/>
  <c r="AI20" i="1" s="1"/>
  <c r="AI21" i="1" a="1"/>
  <c r="AI21" i="1" s="1"/>
  <c r="AI22" i="1" a="1"/>
  <c r="AI22" i="1" s="1"/>
  <c r="AI23" i="1" a="1"/>
  <c r="AI23" i="1" s="1"/>
  <c r="AI24" i="1" a="1"/>
  <c r="AI24" i="1" s="1"/>
  <c r="AI2" i="1"/>
  <c r="AI3" i="1"/>
  <c r="AI1" i="1"/>
  <c r="AJ4" i="1"/>
  <c r="AJ6" i="1" l="1" a="1"/>
  <c r="AJ6" i="1" s="1"/>
  <c r="AJ8" i="1" a="1"/>
  <c r="AJ8" i="1" s="1"/>
  <c r="AJ9" i="1" a="1"/>
  <c r="AJ9" i="1" s="1"/>
  <c r="AJ10" i="1" a="1"/>
  <c r="AJ10" i="1" s="1"/>
  <c r="AJ11" i="1" a="1"/>
  <c r="AJ11" i="1" s="1"/>
  <c r="AJ12" i="1" a="1"/>
  <c r="AJ12" i="1" s="1"/>
  <c r="AJ13" i="1" a="1"/>
  <c r="AJ13" i="1" s="1"/>
  <c r="AJ14" i="1" a="1"/>
  <c r="AJ14" i="1" s="1"/>
  <c r="AJ15" i="1" a="1"/>
  <c r="AJ15" i="1" s="1"/>
  <c r="AJ16" i="1" a="1"/>
  <c r="AJ16" i="1" s="1"/>
  <c r="AJ17" i="1" a="1"/>
  <c r="AJ17" i="1" s="1"/>
  <c r="AJ18" i="1" a="1"/>
  <c r="AJ18" i="1" s="1"/>
  <c r="AJ19" i="1" a="1"/>
  <c r="AJ19" i="1" s="1"/>
  <c r="AJ20" i="1" a="1"/>
  <c r="AJ20" i="1" s="1"/>
  <c r="AJ21" i="1" a="1"/>
  <c r="AJ21" i="1" s="1"/>
  <c r="AJ22" i="1" a="1"/>
  <c r="AJ22" i="1" s="1"/>
  <c r="AJ23" i="1" a="1"/>
  <c r="AJ23" i="1" s="1"/>
  <c r="AJ24" i="1" a="1"/>
  <c r="AJ24" i="1" s="1"/>
  <c r="AJ2" i="1"/>
  <c r="AJ3" i="1"/>
  <c r="AJ1" i="1"/>
  <c r="AK4" i="1"/>
  <c r="AK6" i="1" l="1" a="1"/>
  <c r="AK6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4" i="1" a="1"/>
  <c r="AK14" i="1" s="1"/>
  <c r="AK15" i="1" a="1"/>
  <c r="AK15" i="1" s="1"/>
  <c r="AK16" i="1" a="1"/>
  <c r="AK16" i="1" s="1"/>
  <c r="AK17" i="1" a="1"/>
  <c r="AK17" i="1" s="1"/>
  <c r="AK18" i="1" a="1"/>
  <c r="AK18" i="1" s="1"/>
  <c r="AK19" i="1" a="1"/>
  <c r="AK19" i="1" s="1"/>
  <c r="AK20" i="1" a="1"/>
  <c r="AK20" i="1" s="1"/>
  <c r="AK21" i="1" a="1"/>
  <c r="AK21" i="1" s="1"/>
  <c r="AK22" i="1" a="1"/>
  <c r="AK22" i="1" s="1"/>
  <c r="AK23" i="1" a="1"/>
  <c r="AK23" i="1" s="1"/>
  <c r="AK24" i="1" a="1"/>
  <c r="AK24" i="1" s="1"/>
  <c r="AK2" i="1"/>
  <c r="AK3" i="1"/>
  <c r="AK1" i="1"/>
  <c r="AL4" i="1"/>
  <c r="AL6" i="1" l="1" a="1"/>
  <c r="AL6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13" i="1" a="1"/>
  <c r="AL13" i="1" s="1"/>
  <c r="AL14" i="1" a="1"/>
  <c r="AL14" i="1" s="1"/>
  <c r="AL15" i="1" a="1"/>
  <c r="AL15" i="1" s="1"/>
  <c r="AL16" i="1" a="1"/>
  <c r="AL16" i="1" s="1"/>
  <c r="AL17" i="1" a="1"/>
  <c r="AL17" i="1" s="1"/>
  <c r="AL18" i="1" a="1"/>
  <c r="AL18" i="1" s="1"/>
  <c r="AL19" i="1" a="1"/>
  <c r="AL19" i="1" s="1"/>
  <c r="AL20" i="1" a="1"/>
  <c r="AL20" i="1" s="1"/>
  <c r="AL21" i="1" a="1"/>
  <c r="AL21" i="1" s="1"/>
  <c r="AL22" i="1" a="1"/>
  <c r="AL22" i="1" s="1"/>
  <c r="AL23" i="1" a="1"/>
  <c r="AL23" i="1" s="1"/>
  <c r="AL24" i="1" a="1"/>
  <c r="AL24" i="1" s="1"/>
  <c r="AL2" i="1"/>
  <c r="AL3" i="1"/>
  <c r="AL1" i="1"/>
  <c r="AM4" i="1"/>
  <c r="AM6" i="1" l="1" a="1"/>
  <c r="AM6" i="1" s="1"/>
  <c r="AM8" i="1" a="1"/>
  <c r="AM8" i="1" s="1"/>
  <c r="AM9" i="1" a="1"/>
  <c r="AM9" i="1" s="1"/>
  <c r="AM10" i="1" a="1"/>
  <c r="AM10" i="1" s="1"/>
  <c r="AM11" i="1" a="1"/>
  <c r="AM11" i="1" s="1"/>
  <c r="AM12" i="1" a="1"/>
  <c r="AM12" i="1" s="1"/>
  <c r="AM13" i="1" a="1"/>
  <c r="AM13" i="1" s="1"/>
  <c r="AM14" i="1" a="1"/>
  <c r="AM14" i="1" s="1"/>
  <c r="AM15" i="1" a="1"/>
  <c r="AM15" i="1" s="1"/>
  <c r="AM16" i="1" a="1"/>
  <c r="AM16" i="1" s="1"/>
  <c r="AM17" i="1" a="1"/>
  <c r="AM17" i="1" s="1"/>
  <c r="AM18" i="1" a="1"/>
  <c r="AM18" i="1" s="1"/>
  <c r="AM19" i="1" a="1"/>
  <c r="AM19" i="1" s="1"/>
  <c r="AM20" i="1" a="1"/>
  <c r="AM20" i="1" s="1"/>
  <c r="AM21" i="1" a="1"/>
  <c r="AM21" i="1" s="1"/>
  <c r="AM22" i="1" a="1"/>
  <c r="AM22" i="1" s="1"/>
  <c r="AM23" i="1" a="1"/>
  <c r="AM23" i="1" s="1"/>
  <c r="AM24" i="1" a="1"/>
  <c r="AM24" i="1" s="1"/>
  <c r="AM2" i="1"/>
  <c r="AM3" i="1"/>
  <c r="AM1" i="1"/>
  <c r="AN4" i="1"/>
  <c r="AN6" i="1" l="1" a="1"/>
  <c r="AN6" i="1" s="1"/>
  <c r="AN8" i="1" a="1"/>
  <c r="AN8" i="1" s="1"/>
  <c r="AN9" i="1" a="1"/>
  <c r="AN9" i="1" s="1"/>
  <c r="AN10" i="1" a="1"/>
  <c r="AN10" i="1" s="1"/>
  <c r="AN11" i="1" a="1"/>
  <c r="AN11" i="1" s="1"/>
  <c r="AN12" i="1" a="1"/>
  <c r="AN12" i="1" s="1"/>
  <c r="AN13" i="1" a="1"/>
  <c r="AN13" i="1" s="1"/>
  <c r="AN14" i="1" a="1"/>
  <c r="AN14" i="1" s="1"/>
  <c r="AN15" i="1" a="1"/>
  <c r="AN15" i="1" s="1"/>
  <c r="AN16" i="1" a="1"/>
  <c r="AN16" i="1" s="1"/>
  <c r="AN17" i="1" a="1"/>
  <c r="AN17" i="1" s="1"/>
  <c r="AN18" i="1" a="1"/>
  <c r="AN18" i="1" s="1"/>
  <c r="AN19" i="1" a="1"/>
  <c r="AN19" i="1" s="1"/>
  <c r="AN20" i="1" a="1"/>
  <c r="AN20" i="1" s="1"/>
  <c r="AN22" i="1" a="1"/>
  <c r="AN22" i="1" s="1"/>
  <c r="AN24" i="1" a="1"/>
  <c r="AN24" i="1" s="1"/>
  <c r="AN21" i="1" a="1"/>
  <c r="AN21" i="1" s="1"/>
  <c r="AN23" i="1" a="1"/>
  <c r="AN23" i="1" s="1"/>
  <c r="AN2" i="1"/>
  <c r="AN3" i="1"/>
  <c r="AN1" i="1"/>
  <c r="AO4" i="1"/>
  <c r="AO9" i="1" l="1" a="1"/>
  <c r="AO9" i="1" s="1"/>
  <c r="AO11" i="1" a="1"/>
  <c r="AO11" i="1" s="1"/>
  <c r="AO13" i="1" a="1"/>
  <c r="AO13" i="1" s="1"/>
  <c r="AO15" i="1" a="1"/>
  <c r="AO15" i="1" s="1"/>
  <c r="AO17" i="1" a="1"/>
  <c r="AO17" i="1" s="1"/>
  <c r="AO19" i="1" a="1"/>
  <c r="AO19" i="1" s="1"/>
  <c r="AO21" i="1" a="1"/>
  <c r="AO21" i="1" s="1"/>
  <c r="AO23" i="1" a="1"/>
  <c r="AO23" i="1" s="1"/>
  <c r="AO6" i="1" a="1"/>
  <c r="AO6" i="1" s="1"/>
  <c r="AO8" i="1" a="1"/>
  <c r="AO8" i="1" s="1"/>
  <c r="AO10" i="1" a="1"/>
  <c r="AO10" i="1" s="1"/>
  <c r="AO12" i="1" a="1"/>
  <c r="AO12" i="1" s="1"/>
  <c r="AO14" i="1" a="1"/>
  <c r="AO14" i="1" s="1"/>
  <c r="AO16" i="1" a="1"/>
  <c r="AO16" i="1" s="1"/>
  <c r="AO18" i="1" a="1"/>
  <c r="AO18" i="1" s="1"/>
  <c r="AO20" i="1" a="1"/>
  <c r="AO20" i="1" s="1"/>
  <c r="AO22" i="1" a="1"/>
  <c r="AO22" i="1" s="1"/>
  <c r="AO24" i="1" a="1"/>
  <c r="AO24" i="1" s="1"/>
  <c r="AO2" i="1"/>
  <c r="AO3" i="1"/>
  <c r="AO1" i="1"/>
  <c r="AP4" i="1"/>
  <c r="AP6" i="1" l="1" a="1"/>
  <c r="AP6" i="1" s="1"/>
  <c r="AP8" i="1" a="1"/>
  <c r="AP8" i="1" s="1"/>
  <c r="AP10" i="1" a="1"/>
  <c r="AP10" i="1" s="1"/>
  <c r="AP12" i="1" a="1"/>
  <c r="AP12" i="1" s="1"/>
  <c r="AP14" i="1" a="1"/>
  <c r="AP14" i="1" s="1"/>
  <c r="AP16" i="1" a="1"/>
  <c r="AP16" i="1" s="1"/>
  <c r="AP18" i="1" a="1"/>
  <c r="AP18" i="1" s="1"/>
  <c r="AP20" i="1" a="1"/>
  <c r="AP20" i="1" s="1"/>
  <c r="AP22" i="1" a="1"/>
  <c r="AP22" i="1" s="1"/>
  <c r="AP24" i="1" a="1"/>
  <c r="AP24" i="1" s="1"/>
  <c r="AP9" i="1" a="1"/>
  <c r="AP9" i="1" s="1"/>
  <c r="AP11" i="1" a="1"/>
  <c r="AP11" i="1" s="1"/>
  <c r="AP13" i="1" a="1"/>
  <c r="AP13" i="1" s="1"/>
  <c r="AP15" i="1" a="1"/>
  <c r="AP15" i="1" s="1"/>
  <c r="AP17" i="1" a="1"/>
  <c r="AP17" i="1" s="1"/>
  <c r="AP19" i="1" a="1"/>
  <c r="AP19" i="1" s="1"/>
  <c r="AP21" i="1" a="1"/>
  <c r="AP21" i="1" s="1"/>
  <c r="AP23" i="1" a="1"/>
  <c r="AP23" i="1" s="1"/>
  <c r="AP2" i="1"/>
  <c r="AP3" i="1"/>
  <c r="AP1" i="1"/>
  <c r="AQ4" i="1"/>
  <c r="AQ9" i="1" l="1" a="1"/>
  <c r="AQ9" i="1" s="1"/>
  <c r="AQ11" i="1" a="1"/>
  <c r="AQ11" i="1" s="1"/>
  <c r="AQ13" i="1" a="1"/>
  <c r="AQ13" i="1" s="1"/>
  <c r="AQ15" i="1" a="1"/>
  <c r="AQ15" i="1" s="1"/>
  <c r="AQ17" i="1" a="1"/>
  <c r="AQ17" i="1" s="1"/>
  <c r="AQ19" i="1" a="1"/>
  <c r="AQ19" i="1" s="1"/>
  <c r="AQ21" i="1" a="1"/>
  <c r="AQ21" i="1" s="1"/>
  <c r="AQ23" i="1" a="1"/>
  <c r="AQ23" i="1" s="1"/>
  <c r="AQ6" i="1" a="1"/>
  <c r="AQ6" i="1" s="1"/>
  <c r="AQ8" i="1" a="1"/>
  <c r="AQ8" i="1" s="1"/>
  <c r="AQ10" i="1" a="1"/>
  <c r="AQ10" i="1" s="1"/>
  <c r="AQ12" i="1" a="1"/>
  <c r="AQ12" i="1" s="1"/>
  <c r="AQ14" i="1" a="1"/>
  <c r="AQ14" i="1" s="1"/>
  <c r="AQ16" i="1" a="1"/>
  <c r="AQ16" i="1" s="1"/>
  <c r="AQ18" i="1" a="1"/>
  <c r="AQ18" i="1" s="1"/>
  <c r="AQ20" i="1" a="1"/>
  <c r="AQ20" i="1" s="1"/>
  <c r="AQ22" i="1" a="1"/>
  <c r="AQ22" i="1" s="1"/>
  <c r="AQ24" i="1" a="1"/>
  <c r="AQ24" i="1" s="1"/>
  <c r="AQ2" i="1"/>
  <c r="AQ3" i="1"/>
  <c r="AQ1" i="1"/>
  <c r="AR4" i="1"/>
  <c r="AR6" i="1" l="1" a="1"/>
  <c r="AR6" i="1" s="1"/>
  <c r="AR8" i="1" a="1"/>
  <c r="AR8" i="1" s="1"/>
  <c r="AR10" i="1" a="1"/>
  <c r="AR10" i="1" s="1"/>
  <c r="AR12" i="1" a="1"/>
  <c r="AR12" i="1" s="1"/>
  <c r="AR14" i="1" a="1"/>
  <c r="AR14" i="1" s="1"/>
  <c r="AR16" i="1" a="1"/>
  <c r="AR16" i="1" s="1"/>
  <c r="AR18" i="1" a="1"/>
  <c r="AR18" i="1" s="1"/>
  <c r="AR20" i="1" a="1"/>
  <c r="AR20" i="1" s="1"/>
  <c r="AR22" i="1" a="1"/>
  <c r="AR22" i="1" s="1"/>
  <c r="AR24" i="1" a="1"/>
  <c r="AR24" i="1" s="1"/>
  <c r="AR9" i="1" a="1"/>
  <c r="AR9" i="1" s="1"/>
  <c r="AR11" i="1" a="1"/>
  <c r="AR11" i="1" s="1"/>
  <c r="AR13" i="1" a="1"/>
  <c r="AR13" i="1" s="1"/>
  <c r="AR15" i="1" a="1"/>
  <c r="AR15" i="1" s="1"/>
  <c r="AR17" i="1" a="1"/>
  <c r="AR17" i="1" s="1"/>
  <c r="AR19" i="1" a="1"/>
  <c r="AR19" i="1" s="1"/>
  <c r="AR21" i="1" a="1"/>
  <c r="AR21" i="1" s="1"/>
  <c r="AR23" i="1" a="1"/>
  <c r="AR23" i="1" s="1"/>
  <c r="AR2" i="1"/>
  <c r="AR3" i="1"/>
  <c r="AR1" i="1"/>
  <c r="AS4" i="1"/>
  <c r="AS9" i="1" l="1" a="1"/>
  <c r="AS9" i="1" s="1"/>
  <c r="AS11" i="1" a="1"/>
  <c r="AS11" i="1" s="1"/>
  <c r="AS13" i="1" a="1"/>
  <c r="AS13" i="1" s="1"/>
  <c r="AS15" i="1" a="1"/>
  <c r="AS15" i="1" s="1"/>
  <c r="AS17" i="1" a="1"/>
  <c r="AS17" i="1" s="1"/>
  <c r="AS19" i="1" a="1"/>
  <c r="AS19" i="1" s="1"/>
  <c r="AS21" i="1" a="1"/>
  <c r="AS21" i="1" s="1"/>
  <c r="AS23" i="1" a="1"/>
  <c r="AS23" i="1" s="1"/>
  <c r="AS6" i="1" a="1"/>
  <c r="AS6" i="1" s="1"/>
  <c r="AS8" i="1" a="1"/>
  <c r="AS8" i="1" s="1"/>
  <c r="AS10" i="1" a="1"/>
  <c r="AS10" i="1" s="1"/>
  <c r="AS12" i="1" a="1"/>
  <c r="AS12" i="1" s="1"/>
  <c r="AS14" i="1" a="1"/>
  <c r="AS14" i="1" s="1"/>
  <c r="AS16" i="1" a="1"/>
  <c r="AS16" i="1" s="1"/>
  <c r="AS18" i="1" a="1"/>
  <c r="AS18" i="1" s="1"/>
  <c r="AS20" i="1" a="1"/>
  <c r="AS20" i="1" s="1"/>
  <c r="AS22" i="1" a="1"/>
  <c r="AS22" i="1" s="1"/>
  <c r="AS24" i="1" a="1"/>
  <c r="AS24" i="1" s="1"/>
  <c r="AS2" i="1"/>
  <c r="AS3" i="1"/>
  <c r="AS1" i="1"/>
  <c r="AT4" i="1"/>
  <c r="AT6" i="1" l="1" a="1"/>
  <c r="AT6" i="1" s="1"/>
  <c r="AT8" i="1" a="1"/>
  <c r="AT8" i="1" s="1"/>
  <c r="AT10" i="1" a="1"/>
  <c r="AT10" i="1" s="1"/>
  <c r="AT12" i="1" a="1"/>
  <c r="AT12" i="1" s="1"/>
  <c r="AT14" i="1" a="1"/>
  <c r="AT14" i="1" s="1"/>
  <c r="AT16" i="1" a="1"/>
  <c r="AT16" i="1" s="1"/>
  <c r="AT18" i="1" a="1"/>
  <c r="AT18" i="1" s="1"/>
  <c r="AT20" i="1" a="1"/>
  <c r="AT20" i="1" s="1"/>
  <c r="AT22" i="1" a="1"/>
  <c r="AT22" i="1" s="1"/>
  <c r="AT24" i="1" a="1"/>
  <c r="AT24" i="1" s="1"/>
  <c r="AT9" i="1" a="1"/>
  <c r="AT9" i="1" s="1"/>
  <c r="AT11" i="1" a="1"/>
  <c r="AT11" i="1" s="1"/>
  <c r="AT13" i="1" a="1"/>
  <c r="AT13" i="1" s="1"/>
  <c r="AT15" i="1" a="1"/>
  <c r="AT15" i="1" s="1"/>
  <c r="AT17" i="1" a="1"/>
  <c r="AT17" i="1" s="1"/>
  <c r="AT19" i="1" a="1"/>
  <c r="AT19" i="1" s="1"/>
  <c r="AT21" i="1" a="1"/>
  <c r="AT21" i="1" s="1"/>
  <c r="AT23" i="1" a="1"/>
  <c r="AT23" i="1" s="1"/>
  <c r="AT2" i="1"/>
  <c r="AT3" i="1"/>
  <c r="AT1" i="1"/>
  <c r="AU4" i="1"/>
  <c r="AU9" i="1" l="1" a="1"/>
  <c r="AU9" i="1" s="1"/>
  <c r="AU11" i="1" a="1"/>
  <c r="AU11" i="1" s="1"/>
  <c r="AU13" i="1" a="1"/>
  <c r="AU13" i="1" s="1"/>
  <c r="AU15" i="1" a="1"/>
  <c r="AU15" i="1" s="1"/>
  <c r="AU17" i="1" a="1"/>
  <c r="AU17" i="1" s="1"/>
  <c r="AU19" i="1" a="1"/>
  <c r="AU19" i="1" s="1"/>
  <c r="AU21" i="1" a="1"/>
  <c r="AU21" i="1" s="1"/>
  <c r="AU23" i="1" a="1"/>
  <c r="AU23" i="1" s="1"/>
  <c r="AU6" i="1" a="1"/>
  <c r="AU6" i="1" s="1"/>
  <c r="AU8" i="1" a="1"/>
  <c r="AU8" i="1" s="1"/>
  <c r="AU10" i="1" a="1"/>
  <c r="AU10" i="1" s="1"/>
  <c r="AU12" i="1" a="1"/>
  <c r="AU12" i="1" s="1"/>
  <c r="AU14" i="1" a="1"/>
  <c r="AU14" i="1" s="1"/>
  <c r="AU16" i="1" a="1"/>
  <c r="AU16" i="1" s="1"/>
  <c r="AU18" i="1" a="1"/>
  <c r="AU18" i="1" s="1"/>
  <c r="AU20" i="1" a="1"/>
  <c r="AU20" i="1" s="1"/>
  <c r="AU22" i="1" a="1"/>
  <c r="AU22" i="1" s="1"/>
  <c r="AU24" i="1" a="1"/>
  <c r="AU24" i="1" s="1"/>
  <c r="AU2" i="1"/>
  <c r="AU3" i="1"/>
  <c r="AU1" i="1"/>
  <c r="AV4" i="1"/>
  <c r="AV6" i="1" l="1" a="1"/>
  <c r="AV6" i="1" s="1"/>
  <c r="AV8" i="1" a="1"/>
  <c r="AV8" i="1" s="1"/>
  <c r="AV10" i="1" a="1"/>
  <c r="AV10" i="1" s="1"/>
  <c r="AV12" i="1" a="1"/>
  <c r="AV12" i="1" s="1"/>
  <c r="AV14" i="1" a="1"/>
  <c r="AV14" i="1" s="1"/>
  <c r="AV16" i="1" a="1"/>
  <c r="AV16" i="1" s="1"/>
  <c r="AV18" i="1" a="1"/>
  <c r="AV18" i="1" s="1"/>
  <c r="AV20" i="1" a="1"/>
  <c r="AV20" i="1" s="1"/>
  <c r="AV22" i="1" a="1"/>
  <c r="AV22" i="1" s="1"/>
  <c r="AV24" i="1" a="1"/>
  <c r="AV24" i="1" s="1"/>
  <c r="AV9" i="1" a="1"/>
  <c r="AV9" i="1" s="1"/>
  <c r="AV11" i="1" a="1"/>
  <c r="AV11" i="1" s="1"/>
  <c r="AV13" i="1" a="1"/>
  <c r="AV13" i="1" s="1"/>
  <c r="AV15" i="1" a="1"/>
  <c r="AV15" i="1" s="1"/>
  <c r="AV17" i="1" a="1"/>
  <c r="AV17" i="1" s="1"/>
  <c r="AV19" i="1" a="1"/>
  <c r="AV19" i="1" s="1"/>
  <c r="AV21" i="1" a="1"/>
  <c r="AV21" i="1" s="1"/>
  <c r="AV23" i="1" a="1"/>
  <c r="AV23" i="1" s="1"/>
  <c r="AV2" i="1"/>
  <c r="AV3" i="1"/>
  <c r="AV1" i="1"/>
  <c r="AW4" i="1"/>
  <c r="AW9" i="1" l="1" a="1"/>
  <c r="AW9" i="1" s="1"/>
  <c r="AW11" i="1" a="1"/>
  <c r="AW11" i="1" s="1"/>
  <c r="AW13" i="1" a="1"/>
  <c r="AW13" i="1" s="1"/>
  <c r="AW15" i="1" a="1"/>
  <c r="AW15" i="1" s="1"/>
  <c r="AW17" i="1" a="1"/>
  <c r="AW17" i="1" s="1"/>
  <c r="AW19" i="1" a="1"/>
  <c r="AW19" i="1" s="1"/>
  <c r="AW21" i="1" a="1"/>
  <c r="AW21" i="1" s="1"/>
  <c r="AW23" i="1" a="1"/>
  <c r="AW23" i="1" s="1"/>
  <c r="AW6" i="1" a="1"/>
  <c r="AW6" i="1" s="1"/>
  <c r="AW8" i="1" a="1"/>
  <c r="AW8" i="1" s="1"/>
  <c r="AW10" i="1" a="1"/>
  <c r="AW10" i="1" s="1"/>
  <c r="AW12" i="1" a="1"/>
  <c r="AW12" i="1" s="1"/>
  <c r="AW14" i="1" a="1"/>
  <c r="AW14" i="1" s="1"/>
  <c r="AW16" i="1" a="1"/>
  <c r="AW16" i="1" s="1"/>
  <c r="AW18" i="1" a="1"/>
  <c r="AW18" i="1" s="1"/>
  <c r="AW20" i="1" a="1"/>
  <c r="AW20" i="1" s="1"/>
  <c r="AW22" i="1" a="1"/>
  <c r="AW22" i="1" s="1"/>
  <c r="AW24" i="1" a="1"/>
  <c r="AW24" i="1" s="1"/>
  <c r="AW2" i="1"/>
  <c r="AW3" i="1"/>
  <c r="AW1" i="1"/>
  <c r="AX4" i="1"/>
  <c r="AX6" i="1" l="1" a="1"/>
  <c r="AX6" i="1" s="1"/>
  <c r="AX8" i="1" a="1"/>
  <c r="AX8" i="1" s="1"/>
  <c r="AX10" i="1" a="1"/>
  <c r="AX10" i="1" s="1"/>
  <c r="AX12" i="1" a="1"/>
  <c r="AX12" i="1" s="1"/>
  <c r="AX14" i="1" a="1"/>
  <c r="AX14" i="1" s="1"/>
  <c r="AX16" i="1" a="1"/>
  <c r="AX16" i="1" s="1"/>
  <c r="AX17" i="1" a="1"/>
  <c r="AX17" i="1" s="1"/>
  <c r="AX18" i="1" a="1"/>
  <c r="AX18" i="1" s="1"/>
  <c r="AX19" i="1" a="1"/>
  <c r="AX19" i="1" s="1"/>
  <c r="AX20" i="1" a="1"/>
  <c r="AX20" i="1" s="1"/>
  <c r="AX21" i="1" a="1"/>
  <c r="AX21" i="1" s="1"/>
  <c r="AX22" i="1" a="1"/>
  <c r="AX22" i="1" s="1"/>
  <c r="AX23" i="1" a="1"/>
  <c r="AX23" i="1" s="1"/>
  <c r="AX24" i="1" a="1"/>
  <c r="AX24" i="1" s="1"/>
  <c r="AX9" i="1" a="1"/>
  <c r="AX9" i="1" s="1"/>
  <c r="AX11" i="1" a="1"/>
  <c r="AX11" i="1" s="1"/>
  <c r="AX13" i="1" a="1"/>
  <c r="AX13" i="1" s="1"/>
  <c r="AX15" i="1" a="1"/>
  <c r="AX15" i="1" s="1"/>
  <c r="AX2" i="1"/>
  <c r="AX3" i="1"/>
  <c r="AX1" i="1"/>
  <c r="AY4" i="1"/>
  <c r="AY6" i="1" l="1" a="1"/>
  <c r="AY6" i="1" s="1"/>
  <c r="AY8" i="1" a="1"/>
  <c r="AY8" i="1" s="1"/>
  <c r="AY9" i="1" a="1"/>
  <c r="AY9" i="1" s="1"/>
  <c r="AY10" i="1" a="1"/>
  <c r="AY10" i="1" s="1"/>
  <c r="AY11" i="1" a="1"/>
  <c r="AY11" i="1" s="1"/>
  <c r="AY12" i="1" a="1"/>
  <c r="AY12" i="1" s="1"/>
  <c r="AY13" i="1" a="1"/>
  <c r="AY13" i="1" s="1"/>
  <c r="AY14" i="1" a="1"/>
  <c r="AY14" i="1" s="1"/>
  <c r="AY16" i="1" a="1"/>
  <c r="AY16" i="1" s="1"/>
  <c r="AY17" i="1" a="1"/>
  <c r="AY17" i="1" s="1"/>
  <c r="AY18" i="1" a="1"/>
  <c r="AY18" i="1" s="1"/>
  <c r="AY19" i="1" a="1"/>
  <c r="AY19" i="1" s="1"/>
  <c r="AY20" i="1" a="1"/>
  <c r="AY20" i="1" s="1"/>
  <c r="AY21" i="1" a="1"/>
  <c r="AY21" i="1" s="1"/>
  <c r="AY22" i="1" a="1"/>
  <c r="AY22" i="1" s="1"/>
  <c r="AY23" i="1" a="1"/>
  <c r="AY23" i="1" s="1"/>
  <c r="AY24" i="1" a="1"/>
  <c r="AY24" i="1" s="1"/>
  <c r="AY2" i="1"/>
  <c r="AY3" i="1"/>
  <c r="AY1" i="1"/>
  <c r="AZ4" i="1"/>
  <c r="AZ6" i="1" l="1" a="1"/>
  <c r="AZ6" i="1" s="1"/>
  <c r="AZ8" i="1" a="1"/>
  <c r="AZ8" i="1" s="1"/>
  <c r="AZ9" i="1" a="1"/>
  <c r="AZ9" i="1" s="1"/>
  <c r="AZ10" i="1" a="1"/>
  <c r="AZ10" i="1" s="1"/>
  <c r="AZ11" i="1" a="1"/>
  <c r="AZ11" i="1" s="1"/>
  <c r="AZ12" i="1" a="1"/>
  <c r="AZ12" i="1" s="1"/>
  <c r="AZ13" i="1" a="1"/>
  <c r="AZ13" i="1" s="1"/>
  <c r="AZ14" i="1" a="1"/>
  <c r="AZ14" i="1" s="1"/>
  <c r="AZ16" i="1" a="1"/>
  <c r="AZ16" i="1" s="1"/>
  <c r="AZ17" i="1" a="1"/>
  <c r="AZ17" i="1" s="1"/>
  <c r="AZ18" i="1" a="1"/>
  <c r="AZ18" i="1" s="1"/>
  <c r="AZ19" i="1" a="1"/>
  <c r="AZ19" i="1" s="1"/>
  <c r="AZ20" i="1" a="1"/>
  <c r="AZ20" i="1" s="1"/>
  <c r="AZ21" i="1" a="1"/>
  <c r="AZ21" i="1" s="1"/>
  <c r="AZ22" i="1" a="1"/>
  <c r="AZ22" i="1" s="1"/>
  <c r="AZ23" i="1" a="1"/>
  <c r="AZ23" i="1" s="1"/>
  <c r="AZ24" i="1" a="1"/>
  <c r="AZ24" i="1" s="1"/>
  <c r="BA4" i="1"/>
  <c r="AZ1" i="1"/>
  <c r="AZ2" i="1"/>
  <c r="AZ3" i="1"/>
  <c r="BA6" i="1" l="1" a="1"/>
  <c r="BA6" i="1" s="1"/>
  <c r="BA8" i="1" a="1"/>
  <c r="BA8" i="1" s="1"/>
  <c r="BA9" i="1" a="1"/>
  <c r="BA9" i="1" s="1"/>
  <c r="BA10" i="1" a="1"/>
  <c r="BA10" i="1" s="1"/>
  <c r="BA11" i="1" a="1"/>
  <c r="BA11" i="1" s="1"/>
  <c r="BA12" i="1" a="1"/>
  <c r="BA12" i="1" s="1"/>
  <c r="BA13" i="1" a="1"/>
  <c r="BA13" i="1" s="1"/>
  <c r="BA14" i="1" a="1"/>
  <c r="BA14" i="1" s="1"/>
  <c r="BA16" i="1" a="1"/>
  <c r="BA16" i="1" s="1"/>
  <c r="BA17" i="1" a="1"/>
  <c r="BA17" i="1" s="1"/>
  <c r="BA18" i="1" a="1"/>
  <c r="BA18" i="1" s="1"/>
  <c r="BA19" i="1" a="1"/>
  <c r="BA19" i="1" s="1"/>
  <c r="BA20" i="1" a="1"/>
  <c r="BA20" i="1" s="1"/>
  <c r="BA21" i="1" a="1"/>
  <c r="BA21" i="1" s="1"/>
  <c r="BA22" i="1" a="1"/>
  <c r="BA22" i="1" s="1"/>
  <c r="BA23" i="1" a="1"/>
  <c r="BA23" i="1" s="1"/>
  <c r="BA24" i="1" a="1"/>
  <c r="BA24" i="1" s="1"/>
  <c r="BA1" i="1"/>
  <c r="BA3" i="1"/>
  <c r="BA2" i="1"/>
  <c r="BB4" i="1"/>
  <c r="BB6" i="1" l="1" a="1"/>
  <c r="BB6" i="1" s="1"/>
  <c r="BB8" i="1" a="1"/>
  <c r="BB8" i="1" s="1"/>
  <c r="BB9" i="1" a="1"/>
  <c r="BB9" i="1" s="1"/>
  <c r="BB10" i="1" a="1"/>
  <c r="BB10" i="1" s="1"/>
  <c r="BB11" i="1" a="1"/>
  <c r="BB11" i="1" s="1"/>
  <c r="BB13" i="1" a="1"/>
  <c r="BB13" i="1" s="1"/>
  <c r="BB14" i="1" a="1"/>
  <c r="BB14" i="1" s="1"/>
  <c r="BB16" i="1" a="1"/>
  <c r="BB16" i="1" s="1"/>
  <c r="BB18" i="1" a="1"/>
  <c r="BB18" i="1" s="1"/>
  <c r="BB20" i="1" a="1"/>
  <c r="BB20" i="1" s="1"/>
  <c r="BB23" i="1" a="1"/>
  <c r="BB23" i="1" s="1"/>
  <c r="BB12" i="1" a="1"/>
  <c r="BB12" i="1" s="1"/>
  <c r="BB17" i="1" a="1"/>
  <c r="BB17" i="1" s="1"/>
  <c r="BB19" i="1" a="1"/>
  <c r="BB19" i="1" s="1"/>
  <c r="BB21" i="1" a="1"/>
  <c r="BB21" i="1" s="1"/>
  <c r="BB22" i="1" a="1"/>
  <c r="BB22" i="1" s="1"/>
  <c r="BB24" i="1" a="1"/>
  <c r="BB24" i="1" s="1"/>
  <c r="BB2" i="1"/>
  <c r="BB3" i="1"/>
  <c r="BC4" i="1"/>
  <c r="BB1" i="1"/>
  <c r="BC6" i="1" l="1" a="1"/>
  <c r="BC6" i="1" s="1"/>
  <c r="BC8" i="1" a="1"/>
  <c r="BC8" i="1" s="1"/>
  <c r="BC10" i="1" a="1"/>
  <c r="BC10" i="1" s="1"/>
  <c r="BC13" i="1" a="1"/>
  <c r="BC13" i="1" s="1"/>
  <c r="BC18" i="1" a="1"/>
  <c r="BC18" i="1" s="1"/>
  <c r="BC20" i="1" a="1"/>
  <c r="BC20" i="1" s="1"/>
  <c r="BC22" i="1" a="1"/>
  <c r="BC22" i="1" s="1"/>
  <c r="BC24" i="1" a="1"/>
  <c r="BC24" i="1" s="1"/>
  <c r="BC9" i="1" a="1"/>
  <c r="BC9" i="1" s="1"/>
  <c r="BC11" i="1" a="1"/>
  <c r="BC11" i="1" s="1"/>
  <c r="BC12" i="1" a="1"/>
  <c r="BC12" i="1" s="1"/>
  <c r="BC14" i="1" a="1"/>
  <c r="BC14" i="1" s="1"/>
  <c r="BC16" i="1" a="1"/>
  <c r="BC16" i="1" s="1"/>
  <c r="BC17" i="1" a="1"/>
  <c r="BC17" i="1" s="1"/>
  <c r="BC19" i="1" a="1"/>
  <c r="BC19" i="1" s="1"/>
  <c r="BC21" i="1" a="1"/>
  <c r="BC21" i="1" s="1"/>
  <c r="BC23" i="1" a="1"/>
  <c r="BC23" i="1" s="1"/>
  <c r="BC3" i="1"/>
  <c r="BC2" i="1"/>
  <c r="BD4" i="1"/>
  <c r="BC1" i="1"/>
  <c r="BD9" i="1" l="1" a="1"/>
  <c r="BD9" i="1" s="1"/>
  <c r="BD11" i="1" a="1"/>
  <c r="BD11" i="1" s="1"/>
  <c r="BD13" i="1" a="1"/>
  <c r="BD13" i="1" s="1"/>
  <c r="BD16" i="1" a="1"/>
  <c r="BD16" i="1" s="1"/>
  <c r="BD18" i="1" a="1"/>
  <c r="BD18" i="1" s="1"/>
  <c r="BD21" i="1" a="1"/>
  <c r="BD21" i="1" s="1"/>
  <c r="BD24" i="1" a="1"/>
  <c r="BD24" i="1" s="1"/>
  <c r="BD6" i="1" a="1"/>
  <c r="BD6" i="1" s="1"/>
  <c r="BD8" i="1" a="1"/>
  <c r="BD8" i="1" s="1"/>
  <c r="BD10" i="1" a="1"/>
  <c r="BD10" i="1" s="1"/>
  <c r="BD12" i="1" a="1"/>
  <c r="BD12" i="1" s="1"/>
  <c r="BD14" i="1" a="1"/>
  <c r="BD14" i="1" s="1"/>
  <c r="BD15" i="1" a="1"/>
  <c r="BD15" i="1" s="1"/>
  <c r="BC15" i="1" s="1" a="1"/>
  <c r="BC15" i="1" s="1"/>
  <c r="BB15" i="1" s="1" a="1"/>
  <c r="BB15" i="1" s="1"/>
  <c r="BA15" i="1" s="1" a="1"/>
  <c r="BA15" i="1" s="1"/>
  <c r="AZ15" i="1" s="1" a="1"/>
  <c r="AZ15" i="1" s="1"/>
  <c r="AY15" i="1" s="1" a="1"/>
  <c r="AY15" i="1" s="1"/>
  <c r="BD17" i="1" a="1"/>
  <c r="BD17" i="1" s="1"/>
  <c r="BD19" i="1" a="1"/>
  <c r="BD19" i="1" s="1"/>
  <c r="BD20" i="1" a="1"/>
  <c r="BD20" i="1" s="1"/>
  <c r="BD22" i="1" a="1"/>
  <c r="BD22" i="1" s="1"/>
  <c r="BD23" i="1" a="1"/>
  <c r="BD23" i="1" s="1"/>
  <c r="BE4" i="1"/>
  <c r="BD1" i="1"/>
  <c r="BD2" i="1"/>
  <c r="BD3" i="1"/>
  <c r="BE9" i="1" l="1" a="1"/>
  <c r="BE9" i="1" s="1"/>
  <c r="BE11" i="1" a="1"/>
  <c r="BE11" i="1" s="1"/>
  <c r="BE14" i="1" a="1"/>
  <c r="BE14" i="1" s="1"/>
  <c r="BE16" i="1" a="1"/>
  <c r="BE16" i="1" s="1"/>
  <c r="BE18" i="1" a="1"/>
  <c r="BE18" i="1" s="1"/>
  <c r="BE20" i="1" a="1"/>
  <c r="BE20" i="1" s="1"/>
  <c r="BE22" i="1" a="1"/>
  <c r="BE22" i="1" s="1"/>
  <c r="BE24" i="1" a="1"/>
  <c r="BE24" i="1" s="1"/>
  <c r="BE6" i="1" a="1"/>
  <c r="BE6" i="1" s="1"/>
  <c r="BE8" i="1" a="1"/>
  <c r="BE8" i="1" s="1"/>
  <c r="BE10" i="1" a="1"/>
  <c r="BE10" i="1" s="1"/>
  <c r="BE12" i="1" a="1"/>
  <c r="BE12" i="1" s="1"/>
  <c r="BE13" i="1" a="1"/>
  <c r="BE13" i="1" s="1"/>
  <c r="BE15" i="1" a="1"/>
  <c r="BE15" i="1" s="1"/>
  <c r="BE17" i="1" a="1"/>
  <c r="BE17" i="1" s="1"/>
  <c r="BE19" i="1" a="1"/>
  <c r="BE19" i="1" s="1"/>
  <c r="BE21" i="1" a="1"/>
  <c r="BE21" i="1" s="1"/>
  <c r="BE23" i="1" a="1"/>
  <c r="BE23" i="1" s="1"/>
  <c r="BE3" i="1"/>
  <c r="BE2" i="1"/>
  <c r="BF4" i="1"/>
  <c r="BE1" i="1"/>
  <c r="BF9" i="1" l="1" a="1"/>
  <c r="BF9" i="1" s="1"/>
  <c r="BF12" i="1" a="1"/>
  <c r="BF12" i="1" s="1"/>
  <c r="BF14" i="1" a="1"/>
  <c r="BF14" i="1" s="1"/>
  <c r="BF16" i="1" a="1"/>
  <c r="BF16" i="1" s="1"/>
  <c r="BF18" i="1" a="1"/>
  <c r="BF18" i="1" s="1"/>
  <c r="BF20" i="1" a="1"/>
  <c r="BF20" i="1" s="1"/>
  <c r="BF23" i="1" a="1"/>
  <c r="BF23" i="1" s="1"/>
  <c r="BF6" i="1" a="1"/>
  <c r="BF6" i="1" s="1"/>
  <c r="BF8" i="1" a="1"/>
  <c r="BF8" i="1" s="1"/>
  <c r="BF10" i="1" a="1"/>
  <c r="BF10" i="1" s="1"/>
  <c r="BF11" i="1" a="1"/>
  <c r="BF11" i="1" s="1"/>
  <c r="BF13" i="1" a="1"/>
  <c r="BF13" i="1" s="1"/>
  <c r="BF15" i="1" a="1"/>
  <c r="BF15" i="1" s="1"/>
  <c r="BF17" i="1" a="1"/>
  <c r="BF17" i="1" s="1"/>
  <c r="BF19" i="1" a="1"/>
  <c r="BF19" i="1" s="1"/>
  <c r="BF21" i="1" a="1"/>
  <c r="BF21" i="1" s="1"/>
  <c r="BF22" i="1" a="1"/>
  <c r="BF22" i="1" s="1"/>
  <c r="BF24" i="1" a="1"/>
  <c r="BF24" i="1" s="1"/>
  <c r="BF2" i="1"/>
  <c r="BF3" i="1"/>
  <c r="BG4" i="1"/>
  <c r="BF1" i="1"/>
  <c r="BG6" i="1" l="1" a="1"/>
  <c r="BG6" i="1" s="1"/>
  <c r="BG9" i="1" a="1"/>
  <c r="BG9" i="1" s="1"/>
  <c r="BG11" i="1" a="1"/>
  <c r="BG11" i="1" s="1"/>
  <c r="BG13" i="1" a="1"/>
  <c r="BG13" i="1" s="1"/>
  <c r="BG15" i="1" a="1"/>
  <c r="BG15" i="1" s="1"/>
  <c r="BG17" i="1" a="1"/>
  <c r="BG17" i="1" s="1"/>
  <c r="BG19" i="1" a="1"/>
  <c r="BG19" i="1" s="1"/>
  <c r="BG22" i="1" a="1"/>
  <c r="BG22" i="1" s="1"/>
  <c r="BG7" i="1" a="1"/>
  <c r="BG7" i="1" s="1"/>
  <c r="BF7" i="1" s="1" a="1"/>
  <c r="BF7" i="1" s="1"/>
  <c r="BE7" i="1" s="1" a="1"/>
  <c r="BE7" i="1" s="1"/>
  <c r="BD7" i="1" s="1" a="1"/>
  <c r="BD7" i="1" s="1"/>
  <c r="BC7" i="1" s="1" a="1"/>
  <c r="BC7" i="1" s="1"/>
  <c r="BB7" i="1" s="1" a="1"/>
  <c r="BB7" i="1" s="1"/>
  <c r="BA7" i="1" s="1" a="1"/>
  <c r="BA7" i="1" s="1"/>
  <c r="AZ7" i="1" s="1" a="1"/>
  <c r="AZ7" i="1" s="1"/>
  <c r="AY7" i="1" s="1" a="1"/>
  <c r="AY7" i="1" s="1"/>
  <c r="AX7" i="1" s="1" a="1"/>
  <c r="AX7" i="1" s="1"/>
  <c r="AW7" i="1" s="1" a="1"/>
  <c r="AW7" i="1" s="1"/>
  <c r="AV7" i="1" s="1" a="1"/>
  <c r="AV7" i="1" s="1"/>
  <c r="AU7" i="1" s="1" a="1"/>
  <c r="AU7" i="1" s="1"/>
  <c r="AT7" i="1" s="1" a="1"/>
  <c r="AT7" i="1" s="1"/>
  <c r="AS7" i="1" s="1" a="1"/>
  <c r="AS7" i="1" s="1"/>
  <c r="AR7" i="1" s="1" a="1"/>
  <c r="AR7" i="1" s="1"/>
  <c r="AQ7" i="1" s="1" a="1"/>
  <c r="AQ7" i="1" s="1"/>
  <c r="AP7" i="1" s="1" a="1"/>
  <c r="AP7" i="1" s="1"/>
  <c r="AO7" i="1" s="1" a="1"/>
  <c r="AO7" i="1" s="1"/>
  <c r="AN7" i="1" s="1" a="1"/>
  <c r="AN7" i="1" s="1"/>
  <c r="AM7" i="1" s="1" a="1"/>
  <c r="AM7" i="1" s="1"/>
  <c r="AL7" i="1" s="1" a="1"/>
  <c r="AL7" i="1" s="1"/>
  <c r="AK7" i="1" s="1" a="1"/>
  <c r="AK7" i="1" s="1"/>
  <c r="AJ7" i="1" s="1" a="1"/>
  <c r="AJ7" i="1" s="1"/>
  <c r="AI7" i="1" s="1" a="1"/>
  <c r="AI7" i="1" s="1"/>
  <c r="AH7" i="1" s="1" a="1"/>
  <c r="AH7" i="1" s="1"/>
  <c r="AF7" i="1" s="1" a="1"/>
  <c r="AF7" i="1" s="1"/>
  <c r="AE7" i="1" s="1" a="1"/>
  <c r="AE7" i="1" s="1"/>
  <c r="AD7" i="1" s="1" a="1"/>
  <c r="AD7" i="1" s="1"/>
  <c r="AC7" i="1" s="1" a="1"/>
  <c r="AC7" i="1" s="1"/>
  <c r="AB7" i="1" s="1" a="1"/>
  <c r="AB7" i="1" s="1"/>
  <c r="AA7" i="1" s="1" a="1"/>
  <c r="AA7" i="1" s="1"/>
  <c r="Z7" i="1" s="1" a="1"/>
  <c r="Z7" i="1" s="1"/>
  <c r="Y7" i="1" s="1" a="1"/>
  <c r="Y7" i="1" s="1"/>
  <c r="X7" i="1" s="1" a="1"/>
  <c r="X7" i="1" s="1"/>
  <c r="W7" i="1" s="1" a="1"/>
  <c r="W7" i="1" s="1"/>
  <c r="V7" i="1" s="1" a="1"/>
  <c r="V7" i="1" s="1"/>
  <c r="U7" i="1" s="1" a="1"/>
  <c r="U7" i="1" s="1"/>
  <c r="T7" i="1" s="1" a="1"/>
  <c r="T7" i="1" s="1"/>
  <c r="S7" i="1" s="1" a="1"/>
  <c r="S7" i="1" s="1"/>
  <c r="R7" i="1" s="1" a="1"/>
  <c r="R7" i="1" s="1"/>
  <c r="Q7" i="1" s="1" a="1"/>
  <c r="Q7" i="1" s="1"/>
  <c r="P7" i="1" s="1" a="1"/>
  <c r="P7" i="1" s="1"/>
  <c r="O7" i="1" s="1" a="1"/>
  <c r="O7" i="1" s="1"/>
  <c r="N7" i="1" s="1" a="1"/>
  <c r="N7" i="1" s="1"/>
  <c r="M7" i="1" s="1" a="1"/>
  <c r="M7" i="1" s="1"/>
  <c r="L7" i="1" s="1" a="1"/>
  <c r="L7" i="1" s="1"/>
  <c r="K7" i="1" s="1" a="1"/>
  <c r="K7" i="1" s="1"/>
  <c r="J7" i="1" s="1" a="1"/>
  <c r="J7" i="1" s="1"/>
  <c r="BG8" i="1" a="1"/>
  <c r="BG8" i="1" s="1"/>
  <c r="BG10" i="1" a="1"/>
  <c r="BG10" i="1" s="1"/>
  <c r="BG12" i="1" a="1"/>
  <c r="BG12" i="1" s="1"/>
  <c r="BG14" i="1" a="1"/>
  <c r="BG14" i="1" s="1"/>
  <c r="BG16" i="1" a="1"/>
  <c r="BG16" i="1" s="1"/>
  <c r="BG18" i="1" a="1"/>
  <c r="BG18" i="1" s="1"/>
  <c r="BG20" i="1" a="1"/>
  <c r="BG20" i="1" s="1"/>
  <c r="BG21" i="1" a="1"/>
  <c r="BG21" i="1" s="1"/>
  <c r="BG23" i="1" a="1"/>
  <c r="BG23" i="1" s="1"/>
  <c r="BG24" i="1" a="1"/>
  <c r="BG24" i="1" s="1"/>
  <c r="BG1" i="1"/>
  <c r="BG3" i="1"/>
  <c r="BG2" i="1"/>
  <c r="I7" i="1" l="1" a="1"/>
  <c r="I7" i="1" s="1"/>
  <c r="F7" i="1" l="1" a="1"/>
  <c r="F7" i="1" s="1"/>
  <c r="F15" i="1"/>
  <c r="F8" i="1"/>
  <c r="G8" i="1"/>
  <c r="F8" i="1" a="1"/>
  <c r="G15" i="1"/>
  <c r="F15" i="1" a="1"/>
</calcChain>
</file>

<file path=xl/sharedStrings.xml><?xml version="1.0" encoding="utf-8"?>
<sst xmlns="http://schemas.openxmlformats.org/spreadsheetml/2006/main" count="135" uniqueCount="130">
  <si>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</si>
  <si>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</si>
  <si>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</si>
  <si>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</si>
  <si>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</si>
  <si>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</si>
  <si>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</si>
  <si>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</si>
  <si>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</si>
  <si>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</si>
  <si>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</si>
  <si>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</si>
  <si>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</si>
  <si>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</si>
  <si>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</si>
  <si>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</si>
  <si>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</si>
  <si>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</si>
  <si>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</si>
  <si>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</si>
  <si>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</si>
  <si>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</si>
  <si>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</si>
  <si>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</si>
  <si>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</si>
  <si>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</si>
  <si>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</si>
  <si>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</si>
  <si>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</si>
  <si>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</si>
  <si>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</si>
  <si>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</si>
  <si>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</si>
  <si>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</si>
  <si>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</si>
  <si>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</si>
  <si>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</si>
  <si>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</si>
  <si>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</si>
  <si>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</si>
  <si>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</si>
  <si>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</si>
  <si>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</si>
  <si>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</si>
  <si>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</si>
  <si>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</si>
  <si>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</si>
  <si>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</si>
  <si>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</si>
  <si>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</si>
  <si>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</si>
  <si>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</si>
  <si>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</si>
  <si>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</si>
  <si>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</si>
  <si>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</si>
  <si>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</si>
  <si>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</si>
  <si>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</si>
  <si>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</si>
  <si>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</si>
  <si>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</si>
  <si>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</si>
  <si>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</si>
  <si>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</si>
  <si>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</si>
  <si>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</si>
  <si>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</si>
  <si>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</si>
  <si>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</si>
  <si>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</si>
  <si>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</si>
  <si>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</si>
  <si>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</si>
  <si>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</si>
  <si>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</si>
  <si>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</si>
  <si>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</si>
  <si>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</si>
  <si>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</si>
  <si>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</si>
  <si>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</si>
  <si>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</si>
  <si>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</si>
  <si>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</si>
  <si>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</si>
  <si>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</si>
  <si>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</si>
  <si>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</si>
  <si>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</si>
  <si>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</si>
  <si>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Périodicité de l'opération</t>
  </si>
  <si>
    <t>Code
Opération</t>
  </si>
  <si>
    <t>tous les jours sauf weekend, fériés et ponts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</si>
  <si>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</si>
  <si>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</si>
  <si>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</si>
  <si>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</si>
  <si>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</si>
  <si>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</si>
  <si>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</si>
  <si>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</si>
  <si>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</si>
  <si>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</si>
  <si>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</si>
  <si>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</si>
  <si>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</si>
  <si>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</si>
  <si>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</si>
  <si>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</si>
  <si>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</si>
  <si>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</si>
  <si>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</si>
  <si>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</si>
  <si>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</si>
  <si>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</si>
  <si>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</si>
  <si>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machine 17</t>
  </si>
  <si>
    <t>machine 18</t>
  </si>
  <si>
    <t>machine 19</t>
  </si>
  <si>
    <r>
      <rPr>
        <u/>
        <sz val="16"/>
        <color theme="1"/>
        <rFont val="Calibri"/>
        <family val="2"/>
        <scheme val="minor"/>
      </rPr>
      <t>Code des opérations :</t>
    </r>
    <r>
      <rPr>
        <sz val="16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 xml:space="preserve">         NETTOYAGE/ENTRETIEN
         CONTROLE
</t>
    </r>
  </si>
  <si>
    <t>Date de la dernière intervention</t>
  </si>
  <si>
    <t>Fréquence</t>
  </si>
  <si>
    <t>Date de la
prochaine
intervention</t>
  </si>
  <si>
    <t>Date réelle</t>
  </si>
  <si>
    <t>Intervenant</t>
  </si>
  <si>
    <t>AC</t>
  </si>
  <si>
    <t>CONTRÔLE</t>
  </si>
  <si>
    <t>Planning Maintenance Préventive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</si>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</sst>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"/>
    <numFmt numFmtId="165" formatCode="#,##0\ &quot;€&quot;"/>
  </numFmts>
  <fonts count="20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4" fillId="3" borderId="15" xfId="0" applyFont="1" applyFill="1" applyBorder="1"/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7" fillId="5" borderId="10" xfId="0" applyFont="1" applyFill="1" applyBorder="1" applyAlignment="1">
      <alignment horizontal="left" vertical="top" wrapText="1"/>
    </xf>
    <xf numFmtId="1" fontId="10" fillId="0" borderId="0" xfId="0" applyNumberFormat="1" applyFont="1" applyAlignment="1">
      <alignment horizontal="center" vertical="center"/>
    </xf>
    <xf numFmtId="0" fontId="16" fillId="3" borderId="8" xfId="0" applyFont="1" applyFill="1" applyBorder="1" applyAlignment="1">
      <alignment vertical="center" wrapText="1"/>
    </xf>
    <xf numFmtId="0" fontId="16" fillId="3" borderId="13" xfId="0" applyFont="1" applyFill="1" applyBorder="1" applyAlignment="1">
      <alignment vertical="center" wrapText="1"/>
    </xf>
    <xf numFmtId="0" fontId="10" fillId="9" borderId="0" xfId="0" applyNumberFormat="1" applyFont="1" applyFill="1" applyAlignment="1">
      <alignment horizontal="center" vertical="center"/>
    </xf>
    <xf numFmtId="14" fontId="10" fillId="9" borderId="0" xfId="0" applyNumberFormat="1" applyFont="1" applyFill="1" applyAlignment="1">
      <alignment horizontal="center" vertical="center"/>
    </xf>
    <xf numFmtId="0" fontId="17" fillId="5" borderId="2" xfId="0" applyFont="1" applyFill="1" applyBorder="1" applyAlignment="1">
      <alignment horizontal="left" vertical="top" wrapText="1"/>
    </xf>
    <xf numFmtId="0" fontId="17" fillId="5" borderId="4" xfId="0" applyFont="1" applyFill="1" applyBorder="1" applyAlignment="1">
      <alignment horizontal="left" vertical="top" wrapText="1"/>
    </xf>
    <xf numFmtId="0" fontId="17" fillId="5" borderId="3" xfId="0" applyFont="1" applyFill="1" applyBorder="1" applyAlignment="1">
      <alignment horizontal="left" vertical="top" wrapText="1"/>
    </xf>
    <xf numFmtId="22" fontId="9" fillId="3" borderId="4" xfId="0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0" fillId="10" borderId="0" xfId="0" applyNumberFormat="1" applyFont="1" applyFill="1" applyAlignment="1">
      <alignment horizontal="center" vertical="center"/>
    </xf>
    <xf numFmtId="14" fontId="10" fillId="11" borderId="0" xfId="0" applyNumberFormat="1" applyFont="1" applyFill="1" applyAlignment="1">
      <alignment horizontal="center" vertical="center"/>
    </xf>
    <xf numFmtId="0" fontId="10" fillId="11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10"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ill>
        <patternFill patternType="solid">
          <fgColor indexed="64"/>
          <bgColor theme="7" tint="-0.499984740745262"/>
        </patternFill>
      </fill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 xr9:uid="{00000000-0011-0000-FFFF-FFFF00000000}">
      <tableStyleElement type="wholeTable" dxfId="109"/>
      <tableStyleElement type="headerRow" dxfId="108"/>
    </tableStyle>
  </tableStyles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D2" lockText="1" noThreeD="1"/>
</file>

<file path=xl/ctrlProps/ctrlProp9.xml><?xml version="1.0" encoding="utf-8"?>
<formControlPr xmlns="http://schemas.microsoft.com/office/spreadsheetml/2009/9/main" objectType="CheckBox" checked="Checked" fmlaLink="D3" lockText="1" noThreeD="1"/>
</file>

<file path=xl/ctrlProps/ctrlProp10.xml><?xml version="1.0" encoding="utf-8"?>
<formControlPr xmlns="http://schemas.microsoft.com/office/spreadsheetml/2009/9/main" objectType="CheckBox" checked="Checked" fmlaLink="D4" lockText="1" noThreeD="1"/>
</file>

<file path=xl/ctrlProps/ctrlProp11.xml><?xml version="1.0" encoding="utf-8"?>
<formControlPr xmlns="http://schemas.microsoft.com/office/spreadsheetml/2009/9/main" objectType="CheckBox" checked="Checked" fmlaLink="D5" lockText="1" noThreeD="1"/>
</file>

<file path=xl/ctrlProps/ctrlProp12.xml><?xml version="1.0" encoding="utf-8"?>
<formControlPr xmlns="http://schemas.microsoft.com/office/spreadsheetml/2009/9/main" objectType="CheckBox" checked="Checked" fmlaLink="D7" lockText="1" noThreeD="1"/>
</file>

<file path=xl/ctrlProps/ctrlProp13.xml><?xml version="1.0" encoding="utf-8"?>
<formControlPr xmlns="http://schemas.microsoft.com/office/spreadsheetml/2009/9/main" objectType="CheckBox" checked="Checked" fmlaLink="D8" lockText="1" noThreeD="1"/>
</file>

<file path=xl/ctrlProps/ctrlProp14.xml><?xml version="1.0" encoding="utf-8"?>
<formControlPr xmlns="http://schemas.microsoft.com/office/spreadsheetml/2009/9/main" objectType="CheckBox" checked="Checked" fmlaLink="D9" lockText="1" noThreeD="1"/>
</file>

<file path=xl/ctrlProps/ctrlProp15.xml><?xml version="1.0" encoding="utf-8"?>
<formControlPr xmlns="http://schemas.microsoft.com/office/spreadsheetml/2009/9/main" objectType="CheckBox" checked="Checked" fmlaLink="D10" lockText="1" noThreeD="1"/>
</file>

<file path=xl/ctrlProps/ctrlProp16.xml><?xml version="1.0" encoding="utf-8"?>
<formControlPr xmlns="http://schemas.microsoft.com/office/spreadsheetml/2009/9/main" objectType="CheckBox" checked="Checked" fmlaLink="D11" lockText="1" noThreeD="1"/>
</file>

<file path=xl/ctrlProps/ctrlProp17.xml><?xml version="1.0" encoding="utf-8"?>
<formControlPr xmlns="http://schemas.microsoft.com/office/spreadsheetml/2009/9/main" objectType="CheckBox" checked="Checked" fmlaLink="D12" lockText="1" noThreeD="1"/>
</file>

<file path=xl/ctrlProps/ctrlProp18.xml><?xml version="1.0" encoding="utf-8"?>
<formControlPr xmlns="http://schemas.microsoft.com/office/spreadsheetml/2009/9/main" objectType="CheckBox" checked="Checked" fmlaLink="D6" lockText="1" noThreeD="1"/>
</file>

<file path=xl/ctrlProps/ctrlProp19.xml><?xml version="1.0" encoding="utf-8"?>
<formControlPr xmlns="http://schemas.microsoft.com/office/spreadsheetml/2009/9/main" objectType="CheckBox" checked="Checked" fmlaLink="D13" lockText="1" noThreeD="1"/>
</file>

<file path=xl/ctrlProps/ctrlProp20.xml><?xml version="1.0" encoding="utf-8"?>
<formControlPr xmlns="http://schemas.microsoft.com/office/spreadsheetml/2009/9/main" objectType="CheckBox" checked="Checked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0</xdr:colOff>
      <xdr:row>2</xdr:row>
      <xdr:rowOff>1</xdr:rowOff>
    </xdr:to>
    <xdr:sp macro="[0]!Planning.Ce_J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19050</xdr:rowOff>
        </xdr:from>
        <xdr:to>
          <xdr:col>14</xdr:col>
          <xdr:colOff>770334</xdr:colOff>
          <xdr:row>4</xdr:row>
          <xdr:rowOff>19050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0</xdr:col>
          <xdr:colOff>342900</xdr:colOff>
          <xdr:row>4</xdr:row>
          <xdr:rowOff>19050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561975</xdr:rowOff>
        </xdr:from>
        <xdr:to>
          <xdr:col>4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0</xdr:rowOff>
        </xdr:from>
        <xdr:to>
          <xdr:col>4</xdr:col>
          <xdr:colOff>733425</xdr:colOff>
          <xdr:row>3</xdr:row>
          <xdr:rowOff>19050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180975</xdr:rowOff>
        </xdr:from>
        <xdr:to>
          <xdr:col>4</xdr:col>
          <xdr:colOff>733425</xdr:colOff>
          <xdr:row>4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161925</xdr:rowOff>
        </xdr:from>
        <xdr:to>
          <xdr:col>4</xdr:col>
          <xdr:colOff>1038225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180975</xdr:rowOff>
        </xdr:from>
        <xdr:to>
          <xdr:col>4</xdr:col>
          <xdr:colOff>733425</xdr:colOff>
          <xdr:row>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4</xdr:col>
          <xdr:colOff>733425</xdr:colOff>
          <xdr:row>8</xdr:row>
          <xdr:rowOff>19050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180975</xdr:rowOff>
        </xdr:from>
        <xdr:to>
          <xdr:col>4</xdr:col>
          <xdr:colOff>733425</xdr:colOff>
          <xdr:row>9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1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171450</xdr:rowOff>
        </xdr:from>
        <xdr:to>
          <xdr:col>4</xdr:col>
          <xdr:colOff>733425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171450</xdr:rowOff>
        </xdr:from>
        <xdr:to>
          <xdr:col>4</xdr:col>
          <xdr:colOff>733425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1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180975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180975</xdr:rowOff>
        </xdr:from>
        <xdr:to>
          <xdr:col>4</xdr:col>
          <xdr:colOff>733425</xdr:colOff>
          <xdr:row>6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180975</xdr:rowOff>
        </xdr:from>
        <xdr:to>
          <xdr:col>4</xdr:col>
          <xdr:colOff>733425</xdr:colOff>
          <xdr:row>13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1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180975</xdr:rowOff>
        </xdr:from>
        <xdr:to>
          <xdr:col>4</xdr:col>
          <xdr:colOff>733425</xdr:colOff>
          <xdr:row>14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1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66675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1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66675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1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66675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1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66675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1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66675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1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66675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1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66675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1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66675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1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66675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1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66675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1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66675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1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66675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1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66675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66675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66675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1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66675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1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66675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1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66675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1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66675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1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66675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1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20</xdr:row>
          <xdr:rowOff>171450</xdr:rowOff>
        </xdr:from>
        <xdr:to>
          <xdr:col>6</xdr:col>
          <xdr:colOff>66675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21</xdr:row>
          <xdr:rowOff>171450</xdr:rowOff>
        </xdr:from>
        <xdr:to>
          <xdr:col>6</xdr:col>
          <xdr:colOff>66675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22</xdr:row>
          <xdr:rowOff>171450</xdr:rowOff>
        </xdr:from>
        <xdr:to>
          <xdr:col>6</xdr:col>
          <xdr:colOff>66675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1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23</xdr:row>
          <xdr:rowOff>171450</xdr:rowOff>
        </xdr:from>
        <xdr:to>
          <xdr:col>6</xdr:col>
          <xdr:colOff>66675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1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24</xdr:row>
          <xdr:rowOff>171450</xdr:rowOff>
        </xdr:from>
        <xdr:to>
          <xdr:col>6</xdr:col>
          <xdr:colOff>66675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1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25</xdr:row>
          <xdr:rowOff>171450</xdr:rowOff>
        </xdr:from>
        <xdr:to>
          <xdr:col>6</xdr:col>
          <xdr:colOff>66675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1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26</xdr:row>
          <xdr:rowOff>171450</xdr:rowOff>
        </xdr:from>
        <xdr:to>
          <xdr:col>6</xdr:col>
          <xdr:colOff>66675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1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27</xdr:row>
          <xdr:rowOff>171450</xdr:rowOff>
        </xdr:from>
        <xdr:to>
          <xdr:col>6</xdr:col>
          <xdr:colOff>66675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1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28</xdr:row>
          <xdr:rowOff>171450</xdr:rowOff>
        </xdr:from>
        <xdr:to>
          <xdr:col>6</xdr:col>
          <xdr:colOff>66675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1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29</xdr:row>
          <xdr:rowOff>171450</xdr:rowOff>
        </xdr:from>
        <xdr:to>
          <xdr:col>6</xdr:col>
          <xdr:colOff>66675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1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30</xdr:row>
          <xdr:rowOff>171450</xdr:rowOff>
        </xdr:from>
        <xdr:to>
          <xdr:col>6</xdr:col>
          <xdr:colOff>66675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1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0</xdr:col>
          <xdr:colOff>1238250</xdr:colOff>
          <xdr:row>2</xdr:row>
          <xdr:rowOff>0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1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0</xdr:col>
          <xdr:colOff>1238250</xdr:colOff>
          <xdr:row>3</xdr:row>
          <xdr:rowOff>9525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1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Résa" displayName="Tab_Résa" ref="A5:BG24" totalsRowShown="0" headerRowDxfId="107" dataDxfId="106" tableBorderDxfId="105">
  <autoFilter ref="A5:BG24" xr:uid="{00000000-0009-0000-0100-000001000000}"/>
  <tableColumns count="59">
    <tableColumn id="1" xr3:uid="{00000000-0010-0000-0000-000001000000}" name="Machine" dataDxfId="104"/>
    <tableColumn id="2" xr3:uid="{00000000-0010-0000-0000-000002000000}" name="Code_x000a_Opération" dataDxfId="103"/>
    <tableColumn id="44" xr3:uid="{00000000-0010-0000-0000-00002C000000}" name="Intervenant" dataDxfId="102"/>
    <tableColumn id="3" xr3:uid="{00000000-0010-0000-0000-000003000000}" name="Date de la dernière intervention" dataDxfId="101"/>
    <tableColumn id="4" xr3:uid="{00000000-0010-0000-0000-000004000000}" name="Périodicité de l'opération" dataDxfId="100"/>
    <tableColumn id="59" xr3:uid="{00000000-0010-0000-0000-00003B000000}" name="Fréquence" dataDxfId="99">
      <calculatedColumnFormula array="1">IF(OR($D6=Fériés,$D6=Ponts,NOT(NETWORKDAYS.INTL($D6,$D6,Chômés))),"Erreur de",IF($D6="","Absence de",IFERROR(
IF($G6="Terminé","Opération",
IF(TODAY()&lt;=$D6,$D6,
IF($G6&lt;WORKDAY.INTL(Prochaine_Echéance,IF(OR(WORKDAY.INTL(Prochaine_Echéance,0,Chômés,Tout_JF_P)=Tout_JF_P),1,0)*Sens,Chômés,Tout_JF_P),
$G6,
WORKDAY.INTL(Prochaine_Echéance,IF(OR(WORKDAY.INTL(Prochaine_Echéance,0,Chômés,Tout_JF_P)=Tout_JF_P),1,0)*Sens,Chômés,Tout_JF_P))
)),
IF($D6="","Absence de","Erreur de"))))</calculatedColumnFormula>
    </tableColumn>
    <tableColumn id="6" xr3:uid="{00000000-0010-0000-0000-000006000000}" name="Date de la_x000a_prochaine_x000a_intervention" dataDxfId="33">
      <calculatedColumnFormula>D6+(365/F6)</calculatedColumnFormula>
    </tableColumn>
    <tableColumn id="5" xr3:uid="{00000000-0010-0000-0000-000005000000}" name="Date réelle" dataDxfId="98"/>
    <tableColumn id="52" xr3:uid="{00000000-0010-0000-0000-000034000000}" name="Colonne38" dataDxfId="97">
      <calculatedColumnFormula array="1">IFERROR(IF(I$4&lt;$D6,"",
IF(I$4&gt;La_Dernière_Opération,"",
IF(I$4=La_Dernière_Opération,Montant,
IF(I$4=$D6,IF(OR(I$4=Tout_JF_P,NOT(NETWORKDAYS.INTL(I$4,I$4,Chômés))),"*",Montant),
IF(_T_E=I$4,IF(OR(I$4=Tout_JF_P,NOT(NETWORKDAYS.INTL(I$4,I$4,Chômés))),"*",Montant),
IF(AND(OFFSET(I6,,-Sens)&lt;&gt;"",OR(OFFSET(I$4,,-Sens)=Tout_JF_P,NOT(NETWORKDAYS.INTL(OFFSET(I$4,,-Sens),OFFSET(I$4,,-Sens),Chômés)))),IF(OR(I$4=Tout_JF_P,NOT(NETWORKDAYS.INTL(I$4,I$4,Chômés))),"*",Montant),
"")))))),"")</calculatedColumnFormula>
    </tableColumn>
    <tableColumn id="58" xr3:uid="{00000000-0010-0000-0000-00003A000000}" name="Colonne386" dataDxfId="96">
      <calculatedColumnFormula array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calculatedColumnFormula>
    </tableColumn>
    <tableColumn id="57" xr3:uid="{00000000-0010-0000-0000-000039000000}" name="Colonne385" dataDxfId="95">
      <calculatedColumnFormula array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6" xr3:uid="{00000000-0010-0000-0000-000038000000}" name="Colonne384" dataDxfId="94">
      <calculatedColumnFormula array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5" xr3:uid="{00000000-0010-0000-0000-000037000000}" name="Colonne383" dataDxfId="93">
      <calculatedColumnFormula array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4" xr3:uid="{00000000-0010-0000-0000-000036000000}" name="Colonne382" dataDxfId="92">
      <calculatedColumnFormula array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3" xr3:uid="{00000000-0010-0000-0000-000035000000}" name="Colonne39" dataDxfId="91">
      <calculatedColumnFormula array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7" xr3:uid="{00000000-0010-0000-0000-000007000000}" name="Colonne1" dataDxfId="90">
      <calculatedColumnFormula array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8" xr3:uid="{00000000-0010-0000-0000-000008000000}" name="Colonne2" dataDxfId="89">
      <calculatedColumnFormula array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9" xr3:uid="{00000000-0010-0000-0000-000009000000}" name="Colonne3" dataDxfId="88">
      <calculatedColumnFormula array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10" xr3:uid="{00000000-0010-0000-0000-00000A000000}" name="Colonne4" dataDxfId="87">
      <calculatedColumnFormula array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11" xr3:uid="{00000000-0010-0000-0000-00000B000000}" name="Colonne5" dataDxfId="86">
      <calculatedColumnFormula array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2" xr3:uid="{00000000-0010-0000-0000-00000C000000}" name="Colonne6" dataDxfId="85">
      <calculatedColumnFormula array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3" xr3:uid="{00000000-0010-0000-0000-00000D000000}" name="Colonne7" dataDxfId="84">
      <calculatedColumnFormula array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4" xr3:uid="{00000000-0010-0000-0000-00000E000000}" name="Colonne8" dataDxfId="83">
      <calculatedColumnFormula array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5" xr3:uid="{00000000-0010-0000-0000-00000F000000}" name="Colonne9" dataDxfId="82">
      <calculatedColumnFormula array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6" xr3:uid="{00000000-0010-0000-0000-000010000000}" name="Colonne10" dataDxfId="81">
      <calculatedColumnFormula array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7" xr3:uid="{00000000-0010-0000-0000-000011000000}" name="Colonne11" dataDxfId="80">
      <calculatedColumnFormula array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8" xr3:uid="{00000000-0010-0000-0000-000012000000}" name="Colonne12" dataDxfId="79">
      <calculatedColumnFormula array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9" xr3:uid="{00000000-0010-0000-0000-000013000000}" name="Colonne13" dataDxfId="78">
      <calculatedColumnFormula array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20" xr3:uid="{00000000-0010-0000-0000-000014000000}" name="Colonne14" dataDxfId="77">
      <calculatedColumnFormula array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21" xr3:uid="{00000000-0010-0000-0000-000015000000}" name="Colonne15" dataDxfId="76">
      <calculatedColumnFormula array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2" xr3:uid="{00000000-0010-0000-0000-000016000000}" name="Colonne16" dataDxfId="75">
      <calculatedColumnFormula array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3" xr3:uid="{00000000-0010-0000-0000-000017000000}" name="Colonne17" dataDxfId="74">
      <calculatedColumnFormula array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4" xr3:uid="{00000000-0010-0000-0000-000018000000}" name="Colonne18" dataDxfId="73">
      <calculatedColumnFormula>IFERROR(IF(J$11=$E15,"x",IF(AND(((J$11-$E15)/VLOOKUP($D15,Tableau1,6,0))=INT(((J$11-$E15)/VLOOKUP($D15,Tableau1,6,0))),$D15&lt;&gt;""),"S","")),"")</calculatedColumnFormula>
    </tableColumn>
    <tableColumn id="25" xr3:uid="{00000000-0010-0000-0000-000019000000}" name="Colonne19" dataDxfId="72">
      <calculatedColumnFormula array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6" xr3:uid="{00000000-0010-0000-0000-00001A000000}" name="Colonne20" dataDxfId="71">
      <calculatedColumnFormula array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7" xr3:uid="{00000000-0010-0000-0000-00001B000000}" name="Colonne21" dataDxfId="70">
      <calculatedColumnFormula array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8" xr3:uid="{00000000-0010-0000-0000-00001C000000}" name="Colonne22" dataDxfId="69">
      <calculatedColumnFormula array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9" xr3:uid="{00000000-0010-0000-0000-00001D000000}" name="Colonne23" dataDxfId="68">
      <calculatedColumnFormula array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30" xr3:uid="{00000000-0010-0000-0000-00001E000000}" name="Colonne24" dataDxfId="67">
      <calculatedColumnFormula array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31" xr3:uid="{00000000-0010-0000-0000-00001F000000}" name="Colonne25" dataDxfId="66">
      <calculatedColumnFormula array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2" xr3:uid="{00000000-0010-0000-0000-000020000000}" name="Colonne26" dataDxfId="65">
      <calculatedColumnFormula array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3" xr3:uid="{00000000-0010-0000-0000-000021000000}" name="Colonne27" dataDxfId="64">
      <calculatedColumnFormula array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4" xr3:uid="{00000000-0010-0000-0000-000022000000}" name="Colonne28" dataDxfId="63">
      <calculatedColumnFormula array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5" xr3:uid="{00000000-0010-0000-0000-000023000000}" name="Colonne29" dataDxfId="62">
      <calculatedColumnFormula array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6" xr3:uid="{00000000-0010-0000-0000-000024000000}" name="Colonne30" dataDxfId="61">
      <calculatedColumnFormula array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7" xr3:uid="{00000000-0010-0000-0000-000025000000}" name="Colonne31" dataDxfId="60">
      <calculatedColumnFormula array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8" xr3:uid="{00000000-0010-0000-0000-000026000000}" name="Colonne32" dataDxfId="59">
      <calculatedColumnFormula array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9" xr3:uid="{00000000-0010-0000-0000-000027000000}" name="Colonne33" dataDxfId="58">
      <calculatedColumnFormula array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40" xr3:uid="{00000000-0010-0000-0000-000028000000}" name="Colonne34" dataDxfId="57">
      <calculatedColumnFormula array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41" xr3:uid="{00000000-0010-0000-0000-000029000000}" name="Colonne35" dataDxfId="56">
      <calculatedColumnFormula array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2" xr3:uid="{00000000-0010-0000-0000-00002A000000}" name="Colonne36" dataDxfId="55">
      <calculatedColumnFormula array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3" xr3:uid="{00000000-0010-0000-0000-00002B000000}" name="Colonne37" dataDxfId="54">
      <calculatedColumnFormula array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5" xr3:uid="{00000000-0010-0000-0000-00002D000000}" name="Colonne372" dataDxfId="53">
      <calculatedColumnFormula array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6" xr3:uid="{00000000-0010-0000-0000-00002E000000}" name="Colonne373" dataDxfId="52">
      <calculatedColumnFormula array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7" xr3:uid="{00000000-0010-0000-0000-00002F000000}" name="Colonne374" dataDxfId="51">
      <calculatedColumnFormula array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8" xr3:uid="{00000000-0010-0000-0000-000030000000}" name="Colonne375" dataDxfId="50">
      <calculatedColumnFormula array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9" xr3:uid="{00000000-0010-0000-0000-000031000000}" name="Colonne376" dataDxfId="49">
      <calculatedColumnFormula array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50" xr3:uid="{00000000-0010-0000-0000-000032000000}" name="Colonne377" dataDxfId="48">
      <calculatedColumnFormula array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51" xr3:uid="{00000000-0010-0000-0000-000033000000}" name="Colonne378" dataDxfId="47">
      <calculatedColumnFormula array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ning">
    <pageSetUpPr fitToPage="1"/>
  </sheetPr>
  <dimension ref="A1:BH24"/>
  <sheetViews>
    <sheetView showGridLines="0" tabSelected="1" zoomScale="80" zoomScaleNormal="80" workbookViewId="0">
      <pane xSplit="16" topLeftCell="Q1" activePane="topRight" state="frozen"/>
      <selection pane="topRight" activeCell="AJ6" sqref="AJ6"/>
    </sheetView>
  </sheetViews>
  <sheetFormatPr baseColWidth="10" defaultColWidth="11.3984375" defaultRowHeight="14.25" x14ac:dyDescent="0.45"/>
  <cols>
    <col min="1" max="1" width="15.73046875" customWidth="1"/>
    <col min="2" max="2" width="7.86328125" customWidth="1"/>
    <col min="3" max="3" width="9.59765625" customWidth="1"/>
    <col min="4" max="4" width="11.3984375" customWidth="1"/>
    <col min="5" max="5" width="12.1328125" customWidth="1"/>
    <col min="6" max="6" width="11.3984375" hidden="1" customWidth="1"/>
    <col min="7" max="7" width="11.73046875" bestFit="1" customWidth="1"/>
    <col min="8" max="8" width="11.73046875" customWidth="1"/>
    <col min="9" max="9" width="14.265625" hidden="1" customWidth="1"/>
    <col min="10" max="14" width="15.265625" hidden="1" customWidth="1"/>
    <col min="15" max="15" width="11.796875" bestFit="1" customWidth="1"/>
    <col min="16" max="16" width="10.265625" bestFit="1" customWidth="1"/>
    <col min="17" max="52" width="4.86328125" customWidth="1"/>
    <col min="53" max="59" width="5.3984375" hidden="1" customWidth="1"/>
  </cols>
  <sheetData>
    <row r="1" spans="1:60" ht="120.75" customHeight="1" x14ac:dyDescent="0.45">
      <c r="A1" s="69" t="s">
        <v>120</v>
      </c>
      <c r="B1" s="70"/>
      <c r="C1" s="70"/>
      <c r="D1" s="70"/>
      <c r="E1" s="70"/>
      <c r="F1" s="70"/>
      <c r="G1" s="71"/>
      <c r="H1" s="63"/>
      <c r="I1" s="42"/>
      <c r="J1" s="42"/>
      <c r="K1" s="42"/>
      <c r="L1" s="42"/>
      <c r="M1" s="42"/>
      <c r="N1" s="42"/>
      <c r="O1" s="42"/>
      <c r="P1" s="11" t="str">
        <f ca="1">PROPER(TEXT(P$4,"MMMM"))&amp;" "&amp;YEAR(P4)</f>
        <v>Avril 2019</v>
      </c>
      <c r="Q1" s="11" t="str">
        <f ca="1">PROPER(TEXT(Q$4,"MMMM"))&amp;" "&amp;YEAR(Q4)</f>
        <v>Avril 2019</v>
      </c>
      <c r="R1" s="12" t="str">
        <f t="shared" ref="R1:AZ1" ca="1" si="0">IF(MONTH(R$4)=MONTH(Q$4),"",PROPER(TEXT(R$4,"MMMM"))&amp;" "&amp;YEAR(R$4))</f>
        <v/>
      </c>
      <c r="S1" s="12" t="str">
        <f t="shared" ca="1" si="0"/>
        <v/>
      </c>
      <c r="T1" s="12" t="str">
        <f t="shared" ca="1" si="0"/>
        <v/>
      </c>
      <c r="U1" s="12" t="str">
        <f t="shared" ca="1" si="0"/>
        <v/>
      </c>
      <c r="V1" s="12" t="str">
        <f t="shared" ca="1" si="0"/>
        <v/>
      </c>
      <c r="W1" s="12" t="str">
        <f t="shared" ca="1" si="0"/>
        <v/>
      </c>
      <c r="X1" s="12" t="str">
        <f t="shared" ca="1" si="0"/>
        <v/>
      </c>
      <c r="Y1" s="12" t="str">
        <f t="shared" ca="1" si="0"/>
        <v/>
      </c>
      <c r="Z1" s="12" t="str">
        <f t="shared" ca="1" si="0"/>
        <v/>
      </c>
      <c r="AA1" s="12" t="str">
        <f t="shared" ca="1" si="0"/>
        <v/>
      </c>
      <c r="AB1" s="12" t="str">
        <f t="shared" ca="1" si="0"/>
        <v/>
      </c>
      <c r="AC1" s="12" t="str">
        <f t="shared" ca="1" si="0"/>
        <v/>
      </c>
      <c r="AD1" s="12" t="str">
        <f t="shared" ca="1" si="0"/>
        <v/>
      </c>
      <c r="AE1" s="12" t="str">
        <f t="shared" ca="1" si="0"/>
        <v/>
      </c>
      <c r="AF1" s="12" t="str">
        <f t="shared" ca="1" si="0"/>
        <v/>
      </c>
      <c r="AG1" s="12" t="str">
        <f t="shared" ca="1" si="0"/>
        <v/>
      </c>
      <c r="AH1" s="12" t="str">
        <f t="shared" ca="1" si="0"/>
        <v/>
      </c>
      <c r="AI1" s="12" t="str">
        <f t="shared" ca="1" si="0"/>
        <v/>
      </c>
      <c r="AJ1" s="12" t="str">
        <f t="shared" ca="1" si="0"/>
        <v/>
      </c>
      <c r="AK1" s="12" t="str">
        <f t="shared" ca="1" si="0"/>
        <v/>
      </c>
      <c r="AL1" s="12" t="str">
        <f t="shared" ca="1" si="0"/>
        <v/>
      </c>
      <c r="AM1" s="12" t="str">
        <f t="shared" ca="1" si="0"/>
        <v/>
      </c>
      <c r="AN1" s="12" t="str">
        <f t="shared" ca="1" si="0"/>
        <v/>
      </c>
      <c r="AO1" s="12" t="str">
        <f t="shared" ca="1" si="0"/>
        <v>Mai 2019</v>
      </c>
      <c r="AP1" s="12" t="str">
        <f t="shared" ca="1" si="0"/>
        <v/>
      </c>
      <c r="AQ1" s="12" t="str">
        <f t="shared" ca="1" si="0"/>
        <v/>
      </c>
      <c r="AR1" s="12" t="str">
        <f t="shared" ca="1" si="0"/>
        <v/>
      </c>
      <c r="AS1" s="12" t="str">
        <f t="shared" ca="1" si="0"/>
        <v/>
      </c>
      <c r="AT1" s="12" t="str">
        <f t="shared" ca="1" si="0"/>
        <v/>
      </c>
      <c r="AU1" s="12" t="str">
        <f t="shared" ca="1" si="0"/>
        <v/>
      </c>
      <c r="AV1" s="12" t="str">
        <f t="shared" ca="1" si="0"/>
        <v/>
      </c>
      <c r="AW1" s="12" t="str">
        <f t="shared" ca="1" si="0"/>
        <v/>
      </c>
      <c r="AX1" s="12" t="str">
        <f t="shared" ca="1" si="0"/>
        <v/>
      </c>
      <c r="AY1" s="12" t="str">
        <f t="shared" ca="1" si="0"/>
        <v/>
      </c>
      <c r="AZ1" s="13" t="str">
        <f t="shared" ca="1" si="0"/>
        <v/>
      </c>
      <c r="BA1" s="13" t="str">
        <f t="shared" ref="BA1" ca="1" si="1">IF(MONTH(BA$4)=MONTH(AZ$4),"",PROPER(TEXT(BA$4,"MMMM"))&amp;" "&amp;YEAR(BA$4))</f>
        <v/>
      </c>
      <c r="BB1" s="13" t="str">
        <f t="shared" ref="BB1" ca="1" si="2">IF(MONTH(BB$4)=MONTH(BA$4),"",PROPER(TEXT(BB$4,"MMMM"))&amp;" "&amp;YEAR(BB$4))</f>
        <v/>
      </c>
      <c r="BC1" s="13" t="str">
        <f t="shared" ref="BC1" ca="1" si="3">IF(MONTH(BC$4)=MONTH(BB$4),"",PROPER(TEXT(BC$4,"MMMM"))&amp;" "&amp;YEAR(BC$4))</f>
        <v/>
      </c>
      <c r="BD1" s="13" t="str">
        <f t="shared" ref="BD1" ca="1" si="4">IF(MONTH(BD$4)=MONTH(BC$4),"",PROPER(TEXT(BD$4,"MMMM"))&amp;" "&amp;YEAR(BD$4))</f>
        <v/>
      </c>
      <c r="BE1" s="13" t="str">
        <f t="shared" ref="BE1" ca="1" si="5">IF(MONTH(BE$4)=MONTH(BD$4),"",PROPER(TEXT(BE$4,"MMMM"))&amp;" "&amp;YEAR(BE$4))</f>
        <v/>
      </c>
      <c r="BF1" s="13" t="str">
        <f t="shared" ref="BF1" ca="1" si="6">IF(MONTH(BF$4)=MONTH(BE$4),"",PROPER(TEXT(BF$4,"MMMM"))&amp;" "&amp;YEAR(BF$4))</f>
        <v/>
      </c>
      <c r="BG1" s="13" t="str">
        <f t="shared" ref="BG1" ca="1" si="7">IF(MONTH(BG$4)=MONTH(BF$4),"",PROPER(TEXT(BG$4,"MMMM"))&amp;" "&amp;YEAR(BG$4))</f>
        <v/>
      </c>
    </row>
    <row r="2" spans="1:60" ht="36.75" customHeight="1" x14ac:dyDescent="0.45">
      <c r="A2" s="65"/>
      <c r="B2" s="66"/>
      <c r="C2" s="72">
        <f ca="1">TODAY()</f>
        <v>43572</v>
      </c>
      <c r="D2" s="72"/>
      <c r="E2" s="75" t="s">
        <v>128</v>
      </c>
      <c r="F2" s="75"/>
      <c r="G2" s="75"/>
      <c r="H2" s="75"/>
      <c r="I2" s="75"/>
      <c r="J2" s="43"/>
      <c r="K2" s="43"/>
      <c r="L2" s="43"/>
      <c r="M2" s="43"/>
      <c r="N2" s="43"/>
      <c r="O2" s="43"/>
      <c r="P2" s="7" t="str">
        <f ca="1">IF(WEEKDAY(P$4,T_SE)&gt;=4,"S"&amp;TEXT(INT((P$4-LOOKUP(P$4,DATE(YEAR(P$4)+{-1;0;1},1,3)-WEEKDAY(DATE(YEAR(P$4)+{-1;0;1},1,3))+2))/7)+1,"00"),"")</f>
        <v>S14</v>
      </c>
      <c r="Q2" s="7" t="str">
        <f ca="1">IF(WEEKDAY(Q$4,T_SE)&gt;=4,"S"&amp;TEXT(INT((Q$4-LOOKUP(Q$4,DATE(YEAR(Q$4)+{-1;0;1},1,3)-WEEKDAY(DATE(YEAR(Q$4)+{-1;0;1},1,3))+2))/7)+1,"00"),"")</f>
        <v>S14</v>
      </c>
      <c r="R2" s="8" t="str">
        <f ca="1">IF(WEEKDAY(R$4,T_SE)=4,"S"&amp;TEXT(INT((R$4-LOOKUP(R$4,DATE(YEAR(R$4)+{-1;0;1},1,3)-WEEKDAY(DATE(YEAR(R$4)+{-1;0;1},1,3))+2))/7)+1,"00"),"")</f>
        <v/>
      </c>
      <c r="S2" s="8" t="str">
        <f ca="1">IF(WEEKDAY(S$4,T_SE)=4,"S"&amp;TEXT(INT((S$4-LOOKUP(S$4,DATE(YEAR(S$4)+{-1;0;1},1,3)-WEEKDAY(DATE(YEAR(S$4)+{-1;0;1},1,3))+2))/7)+1,"00"),"")</f>
        <v/>
      </c>
      <c r="T2" s="8" t="str">
        <f ca="1">IF(WEEKDAY(T$4,T_SE)=4,"S"&amp;TEXT(INT((T$4-LOOKUP(T$4,DATE(YEAR(T$4)+{-1;0;1},1,3)-WEEKDAY(DATE(YEAR(T$4)+{-1;0;1},1,3))+2))/7)+1,"00"),"")</f>
        <v/>
      </c>
      <c r="U2" s="8" t="str">
        <f ca="1">IF(WEEKDAY(U$4,T_SE)=4,"S"&amp;TEXT(INT((U$4-LOOKUP(U$4,DATE(YEAR(U$4)+{-1;0;1},1,3)-WEEKDAY(DATE(YEAR(U$4)+{-1;0;1},1,3))+2))/7)+1,"00"),"")</f>
        <v>S15</v>
      </c>
      <c r="V2" s="8" t="str">
        <f ca="1">IF(WEEKDAY(V$4,T_SE)=4,"S"&amp;TEXT(INT((V$4-LOOKUP(V$4,DATE(YEAR(V$4)+{-1;0;1},1,3)-WEEKDAY(DATE(YEAR(V$4)+{-1;0;1},1,3))+2))/7)+1,"00"),"")</f>
        <v/>
      </c>
      <c r="W2" s="8" t="str">
        <f ca="1">IF(WEEKDAY(W$4,T_SE)=4,"S"&amp;TEXT(INT((W$4-LOOKUP(W$4,DATE(YEAR(W$4)+{-1;0;1},1,3)-WEEKDAY(DATE(YEAR(W$4)+{-1;0;1},1,3))+2))/7)+1,"00"),"")</f>
        <v/>
      </c>
      <c r="X2" s="8" t="str">
        <f ca="1">IF(WEEKDAY(X$4,T_SE)=4,"S"&amp;TEXT(INT((X$4-LOOKUP(X$4,DATE(YEAR(X$4)+{-1;0;1},1,3)-WEEKDAY(DATE(YEAR(X$4)+{-1;0;1},1,3))+2))/7)+1,"00"),"")</f>
        <v/>
      </c>
      <c r="Y2" s="8" t="str">
        <f ca="1">IF(WEEKDAY(Y$4,T_SE)=4,"S"&amp;TEXT(INT((Y$4-LOOKUP(Y$4,DATE(YEAR(Y$4)+{-1;0;1},1,3)-WEEKDAY(DATE(YEAR(Y$4)+{-1;0;1},1,3))+2))/7)+1,"00"),"")</f>
        <v/>
      </c>
      <c r="Z2" s="8" t="str">
        <f ca="1">IF(WEEKDAY(Z$4,T_SE)=4,"S"&amp;TEXT(INT((Z$4-LOOKUP(Z$4,DATE(YEAR(Z$4)+{-1;0;1},1,3)-WEEKDAY(DATE(YEAR(Z$4)+{-1;0;1},1,3))+2))/7)+1,"00"),"")</f>
        <v/>
      </c>
      <c r="AA2" s="8" t="str">
        <f ca="1">IF(WEEKDAY(AA$4,T_SE)=4,"S"&amp;TEXT(INT((AA$4-LOOKUP(AA$4,DATE(YEAR(AA$4)+{-1;0;1},1,3)-WEEKDAY(DATE(YEAR(AA$4)+{-1;0;1},1,3))+2))/7)+1,"00"),"")</f>
        <v/>
      </c>
      <c r="AB2" s="8" t="str">
        <f ca="1">IF(WEEKDAY(AB$4,T_SE)=4,"S"&amp;TEXT(INT((AB$4-LOOKUP(AB$4,DATE(YEAR(AB$4)+{-1;0;1},1,3)-WEEKDAY(DATE(YEAR(AB$4)+{-1;0;1},1,3))+2))/7)+1,"00"),"")</f>
        <v>S16</v>
      </c>
      <c r="AC2" s="8" t="str">
        <f ca="1">IF(WEEKDAY(AC$4,T_SE)=4,"S"&amp;TEXT(INT((AC$4-LOOKUP(AC$4,DATE(YEAR(AC$4)+{-1;0;1},1,3)-WEEKDAY(DATE(YEAR(AC$4)+{-1;0;1},1,3))+2))/7)+1,"00"),"")</f>
        <v/>
      </c>
      <c r="AD2" s="8" t="str">
        <f ca="1">IF(WEEKDAY(AD$4,T_SE)=4,"S"&amp;TEXT(INT((AD$4-LOOKUP(AD$4,DATE(YEAR(AD$4)+{-1;0;1},1,3)-WEEKDAY(DATE(YEAR(AD$4)+{-1;0;1},1,3))+2))/7)+1,"00"),"")</f>
        <v/>
      </c>
      <c r="AE2" s="8" t="str">
        <f ca="1">IF(WEEKDAY(AE$4,T_SE)=4,"S"&amp;TEXT(INT((AE$4-LOOKUP(AE$4,DATE(YEAR(AE$4)+{-1;0;1},1,3)-WEEKDAY(DATE(YEAR(AE$4)+{-1;0;1},1,3))+2))/7)+1,"00"),"")</f>
        <v/>
      </c>
      <c r="AF2" s="8" t="str">
        <f ca="1">IF(WEEKDAY(AF$4,T_SE)=4,"S"&amp;TEXT(INT((AF$4-LOOKUP(AF$4,DATE(YEAR(AF$4)+{-1;0;1},1,3)-WEEKDAY(DATE(YEAR(AF$4)+{-1;0;1},1,3))+2))/7)+1,"00"),"")</f>
        <v/>
      </c>
      <c r="AG2" s="8" t="str">
        <f ca="1">IF(WEEKDAY(AG$4,T_SE)=4,"S"&amp;TEXT(INT((AG$4-LOOKUP(AG$4,DATE(YEAR(AG$4)+{-1;0;1},1,3)-WEEKDAY(DATE(YEAR(AG$4)+{-1;0;1},1,3))+2))/7)+1,"00"),"")</f>
        <v/>
      </c>
      <c r="AH2" s="8" t="str">
        <f ca="1">IF(WEEKDAY(AH$4,T_SE)=4,"S"&amp;TEXT(INT((AH$4-LOOKUP(AH$4,DATE(YEAR(AH$4)+{-1;0;1},1,3)-WEEKDAY(DATE(YEAR(AH$4)+{-1;0;1},1,3))+2))/7)+1,"00"),"")</f>
        <v/>
      </c>
      <c r="AI2" s="8" t="str">
        <f ca="1">IF(WEEKDAY(AI$4,T_SE)=4,"S"&amp;TEXT(INT((AI$4-LOOKUP(AI$4,DATE(YEAR(AI$4)+{-1;0;1},1,3)-WEEKDAY(DATE(YEAR(AI$4)+{-1;0;1},1,3))+2))/7)+1,"00"),"")</f>
        <v>S17</v>
      </c>
      <c r="AJ2" s="8" t="str">
        <f ca="1">IF(WEEKDAY(AJ$4,T_SE)=4,"S"&amp;TEXT(INT((AJ$4-LOOKUP(AJ$4,DATE(YEAR(AJ$4)+{-1;0;1},1,3)-WEEKDAY(DATE(YEAR(AJ$4)+{-1;0;1},1,3))+2))/7)+1,"00"),"")</f>
        <v/>
      </c>
      <c r="AK2" s="8" t="str">
        <f ca="1">IF(WEEKDAY(AK$4,T_SE)=4,"S"&amp;TEXT(INT((AK$4-LOOKUP(AK$4,DATE(YEAR(AK$4)+{-1;0;1},1,3)-WEEKDAY(DATE(YEAR(AK$4)+{-1;0;1},1,3))+2))/7)+1,"00"),"")</f>
        <v/>
      </c>
      <c r="AL2" s="8" t="str">
        <f ca="1">IF(WEEKDAY(AL$4,T_SE)=4,"S"&amp;TEXT(INT((AL$4-LOOKUP(AL$4,DATE(YEAR(AL$4)+{-1;0;1},1,3)-WEEKDAY(DATE(YEAR(AL$4)+{-1;0;1},1,3))+2))/7)+1,"00"),"")</f>
        <v/>
      </c>
      <c r="AM2" s="8" t="str">
        <f ca="1">IF(WEEKDAY(AM$4,T_SE)=4,"S"&amp;TEXT(INT((AM$4-LOOKUP(AM$4,DATE(YEAR(AM$4)+{-1;0;1},1,3)-WEEKDAY(DATE(YEAR(AM$4)+{-1;0;1},1,3))+2))/7)+1,"00"),"")</f>
        <v/>
      </c>
      <c r="AN2" s="8" t="str">
        <f ca="1">IF(WEEKDAY(AN$4,T_SE)=4,"S"&amp;TEXT(INT((AN$4-LOOKUP(AN$4,DATE(YEAR(AN$4)+{-1;0;1},1,3)-WEEKDAY(DATE(YEAR(AN$4)+{-1;0;1},1,3))+2))/7)+1,"00"),"")</f>
        <v/>
      </c>
      <c r="AO2" s="8" t="str">
        <f ca="1">IF(WEEKDAY(AO$4,T_SE)=4,"S"&amp;TEXT(INT((AO$4-LOOKUP(AO$4,DATE(YEAR(AO$4)+{-1;0;1},1,3)-WEEKDAY(DATE(YEAR(AO$4)+{-1;0;1},1,3))+2))/7)+1,"00"),"")</f>
        <v/>
      </c>
      <c r="AP2" s="8" t="str">
        <f ca="1">IF(WEEKDAY(AP$4,T_SE)=4,"S"&amp;TEXT(INT((AP$4-LOOKUP(AP$4,DATE(YEAR(AP$4)+{-1;0;1},1,3)-WEEKDAY(DATE(YEAR(AP$4)+{-1;0;1},1,3))+2))/7)+1,"00"),"")</f>
        <v>S18</v>
      </c>
      <c r="AQ2" s="8" t="str">
        <f ca="1">IF(WEEKDAY(AQ$4,T_SE)=4,"S"&amp;TEXT(INT((AQ$4-LOOKUP(AQ$4,DATE(YEAR(AQ$4)+{-1;0;1},1,3)-WEEKDAY(DATE(YEAR(AQ$4)+{-1;0;1},1,3))+2))/7)+1,"00"),"")</f>
        <v/>
      </c>
      <c r="AR2" s="8" t="str">
        <f ca="1">IF(WEEKDAY(AR$4,T_SE)=4,"S"&amp;TEXT(INT((AR$4-LOOKUP(AR$4,DATE(YEAR(AR$4)+{-1;0;1},1,3)-WEEKDAY(DATE(YEAR(AR$4)+{-1;0;1},1,3))+2))/7)+1,"00"),"")</f>
        <v/>
      </c>
      <c r="AS2" s="8" t="str">
        <f ca="1">IF(WEEKDAY(AS$4,T_SE)=4,"S"&amp;TEXT(INT((AS$4-LOOKUP(AS$4,DATE(YEAR(AS$4)+{-1;0;1},1,3)-WEEKDAY(DATE(YEAR(AS$4)+{-1;0;1},1,3))+2))/7)+1,"00"),"")</f>
        <v/>
      </c>
      <c r="AT2" s="8" t="str">
        <f ca="1">IF(WEEKDAY(AT$4,T_SE)=4,"S"&amp;TEXT(INT((AT$4-LOOKUP(AT$4,DATE(YEAR(AT$4)+{-1;0;1},1,3)-WEEKDAY(DATE(YEAR(AT$4)+{-1;0;1},1,3))+2))/7)+1,"00"),"")</f>
        <v/>
      </c>
      <c r="AU2" s="8" t="str">
        <f ca="1">IF(WEEKDAY(AU$4,T_SE)=4,"S"&amp;TEXT(INT((AU$4-LOOKUP(AU$4,DATE(YEAR(AU$4)+{-1;0;1},1,3)-WEEKDAY(DATE(YEAR(AU$4)+{-1;0;1},1,3))+2))/7)+1,"00"),"")</f>
        <v/>
      </c>
      <c r="AV2" s="8" t="str">
        <f ca="1">IF(WEEKDAY(AV$4,T_SE)=4,"S"&amp;TEXT(INT((AV$4-LOOKUP(AV$4,DATE(YEAR(AV$4)+{-1;0;1},1,3)-WEEKDAY(DATE(YEAR(AV$4)+{-1;0;1},1,3))+2))/7)+1,"00"),"")</f>
        <v/>
      </c>
      <c r="AW2" s="8" t="str">
        <f ca="1">IF(WEEKDAY(AW$4,T_SE)=4,"S"&amp;TEXT(INT((AW$4-LOOKUP(AW$4,DATE(YEAR(AW$4)+{-1;0;1},1,3)-WEEKDAY(DATE(YEAR(AW$4)+{-1;0;1},1,3))+2))/7)+1,"00"),"")</f>
        <v>S19</v>
      </c>
      <c r="AX2" s="8" t="str">
        <f ca="1">IF(WEEKDAY(AX$4,T_SE)=4,"S"&amp;TEXT(INT((AX$4-LOOKUP(AX$4,DATE(YEAR(AX$4)+{-1;0;1},1,3)-WEEKDAY(DATE(YEAR(AX$4)+{-1;0;1},1,3))+2))/7)+1,"00"),"")</f>
        <v/>
      </c>
      <c r="AY2" s="8" t="str">
        <f ca="1">IF(WEEKDAY(AY$4,T_SE)=4,"S"&amp;TEXT(INT((AY$4-LOOKUP(AY$4,DATE(YEAR(AY$4)+{-1;0;1},1,3)-WEEKDAY(DATE(YEAR(AY$4)+{-1;0;1},1,3))+2))/7)+1,"00"),"")</f>
        <v/>
      </c>
      <c r="AZ2" s="9" t="str">
        <f ca="1">IF(WEEKDAY(AZ$4,T_SE)&lt;=4,"S"&amp;TEXT(INT((AZ$4-LOOKUP(AZ$4,DATE(YEAR(AZ$4)+{-1;0;1},1,3)-WEEKDAY(DATE(YEAR(AZ$4)+{-1;0;1},1,3))+2))/7)+1,"00"),"")</f>
        <v/>
      </c>
      <c r="BA2" s="9" t="str">
        <f ca="1">IF(WEEKDAY(BA$4,T_SE)&lt;=4,"S"&amp;TEXT(INT((BA$4-LOOKUP(BA$4,DATE(YEAR(BA$4)+{-1;0;1},1,3)-WEEKDAY(DATE(YEAR(BA$4)+{-1;0;1},1,3))+2))/7)+1,"00"),"")</f>
        <v>S20</v>
      </c>
      <c r="BB2" s="9" t="str">
        <f ca="1">IF(WEEKDAY(BB$4,T_SE)&lt;=4,"S"&amp;TEXT(INT((BB$4-LOOKUP(BB$4,DATE(YEAR(BB$4)+{-1;0;1},1,3)-WEEKDAY(DATE(YEAR(BB$4)+{-1;0;1},1,3))+2))/7)+1,"00"),"")</f>
        <v>S20</v>
      </c>
      <c r="BC2" s="9" t="str">
        <f ca="1">IF(WEEKDAY(BC$4,T_SE)&lt;=4,"S"&amp;TEXT(INT((BC$4-LOOKUP(BC$4,DATE(YEAR(BC$4)+{-1;0;1},1,3)-WEEKDAY(DATE(YEAR(BC$4)+{-1;0;1},1,3))+2))/7)+1,"00"),"")</f>
        <v>S20</v>
      </c>
      <c r="BD2" s="9" t="str">
        <f ca="1">IF(WEEKDAY(BD$4,T_SE)&lt;=4,"S"&amp;TEXT(INT((BD$4-LOOKUP(BD$4,DATE(YEAR(BD$4)+{-1;0;1},1,3)-WEEKDAY(DATE(YEAR(BD$4)+{-1;0;1},1,3))+2))/7)+1,"00"),"")</f>
        <v>S20</v>
      </c>
      <c r="BE2" s="9" t="str">
        <f ca="1">IF(WEEKDAY(BE$4,T_SE)&lt;=4,"S"&amp;TEXT(INT((BE$4-LOOKUP(BE$4,DATE(YEAR(BE$4)+{-1;0;1},1,3)-WEEKDAY(DATE(YEAR(BE$4)+{-1;0;1},1,3))+2))/7)+1,"00"),"")</f>
        <v/>
      </c>
      <c r="BF2" s="9" t="str">
        <f ca="1">IF(WEEKDAY(BF$4,T_SE)&lt;=4,"S"&amp;TEXT(INT((BF$4-LOOKUP(BF$4,DATE(YEAR(BF$4)+{-1;0;1},1,3)-WEEKDAY(DATE(YEAR(BF$4)+{-1;0;1},1,3))+2))/7)+1,"00"),"")</f>
        <v/>
      </c>
      <c r="BG2" s="9" t="str">
        <f ca="1">IF(WEEKDAY(BG$4,T_SE)&lt;=4,"S"&amp;TEXT(INT((BG$4-LOOKUP(BG$4,DATE(YEAR(BG$4)+{-1;0;1},1,3)-WEEKDAY(DATE(YEAR(BG$4)+{-1;0;1},1,3))+2))/7)+1,"00"),"")</f>
        <v/>
      </c>
    </row>
    <row r="3" spans="1:60" x14ac:dyDescent="0.45">
      <c r="A3" s="16"/>
      <c r="B3" s="17"/>
      <c r="C3" s="17"/>
      <c r="D3" s="17"/>
      <c r="E3" s="17"/>
      <c r="F3" s="17"/>
      <c r="G3" s="17"/>
      <c r="H3" s="17"/>
      <c r="I3" s="10" t="str">
        <f ca="1">PROPER(TEXT(I4,"jjj"))</f>
        <v>Sam</v>
      </c>
      <c r="J3" s="10" t="str">
        <f t="shared" ref="J3:O3" ca="1" si="8">PROPER(TEXT(J4,"jjj"))</f>
        <v>Dim</v>
      </c>
      <c r="K3" s="10" t="str">
        <f t="shared" ca="1" si="8"/>
        <v>Lun</v>
      </c>
      <c r="L3" s="10" t="str">
        <f t="shared" ca="1" si="8"/>
        <v>Mar</v>
      </c>
      <c r="M3" s="10" t="str">
        <f t="shared" ca="1" si="8"/>
        <v>Mer</v>
      </c>
      <c r="N3" s="10" t="str">
        <f t="shared" ca="1" si="8"/>
        <v>Jeu</v>
      </c>
      <c r="O3" s="10" t="str">
        <f t="shared" ca="1" si="8"/>
        <v>Ven</v>
      </c>
      <c r="P3" s="23" t="str">
        <f ca="1">PROPER(TEXT(Date_Deb,"jjj"))</f>
        <v>Sam</v>
      </c>
      <c r="Q3" s="10" t="str">
        <f ca="1">PROPER(TEXT(Q4,"jjj"))</f>
        <v>Dim</v>
      </c>
      <c r="R3" s="10" t="str">
        <f t="shared" ref="R3:BG3" ca="1" si="9">PROPER(TEXT(R4,"jjj"))</f>
        <v>Lun</v>
      </c>
      <c r="S3" s="10" t="str">
        <f t="shared" ca="1" si="9"/>
        <v>Mar</v>
      </c>
      <c r="T3" s="10" t="str">
        <f t="shared" ca="1" si="9"/>
        <v>Mer</v>
      </c>
      <c r="U3" s="10" t="str">
        <f t="shared" ca="1" si="9"/>
        <v>Jeu</v>
      </c>
      <c r="V3" s="10" t="str">
        <f t="shared" ca="1" si="9"/>
        <v>Ven</v>
      </c>
      <c r="W3" s="10" t="str">
        <f t="shared" ca="1" si="9"/>
        <v>Sam</v>
      </c>
      <c r="X3" s="10" t="str">
        <f t="shared" ca="1" si="9"/>
        <v>Dim</v>
      </c>
      <c r="Y3" s="10" t="str">
        <f t="shared" ca="1" si="9"/>
        <v>Lun</v>
      </c>
      <c r="Z3" s="10" t="str">
        <f t="shared" ca="1" si="9"/>
        <v>Mar</v>
      </c>
      <c r="AA3" s="10" t="str">
        <f t="shared" ca="1" si="9"/>
        <v>Mer</v>
      </c>
      <c r="AB3" s="10" t="str">
        <f t="shared" ca="1" si="9"/>
        <v>Jeu</v>
      </c>
      <c r="AC3" s="10" t="str">
        <f t="shared" ca="1" si="9"/>
        <v>Ven</v>
      </c>
      <c r="AD3" s="10" t="str">
        <f t="shared" ca="1" si="9"/>
        <v>Sam</v>
      </c>
      <c r="AE3" s="10" t="str">
        <f t="shared" ca="1" si="9"/>
        <v>Dim</v>
      </c>
      <c r="AF3" s="10" t="str">
        <f t="shared" ca="1" si="9"/>
        <v>Lun</v>
      </c>
      <c r="AG3" s="10" t="str">
        <f t="shared" ca="1" si="9"/>
        <v>Mar</v>
      </c>
      <c r="AH3" s="10" t="str">
        <f t="shared" ca="1" si="9"/>
        <v>Mer</v>
      </c>
      <c r="AI3" s="10" t="str">
        <f t="shared" ca="1" si="9"/>
        <v>Jeu</v>
      </c>
      <c r="AJ3" s="10" t="str">
        <f t="shared" ca="1" si="9"/>
        <v>Ven</v>
      </c>
      <c r="AK3" s="10" t="str">
        <f t="shared" ca="1" si="9"/>
        <v>Sam</v>
      </c>
      <c r="AL3" s="10" t="str">
        <f t="shared" ca="1" si="9"/>
        <v>Dim</v>
      </c>
      <c r="AM3" s="10" t="str">
        <f t="shared" ca="1" si="9"/>
        <v>Lun</v>
      </c>
      <c r="AN3" s="10" t="str">
        <f t="shared" ca="1" si="9"/>
        <v>Mar</v>
      </c>
      <c r="AO3" s="10" t="str">
        <f t="shared" ca="1" si="9"/>
        <v>Mer</v>
      </c>
      <c r="AP3" s="10" t="str">
        <f t="shared" ca="1" si="9"/>
        <v>Jeu</v>
      </c>
      <c r="AQ3" s="10" t="str">
        <f t="shared" ca="1" si="9"/>
        <v>Ven</v>
      </c>
      <c r="AR3" s="10" t="str">
        <f t="shared" ca="1" si="9"/>
        <v>Sam</v>
      </c>
      <c r="AS3" s="10" t="str">
        <f t="shared" ca="1" si="9"/>
        <v>Dim</v>
      </c>
      <c r="AT3" s="10" t="str">
        <f t="shared" ca="1" si="9"/>
        <v>Lun</v>
      </c>
      <c r="AU3" s="10" t="str">
        <f t="shared" ca="1" si="9"/>
        <v>Mar</v>
      </c>
      <c r="AV3" s="10" t="str">
        <f t="shared" ca="1" si="9"/>
        <v>Mer</v>
      </c>
      <c r="AW3" s="10" t="str">
        <f t="shared" ca="1" si="9"/>
        <v>Jeu</v>
      </c>
      <c r="AX3" s="10" t="str">
        <f t="shared" ca="1" si="9"/>
        <v>Ven</v>
      </c>
      <c r="AY3" s="10" t="str">
        <f t="shared" ca="1" si="9"/>
        <v>Sam</v>
      </c>
      <c r="AZ3" s="10" t="str">
        <f t="shared" ca="1" si="9"/>
        <v>Dim</v>
      </c>
      <c r="BA3" s="10" t="str">
        <f t="shared" ca="1" si="9"/>
        <v>Lun</v>
      </c>
      <c r="BB3" s="10" t="str">
        <f t="shared" ca="1" si="9"/>
        <v>Mar</v>
      </c>
      <c r="BC3" s="10" t="str">
        <f t="shared" ca="1" si="9"/>
        <v>Mer</v>
      </c>
      <c r="BD3" s="10" t="str">
        <f t="shared" ca="1" si="9"/>
        <v>Jeu</v>
      </c>
      <c r="BE3" s="10" t="str">
        <f t="shared" ca="1" si="9"/>
        <v>Ven</v>
      </c>
      <c r="BF3" s="10" t="str">
        <f t="shared" ca="1" si="9"/>
        <v>Sam</v>
      </c>
      <c r="BG3" s="10" t="str">
        <f t="shared" ca="1" si="9"/>
        <v>Dim</v>
      </c>
    </row>
    <row r="4" spans="1:60" x14ac:dyDescent="0.45">
      <c r="A4" s="25"/>
      <c r="B4" s="26"/>
      <c r="C4" s="26"/>
      <c r="D4" s="26"/>
      <c r="E4" s="26"/>
      <c r="F4" s="34"/>
      <c r="G4" s="34"/>
      <c r="H4" s="34"/>
      <c r="I4" s="24">
        <f t="shared" ref="I4:M4" ca="1" si="10">J4-1</f>
        <v>43554</v>
      </c>
      <c r="J4" s="24">
        <f t="shared" ca="1" si="10"/>
        <v>43555</v>
      </c>
      <c r="K4" s="24">
        <f t="shared" ca="1" si="10"/>
        <v>43556</v>
      </c>
      <c r="L4" s="24">
        <f t="shared" ca="1" si="10"/>
        <v>43557</v>
      </c>
      <c r="M4" s="24">
        <f t="shared" ca="1" si="10"/>
        <v>43558</v>
      </c>
      <c r="N4" s="24">
        <f ca="1">O4-1</f>
        <v>43559</v>
      </c>
      <c r="O4" s="24">
        <f ca="1">Date_Deb-1</f>
        <v>43560</v>
      </c>
      <c r="P4" s="24">
        <f ca="1">TODAY()-Archive+_DC+_SB-1</f>
        <v>43561</v>
      </c>
      <c r="Q4" s="14">
        <f ca="1">Date_Deb+1</f>
        <v>43562</v>
      </c>
      <c r="R4" s="14">
        <f ca="1">Q4+1</f>
        <v>43563</v>
      </c>
      <c r="S4" s="14">
        <f t="shared" ref="S4:AZ4" ca="1" si="11">R4+1</f>
        <v>43564</v>
      </c>
      <c r="T4" s="14">
        <f t="shared" ca="1" si="11"/>
        <v>43565</v>
      </c>
      <c r="U4" s="14">
        <f t="shared" ca="1" si="11"/>
        <v>43566</v>
      </c>
      <c r="V4" s="14">
        <f t="shared" ca="1" si="11"/>
        <v>43567</v>
      </c>
      <c r="W4" s="14">
        <f t="shared" ca="1" si="11"/>
        <v>43568</v>
      </c>
      <c r="X4" s="14">
        <f t="shared" ca="1" si="11"/>
        <v>43569</v>
      </c>
      <c r="Y4" s="14">
        <f t="shared" ca="1" si="11"/>
        <v>43570</v>
      </c>
      <c r="Z4" s="14">
        <f t="shared" ca="1" si="11"/>
        <v>43571</v>
      </c>
      <c r="AA4" s="14">
        <f t="shared" ca="1" si="11"/>
        <v>43572</v>
      </c>
      <c r="AB4" s="14">
        <f t="shared" ca="1" si="11"/>
        <v>43573</v>
      </c>
      <c r="AC4" s="14">
        <f t="shared" ca="1" si="11"/>
        <v>43574</v>
      </c>
      <c r="AD4" s="14">
        <f t="shared" ca="1" si="11"/>
        <v>43575</v>
      </c>
      <c r="AE4" s="14">
        <f t="shared" ca="1" si="11"/>
        <v>43576</v>
      </c>
      <c r="AF4" s="14">
        <f t="shared" ca="1" si="11"/>
        <v>43577</v>
      </c>
      <c r="AG4" s="14">
        <f t="shared" ca="1" si="11"/>
        <v>43578</v>
      </c>
      <c r="AH4" s="14">
        <f t="shared" ca="1" si="11"/>
        <v>43579</v>
      </c>
      <c r="AI4" s="14">
        <f t="shared" ca="1" si="11"/>
        <v>43580</v>
      </c>
      <c r="AJ4" s="14">
        <f t="shared" ca="1" si="11"/>
        <v>43581</v>
      </c>
      <c r="AK4" s="14">
        <f t="shared" ca="1" si="11"/>
        <v>43582</v>
      </c>
      <c r="AL4" s="14">
        <f t="shared" ca="1" si="11"/>
        <v>43583</v>
      </c>
      <c r="AM4" s="14">
        <f t="shared" ca="1" si="11"/>
        <v>43584</v>
      </c>
      <c r="AN4" s="14">
        <f t="shared" ca="1" si="11"/>
        <v>43585</v>
      </c>
      <c r="AO4" s="14">
        <f t="shared" ca="1" si="11"/>
        <v>43586</v>
      </c>
      <c r="AP4" s="14">
        <f t="shared" ca="1" si="11"/>
        <v>43587</v>
      </c>
      <c r="AQ4" s="14">
        <f t="shared" ca="1" si="11"/>
        <v>43588</v>
      </c>
      <c r="AR4" s="14">
        <f t="shared" ca="1" si="11"/>
        <v>43589</v>
      </c>
      <c r="AS4" s="14">
        <f t="shared" ca="1" si="11"/>
        <v>43590</v>
      </c>
      <c r="AT4" s="14">
        <f t="shared" ca="1" si="11"/>
        <v>43591</v>
      </c>
      <c r="AU4" s="14">
        <f t="shared" ca="1" si="11"/>
        <v>43592</v>
      </c>
      <c r="AV4" s="14">
        <f t="shared" ca="1" si="11"/>
        <v>43593</v>
      </c>
      <c r="AW4" s="14">
        <f t="shared" ca="1" si="11"/>
        <v>43594</v>
      </c>
      <c r="AX4" s="14">
        <f t="shared" ca="1" si="11"/>
        <v>43595</v>
      </c>
      <c r="AY4" s="14">
        <f t="shared" ca="1" si="11"/>
        <v>43596</v>
      </c>
      <c r="AZ4" s="14">
        <f t="shared" ca="1" si="11"/>
        <v>43597</v>
      </c>
      <c r="BA4" s="14">
        <f t="shared" ref="BA4" ca="1" si="12">AZ4+1</f>
        <v>43598</v>
      </c>
      <c r="BB4" s="14">
        <f t="shared" ref="BB4" ca="1" si="13">BA4+1</f>
        <v>43599</v>
      </c>
      <c r="BC4" s="14">
        <f t="shared" ref="BC4" ca="1" si="14">BB4+1</f>
        <v>43600</v>
      </c>
      <c r="BD4" s="14">
        <f t="shared" ref="BD4" ca="1" si="15">BC4+1</f>
        <v>43601</v>
      </c>
      <c r="BE4" s="14">
        <f t="shared" ref="BE4" ca="1" si="16">BD4+1</f>
        <v>43602</v>
      </c>
      <c r="BF4" s="14">
        <f t="shared" ref="BF4" ca="1" si="17">BE4+1</f>
        <v>43603</v>
      </c>
      <c r="BG4" s="14">
        <f t="shared" ref="BG4" ca="1" si="18">BF4+1</f>
        <v>43604</v>
      </c>
    </row>
    <row r="5" spans="1:60" ht="52.5" customHeight="1" x14ac:dyDescent="0.45">
      <c r="A5" s="47" t="s">
        <v>90</v>
      </c>
      <c r="B5" s="47" t="s">
        <v>92</v>
      </c>
      <c r="C5" s="47" t="s">
        <v>125</v>
      </c>
      <c r="D5" s="45" t="s">
        <v>121</v>
      </c>
      <c r="E5" s="47" t="s">
        <v>91</v>
      </c>
      <c r="F5" s="47" t="s">
        <v>122</v>
      </c>
      <c r="G5" s="45" t="s">
        <v>123</v>
      </c>
      <c r="H5" s="47" t="s">
        <v>124</v>
      </c>
      <c r="I5" s="15" t="s">
        <v>80</v>
      </c>
      <c r="J5" s="15" t="s">
        <v>86</v>
      </c>
      <c r="K5" s="15" t="s">
        <v>85</v>
      </c>
      <c r="L5" s="15" t="s">
        <v>84</v>
      </c>
      <c r="M5" s="15" t="s">
        <v>83</v>
      </c>
      <c r="N5" s="15" t="s">
        <v>82</v>
      </c>
      <c r="O5" s="15" t="s">
        <v>81</v>
      </c>
      <c r="P5" s="15" t="s">
        <v>7</v>
      </c>
      <c r="Q5" s="15" t="s">
        <v>8</v>
      </c>
      <c r="R5" s="15" t="s">
        <v>9</v>
      </c>
      <c r="S5" s="15" t="s">
        <v>10</v>
      </c>
      <c r="T5" s="15" t="s">
        <v>11</v>
      </c>
      <c r="U5" s="15" t="s">
        <v>12</v>
      </c>
      <c r="V5" s="15" t="s">
        <v>13</v>
      </c>
      <c r="W5" s="15" t="s">
        <v>14</v>
      </c>
      <c r="X5" s="15" t="s">
        <v>15</v>
      </c>
      <c r="Y5" s="15" t="s">
        <v>16</v>
      </c>
      <c r="Z5" s="15" t="s">
        <v>17</v>
      </c>
      <c r="AA5" s="15" t="s">
        <v>18</v>
      </c>
      <c r="AB5" s="15" t="s">
        <v>19</v>
      </c>
      <c r="AC5" s="15" t="s">
        <v>20</v>
      </c>
      <c r="AD5" s="15" t="s">
        <v>21</v>
      </c>
      <c r="AE5" s="15" t="s">
        <v>22</v>
      </c>
      <c r="AF5" s="15" t="s">
        <v>23</v>
      </c>
      <c r="AG5" s="15" t="s">
        <v>24</v>
      </c>
      <c r="AH5" s="15" t="s">
        <v>25</v>
      </c>
      <c r="AI5" s="15" t="s">
        <v>26</v>
      </c>
      <c r="AJ5" s="15" t="s">
        <v>27</v>
      </c>
      <c r="AK5" s="15" t="s">
        <v>28</v>
      </c>
      <c r="AL5" s="15" t="s">
        <v>29</v>
      </c>
      <c r="AM5" s="15" t="s">
        <v>30</v>
      </c>
      <c r="AN5" s="15" t="s">
        <v>31</v>
      </c>
      <c r="AO5" s="15" t="s">
        <v>32</v>
      </c>
      <c r="AP5" s="15" t="s">
        <v>33</v>
      </c>
      <c r="AQ5" s="15" t="s">
        <v>34</v>
      </c>
      <c r="AR5" s="15" t="s">
        <v>35</v>
      </c>
      <c r="AS5" s="15" t="s">
        <v>36</v>
      </c>
      <c r="AT5" s="15" t="s">
        <v>37</v>
      </c>
      <c r="AU5" s="15" t="s">
        <v>38</v>
      </c>
      <c r="AV5" s="15" t="s">
        <v>39</v>
      </c>
      <c r="AW5" s="15" t="s">
        <v>40</v>
      </c>
      <c r="AX5" s="15" t="s">
        <v>41</v>
      </c>
      <c r="AY5" s="15" t="s">
        <v>42</v>
      </c>
      <c r="AZ5" s="44" t="s">
        <v>43</v>
      </c>
      <c r="BA5" s="15" t="s">
        <v>73</v>
      </c>
      <c r="BB5" s="15" t="s">
        <v>74</v>
      </c>
      <c r="BC5" s="15" t="s">
        <v>75</v>
      </c>
      <c r="BD5" s="15" t="s">
        <v>76</v>
      </c>
      <c r="BE5" s="15" t="s">
        <v>77</v>
      </c>
      <c r="BF5" s="15" t="s">
        <v>78</v>
      </c>
      <c r="BG5" s="15" t="s">
        <v>79</v>
      </c>
      <c r="BH5" s="5" t="s">
        <v>44</v>
      </c>
    </row>
    <row r="6" spans="1:60" x14ac:dyDescent="0.45">
      <c r="A6" s="32" t="s">
        <v>129</v>
      </c>
      <c r="B6" s="46" t="s">
        <v>127</v>
      </c>
      <c r="C6" s="46" t="s">
        <v>126</v>
      </c>
      <c r="D6" s="58">
        <v>43571</v>
      </c>
      <c r="E6" s="32" t="s">
        <v>49</v>
      </c>
      <c r="F6" s="64">
        <v>52</v>
      </c>
      <c r="G6" s="62">
        <f t="shared" ref="G6:G24" si="19">D6+(365/F6)</f>
        <v>43578.019230769234</v>
      </c>
      <c r="H6" s="77">
        <v>43581</v>
      </c>
      <c r="I6" s="41" t="str">
        <f t="array" aca="1" ref="I6" ca="1">IFERROR(IF(I$4&lt;$D6,"",
IF(I$4&gt;La_Dernière_Opération,"",
IF(I$4=La_Dernière_Opération,Montant,
IF(I$4=$D6,IF(OR(I$4=Tout_JF_P,NOT(NETWORKDAYS.INTL(I$4,I$4,Chômés))),"*",Montant),
IF(_T_E=I$4,IF(OR(I$4=Tout_JF_P,NOT(NETWORKDAYS.INTL(I$4,I$4,Chômés))),"*",Montant),
IF(AND(OFFSET(I6,,-Sens)&lt;&gt;"",OR(OFFSET(I$4,,-Sens)=Tout_JF_P,NOT(NETWORKDAYS.INTL(OFFSET(I$4,,-Sens),OFFSET(I$4,,-Sens),Chômés)))),IF(OR(I$4=Tout_JF_P,NOT(NETWORKDAYS.INTL(I$4,I$4,Chômés))),"*",Montant),
"")))))),"")</f>
        <v/>
      </c>
      <c r="J6" s="41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1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1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1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1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1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1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6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46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46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46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46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46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46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46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46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46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46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46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46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46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46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46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76" t="str">
        <f ca="1">IFERROR(IF(J$11=$E15,"x",IF(AND(((J$11-$E15)/VLOOKUP($D15,Tableau1,6,0))=INT(((J$11-$E15)/VLOOKUP($D15,Tableau1,6,0))),$D15&lt;&gt;""),"S","")),"")</f>
        <v/>
      </c>
      <c r="AH6" s="46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46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78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46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46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46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46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46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46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46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46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46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46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46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46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46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46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  <c r="AY6" s="46" t="str">
        <f t="array" aca="1" ref="AY6" ca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/>
      </c>
      <c r="AZ6" s="46" t="str">
        <f t="array" aca="1" ref="AZ6" ca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46" t="str">
        <f t="array" aca="1" ref="BA6" ca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46" t="str">
        <f t="array" aca="1" ref="BB6" ca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46" t="str">
        <f t="array" aca="1" ref="BC6" ca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46" t="str">
        <f t="array" aca="1" ref="BD6" ca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46" t="str">
        <f t="array" aca="1" ref="BE6" ca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46" t="str">
        <f t="array" aca="1" ref="BF6" ca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/>
      </c>
      <c r="BG6" s="41" t="str">
        <f t="array" aca="1" ref="BG6" ca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/>
      </c>
      <c r="BH6" s="41"/>
    </row>
    <row r="7" spans="1:60" x14ac:dyDescent="0.45">
      <c r="A7" s="32" t="s">
        <v>102</v>
      </c>
      <c r="B7" s="46"/>
      <c r="C7" s="46"/>
      <c r="D7" s="58">
        <v>43556</v>
      </c>
      <c r="E7" s="32" t="s">
        <v>56</v>
      </c>
      <c r="F7" s="64" t="str">
        <f t="array" aca="1" ref="F7" ca="1">IF(OR($D7=Fériés,$D7=Ponts,NOT(NETWORKDAYS.INTL($D7,$D7,Chômés))),"Erreur de",IF($D7="","Absence de",IFERROR(
IF($G7="Terminé","Opération",
IF(TODAY()&lt;=$D7,$D7,
IF($G7&lt;WORKDAY.INTL(Prochaine_Echéance,IF(OR(WORKDAY.INTL(Prochaine_Echéance,0,Chômés,Tout_JF_P)=Tout_JF_P),1,0)*Sens,Chômés,Tout_JF_P),
$G7,
WORKDAY.INTL(Prochaine_Echéance,IF(OR(WORKDAY.INTL(Prochaine_Echéance,0,Chômés,Tout_JF_P)=Tout_JF_P),1,0)*Sens,Chômés,Tout_JF_P))
)),
IF($D7="","Absence de","Erreur de"))))</f>
        <v>Erreur de</v>
      </c>
      <c r="G7" s="62">
        <f>D7+365</f>
        <v>43921</v>
      </c>
      <c r="H7" s="62"/>
      <c r="I7" s="41" t="str">
        <f t="array" aca="1" ref="I7" ca="1">IFERROR(IF(I$4&lt;$D7,"",
IF(I$4&gt;La_Dernière_Opération,"",
IF(I$4=La_Dernière_Opération,Montant,
IF(I$4=$D7,IF(OR(I$4=Tout_JF_P,NOT(NETWORKDAYS.INTL(I$4,I$4,Chômés))),"*",Montant),
IF(_T_E=I$4,IF(OR(I$4=Tout_JF_P,NOT(NETWORKDAYS.INTL(I$4,I$4,Chômés))),"*",Montant),
IF(AND(OFFSET(I7,,-Sens)&lt;&gt;"",OR(OFFSET(I$4,,-Sens)=Tout_JF_P,NOT(NETWORKDAYS.INTL(OFFSET(I$4,,-Sens),OFFSET(I$4,,-Sens),Chômés)))),IF(OR(I$4=Tout_JF_P,NOT(NETWORKDAYS.INTL(I$4,I$4,Chômés))),"*",Montant),
"")))))),"")</f>
        <v/>
      </c>
      <c r="J7" s="41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1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1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1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1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1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1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6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46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46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46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46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46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46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46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46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46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46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46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46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46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46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46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46" t="str">
        <f ca="1">IFERROR(IF(J$11=$E16,"x",IF(AND(((J$11-$E16)/VLOOKUP($D16,Tableau1,6,0))=INT(((J$11-$E16)/VLOOKUP($D16,Tableau1,6,0))),$D16&lt;&gt;""),"S","")),"")</f>
        <v>x</v>
      </c>
      <c r="AH7" s="46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46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46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46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46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46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46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46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46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46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46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46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46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46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46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46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46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46" t="str">
        <f t="array" aca="1" ref="AY7" ca="1">IFERROR(IF(AY$4&lt;$D7,"",
IF(AY$4&gt;La_Dernière_Opération,"",
IF(AY$4=La_Dernière_Opération,Montant,
IF(AY$4=$D7,IF(OR(AY$4=Tout_JF_P,NOT(NETWORKDAYS.INTL(AY$4,AY$4,Chômés))),"*",Montant),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46" t="str">
        <f t="array" aca="1" ref="AZ7" ca="1">IFERROR(IF(AZ$4&lt;$D7,"",
IF(AZ$4&gt;La_Dernière_Opération,"",
IF(AZ$4=La_Dernière_Opération,Montant,
IF(AZ$4=$D7,IF(OR(AZ$4=Tout_JF_P,NOT(NETWORKDAYS.INTL(AZ$4,AZ$4,Chômés))),"*",Montant),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46" t="str">
        <f t="array" aca="1" ref="BA7" ca="1">IFERROR(IF(BA$4&lt;$D7,"",
IF(BA$4&gt;La_Dernière_Opération,"",
IF(BA$4=La_Dernière_Opération,Montant,
IF(BA$4=$D7,IF(OR(BA$4=Tout_JF_P,NOT(NETWORKDAYS.INTL(BA$4,BA$4,Chômés))),"*",Montant),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46" t="str">
        <f t="array" aca="1" ref="BB7" ca="1">IFERROR(IF(BB$4&lt;$D7,"",
IF(BB$4&gt;La_Dernière_Opération,"",
IF(BB$4=La_Dernière_Opération,Montant,
IF(BB$4=$D7,IF(OR(BB$4=Tout_JF_P,NOT(NETWORKDAYS.INTL(BB$4,BB$4,Chômés))),"*",Montant),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46" t="str">
        <f t="array" aca="1" ref="BC7" ca="1">IFERROR(IF(BC$4&lt;$D7,"",
IF(BC$4&gt;La_Dernière_Opération,"",
IF(BC$4=La_Dernière_Opération,Montant,
IF(BC$4=$D7,IF(OR(BC$4=Tout_JF_P,NOT(NETWORKDAYS.INTL(BC$4,BC$4,Chômés))),"*",Montant),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46" t="str">
        <f t="array" aca="1" ref="BD7" ca="1">IFERROR(IF(BD$4&lt;$D7,"",
IF(BD$4&gt;La_Dernière_Opération,"",
IF(BD$4=La_Dernière_Opération,Montant,
IF(BD$4=$D7,IF(OR(BD$4=Tout_JF_P,NOT(NETWORKDAYS.INTL(BD$4,BD$4,Chômés))),"*",Montant),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46" t="str">
        <f t="array" aca="1" ref="BE7" ca="1">IFERROR(IF(BE$4&lt;$D7,"",
IF(BE$4&gt;La_Dernière_Opération,"",
IF(BE$4=La_Dernière_Opération,Montant,
IF(BE$4=$D7,IF(OR(BE$4=Tout_JF_P,NOT(NETWORKDAYS.INTL(BE$4,BE$4,Chômés))),"*",Montant),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46" t="str">
        <f t="array" aca="1" ref="BF7" ca="1">IFERROR(IF(BF$4&lt;$D7,"",
IF(BF$4&gt;La_Dernière_Opération,"",
IF(BF$4=La_Dernière_Opération,Montant,
IF(BF$4=$D7,IF(OR(BF$4=Tout_JF_P,NOT(NETWORKDAYS.INTL(BF$4,BF$4,Chômés))),"*",Montant),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/>
      </c>
      <c r="BG7" s="41" t="str">
        <f t="array" aca="1" ref="BG7" ca="1">IFERROR(IF(BG$4&lt;$D7,"",
IF(BG$4&gt;La_Dernière_Opération,"",
IF(BG$4=La_Dernière_Opération,Montant,
IF(BG$4=$D7,IF(OR(BG$4=Tout_JF_P,NOT(NETWORKDAYS.INTL(BG$4,BG$4,Chômés))),"*",Montant),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</row>
    <row r="8" spans="1:60" x14ac:dyDescent="0.45">
      <c r="A8" s="32" t="s">
        <v>103</v>
      </c>
      <c r="B8" s="46"/>
      <c r="C8" s="46"/>
      <c r="D8" s="58">
        <v>43283</v>
      </c>
      <c r="E8" s="32" t="s">
        <v>50</v>
      </c>
      <c r="F8" s="64" t="str">
        <f t="array" aca="1" ref="F8" ca="1">IF(OR($D8=Fériés,$D8=Ponts,NOT(NETWORKDAYS.INTL($D8,$D8,Chômés))),"Erreur de",IF($D8="","Absence de",IFERROR(
IF($G8="Terminé","Opération",
IF(TODAY()&lt;=$D8,$D8,
IF($G8&lt;WORKDAY.INTL(Prochaine_Echéance,IF(OR(WORKDAY.INTL(Prochaine_Echéance,0,Chômés,Tout_JF_P)=Tout_JF_P),1,0)*Sens,Chômés,Tout_JF_P),
$G8,
WORKDAY.INTL(Prochaine_Echéance,IF(OR(WORKDAY.INTL(Prochaine_Echéance,0,Chômés,Tout_JF_P)=Tout_JF_P),1,0)*Sens,Chômés,Tout_JF_P))
)),
IF($D8="","Absence de","Erreur de"))))</f>
        <v>Erreur de</v>
      </c>
      <c r="G8" s="62">
        <f t="shared" ca="1" si="19"/>
        <v>0</v>
      </c>
      <c r="H8" s="62"/>
      <c r="I8" s="41" t="str">
        <f t="array" aca="1" ref="I8" ca="1">IFERROR(IF(I$4&lt;$D8,"",
IF(I$4&gt;La_Dernière_Opération,"",
IF(I$4=La_Dernière_Opération,Montant,
IF(I$4=$D8,IF(OR(I$4=Tout_JF_P,NOT(NETWORKDAYS.INTL(I$4,I$4,Chômés))),"*",Montant),
IF(_T_E=I$4,IF(OR(I$4=Tout_JF_P,NOT(NETWORKDAYS.INTL(I$4,I$4,Chômés))),"*",Montant),
IF(AND(OFFSET(I8,,-Sens)&lt;&gt;"",OR(OFFSET(I$4,,-Sens)=Tout_JF_P,NOT(NETWORKDAYS.INTL(OFFSET(I$4,,-Sens),OFFSET(I$4,,-Sens),Chômés)))),IF(OR(I$4=Tout_JF_P,NOT(NETWORKDAYS.INTL(I$4,I$4,Chômés))),"*",Montant),
"")))))),"")</f>
        <v/>
      </c>
      <c r="J8" s="41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1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1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1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1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1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1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6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46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46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46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46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46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46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46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46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46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46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46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46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46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46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46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46" t="str">
        <f ca="1">IFERROR(IF(J$11=$E17,"x",IF(AND(((J$11-$E17)/VLOOKUP($D17,Tableau1,6,0))=INT(((J$11-$E17)/VLOOKUP($D17,Tableau1,6,0))),$D17&lt;&gt;""),"S","")),"")</f>
        <v>x</v>
      </c>
      <c r="AH8" s="46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46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46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46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46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46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46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46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46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46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46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46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46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46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46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46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46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  <c r="AY8" s="46" t="str">
        <f t="array" aca="1" ref="AY8" ca="1">IFERROR(IF(AY$4&lt;$D8,"",
IF(AY$4&gt;La_Dernière_Opération,"",
IF(AY$4=La_Dernière_Opération,Montant,
IF(AY$4=$D8,IF(OR(AY$4=Tout_JF_P,NOT(NETWORKDAYS.INTL(AY$4,AY$4,Chômés))),"*",Montant),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/>
      </c>
      <c r="AZ8" s="46" t="str">
        <f t="array" aca="1" ref="AZ8" ca="1">IFERROR(IF(AZ$4&lt;$D8,"",
IF(AZ$4&gt;La_Dernière_Opération,"",
IF(AZ$4=La_Dernière_Opération,Montant,
IF(AZ$4=$D8,IF(OR(AZ$4=Tout_JF_P,NOT(NETWORKDAYS.INTL(AZ$4,AZ$4,Chômés))),"*",Montant),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/>
      </c>
      <c r="BA8" s="46" t="str">
        <f t="array" aca="1" ref="BA8" ca="1">IFERROR(IF(BA$4&lt;$D8,"",
IF(BA$4&gt;La_Dernière_Opération,"",
IF(BA$4=La_Dernière_Opération,Montant,
IF(BA$4=$D8,IF(OR(BA$4=Tout_JF_P,NOT(NETWORKDAYS.INTL(BA$4,BA$4,Chômés))),"*",Montant),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/>
      </c>
      <c r="BB8" s="46" t="str">
        <f t="array" aca="1" ref="BB8" ca="1">IFERROR(IF(BB$4&lt;$D8,"",
IF(BB$4&gt;La_Dernière_Opération,"",
IF(BB$4=La_Dernière_Opération,Montant,
IF(BB$4=$D8,IF(OR(BB$4=Tout_JF_P,NOT(NETWORKDAYS.INTL(BB$4,BB$4,Chômés))),"*",Montant),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/>
      </c>
      <c r="BC8" s="46" t="str">
        <f t="array" aca="1" ref="BC8" ca="1">IFERROR(IF(BC$4&lt;$D8,"",
IF(BC$4&gt;La_Dernière_Opération,"",
IF(BC$4=La_Dernière_Opération,Montant,
IF(BC$4=$D8,IF(OR(BC$4=Tout_JF_P,NOT(NETWORKDAYS.INTL(BC$4,BC$4,Chômés))),"*",Montant),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/>
      </c>
      <c r="BD8" s="46" t="str">
        <f t="array" aca="1" ref="BD8" ca="1">IFERROR(IF(BD$4&lt;$D8,"",
IF(BD$4&gt;La_Dernière_Opération,"",
IF(BD$4=La_Dernière_Opération,Montant,
IF(BD$4=$D8,IF(OR(BD$4=Tout_JF_P,NOT(NETWORKDAYS.INTL(BD$4,BD$4,Chômés))),"*",Montant),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/>
      </c>
      <c r="BE8" s="46" t="str">
        <f t="array" aca="1" ref="BE8" ca="1">IFERROR(IF(BE$4&lt;$D8,"",
IF(BE$4&gt;La_Dernière_Opération,"",
IF(BE$4=La_Dernière_Opération,Montant,
IF(BE$4=$D8,IF(OR(BE$4=Tout_JF_P,NOT(NETWORKDAYS.INTL(BE$4,BE$4,Chômés))),"*",Montant),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/>
      </c>
      <c r="BF8" s="46" t="str">
        <f t="array" aca="1" ref="BF8" ca="1">IFERROR(IF(BF$4&lt;$D8,"",
IF(BF$4&gt;La_Dernière_Opération,"",
IF(BF$4=La_Dernière_Opération,Montant,
IF(BF$4=$D8,IF(OR(BF$4=Tout_JF_P,NOT(NETWORKDAYS.INTL(BF$4,BF$4,Chômés))),"*",Montant),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/>
      </c>
      <c r="BG8" s="41" t="str">
        <f t="array" aca="1" ref="BG8" ca="1">IFERROR(IF(BG$4&lt;$D8,"",
IF(BG$4&gt;La_Dernière_Opération,"",
IF(BG$4=La_Dernière_Opération,Montant,
IF(BG$4=$D8,IF(OR(BG$4=Tout_JF_P,NOT(NETWORKDAYS.INTL(BG$4,BG$4,Chômés))),"*",Montant),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/>
      </c>
    </row>
    <row r="9" spans="1:60" x14ac:dyDescent="0.45">
      <c r="A9" s="32" t="s">
        <v>104</v>
      </c>
      <c r="B9" s="46"/>
      <c r="C9" s="46"/>
      <c r="D9" s="58">
        <v>43571</v>
      </c>
      <c r="E9" s="32" t="s">
        <v>55</v>
      </c>
      <c r="F9" s="64">
        <v>2</v>
      </c>
      <c r="G9" s="62">
        <f t="shared" si="19"/>
        <v>43753.5</v>
      </c>
      <c r="H9" s="62"/>
      <c r="I9" s="41" t="str">
        <f t="array" aca="1" ref="I9" ca="1">IFERROR(IF(I$4&lt;$D9,"",
IF(I$4&gt;La_Dernière_Opération,"",
IF(I$4=La_Dernière_Opération,Montant,
IF(I$4=$D9,IF(OR(I$4=Tout_JF_P,NOT(NETWORKDAYS.INTL(I$4,I$4,Chômés))),"*",Montant),
IF(_T_E=I$4,IF(OR(I$4=Tout_JF_P,NOT(NETWORKDAYS.INTL(I$4,I$4,Chômés))),"*",Montant),
IF(AND(OFFSET(I9,,-Sens)&lt;&gt;"",OR(OFFSET(I$4,,-Sens)=Tout_JF_P,NOT(NETWORKDAYS.INTL(OFFSET(I$4,,-Sens),OFFSET(I$4,,-Sens),Chômés)))),IF(OR(I$4=Tout_JF_P,NOT(NETWORKDAYS.INTL(I$4,I$4,Chômés))),"*",Montant),
"")))))),"")</f>
        <v/>
      </c>
      <c r="J9" s="41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1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1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1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1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1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1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6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46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46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46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46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46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46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46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46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46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46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46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46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46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46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46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46" t="str">
        <f ca="1">IFERROR(IF(J$11=$E18,"x",IF(AND(((J$11-$E18)/VLOOKUP($D18,Tableau1,6,0))=INT(((J$11-$E18)/VLOOKUP($D18,Tableau1,6,0))),$D18&lt;&gt;""),"S","")),"")</f>
        <v>x</v>
      </c>
      <c r="AH9" s="46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46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46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46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46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46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46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46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46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46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46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46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46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46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46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46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46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  <c r="AY9" s="46" t="str">
        <f t="array" aca="1" ref="AY9" ca="1">IFERROR(IF(AY$4&lt;$D9,"",
IF(AY$4&gt;La_Dernière_Opération,"",
IF(AY$4=La_Dernière_Opération,Montant,
IF(AY$4=$D9,IF(OR(AY$4=Tout_JF_P,NOT(NETWORKDAYS.INTL(AY$4,AY$4,Chômés))),"*",Montant),
IF(_T_E=AY$4,IF(OR(AY$4=Tout_JF_P,NOT(NETWORKDAYS.INTL(AY$4,AY$4,Chômés))),"*",Montant),
IF(AND(OFFSET(AY9,,-Sens)&lt;&gt;"",OR(OFFSET(AY$4,,-Sens)=Tout_JF_P,NOT(NETWORKDAYS.INTL(OFFSET(AY$4,,-Sens),OFFSET(AY$4,,-Sens),Chômés)))),IF(OR(AY$4=Tout_JF_P,NOT(NETWORKDAYS.INTL(AY$4,AY$4,Chômés))),"*",Montant),
"")))))),"")</f>
        <v/>
      </c>
      <c r="AZ9" s="46" t="str">
        <f t="array" aca="1" ref="AZ9" ca="1">IFERROR(IF(AZ$4&lt;$D9,"",
IF(AZ$4&gt;La_Dernière_Opération,"",
IF(AZ$4=La_Dernière_Opération,Montant,
IF(AZ$4=$D9,IF(OR(AZ$4=Tout_JF_P,NOT(NETWORKDAYS.INTL(AZ$4,AZ$4,Chômés))),"*",Montant),
IF(_T_E=AZ$4,IF(OR(AZ$4=Tout_JF_P,NOT(NETWORKDAYS.INTL(AZ$4,AZ$4,Chômés))),"*",Montant),
IF(AND(OFFSET(AZ9,,-Sens)&lt;&gt;"",OR(OFFSET(AZ$4,,-Sens)=Tout_JF_P,NOT(NETWORKDAYS.INTL(OFFSET(AZ$4,,-Sens),OFFSET(AZ$4,,-Sens),Chômés)))),IF(OR(AZ$4=Tout_JF_P,NOT(NETWORKDAYS.INTL(AZ$4,AZ$4,Chômés))),"*",Montant),
"")))))),"")</f>
        <v/>
      </c>
      <c r="BA9" s="46" t="str">
        <f t="array" aca="1" ref="BA9" ca="1">IFERROR(IF(BA$4&lt;$D9,"",
IF(BA$4&gt;La_Dernière_Opération,"",
IF(BA$4=La_Dernière_Opération,Montant,
IF(BA$4=$D9,IF(OR(BA$4=Tout_JF_P,NOT(NETWORKDAYS.INTL(BA$4,BA$4,Chômés))),"*",Montant),
IF(_T_E=BA$4,IF(OR(BA$4=Tout_JF_P,NOT(NETWORKDAYS.INTL(BA$4,BA$4,Chômés))),"*",Montant),
IF(AND(OFFSET(BA9,,-Sens)&lt;&gt;"",OR(OFFSET(BA$4,,-Sens)=Tout_JF_P,NOT(NETWORKDAYS.INTL(OFFSET(BA$4,,-Sens),OFFSET(BA$4,,-Sens),Chômés)))),IF(OR(BA$4=Tout_JF_P,NOT(NETWORKDAYS.INTL(BA$4,BA$4,Chômés))),"*",Montant),
"")))))),"")</f>
        <v/>
      </c>
      <c r="BB9" s="46" t="str">
        <f t="array" aca="1" ref="BB9" ca="1">IFERROR(IF(BB$4&lt;$D9,"",
IF(BB$4&gt;La_Dernière_Opération,"",
IF(BB$4=La_Dernière_Opération,Montant,
IF(BB$4=$D9,IF(OR(BB$4=Tout_JF_P,NOT(NETWORKDAYS.INTL(BB$4,BB$4,Chômés))),"*",Montant),
IF(_T_E=BB$4,IF(OR(BB$4=Tout_JF_P,NOT(NETWORKDAYS.INTL(BB$4,BB$4,Chômés))),"*",Montant),
IF(AND(OFFSET(BB9,,-Sens)&lt;&gt;"",OR(OFFSET(BB$4,,-Sens)=Tout_JF_P,NOT(NETWORKDAYS.INTL(OFFSET(BB$4,,-Sens),OFFSET(BB$4,,-Sens),Chômés)))),IF(OR(BB$4=Tout_JF_P,NOT(NETWORKDAYS.INTL(BB$4,BB$4,Chômés))),"*",Montant),
"")))))),"")</f>
        <v/>
      </c>
      <c r="BC9" s="46" t="str">
        <f t="array" aca="1" ref="BC9" ca="1">IFERROR(IF(BC$4&lt;$D9,"",
IF(BC$4&gt;La_Dernière_Opération,"",
IF(BC$4=La_Dernière_Opération,Montant,
IF(BC$4=$D9,IF(OR(BC$4=Tout_JF_P,NOT(NETWORKDAYS.INTL(BC$4,BC$4,Chômés))),"*",Montant),
IF(_T_E=BC$4,IF(OR(BC$4=Tout_JF_P,NOT(NETWORKDAYS.INTL(BC$4,BC$4,Chômés))),"*",Montant),
IF(AND(OFFSET(BC9,,-Sens)&lt;&gt;"",OR(OFFSET(BC$4,,-Sens)=Tout_JF_P,NOT(NETWORKDAYS.INTL(OFFSET(BC$4,,-Sens),OFFSET(BC$4,,-Sens),Chômés)))),IF(OR(BC$4=Tout_JF_P,NOT(NETWORKDAYS.INTL(BC$4,BC$4,Chômés))),"*",Montant),
"")))))),"")</f>
        <v/>
      </c>
      <c r="BD9" s="46" t="str">
        <f t="array" aca="1" ref="BD9" ca="1">IFERROR(IF(BD$4&lt;$D9,"",
IF(BD$4&gt;La_Dernière_Opération,"",
IF(BD$4=La_Dernière_Opération,Montant,
IF(BD$4=$D9,IF(OR(BD$4=Tout_JF_P,NOT(NETWORKDAYS.INTL(BD$4,BD$4,Chômés))),"*",Montant),
IF(_T_E=BD$4,IF(OR(BD$4=Tout_JF_P,NOT(NETWORKDAYS.INTL(BD$4,BD$4,Chômés))),"*",Montant),
IF(AND(OFFSET(BD9,,-Sens)&lt;&gt;"",OR(OFFSET(BD$4,,-Sens)=Tout_JF_P,NOT(NETWORKDAYS.INTL(OFFSET(BD$4,,-Sens),OFFSET(BD$4,,-Sens),Chômés)))),IF(OR(BD$4=Tout_JF_P,NOT(NETWORKDAYS.INTL(BD$4,BD$4,Chômés))),"*",Montant),
"")))))),"")</f>
        <v/>
      </c>
      <c r="BE9" s="46" t="str">
        <f t="array" aca="1" ref="BE9" ca="1">IFERROR(IF(BE$4&lt;$D9,"",
IF(BE$4&gt;La_Dernière_Opération,"",
IF(BE$4=La_Dernière_Opération,Montant,
IF(BE$4=$D9,IF(OR(BE$4=Tout_JF_P,NOT(NETWORKDAYS.INTL(BE$4,BE$4,Chômés))),"*",Montant),
IF(_T_E=BE$4,IF(OR(BE$4=Tout_JF_P,NOT(NETWORKDAYS.INTL(BE$4,BE$4,Chômés))),"*",Montant),
IF(AND(OFFSET(BE9,,-Sens)&lt;&gt;"",OR(OFFSET(BE$4,,-Sens)=Tout_JF_P,NOT(NETWORKDAYS.INTL(OFFSET(BE$4,,-Sens),OFFSET(BE$4,,-Sens),Chômés)))),IF(OR(BE$4=Tout_JF_P,NOT(NETWORKDAYS.INTL(BE$4,BE$4,Chômés))),"*",Montant),
"")))))),"")</f>
        <v/>
      </c>
      <c r="BF9" s="46" t="str">
        <f t="array" aca="1" ref="BF9" ca="1">IFERROR(IF(BF$4&lt;$D9,"",
IF(BF$4&gt;La_Dernière_Opération,"",
IF(BF$4=La_Dernière_Opération,Montant,
IF(BF$4=$D9,IF(OR(BF$4=Tout_JF_P,NOT(NETWORKDAYS.INTL(BF$4,BF$4,Chômés))),"*",Montant),
IF(_T_E=BF$4,IF(OR(BF$4=Tout_JF_P,NOT(NETWORKDAYS.INTL(BF$4,BF$4,Chômés))),"*",Montant),
IF(AND(OFFSET(BF9,,-Sens)&lt;&gt;"",OR(OFFSET(BF$4,,-Sens)=Tout_JF_P,NOT(NETWORKDAYS.INTL(OFFSET(BF$4,,-Sens),OFFSET(BF$4,,-Sens),Chômés)))),IF(OR(BF$4=Tout_JF_P,NOT(NETWORKDAYS.INTL(BF$4,BF$4,Chômés))),"*",Montant),
"")))))),"")</f>
        <v/>
      </c>
      <c r="BG9" s="41" t="str">
        <f t="array" aca="1" ref="BG9" ca="1">IFERROR(IF(BG$4&lt;$D9,"",
IF(BG$4&gt;La_Dernière_Opération,"",
IF(BG$4=La_Dernière_Opération,Montant,
IF(BG$4=$D9,IF(OR(BG$4=Tout_JF_P,NOT(NETWORKDAYS.INTL(BG$4,BG$4,Chômés))),"*",Montant),
IF(_T_E=BG$4,IF(OR(BG$4=Tout_JF_P,NOT(NETWORKDAYS.INTL(BG$4,BG$4,Chômés))),"*",Montant),
IF(AND(OFFSET(BG9,,-Sens)&lt;&gt;"",OR(OFFSET(BG$4,,-Sens)=Tout_JF_P,NOT(NETWORKDAYS.INTL(OFFSET(BG$4,,-Sens),OFFSET(BG$4,,-Sens),Chômés)))),IF(OR(BG$4=Tout_JF_P,NOT(NETWORKDAYS.INTL(BG$4,BG$4,Chômés))),"*",Montant),
"")))))),"")</f>
        <v/>
      </c>
    </row>
    <row r="10" spans="1:60" x14ac:dyDescent="0.45">
      <c r="A10" s="32" t="s">
        <v>105</v>
      </c>
      <c r="B10" s="46"/>
      <c r="C10" s="67"/>
      <c r="D10" s="68"/>
      <c r="E10" s="32"/>
      <c r="F10" s="64" t="str">
        <f t="array" aca="1" ref="F10" ca="1">IF(OR($D10=Fériés,$D10=Ponts,NOT(NETWORKDAYS.INTL($D10,$D10,Chômés))),"Erreur de",IF($D10="","Absence de",IFERROR(
IF($G10="Terminé","Opération",
IF(TODAY()&lt;=$D10,$D10,
IF($G10&lt;WORKDAY.INTL(Prochaine_Echéance,IF(OR(WORKDAY.INTL(Prochaine_Echéance,0,Chômés,Tout_JF_P)=Tout_JF_P),1,0)*Sens,Chômés,Tout_JF_P),
$G10,
WORKDAY.INTL(Prochaine_Echéance,IF(OR(WORKDAY.INTL(Prochaine_Echéance,0,Chômés,Tout_JF_P)=Tout_JF_P),1,0)*Sens,Chômés,Tout_JF_P))
)),
IF($D10="","Absence de","Erreur de"))))</f>
        <v>Erreur de</v>
      </c>
      <c r="G10" s="62" t="e">
        <f t="shared" ca="1" si="19"/>
        <v>#VALUE!</v>
      </c>
      <c r="H10" s="62"/>
      <c r="I10" s="41" t="str">
        <f t="array" aca="1" ref="I10" ca="1">IFERROR(IF(I$4&lt;$D10,"",
IF(I$4&gt;La_Dernière_Opération,"",
IF(I$4=La_Dernière_Opération,Montant,
IF(I$4=$D10,IF(OR(I$4=Tout_JF_P,NOT(NETWORKDAYS.INTL(I$4,I$4,Chômés))),"*",Montant),
IF(_T_E=I$4,IF(OR(I$4=Tout_JF_P,NOT(NETWORKDAYS.INTL(I$4,I$4,Chômés))),"*",Montant),
IF(AND(OFFSET(I10,,-Sens)&lt;&gt;"",OR(OFFSET(I$4,,-Sens)=Tout_JF_P,NOT(NETWORKDAYS.INTL(OFFSET(I$4,,-Sens),OFFSET(I$4,,-Sens),Chômés)))),IF(OR(I$4=Tout_JF_P,NOT(NETWORKDAYS.INTL(I$4,I$4,Chômés))),"*",Montant),
"")))))),"")</f>
        <v/>
      </c>
      <c r="J10" s="41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1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1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1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1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1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1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6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46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46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46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46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46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46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46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46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46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46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46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46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46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46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46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46" t="str">
        <f ca="1">IFERROR(IF(J$11=$E19,"x",IF(AND(((J$11-$E19)/VLOOKUP($D19,Tableau1,6,0))=INT(((J$11-$E19)/VLOOKUP($D19,Tableau1,6,0))),$D19&lt;&gt;""),"S","")),"")</f>
        <v>x</v>
      </c>
      <c r="AH10" s="46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46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46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46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46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46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46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46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46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46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46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46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46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46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46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46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46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  <c r="AY10" s="46" t="str">
        <f t="array" aca="1" ref="AY10" ca="1">IFERROR(IF(AY$4&lt;$D10,"",
IF(AY$4&gt;La_Dernière_Opération,"",
IF(AY$4=La_Dernière_Opération,Montant,
IF(AY$4=$D10,IF(OR(AY$4=Tout_JF_P,NOT(NETWORKDAYS.INTL(AY$4,AY$4,Chômés))),"*",Montant),
IF(_T_E=AY$4,IF(OR(AY$4=Tout_JF_P,NOT(NETWORKDAYS.INTL(AY$4,AY$4,Chômés))),"*",Montant),
IF(AND(OFFSET(AY10,,-Sens)&lt;&gt;"",OR(OFFSET(AY$4,,-Sens)=Tout_JF_P,NOT(NETWORKDAYS.INTL(OFFSET(AY$4,,-Sens),OFFSET(AY$4,,-Sens),Chômés)))),IF(OR(AY$4=Tout_JF_P,NOT(NETWORKDAYS.INTL(AY$4,AY$4,Chômés))),"*",Montant),
"")))))),"")</f>
        <v/>
      </c>
      <c r="AZ10" s="46" t="str">
        <f t="array" aca="1" ref="AZ10" ca="1">IFERROR(IF(AZ$4&lt;$D10,"",
IF(AZ$4&gt;La_Dernière_Opération,"",
IF(AZ$4=La_Dernière_Opération,Montant,
IF(AZ$4=$D10,IF(OR(AZ$4=Tout_JF_P,NOT(NETWORKDAYS.INTL(AZ$4,AZ$4,Chômés))),"*",Montant),
IF(_T_E=AZ$4,IF(OR(AZ$4=Tout_JF_P,NOT(NETWORKDAYS.INTL(AZ$4,AZ$4,Chômés))),"*",Montant),
IF(AND(OFFSET(AZ10,,-Sens)&lt;&gt;"",OR(OFFSET(AZ$4,,-Sens)=Tout_JF_P,NOT(NETWORKDAYS.INTL(OFFSET(AZ$4,,-Sens),OFFSET(AZ$4,,-Sens),Chômés)))),IF(OR(AZ$4=Tout_JF_P,NOT(NETWORKDAYS.INTL(AZ$4,AZ$4,Chômés))),"*",Montant),
"")))))),"")</f>
        <v/>
      </c>
      <c r="BA10" s="46" t="str">
        <f t="array" aca="1" ref="BA10" ca="1">IFERROR(IF(BA$4&lt;$D10,"",
IF(BA$4&gt;La_Dernière_Opération,"",
IF(BA$4=La_Dernière_Opération,Montant,
IF(BA$4=$D10,IF(OR(BA$4=Tout_JF_P,NOT(NETWORKDAYS.INTL(BA$4,BA$4,Chômés))),"*",Montant),
IF(_T_E=BA$4,IF(OR(BA$4=Tout_JF_P,NOT(NETWORKDAYS.INTL(BA$4,BA$4,Chômés))),"*",Montant),
IF(AND(OFFSET(BA10,,-Sens)&lt;&gt;"",OR(OFFSET(BA$4,,-Sens)=Tout_JF_P,NOT(NETWORKDAYS.INTL(OFFSET(BA$4,,-Sens),OFFSET(BA$4,,-Sens),Chômés)))),IF(OR(BA$4=Tout_JF_P,NOT(NETWORKDAYS.INTL(BA$4,BA$4,Chômés))),"*",Montant),
"")))))),"")</f>
        <v/>
      </c>
      <c r="BB10" s="46" t="str">
        <f t="array" aca="1" ref="BB10" ca="1">IFERROR(IF(BB$4&lt;$D10,"",
IF(BB$4&gt;La_Dernière_Opération,"",
IF(BB$4=La_Dernière_Opération,Montant,
IF(BB$4=$D10,IF(OR(BB$4=Tout_JF_P,NOT(NETWORKDAYS.INTL(BB$4,BB$4,Chômés))),"*",Montant),
IF(_T_E=BB$4,IF(OR(BB$4=Tout_JF_P,NOT(NETWORKDAYS.INTL(BB$4,BB$4,Chômés))),"*",Montant),
IF(AND(OFFSET(BB10,,-Sens)&lt;&gt;"",OR(OFFSET(BB$4,,-Sens)=Tout_JF_P,NOT(NETWORKDAYS.INTL(OFFSET(BB$4,,-Sens),OFFSET(BB$4,,-Sens),Chômés)))),IF(OR(BB$4=Tout_JF_P,NOT(NETWORKDAYS.INTL(BB$4,BB$4,Chômés))),"*",Montant),
"")))))),"")</f>
        <v/>
      </c>
      <c r="BC10" s="46" t="str">
        <f t="array" aca="1" ref="BC10" ca="1">IFERROR(IF(BC$4&lt;$D10,"",
IF(BC$4&gt;La_Dernière_Opération,"",
IF(BC$4=La_Dernière_Opération,Montant,
IF(BC$4=$D10,IF(OR(BC$4=Tout_JF_P,NOT(NETWORKDAYS.INTL(BC$4,BC$4,Chômés))),"*",Montant),
IF(_T_E=BC$4,IF(OR(BC$4=Tout_JF_P,NOT(NETWORKDAYS.INTL(BC$4,BC$4,Chômés))),"*",Montant),
IF(AND(OFFSET(BC10,,-Sens)&lt;&gt;"",OR(OFFSET(BC$4,,-Sens)=Tout_JF_P,NOT(NETWORKDAYS.INTL(OFFSET(BC$4,,-Sens),OFFSET(BC$4,,-Sens),Chômés)))),IF(OR(BC$4=Tout_JF_P,NOT(NETWORKDAYS.INTL(BC$4,BC$4,Chômés))),"*",Montant),
"")))))),"")</f>
        <v/>
      </c>
      <c r="BD10" s="46" t="str">
        <f t="array" aca="1" ref="BD10" ca="1">IFERROR(IF(BD$4&lt;$D10,"",
IF(BD$4&gt;La_Dernière_Opération,"",
IF(BD$4=La_Dernière_Opération,Montant,
IF(BD$4=$D10,IF(OR(BD$4=Tout_JF_P,NOT(NETWORKDAYS.INTL(BD$4,BD$4,Chômés))),"*",Montant),
IF(_T_E=BD$4,IF(OR(BD$4=Tout_JF_P,NOT(NETWORKDAYS.INTL(BD$4,BD$4,Chômés))),"*",Montant),
IF(AND(OFFSET(BD10,,-Sens)&lt;&gt;"",OR(OFFSET(BD$4,,-Sens)=Tout_JF_P,NOT(NETWORKDAYS.INTL(OFFSET(BD$4,,-Sens),OFFSET(BD$4,,-Sens),Chômés)))),IF(OR(BD$4=Tout_JF_P,NOT(NETWORKDAYS.INTL(BD$4,BD$4,Chômés))),"*",Montant),
"")))))),"")</f>
        <v/>
      </c>
      <c r="BE10" s="46" t="str">
        <f t="array" aca="1" ref="BE10" ca="1">IFERROR(IF(BE$4&lt;$D10,"",
IF(BE$4&gt;La_Dernière_Opération,"",
IF(BE$4=La_Dernière_Opération,Montant,
IF(BE$4=$D10,IF(OR(BE$4=Tout_JF_P,NOT(NETWORKDAYS.INTL(BE$4,BE$4,Chômés))),"*",Montant),
IF(_T_E=BE$4,IF(OR(BE$4=Tout_JF_P,NOT(NETWORKDAYS.INTL(BE$4,BE$4,Chômés))),"*",Montant),
IF(AND(OFFSET(BE10,,-Sens)&lt;&gt;"",OR(OFFSET(BE$4,,-Sens)=Tout_JF_P,NOT(NETWORKDAYS.INTL(OFFSET(BE$4,,-Sens),OFFSET(BE$4,,-Sens),Chômés)))),IF(OR(BE$4=Tout_JF_P,NOT(NETWORKDAYS.INTL(BE$4,BE$4,Chômés))),"*",Montant),
"")))))),"")</f>
        <v/>
      </c>
      <c r="BF10" s="46" t="str">
        <f t="array" aca="1" ref="BF10" ca="1">IFERROR(IF(BF$4&lt;$D10,"",
IF(BF$4&gt;La_Dernière_Opération,"",
IF(BF$4=La_Dernière_Opération,Montant,
IF(BF$4=$D10,IF(OR(BF$4=Tout_JF_P,NOT(NETWORKDAYS.INTL(BF$4,BF$4,Chômés))),"*",Montant),
IF(_T_E=BF$4,IF(OR(BF$4=Tout_JF_P,NOT(NETWORKDAYS.INTL(BF$4,BF$4,Chômés))),"*",Montant),
IF(AND(OFFSET(BF10,,-Sens)&lt;&gt;"",OR(OFFSET(BF$4,,-Sens)=Tout_JF_P,NOT(NETWORKDAYS.INTL(OFFSET(BF$4,,-Sens),OFFSET(BF$4,,-Sens),Chômés)))),IF(OR(BF$4=Tout_JF_P,NOT(NETWORKDAYS.INTL(BF$4,BF$4,Chômés))),"*",Montant),
"")))))),"")</f>
        <v/>
      </c>
      <c r="BG10" s="41" t="str">
        <f t="array" aca="1" ref="BG10" ca="1">IFERROR(IF(BG$4&lt;$D10,"",
IF(BG$4&gt;La_Dernière_Opération,"",
IF(BG$4=La_Dernière_Opération,Montant,
IF(BG$4=$D10,IF(OR(BG$4=Tout_JF_P,NOT(NETWORKDAYS.INTL(BG$4,BG$4,Chômés))),"*",Montant),
IF(_T_E=BG$4,IF(OR(BG$4=Tout_JF_P,NOT(NETWORKDAYS.INTL(BG$4,BG$4,Chômés))),"*",Montant),
IF(AND(OFFSET(BG10,,-Sens)&lt;&gt;"",OR(OFFSET(BG$4,,-Sens)=Tout_JF_P,NOT(NETWORKDAYS.INTL(OFFSET(BG$4,,-Sens),OFFSET(BG$4,,-Sens),Chômés)))),IF(OR(BG$4=Tout_JF_P,NOT(NETWORKDAYS.INTL(BG$4,BG$4,Chômés))),"*",Montant),
"")))))),"")</f>
        <v/>
      </c>
    </row>
    <row r="11" spans="1:60" x14ac:dyDescent="0.45">
      <c r="A11" s="32" t="s">
        <v>106</v>
      </c>
      <c r="B11" s="46"/>
      <c r="C11" s="67"/>
      <c r="D11" s="68"/>
      <c r="E11" s="32"/>
      <c r="F11" s="64" t="str">
        <f t="array" aca="1" ref="F11" ca="1">IF(OR($D11=Fériés,$D11=Ponts,NOT(NETWORKDAYS.INTL($D11,$D11,Chômés))),"Erreur de",IF($D11="","Absence de",IFERROR(
IF($G11="Terminé","Opération",
IF(TODAY()&lt;=$D11,$D11,
IF($G11&lt;WORKDAY.INTL(Prochaine_Echéance,IF(OR(WORKDAY.INTL(Prochaine_Echéance,0,Chômés,Tout_JF_P)=Tout_JF_P),1,0)*Sens,Chômés,Tout_JF_P),
$G11,
WORKDAY.INTL(Prochaine_Echéance,IF(OR(WORKDAY.INTL(Prochaine_Echéance,0,Chômés,Tout_JF_P)=Tout_JF_P),1,0)*Sens,Chômés,Tout_JF_P))
)),
IF($D11="","Absence de","Erreur de"))))</f>
        <v>Erreur de</v>
      </c>
      <c r="G11" s="62" t="e">
        <f t="shared" ca="1" si="19"/>
        <v>#VALUE!</v>
      </c>
      <c r="H11" s="62"/>
      <c r="I11" s="41" t="str">
        <f t="array" aca="1" ref="I11" ca="1">IFERROR(IF(I$4&lt;$D11,"",
IF(I$4&gt;La_Dernière_Opération,"",
IF(I$4=La_Dernière_Opération,Montant,
IF(I$4=$D11,IF(OR(I$4=Tout_JF_P,NOT(NETWORKDAYS.INTL(I$4,I$4,Chômés))),"*",Montant),
IF(_T_E=I$4,IF(OR(I$4=Tout_JF_P,NOT(NETWORKDAYS.INTL(I$4,I$4,Chômés))),"*",Montant),
IF(AND(OFFSET(I11,,-Sens)&lt;&gt;"",OR(OFFSET(I$4,,-Sens)=Tout_JF_P,NOT(NETWORKDAYS.INTL(OFFSET(I$4,,-Sens),OFFSET(I$4,,-Sens),Chômés)))),IF(OR(I$4=Tout_JF_P,NOT(NETWORKDAYS.INTL(I$4,I$4,Chômés))),"*",Montant),
"")))))),"")</f>
        <v/>
      </c>
      <c r="J11" s="41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1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1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1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1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1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1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6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46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46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46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46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46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46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46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46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46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46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46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46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46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46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46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46" t="str">
        <f ca="1">IFERROR(IF(J$11=$E20,"x",IF(AND(((J$11-$E20)/VLOOKUP($D20,Tableau1,6,0))=INT(((J$11-$E20)/VLOOKUP($D20,Tableau1,6,0))),$D20&lt;&gt;""),"S","")),"")</f>
        <v>x</v>
      </c>
      <c r="AH11" s="46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46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46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46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46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46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46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46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46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46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46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46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46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46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46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46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46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  <c r="AY11" s="46" t="str">
        <f t="array" aca="1" ref="AY11" ca="1">IFERROR(IF(AY$4&lt;$D11,"",
IF(AY$4&gt;La_Dernière_Opération,"",
IF(AY$4=La_Dernière_Opération,Montant,
IF(AY$4=$D11,IF(OR(AY$4=Tout_JF_P,NOT(NETWORKDAYS.INTL(AY$4,AY$4,Chômés))),"*",Montant),
IF(_T_E=AY$4,IF(OR(AY$4=Tout_JF_P,NOT(NETWORKDAYS.INTL(AY$4,AY$4,Chômés))),"*",Montant),
IF(AND(OFFSET(AY11,,-Sens)&lt;&gt;"",OR(OFFSET(AY$4,,-Sens)=Tout_JF_P,NOT(NETWORKDAYS.INTL(OFFSET(AY$4,,-Sens),OFFSET(AY$4,,-Sens),Chômés)))),IF(OR(AY$4=Tout_JF_P,NOT(NETWORKDAYS.INTL(AY$4,AY$4,Chômés))),"*",Montant),
"")))))),"")</f>
        <v/>
      </c>
      <c r="AZ11" s="46" t="str">
        <f t="array" aca="1" ref="AZ11" ca="1">IFERROR(IF(AZ$4&lt;$D11,"",
IF(AZ$4&gt;La_Dernière_Opération,"",
IF(AZ$4=La_Dernière_Opération,Montant,
IF(AZ$4=$D11,IF(OR(AZ$4=Tout_JF_P,NOT(NETWORKDAYS.INTL(AZ$4,AZ$4,Chômés))),"*",Montant),
IF(_T_E=AZ$4,IF(OR(AZ$4=Tout_JF_P,NOT(NETWORKDAYS.INTL(AZ$4,AZ$4,Chômés))),"*",Montant),
IF(AND(OFFSET(AZ11,,-Sens)&lt;&gt;"",OR(OFFSET(AZ$4,,-Sens)=Tout_JF_P,NOT(NETWORKDAYS.INTL(OFFSET(AZ$4,,-Sens),OFFSET(AZ$4,,-Sens),Chômés)))),IF(OR(AZ$4=Tout_JF_P,NOT(NETWORKDAYS.INTL(AZ$4,AZ$4,Chômés))),"*",Montant),
"")))))),"")</f>
        <v/>
      </c>
      <c r="BA11" s="46" t="str">
        <f t="array" aca="1" ref="BA11" ca="1">IFERROR(IF(BA$4&lt;$D11,"",
IF(BA$4&gt;La_Dernière_Opération,"",
IF(BA$4=La_Dernière_Opération,Montant,
IF(BA$4=$D11,IF(OR(BA$4=Tout_JF_P,NOT(NETWORKDAYS.INTL(BA$4,BA$4,Chômés))),"*",Montant),
IF(_T_E=BA$4,IF(OR(BA$4=Tout_JF_P,NOT(NETWORKDAYS.INTL(BA$4,BA$4,Chômés))),"*",Montant),
IF(AND(OFFSET(BA11,,-Sens)&lt;&gt;"",OR(OFFSET(BA$4,,-Sens)=Tout_JF_P,NOT(NETWORKDAYS.INTL(OFFSET(BA$4,,-Sens),OFFSET(BA$4,,-Sens),Chômés)))),IF(OR(BA$4=Tout_JF_P,NOT(NETWORKDAYS.INTL(BA$4,BA$4,Chômés))),"*",Montant),
"")))))),"")</f>
        <v/>
      </c>
      <c r="BB11" s="46" t="str">
        <f t="array" aca="1" ref="BB11" ca="1">IFERROR(IF(BB$4&lt;$D11,"",
IF(BB$4&gt;La_Dernière_Opération,"",
IF(BB$4=La_Dernière_Opération,Montant,
IF(BB$4=$D11,IF(OR(BB$4=Tout_JF_P,NOT(NETWORKDAYS.INTL(BB$4,BB$4,Chômés))),"*",Montant),
IF(_T_E=BB$4,IF(OR(BB$4=Tout_JF_P,NOT(NETWORKDAYS.INTL(BB$4,BB$4,Chômés))),"*",Montant),
IF(AND(OFFSET(BB11,,-Sens)&lt;&gt;"",OR(OFFSET(BB$4,,-Sens)=Tout_JF_P,NOT(NETWORKDAYS.INTL(OFFSET(BB$4,,-Sens),OFFSET(BB$4,,-Sens),Chômés)))),IF(OR(BB$4=Tout_JF_P,NOT(NETWORKDAYS.INTL(BB$4,BB$4,Chômés))),"*",Montant),
"")))))),"")</f>
        <v/>
      </c>
      <c r="BC11" s="46" t="str">
        <f t="array" aca="1" ref="BC11" ca="1">IFERROR(IF(BC$4&lt;$D11,"",
IF(BC$4&gt;La_Dernière_Opération,"",
IF(BC$4=La_Dernière_Opération,Montant,
IF(BC$4=$D11,IF(OR(BC$4=Tout_JF_P,NOT(NETWORKDAYS.INTL(BC$4,BC$4,Chômés))),"*",Montant),
IF(_T_E=BC$4,IF(OR(BC$4=Tout_JF_P,NOT(NETWORKDAYS.INTL(BC$4,BC$4,Chômés))),"*",Montant),
IF(AND(OFFSET(BC11,,-Sens)&lt;&gt;"",OR(OFFSET(BC$4,,-Sens)=Tout_JF_P,NOT(NETWORKDAYS.INTL(OFFSET(BC$4,,-Sens),OFFSET(BC$4,,-Sens),Chômés)))),IF(OR(BC$4=Tout_JF_P,NOT(NETWORKDAYS.INTL(BC$4,BC$4,Chômés))),"*",Montant),
"")))))),"")</f>
        <v/>
      </c>
      <c r="BD11" s="46" t="str">
        <f t="array" aca="1" ref="BD11" ca="1">IFERROR(IF(BD$4&lt;$D11,"",
IF(BD$4&gt;La_Dernière_Opération,"",
IF(BD$4=La_Dernière_Opération,Montant,
IF(BD$4=$D11,IF(OR(BD$4=Tout_JF_P,NOT(NETWORKDAYS.INTL(BD$4,BD$4,Chômés))),"*",Montant),
IF(_T_E=BD$4,IF(OR(BD$4=Tout_JF_P,NOT(NETWORKDAYS.INTL(BD$4,BD$4,Chômés))),"*",Montant),
IF(AND(OFFSET(BD11,,-Sens)&lt;&gt;"",OR(OFFSET(BD$4,,-Sens)=Tout_JF_P,NOT(NETWORKDAYS.INTL(OFFSET(BD$4,,-Sens),OFFSET(BD$4,,-Sens),Chômés)))),IF(OR(BD$4=Tout_JF_P,NOT(NETWORKDAYS.INTL(BD$4,BD$4,Chômés))),"*",Montant),
"")))))),"")</f>
        <v/>
      </c>
      <c r="BE11" s="46" t="str">
        <f t="array" aca="1" ref="BE11" ca="1">IFERROR(IF(BE$4&lt;$D11,"",
IF(BE$4&gt;La_Dernière_Opération,"",
IF(BE$4=La_Dernière_Opération,Montant,
IF(BE$4=$D11,IF(OR(BE$4=Tout_JF_P,NOT(NETWORKDAYS.INTL(BE$4,BE$4,Chômés))),"*",Montant),
IF(_T_E=BE$4,IF(OR(BE$4=Tout_JF_P,NOT(NETWORKDAYS.INTL(BE$4,BE$4,Chômés))),"*",Montant),
IF(AND(OFFSET(BE11,,-Sens)&lt;&gt;"",OR(OFFSET(BE$4,,-Sens)=Tout_JF_P,NOT(NETWORKDAYS.INTL(OFFSET(BE$4,,-Sens),OFFSET(BE$4,,-Sens),Chômés)))),IF(OR(BE$4=Tout_JF_P,NOT(NETWORKDAYS.INTL(BE$4,BE$4,Chômés))),"*",Montant),
"")))))),"")</f>
        <v/>
      </c>
      <c r="BF11" s="46" t="str">
        <f t="array" aca="1" ref="BF11" ca="1">IFERROR(IF(BF$4&lt;$D11,"",
IF(BF$4&gt;La_Dernière_Opération,"",
IF(BF$4=La_Dernière_Opération,Montant,
IF(BF$4=$D11,IF(OR(BF$4=Tout_JF_P,NOT(NETWORKDAYS.INTL(BF$4,BF$4,Chômés))),"*",Montant),
IF(_T_E=BF$4,IF(OR(BF$4=Tout_JF_P,NOT(NETWORKDAYS.INTL(BF$4,BF$4,Chômés))),"*",Montant),
IF(AND(OFFSET(BF11,,-Sens)&lt;&gt;"",OR(OFFSET(BF$4,,-Sens)=Tout_JF_P,NOT(NETWORKDAYS.INTL(OFFSET(BF$4,,-Sens),OFFSET(BF$4,,-Sens),Chômés)))),IF(OR(BF$4=Tout_JF_P,NOT(NETWORKDAYS.INTL(BF$4,BF$4,Chômés))),"*",Montant),
"")))))),"")</f>
        <v/>
      </c>
      <c r="BG11" s="41" t="str">
        <f t="array" aca="1" ref="BG11" ca="1">IFERROR(IF(BG$4&lt;$D11,"",
IF(BG$4&gt;La_Dernière_Opération,"",
IF(BG$4=La_Dernière_Opération,Montant,
IF(BG$4=$D11,IF(OR(BG$4=Tout_JF_P,NOT(NETWORKDAYS.INTL(BG$4,BG$4,Chômés))),"*",Montant),
IF(_T_E=BG$4,IF(OR(BG$4=Tout_JF_P,NOT(NETWORKDAYS.INTL(BG$4,BG$4,Chômés))),"*",Montant),
IF(AND(OFFSET(BG11,,-Sens)&lt;&gt;"",OR(OFFSET(BG$4,,-Sens)=Tout_JF_P,NOT(NETWORKDAYS.INTL(OFFSET(BG$4,,-Sens),OFFSET(BG$4,,-Sens),Chômés)))),IF(OR(BG$4=Tout_JF_P,NOT(NETWORKDAYS.INTL(BG$4,BG$4,Chômés))),"*",Montant),
"")))))),"")</f>
        <v/>
      </c>
    </row>
    <row r="12" spans="1:60" x14ac:dyDescent="0.45">
      <c r="A12" s="32" t="s">
        <v>107</v>
      </c>
      <c r="B12" s="46"/>
      <c r="C12" s="67"/>
      <c r="D12" s="68"/>
      <c r="E12" s="32"/>
      <c r="F12" s="64" t="str">
        <f t="array" aca="1" ref="F12" ca="1">IF(OR($D12=Fériés,$D12=Ponts,NOT(NETWORKDAYS.INTL($D12,$D12,Chômés))),"Erreur de",IF($D12="","Absence de",IFERROR(
IF($G12="Terminé","Opération",
IF(TODAY()&lt;=$D12,$D12,
IF($G12&lt;WORKDAY.INTL(Prochaine_Echéance,IF(OR(WORKDAY.INTL(Prochaine_Echéance,0,Chômés,Tout_JF_P)=Tout_JF_P),1,0)*Sens,Chômés,Tout_JF_P),
$G12,
WORKDAY.INTL(Prochaine_Echéance,IF(OR(WORKDAY.INTL(Prochaine_Echéance,0,Chômés,Tout_JF_P)=Tout_JF_P),1,0)*Sens,Chômés,Tout_JF_P))
)),
IF($D12="","Absence de","Erreur de"))))</f>
        <v>Erreur de</v>
      </c>
      <c r="G12" s="62" t="e">
        <f t="shared" ca="1" si="19"/>
        <v>#VALUE!</v>
      </c>
      <c r="H12" s="62"/>
      <c r="I12" s="41" t="str">
        <f t="array" aca="1" ref="I12" ca="1">IFERROR(IF(I$4&lt;$D12,"",
IF(I$4&gt;La_Dernière_Opération,"",
IF(I$4=La_Dernière_Opération,Montant,
IF(I$4=$D12,IF(OR(I$4=Tout_JF_P,NOT(NETWORKDAYS.INTL(I$4,I$4,Chômés))),"*",Montant),
IF(_T_E=I$4,IF(OR(I$4=Tout_JF_P,NOT(NETWORKDAYS.INTL(I$4,I$4,Chômés))),"*",Montant),
IF(AND(OFFSET(I12,,-Sens)&lt;&gt;"",OR(OFFSET(I$4,,-Sens)=Tout_JF_P,NOT(NETWORKDAYS.INTL(OFFSET(I$4,,-Sens),OFFSET(I$4,,-Sens),Chômés)))),IF(OR(I$4=Tout_JF_P,NOT(NETWORKDAYS.INTL(I$4,I$4,Chômés))),"*",Montant),
"")))))),"")</f>
        <v/>
      </c>
      <c r="J12" s="41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1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1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1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1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1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1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6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46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46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46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46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46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46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46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46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46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46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46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46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46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46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46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46" t="str">
        <f ca="1">IFERROR(IF(J$11=$E21,"x",IF(AND(((J$11-$E21)/VLOOKUP($D21,Tableau1,6,0))=INT(((J$11-$E21)/VLOOKUP($D21,Tableau1,6,0))),$D21&lt;&gt;""),"S","")),"")</f>
        <v>x</v>
      </c>
      <c r="AH12" s="46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46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46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46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46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46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46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46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46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46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46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46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46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46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46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46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46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  <c r="AY12" s="46" t="str">
        <f t="array" aca="1" ref="AY12" ca="1">IFERROR(IF(AY$4&lt;$D12,"",
IF(AY$4&gt;La_Dernière_Opération,"",
IF(AY$4=La_Dernière_Opération,Montant,
IF(AY$4=$D12,IF(OR(AY$4=Tout_JF_P,NOT(NETWORKDAYS.INTL(AY$4,AY$4,Chômés))),"*",Montant),
IF(_T_E=AY$4,IF(OR(AY$4=Tout_JF_P,NOT(NETWORKDAYS.INTL(AY$4,AY$4,Chômés))),"*",Montant),
IF(AND(OFFSET(AY12,,-Sens)&lt;&gt;"",OR(OFFSET(AY$4,,-Sens)=Tout_JF_P,NOT(NETWORKDAYS.INTL(OFFSET(AY$4,,-Sens),OFFSET(AY$4,,-Sens),Chômés)))),IF(OR(AY$4=Tout_JF_P,NOT(NETWORKDAYS.INTL(AY$4,AY$4,Chômés))),"*",Montant),
"")))))),"")</f>
        <v/>
      </c>
      <c r="AZ12" s="46" t="str">
        <f t="array" aca="1" ref="AZ12" ca="1">IFERROR(IF(AZ$4&lt;$D12,"",
IF(AZ$4&gt;La_Dernière_Opération,"",
IF(AZ$4=La_Dernière_Opération,Montant,
IF(AZ$4=$D12,IF(OR(AZ$4=Tout_JF_P,NOT(NETWORKDAYS.INTL(AZ$4,AZ$4,Chômés))),"*",Montant),
IF(_T_E=AZ$4,IF(OR(AZ$4=Tout_JF_P,NOT(NETWORKDAYS.INTL(AZ$4,AZ$4,Chômés))),"*",Montant),
IF(AND(OFFSET(AZ12,,-Sens)&lt;&gt;"",OR(OFFSET(AZ$4,,-Sens)=Tout_JF_P,NOT(NETWORKDAYS.INTL(OFFSET(AZ$4,,-Sens),OFFSET(AZ$4,,-Sens),Chômés)))),IF(OR(AZ$4=Tout_JF_P,NOT(NETWORKDAYS.INTL(AZ$4,AZ$4,Chômés))),"*",Montant),
"")))))),"")</f>
        <v/>
      </c>
      <c r="BA12" s="46" t="str">
        <f t="array" aca="1" ref="BA12" ca="1">IFERROR(IF(BA$4&lt;$D12,"",
IF(BA$4&gt;La_Dernière_Opération,"",
IF(BA$4=La_Dernière_Opération,Montant,
IF(BA$4=$D12,IF(OR(BA$4=Tout_JF_P,NOT(NETWORKDAYS.INTL(BA$4,BA$4,Chômés))),"*",Montant),
IF(_T_E=BA$4,IF(OR(BA$4=Tout_JF_P,NOT(NETWORKDAYS.INTL(BA$4,BA$4,Chômés))),"*",Montant),
IF(AND(OFFSET(BA12,,-Sens)&lt;&gt;"",OR(OFFSET(BA$4,,-Sens)=Tout_JF_P,NOT(NETWORKDAYS.INTL(OFFSET(BA$4,,-Sens),OFFSET(BA$4,,-Sens),Chômés)))),IF(OR(BA$4=Tout_JF_P,NOT(NETWORKDAYS.INTL(BA$4,BA$4,Chômés))),"*",Montant),
"")))))),"")</f>
        <v/>
      </c>
      <c r="BB12" s="46" t="str">
        <f t="array" aca="1" ref="BB12" ca="1">IFERROR(IF(BB$4&lt;$D12,"",
IF(BB$4&gt;La_Dernière_Opération,"",
IF(BB$4=La_Dernière_Opération,Montant,
IF(BB$4=$D12,IF(OR(BB$4=Tout_JF_P,NOT(NETWORKDAYS.INTL(BB$4,BB$4,Chômés))),"*",Montant),
IF(_T_E=BB$4,IF(OR(BB$4=Tout_JF_P,NOT(NETWORKDAYS.INTL(BB$4,BB$4,Chômés))),"*",Montant),
IF(AND(OFFSET(BB12,,-Sens)&lt;&gt;"",OR(OFFSET(BB$4,,-Sens)=Tout_JF_P,NOT(NETWORKDAYS.INTL(OFFSET(BB$4,,-Sens),OFFSET(BB$4,,-Sens),Chômés)))),IF(OR(BB$4=Tout_JF_P,NOT(NETWORKDAYS.INTL(BB$4,BB$4,Chômés))),"*",Montant),
"")))))),"")</f>
        <v/>
      </c>
      <c r="BC12" s="46" t="str">
        <f t="array" aca="1" ref="BC12" ca="1">IFERROR(IF(BC$4&lt;$D12,"",
IF(BC$4&gt;La_Dernière_Opération,"",
IF(BC$4=La_Dernière_Opération,Montant,
IF(BC$4=$D12,IF(OR(BC$4=Tout_JF_P,NOT(NETWORKDAYS.INTL(BC$4,BC$4,Chômés))),"*",Montant),
IF(_T_E=BC$4,IF(OR(BC$4=Tout_JF_P,NOT(NETWORKDAYS.INTL(BC$4,BC$4,Chômés))),"*",Montant),
IF(AND(OFFSET(BC12,,-Sens)&lt;&gt;"",OR(OFFSET(BC$4,,-Sens)=Tout_JF_P,NOT(NETWORKDAYS.INTL(OFFSET(BC$4,,-Sens),OFFSET(BC$4,,-Sens),Chômés)))),IF(OR(BC$4=Tout_JF_P,NOT(NETWORKDAYS.INTL(BC$4,BC$4,Chômés))),"*",Montant),
"")))))),"")</f>
        <v/>
      </c>
      <c r="BD12" s="46" t="str">
        <f t="array" aca="1" ref="BD12" ca="1">IFERROR(IF(BD$4&lt;$D12,"",
IF(BD$4&gt;La_Dernière_Opération,"",
IF(BD$4=La_Dernière_Opération,Montant,
IF(BD$4=$D12,IF(OR(BD$4=Tout_JF_P,NOT(NETWORKDAYS.INTL(BD$4,BD$4,Chômés))),"*",Montant),
IF(_T_E=BD$4,IF(OR(BD$4=Tout_JF_P,NOT(NETWORKDAYS.INTL(BD$4,BD$4,Chômés))),"*",Montant),
IF(AND(OFFSET(BD12,,-Sens)&lt;&gt;"",OR(OFFSET(BD$4,,-Sens)=Tout_JF_P,NOT(NETWORKDAYS.INTL(OFFSET(BD$4,,-Sens),OFFSET(BD$4,,-Sens),Chômés)))),IF(OR(BD$4=Tout_JF_P,NOT(NETWORKDAYS.INTL(BD$4,BD$4,Chômés))),"*",Montant),
"")))))),"")</f>
        <v/>
      </c>
      <c r="BE12" s="46" t="str">
        <f t="array" aca="1" ref="BE12" ca="1">IFERROR(IF(BE$4&lt;$D12,"",
IF(BE$4&gt;La_Dernière_Opération,"",
IF(BE$4=La_Dernière_Opération,Montant,
IF(BE$4=$D12,IF(OR(BE$4=Tout_JF_P,NOT(NETWORKDAYS.INTL(BE$4,BE$4,Chômés))),"*",Montant),
IF(_T_E=BE$4,IF(OR(BE$4=Tout_JF_P,NOT(NETWORKDAYS.INTL(BE$4,BE$4,Chômés))),"*",Montant),
IF(AND(OFFSET(BE12,,-Sens)&lt;&gt;"",OR(OFFSET(BE$4,,-Sens)=Tout_JF_P,NOT(NETWORKDAYS.INTL(OFFSET(BE$4,,-Sens),OFFSET(BE$4,,-Sens),Chômés)))),IF(OR(BE$4=Tout_JF_P,NOT(NETWORKDAYS.INTL(BE$4,BE$4,Chômés))),"*",Montant),
"")))))),"")</f>
        <v/>
      </c>
      <c r="BF12" s="46" t="str">
        <f t="array" aca="1" ref="BF12" ca="1">IFERROR(IF(BF$4&lt;$D12,"",
IF(BF$4&gt;La_Dernière_Opération,"",
IF(BF$4=La_Dernière_Opération,Montant,
IF(BF$4=$D12,IF(OR(BF$4=Tout_JF_P,NOT(NETWORKDAYS.INTL(BF$4,BF$4,Chômés))),"*",Montant),
IF(_T_E=BF$4,IF(OR(BF$4=Tout_JF_P,NOT(NETWORKDAYS.INTL(BF$4,BF$4,Chômés))),"*",Montant),
IF(AND(OFFSET(BF12,,-Sens)&lt;&gt;"",OR(OFFSET(BF$4,,-Sens)=Tout_JF_P,NOT(NETWORKDAYS.INTL(OFFSET(BF$4,,-Sens),OFFSET(BF$4,,-Sens),Chômés)))),IF(OR(BF$4=Tout_JF_P,NOT(NETWORKDAYS.INTL(BF$4,BF$4,Chômés))),"*",Montant),
"")))))),"")</f>
        <v/>
      </c>
      <c r="BG12" s="41" t="str">
        <f t="array" aca="1" ref="BG12" ca="1">IFERROR(IF(BG$4&lt;$D12,"",
IF(BG$4&gt;La_Dernière_Opération,"",
IF(BG$4=La_Dernière_Opération,Montant,
IF(BG$4=$D12,IF(OR(BG$4=Tout_JF_P,NOT(NETWORKDAYS.INTL(BG$4,BG$4,Chômés))),"*",Montant),
IF(_T_E=BG$4,IF(OR(BG$4=Tout_JF_P,NOT(NETWORKDAYS.INTL(BG$4,BG$4,Chômés))),"*",Montant),
IF(AND(OFFSET(BG12,,-Sens)&lt;&gt;"",OR(OFFSET(BG$4,,-Sens)=Tout_JF_P,NOT(NETWORKDAYS.INTL(OFFSET(BG$4,,-Sens),OFFSET(BG$4,,-Sens),Chômés)))),IF(OR(BG$4=Tout_JF_P,NOT(NETWORKDAYS.INTL(BG$4,BG$4,Chômés))),"*",Montant),
"")))))),"")</f>
        <v/>
      </c>
    </row>
    <row r="13" spans="1:60" x14ac:dyDescent="0.45">
      <c r="A13" s="32" t="s">
        <v>108</v>
      </c>
      <c r="B13" s="46"/>
      <c r="C13" s="67"/>
      <c r="D13" s="68"/>
      <c r="E13" s="32"/>
      <c r="F13" s="64" t="str">
        <f t="array" aca="1" ref="F13" ca="1">IF(OR($D13=Fériés,$D13=Ponts,NOT(NETWORKDAYS.INTL($D13,$D13,Chômés))),"Erreur de",IF($D13="","Absence de",IFERROR(
IF($G13="Terminé","Opération",
IF(TODAY()&lt;=$D13,$D13,
IF($G13&lt;WORKDAY.INTL(Prochaine_Echéance,IF(OR(WORKDAY.INTL(Prochaine_Echéance,0,Chômés,Tout_JF_P)=Tout_JF_P),1,0)*Sens,Chômés,Tout_JF_P),
$G13,
WORKDAY.INTL(Prochaine_Echéance,IF(OR(WORKDAY.INTL(Prochaine_Echéance,0,Chômés,Tout_JF_P)=Tout_JF_P),1,0)*Sens,Chômés,Tout_JF_P))
)),
IF($D13="","Absence de","Erreur de"))))</f>
        <v>Erreur de</v>
      </c>
      <c r="G13" s="62" t="e">
        <f t="shared" ca="1" si="19"/>
        <v>#VALUE!</v>
      </c>
      <c r="H13" s="62"/>
      <c r="I13" s="41" t="str">
        <f t="array" aca="1" ref="I13" ca="1">IFERROR(IF(I$4&lt;$D13,"",
IF(I$4&gt;La_Dernière_Opération,"",
IF(I$4=La_Dernière_Opération,Montant,
IF(I$4=$D13,IF(OR(I$4=Tout_JF_P,NOT(NETWORKDAYS.INTL(I$4,I$4,Chômés))),"*",Montant),
IF(_T_E=I$4,IF(OR(I$4=Tout_JF_P,NOT(NETWORKDAYS.INTL(I$4,I$4,Chômés))),"*",Montant),
IF(AND(OFFSET(I13,,-Sens)&lt;&gt;"",OR(OFFSET(I$4,,-Sens)=Tout_JF_P,NOT(NETWORKDAYS.INTL(OFFSET(I$4,,-Sens),OFFSET(I$4,,-Sens),Chômés)))),IF(OR(I$4=Tout_JF_P,NOT(NETWORKDAYS.INTL(I$4,I$4,Chômés))),"*",Montant),
"")))))),"")</f>
        <v/>
      </c>
      <c r="J13" s="41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1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1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1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1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1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1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6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46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46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46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46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46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46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46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46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46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46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46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46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46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46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46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46" t="str">
        <f ca="1">IFERROR(IF(J$11=$E22,"x",IF(AND(((J$11-$E22)/VLOOKUP($D22,Tableau1,6,0))=INT(((J$11-$E22)/VLOOKUP($D22,Tableau1,6,0))),$D22&lt;&gt;""),"S","")),"")</f>
        <v>x</v>
      </c>
      <c r="AH13" s="46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46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46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46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46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46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46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46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46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46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46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46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46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46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46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46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46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  <c r="AY13" s="46" t="str">
        <f t="array" aca="1" ref="AY13" ca="1">IFERROR(IF(AY$4&lt;$D13,"",
IF(AY$4&gt;La_Dernière_Opération,"",
IF(AY$4=La_Dernière_Opération,Montant,
IF(AY$4=$D13,IF(OR(AY$4=Tout_JF_P,NOT(NETWORKDAYS.INTL(AY$4,AY$4,Chômés))),"*",Montant),
IF(_T_E=AY$4,IF(OR(AY$4=Tout_JF_P,NOT(NETWORKDAYS.INTL(AY$4,AY$4,Chômés))),"*",Montant),
IF(AND(OFFSET(AY13,,-Sens)&lt;&gt;"",OR(OFFSET(AY$4,,-Sens)=Tout_JF_P,NOT(NETWORKDAYS.INTL(OFFSET(AY$4,,-Sens),OFFSET(AY$4,,-Sens),Chômés)))),IF(OR(AY$4=Tout_JF_P,NOT(NETWORKDAYS.INTL(AY$4,AY$4,Chômés))),"*",Montant),
"")))))),"")</f>
        <v/>
      </c>
      <c r="AZ13" s="46" t="str">
        <f t="array" aca="1" ref="AZ13" ca="1">IFERROR(IF(AZ$4&lt;$D13,"",
IF(AZ$4&gt;La_Dernière_Opération,"",
IF(AZ$4=La_Dernière_Opération,Montant,
IF(AZ$4=$D13,IF(OR(AZ$4=Tout_JF_P,NOT(NETWORKDAYS.INTL(AZ$4,AZ$4,Chômés))),"*",Montant),
IF(_T_E=AZ$4,IF(OR(AZ$4=Tout_JF_P,NOT(NETWORKDAYS.INTL(AZ$4,AZ$4,Chômés))),"*",Montant),
IF(AND(OFFSET(AZ13,,-Sens)&lt;&gt;"",OR(OFFSET(AZ$4,,-Sens)=Tout_JF_P,NOT(NETWORKDAYS.INTL(OFFSET(AZ$4,,-Sens),OFFSET(AZ$4,,-Sens),Chômés)))),IF(OR(AZ$4=Tout_JF_P,NOT(NETWORKDAYS.INTL(AZ$4,AZ$4,Chômés))),"*",Montant),
"")))))),"")</f>
        <v/>
      </c>
      <c r="BA13" s="46" t="str">
        <f t="array" aca="1" ref="BA13" ca="1">IFERROR(IF(BA$4&lt;$D13,"",
IF(BA$4&gt;La_Dernière_Opération,"",
IF(BA$4=La_Dernière_Opération,Montant,
IF(BA$4=$D13,IF(OR(BA$4=Tout_JF_P,NOT(NETWORKDAYS.INTL(BA$4,BA$4,Chômés))),"*",Montant),
IF(_T_E=BA$4,IF(OR(BA$4=Tout_JF_P,NOT(NETWORKDAYS.INTL(BA$4,BA$4,Chômés))),"*",Montant),
IF(AND(OFFSET(BA13,,-Sens)&lt;&gt;"",OR(OFFSET(BA$4,,-Sens)=Tout_JF_P,NOT(NETWORKDAYS.INTL(OFFSET(BA$4,,-Sens),OFFSET(BA$4,,-Sens),Chômés)))),IF(OR(BA$4=Tout_JF_P,NOT(NETWORKDAYS.INTL(BA$4,BA$4,Chômés))),"*",Montant),
"")))))),"")</f>
        <v/>
      </c>
      <c r="BB13" s="46" t="str">
        <f t="array" aca="1" ref="BB13" ca="1">IFERROR(IF(BB$4&lt;$D13,"",
IF(BB$4&gt;La_Dernière_Opération,"",
IF(BB$4=La_Dernière_Opération,Montant,
IF(BB$4=$D13,IF(OR(BB$4=Tout_JF_P,NOT(NETWORKDAYS.INTL(BB$4,BB$4,Chômés))),"*",Montant),
IF(_T_E=BB$4,IF(OR(BB$4=Tout_JF_P,NOT(NETWORKDAYS.INTL(BB$4,BB$4,Chômés))),"*",Montant),
IF(AND(OFFSET(BB13,,-Sens)&lt;&gt;"",OR(OFFSET(BB$4,,-Sens)=Tout_JF_P,NOT(NETWORKDAYS.INTL(OFFSET(BB$4,,-Sens),OFFSET(BB$4,,-Sens),Chômés)))),IF(OR(BB$4=Tout_JF_P,NOT(NETWORKDAYS.INTL(BB$4,BB$4,Chômés))),"*",Montant),
"")))))),"")</f>
        <v/>
      </c>
      <c r="BC13" s="46" t="str">
        <f t="array" aca="1" ref="BC13" ca="1">IFERROR(IF(BC$4&lt;$D13,"",
IF(BC$4&gt;La_Dernière_Opération,"",
IF(BC$4=La_Dernière_Opération,Montant,
IF(BC$4=$D13,IF(OR(BC$4=Tout_JF_P,NOT(NETWORKDAYS.INTL(BC$4,BC$4,Chômés))),"*",Montant),
IF(_T_E=BC$4,IF(OR(BC$4=Tout_JF_P,NOT(NETWORKDAYS.INTL(BC$4,BC$4,Chômés))),"*",Montant),
IF(AND(OFFSET(BC13,,-Sens)&lt;&gt;"",OR(OFFSET(BC$4,,-Sens)=Tout_JF_P,NOT(NETWORKDAYS.INTL(OFFSET(BC$4,,-Sens),OFFSET(BC$4,,-Sens),Chômés)))),IF(OR(BC$4=Tout_JF_P,NOT(NETWORKDAYS.INTL(BC$4,BC$4,Chômés))),"*",Montant),
"")))))),"")</f>
        <v/>
      </c>
      <c r="BD13" s="46" t="str">
        <f t="array" aca="1" ref="BD13" ca="1">IFERROR(IF(BD$4&lt;$D13,"",
IF(BD$4&gt;La_Dernière_Opération,"",
IF(BD$4=La_Dernière_Opération,Montant,
IF(BD$4=$D13,IF(OR(BD$4=Tout_JF_P,NOT(NETWORKDAYS.INTL(BD$4,BD$4,Chômés))),"*",Montant),
IF(_T_E=BD$4,IF(OR(BD$4=Tout_JF_P,NOT(NETWORKDAYS.INTL(BD$4,BD$4,Chômés))),"*",Montant),
IF(AND(OFFSET(BD13,,-Sens)&lt;&gt;"",OR(OFFSET(BD$4,,-Sens)=Tout_JF_P,NOT(NETWORKDAYS.INTL(OFFSET(BD$4,,-Sens),OFFSET(BD$4,,-Sens),Chômés)))),IF(OR(BD$4=Tout_JF_P,NOT(NETWORKDAYS.INTL(BD$4,BD$4,Chômés))),"*",Montant),
"")))))),"")</f>
        <v/>
      </c>
      <c r="BE13" s="46" t="str">
        <f t="array" aca="1" ref="BE13" ca="1">IFERROR(IF(BE$4&lt;$D13,"",
IF(BE$4&gt;La_Dernière_Opération,"",
IF(BE$4=La_Dernière_Opération,Montant,
IF(BE$4=$D13,IF(OR(BE$4=Tout_JF_P,NOT(NETWORKDAYS.INTL(BE$4,BE$4,Chômés))),"*",Montant),
IF(_T_E=BE$4,IF(OR(BE$4=Tout_JF_P,NOT(NETWORKDAYS.INTL(BE$4,BE$4,Chômés))),"*",Montant),
IF(AND(OFFSET(BE13,,-Sens)&lt;&gt;"",OR(OFFSET(BE$4,,-Sens)=Tout_JF_P,NOT(NETWORKDAYS.INTL(OFFSET(BE$4,,-Sens),OFFSET(BE$4,,-Sens),Chômés)))),IF(OR(BE$4=Tout_JF_P,NOT(NETWORKDAYS.INTL(BE$4,BE$4,Chômés))),"*",Montant),
"")))))),"")</f>
        <v/>
      </c>
      <c r="BF13" s="46" t="str">
        <f t="array" aca="1" ref="BF13" ca="1">IFERROR(IF(BF$4&lt;$D13,"",
IF(BF$4&gt;La_Dernière_Opération,"",
IF(BF$4=La_Dernière_Opération,Montant,
IF(BF$4=$D13,IF(OR(BF$4=Tout_JF_P,NOT(NETWORKDAYS.INTL(BF$4,BF$4,Chômés))),"*",Montant),
IF(_T_E=BF$4,IF(OR(BF$4=Tout_JF_P,NOT(NETWORKDAYS.INTL(BF$4,BF$4,Chômés))),"*",Montant),
IF(AND(OFFSET(BF13,,-Sens)&lt;&gt;"",OR(OFFSET(BF$4,,-Sens)=Tout_JF_P,NOT(NETWORKDAYS.INTL(OFFSET(BF$4,,-Sens),OFFSET(BF$4,,-Sens),Chômés)))),IF(OR(BF$4=Tout_JF_P,NOT(NETWORKDAYS.INTL(BF$4,BF$4,Chômés))),"*",Montant),
"")))))),"")</f>
        <v/>
      </c>
      <c r="BG13" s="41" t="str">
        <f t="array" aca="1" ref="BG13" ca="1">IFERROR(IF(BG$4&lt;$D13,"",
IF(BG$4&gt;La_Dernière_Opération,"",
IF(BG$4=La_Dernière_Opération,Montant,
IF(BG$4=$D13,IF(OR(BG$4=Tout_JF_P,NOT(NETWORKDAYS.INTL(BG$4,BG$4,Chômés))),"*",Montant),
IF(_T_E=BG$4,IF(OR(BG$4=Tout_JF_P,NOT(NETWORKDAYS.INTL(BG$4,BG$4,Chômés))),"*",Montant),
IF(AND(OFFSET(BG13,,-Sens)&lt;&gt;"",OR(OFFSET(BG$4,,-Sens)=Tout_JF_P,NOT(NETWORKDAYS.INTL(OFFSET(BG$4,,-Sens),OFFSET(BG$4,,-Sens),Chômés)))),IF(OR(BG$4=Tout_JF_P,NOT(NETWORKDAYS.INTL(BG$4,BG$4,Chômés))),"*",Montant),
"")))))),"")</f>
        <v/>
      </c>
    </row>
    <row r="14" spans="1:60" x14ac:dyDescent="0.45">
      <c r="A14" s="32" t="s">
        <v>109</v>
      </c>
      <c r="B14" s="46"/>
      <c r="C14" s="67"/>
      <c r="D14" s="68"/>
      <c r="E14" s="32"/>
      <c r="F14" s="64" t="str">
        <f t="array" aca="1" ref="F14" ca="1">IF(OR($D14=Fériés,$D14=Ponts,NOT(NETWORKDAYS.INTL($D14,$D14,Chômés))),"Erreur de",IF($D14="","Absence de",IFERROR(
IF($G14="Terminé","Opération",
IF(TODAY()&lt;=$D14,$D14,
IF($G14&lt;WORKDAY.INTL(Prochaine_Echéance,IF(OR(WORKDAY.INTL(Prochaine_Echéance,0,Chômés,Tout_JF_P)=Tout_JF_P),1,0)*Sens,Chômés,Tout_JF_P),
$G14,
WORKDAY.INTL(Prochaine_Echéance,IF(OR(WORKDAY.INTL(Prochaine_Echéance,0,Chômés,Tout_JF_P)=Tout_JF_P),1,0)*Sens,Chômés,Tout_JF_P))
)),
IF($D14="","Absence de","Erreur de"))))</f>
        <v>Erreur de</v>
      </c>
      <c r="G14" s="62" t="e">
        <f t="shared" ca="1" si="19"/>
        <v>#VALUE!</v>
      </c>
      <c r="H14" s="62"/>
      <c r="I14" s="41" t="str">
        <f t="array" aca="1" ref="I14" ca="1">IFERROR(IF(I$4&lt;$D14,"",
IF(I$4&gt;La_Dernière_Opération,"",
IF(I$4=La_Dernière_Opération,Montant,
IF(I$4=$D14,IF(OR(I$4=Tout_JF_P,NOT(NETWORKDAYS.INTL(I$4,I$4,Chômés))),"*",Montant),
IF(_T_E=I$4,IF(OR(I$4=Tout_JF_P,NOT(NETWORKDAYS.INTL(I$4,I$4,Chômés))),"*",Montant),
IF(AND(OFFSET(I14,,-Sens)&lt;&gt;"",OR(OFFSET(I$4,,-Sens)=Tout_JF_P,NOT(NETWORKDAYS.INTL(OFFSET(I$4,,-Sens),OFFSET(I$4,,-Sens),Chômés)))),IF(OR(I$4=Tout_JF_P,NOT(NETWORKDAYS.INTL(I$4,I$4,Chômés))),"*",Montant),
"")))))),"")</f>
        <v/>
      </c>
      <c r="J14" s="41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1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1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1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1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1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1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6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46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46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46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46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46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46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46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46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46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46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46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46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46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46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46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46" t="str">
        <f ca="1">IFERROR(IF(J$11=$E23,"x",IF(AND(((J$11-$E23)/VLOOKUP($D23,Tableau1,6,0))=INT(((J$11-$E23)/VLOOKUP($D23,Tableau1,6,0))),$D23&lt;&gt;""),"S","")),"")</f>
        <v>x</v>
      </c>
      <c r="AH14" s="46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46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46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46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46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46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46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46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46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46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46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46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46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46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46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46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46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  <c r="AY14" s="46" t="str">
        <f t="array" aca="1" ref="AY14" ca="1">IFERROR(IF(AY$4&lt;$D14,"",
IF(AY$4&gt;La_Dernière_Opération,"",
IF(AY$4=La_Dernière_Opération,Montant,
IF(AY$4=$D14,IF(OR(AY$4=Tout_JF_P,NOT(NETWORKDAYS.INTL(AY$4,AY$4,Chômés))),"*",Montant),
IF(_T_E=AY$4,IF(OR(AY$4=Tout_JF_P,NOT(NETWORKDAYS.INTL(AY$4,AY$4,Chômés))),"*",Montant),
IF(AND(OFFSET(AY14,,-Sens)&lt;&gt;"",OR(OFFSET(AY$4,,-Sens)=Tout_JF_P,NOT(NETWORKDAYS.INTL(OFFSET(AY$4,,-Sens),OFFSET(AY$4,,-Sens),Chômés)))),IF(OR(AY$4=Tout_JF_P,NOT(NETWORKDAYS.INTL(AY$4,AY$4,Chômés))),"*",Montant),
"")))))),"")</f>
        <v/>
      </c>
      <c r="AZ14" s="46" t="str">
        <f t="array" aca="1" ref="AZ14" ca="1">IFERROR(IF(AZ$4&lt;$D14,"",
IF(AZ$4&gt;La_Dernière_Opération,"",
IF(AZ$4=La_Dernière_Opération,Montant,
IF(AZ$4=$D14,IF(OR(AZ$4=Tout_JF_P,NOT(NETWORKDAYS.INTL(AZ$4,AZ$4,Chômés))),"*",Montant),
IF(_T_E=AZ$4,IF(OR(AZ$4=Tout_JF_P,NOT(NETWORKDAYS.INTL(AZ$4,AZ$4,Chômés))),"*",Montant),
IF(AND(OFFSET(AZ14,,-Sens)&lt;&gt;"",OR(OFFSET(AZ$4,,-Sens)=Tout_JF_P,NOT(NETWORKDAYS.INTL(OFFSET(AZ$4,,-Sens),OFFSET(AZ$4,,-Sens),Chômés)))),IF(OR(AZ$4=Tout_JF_P,NOT(NETWORKDAYS.INTL(AZ$4,AZ$4,Chômés))),"*",Montant),
"")))))),"")</f>
        <v/>
      </c>
      <c r="BA14" s="46" t="str">
        <f t="array" aca="1" ref="BA14" ca="1">IFERROR(IF(BA$4&lt;$D14,"",
IF(BA$4&gt;La_Dernière_Opération,"",
IF(BA$4=La_Dernière_Opération,Montant,
IF(BA$4=$D14,IF(OR(BA$4=Tout_JF_P,NOT(NETWORKDAYS.INTL(BA$4,BA$4,Chômés))),"*",Montant),
IF(_T_E=BA$4,IF(OR(BA$4=Tout_JF_P,NOT(NETWORKDAYS.INTL(BA$4,BA$4,Chômés))),"*",Montant),
IF(AND(OFFSET(BA14,,-Sens)&lt;&gt;"",OR(OFFSET(BA$4,,-Sens)=Tout_JF_P,NOT(NETWORKDAYS.INTL(OFFSET(BA$4,,-Sens),OFFSET(BA$4,,-Sens),Chômés)))),IF(OR(BA$4=Tout_JF_P,NOT(NETWORKDAYS.INTL(BA$4,BA$4,Chômés))),"*",Montant),
"")))))),"")</f>
        <v/>
      </c>
      <c r="BB14" s="46" t="str">
        <f t="array" aca="1" ref="BB14" ca="1">IFERROR(IF(BB$4&lt;$D14,"",
IF(BB$4&gt;La_Dernière_Opération,"",
IF(BB$4=La_Dernière_Opération,Montant,
IF(BB$4=$D14,IF(OR(BB$4=Tout_JF_P,NOT(NETWORKDAYS.INTL(BB$4,BB$4,Chômés))),"*",Montant),
IF(_T_E=BB$4,IF(OR(BB$4=Tout_JF_P,NOT(NETWORKDAYS.INTL(BB$4,BB$4,Chômés))),"*",Montant),
IF(AND(OFFSET(BB14,,-Sens)&lt;&gt;"",OR(OFFSET(BB$4,,-Sens)=Tout_JF_P,NOT(NETWORKDAYS.INTL(OFFSET(BB$4,,-Sens),OFFSET(BB$4,,-Sens),Chômés)))),IF(OR(BB$4=Tout_JF_P,NOT(NETWORKDAYS.INTL(BB$4,BB$4,Chômés))),"*",Montant),
"")))))),"")</f>
        <v/>
      </c>
      <c r="BC14" s="46" t="str">
        <f t="array" aca="1" ref="BC14" ca="1">IFERROR(IF(BC$4&lt;$D14,"",
IF(BC$4&gt;La_Dernière_Opération,"",
IF(BC$4=La_Dernière_Opération,Montant,
IF(BC$4=$D14,IF(OR(BC$4=Tout_JF_P,NOT(NETWORKDAYS.INTL(BC$4,BC$4,Chômés))),"*",Montant),
IF(_T_E=BC$4,IF(OR(BC$4=Tout_JF_P,NOT(NETWORKDAYS.INTL(BC$4,BC$4,Chômés))),"*",Montant),
IF(AND(OFFSET(BC14,,-Sens)&lt;&gt;"",OR(OFFSET(BC$4,,-Sens)=Tout_JF_P,NOT(NETWORKDAYS.INTL(OFFSET(BC$4,,-Sens),OFFSET(BC$4,,-Sens),Chômés)))),IF(OR(BC$4=Tout_JF_P,NOT(NETWORKDAYS.INTL(BC$4,BC$4,Chômés))),"*",Montant),
"")))))),"")</f>
        <v/>
      </c>
      <c r="BD14" s="46" t="str">
        <f t="array" aca="1" ref="BD14" ca="1">IFERROR(IF(BD$4&lt;$D14,"",
IF(BD$4&gt;La_Dernière_Opération,"",
IF(BD$4=La_Dernière_Opération,Montant,
IF(BD$4=$D14,IF(OR(BD$4=Tout_JF_P,NOT(NETWORKDAYS.INTL(BD$4,BD$4,Chômés))),"*",Montant),
IF(_T_E=BD$4,IF(OR(BD$4=Tout_JF_P,NOT(NETWORKDAYS.INTL(BD$4,BD$4,Chômés))),"*",Montant),
IF(AND(OFFSET(BD14,,-Sens)&lt;&gt;"",OR(OFFSET(BD$4,,-Sens)=Tout_JF_P,NOT(NETWORKDAYS.INTL(OFFSET(BD$4,,-Sens),OFFSET(BD$4,,-Sens),Chômés)))),IF(OR(BD$4=Tout_JF_P,NOT(NETWORKDAYS.INTL(BD$4,BD$4,Chômés))),"*",Montant),
"")))))),"")</f>
        <v/>
      </c>
      <c r="BE14" s="46" t="str">
        <f t="array" aca="1" ref="BE14" ca="1">IFERROR(IF(BE$4&lt;$D14,"",
IF(BE$4&gt;La_Dernière_Opération,"",
IF(BE$4=La_Dernière_Opération,Montant,
IF(BE$4=$D14,IF(OR(BE$4=Tout_JF_P,NOT(NETWORKDAYS.INTL(BE$4,BE$4,Chômés))),"*",Montant),
IF(_T_E=BE$4,IF(OR(BE$4=Tout_JF_P,NOT(NETWORKDAYS.INTL(BE$4,BE$4,Chômés))),"*",Montant),
IF(AND(OFFSET(BE14,,-Sens)&lt;&gt;"",OR(OFFSET(BE$4,,-Sens)=Tout_JF_P,NOT(NETWORKDAYS.INTL(OFFSET(BE$4,,-Sens),OFFSET(BE$4,,-Sens),Chômés)))),IF(OR(BE$4=Tout_JF_P,NOT(NETWORKDAYS.INTL(BE$4,BE$4,Chômés))),"*",Montant),
"")))))),"")</f>
        <v/>
      </c>
      <c r="BF14" s="46" t="str">
        <f t="array" aca="1" ref="BF14" ca="1">IFERROR(IF(BF$4&lt;$D14,"",
IF(BF$4&gt;La_Dernière_Opération,"",
IF(BF$4=La_Dernière_Opération,Montant,
IF(BF$4=$D14,IF(OR(BF$4=Tout_JF_P,NOT(NETWORKDAYS.INTL(BF$4,BF$4,Chômés))),"*",Montant),
IF(_T_E=BF$4,IF(OR(BF$4=Tout_JF_P,NOT(NETWORKDAYS.INTL(BF$4,BF$4,Chômés))),"*",Montant),
IF(AND(OFFSET(BF14,,-Sens)&lt;&gt;"",OR(OFFSET(BF$4,,-Sens)=Tout_JF_P,NOT(NETWORKDAYS.INTL(OFFSET(BF$4,,-Sens),OFFSET(BF$4,,-Sens),Chômés)))),IF(OR(BF$4=Tout_JF_P,NOT(NETWORKDAYS.INTL(BF$4,BF$4,Chômés))),"*",Montant),
"")))))),"")</f>
        <v/>
      </c>
      <c r="BG14" s="41" t="str">
        <f t="array" aca="1" ref="BG14" ca="1">IFERROR(IF(BG$4&lt;$D14,"",
IF(BG$4&gt;La_Dernière_Opération,"",
IF(BG$4=La_Dernière_Opération,Montant,
IF(BG$4=$D14,IF(OR(BG$4=Tout_JF_P,NOT(NETWORKDAYS.INTL(BG$4,BG$4,Chômés))),"*",Montant),
IF(_T_E=BG$4,IF(OR(BG$4=Tout_JF_P,NOT(NETWORKDAYS.INTL(BG$4,BG$4,Chômés))),"*",Montant),
IF(AND(OFFSET(BG14,,-Sens)&lt;&gt;"",OR(OFFSET(BG$4,,-Sens)=Tout_JF_P,NOT(NETWORKDAYS.INTL(OFFSET(BG$4,,-Sens),OFFSET(BG$4,,-Sens),Chômés)))),IF(OR(BG$4=Tout_JF_P,NOT(NETWORKDAYS.INTL(BG$4,BG$4,Chômés))),"*",Montant),
"")))))),"")</f>
        <v/>
      </c>
    </row>
    <row r="15" spans="1:60" x14ac:dyDescent="0.45">
      <c r="A15" s="32" t="s">
        <v>110</v>
      </c>
      <c r="B15" s="46"/>
      <c r="C15" s="46"/>
      <c r="D15" s="58">
        <v>43320</v>
      </c>
      <c r="E15" s="32" t="s">
        <v>49</v>
      </c>
      <c r="F15" s="64" t="str">
        <f t="array" aca="1" ref="F15" ca="1">IF(OR($D15=Fériés,$D15=Ponts,NOT(NETWORKDAYS.INTL($D15,$D15,Chômés))),"Erreur de",IF($D15="","Absence de",IFERROR(
IF($G15="Terminé","Opération",
IF(TODAY()&lt;=$D15,$D15,
IF($G15&lt;WORKDAY.INTL(Prochaine_Echéance,IF(OR(WORKDAY.INTL(Prochaine_Echéance,0,Chômés,Tout_JF_P)=Tout_JF_P),1,0)*Sens,Chômés,Tout_JF_P),
$G15,
WORKDAY.INTL(Prochaine_Echéance,IF(OR(WORKDAY.INTL(Prochaine_Echéance,0,Chômés,Tout_JF_P)=Tout_JF_P),1,0)*Sens,Chômés,Tout_JF_P))
)),
IF($D15="","Absence de","Erreur de"))))</f>
        <v>Erreur de</v>
      </c>
      <c r="G15" s="62">
        <f t="shared" ca="1" si="19"/>
        <v>0</v>
      </c>
      <c r="H15" s="62"/>
      <c r="I15" s="41" t="str">
        <f t="array" aca="1" ref="I15" ca="1">IFERROR(IF(I$4&lt;$D15,"",
IF(I$4&gt;La_Dernière_Opération,"",
IF(I$4=La_Dernière_Opération,Montant,
IF(I$4=$D15,IF(OR(I$4=Tout_JF_P,NOT(NETWORKDAYS.INTL(I$4,I$4,Chômés))),"*",Montant),
IF(_T_E=I$4,IF(OR(I$4=Tout_JF_P,NOT(NETWORKDAYS.INTL(I$4,I$4,Chômés))),"*",Montant),
IF(AND(OFFSET(I15,,-Sens)&lt;&gt;"",OR(OFFSET(I$4,,-Sens)=Tout_JF_P,NOT(NETWORKDAYS.INTL(OFFSET(I$4,,-Sens),OFFSET(I$4,,-Sens),Chômés)))),IF(OR(I$4=Tout_JF_P,NOT(NETWORKDAYS.INTL(I$4,I$4,Chômés))),"*",Montant),
"")))))),"")</f>
        <v/>
      </c>
      <c r="J15" s="41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1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1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1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1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1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1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6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46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46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46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46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46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46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46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46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46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46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46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46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46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46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46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46" t="str">
        <f ca="1">IFERROR(IF(J$11=$E24,"x",IF(AND(((J$11-$E24)/VLOOKUP($D24,Tableau1,6,0))=INT(((J$11-$E24)/VLOOKUP($D24,Tableau1,6,0))),$D24&lt;&gt;""),"S","")),"")</f>
        <v>x</v>
      </c>
      <c r="AH15" s="46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46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46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46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46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46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46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46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46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46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46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46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46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46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46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46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46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  <c r="AY15" s="46" t="str">
        <f t="array" aca="1" ref="AY15" ca="1">IFERROR(IF(AY$4&lt;$D15,"",
IF(AY$4&gt;La_Dernière_Opération,"",
IF(AY$4=La_Dernière_Opération,Montant,
IF(AY$4=$D15,IF(OR(AY$4=Tout_JF_P,NOT(NETWORKDAYS.INTL(AY$4,AY$4,Chômés))),"*",Montant),
IF(_T_E=AY$4,IF(OR(AY$4=Tout_JF_P,NOT(NETWORKDAYS.INTL(AY$4,AY$4,Chômés))),"*",Montant),
IF(AND(OFFSET(AY15,,-Sens)&lt;&gt;"",OR(OFFSET(AY$4,,-Sens)=Tout_JF_P,NOT(NETWORKDAYS.INTL(OFFSET(AY$4,,-Sens),OFFSET(AY$4,,-Sens),Chômés)))),IF(OR(AY$4=Tout_JF_P,NOT(NETWORKDAYS.INTL(AY$4,AY$4,Chômés))),"*",Montant),
"")))))),"")</f>
        <v/>
      </c>
      <c r="AZ15" s="46" t="str">
        <f t="array" aca="1" ref="AZ15" ca="1">IFERROR(IF(AZ$4&lt;$D15,"",
IF(AZ$4&gt;La_Dernière_Opération,"",
IF(AZ$4=La_Dernière_Opération,Montant,
IF(AZ$4=$D15,IF(OR(AZ$4=Tout_JF_P,NOT(NETWORKDAYS.INTL(AZ$4,AZ$4,Chômés))),"*",Montant),
IF(_T_E=AZ$4,IF(OR(AZ$4=Tout_JF_P,NOT(NETWORKDAYS.INTL(AZ$4,AZ$4,Chômés))),"*",Montant),
IF(AND(OFFSET(AZ15,,-Sens)&lt;&gt;"",OR(OFFSET(AZ$4,,-Sens)=Tout_JF_P,NOT(NETWORKDAYS.INTL(OFFSET(AZ$4,,-Sens),OFFSET(AZ$4,,-Sens),Chômés)))),IF(OR(AZ$4=Tout_JF_P,NOT(NETWORKDAYS.INTL(AZ$4,AZ$4,Chômés))),"*",Montant),
"")))))),"")</f>
        <v/>
      </c>
      <c r="BA15" s="46" t="str">
        <f t="array" aca="1" ref="BA15" ca="1">IFERROR(IF(BA$4&lt;$D15,"",
IF(BA$4&gt;La_Dernière_Opération,"",
IF(BA$4=La_Dernière_Opération,Montant,
IF(BA$4=$D15,IF(OR(BA$4=Tout_JF_P,NOT(NETWORKDAYS.INTL(BA$4,BA$4,Chômés))),"*",Montant),
IF(_T_E=BA$4,IF(OR(BA$4=Tout_JF_P,NOT(NETWORKDAYS.INTL(BA$4,BA$4,Chômés))),"*",Montant),
IF(AND(OFFSET(BA15,,-Sens)&lt;&gt;"",OR(OFFSET(BA$4,,-Sens)=Tout_JF_P,NOT(NETWORKDAYS.INTL(OFFSET(BA$4,,-Sens),OFFSET(BA$4,,-Sens),Chômés)))),IF(OR(BA$4=Tout_JF_P,NOT(NETWORKDAYS.INTL(BA$4,BA$4,Chômés))),"*",Montant),
"")))))),"")</f>
        <v/>
      </c>
      <c r="BB15" s="46" t="str">
        <f t="array" aca="1" ref="BB15" ca="1">IFERROR(IF(BB$4&lt;$D15,"",
IF(BB$4&gt;La_Dernière_Opération,"",
IF(BB$4=La_Dernière_Opération,Montant,
IF(BB$4=$D15,IF(OR(BB$4=Tout_JF_P,NOT(NETWORKDAYS.INTL(BB$4,BB$4,Chômés))),"*",Montant),
IF(_T_E=BB$4,IF(OR(BB$4=Tout_JF_P,NOT(NETWORKDAYS.INTL(BB$4,BB$4,Chômés))),"*",Montant),
IF(AND(OFFSET(BB15,,-Sens)&lt;&gt;"",OR(OFFSET(BB$4,,-Sens)=Tout_JF_P,NOT(NETWORKDAYS.INTL(OFFSET(BB$4,,-Sens),OFFSET(BB$4,,-Sens),Chômés)))),IF(OR(BB$4=Tout_JF_P,NOT(NETWORKDAYS.INTL(BB$4,BB$4,Chômés))),"*",Montant),
"")))))),"")</f>
        <v/>
      </c>
      <c r="BC15" s="46" t="str">
        <f t="array" aca="1" ref="BC15" ca="1">IFERROR(IF(BC$4&lt;$D15,"",
IF(BC$4&gt;La_Dernière_Opération,"",
IF(BC$4=La_Dernière_Opération,Montant,
IF(BC$4=$D15,IF(OR(BC$4=Tout_JF_P,NOT(NETWORKDAYS.INTL(BC$4,BC$4,Chômés))),"*",Montant),
IF(_T_E=BC$4,IF(OR(BC$4=Tout_JF_P,NOT(NETWORKDAYS.INTL(BC$4,BC$4,Chômés))),"*",Montant),
IF(AND(OFFSET(BC15,,-Sens)&lt;&gt;"",OR(OFFSET(BC$4,,-Sens)=Tout_JF_P,NOT(NETWORKDAYS.INTL(OFFSET(BC$4,,-Sens),OFFSET(BC$4,,-Sens),Chômés)))),IF(OR(BC$4=Tout_JF_P,NOT(NETWORKDAYS.INTL(BC$4,BC$4,Chômés))),"*",Montant),
"")))))),"")</f>
        <v/>
      </c>
      <c r="BD15" s="46" t="str">
        <f t="array" aca="1" ref="BD15" ca="1">IFERROR(IF(BD$4&lt;$D15,"",
IF(BD$4&gt;La_Dernière_Opération,"",
IF(BD$4=La_Dernière_Opération,Montant,
IF(BD$4=$D15,IF(OR(BD$4=Tout_JF_P,NOT(NETWORKDAYS.INTL(BD$4,BD$4,Chômés))),"*",Montant),
IF(_T_E=BD$4,IF(OR(BD$4=Tout_JF_P,NOT(NETWORKDAYS.INTL(BD$4,BD$4,Chômés))),"*",Montant),
IF(AND(OFFSET(BD15,,-Sens)&lt;&gt;"",OR(OFFSET(BD$4,,-Sens)=Tout_JF_P,NOT(NETWORKDAYS.INTL(OFFSET(BD$4,,-Sens),OFFSET(BD$4,,-Sens),Chômés)))),IF(OR(BD$4=Tout_JF_P,NOT(NETWORKDAYS.INTL(BD$4,BD$4,Chômés))),"*",Montant),
"")))))),"")</f>
        <v/>
      </c>
      <c r="BE15" s="46" t="str">
        <f t="array" aca="1" ref="BE15" ca="1">IFERROR(IF(BE$4&lt;$D15,"",
IF(BE$4&gt;La_Dernière_Opération,"",
IF(BE$4=La_Dernière_Opération,Montant,
IF(BE$4=$D15,IF(OR(BE$4=Tout_JF_P,NOT(NETWORKDAYS.INTL(BE$4,BE$4,Chômés))),"*",Montant),
IF(_T_E=BE$4,IF(OR(BE$4=Tout_JF_P,NOT(NETWORKDAYS.INTL(BE$4,BE$4,Chômés))),"*",Montant),
IF(AND(OFFSET(BE15,,-Sens)&lt;&gt;"",OR(OFFSET(BE$4,,-Sens)=Tout_JF_P,NOT(NETWORKDAYS.INTL(OFFSET(BE$4,,-Sens),OFFSET(BE$4,,-Sens),Chômés)))),IF(OR(BE$4=Tout_JF_P,NOT(NETWORKDAYS.INTL(BE$4,BE$4,Chômés))),"*",Montant),
"")))))),"")</f>
        <v/>
      </c>
      <c r="BF15" s="46" t="str">
        <f t="array" aca="1" ref="BF15" ca="1">IFERROR(IF(BF$4&lt;$D15,"",
IF(BF$4&gt;La_Dernière_Opération,"",
IF(BF$4=La_Dernière_Opération,Montant,
IF(BF$4=$D15,IF(OR(BF$4=Tout_JF_P,NOT(NETWORKDAYS.INTL(BF$4,BF$4,Chômés))),"*",Montant),
IF(_T_E=BF$4,IF(OR(BF$4=Tout_JF_P,NOT(NETWORKDAYS.INTL(BF$4,BF$4,Chômés))),"*",Montant),
IF(AND(OFFSET(BF15,,-Sens)&lt;&gt;"",OR(OFFSET(BF$4,,-Sens)=Tout_JF_P,NOT(NETWORKDAYS.INTL(OFFSET(BF$4,,-Sens),OFFSET(BF$4,,-Sens),Chômés)))),IF(OR(BF$4=Tout_JF_P,NOT(NETWORKDAYS.INTL(BF$4,BF$4,Chômés))),"*",Montant),
"")))))),"")</f>
        <v/>
      </c>
      <c r="BG15" s="41" t="str">
        <f t="array" aca="1" ref="BG15" ca="1">IFERROR(IF(BG$4&lt;$D15,"",
IF(BG$4&gt;La_Dernière_Opération,"",
IF(BG$4=La_Dernière_Opération,Montant,
IF(BG$4=$D15,IF(OR(BG$4=Tout_JF_P,NOT(NETWORKDAYS.INTL(BG$4,BG$4,Chômés))),"*",Montant),
IF(_T_E=BG$4,IF(OR(BG$4=Tout_JF_P,NOT(NETWORKDAYS.INTL(BG$4,BG$4,Chômés))),"*",Montant),
IF(AND(OFFSET(BG15,,-Sens)&lt;&gt;"",OR(OFFSET(BG$4,,-Sens)=Tout_JF_P,NOT(NETWORKDAYS.INTL(OFFSET(BG$4,,-Sens),OFFSET(BG$4,,-Sens),Chômés)))),IF(OR(BG$4=Tout_JF_P,NOT(NETWORKDAYS.INTL(BG$4,BG$4,Chômés))),"*",Montant),
"")))))),"")</f>
        <v/>
      </c>
    </row>
    <row r="16" spans="1:60" x14ac:dyDescent="0.45">
      <c r="A16" s="32" t="s">
        <v>111</v>
      </c>
      <c r="B16" s="46"/>
      <c r="C16" s="46"/>
      <c r="D16" s="58"/>
      <c r="E16" s="32"/>
      <c r="F16" s="64" t="str">
        <f t="array" aca="1" ref="F16" ca="1">IF(OR($D16=Fériés,$D16=Ponts,NOT(NETWORKDAYS.INTL($D16,$D16,Chômés))),"Erreur de",IF($D16="","Absence de",IFERROR(
IF($G16="Terminé","Opération",
IF(TODAY()&lt;=$D16,$D16,
IF($G16&lt;WORKDAY.INTL(Prochaine_Echéance,IF(OR(WORKDAY.INTL(Prochaine_Echéance,0,Chômés,Tout_JF_P)=Tout_JF_P),1,0)*Sens,Chômés,Tout_JF_P),
$G16,
WORKDAY.INTL(Prochaine_Echéance,IF(OR(WORKDAY.INTL(Prochaine_Echéance,0,Chômés,Tout_JF_P)=Tout_JF_P),1,0)*Sens,Chômés,Tout_JF_P))
)),
IF($D16="","Absence de","Erreur de"))))</f>
        <v>Erreur de</v>
      </c>
      <c r="G16" s="62" t="e">
        <f t="shared" ca="1" si="19"/>
        <v>#VALUE!</v>
      </c>
      <c r="H16" s="62"/>
      <c r="I16" s="41" t="str">
        <f t="array" aca="1" ref="I16" ca="1">IFERROR(IF(I$4&lt;$D16,"",
IF(I$4&gt;La_Dernière_Opération,"",
IF(I$4=La_Dernière_Opération,Montant,
IF(I$4=$D16,IF(OR(I$4=Tout_JF_P,NOT(NETWORKDAYS.INTL(I$4,I$4,Chômés))),"*",Montant),
IF(_T_E=I$4,IF(OR(I$4=Tout_JF_P,NOT(NETWORKDAYS.INTL(I$4,I$4,Chômés))),"*",Montant),
IF(AND(OFFSET(I16,,-Sens)&lt;&gt;"",OR(OFFSET(I$4,,-Sens)=Tout_JF_P,NOT(NETWORKDAYS.INTL(OFFSET(I$4,,-Sens),OFFSET(I$4,,-Sens),Chômés)))),IF(OR(I$4=Tout_JF_P,NOT(NETWORKDAYS.INTL(I$4,I$4,Chômés))),"*",Montant),
"")))))),"")</f>
        <v/>
      </c>
      <c r="J16" s="41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1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1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1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1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1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1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6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46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46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46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46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46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46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46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46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46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46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46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46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46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46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46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46" t="str">
        <f ca="1">IFERROR(IF(J$11=$E25,"x",IF(AND(((J$11-$E25)/VLOOKUP($D25,Tableau1,6,0))=INT(((J$11-$E25)/VLOOKUP($D25,Tableau1,6,0))),$D25&lt;&gt;""),"S","")),"")</f>
        <v>x</v>
      </c>
      <c r="AH16" s="46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46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46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46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46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46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46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46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46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46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46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46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46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46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46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46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46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  <c r="AY16" s="46" t="str">
        <f t="array" aca="1" ref="AY16" ca="1">IFERROR(IF(AY$4&lt;$D16,"",
IF(AY$4&gt;La_Dernière_Opération,"",
IF(AY$4=La_Dernière_Opération,Montant,
IF(AY$4=$D16,IF(OR(AY$4=Tout_JF_P,NOT(NETWORKDAYS.INTL(AY$4,AY$4,Chômés))),"*",Montant),
IF(_T_E=AY$4,IF(OR(AY$4=Tout_JF_P,NOT(NETWORKDAYS.INTL(AY$4,AY$4,Chômés))),"*",Montant),
IF(AND(OFFSET(AY16,,-Sens)&lt;&gt;"",OR(OFFSET(AY$4,,-Sens)=Tout_JF_P,NOT(NETWORKDAYS.INTL(OFFSET(AY$4,,-Sens),OFFSET(AY$4,,-Sens),Chômés)))),IF(OR(AY$4=Tout_JF_P,NOT(NETWORKDAYS.INTL(AY$4,AY$4,Chômés))),"*",Montant),
"")))))),"")</f>
        <v/>
      </c>
      <c r="AZ16" s="46" t="str">
        <f t="array" aca="1" ref="AZ16" ca="1">IFERROR(IF(AZ$4&lt;$D16,"",
IF(AZ$4&gt;La_Dernière_Opération,"",
IF(AZ$4=La_Dernière_Opération,Montant,
IF(AZ$4=$D16,IF(OR(AZ$4=Tout_JF_P,NOT(NETWORKDAYS.INTL(AZ$4,AZ$4,Chômés))),"*",Montant),
IF(_T_E=AZ$4,IF(OR(AZ$4=Tout_JF_P,NOT(NETWORKDAYS.INTL(AZ$4,AZ$4,Chômés))),"*",Montant),
IF(AND(OFFSET(AZ16,,-Sens)&lt;&gt;"",OR(OFFSET(AZ$4,,-Sens)=Tout_JF_P,NOT(NETWORKDAYS.INTL(OFFSET(AZ$4,,-Sens),OFFSET(AZ$4,,-Sens),Chômés)))),IF(OR(AZ$4=Tout_JF_P,NOT(NETWORKDAYS.INTL(AZ$4,AZ$4,Chômés))),"*",Montant),
"")))))),"")</f>
        <v/>
      </c>
      <c r="BA16" s="46" t="str">
        <f t="array" aca="1" ref="BA16" ca="1">IFERROR(IF(BA$4&lt;$D16,"",
IF(BA$4&gt;La_Dernière_Opération,"",
IF(BA$4=La_Dernière_Opération,Montant,
IF(BA$4=$D16,IF(OR(BA$4=Tout_JF_P,NOT(NETWORKDAYS.INTL(BA$4,BA$4,Chômés))),"*",Montant),
IF(_T_E=BA$4,IF(OR(BA$4=Tout_JF_P,NOT(NETWORKDAYS.INTL(BA$4,BA$4,Chômés))),"*",Montant),
IF(AND(OFFSET(BA16,,-Sens)&lt;&gt;"",OR(OFFSET(BA$4,,-Sens)=Tout_JF_P,NOT(NETWORKDAYS.INTL(OFFSET(BA$4,,-Sens),OFFSET(BA$4,,-Sens),Chômés)))),IF(OR(BA$4=Tout_JF_P,NOT(NETWORKDAYS.INTL(BA$4,BA$4,Chômés))),"*",Montant),
"")))))),"")</f>
        <v/>
      </c>
      <c r="BB16" s="46" t="str">
        <f t="array" aca="1" ref="BB16" ca="1">IFERROR(IF(BB$4&lt;$D16,"",
IF(BB$4&gt;La_Dernière_Opération,"",
IF(BB$4=La_Dernière_Opération,Montant,
IF(BB$4=$D16,IF(OR(BB$4=Tout_JF_P,NOT(NETWORKDAYS.INTL(BB$4,BB$4,Chômés))),"*",Montant),
IF(_T_E=BB$4,IF(OR(BB$4=Tout_JF_P,NOT(NETWORKDAYS.INTL(BB$4,BB$4,Chômés))),"*",Montant),
IF(AND(OFFSET(BB16,,-Sens)&lt;&gt;"",OR(OFFSET(BB$4,,-Sens)=Tout_JF_P,NOT(NETWORKDAYS.INTL(OFFSET(BB$4,,-Sens),OFFSET(BB$4,,-Sens),Chômés)))),IF(OR(BB$4=Tout_JF_P,NOT(NETWORKDAYS.INTL(BB$4,BB$4,Chômés))),"*",Montant),
"")))))),"")</f>
        <v/>
      </c>
      <c r="BC16" s="46" t="str">
        <f t="array" aca="1" ref="BC16" ca="1">IFERROR(IF(BC$4&lt;$D16,"",
IF(BC$4&gt;La_Dernière_Opération,"",
IF(BC$4=La_Dernière_Opération,Montant,
IF(BC$4=$D16,IF(OR(BC$4=Tout_JF_P,NOT(NETWORKDAYS.INTL(BC$4,BC$4,Chômés))),"*",Montant),
IF(_T_E=BC$4,IF(OR(BC$4=Tout_JF_P,NOT(NETWORKDAYS.INTL(BC$4,BC$4,Chômés))),"*",Montant),
IF(AND(OFFSET(BC16,,-Sens)&lt;&gt;"",OR(OFFSET(BC$4,,-Sens)=Tout_JF_P,NOT(NETWORKDAYS.INTL(OFFSET(BC$4,,-Sens),OFFSET(BC$4,,-Sens),Chômés)))),IF(OR(BC$4=Tout_JF_P,NOT(NETWORKDAYS.INTL(BC$4,BC$4,Chômés))),"*",Montant),
"")))))),"")</f>
        <v/>
      </c>
      <c r="BD16" s="46" t="str">
        <f t="array" aca="1" ref="BD16" ca="1">IFERROR(IF(BD$4&lt;$D16,"",
IF(BD$4&gt;La_Dernière_Opération,"",
IF(BD$4=La_Dernière_Opération,Montant,
IF(BD$4=$D16,IF(OR(BD$4=Tout_JF_P,NOT(NETWORKDAYS.INTL(BD$4,BD$4,Chômés))),"*",Montant),
IF(_T_E=BD$4,IF(OR(BD$4=Tout_JF_P,NOT(NETWORKDAYS.INTL(BD$4,BD$4,Chômés))),"*",Montant),
IF(AND(OFFSET(BD16,,-Sens)&lt;&gt;"",OR(OFFSET(BD$4,,-Sens)=Tout_JF_P,NOT(NETWORKDAYS.INTL(OFFSET(BD$4,,-Sens),OFFSET(BD$4,,-Sens),Chômés)))),IF(OR(BD$4=Tout_JF_P,NOT(NETWORKDAYS.INTL(BD$4,BD$4,Chômés))),"*",Montant),
"")))))),"")</f>
        <v/>
      </c>
      <c r="BE16" s="46" t="str">
        <f t="array" aca="1" ref="BE16" ca="1">IFERROR(IF(BE$4&lt;$D16,"",
IF(BE$4&gt;La_Dernière_Opération,"",
IF(BE$4=La_Dernière_Opération,Montant,
IF(BE$4=$D16,IF(OR(BE$4=Tout_JF_P,NOT(NETWORKDAYS.INTL(BE$4,BE$4,Chômés))),"*",Montant),
IF(_T_E=BE$4,IF(OR(BE$4=Tout_JF_P,NOT(NETWORKDAYS.INTL(BE$4,BE$4,Chômés))),"*",Montant),
IF(AND(OFFSET(BE16,,-Sens)&lt;&gt;"",OR(OFFSET(BE$4,,-Sens)=Tout_JF_P,NOT(NETWORKDAYS.INTL(OFFSET(BE$4,,-Sens),OFFSET(BE$4,,-Sens),Chômés)))),IF(OR(BE$4=Tout_JF_P,NOT(NETWORKDAYS.INTL(BE$4,BE$4,Chômés))),"*",Montant),
"")))))),"")</f>
        <v/>
      </c>
      <c r="BF16" s="46" t="str">
        <f t="array" aca="1" ref="BF16" ca="1">IFERROR(IF(BF$4&lt;$D16,"",
IF(BF$4&gt;La_Dernière_Opération,"",
IF(BF$4=La_Dernière_Opération,Montant,
IF(BF$4=$D16,IF(OR(BF$4=Tout_JF_P,NOT(NETWORKDAYS.INTL(BF$4,BF$4,Chômés))),"*",Montant),
IF(_T_E=BF$4,IF(OR(BF$4=Tout_JF_P,NOT(NETWORKDAYS.INTL(BF$4,BF$4,Chômés))),"*",Montant),
IF(AND(OFFSET(BF16,,-Sens)&lt;&gt;"",OR(OFFSET(BF$4,,-Sens)=Tout_JF_P,NOT(NETWORKDAYS.INTL(OFFSET(BF$4,,-Sens),OFFSET(BF$4,,-Sens),Chômés)))),IF(OR(BF$4=Tout_JF_P,NOT(NETWORKDAYS.INTL(BF$4,BF$4,Chômés))),"*",Montant),
"")))))),"")</f>
        <v/>
      </c>
      <c r="BG16" s="41" t="str">
        <f t="array" aca="1" ref="BG16" ca="1">IFERROR(IF(BG$4&lt;$D16,"",
IF(BG$4&gt;La_Dernière_Opération,"",
IF(BG$4=La_Dernière_Opération,Montant,
IF(BG$4=$D16,IF(OR(BG$4=Tout_JF_P,NOT(NETWORKDAYS.INTL(BG$4,BG$4,Chômés))),"*",Montant),
IF(_T_E=BG$4,IF(OR(BG$4=Tout_JF_P,NOT(NETWORKDAYS.INTL(BG$4,BG$4,Chômés))),"*",Montant),
IF(AND(OFFSET(BG16,,-Sens)&lt;&gt;"",OR(OFFSET(BG$4,,-Sens)=Tout_JF_P,NOT(NETWORKDAYS.INTL(OFFSET(BG$4,,-Sens),OFFSET(BG$4,,-Sens),Chômés)))),IF(OR(BG$4=Tout_JF_P,NOT(NETWORKDAYS.INTL(BG$4,BG$4,Chômés))),"*",Montant),
"")))))),"")</f>
        <v/>
      </c>
    </row>
    <row r="17" spans="1:59" x14ac:dyDescent="0.45">
      <c r="A17" s="32" t="s">
        <v>112</v>
      </c>
      <c r="B17" s="46"/>
      <c r="C17" s="46"/>
      <c r="D17" s="58"/>
      <c r="E17" s="32"/>
      <c r="F17" s="64" t="str">
        <f t="array" aca="1" ref="F17" ca="1">IF(OR($D17=Fériés,$D17=Ponts,NOT(NETWORKDAYS.INTL($D17,$D17,Chômés))),"Erreur de",IF($D17="","Absence de",IFERROR(
IF($G17="Terminé","Opération",
IF(TODAY()&lt;=$D17,$D17,
IF($G17&lt;WORKDAY.INTL(Prochaine_Echéance,IF(OR(WORKDAY.INTL(Prochaine_Echéance,0,Chômés,Tout_JF_P)=Tout_JF_P),1,0)*Sens,Chômés,Tout_JF_P),
$G17,
WORKDAY.INTL(Prochaine_Echéance,IF(OR(WORKDAY.INTL(Prochaine_Echéance,0,Chômés,Tout_JF_P)=Tout_JF_P),1,0)*Sens,Chômés,Tout_JF_P))
)),
IF($D17="","Absence de","Erreur de"))))</f>
        <v>Erreur de</v>
      </c>
      <c r="G17" s="62" t="e">
        <f t="shared" ca="1" si="19"/>
        <v>#VALUE!</v>
      </c>
      <c r="H17" s="62"/>
      <c r="I17" s="41" t="str">
        <f t="array" aca="1" ref="I17" ca="1">IFERROR(IF(I$4&lt;$D17,"",
IF(I$4&gt;La_Dernière_Opération,"",
IF(I$4=La_Dernière_Opération,Montant,
IF(I$4=$D17,IF(OR(I$4=Tout_JF_P,NOT(NETWORKDAYS.INTL(I$4,I$4,Chômés))),"*",Montant),
IF(_T_E=I$4,IF(OR(I$4=Tout_JF_P,NOT(NETWORKDAYS.INTL(I$4,I$4,Chômés))),"*",Montant),
IF(AND(OFFSET(I17,,-Sens)&lt;&gt;"",OR(OFFSET(I$4,,-Sens)=Tout_JF_P,NOT(NETWORKDAYS.INTL(OFFSET(I$4,,-Sens),OFFSET(I$4,,-Sens),Chômés)))),IF(OR(I$4=Tout_JF_P,NOT(NETWORKDAYS.INTL(I$4,I$4,Chômés))),"*",Montant),
"")))))),"")</f>
        <v/>
      </c>
      <c r="J17" s="41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1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1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1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1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1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1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6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46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46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46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46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46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46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46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46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46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46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46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46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46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46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46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46" t="str">
        <f ca="1">IFERROR(IF(J$11=$E26,"x",IF(AND(((J$11-$E26)/VLOOKUP($D26,Tableau1,6,0))=INT(((J$11-$E26)/VLOOKUP($D26,Tableau1,6,0))),$D26&lt;&gt;""),"S","")),"")</f>
        <v>x</v>
      </c>
      <c r="AH17" s="46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46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46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46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46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46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46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46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46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46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46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46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46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46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46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46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46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  <c r="AY17" s="46" t="str">
        <f t="array" aca="1" ref="AY17" ca="1">IFERROR(IF(AY$4&lt;$D17,"",
IF(AY$4&gt;La_Dernière_Opération,"",
IF(AY$4=La_Dernière_Opération,Montant,
IF(AY$4=$D17,IF(OR(AY$4=Tout_JF_P,NOT(NETWORKDAYS.INTL(AY$4,AY$4,Chômés))),"*",Montant),
IF(_T_E=AY$4,IF(OR(AY$4=Tout_JF_P,NOT(NETWORKDAYS.INTL(AY$4,AY$4,Chômés))),"*",Montant),
IF(AND(OFFSET(AY17,,-Sens)&lt;&gt;"",OR(OFFSET(AY$4,,-Sens)=Tout_JF_P,NOT(NETWORKDAYS.INTL(OFFSET(AY$4,,-Sens),OFFSET(AY$4,,-Sens),Chômés)))),IF(OR(AY$4=Tout_JF_P,NOT(NETWORKDAYS.INTL(AY$4,AY$4,Chômés))),"*",Montant),
"")))))),"")</f>
        <v/>
      </c>
      <c r="AZ17" s="46" t="str">
        <f t="array" aca="1" ref="AZ17" ca="1">IFERROR(IF(AZ$4&lt;$D17,"",
IF(AZ$4&gt;La_Dernière_Opération,"",
IF(AZ$4=La_Dernière_Opération,Montant,
IF(AZ$4=$D17,IF(OR(AZ$4=Tout_JF_P,NOT(NETWORKDAYS.INTL(AZ$4,AZ$4,Chômés))),"*",Montant),
IF(_T_E=AZ$4,IF(OR(AZ$4=Tout_JF_P,NOT(NETWORKDAYS.INTL(AZ$4,AZ$4,Chômés))),"*",Montant),
IF(AND(OFFSET(AZ17,,-Sens)&lt;&gt;"",OR(OFFSET(AZ$4,,-Sens)=Tout_JF_P,NOT(NETWORKDAYS.INTL(OFFSET(AZ$4,,-Sens),OFFSET(AZ$4,,-Sens),Chômés)))),IF(OR(AZ$4=Tout_JF_P,NOT(NETWORKDAYS.INTL(AZ$4,AZ$4,Chômés))),"*",Montant),
"")))))),"")</f>
        <v/>
      </c>
      <c r="BA17" s="46" t="str">
        <f t="array" aca="1" ref="BA17" ca="1">IFERROR(IF(BA$4&lt;$D17,"",
IF(BA$4&gt;La_Dernière_Opération,"",
IF(BA$4=La_Dernière_Opération,Montant,
IF(BA$4=$D17,IF(OR(BA$4=Tout_JF_P,NOT(NETWORKDAYS.INTL(BA$4,BA$4,Chômés))),"*",Montant),
IF(_T_E=BA$4,IF(OR(BA$4=Tout_JF_P,NOT(NETWORKDAYS.INTL(BA$4,BA$4,Chômés))),"*",Montant),
IF(AND(OFFSET(BA17,,-Sens)&lt;&gt;"",OR(OFFSET(BA$4,,-Sens)=Tout_JF_P,NOT(NETWORKDAYS.INTL(OFFSET(BA$4,,-Sens),OFFSET(BA$4,,-Sens),Chômés)))),IF(OR(BA$4=Tout_JF_P,NOT(NETWORKDAYS.INTL(BA$4,BA$4,Chômés))),"*",Montant),
"")))))),"")</f>
        <v/>
      </c>
      <c r="BB17" s="46" t="str">
        <f t="array" aca="1" ref="BB17" ca="1">IFERROR(IF(BB$4&lt;$D17,"",
IF(BB$4&gt;La_Dernière_Opération,"",
IF(BB$4=La_Dernière_Opération,Montant,
IF(BB$4=$D17,IF(OR(BB$4=Tout_JF_P,NOT(NETWORKDAYS.INTL(BB$4,BB$4,Chômés))),"*",Montant),
IF(_T_E=BB$4,IF(OR(BB$4=Tout_JF_P,NOT(NETWORKDAYS.INTL(BB$4,BB$4,Chômés))),"*",Montant),
IF(AND(OFFSET(BB17,,-Sens)&lt;&gt;"",OR(OFFSET(BB$4,,-Sens)=Tout_JF_P,NOT(NETWORKDAYS.INTL(OFFSET(BB$4,,-Sens),OFFSET(BB$4,,-Sens),Chômés)))),IF(OR(BB$4=Tout_JF_P,NOT(NETWORKDAYS.INTL(BB$4,BB$4,Chômés))),"*",Montant),
"")))))),"")</f>
        <v/>
      </c>
      <c r="BC17" s="46" t="str">
        <f t="array" aca="1" ref="BC17" ca="1">IFERROR(IF(BC$4&lt;$D17,"",
IF(BC$4&gt;La_Dernière_Opération,"",
IF(BC$4=La_Dernière_Opération,Montant,
IF(BC$4=$D17,IF(OR(BC$4=Tout_JF_P,NOT(NETWORKDAYS.INTL(BC$4,BC$4,Chômés))),"*",Montant),
IF(_T_E=BC$4,IF(OR(BC$4=Tout_JF_P,NOT(NETWORKDAYS.INTL(BC$4,BC$4,Chômés))),"*",Montant),
IF(AND(OFFSET(BC17,,-Sens)&lt;&gt;"",OR(OFFSET(BC$4,,-Sens)=Tout_JF_P,NOT(NETWORKDAYS.INTL(OFFSET(BC$4,,-Sens),OFFSET(BC$4,,-Sens),Chômés)))),IF(OR(BC$4=Tout_JF_P,NOT(NETWORKDAYS.INTL(BC$4,BC$4,Chômés))),"*",Montant),
"")))))),"")</f>
        <v/>
      </c>
      <c r="BD17" s="46" t="str">
        <f t="array" aca="1" ref="BD17" ca="1">IFERROR(IF(BD$4&lt;$D17,"",
IF(BD$4&gt;La_Dernière_Opération,"",
IF(BD$4=La_Dernière_Opération,Montant,
IF(BD$4=$D17,IF(OR(BD$4=Tout_JF_P,NOT(NETWORKDAYS.INTL(BD$4,BD$4,Chômés))),"*",Montant),
IF(_T_E=BD$4,IF(OR(BD$4=Tout_JF_P,NOT(NETWORKDAYS.INTL(BD$4,BD$4,Chômés))),"*",Montant),
IF(AND(OFFSET(BD17,,-Sens)&lt;&gt;"",OR(OFFSET(BD$4,,-Sens)=Tout_JF_P,NOT(NETWORKDAYS.INTL(OFFSET(BD$4,,-Sens),OFFSET(BD$4,,-Sens),Chômés)))),IF(OR(BD$4=Tout_JF_P,NOT(NETWORKDAYS.INTL(BD$4,BD$4,Chômés))),"*",Montant),
"")))))),"")</f>
        <v/>
      </c>
      <c r="BE17" s="46" t="str">
        <f t="array" aca="1" ref="BE17" ca="1">IFERROR(IF(BE$4&lt;$D17,"",
IF(BE$4&gt;La_Dernière_Opération,"",
IF(BE$4=La_Dernière_Opération,Montant,
IF(BE$4=$D17,IF(OR(BE$4=Tout_JF_P,NOT(NETWORKDAYS.INTL(BE$4,BE$4,Chômés))),"*",Montant),
IF(_T_E=BE$4,IF(OR(BE$4=Tout_JF_P,NOT(NETWORKDAYS.INTL(BE$4,BE$4,Chômés))),"*",Montant),
IF(AND(OFFSET(BE17,,-Sens)&lt;&gt;"",OR(OFFSET(BE$4,,-Sens)=Tout_JF_P,NOT(NETWORKDAYS.INTL(OFFSET(BE$4,,-Sens),OFFSET(BE$4,,-Sens),Chômés)))),IF(OR(BE$4=Tout_JF_P,NOT(NETWORKDAYS.INTL(BE$4,BE$4,Chômés))),"*",Montant),
"")))))),"")</f>
        <v/>
      </c>
      <c r="BF17" s="46" t="str">
        <f t="array" aca="1" ref="BF17" ca="1">IFERROR(IF(BF$4&lt;$D17,"",
IF(BF$4&gt;La_Dernière_Opération,"",
IF(BF$4=La_Dernière_Opération,Montant,
IF(BF$4=$D17,IF(OR(BF$4=Tout_JF_P,NOT(NETWORKDAYS.INTL(BF$4,BF$4,Chômés))),"*",Montant),
IF(_T_E=BF$4,IF(OR(BF$4=Tout_JF_P,NOT(NETWORKDAYS.INTL(BF$4,BF$4,Chômés))),"*",Montant),
IF(AND(OFFSET(BF17,,-Sens)&lt;&gt;"",OR(OFFSET(BF$4,,-Sens)=Tout_JF_P,NOT(NETWORKDAYS.INTL(OFFSET(BF$4,,-Sens),OFFSET(BF$4,,-Sens),Chômés)))),IF(OR(BF$4=Tout_JF_P,NOT(NETWORKDAYS.INTL(BF$4,BF$4,Chômés))),"*",Montant),
"")))))),"")</f>
        <v/>
      </c>
      <c r="BG17" s="41" t="str">
        <f t="array" aca="1" ref="BG17" ca="1">IFERROR(IF(BG$4&lt;$D17,"",
IF(BG$4&gt;La_Dernière_Opération,"",
IF(BG$4=La_Dernière_Opération,Montant,
IF(BG$4=$D17,IF(OR(BG$4=Tout_JF_P,NOT(NETWORKDAYS.INTL(BG$4,BG$4,Chômés))),"*",Montant),
IF(_T_E=BG$4,IF(OR(BG$4=Tout_JF_P,NOT(NETWORKDAYS.INTL(BG$4,BG$4,Chômés))),"*",Montant),
IF(AND(OFFSET(BG17,,-Sens)&lt;&gt;"",OR(OFFSET(BG$4,,-Sens)=Tout_JF_P,NOT(NETWORKDAYS.INTL(OFFSET(BG$4,,-Sens),OFFSET(BG$4,,-Sens),Chômés)))),IF(OR(BG$4=Tout_JF_P,NOT(NETWORKDAYS.INTL(BG$4,BG$4,Chômés))),"*",Montant),
"")))))),"")</f>
        <v/>
      </c>
    </row>
    <row r="18" spans="1:59" x14ac:dyDescent="0.45">
      <c r="A18" s="32" t="s">
        <v>113</v>
      </c>
      <c r="B18" s="46"/>
      <c r="C18" s="46"/>
      <c r="D18" s="58"/>
      <c r="E18" s="32"/>
      <c r="F18" s="64" t="str">
        <f t="array" aca="1" ref="F18" ca="1">IF(OR($D18=Fériés,$D18=Ponts,NOT(NETWORKDAYS.INTL($D18,$D18,Chômés))),"Erreur de",IF($D18="","Absence de",IFERROR(
IF($G18="Terminé","Opération",
IF(TODAY()&lt;=$D18,$D18,
IF($G18&lt;WORKDAY.INTL(Prochaine_Echéance,IF(OR(WORKDAY.INTL(Prochaine_Echéance,0,Chômés,Tout_JF_P)=Tout_JF_P),1,0)*Sens,Chômés,Tout_JF_P),
$G18,
WORKDAY.INTL(Prochaine_Echéance,IF(OR(WORKDAY.INTL(Prochaine_Echéance,0,Chômés,Tout_JF_P)=Tout_JF_P),1,0)*Sens,Chômés,Tout_JF_P))
)),
IF($D18="","Absence de","Erreur de"))))</f>
        <v>Erreur de</v>
      </c>
      <c r="G18" s="62" t="e">
        <f t="shared" ca="1" si="19"/>
        <v>#VALUE!</v>
      </c>
      <c r="H18" s="62"/>
      <c r="I18" s="41" t="str">
        <f t="array" aca="1" ref="I18" ca="1">IFERROR(IF(I$4&lt;$D18,"",
IF(I$4&gt;La_Dernière_Opération,"",
IF(I$4=La_Dernière_Opération,Montant,
IF(I$4=$D18,IF(OR(I$4=Tout_JF_P,NOT(NETWORKDAYS.INTL(I$4,I$4,Chômés))),"*",Montant),
IF(_T_E=I$4,IF(OR(I$4=Tout_JF_P,NOT(NETWORKDAYS.INTL(I$4,I$4,Chômés))),"*",Montant),
IF(AND(OFFSET(I18,,-Sens)&lt;&gt;"",OR(OFFSET(I$4,,-Sens)=Tout_JF_P,NOT(NETWORKDAYS.INTL(OFFSET(I$4,,-Sens),OFFSET(I$4,,-Sens),Chômés)))),IF(OR(I$4=Tout_JF_P,NOT(NETWORKDAYS.INTL(I$4,I$4,Chômés))),"*",Montant),
"")))))),"")</f>
        <v/>
      </c>
      <c r="J18" s="41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1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1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1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1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1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1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6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46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46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46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46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46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46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46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46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46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46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46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46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46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46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46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/>
      </c>
      <c r="AG18" s="46" t="str">
        <f ca="1">IFERROR(IF(J$11=$E27,"x",IF(AND(((J$11-$E27)/VLOOKUP($D27,Tableau1,6,0))=INT(((J$11-$E27)/VLOOKUP($D27,Tableau1,6,0))),$D27&lt;&gt;""),"S","")),"")</f>
        <v>x</v>
      </c>
      <c r="AH18" s="46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46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46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46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46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46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46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46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46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46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46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46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46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46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46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46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46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  <c r="AY18" s="46" t="str">
        <f t="array" aca="1" ref="AY18" ca="1">IFERROR(IF(AY$4&lt;$D18,"",
IF(AY$4&gt;La_Dernière_Opération,"",
IF(AY$4=La_Dernière_Opération,Montant,
IF(AY$4=$D18,IF(OR(AY$4=Tout_JF_P,NOT(NETWORKDAYS.INTL(AY$4,AY$4,Chômés))),"*",Montant),
IF(_T_E=AY$4,IF(OR(AY$4=Tout_JF_P,NOT(NETWORKDAYS.INTL(AY$4,AY$4,Chômés))),"*",Montant),
IF(AND(OFFSET(AY18,,-Sens)&lt;&gt;"",OR(OFFSET(AY$4,,-Sens)=Tout_JF_P,NOT(NETWORKDAYS.INTL(OFFSET(AY$4,,-Sens),OFFSET(AY$4,,-Sens),Chômés)))),IF(OR(AY$4=Tout_JF_P,NOT(NETWORKDAYS.INTL(AY$4,AY$4,Chômés))),"*",Montant),
"")))))),"")</f>
        <v/>
      </c>
      <c r="AZ18" s="46" t="str">
        <f t="array" aca="1" ref="AZ18" ca="1">IFERROR(IF(AZ$4&lt;$D18,"",
IF(AZ$4&gt;La_Dernière_Opération,"",
IF(AZ$4=La_Dernière_Opération,Montant,
IF(AZ$4=$D18,IF(OR(AZ$4=Tout_JF_P,NOT(NETWORKDAYS.INTL(AZ$4,AZ$4,Chômés))),"*",Montant),
IF(_T_E=AZ$4,IF(OR(AZ$4=Tout_JF_P,NOT(NETWORKDAYS.INTL(AZ$4,AZ$4,Chômés))),"*",Montant),
IF(AND(OFFSET(AZ18,,-Sens)&lt;&gt;"",OR(OFFSET(AZ$4,,-Sens)=Tout_JF_P,NOT(NETWORKDAYS.INTL(OFFSET(AZ$4,,-Sens),OFFSET(AZ$4,,-Sens),Chômés)))),IF(OR(AZ$4=Tout_JF_P,NOT(NETWORKDAYS.INTL(AZ$4,AZ$4,Chômés))),"*",Montant),
"")))))),"")</f>
        <v/>
      </c>
      <c r="BA18" s="46" t="str">
        <f t="array" aca="1" ref="BA18" ca="1">IFERROR(IF(BA$4&lt;$D18,"",
IF(BA$4&gt;La_Dernière_Opération,"",
IF(BA$4=La_Dernière_Opération,Montant,
IF(BA$4=$D18,IF(OR(BA$4=Tout_JF_P,NOT(NETWORKDAYS.INTL(BA$4,BA$4,Chômés))),"*",Montant),
IF(_T_E=BA$4,IF(OR(BA$4=Tout_JF_P,NOT(NETWORKDAYS.INTL(BA$4,BA$4,Chômés))),"*",Montant),
IF(AND(OFFSET(BA18,,-Sens)&lt;&gt;"",OR(OFFSET(BA$4,,-Sens)=Tout_JF_P,NOT(NETWORKDAYS.INTL(OFFSET(BA$4,,-Sens),OFFSET(BA$4,,-Sens),Chômés)))),IF(OR(BA$4=Tout_JF_P,NOT(NETWORKDAYS.INTL(BA$4,BA$4,Chômés))),"*",Montant),
"")))))),"")</f>
        <v/>
      </c>
      <c r="BB18" s="46" t="str">
        <f t="array" aca="1" ref="BB18" ca="1">IFERROR(IF(BB$4&lt;$D18,"",
IF(BB$4&gt;La_Dernière_Opération,"",
IF(BB$4=La_Dernière_Opération,Montant,
IF(BB$4=$D18,IF(OR(BB$4=Tout_JF_P,NOT(NETWORKDAYS.INTL(BB$4,BB$4,Chômés))),"*",Montant),
IF(_T_E=BB$4,IF(OR(BB$4=Tout_JF_P,NOT(NETWORKDAYS.INTL(BB$4,BB$4,Chômés))),"*",Montant),
IF(AND(OFFSET(BB18,,-Sens)&lt;&gt;"",OR(OFFSET(BB$4,,-Sens)=Tout_JF_P,NOT(NETWORKDAYS.INTL(OFFSET(BB$4,,-Sens),OFFSET(BB$4,,-Sens),Chômés)))),IF(OR(BB$4=Tout_JF_P,NOT(NETWORKDAYS.INTL(BB$4,BB$4,Chômés))),"*",Montant),
"")))))),"")</f>
        <v/>
      </c>
      <c r="BC18" s="46" t="str">
        <f t="array" aca="1" ref="BC18" ca="1">IFERROR(IF(BC$4&lt;$D18,"",
IF(BC$4&gt;La_Dernière_Opération,"",
IF(BC$4=La_Dernière_Opération,Montant,
IF(BC$4=$D18,IF(OR(BC$4=Tout_JF_P,NOT(NETWORKDAYS.INTL(BC$4,BC$4,Chômés))),"*",Montant),
IF(_T_E=BC$4,IF(OR(BC$4=Tout_JF_P,NOT(NETWORKDAYS.INTL(BC$4,BC$4,Chômés))),"*",Montant),
IF(AND(OFFSET(BC18,,-Sens)&lt;&gt;"",OR(OFFSET(BC$4,,-Sens)=Tout_JF_P,NOT(NETWORKDAYS.INTL(OFFSET(BC$4,,-Sens),OFFSET(BC$4,,-Sens),Chômés)))),IF(OR(BC$4=Tout_JF_P,NOT(NETWORKDAYS.INTL(BC$4,BC$4,Chômés))),"*",Montant),
"")))))),"")</f>
        <v/>
      </c>
      <c r="BD18" s="46" t="str">
        <f t="array" aca="1" ref="BD18" ca="1">IFERROR(IF(BD$4&lt;$D18,"",
IF(BD$4&gt;La_Dernière_Opération,"",
IF(BD$4=La_Dernière_Opération,Montant,
IF(BD$4=$D18,IF(OR(BD$4=Tout_JF_P,NOT(NETWORKDAYS.INTL(BD$4,BD$4,Chômés))),"*",Montant),
IF(_T_E=BD$4,IF(OR(BD$4=Tout_JF_P,NOT(NETWORKDAYS.INTL(BD$4,BD$4,Chômés))),"*",Montant),
IF(AND(OFFSET(BD18,,-Sens)&lt;&gt;"",OR(OFFSET(BD$4,,-Sens)=Tout_JF_P,NOT(NETWORKDAYS.INTL(OFFSET(BD$4,,-Sens),OFFSET(BD$4,,-Sens),Chômés)))),IF(OR(BD$4=Tout_JF_P,NOT(NETWORKDAYS.INTL(BD$4,BD$4,Chômés))),"*",Montant),
"")))))),"")</f>
        <v/>
      </c>
      <c r="BE18" s="46" t="str">
        <f t="array" aca="1" ref="BE18" ca="1">IFERROR(IF(BE$4&lt;$D18,"",
IF(BE$4&gt;La_Dernière_Opération,"",
IF(BE$4=La_Dernière_Opération,Montant,
IF(BE$4=$D18,IF(OR(BE$4=Tout_JF_P,NOT(NETWORKDAYS.INTL(BE$4,BE$4,Chômés))),"*",Montant),
IF(_T_E=BE$4,IF(OR(BE$4=Tout_JF_P,NOT(NETWORKDAYS.INTL(BE$4,BE$4,Chômés))),"*",Montant),
IF(AND(OFFSET(BE18,,-Sens)&lt;&gt;"",OR(OFFSET(BE$4,,-Sens)=Tout_JF_P,NOT(NETWORKDAYS.INTL(OFFSET(BE$4,,-Sens),OFFSET(BE$4,,-Sens),Chômés)))),IF(OR(BE$4=Tout_JF_P,NOT(NETWORKDAYS.INTL(BE$4,BE$4,Chômés))),"*",Montant),
"")))))),"")</f>
        <v/>
      </c>
      <c r="BF18" s="46" t="str">
        <f t="array" aca="1" ref="BF18" ca="1">IFERROR(IF(BF$4&lt;$D18,"",
IF(BF$4&gt;La_Dernière_Opération,"",
IF(BF$4=La_Dernière_Opération,Montant,
IF(BF$4=$D18,IF(OR(BF$4=Tout_JF_P,NOT(NETWORKDAYS.INTL(BF$4,BF$4,Chômés))),"*",Montant),
IF(_T_E=BF$4,IF(OR(BF$4=Tout_JF_P,NOT(NETWORKDAYS.INTL(BF$4,BF$4,Chômés))),"*",Montant),
IF(AND(OFFSET(BF18,,-Sens)&lt;&gt;"",OR(OFFSET(BF$4,,-Sens)=Tout_JF_P,NOT(NETWORKDAYS.INTL(OFFSET(BF$4,,-Sens),OFFSET(BF$4,,-Sens),Chômés)))),IF(OR(BF$4=Tout_JF_P,NOT(NETWORKDAYS.INTL(BF$4,BF$4,Chômés))),"*",Montant),
"")))))),"")</f>
        <v/>
      </c>
      <c r="BG18" s="41" t="str">
        <f t="array" aca="1" ref="BG18" ca="1">IFERROR(IF(BG$4&lt;$D18,"",
IF(BG$4&gt;La_Dernière_Opération,"",
IF(BG$4=La_Dernière_Opération,Montant,
IF(BG$4=$D18,IF(OR(BG$4=Tout_JF_P,NOT(NETWORKDAYS.INTL(BG$4,BG$4,Chômés))),"*",Montant),
IF(_T_E=BG$4,IF(OR(BG$4=Tout_JF_P,NOT(NETWORKDAYS.INTL(BG$4,BG$4,Chômés))),"*",Montant),
IF(AND(OFFSET(BG18,,-Sens)&lt;&gt;"",OR(OFFSET(BG$4,,-Sens)=Tout_JF_P,NOT(NETWORKDAYS.INTL(OFFSET(BG$4,,-Sens),OFFSET(BG$4,,-Sens),Chômés)))),IF(OR(BG$4=Tout_JF_P,NOT(NETWORKDAYS.INTL(BG$4,BG$4,Chômés))),"*",Montant),
"")))))),"")</f>
        <v/>
      </c>
    </row>
    <row r="19" spans="1:59" x14ac:dyDescent="0.45">
      <c r="A19" s="32" t="s">
        <v>114</v>
      </c>
      <c r="B19" s="46"/>
      <c r="C19" s="46"/>
      <c r="D19" s="58"/>
      <c r="E19" s="32"/>
      <c r="F19" s="64" t="str">
        <f t="array" aca="1" ref="F19" ca="1">IF(OR($D19=Fériés,$D19=Ponts,NOT(NETWORKDAYS.INTL($D19,$D19,Chômés))),"Erreur de",IF($D19="","Absence de",IFERROR(
IF($G19="Terminé","Opération",
IF(TODAY()&lt;=$D19,$D19,
IF($G19&lt;WORKDAY.INTL(Prochaine_Echéance,IF(OR(WORKDAY.INTL(Prochaine_Echéance,0,Chômés,Tout_JF_P)=Tout_JF_P),1,0)*Sens,Chômés,Tout_JF_P),
$G19,
WORKDAY.INTL(Prochaine_Echéance,IF(OR(WORKDAY.INTL(Prochaine_Echéance,0,Chômés,Tout_JF_P)=Tout_JF_P),1,0)*Sens,Chômés,Tout_JF_P))
)),
IF($D19="","Absence de","Erreur de"))))</f>
        <v>Erreur de</v>
      </c>
      <c r="G19" s="62" t="e">
        <f t="shared" ca="1" si="19"/>
        <v>#VALUE!</v>
      </c>
      <c r="H19" s="62"/>
      <c r="I19" s="41" t="str">
        <f t="array" aca="1" ref="I19" ca="1">IFERROR(IF(I$4&lt;$D19,"",
IF(I$4&gt;La_Dernière_Opération,"",
IF(I$4=La_Dernière_Opération,Montant,
IF(I$4=$D19,IF(OR(I$4=Tout_JF_P,NOT(NETWORKDAYS.INTL(I$4,I$4,Chômés))),"*",Montant),
IF(_T_E=I$4,IF(OR(I$4=Tout_JF_P,NOT(NETWORKDAYS.INTL(I$4,I$4,Chômés))),"*",Montant),
IF(AND(OFFSET(I19,,-Sens)&lt;&gt;"",OR(OFFSET(I$4,,-Sens)=Tout_JF_P,NOT(NETWORKDAYS.INTL(OFFSET(I$4,,-Sens),OFFSET(I$4,,-Sens),Chômés)))),IF(OR(I$4=Tout_JF_P,NOT(NETWORKDAYS.INTL(I$4,I$4,Chômés))),"*",Montant),
"")))))),"")</f>
        <v/>
      </c>
      <c r="J19" s="41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1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1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1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1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1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1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6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46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46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46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46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46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46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46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/>
      </c>
      <c r="Y19" s="46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46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46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46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46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46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46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46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46" t="str">
        <f ca="1">IFERROR(IF(J$11=$E28,"x",IF(AND(((J$11-$E28)/VLOOKUP($D28,Tableau1,6,0))=INT(((J$11-$E28)/VLOOKUP($D28,Tableau1,6,0))),$D28&lt;&gt;""),"S","")),"")</f>
        <v>x</v>
      </c>
      <c r="AH19" s="46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46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46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46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46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46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46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46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46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46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46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46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46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46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46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46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46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  <c r="AY19" s="46" t="str">
        <f t="array" aca="1" ref="AY19" ca="1">IFERROR(IF(AY$4&lt;$D19,"",
IF(AY$4&gt;La_Dernière_Opération,"",
IF(AY$4=La_Dernière_Opération,Montant,
IF(AY$4=$D19,IF(OR(AY$4=Tout_JF_P,NOT(NETWORKDAYS.INTL(AY$4,AY$4,Chômés))),"*",Montant),
IF(_T_E=AY$4,IF(OR(AY$4=Tout_JF_P,NOT(NETWORKDAYS.INTL(AY$4,AY$4,Chômés))),"*",Montant),
IF(AND(OFFSET(AY19,,-Sens)&lt;&gt;"",OR(OFFSET(AY$4,,-Sens)=Tout_JF_P,NOT(NETWORKDAYS.INTL(OFFSET(AY$4,,-Sens),OFFSET(AY$4,,-Sens),Chômés)))),IF(OR(AY$4=Tout_JF_P,NOT(NETWORKDAYS.INTL(AY$4,AY$4,Chômés))),"*",Montant),
"")))))),"")</f>
        <v/>
      </c>
      <c r="AZ19" s="46" t="str">
        <f t="array" aca="1" ref="AZ19" ca="1">IFERROR(IF(AZ$4&lt;$D19,"",
IF(AZ$4&gt;La_Dernière_Opération,"",
IF(AZ$4=La_Dernière_Opération,Montant,
IF(AZ$4=$D19,IF(OR(AZ$4=Tout_JF_P,NOT(NETWORKDAYS.INTL(AZ$4,AZ$4,Chômés))),"*",Montant),
IF(_T_E=AZ$4,IF(OR(AZ$4=Tout_JF_P,NOT(NETWORKDAYS.INTL(AZ$4,AZ$4,Chômés))),"*",Montant),
IF(AND(OFFSET(AZ19,,-Sens)&lt;&gt;"",OR(OFFSET(AZ$4,,-Sens)=Tout_JF_P,NOT(NETWORKDAYS.INTL(OFFSET(AZ$4,,-Sens),OFFSET(AZ$4,,-Sens),Chômés)))),IF(OR(AZ$4=Tout_JF_P,NOT(NETWORKDAYS.INTL(AZ$4,AZ$4,Chômés))),"*",Montant),
"")))))),"")</f>
        <v/>
      </c>
      <c r="BA19" s="46" t="str">
        <f t="array" aca="1" ref="BA19" ca="1">IFERROR(IF(BA$4&lt;$D19,"",
IF(BA$4&gt;La_Dernière_Opération,"",
IF(BA$4=La_Dernière_Opération,Montant,
IF(BA$4=$D19,IF(OR(BA$4=Tout_JF_P,NOT(NETWORKDAYS.INTL(BA$4,BA$4,Chômés))),"*",Montant),
IF(_T_E=BA$4,IF(OR(BA$4=Tout_JF_P,NOT(NETWORKDAYS.INTL(BA$4,BA$4,Chômés))),"*",Montant),
IF(AND(OFFSET(BA19,,-Sens)&lt;&gt;"",OR(OFFSET(BA$4,,-Sens)=Tout_JF_P,NOT(NETWORKDAYS.INTL(OFFSET(BA$4,,-Sens),OFFSET(BA$4,,-Sens),Chômés)))),IF(OR(BA$4=Tout_JF_P,NOT(NETWORKDAYS.INTL(BA$4,BA$4,Chômés))),"*",Montant),
"")))))),"")</f>
        <v/>
      </c>
      <c r="BB19" s="46" t="str">
        <f t="array" aca="1" ref="BB19" ca="1">IFERROR(IF(BB$4&lt;$D19,"",
IF(BB$4&gt;La_Dernière_Opération,"",
IF(BB$4=La_Dernière_Opération,Montant,
IF(BB$4=$D19,IF(OR(BB$4=Tout_JF_P,NOT(NETWORKDAYS.INTL(BB$4,BB$4,Chômés))),"*",Montant),
IF(_T_E=BB$4,IF(OR(BB$4=Tout_JF_P,NOT(NETWORKDAYS.INTL(BB$4,BB$4,Chômés))),"*",Montant),
IF(AND(OFFSET(BB19,,-Sens)&lt;&gt;"",OR(OFFSET(BB$4,,-Sens)=Tout_JF_P,NOT(NETWORKDAYS.INTL(OFFSET(BB$4,,-Sens),OFFSET(BB$4,,-Sens),Chômés)))),IF(OR(BB$4=Tout_JF_P,NOT(NETWORKDAYS.INTL(BB$4,BB$4,Chômés))),"*",Montant),
"")))))),"")</f>
        <v/>
      </c>
      <c r="BC19" s="46" t="str">
        <f t="array" aca="1" ref="BC19" ca="1">IFERROR(IF(BC$4&lt;$D19,"",
IF(BC$4&gt;La_Dernière_Opération,"",
IF(BC$4=La_Dernière_Opération,Montant,
IF(BC$4=$D19,IF(OR(BC$4=Tout_JF_P,NOT(NETWORKDAYS.INTL(BC$4,BC$4,Chômés))),"*",Montant),
IF(_T_E=BC$4,IF(OR(BC$4=Tout_JF_P,NOT(NETWORKDAYS.INTL(BC$4,BC$4,Chômés))),"*",Montant),
IF(AND(OFFSET(BC19,,-Sens)&lt;&gt;"",OR(OFFSET(BC$4,,-Sens)=Tout_JF_P,NOT(NETWORKDAYS.INTL(OFFSET(BC$4,,-Sens),OFFSET(BC$4,,-Sens),Chômés)))),IF(OR(BC$4=Tout_JF_P,NOT(NETWORKDAYS.INTL(BC$4,BC$4,Chômés))),"*",Montant),
"")))))),"")</f>
        <v/>
      </c>
      <c r="BD19" s="46" t="str">
        <f t="array" aca="1" ref="BD19" ca="1">IFERROR(IF(BD$4&lt;$D19,"",
IF(BD$4&gt;La_Dernière_Opération,"",
IF(BD$4=La_Dernière_Opération,Montant,
IF(BD$4=$D19,IF(OR(BD$4=Tout_JF_P,NOT(NETWORKDAYS.INTL(BD$4,BD$4,Chômés))),"*",Montant),
IF(_T_E=BD$4,IF(OR(BD$4=Tout_JF_P,NOT(NETWORKDAYS.INTL(BD$4,BD$4,Chômés))),"*",Montant),
IF(AND(OFFSET(BD19,,-Sens)&lt;&gt;"",OR(OFFSET(BD$4,,-Sens)=Tout_JF_P,NOT(NETWORKDAYS.INTL(OFFSET(BD$4,,-Sens),OFFSET(BD$4,,-Sens),Chômés)))),IF(OR(BD$4=Tout_JF_P,NOT(NETWORKDAYS.INTL(BD$4,BD$4,Chômés))),"*",Montant),
"")))))),"")</f>
        <v/>
      </c>
      <c r="BE19" s="46" t="str">
        <f t="array" aca="1" ref="BE19" ca="1">IFERROR(IF(BE$4&lt;$D19,"",
IF(BE$4&gt;La_Dernière_Opération,"",
IF(BE$4=La_Dernière_Opération,Montant,
IF(BE$4=$D19,IF(OR(BE$4=Tout_JF_P,NOT(NETWORKDAYS.INTL(BE$4,BE$4,Chômés))),"*",Montant),
IF(_T_E=BE$4,IF(OR(BE$4=Tout_JF_P,NOT(NETWORKDAYS.INTL(BE$4,BE$4,Chômés))),"*",Montant),
IF(AND(OFFSET(BE19,,-Sens)&lt;&gt;"",OR(OFFSET(BE$4,,-Sens)=Tout_JF_P,NOT(NETWORKDAYS.INTL(OFFSET(BE$4,,-Sens),OFFSET(BE$4,,-Sens),Chômés)))),IF(OR(BE$4=Tout_JF_P,NOT(NETWORKDAYS.INTL(BE$4,BE$4,Chômés))),"*",Montant),
"")))))),"")</f>
        <v/>
      </c>
      <c r="BF19" s="46" t="str">
        <f t="array" aca="1" ref="BF19" ca="1">IFERROR(IF(BF$4&lt;$D19,"",
IF(BF$4&gt;La_Dernière_Opération,"",
IF(BF$4=La_Dernière_Opération,Montant,
IF(BF$4=$D19,IF(OR(BF$4=Tout_JF_P,NOT(NETWORKDAYS.INTL(BF$4,BF$4,Chômés))),"*",Montant),
IF(_T_E=BF$4,IF(OR(BF$4=Tout_JF_P,NOT(NETWORKDAYS.INTL(BF$4,BF$4,Chômés))),"*",Montant),
IF(AND(OFFSET(BF19,,-Sens)&lt;&gt;"",OR(OFFSET(BF$4,,-Sens)=Tout_JF_P,NOT(NETWORKDAYS.INTL(OFFSET(BF$4,,-Sens),OFFSET(BF$4,,-Sens),Chômés)))),IF(OR(BF$4=Tout_JF_P,NOT(NETWORKDAYS.INTL(BF$4,BF$4,Chômés))),"*",Montant),
"")))))),"")</f>
        <v/>
      </c>
      <c r="BG19" s="41" t="str">
        <f t="array" aca="1" ref="BG19" ca="1">IFERROR(IF(BG$4&lt;$D19,"",
IF(BG$4&gt;La_Dernière_Opération,"",
IF(BG$4=La_Dernière_Opération,Montant,
IF(BG$4=$D19,IF(OR(BG$4=Tout_JF_P,NOT(NETWORKDAYS.INTL(BG$4,BG$4,Chômés))),"*",Montant),
IF(_T_E=BG$4,IF(OR(BG$4=Tout_JF_P,NOT(NETWORKDAYS.INTL(BG$4,BG$4,Chômés))),"*",Montant),
IF(AND(OFFSET(BG19,,-Sens)&lt;&gt;"",OR(OFFSET(BG$4,,-Sens)=Tout_JF_P,NOT(NETWORKDAYS.INTL(OFFSET(BG$4,,-Sens),OFFSET(BG$4,,-Sens),Chômés)))),IF(OR(BG$4=Tout_JF_P,NOT(NETWORKDAYS.INTL(BG$4,BG$4,Chômés))),"*",Montant),
"")))))),"")</f>
        <v/>
      </c>
    </row>
    <row r="20" spans="1:59" x14ac:dyDescent="0.45">
      <c r="A20" s="32" t="s">
        <v>115</v>
      </c>
      <c r="B20" s="46"/>
      <c r="C20" s="46"/>
      <c r="D20" s="58"/>
      <c r="E20" s="32"/>
      <c r="F20" s="64" t="str">
        <f t="array" aca="1" ref="F20" ca="1">IF(OR($D20=Fériés,$D20=Ponts,NOT(NETWORKDAYS.INTL($D20,$D20,Chômés))),"Erreur de",IF($D20="","Absence de",IFERROR(
IF($G20="Terminé","Opération",
IF(TODAY()&lt;=$D20,$D20,
IF($G20&lt;WORKDAY.INTL(Prochaine_Echéance,IF(OR(WORKDAY.INTL(Prochaine_Echéance,0,Chômés,Tout_JF_P)=Tout_JF_P),1,0)*Sens,Chômés,Tout_JF_P),
$G20,
WORKDAY.INTL(Prochaine_Echéance,IF(OR(WORKDAY.INTL(Prochaine_Echéance,0,Chômés,Tout_JF_P)=Tout_JF_P),1,0)*Sens,Chômés,Tout_JF_P))
)),
IF($D20="","Absence de","Erreur de"))))</f>
        <v>Erreur de</v>
      </c>
      <c r="G20" s="62" t="e">
        <f t="shared" ca="1" si="19"/>
        <v>#VALUE!</v>
      </c>
      <c r="H20" s="62"/>
      <c r="I20" s="41" t="str">
        <f t="array" aca="1" ref="I20" ca="1">IFERROR(IF(I$4&lt;$D20,"",
IF(I$4&gt;La_Dernière_Opération,"",
IF(I$4=La_Dernière_Opération,Montant,
IF(I$4=$D20,IF(OR(I$4=Tout_JF_P,NOT(NETWORKDAYS.INTL(I$4,I$4,Chômés))),"*",Montant),
IF(_T_E=I$4,IF(OR(I$4=Tout_JF_P,NOT(NETWORKDAYS.INTL(I$4,I$4,Chômés))),"*",Montant),
IF(AND(OFFSET(I20,,-Sens)&lt;&gt;"",OR(OFFSET(I$4,,-Sens)=Tout_JF_P,NOT(NETWORKDAYS.INTL(OFFSET(I$4,,-Sens),OFFSET(I$4,,-Sens),Chômés)))),IF(OR(I$4=Tout_JF_P,NOT(NETWORKDAYS.INTL(I$4,I$4,Chômés))),"*",Montant),
"")))))),"")</f>
        <v/>
      </c>
      <c r="J20" s="41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1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/>
      </c>
      <c r="L20" s="41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1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1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1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1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6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46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46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46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46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46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46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46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46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46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46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46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46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46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46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46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46" t="str">
        <f ca="1">IFERROR(IF(J$11=$E29,"x",IF(AND(((J$11-$E29)/VLOOKUP($D29,Tableau1,6,0))=INT(((J$11-$E29)/VLOOKUP($D29,Tableau1,6,0))),$D29&lt;&gt;""),"S","")),"")</f>
        <v>x</v>
      </c>
      <c r="AH20" s="46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46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46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46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46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46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46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/>
      </c>
      <c r="AO20" s="46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46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46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46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46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46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46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46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46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46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  <c r="AY20" s="46" t="str">
        <f t="array" aca="1" ref="AY20" ca="1">IFERROR(IF(AY$4&lt;$D20,"",
IF(AY$4&gt;La_Dernière_Opération,"",
IF(AY$4=La_Dernière_Opération,Montant,
IF(AY$4=$D20,IF(OR(AY$4=Tout_JF_P,NOT(NETWORKDAYS.INTL(AY$4,AY$4,Chômés))),"*",Montant),
IF(_T_E=AY$4,IF(OR(AY$4=Tout_JF_P,NOT(NETWORKDAYS.INTL(AY$4,AY$4,Chômés))),"*",Montant),
IF(AND(OFFSET(AY20,,-Sens)&lt;&gt;"",OR(OFFSET(AY$4,,-Sens)=Tout_JF_P,NOT(NETWORKDAYS.INTL(OFFSET(AY$4,,-Sens),OFFSET(AY$4,,-Sens),Chômés)))),IF(OR(AY$4=Tout_JF_P,NOT(NETWORKDAYS.INTL(AY$4,AY$4,Chômés))),"*",Montant),
"")))))),"")</f>
        <v/>
      </c>
      <c r="AZ20" s="46" t="str">
        <f t="array" aca="1" ref="AZ20" ca="1">IFERROR(IF(AZ$4&lt;$D20,"",
IF(AZ$4&gt;La_Dernière_Opération,"",
IF(AZ$4=La_Dernière_Opération,Montant,
IF(AZ$4=$D20,IF(OR(AZ$4=Tout_JF_P,NOT(NETWORKDAYS.INTL(AZ$4,AZ$4,Chômés))),"*",Montant),
IF(_T_E=AZ$4,IF(OR(AZ$4=Tout_JF_P,NOT(NETWORKDAYS.INTL(AZ$4,AZ$4,Chômés))),"*",Montant),
IF(AND(OFFSET(AZ20,,-Sens)&lt;&gt;"",OR(OFFSET(AZ$4,,-Sens)=Tout_JF_P,NOT(NETWORKDAYS.INTL(OFFSET(AZ$4,,-Sens),OFFSET(AZ$4,,-Sens),Chômés)))),IF(OR(AZ$4=Tout_JF_P,NOT(NETWORKDAYS.INTL(AZ$4,AZ$4,Chômés))),"*",Montant),
"")))))),"")</f>
        <v/>
      </c>
      <c r="BA20" s="46" t="str">
        <f t="array" aca="1" ref="BA20" ca="1">IFERROR(IF(BA$4&lt;$D20,"",
IF(BA$4&gt;La_Dernière_Opération,"",
IF(BA$4=La_Dernière_Opération,Montant,
IF(BA$4=$D20,IF(OR(BA$4=Tout_JF_P,NOT(NETWORKDAYS.INTL(BA$4,BA$4,Chômés))),"*",Montant),
IF(_T_E=BA$4,IF(OR(BA$4=Tout_JF_P,NOT(NETWORKDAYS.INTL(BA$4,BA$4,Chômés))),"*",Montant),
IF(AND(OFFSET(BA20,,-Sens)&lt;&gt;"",OR(OFFSET(BA$4,,-Sens)=Tout_JF_P,NOT(NETWORKDAYS.INTL(OFFSET(BA$4,,-Sens),OFFSET(BA$4,,-Sens),Chômés)))),IF(OR(BA$4=Tout_JF_P,NOT(NETWORKDAYS.INTL(BA$4,BA$4,Chômés))),"*",Montant),
"")))))),"")</f>
        <v/>
      </c>
      <c r="BB20" s="46" t="str">
        <f t="array" aca="1" ref="BB20" ca="1">IFERROR(IF(BB$4&lt;$D20,"",
IF(BB$4&gt;La_Dernière_Opération,"",
IF(BB$4=La_Dernière_Opération,Montant,
IF(BB$4=$D20,IF(OR(BB$4=Tout_JF_P,NOT(NETWORKDAYS.INTL(BB$4,BB$4,Chômés))),"*",Montant),
IF(_T_E=BB$4,IF(OR(BB$4=Tout_JF_P,NOT(NETWORKDAYS.INTL(BB$4,BB$4,Chômés))),"*",Montant),
IF(AND(OFFSET(BB20,,-Sens)&lt;&gt;"",OR(OFFSET(BB$4,,-Sens)=Tout_JF_P,NOT(NETWORKDAYS.INTL(OFFSET(BB$4,,-Sens),OFFSET(BB$4,,-Sens),Chômés)))),IF(OR(BB$4=Tout_JF_P,NOT(NETWORKDAYS.INTL(BB$4,BB$4,Chômés))),"*",Montant),
"")))))),"")</f>
        <v/>
      </c>
      <c r="BC20" s="46" t="str">
        <f t="array" aca="1" ref="BC20" ca="1">IFERROR(IF(BC$4&lt;$D20,"",
IF(BC$4&gt;La_Dernière_Opération,"",
IF(BC$4=La_Dernière_Opération,Montant,
IF(BC$4=$D20,IF(OR(BC$4=Tout_JF_P,NOT(NETWORKDAYS.INTL(BC$4,BC$4,Chômés))),"*",Montant),
IF(_T_E=BC$4,IF(OR(BC$4=Tout_JF_P,NOT(NETWORKDAYS.INTL(BC$4,BC$4,Chômés))),"*",Montant),
IF(AND(OFFSET(BC20,,-Sens)&lt;&gt;"",OR(OFFSET(BC$4,,-Sens)=Tout_JF_P,NOT(NETWORKDAYS.INTL(OFFSET(BC$4,,-Sens),OFFSET(BC$4,,-Sens),Chômés)))),IF(OR(BC$4=Tout_JF_P,NOT(NETWORKDAYS.INTL(BC$4,BC$4,Chômés))),"*",Montant),
"")))))),"")</f>
        <v/>
      </c>
      <c r="BD20" s="46" t="str">
        <f t="array" aca="1" ref="BD20" ca="1">IFERROR(IF(BD$4&lt;$D20,"",
IF(BD$4&gt;La_Dernière_Opération,"",
IF(BD$4=La_Dernière_Opération,Montant,
IF(BD$4=$D20,IF(OR(BD$4=Tout_JF_P,NOT(NETWORKDAYS.INTL(BD$4,BD$4,Chômés))),"*",Montant),
IF(_T_E=BD$4,IF(OR(BD$4=Tout_JF_P,NOT(NETWORKDAYS.INTL(BD$4,BD$4,Chômés))),"*",Montant),
IF(AND(OFFSET(BD20,,-Sens)&lt;&gt;"",OR(OFFSET(BD$4,,-Sens)=Tout_JF_P,NOT(NETWORKDAYS.INTL(OFFSET(BD$4,,-Sens),OFFSET(BD$4,,-Sens),Chômés)))),IF(OR(BD$4=Tout_JF_P,NOT(NETWORKDAYS.INTL(BD$4,BD$4,Chômés))),"*",Montant),
"")))))),"")</f>
        <v/>
      </c>
      <c r="BE20" s="46" t="str">
        <f t="array" aca="1" ref="BE20" ca="1">IFERROR(IF(BE$4&lt;$D20,"",
IF(BE$4&gt;La_Dernière_Opération,"",
IF(BE$4=La_Dernière_Opération,Montant,
IF(BE$4=$D20,IF(OR(BE$4=Tout_JF_P,NOT(NETWORKDAYS.INTL(BE$4,BE$4,Chômés))),"*",Montant),
IF(_T_E=BE$4,IF(OR(BE$4=Tout_JF_P,NOT(NETWORKDAYS.INTL(BE$4,BE$4,Chômés))),"*",Montant),
IF(AND(OFFSET(BE20,,-Sens)&lt;&gt;"",OR(OFFSET(BE$4,,-Sens)=Tout_JF_P,NOT(NETWORKDAYS.INTL(OFFSET(BE$4,,-Sens),OFFSET(BE$4,,-Sens),Chômés)))),IF(OR(BE$4=Tout_JF_P,NOT(NETWORKDAYS.INTL(BE$4,BE$4,Chômés))),"*",Montant),
"")))))),"")</f>
        <v/>
      </c>
      <c r="BF20" s="46" t="str">
        <f t="array" aca="1" ref="BF20" ca="1">IFERROR(IF(BF$4&lt;$D20,"",
IF(BF$4&gt;La_Dernière_Opération,"",
IF(BF$4=La_Dernière_Opération,Montant,
IF(BF$4=$D20,IF(OR(BF$4=Tout_JF_P,NOT(NETWORKDAYS.INTL(BF$4,BF$4,Chômés))),"*",Montant),
IF(_T_E=BF$4,IF(OR(BF$4=Tout_JF_P,NOT(NETWORKDAYS.INTL(BF$4,BF$4,Chômés))),"*",Montant),
IF(AND(OFFSET(BF20,,-Sens)&lt;&gt;"",OR(OFFSET(BF$4,,-Sens)=Tout_JF_P,NOT(NETWORKDAYS.INTL(OFFSET(BF$4,,-Sens),OFFSET(BF$4,,-Sens),Chômés)))),IF(OR(BF$4=Tout_JF_P,NOT(NETWORKDAYS.INTL(BF$4,BF$4,Chômés))),"*",Montant),
"")))))),"")</f>
        <v/>
      </c>
      <c r="BG20" s="41" t="str">
        <f t="array" aca="1" ref="BG20" ca="1">IFERROR(IF(BG$4&lt;$D20,"",
IF(BG$4&gt;La_Dernière_Opération,"",
IF(BG$4=La_Dernière_Opération,Montant,
IF(BG$4=$D20,IF(OR(BG$4=Tout_JF_P,NOT(NETWORKDAYS.INTL(BG$4,BG$4,Chômés))),"*",Montant),
IF(_T_E=BG$4,IF(OR(BG$4=Tout_JF_P,NOT(NETWORKDAYS.INTL(BG$4,BG$4,Chômés))),"*",Montant),
IF(AND(OFFSET(BG20,,-Sens)&lt;&gt;"",OR(OFFSET(BG$4,,-Sens)=Tout_JF_P,NOT(NETWORKDAYS.INTL(OFFSET(BG$4,,-Sens),OFFSET(BG$4,,-Sens),Chômés)))),IF(OR(BG$4=Tout_JF_P,NOT(NETWORKDAYS.INTL(BG$4,BG$4,Chômés))),"*",Montant),
"")))))),"")</f>
        <v/>
      </c>
    </row>
    <row r="21" spans="1:59" x14ac:dyDescent="0.45">
      <c r="A21" s="32" t="s">
        <v>116</v>
      </c>
      <c r="B21" s="46"/>
      <c r="C21" s="46"/>
      <c r="D21" s="58"/>
      <c r="E21" s="32"/>
      <c r="F21" s="64" t="str">
        <f t="array" aca="1" ref="F21" ca="1">IF(OR($D21=Fériés,$D21=Ponts,NOT(NETWORKDAYS.INTL($D21,$D21,Chômés))),"Erreur de",IF($D21="","Absence de",IFERROR(
IF($G21="Terminé","Opération",
IF(TODAY()&lt;=$D21,$D21,
IF($G21&lt;WORKDAY.INTL(Prochaine_Echéance,IF(OR(WORKDAY.INTL(Prochaine_Echéance,0,Chômés,Tout_JF_P)=Tout_JF_P),1,0)*Sens,Chômés,Tout_JF_P),
$G21,
WORKDAY.INTL(Prochaine_Echéance,IF(OR(WORKDAY.INTL(Prochaine_Echéance,0,Chômés,Tout_JF_P)=Tout_JF_P),1,0)*Sens,Chômés,Tout_JF_P))
)),
IF($D21="","Absence de","Erreur de"))))</f>
        <v>Erreur de</v>
      </c>
      <c r="G21" s="62" t="e">
        <f t="shared" ca="1" si="19"/>
        <v>#VALUE!</v>
      </c>
      <c r="H21" s="62"/>
      <c r="I21" s="41" t="str">
        <f t="array" aca="1" ref="I21" ca="1">IFERROR(IF(I$4&lt;$D21,"",
IF(I$4&gt;La_Dernière_Opération,"",
IF(I$4=La_Dernière_Opération,Montant,
IF(I$4=$D21,IF(OR(I$4=Tout_JF_P,NOT(NETWORKDAYS.INTL(I$4,I$4,Chômés))),"*",Montant),
IF(_T_E=I$4,IF(OR(I$4=Tout_JF_P,NOT(NETWORKDAYS.INTL(I$4,I$4,Chômés))),"*",Montant),
IF(AND(OFFSET(I21,,-Sens)&lt;&gt;"",OR(OFFSET(I$4,,-Sens)=Tout_JF_P,NOT(NETWORKDAYS.INTL(OFFSET(I$4,,-Sens),OFFSET(I$4,,-Sens),Chômés)))),IF(OR(I$4=Tout_JF_P,NOT(NETWORKDAYS.INTL(I$4,I$4,Chômés))),"*",Montant),
"")))))),"")</f>
        <v/>
      </c>
      <c r="J21" s="41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1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1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1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1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1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1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6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46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46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46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46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46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46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46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46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46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46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46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46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46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46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46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/>
      </c>
      <c r="AG21" s="46" t="str">
        <f ca="1">IFERROR(IF(J$11=$E30,"x",IF(AND(((J$11-$E30)/VLOOKUP($D30,Tableau1,6,0))=INT(((J$11-$E30)/VLOOKUP($D30,Tableau1,6,0))),$D30&lt;&gt;""),"S","")),"")</f>
        <v>x</v>
      </c>
      <c r="AH21" s="46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46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46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46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46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46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46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46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46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46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46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46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46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46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46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46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46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  <c r="AY21" s="46" t="str">
        <f t="array" aca="1" ref="AY21" ca="1">IFERROR(IF(AY$4&lt;$D21,"",
IF(AY$4&gt;La_Dernière_Opération,"",
IF(AY$4=La_Dernière_Opération,Montant,
IF(AY$4=$D21,IF(OR(AY$4=Tout_JF_P,NOT(NETWORKDAYS.INTL(AY$4,AY$4,Chômés))),"*",Montant),
IF(_T_E=AY$4,IF(OR(AY$4=Tout_JF_P,NOT(NETWORKDAYS.INTL(AY$4,AY$4,Chômés))),"*",Montant),
IF(AND(OFFSET(AY21,,-Sens)&lt;&gt;"",OR(OFFSET(AY$4,,-Sens)=Tout_JF_P,NOT(NETWORKDAYS.INTL(OFFSET(AY$4,,-Sens),OFFSET(AY$4,,-Sens),Chômés)))),IF(OR(AY$4=Tout_JF_P,NOT(NETWORKDAYS.INTL(AY$4,AY$4,Chômés))),"*",Montant),
"")))))),"")</f>
        <v/>
      </c>
      <c r="AZ21" s="46" t="str">
        <f t="array" aca="1" ref="AZ21" ca="1">IFERROR(IF(AZ$4&lt;$D21,"",
IF(AZ$4&gt;La_Dernière_Opération,"",
IF(AZ$4=La_Dernière_Opération,Montant,
IF(AZ$4=$D21,IF(OR(AZ$4=Tout_JF_P,NOT(NETWORKDAYS.INTL(AZ$4,AZ$4,Chômés))),"*",Montant),
IF(_T_E=AZ$4,IF(OR(AZ$4=Tout_JF_P,NOT(NETWORKDAYS.INTL(AZ$4,AZ$4,Chômés))),"*",Montant),
IF(AND(OFFSET(AZ21,,-Sens)&lt;&gt;"",OR(OFFSET(AZ$4,,-Sens)=Tout_JF_P,NOT(NETWORKDAYS.INTL(OFFSET(AZ$4,,-Sens),OFFSET(AZ$4,,-Sens),Chômés)))),IF(OR(AZ$4=Tout_JF_P,NOT(NETWORKDAYS.INTL(AZ$4,AZ$4,Chômés))),"*",Montant),
"")))))),"")</f>
        <v/>
      </c>
      <c r="BA21" s="46" t="str">
        <f t="array" aca="1" ref="BA21" ca="1">IFERROR(IF(BA$4&lt;$D21,"",
IF(BA$4&gt;La_Dernière_Opération,"",
IF(BA$4=La_Dernière_Opération,Montant,
IF(BA$4=$D21,IF(OR(BA$4=Tout_JF_P,NOT(NETWORKDAYS.INTL(BA$4,BA$4,Chômés))),"*",Montant),
IF(_T_E=BA$4,IF(OR(BA$4=Tout_JF_P,NOT(NETWORKDAYS.INTL(BA$4,BA$4,Chômés))),"*",Montant),
IF(AND(OFFSET(BA21,,-Sens)&lt;&gt;"",OR(OFFSET(BA$4,,-Sens)=Tout_JF_P,NOT(NETWORKDAYS.INTL(OFFSET(BA$4,,-Sens),OFFSET(BA$4,,-Sens),Chômés)))),IF(OR(BA$4=Tout_JF_P,NOT(NETWORKDAYS.INTL(BA$4,BA$4,Chômés))),"*",Montant),
"")))))),"")</f>
        <v/>
      </c>
      <c r="BB21" s="46" t="str">
        <f t="array" aca="1" ref="BB21" ca="1">IFERROR(IF(BB$4&lt;$D21,"",
IF(BB$4&gt;La_Dernière_Opération,"",
IF(BB$4=La_Dernière_Opération,Montant,
IF(BB$4=$D21,IF(OR(BB$4=Tout_JF_P,NOT(NETWORKDAYS.INTL(BB$4,BB$4,Chômés))),"*",Montant),
IF(_T_E=BB$4,IF(OR(BB$4=Tout_JF_P,NOT(NETWORKDAYS.INTL(BB$4,BB$4,Chômés))),"*",Montant),
IF(AND(OFFSET(BB21,,-Sens)&lt;&gt;"",OR(OFFSET(BB$4,,-Sens)=Tout_JF_P,NOT(NETWORKDAYS.INTL(OFFSET(BB$4,,-Sens),OFFSET(BB$4,,-Sens),Chômés)))),IF(OR(BB$4=Tout_JF_P,NOT(NETWORKDAYS.INTL(BB$4,BB$4,Chômés))),"*",Montant),
"")))))),"")</f>
        <v/>
      </c>
      <c r="BC21" s="46" t="str">
        <f t="array" aca="1" ref="BC21" ca="1">IFERROR(IF(BC$4&lt;$D21,"",
IF(BC$4&gt;La_Dernière_Opération,"",
IF(BC$4=La_Dernière_Opération,Montant,
IF(BC$4=$D21,IF(OR(BC$4=Tout_JF_P,NOT(NETWORKDAYS.INTL(BC$4,BC$4,Chômés))),"*",Montant),
IF(_T_E=BC$4,IF(OR(BC$4=Tout_JF_P,NOT(NETWORKDAYS.INTL(BC$4,BC$4,Chômés))),"*",Montant),
IF(AND(OFFSET(BC21,,-Sens)&lt;&gt;"",OR(OFFSET(BC$4,,-Sens)=Tout_JF_P,NOT(NETWORKDAYS.INTL(OFFSET(BC$4,,-Sens),OFFSET(BC$4,,-Sens),Chômés)))),IF(OR(BC$4=Tout_JF_P,NOT(NETWORKDAYS.INTL(BC$4,BC$4,Chômés))),"*",Montant),
"")))))),"")</f>
        <v/>
      </c>
      <c r="BD21" s="46" t="str">
        <f t="array" aca="1" ref="BD21" ca="1">IFERROR(IF(BD$4&lt;$D21,"",
IF(BD$4&gt;La_Dernière_Opération,"",
IF(BD$4=La_Dernière_Opération,Montant,
IF(BD$4=$D21,IF(OR(BD$4=Tout_JF_P,NOT(NETWORKDAYS.INTL(BD$4,BD$4,Chômés))),"*",Montant),
IF(_T_E=BD$4,IF(OR(BD$4=Tout_JF_P,NOT(NETWORKDAYS.INTL(BD$4,BD$4,Chômés))),"*",Montant),
IF(AND(OFFSET(BD21,,-Sens)&lt;&gt;"",OR(OFFSET(BD$4,,-Sens)=Tout_JF_P,NOT(NETWORKDAYS.INTL(OFFSET(BD$4,,-Sens),OFFSET(BD$4,,-Sens),Chômés)))),IF(OR(BD$4=Tout_JF_P,NOT(NETWORKDAYS.INTL(BD$4,BD$4,Chômés))),"*",Montant),
"")))))),"")</f>
        <v/>
      </c>
      <c r="BE21" s="46" t="str">
        <f t="array" aca="1" ref="BE21" ca="1">IFERROR(IF(BE$4&lt;$D21,"",
IF(BE$4&gt;La_Dernière_Opération,"",
IF(BE$4=La_Dernière_Opération,Montant,
IF(BE$4=$D21,IF(OR(BE$4=Tout_JF_P,NOT(NETWORKDAYS.INTL(BE$4,BE$4,Chômés))),"*",Montant),
IF(_T_E=BE$4,IF(OR(BE$4=Tout_JF_P,NOT(NETWORKDAYS.INTL(BE$4,BE$4,Chômés))),"*",Montant),
IF(AND(OFFSET(BE21,,-Sens)&lt;&gt;"",OR(OFFSET(BE$4,,-Sens)=Tout_JF_P,NOT(NETWORKDAYS.INTL(OFFSET(BE$4,,-Sens),OFFSET(BE$4,,-Sens),Chômés)))),IF(OR(BE$4=Tout_JF_P,NOT(NETWORKDAYS.INTL(BE$4,BE$4,Chômés))),"*",Montant),
"")))))),"")</f>
        <v/>
      </c>
      <c r="BF21" s="46" t="str">
        <f t="array" aca="1" ref="BF21" ca="1">IFERROR(IF(BF$4&lt;$D21,"",
IF(BF$4&gt;La_Dernière_Opération,"",
IF(BF$4=La_Dernière_Opération,Montant,
IF(BF$4=$D21,IF(OR(BF$4=Tout_JF_P,NOT(NETWORKDAYS.INTL(BF$4,BF$4,Chômés))),"*",Montant),
IF(_T_E=BF$4,IF(OR(BF$4=Tout_JF_P,NOT(NETWORKDAYS.INTL(BF$4,BF$4,Chômés))),"*",Montant),
IF(AND(OFFSET(BF21,,-Sens)&lt;&gt;"",OR(OFFSET(BF$4,,-Sens)=Tout_JF_P,NOT(NETWORKDAYS.INTL(OFFSET(BF$4,,-Sens),OFFSET(BF$4,,-Sens),Chômés)))),IF(OR(BF$4=Tout_JF_P,NOT(NETWORKDAYS.INTL(BF$4,BF$4,Chômés))),"*",Montant),
"")))))),"")</f>
        <v/>
      </c>
      <c r="BG21" s="41" t="str">
        <f t="array" aca="1" ref="BG21" ca="1">IFERROR(IF(BG$4&lt;$D21,"",
IF(BG$4&gt;La_Dernière_Opération,"",
IF(BG$4=La_Dernière_Opération,Montant,
IF(BG$4=$D21,IF(OR(BG$4=Tout_JF_P,NOT(NETWORKDAYS.INTL(BG$4,BG$4,Chômés))),"*",Montant),
IF(_T_E=BG$4,IF(OR(BG$4=Tout_JF_P,NOT(NETWORKDAYS.INTL(BG$4,BG$4,Chômés))),"*",Montant),
IF(AND(OFFSET(BG21,,-Sens)&lt;&gt;"",OR(OFFSET(BG$4,,-Sens)=Tout_JF_P,NOT(NETWORKDAYS.INTL(OFFSET(BG$4,,-Sens),OFFSET(BG$4,,-Sens),Chômés)))),IF(OR(BG$4=Tout_JF_P,NOT(NETWORKDAYS.INTL(BG$4,BG$4,Chômés))),"*",Montant),
"")))))),"")</f>
        <v/>
      </c>
    </row>
    <row r="22" spans="1:59" x14ac:dyDescent="0.45">
      <c r="A22" s="32" t="s">
        <v>117</v>
      </c>
      <c r="B22" s="46"/>
      <c r="C22" s="46"/>
      <c r="D22" s="58"/>
      <c r="E22" s="32"/>
      <c r="F22" s="64" t="str">
        <f t="array" aca="1" ref="F22" ca="1">IF(OR($D22=Fériés,$D22=Ponts,NOT(NETWORKDAYS.INTL($D22,$D22,Chômés))),"Erreur de",IF($D22="","Absence de",IFERROR(
IF($G22="Terminé","Opération",
IF(TODAY()&lt;=$D22,$D22,
IF($G22&lt;WORKDAY.INTL(Prochaine_Echéance,IF(OR(WORKDAY.INTL(Prochaine_Echéance,0,Chômés,Tout_JF_P)=Tout_JF_P),1,0)*Sens,Chômés,Tout_JF_P),
$G22,
WORKDAY.INTL(Prochaine_Echéance,IF(OR(WORKDAY.INTL(Prochaine_Echéance,0,Chômés,Tout_JF_P)=Tout_JF_P),1,0)*Sens,Chômés,Tout_JF_P))
)),
IF($D22="","Absence de","Erreur de"))))</f>
        <v>Erreur de</v>
      </c>
      <c r="G22" s="62" t="e">
        <f t="shared" ca="1" si="19"/>
        <v>#VALUE!</v>
      </c>
      <c r="H22" s="62"/>
      <c r="I22" s="41" t="str">
        <f t="array" aca="1" ref="I22" ca="1">IFERROR(IF(I$4&lt;$D22,"",
IF(I$4&gt;La_Dernière_Opération,"",
IF(I$4=La_Dernière_Opération,Montant,
IF(I$4=$D22,IF(OR(I$4=Tout_JF_P,NOT(NETWORKDAYS.INTL(I$4,I$4,Chômés))),"*",Montant),
IF(_T_E=I$4,IF(OR(I$4=Tout_JF_P,NOT(NETWORKDAYS.INTL(I$4,I$4,Chômés))),"*",Montant),
IF(AND(OFFSET(I22,,-Sens)&lt;&gt;"",OR(OFFSET(I$4,,-Sens)=Tout_JF_P,NOT(NETWORKDAYS.INTL(OFFSET(I$4,,-Sens),OFFSET(I$4,,-Sens),Chômés)))),IF(OR(I$4=Tout_JF_P,NOT(NETWORKDAYS.INTL(I$4,I$4,Chômés))),"*",Montant),
"")))))),"")</f>
        <v/>
      </c>
      <c r="J22" s="41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1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1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1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1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1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1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6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46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46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46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46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46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46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46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46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46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46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46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46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46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46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46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46" t="str">
        <f ca="1">IFERROR(IF(J$11=$E31,"x",IF(AND(((J$11-$E31)/VLOOKUP($D31,Tableau1,6,0))=INT(((J$11-$E31)/VLOOKUP($D31,Tableau1,6,0))),$D31&lt;&gt;""),"S","")),"")</f>
        <v>x</v>
      </c>
      <c r="AH22" s="46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46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46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46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46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/>
      </c>
      <c r="AM22" s="46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46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46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46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46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46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46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46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46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46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46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46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  <c r="AY22" s="46" t="str">
        <f t="array" aca="1" ref="AY22" ca="1">IFERROR(IF(AY$4&lt;$D22,"",
IF(AY$4&gt;La_Dernière_Opération,"",
IF(AY$4=La_Dernière_Opération,Montant,
IF(AY$4=$D22,IF(OR(AY$4=Tout_JF_P,NOT(NETWORKDAYS.INTL(AY$4,AY$4,Chômés))),"*",Montant),
IF(_T_E=AY$4,IF(OR(AY$4=Tout_JF_P,NOT(NETWORKDAYS.INTL(AY$4,AY$4,Chômés))),"*",Montant),
IF(AND(OFFSET(AY22,,-Sens)&lt;&gt;"",OR(OFFSET(AY$4,,-Sens)=Tout_JF_P,NOT(NETWORKDAYS.INTL(OFFSET(AY$4,,-Sens),OFFSET(AY$4,,-Sens),Chômés)))),IF(OR(AY$4=Tout_JF_P,NOT(NETWORKDAYS.INTL(AY$4,AY$4,Chômés))),"*",Montant),
"")))))),"")</f>
        <v/>
      </c>
      <c r="AZ22" s="46" t="str">
        <f t="array" aca="1" ref="AZ22" ca="1">IFERROR(IF(AZ$4&lt;$D22,"",
IF(AZ$4&gt;La_Dernière_Opération,"",
IF(AZ$4=La_Dernière_Opération,Montant,
IF(AZ$4=$D22,IF(OR(AZ$4=Tout_JF_P,NOT(NETWORKDAYS.INTL(AZ$4,AZ$4,Chômés))),"*",Montant),
IF(_T_E=AZ$4,IF(OR(AZ$4=Tout_JF_P,NOT(NETWORKDAYS.INTL(AZ$4,AZ$4,Chômés))),"*",Montant),
IF(AND(OFFSET(AZ22,,-Sens)&lt;&gt;"",OR(OFFSET(AZ$4,,-Sens)=Tout_JF_P,NOT(NETWORKDAYS.INTL(OFFSET(AZ$4,,-Sens),OFFSET(AZ$4,,-Sens),Chômés)))),IF(OR(AZ$4=Tout_JF_P,NOT(NETWORKDAYS.INTL(AZ$4,AZ$4,Chômés))),"*",Montant),
"")))))),"")</f>
        <v/>
      </c>
      <c r="BA22" s="46" t="str">
        <f t="array" aca="1" ref="BA22" ca="1">IFERROR(IF(BA$4&lt;$D22,"",
IF(BA$4&gt;La_Dernière_Opération,"",
IF(BA$4=La_Dernière_Opération,Montant,
IF(BA$4=$D22,IF(OR(BA$4=Tout_JF_P,NOT(NETWORKDAYS.INTL(BA$4,BA$4,Chômés))),"*",Montant),
IF(_T_E=BA$4,IF(OR(BA$4=Tout_JF_P,NOT(NETWORKDAYS.INTL(BA$4,BA$4,Chômés))),"*",Montant),
IF(AND(OFFSET(BA22,,-Sens)&lt;&gt;"",OR(OFFSET(BA$4,,-Sens)=Tout_JF_P,NOT(NETWORKDAYS.INTL(OFFSET(BA$4,,-Sens),OFFSET(BA$4,,-Sens),Chômés)))),IF(OR(BA$4=Tout_JF_P,NOT(NETWORKDAYS.INTL(BA$4,BA$4,Chômés))),"*",Montant),
"")))))),"")</f>
        <v/>
      </c>
      <c r="BB22" s="46" t="str">
        <f t="array" aca="1" ref="BB22" ca="1">IFERROR(IF(BB$4&lt;$D22,"",
IF(BB$4&gt;La_Dernière_Opération,"",
IF(BB$4=La_Dernière_Opération,Montant,
IF(BB$4=$D22,IF(OR(BB$4=Tout_JF_P,NOT(NETWORKDAYS.INTL(BB$4,BB$4,Chômés))),"*",Montant),
IF(_T_E=BB$4,IF(OR(BB$4=Tout_JF_P,NOT(NETWORKDAYS.INTL(BB$4,BB$4,Chômés))),"*",Montant),
IF(AND(OFFSET(BB22,,-Sens)&lt;&gt;"",OR(OFFSET(BB$4,,-Sens)=Tout_JF_P,NOT(NETWORKDAYS.INTL(OFFSET(BB$4,,-Sens),OFFSET(BB$4,,-Sens),Chômés)))),IF(OR(BB$4=Tout_JF_P,NOT(NETWORKDAYS.INTL(BB$4,BB$4,Chômés))),"*",Montant),
"")))))),"")</f>
        <v/>
      </c>
      <c r="BC22" s="46" t="str">
        <f t="array" aca="1" ref="BC22" ca="1">IFERROR(IF(BC$4&lt;$D22,"",
IF(BC$4&gt;La_Dernière_Opération,"",
IF(BC$4=La_Dernière_Opération,Montant,
IF(BC$4=$D22,IF(OR(BC$4=Tout_JF_P,NOT(NETWORKDAYS.INTL(BC$4,BC$4,Chômés))),"*",Montant),
IF(_T_E=BC$4,IF(OR(BC$4=Tout_JF_P,NOT(NETWORKDAYS.INTL(BC$4,BC$4,Chômés))),"*",Montant),
IF(AND(OFFSET(BC22,,-Sens)&lt;&gt;"",OR(OFFSET(BC$4,,-Sens)=Tout_JF_P,NOT(NETWORKDAYS.INTL(OFFSET(BC$4,,-Sens),OFFSET(BC$4,,-Sens),Chômés)))),IF(OR(BC$4=Tout_JF_P,NOT(NETWORKDAYS.INTL(BC$4,BC$4,Chômés))),"*",Montant),
"")))))),"")</f>
        <v/>
      </c>
      <c r="BD22" s="46" t="str">
        <f t="array" aca="1" ref="BD22" ca="1">IFERROR(IF(BD$4&lt;$D22,"",
IF(BD$4&gt;La_Dernière_Opération,"",
IF(BD$4=La_Dernière_Opération,Montant,
IF(BD$4=$D22,IF(OR(BD$4=Tout_JF_P,NOT(NETWORKDAYS.INTL(BD$4,BD$4,Chômés))),"*",Montant),
IF(_T_E=BD$4,IF(OR(BD$4=Tout_JF_P,NOT(NETWORKDAYS.INTL(BD$4,BD$4,Chômés))),"*",Montant),
IF(AND(OFFSET(BD22,,-Sens)&lt;&gt;"",OR(OFFSET(BD$4,,-Sens)=Tout_JF_P,NOT(NETWORKDAYS.INTL(OFFSET(BD$4,,-Sens),OFFSET(BD$4,,-Sens),Chômés)))),IF(OR(BD$4=Tout_JF_P,NOT(NETWORKDAYS.INTL(BD$4,BD$4,Chômés))),"*",Montant),
"")))))),"")</f>
        <v/>
      </c>
      <c r="BE22" s="46" t="str">
        <f t="array" aca="1" ref="BE22" ca="1">IFERROR(IF(BE$4&lt;$D22,"",
IF(BE$4&gt;La_Dernière_Opération,"",
IF(BE$4=La_Dernière_Opération,Montant,
IF(BE$4=$D22,IF(OR(BE$4=Tout_JF_P,NOT(NETWORKDAYS.INTL(BE$4,BE$4,Chômés))),"*",Montant),
IF(_T_E=BE$4,IF(OR(BE$4=Tout_JF_P,NOT(NETWORKDAYS.INTL(BE$4,BE$4,Chômés))),"*",Montant),
IF(AND(OFFSET(BE22,,-Sens)&lt;&gt;"",OR(OFFSET(BE$4,,-Sens)=Tout_JF_P,NOT(NETWORKDAYS.INTL(OFFSET(BE$4,,-Sens),OFFSET(BE$4,,-Sens),Chômés)))),IF(OR(BE$4=Tout_JF_P,NOT(NETWORKDAYS.INTL(BE$4,BE$4,Chômés))),"*",Montant),
"")))))),"")</f>
        <v/>
      </c>
      <c r="BF22" s="46" t="str">
        <f t="array" aca="1" ref="BF22" ca="1">IFERROR(IF(BF$4&lt;$D22,"",
IF(BF$4&gt;La_Dernière_Opération,"",
IF(BF$4=La_Dernière_Opération,Montant,
IF(BF$4=$D22,IF(OR(BF$4=Tout_JF_P,NOT(NETWORKDAYS.INTL(BF$4,BF$4,Chômés))),"*",Montant),
IF(_T_E=BF$4,IF(OR(BF$4=Tout_JF_P,NOT(NETWORKDAYS.INTL(BF$4,BF$4,Chômés))),"*",Montant),
IF(AND(OFFSET(BF22,,-Sens)&lt;&gt;"",OR(OFFSET(BF$4,,-Sens)=Tout_JF_P,NOT(NETWORKDAYS.INTL(OFFSET(BF$4,,-Sens),OFFSET(BF$4,,-Sens),Chômés)))),IF(OR(BF$4=Tout_JF_P,NOT(NETWORKDAYS.INTL(BF$4,BF$4,Chômés))),"*",Montant),
"")))))),"")</f>
        <v/>
      </c>
      <c r="BG22" s="41" t="str">
        <f t="array" aca="1" ref="BG22" ca="1">IFERROR(IF(BG$4&lt;$D22,"",
IF(BG$4&gt;La_Dernière_Opération,"",
IF(BG$4=La_Dernière_Opération,Montant,
IF(BG$4=$D22,IF(OR(BG$4=Tout_JF_P,NOT(NETWORKDAYS.INTL(BG$4,BG$4,Chômés))),"*",Montant),
IF(_T_E=BG$4,IF(OR(BG$4=Tout_JF_P,NOT(NETWORKDAYS.INTL(BG$4,BG$4,Chômés))),"*",Montant),
IF(AND(OFFSET(BG22,,-Sens)&lt;&gt;"",OR(OFFSET(BG$4,,-Sens)=Tout_JF_P,NOT(NETWORKDAYS.INTL(OFFSET(BG$4,,-Sens),OFFSET(BG$4,,-Sens),Chômés)))),IF(OR(BG$4=Tout_JF_P,NOT(NETWORKDAYS.INTL(BG$4,BG$4,Chômés))),"*",Montant),
"")))))),"")</f>
        <v/>
      </c>
    </row>
    <row r="23" spans="1:59" x14ac:dyDescent="0.45">
      <c r="A23" s="32" t="s">
        <v>118</v>
      </c>
      <c r="B23" s="46"/>
      <c r="C23" s="46"/>
      <c r="D23" s="58"/>
      <c r="E23" s="32"/>
      <c r="F23" s="64" t="str">
        <f t="array" aca="1" ref="F23" ca="1">IF(OR($D23=Fériés,$D23=Ponts,NOT(NETWORKDAYS.INTL($D23,$D23,Chômés))),"Erreur de",IF($D23="","Absence de",IFERROR(
IF($G23="Terminé","Opération",
IF(TODAY()&lt;=$D23,$D23,
IF($G23&lt;WORKDAY.INTL(Prochaine_Echéance,IF(OR(WORKDAY.INTL(Prochaine_Echéance,0,Chômés,Tout_JF_P)=Tout_JF_P),1,0)*Sens,Chômés,Tout_JF_P),
$G23,
WORKDAY.INTL(Prochaine_Echéance,IF(OR(WORKDAY.INTL(Prochaine_Echéance,0,Chômés,Tout_JF_P)=Tout_JF_P),1,0)*Sens,Chômés,Tout_JF_P))
)),
IF($D23="","Absence de","Erreur de"))))</f>
        <v>Erreur de</v>
      </c>
      <c r="G23" s="62" t="e">
        <f t="shared" ca="1" si="19"/>
        <v>#VALUE!</v>
      </c>
      <c r="H23" s="62"/>
      <c r="I23" s="41" t="str">
        <f t="array" aca="1" ref="I23" ca="1">IFERROR(IF(I$4&lt;$D23,"",
IF(I$4&gt;La_Dernière_Opération,"",
IF(I$4=La_Dernière_Opération,Montant,
IF(I$4=$D23,IF(OR(I$4=Tout_JF_P,NOT(NETWORKDAYS.INTL(I$4,I$4,Chômés))),"*",Montant),
IF(_T_E=I$4,IF(OR(I$4=Tout_JF_P,NOT(NETWORKDAYS.INTL(I$4,I$4,Chômés))),"*",Montant),
IF(AND(OFFSET(I23,,-Sens)&lt;&gt;"",OR(OFFSET(I$4,,-Sens)=Tout_JF_P,NOT(NETWORKDAYS.INTL(OFFSET(I$4,,-Sens),OFFSET(I$4,,-Sens),Chômés)))),IF(OR(I$4=Tout_JF_P,NOT(NETWORKDAYS.INTL(I$4,I$4,Chômés))),"*",Montant),
"")))))),"")</f>
        <v/>
      </c>
      <c r="J23" s="41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1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1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1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1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1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1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6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46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46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46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46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46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46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46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46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46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46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46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46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46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46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46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46" t="str">
        <f ca="1">IFERROR(IF(J$11=$E32,"x",IF(AND(((J$11-$E32)/VLOOKUP($D32,Tableau1,6,0))=INT(((J$11-$E32)/VLOOKUP($D32,Tableau1,6,0))),$D32&lt;&gt;""),"S","")),"")</f>
        <v>x</v>
      </c>
      <c r="AH23" s="46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46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46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46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46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46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46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46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46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46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46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46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46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46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46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46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46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  <c r="AY23" s="46" t="str">
        <f t="array" aca="1" ref="AY23" ca="1">IFERROR(IF(AY$4&lt;$D23,"",
IF(AY$4&gt;La_Dernière_Opération,"",
IF(AY$4=La_Dernière_Opération,Montant,
IF(AY$4=$D23,IF(OR(AY$4=Tout_JF_P,NOT(NETWORKDAYS.INTL(AY$4,AY$4,Chômés))),"*",Montant),
IF(_T_E=AY$4,IF(OR(AY$4=Tout_JF_P,NOT(NETWORKDAYS.INTL(AY$4,AY$4,Chômés))),"*",Montant),
IF(AND(OFFSET(AY23,,-Sens)&lt;&gt;"",OR(OFFSET(AY$4,,-Sens)=Tout_JF_P,NOT(NETWORKDAYS.INTL(OFFSET(AY$4,,-Sens),OFFSET(AY$4,,-Sens),Chômés)))),IF(OR(AY$4=Tout_JF_P,NOT(NETWORKDAYS.INTL(AY$4,AY$4,Chômés))),"*",Montant),
"")))))),"")</f>
        <v/>
      </c>
      <c r="AZ23" s="46" t="str">
        <f t="array" aca="1" ref="AZ23" ca="1">IFERROR(IF(AZ$4&lt;$D23,"",
IF(AZ$4&gt;La_Dernière_Opération,"",
IF(AZ$4=La_Dernière_Opération,Montant,
IF(AZ$4=$D23,IF(OR(AZ$4=Tout_JF_P,NOT(NETWORKDAYS.INTL(AZ$4,AZ$4,Chômés))),"*",Montant),
IF(_T_E=AZ$4,IF(OR(AZ$4=Tout_JF_P,NOT(NETWORKDAYS.INTL(AZ$4,AZ$4,Chômés))),"*",Montant),
IF(AND(OFFSET(AZ23,,-Sens)&lt;&gt;"",OR(OFFSET(AZ$4,,-Sens)=Tout_JF_P,NOT(NETWORKDAYS.INTL(OFFSET(AZ$4,,-Sens),OFFSET(AZ$4,,-Sens),Chômés)))),IF(OR(AZ$4=Tout_JF_P,NOT(NETWORKDAYS.INTL(AZ$4,AZ$4,Chômés))),"*",Montant),
"")))))),"")</f>
        <v/>
      </c>
      <c r="BA23" s="46" t="str">
        <f t="array" aca="1" ref="BA23" ca="1">IFERROR(IF(BA$4&lt;$D23,"",
IF(BA$4&gt;La_Dernière_Opération,"",
IF(BA$4=La_Dernière_Opération,Montant,
IF(BA$4=$D23,IF(OR(BA$4=Tout_JF_P,NOT(NETWORKDAYS.INTL(BA$4,BA$4,Chômés))),"*",Montant),
IF(_T_E=BA$4,IF(OR(BA$4=Tout_JF_P,NOT(NETWORKDAYS.INTL(BA$4,BA$4,Chômés))),"*",Montant),
IF(AND(OFFSET(BA23,,-Sens)&lt;&gt;"",OR(OFFSET(BA$4,,-Sens)=Tout_JF_P,NOT(NETWORKDAYS.INTL(OFFSET(BA$4,,-Sens),OFFSET(BA$4,,-Sens),Chômés)))),IF(OR(BA$4=Tout_JF_P,NOT(NETWORKDAYS.INTL(BA$4,BA$4,Chômés))),"*",Montant),
"")))))),"")</f>
        <v/>
      </c>
      <c r="BB23" s="46" t="str">
        <f t="array" aca="1" ref="BB23" ca="1">IFERROR(IF(BB$4&lt;$D23,"",
IF(BB$4&gt;La_Dernière_Opération,"",
IF(BB$4=La_Dernière_Opération,Montant,
IF(BB$4=$D23,IF(OR(BB$4=Tout_JF_P,NOT(NETWORKDAYS.INTL(BB$4,BB$4,Chômés))),"*",Montant),
IF(_T_E=BB$4,IF(OR(BB$4=Tout_JF_P,NOT(NETWORKDAYS.INTL(BB$4,BB$4,Chômés))),"*",Montant),
IF(AND(OFFSET(BB23,,-Sens)&lt;&gt;"",OR(OFFSET(BB$4,,-Sens)=Tout_JF_P,NOT(NETWORKDAYS.INTL(OFFSET(BB$4,,-Sens),OFFSET(BB$4,,-Sens),Chômés)))),IF(OR(BB$4=Tout_JF_P,NOT(NETWORKDAYS.INTL(BB$4,BB$4,Chômés))),"*",Montant),
"")))))),"")</f>
        <v/>
      </c>
      <c r="BC23" s="46" t="str">
        <f t="array" aca="1" ref="BC23" ca="1">IFERROR(IF(BC$4&lt;$D23,"",
IF(BC$4&gt;La_Dernière_Opération,"",
IF(BC$4=La_Dernière_Opération,Montant,
IF(BC$4=$D23,IF(OR(BC$4=Tout_JF_P,NOT(NETWORKDAYS.INTL(BC$4,BC$4,Chômés))),"*",Montant),
IF(_T_E=BC$4,IF(OR(BC$4=Tout_JF_P,NOT(NETWORKDAYS.INTL(BC$4,BC$4,Chômés))),"*",Montant),
IF(AND(OFFSET(BC23,,-Sens)&lt;&gt;"",OR(OFFSET(BC$4,,-Sens)=Tout_JF_P,NOT(NETWORKDAYS.INTL(OFFSET(BC$4,,-Sens),OFFSET(BC$4,,-Sens),Chômés)))),IF(OR(BC$4=Tout_JF_P,NOT(NETWORKDAYS.INTL(BC$4,BC$4,Chômés))),"*",Montant),
"")))))),"")</f>
        <v/>
      </c>
      <c r="BD23" s="46" t="str">
        <f t="array" aca="1" ref="BD23" ca="1">IFERROR(IF(BD$4&lt;$D23,"",
IF(BD$4&gt;La_Dernière_Opération,"",
IF(BD$4=La_Dernière_Opération,Montant,
IF(BD$4=$D23,IF(OR(BD$4=Tout_JF_P,NOT(NETWORKDAYS.INTL(BD$4,BD$4,Chômés))),"*",Montant),
IF(_T_E=BD$4,IF(OR(BD$4=Tout_JF_P,NOT(NETWORKDAYS.INTL(BD$4,BD$4,Chômés))),"*",Montant),
IF(AND(OFFSET(BD23,,-Sens)&lt;&gt;"",OR(OFFSET(BD$4,,-Sens)=Tout_JF_P,NOT(NETWORKDAYS.INTL(OFFSET(BD$4,,-Sens),OFFSET(BD$4,,-Sens),Chômés)))),IF(OR(BD$4=Tout_JF_P,NOT(NETWORKDAYS.INTL(BD$4,BD$4,Chômés))),"*",Montant),
"")))))),"")</f>
        <v/>
      </c>
      <c r="BE23" s="46" t="str">
        <f t="array" aca="1" ref="BE23" ca="1">IFERROR(IF(BE$4&lt;$D23,"",
IF(BE$4&gt;La_Dernière_Opération,"",
IF(BE$4=La_Dernière_Opération,Montant,
IF(BE$4=$D23,IF(OR(BE$4=Tout_JF_P,NOT(NETWORKDAYS.INTL(BE$4,BE$4,Chômés))),"*",Montant),
IF(_T_E=BE$4,IF(OR(BE$4=Tout_JF_P,NOT(NETWORKDAYS.INTL(BE$4,BE$4,Chômés))),"*",Montant),
IF(AND(OFFSET(BE23,,-Sens)&lt;&gt;"",OR(OFFSET(BE$4,,-Sens)=Tout_JF_P,NOT(NETWORKDAYS.INTL(OFFSET(BE$4,,-Sens),OFFSET(BE$4,,-Sens),Chômés)))),IF(OR(BE$4=Tout_JF_P,NOT(NETWORKDAYS.INTL(BE$4,BE$4,Chômés))),"*",Montant),
"")))))),"")</f>
        <v/>
      </c>
      <c r="BF23" s="46" t="str">
        <f t="array" aca="1" ref="BF23" ca="1">IFERROR(IF(BF$4&lt;$D23,"",
IF(BF$4&gt;La_Dernière_Opération,"",
IF(BF$4=La_Dernière_Opération,Montant,
IF(BF$4=$D23,IF(OR(BF$4=Tout_JF_P,NOT(NETWORKDAYS.INTL(BF$4,BF$4,Chômés))),"*",Montant),
IF(_T_E=BF$4,IF(OR(BF$4=Tout_JF_P,NOT(NETWORKDAYS.INTL(BF$4,BF$4,Chômés))),"*",Montant),
IF(AND(OFFSET(BF23,,-Sens)&lt;&gt;"",OR(OFFSET(BF$4,,-Sens)=Tout_JF_P,NOT(NETWORKDAYS.INTL(OFFSET(BF$4,,-Sens),OFFSET(BF$4,,-Sens),Chômés)))),IF(OR(BF$4=Tout_JF_P,NOT(NETWORKDAYS.INTL(BF$4,BF$4,Chômés))),"*",Montant),
"")))))),"")</f>
        <v/>
      </c>
      <c r="BG23" s="41" t="str">
        <f t="array" aca="1" ref="BG23" ca="1">IFERROR(IF(BG$4&lt;$D23,"",
IF(BG$4&gt;La_Dernière_Opération,"",
IF(BG$4=La_Dernière_Opération,Montant,
IF(BG$4=$D23,IF(OR(BG$4=Tout_JF_P,NOT(NETWORKDAYS.INTL(BG$4,BG$4,Chômés))),"*",Montant),
IF(_T_E=BG$4,IF(OR(BG$4=Tout_JF_P,NOT(NETWORKDAYS.INTL(BG$4,BG$4,Chômés))),"*",Montant),
IF(AND(OFFSET(BG23,,-Sens)&lt;&gt;"",OR(OFFSET(BG$4,,-Sens)=Tout_JF_P,NOT(NETWORKDAYS.INTL(OFFSET(BG$4,,-Sens),OFFSET(BG$4,,-Sens),Chômés)))),IF(OR(BG$4=Tout_JF_P,NOT(NETWORKDAYS.INTL(BG$4,BG$4,Chômés))),"*",Montant),
"")))))),"")</f>
        <v/>
      </c>
    </row>
    <row r="24" spans="1:59" x14ac:dyDescent="0.45">
      <c r="A24" s="32" t="s">
        <v>119</v>
      </c>
      <c r="B24" s="46"/>
      <c r="C24" s="46"/>
      <c r="D24" s="58"/>
      <c r="E24" s="32"/>
      <c r="F24" s="64" t="str">
        <f t="array" aca="1" ref="F24" ca="1">IF(OR($D24=Fériés,$D24=Ponts,NOT(NETWORKDAYS.INTL($D24,$D24,Chômés))),"Erreur de",IF($D24="","Absence de",IFERROR(
IF($G24="Terminé","Opération",
IF(TODAY()&lt;=$D24,$D24,
IF($G24&lt;WORKDAY.INTL(Prochaine_Echéance,IF(OR(WORKDAY.INTL(Prochaine_Echéance,0,Chômés,Tout_JF_P)=Tout_JF_P),1,0)*Sens,Chômés,Tout_JF_P),
$G24,
WORKDAY.INTL(Prochaine_Echéance,IF(OR(WORKDAY.INTL(Prochaine_Echéance,0,Chômés,Tout_JF_P)=Tout_JF_P),1,0)*Sens,Chômés,Tout_JF_P))
)),
IF($D24="","Absence de","Erreur de"))))</f>
        <v>Erreur de</v>
      </c>
      <c r="G24" s="62" t="e">
        <f t="shared" ca="1" si="19"/>
        <v>#VALUE!</v>
      </c>
      <c r="H24" s="62"/>
      <c r="I24" s="41" t="str">
        <f t="array" aca="1" ref="I24" ca="1">IFERROR(IF(I$4&lt;$D24,"",
IF(I$4&gt;La_Dernière_Opération,"",
IF(I$4=La_Dernière_Opération,Montant,
IF(I$4=$D24,IF(OR(I$4=Tout_JF_P,NOT(NETWORKDAYS.INTL(I$4,I$4,Chômés))),"*",Montant),
IF(_T_E=I$4,IF(OR(I$4=Tout_JF_P,NOT(NETWORKDAYS.INTL(I$4,I$4,Chômés))),"*",Montant),
IF(AND(OFFSET(I24,,-Sens)&lt;&gt;"",OR(OFFSET(I$4,,-Sens)=Tout_JF_P,NOT(NETWORKDAYS.INTL(OFFSET(I$4,,-Sens),OFFSET(I$4,,-Sens),Chômés)))),IF(OR(I$4=Tout_JF_P,NOT(NETWORKDAYS.INTL(I$4,I$4,Chômés))),"*",Montant),
"")))))),"")</f>
        <v/>
      </c>
      <c r="J24" s="41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1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1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1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1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1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1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6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46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46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46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46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46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46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46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46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46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46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46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46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46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46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46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46" t="str">
        <f ca="1">IFERROR(IF(J$11=$E33,"x",IF(AND(((J$11-$E33)/VLOOKUP($D33,Tableau1,6,0))=INT(((J$11-$E33)/VLOOKUP($D33,Tableau1,6,0))),$D33&lt;&gt;""),"S","")),"")</f>
        <v>x</v>
      </c>
      <c r="AH24" s="46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46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46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46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46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46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46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46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46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46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46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46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46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46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46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46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46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  <c r="AY24" s="46" t="str">
        <f t="array" aca="1" ref="AY24" ca="1">IFERROR(IF(AY$4&lt;$D24,"",
IF(AY$4&gt;La_Dernière_Opération,"",
IF(AY$4=La_Dernière_Opération,Montant,
IF(AY$4=$D24,IF(OR(AY$4=Tout_JF_P,NOT(NETWORKDAYS.INTL(AY$4,AY$4,Chômés))),"*",Montant),
IF(_T_E=AY$4,IF(OR(AY$4=Tout_JF_P,NOT(NETWORKDAYS.INTL(AY$4,AY$4,Chômés))),"*",Montant),
IF(AND(OFFSET(AY24,,-Sens)&lt;&gt;"",OR(OFFSET(AY$4,,-Sens)=Tout_JF_P,NOT(NETWORKDAYS.INTL(OFFSET(AY$4,,-Sens),OFFSET(AY$4,,-Sens),Chômés)))),IF(OR(AY$4=Tout_JF_P,NOT(NETWORKDAYS.INTL(AY$4,AY$4,Chômés))),"*",Montant),
"")))))),"")</f>
        <v/>
      </c>
      <c r="AZ24" s="46" t="str">
        <f t="array" aca="1" ref="AZ24" ca="1">IFERROR(IF(AZ$4&lt;$D24,"",
IF(AZ$4&gt;La_Dernière_Opération,"",
IF(AZ$4=La_Dernière_Opération,Montant,
IF(AZ$4=$D24,IF(OR(AZ$4=Tout_JF_P,NOT(NETWORKDAYS.INTL(AZ$4,AZ$4,Chômés))),"*",Montant),
IF(_T_E=AZ$4,IF(OR(AZ$4=Tout_JF_P,NOT(NETWORKDAYS.INTL(AZ$4,AZ$4,Chômés))),"*",Montant),
IF(AND(OFFSET(AZ24,,-Sens)&lt;&gt;"",OR(OFFSET(AZ$4,,-Sens)=Tout_JF_P,NOT(NETWORKDAYS.INTL(OFFSET(AZ$4,,-Sens),OFFSET(AZ$4,,-Sens),Chômés)))),IF(OR(AZ$4=Tout_JF_P,NOT(NETWORKDAYS.INTL(AZ$4,AZ$4,Chômés))),"*",Montant),
"")))))),"")</f>
        <v/>
      </c>
      <c r="BA24" s="46" t="str">
        <f t="array" aca="1" ref="BA24" ca="1">IFERROR(IF(BA$4&lt;$D24,"",
IF(BA$4&gt;La_Dernière_Opération,"",
IF(BA$4=La_Dernière_Opération,Montant,
IF(BA$4=$D24,IF(OR(BA$4=Tout_JF_P,NOT(NETWORKDAYS.INTL(BA$4,BA$4,Chômés))),"*",Montant),
IF(_T_E=BA$4,IF(OR(BA$4=Tout_JF_P,NOT(NETWORKDAYS.INTL(BA$4,BA$4,Chômés))),"*",Montant),
IF(AND(OFFSET(BA24,,-Sens)&lt;&gt;"",OR(OFFSET(BA$4,,-Sens)=Tout_JF_P,NOT(NETWORKDAYS.INTL(OFFSET(BA$4,,-Sens),OFFSET(BA$4,,-Sens),Chômés)))),IF(OR(BA$4=Tout_JF_P,NOT(NETWORKDAYS.INTL(BA$4,BA$4,Chômés))),"*",Montant),
"")))))),"")</f>
        <v/>
      </c>
      <c r="BB24" s="46" t="str">
        <f t="array" aca="1" ref="BB24" ca="1">IFERROR(IF(BB$4&lt;$D24,"",
IF(BB$4&gt;La_Dernière_Opération,"",
IF(BB$4=La_Dernière_Opération,Montant,
IF(BB$4=$D24,IF(OR(BB$4=Tout_JF_P,NOT(NETWORKDAYS.INTL(BB$4,BB$4,Chômés))),"*",Montant),
IF(_T_E=BB$4,IF(OR(BB$4=Tout_JF_P,NOT(NETWORKDAYS.INTL(BB$4,BB$4,Chômés))),"*",Montant),
IF(AND(OFFSET(BB24,,-Sens)&lt;&gt;"",OR(OFFSET(BB$4,,-Sens)=Tout_JF_P,NOT(NETWORKDAYS.INTL(OFFSET(BB$4,,-Sens),OFFSET(BB$4,,-Sens),Chômés)))),IF(OR(BB$4=Tout_JF_P,NOT(NETWORKDAYS.INTL(BB$4,BB$4,Chômés))),"*",Montant),
"")))))),"")</f>
        <v/>
      </c>
      <c r="BC24" s="46" t="str">
        <f t="array" aca="1" ref="BC24" ca="1">IFERROR(IF(BC$4&lt;$D24,"",
IF(BC$4&gt;La_Dernière_Opération,"",
IF(BC$4=La_Dernière_Opération,Montant,
IF(BC$4=$D24,IF(OR(BC$4=Tout_JF_P,NOT(NETWORKDAYS.INTL(BC$4,BC$4,Chômés))),"*",Montant),
IF(_T_E=BC$4,IF(OR(BC$4=Tout_JF_P,NOT(NETWORKDAYS.INTL(BC$4,BC$4,Chômés))),"*",Montant),
IF(AND(OFFSET(BC24,,-Sens)&lt;&gt;"",OR(OFFSET(BC$4,,-Sens)=Tout_JF_P,NOT(NETWORKDAYS.INTL(OFFSET(BC$4,,-Sens),OFFSET(BC$4,,-Sens),Chômés)))),IF(OR(BC$4=Tout_JF_P,NOT(NETWORKDAYS.INTL(BC$4,BC$4,Chômés))),"*",Montant),
"")))))),"")</f>
        <v/>
      </c>
      <c r="BD24" s="46" t="str">
        <f t="array" aca="1" ref="BD24" ca="1">IFERROR(IF(BD$4&lt;$D24,"",
IF(BD$4&gt;La_Dernière_Opération,"",
IF(BD$4=La_Dernière_Opération,Montant,
IF(BD$4=$D24,IF(OR(BD$4=Tout_JF_P,NOT(NETWORKDAYS.INTL(BD$4,BD$4,Chômés))),"*",Montant),
IF(_T_E=BD$4,IF(OR(BD$4=Tout_JF_P,NOT(NETWORKDAYS.INTL(BD$4,BD$4,Chômés))),"*",Montant),
IF(AND(OFFSET(BD24,,-Sens)&lt;&gt;"",OR(OFFSET(BD$4,,-Sens)=Tout_JF_P,NOT(NETWORKDAYS.INTL(OFFSET(BD$4,,-Sens),OFFSET(BD$4,,-Sens),Chômés)))),IF(OR(BD$4=Tout_JF_P,NOT(NETWORKDAYS.INTL(BD$4,BD$4,Chômés))),"*",Montant),
"")))))),"")</f>
        <v/>
      </c>
      <c r="BE24" s="46" t="str">
        <f t="array" aca="1" ref="BE24" ca="1">IFERROR(IF(BE$4&lt;$D24,"",
IF(BE$4&gt;La_Dernière_Opération,"",
IF(BE$4=La_Dernière_Opération,Montant,
IF(BE$4=$D24,IF(OR(BE$4=Tout_JF_P,NOT(NETWORKDAYS.INTL(BE$4,BE$4,Chômés))),"*",Montant),
IF(_T_E=BE$4,IF(OR(BE$4=Tout_JF_P,NOT(NETWORKDAYS.INTL(BE$4,BE$4,Chômés))),"*",Montant),
IF(AND(OFFSET(BE24,,-Sens)&lt;&gt;"",OR(OFFSET(BE$4,,-Sens)=Tout_JF_P,NOT(NETWORKDAYS.INTL(OFFSET(BE$4,,-Sens),OFFSET(BE$4,,-Sens),Chômés)))),IF(OR(BE$4=Tout_JF_P,NOT(NETWORKDAYS.INTL(BE$4,BE$4,Chômés))),"*",Montant),
"")))))),"")</f>
        <v/>
      </c>
      <c r="BF24" s="46" t="str">
        <f t="array" aca="1" ref="BF24" ca="1">IFERROR(IF(BF$4&lt;$D24,"",
IF(BF$4&gt;La_Dernière_Opération,"",
IF(BF$4=La_Dernière_Opération,Montant,
IF(BF$4=$D24,IF(OR(BF$4=Tout_JF_P,NOT(NETWORKDAYS.INTL(BF$4,BF$4,Chômés))),"*",Montant),
IF(_T_E=BF$4,IF(OR(BF$4=Tout_JF_P,NOT(NETWORKDAYS.INTL(BF$4,BF$4,Chômés))),"*",Montant),
IF(AND(OFFSET(BF24,,-Sens)&lt;&gt;"",OR(OFFSET(BF$4,,-Sens)=Tout_JF_P,NOT(NETWORKDAYS.INTL(OFFSET(BF$4,,-Sens),OFFSET(BF$4,,-Sens),Chômés)))),IF(OR(BF$4=Tout_JF_P,NOT(NETWORKDAYS.INTL(BF$4,BF$4,Chômés))),"*",Montant),
"")))))),"")</f>
        <v/>
      </c>
      <c r="BG24" s="41" t="str">
        <f t="array" aca="1" ref="BG24" ca="1">IFERROR(IF(BG$4&lt;$D24,"",
IF(BG$4&gt;La_Dernière_Opération,"",
IF(BG$4=La_Dernière_Opération,Montant,
IF(BG$4=$D24,IF(OR(BG$4=Tout_JF_P,NOT(NETWORKDAYS.INTL(BG$4,BG$4,Chômés))),"*",Montant),
IF(_T_E=BG$4,IF(OR(BG$4=Tout_JF_P,NOT(NETWORKDAYS.INTL(BG$4,BG$4,Chômés))),"*",Montant),
IF(AND(OFFSET(BG24,,-Sens)&lt;&gt;"",OR(OFFSET(BG$4,,-Sens)=Tout_JF_P,NOT(NETWORKDAYS.INTL(OFFSET(BG$4,,-Sens),OFFSET(BG$4,,-Sens),Chômés)))),IF(OR(BG$4=Tout_JF_P,NOT(NETWORKDAYS.INTL(BG$4,BG$4,Chômés))),"*",Montant),
"")))))),"")</f>
        <v/>
      </c>
    </row>
  </sheetData>
  <mergeCells count="3">
    <mergeCell ref="A1:G1"/>
    <mergeCell ref="C2:D2"/>
    <mergeCell ref="E2:I2"/>
  </mergeCells>
  <conditionalFormatting sqref="R1:AZ1">
    <cfRule type="expression" dxfId="21" priority="51">
      <formula>AND(MONTH(R4)&lt;&gt;MONTH(Q4))</formula>
    </cfRule>
    <cfRule type="expression" dxfId="20" priority="53">
      <formula>AND(ISEVEN(MONTH(R4)))</formula>
    </cfRule>
  </conditionalFormatting>
  <conditionalFormatting sqref="R2:AZ2">
    <cfRule type="expression" dxfId="19" priority="50">
      <formula>AND(WEEKNUM(R4,T_SE)&lt;&gt;WEEKNUM(Q4,T_SE))</formula>
    </cfRule>
    <cfRule type="expression" dxfId="18" priority="54">
      <formula>AND(ISEVEN(WEEKNUM(R4,T_SE)))</formula>
    </cfRule>
  </conditionalFormatting>
  <conditionalFormatting sqref="Q2">
    <cfRule type="expression" dxfId="17" priority="46">
      <formula>AND(ISEVEN(WEEKNUM(Q4,T_SE)))</formula>
    </cfRule>
  </conditionalFormatting>
  <conditionalFormatting sqref="Q1">
    <cfRule type="expression" dxfId="16" priority="45">
      <formula>AND(ISEVEN(MONTH(Q4)))</formula>
    </cfRule>
  </conditionalFormatting>
  <conditionalFormatting sqref="Q3:AZ4">
    <cfRule type="expression" dxfId="15" priority="47">
      <formula>OR(ROW($P3)=4,ROW($P3)=3)</formula>
    </cfRule>
    <cfRule type="expression" dxfId="14" priority="55">
      <formula>AND(Q$4=TODAY())</formula>
    </cfRule>
  </conditionalFormatting>
  <conditionalFormatting sqref="G6:G24">
    <cfRule type="cellIs" dxfId="13" priority="1" operator="equal">
      <formula>$C$2</formula>
    </cfRule>
    <cfRule type="cellIs" dxfId="12" priority="3" operator="greaterThan">
      <formula>$C$2</formula>
    </cfRule>
    <cfRule type="cellIs" dxfId="11" priority="2" operator="lessThan">
      <formula>$C$2</formula>
    </cfRule>
  </conditionalFormatting>
  <dataValidations count="1">
    <dataValidation type="list" allowBlank="1" showInputMessage="1" showErrorMessage="1" sqref="E6:E24" xr:uid="{00000000-0002-0000-0000-000000000000}">
      <formula1>Liste_Fréquences</formula1>
    </dataValidation>
  </dataValidations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autoPict="0" r:id="rId5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0</xdr:col>
                <xdr:colOff>342900</xdr:colOff>
                <xdr:row>4</xdr:row>
                <xdr:rowOff>19050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28" r:id="rId6" name="ScrollBar1">
          <controlPr defaultSize="0" autoLine="0" autoPict="0" r:id="rId7">
            <anchor moveWithCells="1">
              <from>
                <xdr:col>0</xdr:col>
                <xdr:colOff>352425</xdr:colOff>
                <xdr:row>2</xdr:row>
                <xdr:rowOff>19050</xdr:rowOff>
              </from>
              <to>
                <xdr:col>14</xdr:col>
                <xdr:colOff>771525</xdr:colOff>
                <xdr:row>4</xdr:row>
                <xdr:rowOff>19050</xdr:rowOff>
              </to>
            </anchor>
          </controlPr>
        </control>
      </mc:Choice>
      <mc:Fallback>
        <control shapeId="1028" r:id="rId6" name="ScrollBar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aramètres"/>
  <dimension ref="A1:N354"/>
  <sheetViews>
    <sheetView showGridLines="0" workbookViewId="0">
      <selection activeCell="F4" sqref="F4"/>
    </sheetView>
  </sheetViews>
  <sheetFormatPr baseColWidth="10" defaultColWidth="11.3984375" defaultRowHeight="14.25" x14ac:dyDescent="0.45"/>
  <cols>
    <col min="1" max="1" width="18.59765625" customWidth="1"/>
    <col min="2" max="2" width="13.59765625" customWidth="1"/>
    <col min="3" max="3" width="13.59765625" hidden="1" customWidth="1"/>
    <col min="4" max="4" width="4.265625" customWidth="1"/>
    <col min="5" max="5" width="30.1328125" customWidth="1"/>
    <col min="6" max="6" width="17.3984375" customWidth="1"/>
    <col min="7" max="7" width="10.1328125" customWidth="1"/>
    <col min="8" max="8" width="18.59765625" customWidth="1"/>
    <col min="9" max="9" width="11.3984375" customWidth="1"/>
    <col min="10" max="10" width="15.86328125" customWidth="1"/>
    <col min="11" max="11" width="8.73046875" customWidth="1"/>
    <col min="12" max="12" width="37.59765625" customWidth="1"/>
    <col min="13" max="13" width="15.73046875" customWidth="1"/>
    <col min="14" max="14" width="11.86328125" customWidth="1"/>
    <col min="15" max="26" width="11.3984375" customWidth="1"/>
  </cols>
  <sheetData>
    <row r="1" spans="1:14" ht="45" customHeight="1" x14ac:dyDescent="0.45">
      <c r="A1" s="18" t="s">
        <v>0</v>
      </c>
      <c r="B1" s="18" t="s">
        <v>2</v>
      </c>
      <c r="C1" s="55" t="s">
        <v>99</v>
      </c>
      <c r="D1" s="73" t="s">
        <v>1</v>
      </c>
      <c r="E1" s="74"/>
      <c r="F1" s="18" t="s">
        <v>3</v>
      </c>
      <c r="G1" s="18" t="s">
        <v>46</v>
      </c>
      <c r="H1" s="18" t="s">
        <v>47</v>
      </c>
      <c r="I1" s="18" t="s">
        <v>71</v>
      </c>
      <c r="J1" s="31" t="s">
        <v>48</v>
      </c>
      <c r="K1" s="33" t="s">
        <v>89</v>
      </c>
      <c r="L1" s="33" t="s">
        <v>58</v>
      </c>
      <c r="M1" s="40" t="s">
        <v>72</v>
      </c>
      <c r="N1" s="5"/>
    </row>
    <row r="2" spans="1:14" x14ac:dyDescent="0.45">
      <c r="A2" s="39">
        <v>0</v>
      </c>
      <c r="B2" s="3" t="b">
        <v>0</v>
      </c>
      <c r="C2" s="3" t="str">
        <f>IF(B2,"Lundi","")</f>
        <v/>
      </c>
      <c r="D2" s="4" t="b">
        <v>1</v>
      </c>
      <c r="E2" s="61">
        <f ca="1">IF($D2,DATE(IF(Date_Deb&gt;DATE(YEAR(Date_Deb),1,1),YEAR(Date_Deb)+1,YEAR(Date_Deb)),1,1),"")</f>
        <v>43831</v>
      </c>
      <c r="F2" s="29"/>
      <c r="G2" s="30" t="b">
        <v>0</v>
      </c>
      <c r="H2" s="35" t="str">
        <f t="shared" ref="H2:H32" si="0">IF($F2&lt;&gt;"",IF($G2,DATE(IF(Date_Deb&gt;DATE(YEAR(Date_Deb),MONTH(F2),DAY(F2)),YEAR(Date_Deb)+1,YEAR(Date_Deb)),MONTH(F2),DAY(F2)),$F2),"")</f>
        <v/>
      </c>
      <c r="I2" s="36">
        <f t="shared" ref="I2:I7" ca="1" si="1">IF(E2="",DATE(1901,1,1),E2)</f>
        <v>43831</v>
      </c>
      <c r="J2" s="48" t="s">
        <v>50</v>
      </c>
      <c r="K2" s="50">
        <v>1</v>
      </c>
      <c r="L2" s="53" t="s">
        <v>93</v>
      </c>
      <c r="M2" s="37" t="s">
        <v>45</v>
      </c>
    </row>
    <row r="3" spans="1:14" x14ac:dyDescent="0.45">
      <c r="A3" s="39">
        <v>0</v>
      </c>
      <c r="B3" s="3" t="b">
        <v>0</v>
      </c>
      <c r="C3" s="3" t="str">
        <f>IF(B3,"Mardi","")</f>
        <v/>
      </c>
      <c r="D3" s="3" t="b">
        <v>1</v>
      </c>
      <c r="E3" s="61">
        <f ca="1">IF($D3,IF(AND(Date_Deb&gt;Pâq_Année_N+1,Date_Deb&lt;=Pâq_Année_N1),Pâq_Année_N1+1,Pâq_Année_N+1),"")</f>
        <v>43577</v>
      </c>
      <c r="F3" s="29"/>
      <c r="G3" s="30" t="b">
        <v>0</v>
      </c>
      <c r="H3" s="35" t="str">
        <f t="shared" si="0"/>
        <v/>
      </c>
      <c r="I3" s="36">
        <f t="shared" ca="1" si="1"/>
        <v>43577</v>
      </c>
      <c r="J3" s="48" t="s">
        <v>49</v>
      </c>
      <c r="K3" s="50">
        <v>7</v>
      </c>
      <c r="L3" s="53" t="s">
        <v>61</v>
      </c>
      <c r="M3" s="38">
        <f>LOOKUP(M2,{"Dimanche";"Jeudi";"Lundi";"Mardi";"Mercredi";"Samedi";"Vendredi"},{17;14;11;12;13;16;15})</f>
        <v>11</v>
      </c>
    </row>
    <row r="4" spans="1:14" x14ac:dyDescent="0.45">
      <c r="A4" s="19" t="s">
        <v>4</v>
      </c>
      <c r="B4" s="3" t="b">
        <v>0</v>
      </c>
      <c r="C4" s="3" t="str">
        <f>IF(B4,"Mercredi","")</f>
        <v/>
      </c>
      <c r="D4" s="3" t="b">
        <v>1</v>
      </c>
      <c r="E4" s="61">
        <f ca="1">IF($D4,DATE(IF(Date_Deb&gt;DATE(YEAR(Date_Deb),5,1),YEAR(Date_Deb)+1,YEAR(Date_Deb)),5,1),"")</f>
        <v>43586</v>
      </c>
      <c r="F4" s="29"/>
      <c r="G4" s="30" t="b">
        <v>0</v>
      </c>
      <c r="H4" s="35" t="str">
        <f t="shared" si="0"/>
        <v/>
      </c>
      <c r="I4" s="36">
        <f t="shared" ca="1" si="1"/>
        <v>43586</v>
      </c>
      <c r="J4" s="48" t="s">
        <v>59</v>
      </c>
      <c r="K4" s="50">
        <v>14</v>
      </c>
      <c r="L4" s="53" t="s">
        <v>62</v>
      </c>
    </row>
    <row r="5" spans="1:14" x14ac:dyDescent="0.45">
      <c r="A5" s="20" t="s">
        <v>5</v>
      </c>
      <c r="B5" s="3" t="b">
        <v>0</v>
      </c>
      <c r="C5" s="3" t="str">
        <f>IF(B5,"Jeudi","")</f>
        <v/>
      </c>
      <c r="D5" s="3" t="b">
        <v>1</v>
      </c>
      <c r="E5" s="61">
        <f ca="1">IF($D5,IF(AND(Date_Deb&gt;Pâq_Année_N+39,Date_Deb&lt;=Pâq_Année_N1),Pâq_Année_N1+39,Pâq_Année_N+39),"")</f>
        <v>43615</v>
      </c>
      <c r="F5" s="29"/>
      <c r="G5" s="30" t="b">
        <v>0</v>
      </c>
      <c r="H5" s="35" t="str">
        <f t="shared" si="0"/>
        <v/>
      </c>
      <c r="I5" s="36">
        <f t="shared" ca="1" si="1"/>
        <v>43615</v>
      </c>
      <c r="J5" s="48" t="s">
        <v>60</v>
      </c>
      <c r="K5" s="50">
        <v>28</v>
      </c>
      <c r="L5" s="53" t="s">
        <v>63</v>
      </c>
    </row>
    <row r="6" spans="1:14" x14ac:dyDescent="0.45">
      <c r="A6" s="21" t="s">
        <v>6</v>
      </c>
      <c r="B6" s="3" t="b">
        <v>0</v>
      </c>
      <c r="C6" s="3" t="str">
        <f>IF(B6,"Vendredi","")</f>
        <v/>
      </c>
      <c r="D6" s="3" t="b">
        <v>1</v>
      </c>
      <c r="E6" s="61">
        <f ca="1">IF($D6,IF(AND(Date_Deb&gt;Pâq_Année_N+40,Date_Deb&lt;=Pâq_Année_N1),Pâq_Année_N1+40,Pâq_Année_N+40),"")</f>
        <v>43616</v>
      </c>
      <c r="F6" s="29"/>
      <c r="G6" s="30" t="b">
        <v>0</v>
      </c>
      <c r="H6" s="35" t="str">
        <f t="shared" si="0"/>
        <v/>
      </c>
      <c r="I6" s="36">
        <f t="shared" ca="1" si="1"/>
        <v>43616</v>
      </c>
      <c r="J6" s="48" t="s">
        <v>51</v>
      </c>
      <c r="K6" s="51">
        <v>1</v>
      </c>
      <c r="L6" s="53" t="s">
        <v>64</v>
      </c>
    </row>
    <row r="7" spans="1:14" x14ac:dyDescent="0.45">
      <c r="A7" s="6">
        <v>10</v>
      </c>
      <c r="B7" s="3" t="b">
        <v>0</v>
      </c>
      <c r="C7" s="3" t="str">
        <f>IF(B7,"Samedi","")</f>
        <v/>
      </c>
      <c r="D7" s="3" t="b">
        <v>1</v>
      </c>
      <c r="E7" s="61">
        <f ca="1">IF($D7,DATE(IF(Date_Deb&gt;DATE(YEAR(Date_Deb),5,8),YEAR(Date_Deb)+1,YEAR(Date_Deb)),5,8),"")</f>
        <v>43593</v>
      </c>
      <c r="F7" s="29"/>
      <c r="G7" s="30" t="b">
        <v>0</v>
      </c>
      <c r="H7" s="35" t="str">
        <f t="shared" si="0"/>
        <v/>
      </c>
      <c r="I7" s="36">
        <f t="shared" ca="1" si="1"/>
        <v>43593</v>
      </c>
      <c r="J7" s="48" t="s">
        <v>52</v>
      </c>
      <c r="K7" s="51">
        <v>2</v>
      </c>
      <c r="L7" s="53" t="s">
        <v>65</v>
      </c>
    </row>
    <row r="8" spans="1:14" x14ac:dyDescent="0.45">
      <c r="B8" s="3" t="b">
        <v>1</v>
      </c>
      <c r="C8" s="3" t="str">
        <f>IF(B8,"Dimanche","")</f>
        <v>Dimanche</v>
      </c>
      <c r="D8" s="3" t="b">
        <v>1</v>
      </c>
      <c r="E8" s="61">
        <f ca="1">IF($D8,IF(AND(Date_Deb&gt;Pâq_Année_N+50,Date_Deb&lt;=Pâq_Année_N1),Pâq_Année_N1+50,Pâq_Année_N+50),"")</f>
        <v>43626</v>
      </c>
      <c r="F8" s="29"/>
      <c r="G8" s="30" t="b">
        <v>0</v>
      </c>
      <c r="H8" s="35" t="str">
        <f t="shared" si="0"/>
        <v/>
      </c>
      <c r="I8" s="36">
        <f t="shared" ref="I8:I14" ca="1" si="2">IF(E8="",DATE(1901,1,1),E8)</f>
        <v>43626</v>
      </c>
      <c r="J8" s="48" t="s">
        <v>53</v>
      </c>
      <c r="K8" s="51">
        <v>3</v>
      </c>
      <c r="L8" s="53" t="s">
        <v>66</v>
      </c>
    </row>
    <row r="9" spans="1:14" x14ac:dyDescent="0.45">
      <c r="B9" s="1" t="str">
        <f>CONCATENATE(B2*1,B3*1,B4*1,B5*1,B6*1,B7*1,B8*1)</f>
        <v>0000001</v>
      </c>
      <c r="C9" s="1" t="str">
        <f>CONCATENATE(C2,C3,C4,C5,C6,C7,C8)</f>
        <v>Dimanche</v>
      </c>
      <c r="D9" s="3" t="b">
        <v>1</v>
      </c>
      <c r="E9" s="61">
        <f ca="1">IF($D9,DATE(IF(Date_Deb&gt;DATE(YEAR(Date_Deb),7,14),YEAR(Date_Deb)+1,YEAR(Date_Deb)),7,14),"")</f>
        <v>43660</v>
      </c>
      <c r="F9" s="29"/>
      <c r="G9" s="30" t="b">
        <v>0</v>
      </c>
      <c r="H9" s="35" t="str">
        <f t="shared" si="0"/>
        <v/>
      </c>
      <c r="I9" s="36">
        <f t="shared" ca="1" si="2"/>
        <v>43660</v>
      </c>
      <c r="J9" s="48" t="s">
        <v>54</v>
      </c>
      <c r="K9" s="51">
        <v>4</v>
      </c>
      <c r="L9" s="53" t="s">
        <v>67</v>
      </c>
    </row>
    <row r="10" spans="1:14" x14ac:dyDescent="0.45">
      <c r="D10" s="3" t="b">
        <v>1</v>
      </c>
      <c r="E10" s="61">
        <f ca="1">IF($D10,DATE(IF(Date_Deb&gt;DATE(YEAR(Date_Deb),8,15),YEAR(Date_Deb)+1,YEAR(Date_Deb)),8,15),"")</f>
        <v>43692</v>
      </c>
      <c r="F10" s="29"/>
      <c r="G10" s="30" t="b">
        <v>0</v>
      </c>
      <c r="H10" s="35" t="str">
        <f t="shared" si="0"/>
        <v/>
      </c>
      <c r="I10" s="36">
        <f t="shared" ca="1" si="2"/>
        <v>43692</v>
      </c>
      <c r="J10" s="48" t="s">
        <v>55</v>
      </c>
      <c r="K10" s="51">
        <v>6</v>
      </c>
      <c r="L10" s="53" t="s">
        <v>68</v>
      </c>
    </row>
    <row r="11" spans="1:14" x14ac:dyDescent="0.45">
      <c r="D11" s="3" t="b">
        <v>1</v>
      </c>
      <c r="E11" s="61">
        <f ca="1">IF($D11,DATE(IF(Date_Deb&gt;DATE(YEAR(Date_Deb),11,1),YEAR(Date_Deb)+1,YEAR(Date_Deb)),11,1),"")</f>
        <v>43770</v>
      </c>
      <c r="F11" s="29"/>
      <c r="G11" s="30" t="b">
        <v>0</v>
      </c>
      <c r="H11" s="35" t="str">
        <f t="shared" si="0"/>
        <v/>
      </c>
      <c r="I11" s="36">
        <f t="shared" ca="1" si="2"/>
        <v>43770</v>
      </c>
      <c r="J11" s="48" t="s">
        <v>56</v>
      </c>
      <c r="K11" s="51">
        <v>12</v>
      </c>
      <c r="L11" s="53" t="s">
        <v>69</v>
      </c>
    </row>
    <row r="12" spans="1:14" x14ac:dyDescent="0.45">
      <c r="D12" s="3" t="b">
        <v>1</v>
      </c>
      <c r="E12" s="61">
        <f ca="1">IF($D12,DATE(IF(Date_Deb&gt;DATE(YEAR(Date_Deb),11,11),YEAR(Date_Deb)+1,YEAR(Date_Deb)),11,11),"")</f>
        <v>43780</v>
      </c>
      <c r="F12" s="29"/>
      <c r="G12" s="30" t="b">
        <v>0</v>
      </c>
      <c r="H12" s="35" t="str">
        <f t="shared" si="0"/>
        <v/>
      </c>
      <c r="I12" s="36">
        <f t="shared" ca="1" si="2"/>
        <v>43780</v>
      </c>
      <c r="J12" s="49" t="s">
        <v>87</v>
      </c>
      <c r="K12" s="52">
        <v>18</v>
      </c>
      <c r="L12" s="54" t="s">
        <v>88</v>
      </c>
    </row>
    <row r="13" spans="1:14" x14ac:dyDescent="0.45">
      <c r="D13" s="3" t="b">
        <v>1</v>
      </c>
      <c r="E13" s="61">
        <f ca="1">IF($D13,DATE(IF(Date_Deb&gt;DATE(YEAR(Date_Deb),12,25),YEAR(Date_Deb)+1,YEAR(Date_Deb)),12,25),"")</f>
        <v>43824</v>
      </c>
      <c r="F13" s="29"/>
      <c r="G13" s="30" t="b">
        <v>0</v>
      </c>
      <c r="H13" s="35" t="str">
        <f t="shared" si="0"/>
        <v/>
      </c>
      <c r="I13" s="36">
        <f t="shared" ca="1" si="2"/>
        <v>43824</v>
      </c>
      <c r="J13" s="49" t="s">
        <v>57</v>
      </c>
      <c r="K13" s="52">
        <v>24</v>
      </c>
      <c r="L13" s="54" t="s">
        <v>70</v>
      </c>
    </row>
    <row r="14" spans="1:14" x14ac:dyDescent="0.45">
      <c r="D14" s="3" t="b">
        <v>1</v>
      </c>
      <c r="E14" s="61">
        <f ca="1">IF($D14,DATE(IF(Date_Deb&gt;DATE(YEAR(Date_Deb),12,26),YEAR(Date_Deb)+1,YEAR(Date_Deb)),12,26),"")</f>
        <v>43825</v>
      </c>
      <c r="F14" s="29"/>
      <c r="G14" s="30" t="b">
        <v>0</v>
      </c>
      <c r="H14" s="35" t="str">
        <f t="shared" si="0"/>
        <v/>
      </c>
      <c r="I14" s="36">
        <f t="shared" ca="1" si="2"/>
        <v>43825</v>
      </c>
      <c r="J14" s="2"/>
      <c r="K14" s="27"/>
      <c r="L14" s="28"/>
    </row>
    <row r="15" spans="1:14" x14ac:dyDescent="0.45">
      <c r="D15" s="2"/>
      <c r="E15" s="22"/>
      <c r="F15" s="29"/>
      <c r="G15" s="30" t="b">
        <v>0</v>
      </c>
      <c r="H15" s="35" t="str">
        <f t="shared" si="0"/>
        <v/>
      </c>
      <c r="I15" s="36">
        <f>IF(H2="",DATE(1901,1,1),H2)</f>
        <v>367</v>
      </c>
    </row>
    <row r="16" spans="1:14" x14ac:dyDescent="0.45">
      <c r="F16" s="29"/>
      <c r="G16" s="30" t="b">
        <v>0</v>
      </c>
      <c r="H16" s="35" t="str">
        <f t="shared" si="0"/>
        <v/>
      </c>
      <c r="I16" s="36">
        <f t="shared" ref="I16:I45" si="3">IF(H3="",DATE(1901,1,1),H3)</f>
        <v>367</v>
      </c>
    </row>
    <row r="17" spans="6:9" x14ac:dyDescent="0.45">
      <c r="F17" s="29"/>
      <c r="G17" s="30" t="b">
        <v>0</v>
      </c>
      <c r="H17" s="35" t="str">
        <f t="shared" si="0"/>
        <v/>
      </c>
      <c r="I17" s="36">
        <f t="shared" si="3"/>
        <v>367</v>
      </c>
    </row>
    <row r="18" spans="6:9" x14ac:dyDescent="0.45">
      <c r="F18" s="29"/>
      <c r="G18" s="30" t="b">
        <v>0</v>
      </c>
      <c r="H18" s="35" t="str">
        <f t="shared" si="0"/>
        <v/>
      </c>
      <c r="I18" s="36">
        <f t="shared" si="3"/>
        <v>367</v>
      </c>
    </row>
    <row r="19" spans="6:9" x14ac:dyDescent="0.45">
      <c r="F19" s="29"/>
      <c r="G19" s="30" t="b">
        <v>0</v>
      </c>
      <c r="H19" s="35" t="str">
        <f t="shared" si="0"/>
        <v/>
      </c>
      <c r="I19" s="36">
        <f t="shared" si="3"/>
        <v>367</v>
      </c>
    </row>
    <row r="20" spans="6:9" x14ac:dyDescent="0.45">
      <c r="F20" s="29"/>
      <c r="G20" s="30" t="b">
        <v>0</v>
      </c>
      <c r="H20" s="35" t="str">
        <f t="shared" si="0"/>
        <v/>
      </c>
      <c r="I20" s="36">
        <f t="shared" si="3"/>
        <v>367</v>
      </c>
    </row>
    <row r="21" spans="6:9" x14ac:dyDescent="0.45">
      <c r="F21" s="29"/>
      <c r="G21" s="30" t="b">
        <v>0</v>
      </c>
      <c r="H21" s="35" t="str">
        <f t="shared" si="0"/>
        <v/>
      </c>
      <c r="I21" s="36">
        <f t="shared" si="3"/>
        <v>367</v>
      </c>
    </row>
    <row r="22" spans="6:9" x14ac:dyDescent="0.45">
      <c r="F22" s="29"/>
      <c r="G22" s="30" t="b">
        <v>0</v>
      </c>
      <c r="H22" s="35" t="str">
        <f t="shared" si="0"/>
        <v/>
      </c>
      <c r="I22" s="36">
        <f t="shared" si="3"/>
        <v>367</v>
      </c>
    </row>
    <row r="23" spans="6:9" x14ac:dyDescent="0.45">
      <c r="F23" s="29"/>
      <c r="G23" s="30" t="b">
        <v>0</v>
      </c>
      <c r="H23" s="35" t="str">
        <f t="shared" si="0"/>
        <v/>
      </c>
      <c r="I23" s="36">
        <f t="shared" si="3"/>
        <v>367</v>
      </c>
    </row>
    <row r="24" spans="6:9" x14ac:dyDescent="0.45">
      <c r="F24" s="29"/>
      <c r="G24" s="30" t="b">
        <v>0</v>
      </c>
      <c r="H24" s="35" t="str">
        <f t="shared" si="0"/>
        <v/>
      </c>
      <c r="I24" s="36">
        <f t="shared" si="3"/>
        <v>367</v>
      </c>
    </row>
    <row r="25" spans="6:9" x14ac:dyDescent="0.45">
      <c r="F25" s="29"/>
      <c r="G25" s="30" t="b">
        <v>0</v>
      </c>
      <c r="H25" s="35" t="str">
        <f t="shared" si="0"/>
        <v/>
      </c>
      <c r="I25" s="36">
        <f t="shared" si="3"/>
        <v>367</v>
      </c>
    </row>
    <row r="26" spans="6:9" x14ac:dyDescent="0.45">
      <c r="F26" s="29"/>
      <c r="G26" s="30" t="b">
        <v>0</v>
      </c>
      <c r="H26" s="35" t="str">
        <f t="shared" si="0"/>
        <v/>
      </c>
      <c r="I26" s="36">
        <f t="shared" si="3"/>
        <v>367</v>
      </c>
    </row>
    <row r="27" spans="6:9" x14ac:dyDescent="0.45">
      <c r="F27" s="29"/>
      <c r="G27" s="30" t="b">
        <v>0</v>
      </c>
      <c r="H27" s="35" t="str">
        <f t="shared" si="0"/>
        <v/>
      </c>
      <c r="I27" s="36">
        <f t="shared" si="3"/>
        <v>367</v>
      </c>
    </row>
    <row r="28" spans="6:9" x14ac:dyDescent="0.45">
      <c r="F28" s="29"/>
      <c r="G28" s="30" t="b">
        <v>0</v>
      </c>
      <c r="H28" s="35" t="str">
        <f t="shared" si="0"/>
        <v/>
      </c>
      <c r="I28" s="36">
        <f t="shared" si="3"/>
        <v>367</v>
      </c>
    </row>
    <row r="29" spans="6:9" x14ac:dyDescent="0.45">
      <c r="F29" s="29"/>
      <c r="G29" s="30" t="b">
        <v>0</v>
      </c>
      <c r="H29" s="35" t="str">
        <f t="shared" si="0"/>
        <v/>
      </c>
      <c r="I29" s="36">
        <f t="shared" si="3"/>
        <v>367</v>
      </c>
    </row>
    <row r="30" spans="6:9" x14ac:dyDescent="0.45">
      <c r="F30" s="29"/>
      <c r="G30" s="30" t="b">
        <v>0</v>
      </c>
      <c r="H30" s="35" t="str">
        <f t="shared" si="0"/>
        <v/>
      </c>
      <c r="I30" s="36">
        <f t="shared" si="3"/>
        <v>367</v>
      </c>
    </row>
    <row r="31" spans="6:9" x14ac:dyDescent="0.45">
      <c r="F31" s="29"/>
      <c r="G31" s="30" t="b">
        <v>0</v>
      </c>
      <c r="H31" s="35" t="str">
        <f t="shared" si="0"/>
        <v/>
      </c>
      <c r="I31" s="36">
        <f t="shared" si="3"/>
        <v>367</v>
      </c>
    </row>
    <row r="32" spans="6:9" x14ac:dyDescent="0.45">
      <c r="F32" s="29"/>
      <c r="G32" s="30" t="b">
        <v>0</v>
      </c>
      <c r="H32" s="35" t="str">
        <f t="shared" si="0"/>
        <v/>
      </c>
      <c r="I32" s="36">
        <f t="shared" si="3"/>
        <v>367</v>
      </c>
    </row>
    <row r="33" spans="6:10" x14ac:dyDescent="0.45">
      <c r="F33" s="2"/>
      <c r="G33" s="27"/>
      <c r="H33" s="27"/>
      <c r="I33" s="36">
        <f t="shared" si="3"/>
        <v>367</v>
      </c>
    </row>
    <row r="34" spans="6:10" x14ac:dyDescent="0.45">
      <c r="I34" s="36">
        <f t="shared" si="3"/>
        <v>367</v>
      </c>
    </row>
    <row r="35" spans="6:10" x14ac:dyDescent="0.45">
      <c r="I35" s="36">
        <f t="shared" si="3"/>
        <v>367</v>
      </c>
    </row>
    <row r="36" spans="6:10" x14ac:dyDescent="0.45">
      <c r="I36" s="36">
        <f t="shared" si="3"/>
        <v>367</v>
      </c>
    </row>
    <row r="37" spans="6:10" x14ac:dyDescent="0.45">
      <c r="I37" s="36">
        <f t="shared" si="3"/>
        <v>367</v>
      </c>
    </row>
    <row r="38" spans="6:10" x14ac:dyDescent="0.45">
      <c r="I38" s="36">
        <f t="shared" si="3"/>
        <v>367</v>
      </c>
    </row>
    <row r="39" spans="6:10" x14ac:dyDescent="0.45">
      <c r="I39" s="36">
        <f t="shared" si="3"/>
        <v>367</v>
      </c>
    </row>
    <row r="40" spans="6:10" x14ac:dyDescent="0.45">
      <c r="I40" s="36">
        <f t="shared" si="3"/>
        <v>367</v>
      </c>
    </row>
    <row r="41" spans="6:10" x14ac:dyDescent="0.45">
      <c r="I41" s="36">
        <f t="shared" si="3"/>
        <v>367</v>
      </c>
    </row>
    <row r="42" spans="6:10" x14ac:dyDescent="0.45">
      <c r="I42" s="36">
        <f t="shared" si="3"/>
        <v>367</v>
      </c>
    </row>
    <row r="43" spans="6:10" x14ac:dyDescent="0.45">
      <c r="I43" s="36">
        <f t="shared" si="3"/>
        <v>367</v>
      </c>
    </row>
    <row r="44" spans="6:10" x14ac:dyDescent="0.45">
      <c r="I44" s="36">
        <f t="shared" si="3"/>
        <v>367</v>
      </c>
    </row>
    <row r="45" spans="6:10" x14ac:dyDescent="0.45">
      <c r="I45" s="36">
        <f t="shared" si="3"/>
        <v>367</v>
      </c>
    </row>
    <row r="46" spans="6:10" x14ac:dyDescent="0.45">
      <c r="I46" s="56">
        <f ca="1">DATE(YEAR(I2)+1,MONTH(I2),DAY(I2))</f>
        <v>44197</v>
      </c>
      <c r="J46" s="57" t="s">
        <v>94</v>
      </c>
    </row>
    <row r="47" spans="6:10" x14ac:dyDescent="0.45">
      <c r="I47" s="56">
        <f t="shared" ref="I47:I110" ca="1" si="4">DATE(YEAR(I3)+1,MONTH(I3),DAY(I3))</f>
        <v>43943</v>
      </c>
    </row>
    <row r="48" spans="6:10" x14ac:dyDescent="0.45">
      <c r="I48" s="56">
        <f t="shared" ca="1" si="4"/>
        <v>43952</v>
      </c>
    </row>
    <row r="49" spans="9:9" x14ac:dyDescent="0.45">
      <c r="I49" s="56">
        <f t="shared" ca="1" si="4"/>
        <v>43981</v>
      </c>
    </row>
    <row r="50" spans="9:9" x14ac:dyDescent="0.45">
      <c r="I50" s="56">
        <f t="shared" ca="1" si="4"/>
        <v>43982</v>
      </c>
    </row>
    <row r="51" spans="9:9" x14ac:dyDescent="0.45">
      <c r="I51" s="56">
        <f t="shared" ca="1" si="4"/>
        <v>43959</v>
      </c>
    </row>
    <row r="52" spans="9:9" x14ac:dyDescent="0.45">
      <c r="I52" s="56">
        <f t="shared" ca="1" si="4"/>
        <v>43992</v>
      </c>
    </row>
    <row r="53" spans="9:9" x14ac:dyDescent="0.45">
      <c r="I53" s="56">
        <f t="shared" ca="1" si="4"/>
        <v>44026</v>
      </c>
    </row>
    <row r="54" spans="9:9" x14ac:dyDescent="0.45">
      <c r="I54" s="56">
        <f t="shared" ca="1" si="4"/>
        <v>44058</v>
      </c>
    </row>
    <row r="55" spans="9:9" x14ac:dyDescent="0.45">
      <c r="I55" s="56">
        <f t="shared" ca="1" si="4"/>
        <v>44136</v>
      </c>
    </row>
    <row r="56" spans="9:9" x14ac:dyDescent="0.45">
      <c r="I56" s="56">
        <f t="shared" ca="1" si="4"/>
        <v>44146</v>
      </c>
    </row>
    <row r="57" spans="9:9" x14ac:dyDescent="0.45">
      <c r="I57" s="56">
        <f t="shared" ca="1" si="4"/>
        <v>44190</v>
      </c>
    </row>
    <row r="58" spans="9:9" x14ac:dyDescent="0.45">
      <c r="I58" s="56">
        <f t="shared" ca="1" si="4"/>
        <v>44191</v>
      </c>
    </row>
    <row r="59" spans="9:9" x14ac:dyDescent="0.45">
      <c r="I59" s="56">
        <f t="shared" si="4"/>
        <v>732</v>
      </c>
    </row>
    <row r="60" spans="9:9" x14ac:dyDescent="0.45">
      <c r="I60" s="56">
        <f t="shared" si="4"/>
        <v>732</v>
      </c>
    </row>
    <row r="61" spans="9:9" x14ac:dyDescent="0.45">
      <c r="I61" s="56">
        <f t="shared" si="4"/>
        <v>732</v>
      </c>
    </row>
    <row r="62" spans="9:9" x14ac:dyDescent="0.45">
      <c r="I62" s="56">
        <f t="shared" si="4"/>
        <v>732</v>
      </c>
    </row>
    <row r="63" spans="9:9" x14ac:dyDescent="0.45">
      <c r="I63" s="56">
        <f t="shared" si="4"/>
        <v>732</v>
      </c>
    </row>
    <row r="64" spans="9:9" x14ac:dyDescent="0.45">
      <c r="I64" s="56">
        <f t="shared" si="4"/>
        <v>732</v>
      </c>
    </row>
    <row r="65" spans="9:9" x14ac:dyDescent="0.45">
      <c r="I65" s="56">
        <f t="shared" si="4"/>
        <v>732</v>
      </c>
    </row>
    <row r="66" spans="9:9" x14ac:dyDescent="0.45">
      <c r="I66" s="56">
        <f t="shared" si="4"/>
        <v>732</v>
      </c>
    </row>
    <row r="67" spans="9:9" x14ac:dyDescent="0.45">
      <c r="I67" s="56">
        <f t="shared" si="4"/>
        <v>732</v>
      </c>
    </row>
    <row r="68" spans="9:9" x14ac:dyDescent="0.45">
      <c r="I68" s="56">
        <f t="shared" si="4"/>
        <v>732</v>
      </c>
    </row>
    <row r="69" spans="9:9" x14ac:dyDescent="0.45">
      <c r="I69" s="56">
        <f t="shared" si="4"/>
        <v>732</v>
      </c>
    </row>
    <row r="70" spans="9:9" x14ac:dyDescent="0.45">
      <c r="I70" s="56">
        <f t="shared" si="4"/>
        <v>732</v>
      </c>
    </row>
    <row r="71" spans="9:9" x14ac:dyDescent="0.45">
      <c r="I71" s="56">
        <f t="shared" si="4"/>
        <v>732</v>
      </c>
    </row>
    <row r="72" spans="9:9" x14ac:dyDescent="0.45">
      <c r="I72" s="56">
        <f t="shared" si="4"/>
        <v>732</v>
      </c>
    </row>
    <row r="73" spans="9:9" x14ac:dyDescent="0.45">
      <c r="I73" s="56">
        <f t="shared" si="4"/>
        <v>732</v>
      </c>
    </row>
    <row r="74" spans="9:9" x14ac:dyDescent="0.45">
      <c r="I74" s="56">
        <f t="shared" si="4"/>
        <v>732</v>
      </c>
    </row>
    <row r="75" spans="9:9" x14ac:dyDescent="0.45">
      <c r="I75" s="56">
        <f t="shared" si="4"/>
        <v>732</v>
      </c>
    </row>
    <row r="76" spans="9:9" x14ac:dyDescent="0.45">
      <c r="I76" s="56">
        <f t="shared" si="4"/>
        <v>732</v>
      </c>
    </row>
    <row r="77" spans="9:9" x14ac:dyDescent="0.45">
      <c r="I77" s="56">
        <f t="shared" si="4"/>
        <v>732</v>
      </c>
    </row>
    <row r="78" spans="9:9" x14ac:dyDescent="0.45">
      <c r="I78" s="56">
        <f t="shared" si="4"/>
        <v>732</v>
      </c>
    </row>
    <row r="79" spans="9:9" x14ac:dyDescent="0.45">
      <c r="I79" s="56">
        <f t="shared" si="4"/>
        <v>732</v>
      </c>
    </row>
    <row r="80" spans="9:9" x14ac:dyDescent="0.45">
      <c r="I80" s="56">
        <f t="shared" si="4"/>
        <v>732</v>
      </c>
    </row>
    <row r="81" spans="9:10" x14ac:dyDescent="0.45">
      <c r="I81" s="56">
        <f t="shared" si="4"/>
        <v>732</v>
      </c>
    </row>
    <row r="82" spans="9:10" x14ac:dyDescent="0.45">
      <c r="I82" s="56">
        <f t="shared" si="4"/>
        <v>732</v>
      </c>
    </row>
    <row r="83" spans="9:10" x14ac:dyDescent="0.45">
      <c r="I83" s="56">
        <f t="shared" si="4"/>
        <v>732</v>
      </c>
    </row>
    <row r="84" spans="9:10" x14ac:dyDescent="0.45">
      <c r="I84" s="56">
        <f t="shared" si="4"/>
        <v>732</v>
      </c>
    </row>
    <row r="85" spans="9:10" x14ac:dyDescent="0.45">
      <c r="I85" s="56">
        <f t="shared" si="4"/>
        <v>732</v>
      </c>
    </row>
    <row r="86" spans="9:10" x14ac:dyDescent="0.45">
      <c r="I86" s="56">
        <f t="shared" si="4"/>
        <v>732</v>
      </c>
    </row>
    <row r="87" spans="9:10" x14ac:dyDescent="0.45">
      <c r="I87" s="56">
        <f t="shared" si="4"/>
        <v>732</v>
      </c>
    </row>
    <row r="88" spans="9:10" x14ac:dyDescent="0.45">
      <c r="I88" s="56">
        <f t="shared" si="4"/>
        <v>732</v>
      </c>
    </row>
    <row r="89" spans="9:10" x14ac:dyDescent="0.45">
      <c r="I89" s="56">
        <f t="shared" si="4"/>
        <v>732</v>
      </c>
    </row>
    <row r="90" spans="9:10" x14ac:dyDescent="0.45">
      <c r="I90" s="56">
        <f t="shared" ca="1" si="4"/>
        <v>44562</v>
      </c>
      <c r="J90" s="57" t="s">
        <v>95</v>
      </c>
    </row>
    <row r="91" spans="9:10" x14ac:dyDescent="0.45">
      <c r="I91" s="56">
        <f t="shared" ca="1" si="4"/>
        <v>44308</v>
      </c>
    </row>
    <row r="92" spans="9:10" x14ac:dyDescent="0.45">
      <c r="I92" s="56">
        <f t="shared" ca="1" si="4"/>
        <v>44317</v>
      </c>
    </row>
    <row r="93" spans="9:10" x14ac:dyDescent="0.45">
      <c r="I93" s="56">
        <f t="shared" ca="1" si="4"/>
        <v>44346</v>
      </c>
    </row>
    <row r="94" spans="9:10" x14ac:dyDescent="0.45">
      <c r="I94" s="56">
        <f t="shared" ca="1" si="4"/>
        <v>44347</v>
      </c>
    </row>
    <row r="95" spans="9:10" x14ac:dyDescent="0.45">
      <c r="I95" s="56">
        <f t="shared" ca="1" si="4"/>
        <v>44324</v>
      </c>
    </row>
    <row r="96" spans="9:10" x14ac:dyDescent="0.45">
      <c r="I96" s="56">
        <f t="shared" ca="1" si="4"/>
        <v>44357</v>
      </c>
    </row>
    <row r="97" spans="9:9" x14ac:dyDescent="0.45">
      <c r="I97" s="56">
        <f t="shared" ca="1" si="4"/>
        <v>44391</v>
      </c>
    </row>
    <row r="98" spans="9:9" x14ac:dyDescent="0.45">
      <c r="I98" s="56">
        <f t="shared" ca="1" si="4"/>
        <v>44423</v>
      </c>
    </row>
    <row r="99" spans="9:9" x14ac:dyDescent="0.45">
      <c r="I99" s="56">
        <f t="shared" ca="1" si="4"/>
        <v>44501</v>
      </c>
    </row>
    <row r="100" spans="9:9" x14ac:dyDescent="0.45">
      <c r="I100" s="56">
        <f t="shared" ca="1" si="4"/>
        <v>44511</v>
      </c>
    </row>
    <row r="101" spans="9:9" x14ac:dyDescent="0.45">
      <c r="I101" s="56">
        <f t="shared" ca="1" si="4"/>
        <v>44555</v>
      </c>
    </row>
    <row r="102" spans="9:9" x14ac:dyDescent="0.45">
      <c r="I102" s="56">
        <f t="shared" ca="1" si="4"/>
        <v>44556</v>
      </c>
    </row>
    <row r="103" spans="9:9" x14ac:dyDescent="0.45">
      <c r="I103" s="56">
        <f t="shared" si="4"/>
        <v>1097</v>
      </c>
    </row>
    <row r="104" spans="9:9" x14ac:dyDescent="0.45">
      <c r="I104" s="56">
        <f t="shared" si="4"/>
        <v>1097</v>
      </c>
    </row>
    <row r="105" spans="9:9" x14ac:dyDescent="0.45">
      <c r="I105" s="56">
        <f t="shared" si="4"/>
        <v>1097</v>
      </c>
    </row>
    <row r="106" spans="9:9" x14ac:dyDescent="0.45">
      <c r="I106" s="56">
        <f t="shared" si="4"/>
        <v>1097</v>
      </c>
    </row>
    <row r="107" spans="9:9" x14ac:dyDescent="0.45">
      <c r="I107" s="56">
        <f t="shared" si="4"/>
        <v>1097</v>
      </c>
    </row>
    <row r="108" spans="9:9" x14ac:dyDescent="0.45">
      <c r="I108" s="56">
        <f t="shared" si="4"/>
        <v>1097</v>
      </c>
    </row>
    <row r="109" spans="9:9" x14ac:dyDescent="0.45">
      <c r="I109" s="56">
        <f t="shared" si="4"/>
        <v>1097</v>
      </c>
    </row>
    <row r="110" spans="9:9" x14ac:dyDescent="0.45">
      <c r="I110" s="56">
        <f t="shared" si="4"/>
        <v>1097</v>
      </c>
    </row>
    <row r="111" spans="9:9" x14ac:dyDescent="0.45">
      <c r="I111" s="56">
        <f t="shared" ref="I111:I174" si="5">DATE(YEAR(I67)+1,MONTH(I67),DAY(I67))</f>
        <v>1097</v>
      </c>
    </row>
    <row r="112" spans="9:9" x14ac:dyDescent="0.45">
      <c r="I112" s="56">
        <f t="shared" si="5"/>
        <v>1097</v>
      </c>
    </row>
    <row r="113" spans="9:9" x14ac:dyDescent="0.45">
      <c r="I113" s="56">
        <f t="shared" si="5"/>
        <v>1097</v>
      </c>
    </row>
    <row r="114" spans="9:9" x14ac:dyDescent="0.45">
      <c r="I114" s="56">
        <f t="shared" si="5"/>
        <v>1097</v>
      </c>
    </row>
    <row r="115" spans="9:9" x14ac:dyDescent="0.45">
      <c r="I115" s="56">
        <f t="shared" si="5"/>
        <v>1097</v>
      </c>
    </row>
    <row r="116" spans="9:9" x14ac:dyDescent="0.45">
      <c r="I116" s="56">
        <f t="shared" si="5"/>
        <v>1097</v>
      </c>
    </row>
    <row r="117" spans="9:9" x14ac:dyDescent="0.45">
      <c r="I117" s="56">
        <f t="shared" si="5"/>
        <v>1097</v>
      </c>
    </row>
    <row r="118" spans="9:9" x14ac:dyDescent="0.45">
      <c r="I118" s="56">
        <f t="shared" si="5"/>
        <v>1097</v>
      </c>
    </row>
    <row r="119" spans="9:9" x14ac:dyDescent="0.45">
      <c r="I119" s="56">
        <f t="shared" si="5"/>
        <v>1097</v>
      </c>
    </row>
    <row r="120" spans="9:9" x14ac:dyDescent="0.45">
      <c r="I120" s="56">
        <f t="shared" si="5"/>
        <v>1097</v>
      </c>
    </row>
    <row r="121" spans="9:9" x14ac:dyDescent="0.45">
      <c r="I121" s="56">
        <f t="shared" si="5"/>
        <v>1097</v>
      </c>
    </row>
    <row r="122" spans="9:9" x14ac:dyDescent="0.45">
      <c r="I122" s="56">
        <f t="shared" si="5"/>
        <v>1097</v>
      </c>
    </row>
    <row r="123" spans="9:9" x14ac:dyDescent="0.45">
      <c r="I123" s="56">
        <f t="shared" si="5"/>
        <v>1097</v>
      </c>
    </row>
    <row r="124" spans="9:9" x14ac:dyDescent="0.45">
      <c r="I124" s="56">
        <f t="shared" si="5"/>
        <v>1097</v>
      </c>
    </row>
    <row r="125" spans="9:9" x14ac:dyDescent="0.45">
      <c r="I125" s="56">
        <f t="shared" si="5"/>
        <v>1097</v>
      </c>
    </row>
    <row r="126" spans="9:9" x14ac:dyDescent="0.45">
      <c r="I126" s="56">
        <f t="shared" si="5"/>
        <v>1097</v>
      </c>
    </row>
    <row r="127" spans="9:9" x14ac:dyDescent="0.45">
      <c r="I127" s="56">
        <f t="shared" si="5"/>
        <v>1097</v>
      </c>
    </row>
    <row r="128" spans="9:9" x14ac:dyDescent="0.45">
      <c r="I128" s="56">
        <f t="shared" si="5"/>
        <v>1097</v>
      </c>
    </row>
    <row r="129" spans="9:10" x14ac:dyDescent="0.45">
      <c r="I129" s="56">
        <f t="shared" si="5"/>
        <v>1097</v>
      </c>
    </row>
    <row r="130" spans="9:10" x14ac:dyDescent="0.45">
      <c r="I130" s="56">
        <f t="shared" si="5"/>
        <v>1097</v>
      </c>
    </row>
    <row r="131" spans="9:10" x14ac:dyDescent="0.45">
      <c r="I131" s="56">
        <f t="shared" si="5"/>
        <v>1097</v>
      </c>
    </row>
    <row r="132" spans="9:10" x14ac:dyDescent="0.45">
      <c r="I132" s="56">
        <f t="shared" si="5"/>
        <v>1097</v>
      </c>
    </row>
    <row r="133" spans="9:10" x14ac:dyDescent="0.45">
      <c r="I133" s="56">
        <f t="shared" si="5"/>
        <v>1097</v>
      </c>
    </row>
    <row r="134" spans="9:10" x14ac:dyDescent="0.45">
      <c r="I134" s="56">
        <f t="shared" ca="1" si="5"/>
        <v>44927</v>
      </c>
      <c r="J134" s="57" t="s">
        <v>96</v>
      </c>
    </row>
    <row r="135" spans="9:10" x14ac:dyDescent="0.45">
      <c r="I135" s="56">
        <f t="shared" ca="1" si="5"/>
        <v>44673</v>
      </c>
    </row>
    <row r="136" spans="9:10" x14ac:dyDescent="0.45">
      <c r="I136" s="56">
        <f t="shared" ca="1" si="5"/>
        <v>44682</v>
      </c>
    </row>
    <row r="137" spans="9:10" x14ac:dyDescent="0.45">
      <c r="I137" s="56">
        <f t="shared" ca="1" si="5"/>
        <v>44711</v>
      </c>
    </row>
    <row r="138" spans="9:10" x14ac:dyDescent="0.45">
      <c r="I138" s="56">
        <f t="shared" ca="1" si="5"/>
        <v>44712</v>
      </c>
    </row>
    <row r="139" spans="9:10" x14ac:dyDescent="0.45">
      <c r="I139" s="56">
        <f t="shared" ca="1" si="5"/>
        <v>44689</v>
      </c>
    </row>
    <row r="140" spans="9:10" x14ac:dyDescent="0.45">
      <c r="I140" s="56">
        <f t="shared" ca="1" si="5"/>
        <v>44722</v>
      </c>
    </row>
    <row r="141" spans="9:10" x14ac:dyDescent="0.45">
      <c r="I141" s="56">
        <f t="shared" ca="1" si="5"/>
        <v>44756</v>
      </c>
    </row>
    <row r="142" spans="9:10" x14ac:dyDescent="0.45">
      <c r="I142" s="56">
        <f t="shared" ca="1" si="5"/>
        <v>44788</v>
      </c>
    </row>
    <row r="143" spans="9:10" x14ac:dyDescent="0.45">
      <c r="I143" s="56">
        <f t="shared" ca="1" si="5"/>
        <v>44866</v>
      </c>
    </row>
    <row r="144" spans="9:10" x14ac:dyDescent="0.45">
      <c r="I144" s="56">
        <f t="shared" ca="1" si="5"/>
        <v>44876</v>
      </c>
    </row>
    <row r="145" spans="9:9" x14ac:dyDescent="0.45">
      <c r="I145" s="56">
        <f t="shared" ca="1" si="5"/>
        <v>44920</v>
      </c>
    </row>
    <row r="146" spans="9:9" x14ac:dyDescent="0.45">
      <c r="I146" s="56">
        <f t="shared" ca="1" si="5"/>
        <v>44921</v>
      </c>
    </row>
    <row r="147" spans="9:9" x14ac:dyDescent="0.45">
      <c r="I147" s="56">
        <f t="shared" si="5"/>
        <v>1462</v>
      </c>
    </row>
    <row r="148" spans="9:9" x14ac:dyDescent="0.45">
      <c r="I148" s="56">
        <f t="shared" si="5"/>
        <v>1462</v>
      </c>
    </row>
    <row r="149" spans="9:9" x14ac:dyDescent="0.45">
      <c r="I149" s="56">
        <f t="shared" si="5"/>
        <v>1462</v>
      </c>
    </row>
    <row r="150" spans="9:9" x14ac:dyDescent="0.45">
      <c r="I150" s="56">
        <f t="shared" si="5"/>
        <v>1462</v>
      </c>
    </row>
    <row r="151" spans="9:9" x14ac:dyDescent="0.45">
      <c r="I151" s="56">
        <f t="shared" si="5"/>
        <v>1462</v>
      </c>
    </row>
    <row r="152" spans="9:9" x14ac:dyDescent="0.45">
      <c r="I152" s="56">
        <f t="shared" si="5"/>
        <v>1462</v>
      </c>
    </row>
    <row r="153" spans="9:9" x14ac:dyDescent="0.45">
      <c r="I153" s="56">
        <f t="shared" si="5"/>
        <v>1462</v>
      </c>
    </row>
    <row r="154" spans="9:9" x14ac:dyDescent="0.45">
      <c r="I154" s="56">
        <f t="shared" si="5"/>
        <v>1462</v>
      </c>
    </row>
    <row r="155" spans="9:9" x14ac:dyDescent="0.45">
      <c r="I155" s="56">
        <f t="shared" si="5"/>
        <v>1462</v>
      </c>
    </row>
    <row r="156" spans="9:9" x14ac:dyDescent="0.45">
      <c r="I156" s="56">
        <f t="shared" si="5"/>
        <v>1462</v>
      </c>
    </row>
    <row r="157" spans="9:9" x14ac:dyDescent="0.45">
      <c r="I157" s="56">
        <f t="shared" si="5"/>
        <v>1462</v>
      </c>
    </row>
    <row r="158" spans="9:9" x14ac:dyDescent="0.45">
      <c r="I158" s="56">
        <f t="shared" si="5"/>
        <v>1462</v>
      </c>
    </row>
    <row r="159" spans="9:9" x14ac:dyDescent="0.45">
      <c r="I159" s="56">
        <f t="shared" si="5"/>
        <v>1462</v>
      </c>
    </row>
    <row r="160" spans="9:9" x14ac:dyDescent="0.45">
      <c r="I160" s="56">
        <f t="shared" si="5"/>
        <v>1462</v>
      </c>
    </row>
    <row r="161" spans="9:9" x14ac:dyDescent="0.45">
      <c r="I161" s="56">
        <f t="shared" si="5"/>
        <v>1462</v>
      </c>
    </row>
    <row r="162" spans="9:9" x14ac:dyDescent="0.45">
      <c r="I162" s="56">
        <f t="shared" si="5"/>
        <v>1462</v>
      </c>
    </row>
    <row r="163" spans="9:9" x14ac:dyDescent="0.45">
      <c r="I163" s="56">
        <f t="shared" si="5"/>
        <v>1462</v>
      </c>
    </row>
    <row r="164" spans="9:9" x14ac:dyDescent="0.45">
      <c r="I164" s="56">
        <f t="shared" si="5"/>
        <v>1462</v>
      </c>
    </row>
    <row r="165" spans="9:9" x14ac:dyDescent="0.45">
      <c r="I165" s="56">
        <f t="shared" si="5"/>
        <v>1462</v>
      </c>
    </row>
    <row r="166" spans="9:9" x14ac:dyDescent="0.45">
      <c r="I166" s="56">
        <f t="shared" si="5"/>
        <v>1462</v>
      </c>
    </row>
    <row r="167" spans="9:9" x14ac:dyDescent="0.45">
      <c r="I167" s="56">
        <f t="shared" si="5"/>
        <v>1462</v>
      </c>
    </row>
    <row r="168" spans="9:9" x14ac:dyDescent="0.45">
      <c r="I168" s="56">
        <f t="shared" si="5"/>
        <v>1462</v>
      </c>
    </row>
    <row r="169" spans="9:9" x14ac:dyDescent="0.45">
      <c r="I169" s="56">
        <f t="shared" si="5"/>
        <v>1462</v>
      </c>
    </row>
    <row r="170" spans="9:9" x14ac:dyDescent="0.45">
      <c r="I170" s="56">
        <f t="shared" si="5"/>
        <v>1462</v>
      </c>
    </row>
    <row r="171" spans="9:9" x14ac:dyDescent="0.45">
      <c r="I171" s="56">
        <f t="shared" si="5"/>
        <v>1462</v>
      </c>
    </row>
    <row r="172" spans="9:9" x14ac:dyDescent="0.45">
      <c r="I172" s="56">
        <f t="shared" si="5"/>
        <v>1462</v>
      </c>
    </row>
    <row r="173" spans="9:9" x14ac:dyDescent="0.45">
      <c r="I173" s="56">
        <f t="shared" si="5"/>
        <v>1462</v>
      </c>
    </row>
    <row r="174" spans="9:9" x14ac:dyDescent="0.45">
      <c r="I174" s="56">
        <f t="shared" si="5"/>
        <v>1462</v>
      </c>
    </row>
    <row r="175" spans="9:9" x14ac:dyDescent="0.45">
      <c r="I175" s="56">
        <f t="shared" ref="I175:I238" si="6">DATE(YEAR(I131)+1,MONTH(I131),DAY(I131))</f>
        <v>1462</v>
      </c>
    </row>
    <row r="176" spans="9:9" x14ac:dyDescent="0.45">
      <c r="I176" s="56">
        <f t="shared" si="6"/>
        <v>1462</v>
      </c>
    </row>
    <row r="177" spans="9:10" x14ac:dyDescent="0.45">
      <c r="I177" s="56">
        <f t="shared" si="6"/>
        <v>1462</v>
      </c>
    </row>
    <row r="178" spans="9:10" x14ac:dyDescent="0.45">
      <c r="I178" s="56">
        <f t="shared" ca="1" si="6"/>
        <v>45292</v>
      </c>
    </row>
    <row r="179" spans="9:10" x14ac:dyDescent="0.45">
      <c r="I179" s="56">
        <f t="shared" ca="1" si="6"/>
        <v>45038</v>
      </c>
      <c r="J179" s="57" t="s">
        <v>97</v>
      </c>
    </row>
    <row r="180" spans="9:10" x14ac:dyDescent="0.45">
      <c r="I180" s="56">
        <f t="shared" ca="1" si="6"/>
        <v>45047</v>
      </c>
    </row>
    <row r="181" spans="9:10" x14ac:dyDescent="0.45">
      <c r="I181" s="56">
        <f t="shared" ca="1" si="6"/>
        <v>45076</v>
      </c>
    </row>
    <row r="182" spans="9:10" x14ac:dyDescent="0.45">
      <c r="I182" s="56">
        <f t="shared" ca="1" si="6"/>
        <v>45077</v>
      </c>
    </row>
    <row r="183" spans="9:10" x14ac:dyDescent="0.45">
      <c r="I183" s="56">
        <f t="shared" ca="1" si="6"/>
        <v>45054</v>
      </c>
    </row>
    <row r="184" spans="9:10" x14ac:dyDescent="0.45">
      <c r="I184" s="56">
        <f t="shared" ca="1" si="6"/>
        <v>45087</v>
      </c>
    </row>
    <row r="185" spans="9:10" x14ac:dyDescent="0.45">
      <c r="I185" s="56">
        <f t="shared" ca="1" si="6"/>
        <v>45121</v>
      </c>
    </row>
    <row r="186" spans="9:10" x14ac:dyDescent="0.45">
      <c r="I186" s="56">
        <f t="shared" ca="1" si="6"/>
        <v>45153</v>
      </c>
    </row>
    <row r="187" spans="9:10" x14ac:dyDescent="0.45">
      <c r="I187" s="56">
        <f t="shared" ca="1" si="6"/>
        <v>45231</v>
      </c>
    </row>
    <row r="188" spans="9:10" x14ac:dyDescent="0.45">
      <c r="I188" s="56">
        <f t="shared" ca="1" si="6"/>
        <v>45241</v>
      </c>
    </row>
    <row r="189" spans="9:10" x14ac:dyDescent="0.45">
      <c r="I189" s="56">
        <f t="shared" ca="1" si="6"/>
        <v>45285</v>
      </c>
    </row>
    <row r="190" spans="9:10" x14ac:dyDescent="0.45">
      <c r="I190" s="56">
        <f t="shared" ca="1" si="6"/>
        <v>45286</v>
      </c>
    </row>
    <row r="191" spans="9:10" x14ac:dyDescent="0.45">
      <c r="I191" s="56">
        <f t="shared" si="6"/>
        <v>1828</v>
      </c>
    </row>
    <row r="192" spans="9:10" x14ac:dyDescent="0.45">
      <c r="I192" s="56">
        <f t="shared" si="6"/>
        <v>1828</v>
      </c>
    </row>
    <row r="193" spans="9:9" x14ac:dyDescent="0.45">
      <c r="I193" s="56">
        <f t="shared" si="6"/>
        <v>1828</v>
      </c>
    </row>
    <row r="194" spans="9:9" x14ac:dyDescent="0.45">
      <c r="I194" s="56">
        <f t="shared" si="6"/>
        <v>1828</v>
      </c>
    </row>
    <row r="195" spans="9:9" x14ac:dyDescent="0.45">
      <c r="I195" s="56">
        <f t="shared" si="6"/>
        <v>1828</v>
      </c>
    </row>
    <row r="196" spans="9:9" x14ac:dyDescent="0.45">
      <c r="I196" s="56">
        <f t="shared" si="6"/>
        <v>1828</v>
      </c>
    </row>
    <row r="197" spans="9:9" x14ac:dyDescent="0.45">
      <c r="I197" s="56">
        <f t="shared" si="6"/>
        <v>1828</v>
      </c>
    </row>
    <row r="198" spans="9:9" x14ac:dyDescent="0.45">
      <c r="I198" s="56">
        <f t="shared" si="6"/>
        <v>1828</v>
      </c>
    </row>
    <row r="199" spans="9:9" x14ac:dyDescent="0.45">
      <c r="I199" s="56">
        <f t="shared" si="6"/>
        <v>1828</v>
      </c>
    </row>
    <row r="200" spans="9:9" x14ac:dyDescent="0.45">
      <c r="I200" s="56">
        <f t="shared" si="6"/>
        <v>1828</v>
      </c>
    </row>
    <row r="201" spans="9:9" x14ac:dyDescent="0.45">
      <c r="I201" s="56">
        <f t="shared" si="6"/>
        <v>1828</v>
      </c>
    </row>
    <row r="202" spans="9:9" x14ac:dyDescent="0.45">
      <c r="I202" s="56">
        <f t="shared" si="6"/>
        <v>1828</v>
      </c>
    </row>
    <row r="203" spans="9:9" x14ac:dyDescent="0.45">
      <c r="I203" s="56">
        <f t="shared" si="6"/>
        <v>1828</v>
      </c>
    </row>
    <row r="204" spans="9:9" x14ac:dyDescent="0.45">
      <c r="I204" s="56">
        <f t="shared" si="6"/>
        <v>1828</v>
      </c>
    </row>
    <row r="205" spans="9:9" x14ac:dyDescent="0.45">
      <c r="I205" s="56">
        <f t="shared" si="6"/>
        <v>1828</v>
      </c>
    </row>
    <row r="206" spans="9:9" x14ac:dyDescent="0.45">
      <c r="I206" s="56">
        <f t="shared" si="6"/>
        <v>1828</v>
      </c>
    </row>
    <row r="207" spans="9:9" x14ac:dyDescent="0.45">
      <c r="I207" s="56">
        <f t="shared" si="6"/>
        <v>1828</v>
      </c>
    </row>
    <row r="208" spans="9:9" x14ac:dyDescent="0.45">
      <c r="I208" s="56">
        <f t="shared" si="6"/>
        <v>1828</v>
      </c>
    </row>
    <row r="209" spans="9:10" x14ac:dyDescent="0.45">
      <c r="I209" s="56">
        <f t="shared" si="6"/>
        <v>1828</v>
      </c>
    </row>
    <row r="210" spans="9:10" x14ac:dyDescent="0.45">
      <c r="I210" s="56">
        <f t="shared" si="6"/>
        <v>1828</v>
      </c>
    </row>
    <row r="211" spans="9:10" x14ac:dyDescent="0.45">
      <c r="I211" s="56">
        <f t="shared" si="6"/>
        <v>1828</v>
      </c>
    </row>
    <row r="212" spans="9:10" x14ac:dyDescent="0.45">
      <c r="I212" s="56">
        <f t="shared" si="6"/>
        <v>1828</v>
      </c>
    </row>
    <row r="213" spans="9:10" x14ac:dyDescent="0.45">
      <c r="I213" s="56">
        <f t="shared" si="6"/>
        <v>1828</v>
      </c>
    </row>
    <row r="214" spans="9:10" x14ac:dyDescent="0.45">
      <c r="I214" s="56">
        <f t="shared" si="6"/>
        <v>1828</v>
      </c>
    </row>
    <row r="215" spans="9:10" x14ac:dyDescent="0.45">
      <c r="I215" s="56">
        <f t="shared" si="6"/>
        <v>1828</v>
      </c>
    </row>
    <row r="216" spans="9:10" x14ac:dyDescent="0.45">
      <c r="I216" s="56">
        <f t="shared" si="6"/>
        <v>1828</v>
      </c>
    </row>
    <row r="217" spans="9:10" x14ac:dyDescent="0.45">
      <c r="I217" s="56">
        <f t="shared" si="6"/>
        <v>1828</v>
      </c>
    </row>
    <row r="218" spans="9:10" x14ac:dyDescent="0.45">
      <c r="I218" s="56">
        <f t="shared" si="6"/>
        <v>1828</v>
      </c>
    </row>
    <row r="219" spans="9:10" x14ac:dyDescent="0.45">
      <c r="I219" s="56">
        <f t="shared" si="6"/>
        <v>1828</v>
      </c>
    </row>
    <row r="220" spans="9:10" x14ac:dyDescent="0.45">
      <c r="I220" s="56">
        <f t="shared" si="6"/>
        <v>1828</v>
      </c>
    </row>
    <row r="221" spans="9:10" x14ac:dyDescent="0.45">
      <c r="I221" s="56">
        <f t="shared" si="6"/>
        <v>1828</v>
      </c>
    </row>
    <row r="222" spans="9:10" x14ac:dyDescent="0.45">
      <c r="I222" s="56">
        <f t="shared" ca="1" si="6"/>
        <v>45658</v>
      </c>
    </row>
    <row r="223" spans="9:10" x14ac:dyDescent="0.45">
      <c r="I223" s="56">
        <f ca="1">DATE(YEAR(I179)+1,MONTH(I179),DAY(I179))</f>
        <v>45404</v>
      </c>
      <c r="J223" s="57" t="s">
        <v>98</v>
      </c>
    </row>
    <row r="224" spans="9:10" x14ac:dyDescent="0.45">
      <c r="I224" s="56">
        <f t="shared" ca="1" si="6"/>
        <v>45413</v>
      </c>
    </row>
    <row r="225" spans="9:9" x14ac:dyDescent="0.45">
      <c r="I225" s="56">
        <f t="shared" ca="1" si="6"/>
        <v>45442</v>
      </c>
    </row>
    <row r="226" spans="9:9" x14ac:dyDescent="0.45">
      <c r="I226" s="56">
        <f t="shared" ca="1" si="6"/>
        <v>45443</v>
      </c>
    </row>
    <row r="227" spans="9:9" x14ac:dyDescent="0.45">
      <c r="I227" s="56">
        <f t="shared" ca="1" si="6"/>
        <v>45420</v>
      </c>
    </row>
    <row r="228" spans="9:9" x14ac:dyDescent="0.45">
      <c r="I228" s="56">
        <f t="shared" ca="1" si="6"/>
        <v>45453</v>
      </c>
    </row>
    <row r="229" spans="9:9" x14ac:dyDescent="0.45">
      <c r="I229" s="56">
        <f t="shared" ca="1" si="6"/>
        <v>45487</v>
      </c>
    </row>
    <row r="230" spans="9:9" x14ac:dyDescent="0.45">
      <c r="I230" s="56">
        <f t="shared" ca="1" si="6"/>
        <v>45519</v>
      </c>
    </row>
    <row r="231" spans="9:9" x14ac:dyDescent="0.45">
      <c r="I231" s="56">
        <f t="shared" ca="1" si="6"/>
        <v>45597</v>
      </c>
    </row>
    <row r="232" spans="9:9" x14ac:dyDescent="0.45">
      <c r="I232" s="56">
        <f t="shared" ca="1" si="6"/>
        <v>45607</v>
      </c>
    </row>
    <row r="233" spans="9:9" x14ac:dyDescent="0.45">
      <c r="I233" s="56">
        <f t="shared" ca="1" si="6"/>
        <v>45651</v>
      </c>
    </row>
    <row r="234" spans="9:9" x14ac:dyDescent="0.45">
      <c r="I234" s="56">
        <f t="shared" ca="1" si="6"/>
        <v>45652</v>
      </c>
    </row>
    <row r="235" spans="9:9" x14ac:dyDescent="0.45">
      <c r="I235" s="56">
        <f t="shared" si="6"/>
        <v>2193</v>
      </c>
    </row>
    <row r="236" spans="9:9" x14ac:dyDescent="0.45">
      <c r="I236" s="56">
        <f t="shared" si="6"/>
        <v>2193</v>
      </c>
    </row>
    <row r="237" spans="9:9" x14ac:dyDescent="0.45">
      <c r="I237" s="56">
        <f t="shared" si="6"/>
        <v>2193</v>
      </c>
    </row>
    <row r="238" spans="9:9" x14ac:dyDescent="0.45">
      <c r="I238" s="56">
        <f t="shared" si="6"/>
        <v>2193</v>
      </c>
    </row>
    <row r="239" spans="9:9" x14ac:dyDescent="0.45">
      <c r="I239" s="56">
        <f t="shared" ref="I239:I266" si="7">DATE(YEAR(I195)+1,MONTH(I195),DAY(I195))</f>
        <v>2193</v>
      </c>
    </row>
    <row r="240" spans="9:9" x14ac:dyDescent="0.45">
      <c r="I240" s="56">
        <f t="shared" si="7"/>
        <v>2193</v>
      </c>
    </row>
    <row r="241" spans="9:9" x14ac:dyDescent="0.45">
      <c r="I241" s="56">
        <f t="shared" si="7"/>
        <v>2193</v>
      </c>
    </row>
    <row r="242" spans="9:9" x14ac:dyDescent="0.45">
      <c r="I242" s="56">
        <f t="shared" si="7"/>
        <v>2193</v>
      </c>
    </row>
    <row r="243" spans="9:9" x14ac:dyDescent="0.45">
      <c r="I243" s="56">
        <f t="shared" si="7"/>
        <v>2193</v>
      </c>
    </row>
    <row r="244" spans="9:9" x14ac:dyDescent="0.45">
      <c r="I244" s="56">
        <f t="shared" si="7"/>
        <v>2193</v>
      </c>
    </row>
    <row r="245" spans="9:9" x14ac:dyDescent="0.45">
      <c r="I245" s="56">
        <f t="shared" si="7"/>
        <v>2193</v>
      </c>
    </row>
    <row r="246" spans="9:9" x14ac:dyDescent="0.45">
      <c r="I246" s="56">
        <f t="shared" si="7"/>
        <v>2193</v>
      </c>
    </row>
    <row r="247" spans="9:9" x14ac:dyDescent="0.45">
      <c r="I247" s="56">
        <f t="shared" si="7"/>
        <v>2193</v>
      </c>
    </row>
    <row r="248" spans="9:9" x14ac:dyDescent="0.45">
      <c r="I248" s="56">
        <f t="shared" si="7"/>
        <v>2193</v>
      </c>
    </row>
    <row r="249" spans="9:9" x14ac:dyDescent="0.45">
      <c r="I249" s="56">
        <f t="shared" si="7"/>
        <v>2193</v>
      </c>
    </row>
    <row r="250" spans="9:9" x14ac:dyDescent="0.45">
      <c r="I250" s="56">
        <f t="shared" si="7"/>
        <v>2193</v>
      </c>
    </row>
    <row r="251" spans="9:9" x14ac:dyDescent="0.45">
      <c r="I251" s="56">
        <f t="shared" si="7"/>
        <v>2193</v>
      </c>
    </row>
    <row r="252" spans="9:9" x14ac:dyDescent="0.45">
      <c r="I252" s="56">
        <f t="shared" si="7"/>
        <v>2193</v>
      </c>
    </row>
    <row r="253" spans="9:9" x14ac:dyDescent="0.45">
      <c r="I253" s="56">
        <f t="shared" si="7"/>
        <v>2193</v>
      </c>
    </row>
    <row r="254" spans="9:9" x14ac:dyDescent="0.45">
      <c r="I254" s="56">
        <f t="shared" si="7"/>
        <v>2193</v>
      </c>
    </row>
    <row r="255" spans="9:9" x14ac:dyDescent="0.45">
      <c r="I255" s="56">
        <f t="shared" si="7"/>
        <v>2193</v>
      </c>
    </row>
    <row r="256" spans="9:9" x14ac:dyDescent="0.45">
      <c r="I256" s="56">
        <f t="shared" si="7"/>
        <v>2193</v>
      </c>
    </row>
    <row r="257" spans="9:10" x14ac:dyDescent="0.45">
      <c r="I257" s="56">
        <f t="shared" si="7"/>
        <v>2193</v>
      </c>
    </row>
    <row r="258" spans="9:10" x14ac:dyDescent="0.45">
      <c r="I258" s="56">
        <f t="shared" si="7"/>
        <v>2193</v>
      </c>
    </row>
    <row r="259" spans="9:10" x14ac:dyDescent="0.45">
      <c r="I259" s="56">
        <f t="shared" si="7"/>
        <v>2193</v>
      </c>
    </row>
    <row r="260" spans="9:10" x14ac:dyDescent="0.45">
      <c r="I260" s="56">
        <f t="shared" si="7"/>
        <v>2193</v>
      </c>
    </row>
    <row r="261" spans="9:10" x14ac:dyDescent="0.45">
      <c r="I261" s="56">
        <f t="shared" si="7"/>
        <v>2193</v>
      </c>
    </row>
    <row r="262" spans="9:10" x14ac:dyDescent="0.45">
      <c r="I262" s="56">
        <f t="shared" si="7"/>
        <v>2193</v>
      </c>
    </row>
    <row r="263" spans="9:10" x14ac:dyDescent="0.45">
      <c r="I263" s="56">
        <f t="shared" si="7"/>
        <v>2193</v>
      </c>
    </row>
    <row r="264" spans="9:10" x14ac:dyDescent="0.45">
      <c r="I264" s="56">
        <f t="shared" si="7"/>
        <v>2193</v>
      </c>
    </row>
    <row r="265" spans="9:10" x14ac:dyDescent="0.45">
      <c r="I265" s="56">
        <f t="shared" si="7"/>
        <v>2193</v>
      </c>
    </row>
    <row r="266" spans="9:10" x14ac:dyDescent="0.45">
      <c r="I266" s="56">
        <f t="shared" ca="1" si="7"/>
        <v>46023</v>
      </c>
    </row>
    <row r="267" spans="9:10" x14ac:dyDescent="0.45">
      <c r="I267" s="60">
        <f ca="1">DATE(YEAR(I2)-1,MONTH(I2),DAY(I2))</f>
        <v>43466</v>
      </c>
      <c r="J267" s="59" t="s">
        <v>100</v>
      </c>
    </row>
    <row r="268" spans="9:10" x14ac:dyDescent="0.45">
      <c r="I268" s="60">
        <f t="shared" ref="I268:I310" ca="1" si="8">DATE(YEAR(I3)-1,MONTH(I3),DAY(I3))</f>
        <v>43212</v>
      </c>
    </row>
    <row r="269" spans="9:10" x14ac:dyDescent="0.45">
      <c r="I269" s="60">
        <f t="shared" ca="1" si="8"/>
        <v>43221</v>
      </c>
    </row>
    <row r="270" spans="9:10" x14ac:dyDescent="0.45">
      <c r="I270" s="60">
        <f t="shared" ca="1" si="8"/>
        <v>43250</v>
      </c>
    </row>
    <row r="271" spans="9:10" x14ac:dyDescent="0.45">
      <c r="I271" s="60">
        <f t="shared" ca="1" si="8"/>
        <v>43251</v>
      </c>
    </row>
    <row r="272" spans="9:10" x14ac:dyDescent="0.45">
      <c r="I272" s="60">
        <f t="shared" ca="1" si="8"/>
        <v>43228</v>
      </c>
    </row>
    <row r="273" spans="9:9" x14ac:dyDescent="0.45">
      <c r="I273" s="60">
        <f t="shared" ca="1" si="8"/>
        <v>43261</v>
      </c>
    </row>
    <row r="274" spans="9:9" x14ac:dyDescent="0.45">
      <c r="I274" s="60">
        <f t="shared" ca="1" si="8"/>
        <v>43295</v>
      </c>
    </row>
    <row r="275" spans="9:9" x14ac:dyDescent="0.45">
      <c r="I275" s="60">
        <f t="shared" ca="1" si="8"/>
        <v>43327</v>
      </c>
    </row>
    <row r="276" spans="9:9" x14ac:dyDescent="0.45">
      <c r="I276" s="60">
        <f t="shared" ca="1" si="8"/>
        <v>43405</v>
      </c>
    </row>
    <row r="277" spans="9:9" x14ac:dyDescent="0.45">
      <c r="I277" s="60">
        <f t="shared" ca="1" si="8"/>
        <v>43415</v>
      </c>
    </row>
    <row r="278" spans="9:9" x14ac:dyDescent="0.45">
      <c r="I278" s="60">
        <f t="shared" ca="1" si="8"/>
        <v>43459</v>
      </c>
    </row>
    <row r="279" spans="9:9" x14ac:dyDescent="0.45">
      <c r="I279" s="60">
        <f t="shared" ca="1" si="8"/>
        <v>43460</v>
      </c>
    </row>
    <row r="280" spans="9:9" x14ac:dyDescent="0.45">
      <c r="I280" s="60">
        <f t="shared" si="8"/>
        <v>1</v>
      </c>
    </row>
    <row r="281" spans="9:9" x14ac:dyDescent="0.45">
      <c r="I281" s="60">
        <f t="shared" si="8"/>
        <v>1</v>
      </c>
    </row>
    <row r="282" spans="9:9" x14ac:dyDescent="0.45">
      <c r="I282" s="60">
        <f t="shared" si="8"/>
        <v>1</v>
      </c>
    </row>
    <row r="283" spans="9:9" x14ac:dyDescent="0.45">
      <c r="I283" s="60">
        <f t="shared" si="8"/>
        <v>1</v>
      </c>
    </row>
    <row r="284" spans="9:9" x14ac:dyDescent="0.45">
      <c r="I284" s="60">
        <f t="shared" si="8"/>
        <v>1</v>
      </c>
    </row>
    <row r="285" spans="9:9" x14ac:dyDescent="0.45">
      <c r="I285" s="60">
        <f t="shared" si="8"/>
        <v>1</v>
      </c>
    </row>
    <row r="286" spans="9:9" x14ac:dyDescent="0.45">
      <c r="I286" s="60">
        <f t="shared" si="8"/>
        <v>1</v>
      </c>
    </row>
    <row r="287" spans="9:9" x14ac:dyDescent="0.45">
      <c r="I287" s="60">
        <f t="shared" si="8"/>
        <v>1</v>
      </c>
    </row>
    <row r="288" spans="9:9" x14ac:dyDescent="0.45">
      <c r="I288" s="60">
        <f t="shared" si="8"/>
        <v>1</v>
      </c>
    </row>
    <row r="289" spans="9:9" x14ac:dyDescent="0.45">
      <c r="I289" s="60">
        <f t="shared" si="8"/>
        <v>1</v>
      </c>
    </row>
    <row r="290" spans="9:9" x14ac:dyDescent="0.45">
      <c r="I290" s="60">
        <f t="shared" si="8"/>
        <v>1</v>
      </c>
    </row>
    <row r="291" spans="9:9" x14ac:dyDescent="0.45">
      <c r="I291" s="60">
        <f t="shared" si="8"/>
        <v>1</v>
      </c>
    </row>
    <row r="292" spans="9:9" x14ac:dyDescent="0.45">
      <c r="I292" s="60">
        <f t="shared" si="8"/>
        <v>1</v>
      </c>
    </row>
    <row r="293" spans="9:9" x14ac:dyDescent="0.45">
      <c r="I293" s="60">
        <f t="shared" si="8"/>
        <v>1</v>
      </c>
    </row>
    <row r="294" spans="9:9" x14ac:dyDescent="0.45">
      <c r="I294" s="60">
        <f t="shared" si="8"/>
        <v>1</v>
      </c>
    </row>
    <row r="295" spans="9:9" x14ac:dyDescent="0.45">
      <c r="I295" s="60">
        <f t="shared" si="8"/>
        <v>1</v>
      </c>
    </row>
    <row r="296" spans="9:9" x14ac:dyDescent="0.45">
      <c r="I296" s="60">
        <f t="shared" si="8"/>
        <v>1</v>
      </c>
    </row>
    <row r="297" spans="9:9" x14ac:dyDescent="0.45">
      <c r="I297" s="60">
        <f t="shared" si="8"/>
        <v>1</v>
      </c>
    </row>
    <row r="298" spans="9:9" x14ac:dyDescent="0.45">
      <c r="I298" s="60">
        <f t="shared" si="8"/>
        <v>1</v>
      </c>
    </row>
    <row r="299" spans="9:9" x14ac:dyDescent="0.45">
      <c r="I299" s="60">
        <f t="shared" si="8"/>
        <v>1</v>
      </c>
    </row>
    <row r="300" spans="9:9" x14ac:dyDescent="0.45">
      <c r="I300" s="60">
        <f t="shared" si="8"/>
        <v>1</v>
      </c>
    </row>
    <row r="301" spans="9:9" x14ac:dyDescent="0.45">
      <c r="I301" s="60">
        <f t="shared" si="8"/>
        <v>1</v>
      </c>
    </row>
    <row r="302" spans="9:9" x14ac:dyDescent="0.45">
      <c r="I302" s="60">
        <f t="shared" si="8"/>
        <v>1</v>
      </c>
    </row>
    <row r="303" spans="9:9" x14ac:dyDescent="0.45">
      <c r="I303" s="60">
        <f t="shared" si="8"/>
        <v>1</v>
      </c>
    </row>
    <row r="304" spans="9:9" x14ac:dyDescent="0.45">
      <c r="I304" s="60">
        <f t="shared" si="8"/>
        <v>1</v>
      </c>
    </row>
    <row r="305" spans="9:10" x14ac:dyDescent="0.45">
      <c r="I305" s="60">
        <f t="shared" si="8"/>
        <v>1</v>
      </c>
    </row>
    <row r="306" spans="9:10" x14ac:dyDescent="0.45">
      <c r="I306" s="60">
        <f t="shared" si="8"/>
        <v>1</v>
      </c>
    </row>
    <row r="307" spans="9:10" x14ac:dyDescent="0.45">
      <c r="I307" s="60">
        <f t="shared" si="8"/>
        <v>1</v>
      </c>
    </row>
    <row r="308" spans="9:10" x14ac:dyDescent="0.45">
      <c r="I308" s="60">
        <f t="shared" si="8"/>
        <v>1</v>
      </c>
    </row>
    <row r="309" spans="9:10" x14ac:dyDescent="0.45">
      <c r="I309" s="60">
        <f t="shared" si="8"/>
        <v>1</v>
      </c>
    </row>
    <row r="310" spans="9:10" x14ac:dyDescent="0.45">
      <c r="I310" s="60">
        <f t="shared" si="8"/>
        <v>1</v>
      </c>
    </row>
    <row r="311" spans="9:10" x14ac:dyDescent="0.45">
      <c r="I311" s="60">
        <f ca="1">DATE(YEAR(I2)-2,MONTH(I2),DAY(I2))</f>
        <v>43101</v>
      </c>
      <c r="J311" s="59" t="s">
        <v>101</v>
      </c>
    </row>
    <row r="312" spans="9:10" x14ac:dyDescent="0.45">
      <c r="I312" s="60">
        <f t="shared" ref="I312:I354" ca="1" si="9">DATE(YEAR(I3)-2,MONTH(I3),DAY(I3))</f>
        <v>42847</v>
      </c>
    </row>
    <row r="313" spans="9:10" x14ac:dyDescent="0.45">
      <c r="I313" s="60">
        <f t="shared" ca="1" si="9"/>
        <v>42856</v>
      </c>
    </row>
    <row r="314" spans="9:10" x14ac:dyDescent="0.45">
      <c r="I314" s="60">
        <f t="shared" ca="1" si="9"/>
        <v>42885</v>
      </c>
    </row>
    <row r="315" spans="9:10" x14ac:dyDescent="0.45">
      <c r="I315" s="60">
        <f t="shared" ca="1" si="9"/>
        <v>42886</v>
      </c>
    </row>
    <row r="316" spans="9:10" x14ac:dyDescent="0.45">
      <c r="I316" s="60">
        <f t="shared" ca="1" si="9"/>
        <v>42863</v>
      </c>
    </row>
    <row r="317" spans="9:10" x14ac:dyDescent="0.45">
      <c r="I317" s="60">
        <f t="shared" ca="1" si="9"/>
        <v>42896</v>
      </c>
    </row>
    <row r="318" spans="9:10" x14ac:dyDescent="0.45">
      <c r="I318" s="60">
        <f t="shared" ca="1" si="9"/>
        <v>42930</v>
      </c>
    </row>
    <row r="319" spans="9:10" x14ac:dyDescent="0.45">
      <c r="I319" s="60">
        <f t="shared" ca="1" si="9"/>
        <v>42962</v>
      </c>
    </row>
    <row r="320" spans="9:10" x14ac:dyDescent="0.45">
      <c r="I320" s="60">
        <f t="shared" ca="1" si="9"/>
        <v>43040</v>
      </c>
    </row>
    <row r="321" spans="9:9" x14ac:dyDescent="0.45">
      <c r="I321" s="60">
        <f t="shared" ca="1" si="9"/>
        <v>43050</v>
      </c>
    </row>
    <row r="322" spans="9:9" x14ac:dyDescent="0.45">
      <c r="I322" s="60">
        <f t="shared" ca="1" si="9"/>
        <v>43094</v>
      </c>
    </row>
    <row r="323" spans="9:9" x14ac:dyDescent="0.45">
      <c r="I323" s="60">
        <f t="shared" ca="1" si="9"/>
        <v>43095</v>
      </c>
    </row>
    <row r="324" spans="9:9" x14ac:dyDescent="0.45">
      <c r="I324" s="60">
        <f t="shared" si="9"/>
        <v>693598</v>
      </c>
    </row>
    <row r="325" spans="9:9" x14ac:dyDescent="0.45">
      <c r="I325" s="60">
        <f t="shared" si="9"/>
        <v>693598</v>
      </c>
    </row>
    <row r="326" spans="9:9" x14ac:dyDescent="0.45">
      <c r="I326" s="60">
        <f t="shared" si="9"/>
        <v>693598</v>
      </c>
    </row>
    <row r="327" spans="9:9" x14ac:dyDescent="0.45">
      <c r="I327" s="60">
        <f t="shared" si="9"/>
        <v>693598</v>
      </c>
    </row>
    <row r="328" spans="9:9" x14ac:dyDescent="0.45">
      <c r="I328" s="60">
        <f t="shared" si="9"/>
        <v>693598</v>
      </c>
    </row>
    <row r="329" spans="9:9" x14ac:dyDescent="0.45">
      <c r="I329" s="60">
        <f t="shared" si="9"/>
        <v>693598</v>
      </c>
    </row>
    <row r="330" spans="9:9" x14ac:dyDescent="0.45">
      <c r="I330" s="60">
        <f t="shared" si="9"/>
        <v>693598</v>
      </c>
    </row>
    <row r="331" spans="9:9" x14ac:dyDescent="0.45">
      <c r="I331" s="60">
        <f t="shared" si="9"/>
        <v>693598</v>
      </c>
    </row>
    <row r="332" spans="9:9" x14ac:dyDescent="0.45">
      <c r="I332" s="60">
        <f t="shared" si="9"/>
        <v>693598</v>
      </c>
    </row>
    <row r="333" spans="9:9" x14ac:dyDescent="0.45">
      <c r="I333" s="60">
        <f t="shared" si="9"/>
        <v>693598</v>
      </c>
    </row>
    <row r="334" spans="9:9" x14ac:dyDescent="0.45">
      <c r="I334" s="60">
        <f t="shared" si="9"/>
        <v>693598</v>
      </c>
    </row>
    <row r="335" spans="9:9" x14ac:dyDescent="0.45">
      <c r="I335" s="60">
        <f t="shared" si="9"/>
        <v>693598</v>
      </c>
    </row>
    <row r="336" spans="9:9" x14ac:dyDescent="0.45">
      <c r="I336" s="60">
        <f t="shared" si="9"/>
        <v>693598</v>
      </c>
    </row>
    <row r="337" spans="9:9" x14ac:dyDescent="0.45">
      <c r="I337" s="60">
        <f t="shared" si="9"/>
        <v>693598</v>
      </c>
    </row>
    <row r="338" spans="9:9" x14ac:dyDescent="0.45">
      <c r="I338" s="60">
        <f t="shared" si="9"/>
        <v>693598</v>
      </c>
    </row>
    <row r="339" spans="9:9" x14ac:dyDescent="0.45">
      <c r="I339" s="60">
        <f t="shared" si="9"/>
        <v>693598</v>
      </c>
    </row>
    <row r="340" spans="9:9" x14ac:dyDescent="0.45">
      <c r="I340" s="60">
        <f t="shared" si="9"/>
        <v>693598</v>
      </c>
    </row>
    <row r="341" spans="9:9" x14ac:dyDescent="0.45">
      <c r="I341" s="60">
        <f t="shared" si="9"/>
        <v>693598</v>
      </c>
    </row>
    <row r="342" spans="9:9" x14ac:dyDescent="0.45">
      <c r="I342" s="60">
        <f t="shared" si="9"/>
        <v>693598</v>
      </c>
    </row>
    <row r="343" spans="9:9" x14ac:dyDescent="0.45">
      <c r="I343" s="60">
        <f t="shared" si="9"/>
        <v>693598</v>
      </c>
    </row>
    <row r="344" spans="9:9" x14ac:dyDescent="0.45">
      <c r="I344" s="60">
        <f t="shared" si="9"/>
        <v>693598</v>
      </c>
    </row>
    <row r="345" spans="9:9" x14ac:dyDescent="0.45">
      <c r="I345" s="60">
        <f t="shared" si="9"/>
        <v>693598</v>
      </c>
    </row>
    <row r="346" spans="9:9" x14ac:dyDescent="0.45">
      <c r="I346" s="60">
        <f t="shared" si="9"/>
        <v>693598</v>
      </c>
    </row>
    <row r="347" spans="9:9" x14ac:dyDescent="0.45">
      <c r="I347" s="60">
        <f t="shared" si="9"/>
        <v>693598</v>
      </c>
    </row>
    <row r="348" spans="9:9" x14ac:dyDescent="0.45">
      <c r="I348" s="60">
        <f t="shared" si="9"/>
        <v>693598</v>
      </c>
    </row>
    <row r="349" spans="9:9" x14ac:dyDescent="0.45">
      <c r="I349" s="60">
        <f t="shared" si="9"/>
        <v>693598</v>
      </c>
    </row>
    <row r="350" spans="9:9" x14ac:dyDescent="0.45">
      <c r="I350" s="60">
        <f t="shared" si="9"/>
        <v>693598</v>
      </c>
    </row>
    <row r="351" spans="9:9" x14ac:dyDescent="0.45">
      <c r="I351" s="60">
        <f t="shared" si="9"/>
        <v>693598</v>
      </c>
    </row>
    <row r="352" spans="9:9" x14ac:dyDescent="0.45">
      <c r="I352" s="60">
        <f t="shared" si="9"/>
        <v>693598</v>
      </c>
    </row>
    <row r="353" spans="9:9" x14ac:dyDescent="0.45">
      <c r="I353" s="60">
        <f t="shared" si="9"/>
        <v>693598</v>
      </c>
    </row>
    <row r="354" spans="9:9" x14ac:dyDescent="0.45">
      <c r="I354" s="60">
        <f t="shared" si="9"/>
        <v>693598</v>
      </c>
    </row>
  </sheetData>
  <mergeCells count="1">
    <mergeCell ref="D1:E1"/>
  </mergeCells>
  <conditionalFormatting sqref="B1:C1">
    <cfRule type="expression" dxfId="46" priority="2">
      <formula>AND($B$9="1111111")</formula>
    </cfRule>
  </conditionalFormatting>
  <conditionalFormatting sqref="F2:F32">
    <cfRule type="expression" dxfId="45" priority="1">
      <formula>AND($G2)</formula>
    </cfRule>
  </conditionalFormatting>
  <dataValidations count="2">
    <dataValidation type="list" allowBlank="1" showInputMessage="1" showErrorMessage="1" sqref="M2" xr:uid="{00000000-0002-0000-0100-000000000000}">
      <formula1>"Lundi,Mardi,Mercredi,Jeudi,Vendredi,Samedi,Dimanche"</formula1>
    </dataValidation>
    <dataValidation type="list" allowBlank="1" showInputMessage="1" showErrorMessage="1" sqref="G2:G32" xr:uid="{00000000-0002-0000-0100-000001000000}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4" r:id="rId4" name="Label1">
          <controlPr defaultSize="0" autoLine="0" r:id="rId5">
            <anchor moveWithCells="1">
              <from>
                <xdr:col>0</xdr:col>
                <xdr:colOff>19050</xdr:colOff>
                <xdr:row>1</xdr:row>
                <xdr:rowOff>19050</xdr:rowOff>
              </from>
              <to>
                <xdr:col>0</xdr:col>
                <xdr:colOff>1238250</xdr:colOff>
                <xdr:row>2</xdr:row>
                <xdr:rowOff>0</xdr:rowOff>
              </to>
            </anchor>
          </controlPr>
        </control>
      </mc:Choice>
      <mc:Fallback>
        <control shapeId="3154" r:id="rId4" name="Label1"/>
      </mc:Fallback>
    </mc:AlternateContent>
    <mc:AlternateContent xmlns:mc="http://schemas.openxmlformats.org/markup-compatibility/2006">
      <mc:Choice Requires="x14">
        <control shapeId="3155" r:id="rId6" name="Label2">
          <controlPr defaultSize="0" autoLine="0" r:id="rId7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0</xdr:col>
                <xdr:colOff>1238250</xdr:colOff>
                <xdr:row>3</xdr:row>
                <xdr:rowOff>9525</xdr:rowOff>
              </to>
            </anchor>
          </controlPr>
        </control>
      </mc:Choice>
      <mc:Fallback>
        <control shapeId="3155" r:id="rId6" name="Label2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561975</xdr:rowOff>
              </from>
              <to>
                <xdr:col>1</xdr:col>
                <xdr:colOff>742950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180975</xdr:rowOff>
              </from>
              <to>
                <xdr:col>1</xdr:col>
                <xdr:colOff>742950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180975</xdr:rowOff>
              </from>
              <to>
                <xdr:col>1</xdr:col>
                <xdr:colOff>742950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180975</xdr:rowOff>
              </from>
              <to>
                <xdr:col>1</xdr:col>
                <xdr:colOff>742950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180975</xdr:rowOff>
              </from>
              <to>
                <xdr:col>1</xdr:col>
                <xdr:colOff>742950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180975</xdr:rowOff>
              </from>
              <to>
                <xdr:col>1</xdr:col>
                <xdr:colOff>742950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180975</xdr:rowOff>
              </from>
              <to>
                <xdr:col>1</xdr:col>
                <xdr:colOff>742950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9525</xdr:colOff>
                <xdr:row>0</xdr:row>
                <xdr:rowOff>561975</xdr:rowOff>
              </from>
              <to>
                <xdr:col>4</xdr:col>
                <xdr:colOff>733425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0</xdr:rowOff>
              </from>
              <to>
                <xdr:col>4</xdr:col>
                <xdr:colOff>733425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180975</xdr:rowOff>
              </from>
              <to>
                <xdr:col>4</xdr:col>
                <xdr:colOff>733425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9525</xdr:colOff>
                <xdr:row>3</xdr:row>
                <xdr:rowOff>161925</xdr:rowOff>
              </from>
              <to>
                <xdr:col>4</xdr:col>
                <xdr:colOff>1038225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180975</xdr:rowOff>
              </from>
              <to>
                <xdr:col>4</xdr:col>
                <xdr:colOff>733425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0</xdr:rowOff>
              </from>
              <to>
                <xdr:col>4</xdr:col>
                <xdr:colOff>733425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180975</xdr:rowOff>
              </from>
              <to>
                <xdr:col>4</xdr:col>
                <xdr:colOff>733425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9525</xdr:colOff>
                <xdr:row>8</xdr:row>
                <xdr:rowOff>171450</xdr:rowOff>
              </from>
              <to>
                <xdr:col>4</xdr:col>
                <xdr:colOff>733425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9525</xdr:colOff>
                <xdr:row>9</xdr:row>
                <xdr:rowOff>171450</xdr:rowOff>
              </from>
              <to>
                <xdr:col>4</xdr:col>
                <xdr:colOff>733425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9525</xdr:colOff>
                <xdr:row>10</xdr:row>
                <xdr:rowOff>180975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9525</xdr:colOff>
                <xdr:row>4</xdr:row>
                <xdr:rowOff>180975</xdr:rowOff>
              </from>
              <to>
                <xdr:col>4</xdr:col>
                <xdr:colOff>733425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9525</xdr:colOff>
                <xdr:row>11</xdr:row>
                <xdr:rowOff>180975</xdr:rowOff>
              </from>
              <to>
                <xdr:col>4</xdr:col>
                <xdr:colOff>733425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9525</xdr:colOff>
                <xdr:row>12</xdr:row>
                <xdr:rowOff>180975</xdr:rowOff>
              </from>
              <to>
                <xdr:col>4</xdr:col>
                <xdr:colOff>733425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923925</xdr:colOff>
                <xdr:row>0</xdr:row>
                <xdr:rowOff>552450</xdr:rowOff>
              </from>
              <to>
                <xdr:col>6</xdr:col>
                <xdr:colOff>66675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923925</xdr:colOff>
                <xdr:row>1</xdr:row>
                <xdr:rowOff>171450</xdr:rowOff>
              </from>
              <to>
                <xdr:col>6</xdr:col>
                <xdr:colOff>66675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923925</xdr:colOff>
                <xdr:row>2</xdr:row>
                <xdr:rowOff>171450</xdr:rowOff>
              </from>
              <to>
                <xdr:col>6</xdr:col>
                <xdr:colOff>66675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923925</xdr:colOff>
                <xdr:row>3</xdr:row>
                <xdr:rowOff>171450</xdr:rowOff>
              </from>
              <to>
                <xdr:col>6</xdr:col>
                <xdr:colOff>66675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923925</xdr:colOff>
                <xdr:row>4</xdr:row>
                <xdr:rowOff>171450</xdr:rowOff>
              </from>
              <to>
                <xdr:col>6</xdr:col>
                <xdr:colOff>66675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923925</xdr:colOff>
                <xdr:row>5</xdr:row>
                <xdr:rowOff>171450</xdr:rowOff>
              </from>
              <to>
                <xdr:col>6</xdr:col>
                <xdr:colOff>66675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923925</xdr:colOff>
                <xdr:row>6</xdr:row>
                <xdr:rowOff>171450</xdr:rowOff>
              </from>
              <to>
                <xdr:col>6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923925</xdr:colOff>
                <xdr:row>7</xdr:row>
                <xdr:rowOff>171450</xdr:rowOff>
              </from>
              <to>
                <xdr:col>6</xdr:col>
                <xdr:colOff>66675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923925</xdr:colOff>
                <xdr:row>8</xdr:row>
                <xdr:rowOff>171450</xdr:rowOff>
              </from>
              <to>
                <xdr:col>6</xdr:col>
                <xdr:colOff>66675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923925</xdr:colOff>
                <xdr:row>9</xdr:row>
                <xdr:rowOff>171450</xdr:rowOff>
              </from>
              <to>
                <xdr:col>6</xdr:col>
                <xdr:colOff>66675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923925</xdr:colOff>
                <xdr:row>10</xdr:row>
                <xdr:rowOff>171450</xdr:rowOff>
              </from>
              <to>
                <xdr:col>6</xdr:col>
                <xdr:colOff>66675</xdr:colOff>
                <xdr:row>12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923925</xdr:colOff>
                <xdr:row>11</xdr:row>
                <xdr:rowOff>171450</xdr:rowOff>
              </from>
              <to>
                <xdr:col>6</xdr:col>
                <xdr:colOff>66675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923925</xdr:colOff>
                <xdr:row>12</xdr:row>
                <xdr:rowOff>171450</xdr:rowOff>
              </from>
              <to>
                <xdr:col>6</xdr:col>
                <xdr:colOff>66675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923925</xdr:colOff>
                <xdr:row>13</xdr:row>
                <xdr:rowOff>171450</xdr:rowOff>
              </from>
              <to>
                <xdr:col>6</xdr:col>
                <xdr:colOff>66675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923925</xdr:colOff>
                <xdr:row>14</xdr:row>
                <xdr:rowOff>171450</xdr:rowOff>
              </from>
              <to>
                <xdr:col>6</xdr:col>
                <xdr:colOff>66675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923925</xdr:colOff>
                <xdr:row>15</xdr:row>
                <xdr:rowOff>171450</xdr:rowOff>
              </from>
              <to>
                <xdr:col>6</xdr:col>
                <xdr:colOff>66675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923925</xdr:colOff>
                <xdr:row>16</xdr:row>
                <xdr:rowOff>171450</xdr:rowOff>
              </from>
              <to>
                <xdr:col>6</xdr:col>
                <xdr:colOff>66675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923925</xdr:colOff>
                <xdr:row>17</xdr:row>
                <xdr:rowOff>171450</xdr:rowOff>
              </from>
              <to>
                <xdr:col>6</xdr:col>
                <xdr:colOff>66675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923925</xdr:colOff>
                <xdr:row>18</xdr:row>
                <xdr:rowOff>171450</xdr:rowOff>
              </from>
              <to>
                <xdr:col>6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923925</xdr:colOff>
                <xdr:row>19</xdr:row>
                <xdr:rowOff>171450</xdr:rowOff>
              </from>
              <to>
                <xdr:col>6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923925</xdr:colOff>
                <xdr:row>20</xdr:row>
                <xdr:rowOff>171450</xdr:rowOff>
              </from>
              <to>
                <xdr:col>6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923925</xdr:colOff>
                <xdr:row>21</xdr:row>
                <xdr:rowOff>171450</xdr:rowOff>
              </from>
              <to>
                <xdr:col>6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923925</xdr:colOff>
                <xdr:row>22</xdr:row>
                <xdr:rowOff>171450</xdr:rowOff>
              </from>
              <to>
                <xdr:col>6</xdr:col>
                <xdr:colOff>66675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923925</xdr:colOff>
                <xdr:row>23</xdr:row>
                <xdr:rowOff>171450</xdr:rowOff>
              </from>
              <to>
                <xdr:col>6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923925</xdr:colOff>
                <xdr:row>24</xdr:row>
                <xdr:rowOff>171450</xdr:rowOff>
              </from>
              <to>
                <xdr:col>6</xdr:col>
                <xdr:colOff>66675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923925</xdr:colOff>
                <xdr:row>25</xdr:row>
                <xdr:rowOff>171450</xdr:rowOff>
              </from>
              <to>
                <xdr:col>6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923925</xdr:colOff>
                <xdr:row>26</xdr:row>
                <xdr:rowOff>171450</xdr:rowOff>
              </from>
              <to>
                <xdr:col>6</xdr:col>
                <xdr:colOff>66675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923925</xdr:colOff>
                <xdr:row>27</xdr:row>
                <xdr:rowOff>171450</xdr:rowOff>
              </from>
              <to>
                <xdr:col>6</xdr:col>
                <xdr:colOff>66675</xdr:colOff>
                <xdr:row>29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923925</xdr:colOff>
                <xdr:row>28</xdr:row>
                <xdr:rowOff>171450</xdr:rowOff>
              </from>
              <to>
                <xdr:col>6</xdr:col>
                <xdr:colOff>66675</xdr:colOff>
                <xdr:row>30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923925</xdr:colOff>
                <xdr:row>29</xdr:row>
                <xdr:rowOff>171450</xdr:rowOff>
              </from>
              <to>
                <xdr:col>6</xdr:col>
                <xdr:colOff>66675</xdr:colOff>
                <xdr:row>31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923925</xdr:colOff>
                <xdr:row>30</xdr:row>
                <xdr:rowOff>171450</xdr:rowOff>
              </from>
              <to>
                <xdr:col>6</xdr:col>
                <xdr:colOff>66675</xdr:colOff>
                <xdr:row>32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Planning Perpétuel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x x</cp:lastModifiedBy>
  <cp:lastPrinted>2018-02-23T13:46:25Z</cp:lastPrinted>
  <dcterms:created xsi:type="dcterms:W3CDTF">2018-01-29T20:37:37Z</dcterms:created>
  <dcterms:modified xsi:type="dcterms:W3CDTF">2019-04-17T17:58:27Z</dcterms:modified>
  <cp:category>Calendrier;Planning;Périodicité</cp:category>
</cp:coreProperties>
</file>