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defaultThemeVersion="124226"/>
  <bookViews>
    <workbookView xWindow="480" yWindow="150" windowWidth="9315" windowHeight="6735" tabRatio="870" activeTab="3"/>
  </bookViews>
  <sheets>
    <sheet name="Référence" sheetId="10" r:id="rId1"/>
    <sheet name="$Modele$" sheetId="7" r:id="rId2"/>
    <sheet name="STOCK 2015" sheetId="1" r:id="rId3"/>
    <sheet name="ALERTE Cmd" sheetId="8" r:id="rId4"/>
    <sheet name=" Suivi cmd RAJA" sheetId="4" r:id="rId5"/>
    <sheet name="Conso - Montant total" sheetId="9" r:id="rId6"/>
    <sheet name="TARIFS" sheetId="2" r:id="rId7"/>
    <sheet name="DEVIS" sheetId="3" r:id="rId8"/>
    <sheet name="FACTURES" sheetId="5" r:id="rId9"/>
  </sheets>
  <definedNames>
    <definedName name="stock">'STOCK 2015'!$A$7:$M$37</definedName>
  </definedNames>
  <calcPr calcId="144525"/>
</workbook>
</file>

<file path=xl/calcChain.xml><?xml version="1.0" encoding="utf-8"?>
<calcChain xmlns="http://schemas.openxmlformats.org/spreadsheetml/2006/main">
  <c r="K11" i="8" l="1"/>
  <c r="K12" i="8"/>
  <c r="K13" i="8"/>
  <c r="K14" i="8"/>
  <c r="K15" i="8"/>
  <c r="K16" i="8"/>
  <c r="K17" i="8"/>
  <c r="K18" i="8"/>
  <c r="K19" i="8"/>
  <c r="K20" i="8"/>
  <c r="K10" i="8"/>
  <c r="I8" i="1" l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7" i="1"/>
  <c r="J11" i="8"/>
  <c r="J12" i="8"/>
  <c r="J13" i="8"/>
  <c r="J14" i="8"/>
  <c r="J15" i="8"/>
  <c r="J16" i="8"/>
  <c r="J17" i="8"/>
  <c r="J18" i="8"/>
  <c r="J19" i="8"/>
  <c r="J20" i="8"/>
  <c r="J21" i="8"/>
  <c r="J22" i="8"/>
  <c r="J23" i="8"/>
  <c r="J24" i="8"/>
  <c r="J25" i="8"/>
  <c r="J26" i="8"/>
  <c r="J27" i="8"/>
  <c r="J28" i="8"/>
  <c r="J29" i="8"/>
  <c r="J30" i="8"/>
  <c r="J31" i="8"/>
  <c r="J32" i="8"/>
  <c r="J33" i="8"/>
  <c r="J34" i="8"/>
  <c r="J35" i="8"/>
  <c r="J36" i="8"/>
  <c r="J37" i="8"/>
  <c r="J38" i="8"/>
  <c r="J39" i="8"/>
  <c r="J40" i="8"/>
  <c r="J10" i="8"/>
  <c r="H11" i="8"/>
  <c r="H12" i="8"/>
  <c r="H13" i="8"/>
  <c r="H14" i="8"/>
  <c r="H15" i="8"/>
  <c r="H16" i="8"/>
  <c r="H17" i="8"/>
  <c r="H18" i="8"/>
  <c r="H19" i="8"/>
  <c r="H20" i="8"/>
  <c r="H21" i="8"/>
  <c r="H22" i="8"/>
  <c r="H23" i="8"/>
  <c r="H24" i="8"/>
  <c r="H25" i="8"/>
  <c r="H26" i="8"/>
  <c r="H27" i="8"/>
  <c r="H28" i="8"/>
  <c r="H29" i="8"/>
  <c r="H30" i="8"/>
  <c r="H31" i="8"/>
  <c r="H32" i="8"/>
  <c r="H33" i="8"/>
  <c r="H34" i="8"/>
  <c r="H35" i="8"/>
  <c r="H36" i="8"/>
  <c r="H37" i="8"/>
  <c r="H38" i="8"/>
  <c r="H39" i="8"/>
  <c r="H40" i="8"/>
  <c r="H10" i="8"/>
  <c r="F11" i="8"/>
  <c r="G11" i="8"/>
  <c r="D11" i="8" s="1"/>
  <c r="E11" i="8" s="1"/>
  <c r="G12" i="8"/>
  <c r="D12" i="8" s="1"/>
  <c r="E12" i="8" s="1"/>
  <c r="G13" i="8"/>
  <c r="D13" i="8" s="1"/>
  <c r="E13" i="8" s="1"/>
  <c r="G14" i="8"/>
  <c r="D14" i="8" s="1"/>
  <c r="E14" i="8" s="1"/>
  <c r="G15" i="8"/>
  <c r="D15" i="8" s="1"/>
  <c r="E15" i="8" s="1"/>
  <c r="G16" i="8"/>
  <c r="D16" i="8" s="1"/>
  <c r="E16" i="8" s="1"/>
  <c r="G17" i="8"/>
  <c r="D17" i="8" s="1"/>
  <c r="E17" i="8" s="1"/>
  <c r="G18" i="8"/>
  <c r="D18" i="8" s="1"/>
  <c r="E18" i="8" s="1"/>
  <c r="G19" i="8"/>
  <c r="D19" i="8" s="1"/>
  <c r="E19" i="8" s="1"/>
  <c r="G20" i="8"/>
  <c r="D20" i="8" s="1"/>
  <c r="E20" i="8" s="1"/>
  <c r="G21" i="8"/>
  <c r="D21" i="8" s="1"/>
  <c r="E21" i="8" s="1"/>
  <c r="G22" i="8"/>
  <c r="D22" i="8" s="1"/>
  <c r="E22" i="8" s="1"/>
  <c r="G23" i="8"/>
  <c r="D23" i="8" s="1"/>
  <c r="E23" i="8" s="1"/>
  <c r="G24" i="8"/>
  <c r="D24" i="8" s="1"/>
  <c r="E24" i="8" s="1"/>
  <c r="G25" i="8"/>
  <c r="D25" i="8" s="1"/>
  <c r="E25" i="8" s="1"/>
  <c r="G26" i="8"/>
  <c r="D26" i="8" s="1"/>
  <c r="E26" i="8" s="1"/>
  <c r="G27" i="8"/>
  <c r="D27" i="8" s="1"/>
  <c r="E27" i="8" s="1"/>
  <c r="G28" i="8"/>
  <c r="D28" i="8" s="1"/>
  <c r="E28" i="8" s="1"/>
  <c r="G29" i="8"/>
  <c r="D29" i="8" s="1"/>
  <c r="E29" i="8" s="1"/>
  <c r="G30" i="8"/>
  <c r="D30" i="8" s="1"/>
  <c r="E30" i="8" s="1"/>
  <c r="G31" i="8"/>
  <c r="D31" i="8" s="1"/>
  <c r="E31" i="8" s="1"/>
  <c r="G32" i="8"/>
  <c r="D32" i="8" s="1"/>
  <c r="E32" i="8" s="1"/>
  <c r="G33" i="8"/>
  <c r="D33" i="8" s="1"/>
  <c r="E33" i="8" s="1"/>
  <c r="G34" i="8"/>
  <c r="D34" i="8" s="1"/>
  <c r="E34" i="8" s="1"/>
  <c r="G35" i="8"/>
  <c r="D35" i="8" s="1"/>
  <c r="E35" i="8" s="1"/>
  <c r="G36" i="8"/>
  <c r="D36" i="8" s="1"/>
  <c r="E36" i="8" s="1"/>
  <c r="G37" i="8"/>
  <c r="D37" i="8" s="1"/>
  <c r="E37" i="8" s="1"/>
  <c r="G38" i="8"/>
  <c r="D38" i="8" s="1"/>
  <c r="E38" i="8" s="1"/>
  <c r="G39" i="8"/>
  <c r="D39" i="8" s="1"/>
  <c r="E39" i="8" s="1"/>
  <c r="G40" i="8"/>
  <c r="D40" i="8" s="1"/>
  <c r="E40" i="8" s="1"/>
  <c r="G10" i="8"/>
  <c r="D10" i="8" s="1"/>
  <c r="E10" i="8" s="1"/>
  <c r="H10" i="9"/>
  <c r="H11" i="9"/>
  <c r="H12" i="9"/>
  <c r="H13" i="9"/>
  <c r="H14" i="9"/>
  <c r="H15" i="9"/>
  <c r="H16" i="9"/>
  <c r="H17" i="9"/>
  <c r="H18" i="9"/>
  <c r="H19" i="9"/>
  <c r="H20" i="9"/>
  <c r="H21" i="9"/>
  <c r="H22" i="9"/>
  <c r="H23" i="9"/>
  <c r="H24" i="9"/>
  <c r="H25" i="9"/>
  <c r="H26" i="9"/>
  <c r="H27" i="9"/>
  <c r="H28" i="9"/>
  <c r="H29" i="9"/>
  <c r="H30" i="9"/>
  <c r="H31" i="9"/>
  <c r="H32" i="9"/>
  <c r="H33" i="9"/>
  <c r="H34" i="9"/>
  <c r="H35" i="9"/>
  <c r="H36" i="9"/>
  <c r="H37" i="9"/>
  <c r="H38" i="9"/>
  <c r="H39" i="9"/>
  <c r="H40" i="9"/>
  <c r="H9" i="9"/>
  <c r="G10" i="9"/>
  <c r="G11" i="9"/>
  <c r="G12" i="9"/>
  <c r="G13" i="9"/>
  <c r="G14" i="9"/>
  <c r="G15" i="9"/>
  <c r="G16" i="9"/>
  <c r="G17" i="9"/>
  <c r="G18" i="9"/>
  <c r="G19" i="9"/>
  <c r="G20" i="9"/>
  <c r="G21" i="9"/>
  <c r="G22" i="9"/>
  <c r="G23" i="9"/>
  <c r="G24" i="9"/>
  <c r="G25" i="9"/>
  <c r="G26" i="9"/>
  <c r="G27" i="9"/>
  <c r="G28" i="9"/>
  <c r="G29" i="9"/>
  <c r="G30" i="9"/>
  <c r="G31" i="9"/>
  <c r="G32" i="9"/>
  <c r="G33" i="9"/>
  <c r="G34" i="9"/>
  <c r="G35" i="9"/>
  <c r="G36" i="9"/>
  <c r="G37" i="9"/>
  <c r="G38" i="9"/>
  <c r="G39" i="9"/>
  <c r="G40" i="9"/>
  <c r="G9" i="9"/>
  <c r="F10" i="9"/>
  <c r="F11" i="9"/>
  <c r="F12" i="9"/>
  <c r="F13" i="9"/>
  <c r="F14" i="9"/>
  <c r="F15" i="9"/>
  <c r="F16" i="9"/>
  <c r="F17" i="9"/>
  <c r="F18" i="9"/>
  <c r="F19" i="9"/>
  <c r="F20" i="9"/>
  <c r="F21" i="9"/>
  <c r="F22" i="9"/>
  <c r="F23" i="9"/>
  <c r="F24" i="9"/>
  <c r="F25" i="9"/>
  <c r="F26" i="9"/>
  <c r="F27" i="9"/>
  <c r="F28" i="9"/>
  <c r="F29" i="9"/>
  <c r="F30" i="9"/>
  <c r="F31" i="9"/>
  <c r="F32" i="9"/>
  <c r="F33" i="9"/>
  <c r="F34" i="9"/>
  <c r="F35" i="9"/>
  <c r="F36" i="9"/>
  <c r="F37" i="9"/>
  <c r="F38" i="9"/>
  <c r="F39" i="9"/>
  <c r="F40" i="9"/>
  <c r="F9" i="9"/>
  <c r="D10" i="9"/>
  <c r="D11" i="9"/>
  <c r="D12" i="9"/>
  <c r="D13" i="9"/>
  <c r="D14" i="9"/>
  <c r="D15" i="9"/>
  <c r="D16" i="9"/>
  <c r="D17" i="9"/>
  <c r="D18" i="9"/>
  <c r="D19" i="9"/>
  <c r="D20" i="9"/>
  <c r="D21" i="9"/>
  <c r="D22" i="9"/>
  <c r="D23" i="9"/>
  <c r="D24" i="9"/>
  <c r="D25" i="9"/>
  <c r="D26" i="9"/>
  <c r="D27" i="9"/>
  <c r="D28" i="9"/>
  <c r="D29" i="9"/>
  <c r="D30" i="9"/>
  <c r="D31" i="9"/>
  <c r="D32" i="9"/>
  <c r="D33" i="9"/>
  <c r="D34" i="9"/>
  <c r="D35" i="9"/>
  <c r="D36" i="9"/>
  <c r="D37" i="9"/>
  <c r="D38" i="9"/>
  <c r="D39" i="9"/>
  <c r="D40" i="9"/>
  <c r="D9" i="9"/>
  <c r="C10" i="9"/>
  <c r="C11" i="9"/>
  <c r="C12" i="9"/>
  <c r="C13" i="9"/>
  <c r="C14" i="9"/>
  <c r="C15" i="9"/>
  <c r="C16" i="9"/>
  <c r="C17" i="9"/>
  <c r="C18" i="9"/>
  <c r="C19" i="9"/>
  <c r="C20" i="9"/>
  <c r="C21" i="9"/>
  <c r="C22" i="9"/>
  <c r="C23" i="9"/>
  <c r="C24" i="9"/>
  <c r="C25" i="9"/>
  <c r="C26" i="9"/>
  <c r="C27" i="9"/>
  <c r="C28" i="9"/>
  <c r="C29" i="9"/>
  <c r="C30" i="9"/>
  <c r="C31" i="9"/>
  <c r="C32" i="9"/>
  <c r="C33" i="9"/>
  <c r="C34" i="9"/>
  <c r="C35" i="9"/>
  <c r="C36" i="9"/>
  <c r="C37" i="9"/>
  <c r="C38" i="9"/>
  <c r="C39" i="9"/>
  <c r="C40" i="9"/>
  <c r="C9" i="9"/>
  <c r="B39" i="9"/>
  <c r="B38" i="9"/>
  <c r="B36" i="9"/>
  <c r="B35" i="9"/>
  <c r="B34" i="9"/>
  <c r="B33" i="9"/>
  <c r="B32" i="9"/>
  <c r="B31" i="9"/>
  <c r="B30" i="9"/>
  <c r="B29" i="9"/>
  <c r="F37" i="8" l="1"/>
  <c r="F29" i="8"/>
  <c r="F21" i="8"/>
  <c r="F13" i="8"/>
  <c r="F35" i="8"/>
  <c r="F27" i="8"/>
  <c r="F19" i="8"/>
  <c r="F33" i="8"/>
  <c r="F25" i="8"/>
  <c r="F17" i="8"/>
  <c r="F39" i="8"/>
  <c r="F31" i="8"/>
  <c r="F23" i="8"/>
  <c r="F15" i="8"/>
  <c r="F10" i="8"/>
  <c r="F40" i="8"/>
  <c r="F36" i="8"/>
  <c r="F32" i="8"/>
  <c r="F28" i="8"/>
  <c r="F24" i="8"/>
  <c r="F20" i="8"/>
  <c r="F16" i="8"/>
  <c r="F12" i="8"/>
  <c r="F38" i="8"/>
  <c r="F34" i="8"/>
  <c r="F30" i="8"/>
  <c r="F26" i="8"/>
  <c r="F22" i="8"/>
  <c r="F18" i="8"/>
  <c r="F14" i="8"/>
  <c r="B28" i="9"/>
  <c r="B27" i="9"/>
  <c r="B26" i="9"/>
  <c r="B25" i="9"/>
  <c r="B24" i="9"/>
  <c r="B23" i="9"/>
  <c r="B22" i="9"/>
  <c r="B21" i="9"/>
  <c r="B20" i="9"/>
  <c r="B19" i="9"/>
  <c r="B18" i="9"/>
  <c r="B17" i="9"/>
  <c r="B16" i="9"/>
  <c r="B15" i="9"/>
  <c r="B14" i="9"/>
  <c r="B13" i="9"/>
  <c r="B12" i="9"/>
  <c r="B11" i="9"/>
  <c r="B10" i="9"/>
  <c r="B9" i="9"/>
  <c r="A10" i="9" l="1"/>
  <c r="A11" i="9"/>
  <c r="A12" i="9"/>
  <c r="A13" i="9"/>
  <c r="A14" i="9"/>
  <c r="A15" i="9"/>
  <c r="A16" i="9"/>
  <c r="A17" i="9"/>
  <c r="A18" i="9"/>
  <c r="A19" i="9"/>
  <c r="A20" i="9"/>
  <c r="A21" i="9"/>
  <c r="A22" i="9"/>
  <c r="A23" i="9"/>
  <c r="A24" i="9"/>
  <c r="A25" i="9"/>
  <c r="A26" i="9"/>
  <c r="A27" i="9"/>
  <c r="A28" i="9"/>
  <c r="A29" i="9"/>
  <c r="A30" i="9"/>
  <c r="A31" i="9"/>
  <c r="A32" i="9"/>
  <c r="A33" i="9"/>
  <c r="A34" i="9"/>
  <c r="A35" i="9"/>
  <c r="A36" i="9"/>
  <c r="A37" i="9"/>
  <c r="A38" i="9"/>
  <c r="A39" i="9"/>
  <c r="A9" i="9"/>
  <c r="A6" i="4"/>
  <c r="A9" i="4"/>
  <c r="A12" i="4" l="1"/>
  <c r="A15" i="4"/>
  <c r="A18" i="4"/>
  <c r="A21" i="4"/>
  <c r="A24" i="4"/>
  <c r="A27" i="4"/>
  <c r="A30" i="4"/>
  <c r="A33" i="4"/>
  <c r="A36" i="4"/>
  <c r="A39" i="4"/>
  <c r="A42" i="4"/>
  <c r="A45" i="4"/>
  <c r="A48" i="4"/>
  <c r="A51" i="4"/>
  <c r="A54" i="4"/>
  <c r="A57" i="4"/>
  <c r="A60" i="4"/>
  <c r="A63" i="4"/>
  <c r="A66" i="4"/>
  <c r="A69" i="4"/>
  <c r="A72" i="4"/>
  <c r="A75" i="4"/>
  <c r="A78" i="4"/>
  <c r="A81" i="4"/>
  <c r="A84" i="4"/>
  <c r="A87" i="4"/>
  <c r="A90" i="4"/>
  <c r="A91" i="4"/>
  <c r="A94" i="4"/>
</calcChain>
</file>

<file path=xl/comments1.xml><?xml version="1.0" encoding="utf-8"?>
<comments xmlns="http://schemas.openxmlformats.org/spreadsheetml/2006/main">
  <authors>
    <author>agautier.begault@gmail.com</author>
  </authors>
  <commentList>
    <comment ref="H6" authorId="0">
      <text>
        <r>
          <rPr>
            <b/>
            <sz val="9"/>
            <color indexed="81"/>
            <rFont val="Tahoma"/>
            <family val="2"/>
          </rPr>
          <t>agautier.begault@gmail.com:</t>
        </r>
        <r>
          <rPr>
            <sz val="9"/>
            <color indexed="81"/>
            <rFont val="Tahoma"/>
            <family val="2"/>
          </rPr>
          <t xml:space="preserve">
Remplissage obligatoire par la personne réalisant l'inventaire</t>
        </r>
      </text>
    </comment>
  </commentList>
</comments>
</file>

<file path=xl/comments2.xml><?xml version="1.0" encoding="utf-8"?>
<comments xmlns="http://schemas.openxmlformats.org/spreadsheetml/2006/main">
  <authors>
    <author>agautier.begault@gmail.com</author>
  </authors>
  <commentList>
    <comment ref="C5" authorId="0">
      <text>
        <r>
          <rPr>
            <b/>
            <sz val="9"/>
            <color indexed="81"/>
            <rFont val="Tahoma"/>
            <family val="2"/>
          </rPr>
          <t>agautier.begault@gmail.com:</t>
        </r>
        <r>
          <rPr>
            <sz val="9"/>
            <color indexed="81"/>
            <rFont val="Tahoma"/>
            <family val="2"/>
          </rPr>
          <t xml:space="preserve">
indiquer la date du jour de l'inventaire
</t>
        </r>
      </text>
    </comment>
    <comment ref="C6" authorId="0">
      <text>
        <r>
          <rPr>
            <b/>
            <sz val="9"/>
            <color indexed="81"/>
            <rFont val="Tahoma"/>
            <family val="2"/>
          </rPr>
          <t>agautier.begault@gmail.com:</t>
        </r>
        <r>
          <rPr>
            <sz val="9"/>
            <color indexed="81"/>
            <rFont val="Tahoma"/>
            <family val="2"/>
          </rPr>
          <t xml:space="preserve">
indiquer la date du jour de la commande</t>
        </r>
      </text>
    </comment>
  </commentList>
</comments>
</file>

<file path=xl/comments3.xml><?xml version="1.0" encoding="utf-8"?>
<comments xmlns="http://schemas.openxmlformats.org/spreadsheetml/2006/main">
  <authors>
    <author>agautier.begault@gmail.com</author>
  </authors>
  <commentList>
    <comment ref="D5" authorId="0">
      <text>
        <r>
          <rPr>
            <b/>
            <sz val="9"/>
            <color indexed="81"/>
            <rFont val="Tahoma"/>
            <family val="2"/>
          </rPr>
          <t>agautier.begault@gmail.com:</t>
        </r>
        <r>
          <rPr>
            <sz val="9"/>
            <color indexed="81"/>
            <rFont val="Tahoma"/>
            <family val="2"/>
          </rPr>
          <t xml:space="preserve">
Indiquer le nombre de mois de l'année déjà traités ou en cours de traitement</t>
        </r>
      </text>
    </comment>
  </commentList>
</comments>
</file>

<file path=xl/sharedStrings.xml><?xml version="1.0" encoding="utf-8"?>
<sst xmlns="http://schemas.openxmlformats.org/spreadsheetml/2006/main" count="396" uniqueCount="128">
  <si>
    <t>A REMPLIR</t>
  </si>
  <si>
    <t>Nom</t>
  </si>
  <si>
    <t>REF</t>
  </si>
  <si>
    <t>MINI par COMMANDE</t>
  </si>
  <si>
    <t>Quantité par PQt</t>
  </si>
  <si>
    <t xml:space="preserve">Nb de palettes </t>
  </si>
  <si>
    <t xml:space="preserve">Qt par palette </t>
  </si>
  <si>
    <t xml:space="preserve">STOCK </t>
  </si>
  <si>
    <t>DISTRIMOUSSE</t>
  </si>
  <si>
    <t>DTM</t>
  </si>
  <si>
    <t xml:space="preserve">QUICKBOXQB17 </t>
  </si>
  <si>
    <t>QB17</t>
  </si>
  <si>
    <t>QUICKBOXQB25</t>
  </si>
  <si>
    <t>QB25</t>
  </si>
  <si>
    <t>PQ 2000 PAP DE SOIE PAM01</t>
  </si>
  <si>
    <t>PAM01</t>
  </si>
  <si>
    <t>RL 1000 PASTILLE ADH ADP330</t>
  </si>
  <si>
    <t>ADP330</t>
  </si>
  <si>
    <t>POCHETTE MAIL TUFF MTG4N</t>
  </si>
  <si>
    <t>MTG4N</t>
  </si>
  <si>
    <t>RAJAPOSTE RPT03</t>
  </si>
  <si>
    <t>RPT03</t>
  </si>
  <si>
    <t>BBA31 (QB17)</t>
  </si>
  <si>
    <t>BBA31</t>
  </si>
  <si>
    <t>BBA25 (QB15)</t>
  </si>
  <si>
    <t>BBA25</t>
  </si>
  <si>
    <t>BBA45 (QB25)</t>
  </si>
  <si>
    <t>BBA45</t>
  </si>
  <si>
    <t>BBA50 (QB30)</t>
  </si>
  <si>
    <t>BBA50</t>
  </si>
  <si>
    <t>BBA55 (QB33)</t>
  </si>
  <si>
    <t>BBA55</t>
  </si>
  <si>
    <t>BBA40</t>
  </si>
  <si>
    <t>BBA41</t>
  </si>
  <si>
    <t>PAPIER DE SOIE EN FEUILLE BLEU PAMBLM</t>
  </si>
  <si>
    <t>PAMBLM</t>
  </si>
  <si>
    <t>CARTON FLOLAN 60X40X40 CAD29</t>
  </si>
  <si>
    <t>CAD29</t>
  </si>
  <si>
    <t>RIGIBOX BOR30</t>
  </si>
  <si>
    <t>BOR30</t>
  </si>
  <si>
    <t>CARTON BLANC ABC110</t>
  </si>
  <si>
    <t>ABC110</t>
  </si>
  <si>
    <t>CARTON CAS54</t>
  </si>
  <si>
    <t>CAS54</t>
  </si>
  <si>
    <t>CARTON CAS34</t>
  </si>
  <si>
    <t>CAS34</t>
  </si>
  <si>
    <t>SACHET A RABAT ADHESIF SPF12</t>
  </si>
  <si>
    <t>SPF12</t>
  </si>
  <si>
    <t>BOB GAINE PE 200X350 GAINE20B</t>
  </si>
  <si>
    <t>GAINE20B</t>
  </si>
  <si>
    <t>ETIQUETTE NE PAS GERBER ETIC242</t>
  </si>
  <si>
    <t>ETIC242</t>
  </si>
  <si>
    <t>ADHESIF ALEHOS G0016</t>
  </si>
  <si>
    <t>G0016</t>
  </si>
  <si>
    <t>SACHET PLASTIQUE 30X40  RGP10</t>
  </si>
  <si>
    <t>RGP10</t>
  </si>
  <si>
    <t>SACHET PLASTIQUE 30X40  RGP09</t>
  </si>
  <si>
    <t>RGP09</t>
  </si>
  <si>
    <t>GAINE</t>
  </si>
  <si>
    <t>GAINE35B</t>
  </si>
  <si>
    <t xml:space="preserve">ETIQUETTE </t>
  </si>
  <si>
    <t>ETIC172</t>
  </si>
  <si>
    <t>CAS32 (PROMO)</t>
  </si>
  <si>
    <t>CAS32</t>
  </si>
  <si>
    <t>CPL2532 (PROMO)</t>
  </si>
  <si>
    <t>CPL2532</t>
  </si>
  <si>
    <t>Qt</t>
  </si>
  <si>
    <t>Fournisseur</t>
  </si>
  <si>
    <t>RAJA</t>
  </si>
  <si>
    <t>Fournisseur - Nom - Ref</t>
  </si>
  <si>
    <t>N° Cmd</t>
  </si>
  <si>
    <t>TOTAL par produit</t>
  </si>
  <si>
    <t>Consommation</t>
  </si>
  <si>
    <t>par jour</t>
  </si>
  <si>
    <t xml:space="preserve">Informations : </t>
  </si>
  <si>
    <t>par mois</t>
  </si>
  <si>
    <t>Mois</t>
  </si>
  <si>
    <t>1 mois =</t>
  </si>
  <si>
    <t xml:space="preserve">1 année = </t>
  </si>
  <si>
    <t>Montant TOTAL 2015</t>
  </si>
  <si>
    <t>Prix unitaire HT</t>
  </si>
  <si>
    <t>HT</t>
  </si>
  <si>
    <t>TVA</t>
  </si>
  <si>
    <t>TTC</t>
  </si>
  <si>
    <t>Référence</t>
  </si>
  <si>
    <t>Intitulé</t>
  </si>
  <si>
    <t>Dimension</t>
  </si>
  <si>
    <t>Consommations 2013</t>
  </si>
  <si>
    <t>QB15</t>
  </si>
  <si>
    <t>QUICKBOX BRUNE</t>
  </si>
  <si>
    <t>25X15X10</t>
  </si>
  <si>
    <t>27X19X12</t>
  </si>
  <si>
    <t>35X22X14</t>
  </si>
  <si>
    <t>QB30</t>
  </si>
  <si>
    <t>43X30X12</t>
  </si>
  <si>
    <t>QB33</t>
  </si>
  <si>
    <t>43X35X20</t>
  </si>
  <si>
    <t>Estimations des consommations annuelles de Fastabox :</t>
  </si>
  <si>
    <t>Prix Raja 2013</t>
  </si>
  <si>
    <t>FASTOBOX 25X15X10</t>
  </si>
  <si>
    <t>0.48</t>
  </si>
  <si>
    <t>FASTOBOX 25X20X15</t>
  </si>
  <si>
    <t xml:space="preserve">FASTOBOX 35X22X13 </t>
  </si>
  <si>
    <t xml:space="preserve">FASTOBOX 44X29X15 </t>
  </si>
  <si>
    <t>FASTOBOX 49X36X26</t>
  </si>
  <si>
    <t>Consommations 2015</t>
  </si>
  <si>
    <t>ETIQUETTENETIC172</t>
  </si>
  <si>
    <t>Total par produit - Consommation - Montant total</t>
  </si>
  <si>
    <t>jours ouvrés</t>
  </si>
  <si>
    <t>http://www.raja.fr/?langId=-2&amp;storeId=10051&amp;catalogId=10051</t>
  </si>
  <si>
    <t>CONSO 2014</t>
  </si>
  <si>
    <t xml:space="preserve">St au PQT </t>
  </si>
  <si>
    <t>PAR AN</t>
  </si>
  <si>
    <t>PAR MOIS</t>
  </si>
  <si>
    <t>PAR J</t>
  </si>
  <si>
    <t>Date jour commande</t>
  </si>
  <si>
    <t>Date jour inventaire</t>
  </si>
  <si>
    <t>Date prévue cmd future</t>
  </si>
  <si>
    <t>Date réalisation de la cmd</t>
  </si>
  <si>
    <t>Mini stock par REF (conso pour 5j)</t>
  </si>
  <si>
    <t>Nb jour stock</t>
  </si>
  <si>
    <t>Nb jour sécurité pour futur cmd</t>
  </si>
  <si>
    <t>Nb jour pour futur cmd</t>
  </si>
  <si>
    <t>ALERTE CMD</t>
  </si>
  <si>
    <t>Stock futur</t>
  </si>
  <si>
    <r>
      <t xml:space="preserve">Produit à commander (Rappel </t>
    </r>
    <r>
      <rPr>
        <u val="double"/>
        <sz val="11"/>
        <color theme="1"/>
        <rFont val="Calibri"/>
        <family val="2"/>
        <scheme val="minor"/>
      </rPr>
      <t>STOCK</t>
    </r>
    <r>
      <rPr>
        <sz val="11"/>
        <color theme="1"/>
        <rFont val="Calibri"/>
        <family val="2"/>
        <scheme val="minor"/>
      </rPr>
      <t>)</t>
    </r>
  </si>
  <si>
    <t>A Commander</t>
  </si>
  <si>
    <t>=si(RECHERCHEV(J10;stock;'STOCK 2015'!;4;FAUX)&gt;'STOCK 2015'!D7;(RECHERCHEV('ALERTE Cmd'!J10;stock;'STOCK 2015'!;4;FAUX)&lt;'STOCK 2015'!D7))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</si>
</sst>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0;[Red]0"/>
  </numFmts>
  <fonts count="5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8"/>
      <name val="Arial"/>
      <family val="2"/>
    </font>
    <font>
      <sz val="8"/>
      <name val="Arial"/>
      <family val="2"/>
    </font>
    <font>
      <b/>
      <sz val="8"/>
      <color indexed="10"/>
      <name val="Verdana"/>
      <family val="2"/>
    </font>
    <font>
      <b/>
      <i/>
      <sz val="8"/>
      <name val="Verdana"/>
      <family val="2"/>
    </font>
    <font>
      <b/>
      <sz val="8"/>
      <color indexed="9"/>
      <name val="Verdana"/>
      <family val="2"/>
    </font>
    <font>
      <b/>
      <sz val="8"/>
      <color indexed="9"/>
      <name val="Arial"/>
      <family val="2"/>
    </font>
    <font>
      <sz val="8"/>
      <color rgb="FF0000FF"/>
      <name val="Arial"/>
      <family val="2"/>
    </font>
    <font>
      <b/>
      <sz val="8"/>
      <color rgb="FF0000FF"/>
      <name val="Verdana"/>
      <family val="2"/>
    </font>
    <font>
      <b/>
      <sz val="8"/>
      <color rgb="FF0000FF"/>
      <name val="Arial"/>
      <family val="2"/>
    </font>
    <font>
      <b/>
      <sz val="8"/>
      <color rgb="FFFF0000"/>
      <name val="Arial"/>
      <family val="2"/>
    </font>
    <font>
      <b/>
      <i/>
      <sz val="8"/>
      <color rgb="FFFF0000"/>
      <name val="Arial"/>
      <family val="2"/>
    </font>
    <font>
      <i/>
      <sz val="11"/>
      <color theme="1"/>
      <name val="Calibri"/>
      <family val="2"/>
      <scheme val="minor"/>
    </font>
    <font>
      <b/>
      <i/>
      <u val="double"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C00000"/>
      <name val="Calibri"/>
      <family val="2"/>
      <scheme val="minor"/>
    </font>
    <font>
      <sz val="11"/>
      <color rgb="FF00B0F0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sz val="11"/>
      <name val="Calibri"/>
      <family val="2"/>
    </font>
    <font>
      <sz val="12"/>
      <color indexed="62"/>
      <name val="Times New Roman"/>
      <family val="1"/>
    </font>
    <font>
      <sz val="11"/>
      <color rgb="FF00206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8"/>
      <color indexed="10"/>
      <name val="Arial"/>
      <family val="2"/>
    </font>
    <font>
      <sz val="8"/>
      <color rgb="FFFF0000"/>
      <name val="Arial"/>
      <family val="2"/>
    </font>
    <font>
      <b/>
      <sz val="11"/>
      <color rgb="FFFF0000"/>
      <name val="Calibri"/>
      <family val="2"/>
      <scheme val="minor"/>
    </font>
    <font>
      <sz val="11"/>
      <color rgb="FFFFC000"/>
      <name val="Calibri"/>
      <family val="2"/>
      <scheme val="minor"/>
    </font>
    <font>
      <b/>
      <sz val="11"/>
      <color rgb="FFFFC000"/>
      <name val="Calibri"/>
      <family val="2"/>
      <scheme val="minor"/>
    </font>
    <font>
      <b/>
      <sz val="11"/>
      <color rgb="FFFFFF00"/>
      <name val="Calibri"/>
      <family val="2"/>
      <scheme val="minor"/>
    </font>
    <font>
      <u val="double"/>
      <sz val="11"/>
      <color theme="1"/>
      <name val="Calibri"/>
      <family val="2"/>
      <scheme val="minor"/>
    </font>
  </fonts>
  <fills count="4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00FF9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CC9900"/>
        <bgColor indexed="64"/>
      </patternFill>
    </fill>
  </fills>
  <borders count="4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43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0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0" borderId="0" applyNumberFormat="0" applyFill="0" applyBorder="0" applyAlignment="0" applyProtection="0"/>
    <xf numFmtId="0" fontId="6" fillId="20" borderId="1" applyNumberFormat="0" applyAlignment="0" applyProtection="0"/>
    <xf numFmtId="0" fontId="7" fillId="0" borderId="2" applyNumberFormat="0" applyFill="0" applyAlignment="0" applyProtection="0"/>
    <xf numFmtId="0" fontId="2" fillId="21" borderId="3" applyNumberFormat="0" applyFont="0" applyAlignment="0" applyProtection="0"/>
    <xf numFmtId="0" fontId="8" fillId="7" borderId="1" applyNumberFormat="0" applyAlignment="0" applyProtection="0"/>
    <xf numFmtId="44" fontId="2" fillId="0" borderId="0" applyFont="0" applyFill="0" applyBorder="0" applyAlignment="0" applyProtection="0"/>
    <xf numFmtId="0" fontId="9" fillId="3" borderId="0" applyNumberFormat="0" applyBorder="0" applyAlignment="0" applyProtection="0"/>
    <xf numFmtId="44" fontId="2" fillId="0" borderId="0" applyFont="0" applyFill="0" applyBorder="0" applyAlignment="0" applyProtection="0"/>
    <xf numFmtId="0" fontId="10" fillId="22" borderId="0" applyNumberFormat="0" applyBorder="0" applyAlignment="0" applyProtection="0"/>
    <xf numFmtId="0" fontId="11" fillId="4" borderId="0" applyNumberFormat="0" applyBorder="0" applyAlignment="0" applyProtection="0"/>
    <xf numFmtId="0" fontId="12" fillId="20" borderId="4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8" applyNumberFormat="0" applyFill="0" applyAlignment="0" applyProtection="0"/>
    <xf numFmtId="0" fontId="19" fillId="23" borderId="9" applyNumberFormat="0" applyAlignment="0" applyProtection="0"/>
    <xf numFmtId="0" fontId="37" fillId="0" borderId="0"/>
    <xf numFmtId="0" fontId="37" fillId="21" borderId="3" applyNumberFormat="0" applyFont="0" applyAlignment="0" applyProtection="0"/>
    <xf numFmtId="44" fontId="37" fillId="0" borderId="0" applyFont="0" applyFill="0" applyBorder="0" applyAlignment="0" applyProtection="0"/>
    <xf numFmtId="0" fontId="38" fillId="0" borderId="0" applyNumberFormat="0" applyFill="0" applyBorder="0" applyAlignment="0" applyProtection="0">
      <alignment vertical="top"/>
      <protection locked="0"/>
    </xf>
    <xf numFmtId="44" fontId="37" fillId="0" borderId="0" applyFont="0" applyFill="0" applyBorder="0" applyAlignment="0" applyProtection="0"/>
  </cellStyleXfs>
  <cellXfs count="199">
    <xf numFmtId="0" fontId="0" fillId="0" borderId="0" xfId="0"/>
    <xf numFmtId="0" fontId="21" fillId="0" borderId="0" xfId="1" applyFont="1"/>
    <xf numFmtId="0" fontId="23" fillId="25" borderId="13" xfId="1" applyFont="1" applyFill="1" applyBorder="1" applyAlignment="1">
      <alignment horizontal="center" vertical="center" wrapText="1"/>
    </xf>
    <xf numFmtId="49" fontId="24" fillId="26" borderId="13" xfId="1" applyNumberFormat="1" applyFont="1" applyFill="1" applyBorder="1" applyAlignment="1">
      <alignment horizontal="center" vertical="center" wrapText="1"/>
    </xf>
    <xf numFmtId="0" fontId="25" fillId="27" borderId="11" xfId="1" applyFont="1" applyFill="1" applyBorder="1" applyAlignment="1">
      <alignment horizontal="center" vertical="center" wrapText="1"/>
    </xf>
    <xf numFmtId="0" fontId="20" fillId="28" borderId="12" xfId="1" applyFont="1" applyFill="1" applyBorder="1" applyAlignment="1">
      <alignment horizontal="center" vertical="center" wrapText="1"/>
    </xf>
    <xf numFmtId="0" fontId="20" fillId="0" borderId="0" xfId="1" applyFont="1"/>
    <xf numFmtId="0" fontId="27" fillId="24" borderId="10" xfId="1" applyFont="1" applyFill="1" applyBorder="1" applyAlignment="1">
      <alignment horizontal="center" vertical="center"/>
    </xf>
    <xf numFmtId="0" fontId="26" fillId="24" borderId="14" xfId="1" applyFont="1" applyFill="1" applyBorder="1" applyAlignment="1">
      <alignment horizontal="center" vertical="center" wrapText="1"/>
    </xf>
    <xf numFmtId="0" fontId="26" fillId="24" borderId="15" xfId="1" applyFont="1" applyFill="1" applyBorder="1" applyAlignment="1">
      <alignment horizontal="center" vertical="center" wrapText="1"/>
    </xf>
    <xf numFmtId="0" fontId="26" fillId="0" borderId="15" xfId="1" applyFont="1" applyBorder="1" applyAlignment="1">
      <alignment horizontal="center" vertical="center"/>
    </xf>
    <xf numFmtId="0" fontId="26" fillId="0" borderId="15" xfId="1" applyFont="1" applyBorder="1" applyAlignment="1" applyProtection="1">
      <alignment horizontal="center" vertical="center"/>
      <protection locked="0"/>
    </xf>
    <xf numFmtId="0" fontId="28" fillId="24" borderId="14" xfId="1" applyFont="1" applyFill="1" applyBorder="1" applyAlignment="1">
      <alignment horizontal="center" vertical="center" wrapText="1"/>
    </xf>
    <xf numFmtId="0" fontId="28" fillId="24" borderId="15" xfId="1" applyFont="1" applyFill="1" applyBorder="1" applyAlignment="1">
      <alignment horizontal="center" vertical="center" wrapText="1"/>
    </xf>
    <xf numFmtId="0" fontId="28" fillId="0" borderId="15" xfId="1" applyFont="1" applyBorder="1" applyAlignment="1">
      <alignment horizontal="center" vertical="center"/>
    </xf>
    <xf numFmtId="0" fontId="28" fillId="0" borderId="15" xfId="1" applyFont="1" applyBorder="1" applyAlignment="1" applyProtection="1">
      <alignment horizontal="center" vertical="center"/>
      <protection locked="0"/>
    </xf>
    <xf numFmtId="0" fontId="29" fillId="0" borderId="0" xfId="1" applyFont="1"/>
    <xf numFmtId="0" fontId="30" fillId="28" borderId="0" xfId="1" applyFont="1" applyFill="1" applyAlignment="1">
      <alignment horizontal="center"/>
    </xf>
    <xf numFmtId="0" fontId="29" fillId="28" borderId="11" xfId="1" applyFont="1" applyFill="1" applyBorder="1" applyAlignment="1">
      <alignment horizontal="center" vertical="center" wrapText="1"/>
    </xf>
    <xf numFmtId="0" fontId="26" fillId="32" borderId="14" xfId="1" applyFont="1" applyFill="1" applyBorder="1" applyAlignment="1">
      <alignment horizontal="center" vertical="center" wrapText="1"/>
    </xf>
    <xf numFmtId="0" fontId="26" fillId="32" borderId="15" xfId="1" applyFont="1" applyFill="1" applyBorder="1" applyAlignment="1">
      <alignment horizontal="center" vertical="center" wrapText="1"/>
    </xf>
    <xf numFmtId="0" fontId="26" fillId="32" borderId="15" xfId="1" applyFont="1" applyFill="1" applyBorder="1" applyAlignment="1">
      <alignment horizontal="center" vertical="center"/>
    </xf>
    <xf numFmtId="0" fontId="26" fillId="32" borderId="15" xfId="1" applyFont="1" applyFill="1" applyBorder="1" applyAlignment="1" applyProtection="1">
      <alignment horizontal="center" vertical="center"/>
      <protection locked="0"/>
    </xf>
    <xf numFmtId="0" fontId="21" fillId="0" borderId="0" xfId="1" applyFont="1" applyAlignment="1"/>
    <xf numFmtId="0" fontId="26" fillId="30" borderId="14" xfId="1" applyFont="1" applyFill="1" applyBorder="1" applyAlignment="1">
      <alignment horizontal="center" vertical="center" wrapText="1"/>
    </xf>
    <xf numFmtId="0" fontId="26" fillId="30" borderId="15" xfId="1" applyFont="1" applyFill="1" applyBorder="1" applyAlignment="1">
      <alignment horizontal="center" vertical="center" wrapText="1"/>
    </xf>
    <xf numFmtId="0" fontId="26" fillId="31" borderId="15" xfId="1" applyFont="1" applyFill="1" applyBorder="1" applyAlignment="1">
      <alignment horizontal="center" vertical="center" wrapText="1"/>
    </xf>
    <xf numFmtId="0" fontId="26" fillId="31" borderId="14" xfId="1" applyFont="1" applyFill="1" applyBorder="1" applyAlignment="1">
      <alignment horizontal="center" vertical="center" wrapText="1"/>
    </xf>
    <xf numFmtId="0" fontId="28" fillId="35" borderId="15" xfId="1" applyFont="1" applyFill="1" applyBorder="1" applyAlignment="1">
      <alignment horizontal="center" vertical="center"/>
    </xf>
    <xf numFmtId="0" fontId="26" fillId="0" borderId="20" xfId="1" applyFont="1" applyBorder="1" applyAlignment="1">
      <alignment horizontal="center" vertical="center"/>
    </xf>
    <xf numFmtId="0" fontId="28" fillId="0" borderId="20" xfId="1" applyFont="1" applyBorder="1" applyAlignment="1">
      <alignment horizontal="center" vertical="center"/>
    </xf>
    <xf numFmtId="0" fontId="26" fillId="32" borderId="20" xfId="1" applyFont="1" applyFill="1" applyBorder="1" applyAlignment="1">
      <alignment horizontal="center" vertical="center"/>
    </xf>
    <xf numFmtId="0" fontId="28" fillId="30" borderId="15" xfId="1" applyFont="1" applyFill="1" applyBorder="1" applyAlignment="1">
      <alignment horizontal="center" vertical="center" wrapText="1"/>
    </xf>
    <xf numFmtId="0" fontId="28" fillId="35" borderId="15" xfId="1" applyFont="1" applyFill="1" applyBorder="1" applyAlignment="1">
      <alignment horizontal="center" vertical="center" wrapText="1"/>
    </xf>
    <xf numFmtId="0" fontId="26" fillId="35" borderId="15" xfId="1" applyFont="1" applyFill="1" applyBorder="1" applyAlignment="1">
      <alignment horizontal="center" vertical="center" wrapText="1"/>
    </xf>
    <xf numFmtId="0" fontId="26" fillId="35" borderId="15" xfId="1" applyFont="1" applyFill="1" applyBorder="1" applyAlignment="1">
      <alignment horizontal="center" vertical="center"/>
    </xf>
    <xf numFmtId="0" fontId="20" fillId="0" borderId="0" xfId="1" applyFont="1" applyAlignment="1"/>
    <xf numFmtId="0" fontId="28" fillId="33" borderId="21" xfId="1" applyFont="1" applyFill="1" applyBorder="1" applyAlignment="1" applyProtection="1">
      <alignment horizontal="center" vertical="center"/>
      <protection locked="0"/>
    </xf>
    <xf numFmtId="0" fontId="29" fillId="0" borderId="14" xfId="1" applyFont="1" applyFill="1" applyBorder="1" applyAlignment="1">
      <alignment horizontal="center" vertical="center" wrapText="1"/>
    </xf>
    <xf numFmtId="0" fontId="29" fillId="0" borderId="15" xfId="1" applyFont="1" applyFill="1" applyBorder="1" applyAlignment="1">
      <alignment horizontal="center" vertical="center" wrapText="1"/>
    </xf>
    <xf numFmtId="0" fontId="20" fillId="0" borderId="18" xfId="1" applyFont="1" applyFill="1" applyBorder="1" applyAlignment="1">
      <alignment horizontal="center" vertical="center" wrapText="1"/>
    </xf>
    <xf numFmtId="0" fontId="29" fillId="0" borderId="15" xfId="1" applyFont="1" applyFill="1" applyBorder="1" applyAlignment="1">
      <alignment horizontal="center" vertical="center"/>
    </xf>
    <xf numFmtId="0" fontId="29" fillId="0" borderId="15" xfId="1" applyFont="1" applyFill="1" applyBorder="1" applyAlignment="1" applyProtection="1">
      <alignment horizontal="center" vertical="center"/>
      <protection locked="0"/>
    </xf>
    <xf numFmtId="0" fontId="29" fillId="0" borderId="20" xfId="1" applyFont="1" applyFill="1" applyBorder="1" applyAlignment="1">
      <alignment horizontal="center" vertical="center"/>
    </xf>
    <xf numFmtId="0" fontId="21" fillId="32" borderId="15" xfId="1" applyFont="1" applyFill="1" applyBorder="1" applyAlignment="1">
      <alignment horizontal="center" vertical="center"/>
    </xf>
    <xf numFmtId="0" fontId="28" fillId="32" borderId="15" xfId="1" applyFont="1" applyFill="1" applyBorder="1" applyAlignment="1">
      <alignment horizontal="center" vertical="center"/>
    </xf>
    <xf numFmtId="0" fontId="26" fillId="0" borderId="15" xfId="1" applyFont="1" applyFill="1" applyBorder="1" applyAlignment="1">
      <alignment horizontal="center" vertical="center"/>
    </xf>
    <xf numFmtId="0" fontId="2" fillId="0" borderId="15" xfId="1" applyBorder="1"/>
    <xf numFmtId="0" fontId="21" fillId="0" borderId="15" xfId="1" applyFont="1" applyBorder="1" applyAlignment="1">
      <alignment horizontal="center" vertical="center"/>
    </xf>
    <xf numFmtId="17" fontId="0" fillId="0" borderId="0" xfId="0" applyNumberFormat="1"/>
    <xf numFmtId="0" fontId="0" fillId="0" borderId="0" xfId="0" applyAlignment="1">
      <alignment horizontal="center"/>
    </xf>
    <xf numFmtId="0" fontId="22" fillId="24" borderId="17" xfId="1" applyFont="1" applyFill="1" applyBorder="1" applyAlignment="1">
      <alignment horizontal="center" vertical="center"/>
    </xf>
    <xf numFmtId="0" fontId="28" fillId="33" borderId="22" xfId="1" applyFont="1" applyFill="1" applyBorder="1" applyAlignment="1">
      <alignment horizontal="center" vertical="center" wrapText="1"/>
    </xf>
    <xf numFmtId="0" fontId="28" fillId="33" borderId="21" xfId="1" applyFont="1" applyFill="1" applyBorder="1" applyAlignment="1">
      <alignment horizontal="center" vertical="center" wrapText="1"/>
    </xf>
    <xf numFmtId="0" fontId="28" fillId="33" borderId="21" xfId="1" applyFont="1" applyFill="1" applyBorder="1" applyAlignment="1">
      <alignment horizontal="center" vertical="center"/>
    </xf>
    <xf numFmtId="0" fontId="28" fillId="33" borderId="23" xfId="1" applyFont="1" applyFill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0" fillId="0" borderId="15" xfId="0" applyBorder="1" applyAlignment="1">
      <alignment horizontal="center"/>
    </xf>
    <xf numFmtId="17" fontId="0" fillId="0" borderId="25" xfId="0" applyNumberFormat="1" applyBorder="1" applyAlignment="1">
      <alignment horizontal="center" vertical="center"/>
    </xf>
    <xf numFmtId="0" fontId="0" fillId="0" borderId="27" xfId="0" applyBorder="1"/>
    <xf numFmtId="0" fontId="0" fillId="0" borderId="0" xfId="0" applyBorder="1"/>
    <xf numFmtId="0" fontId="1" fillId="0" borderId="0" xfId="0" applyFont="1" applyAlignment="1">
      <alignment horizontal="center"/>
    </xf>
    <xf numFmtId="0" fontId="0" fillId="0" borderId="15" xfId="0" applyBorder="1"/>
    <xf numFmtId="17" fontId="1" fillId="34" borderId="19" xfId="0" applyNumberFormat="1" applyFont="1" applyFill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/>
    </xf>
    <xf numFmtId="0" fontId="1" fillId="29" borderId="24" xfId="0" applyFont="1" applyFill="1" applyBorder="1" applyAlignment="1">
      <alignment horizontal="center" vertical="center"/>
    </xf>
    <xf numFmtId="0" fontId="0" fillId="29" borderId="26" xfId="0" applyFill="1" applyBorder="1"/>
    <xf numFmtId="0" fontId="0" fillId="29" borderId="32" xfId="0" applyFill="1" applyBorder="1" applyAlignment="1">
      <alignment horizontal="center"/>
    </xf>
    <xf numFmtId="0" fontId="0" fillId="0" borderId="33" xfId="0" applyBorder="1" applyAlignment="1">
      <alignment horizontal="center"/>
    </xf>
    <xf numFmtId="0" fontId="0" fillId="29" borderId="26" xfId="0" applyFill="1" applyBorder="1" applyAlignment="1">
      <alignment horizontal="center"/>
    </xf>
    <xf numFmtId="0" fontId="0" fillId="0" borderId="27" xfId="0" applyBorder="1" applyAlignment="1">
      <alignment horizontal="center"/>
    </xf>
    <xf numFmtId="0" fontId="1" fillId="29" borderId="24" xfId="0" applyFont="1" applyFill="1" applyBorder="1" applyAlignment="1">
      <alignment horizontal="center" vertical="center" wrapText="1"/>
    </xf>
    <xf numFmtId="0" fontId="0" fillId="29" borderId="34" xfId="0" applyFill="1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20" xfId="0" applyBorder="1"/>
    <xf numFmtId="0" fontId="0" fillId="29" borderId="15" xfId="0" applyFill="1" applyBorder="1" applyAlignment="1">
      <alignment horizontal="center"/>
    </xf>
    <xf numFmtId="0" fontId="0" fillId="29" borderId="20" xfId="0" applyFill="1" applyBorder="1" applyAlignment="1">
      <alignment horizontal="center"/>
    </xf>
    <xf numFmtId="0" fontId="0" fillId="0" borderId="20" xfId="0" applyBorder="1" applyAlignment="1">
      <alignment horizontal="center"/>
    </xf>
    <xf numFmtId="0" fontId="1" fillId="29" borderId="30" xfId="0" applyFont="1" applyFill="1" applyBorder="1" applyAlignment="1">
      <alignment horizontal="center" vertical="center"/>
    </xf>
    <xf numFmtId="0" fontId="0" fillId="29" borderId="21" xfId="0" applyFill="1" applyBorder="1"/>
    <xf numFmtId="0" fontId="0" fillId="29" borderId="23" xfId="0" applyFill="1" applyBorder="1"/>
    <xf numFmtId="0" fontId="0" fillId="29" borderId="15" xfId="0" applyFill="1" applyBorder="1"/>
    <xf numFmtId="0" fontId="0" fillId="29" borderId="20" xfId="0" applyFill="1" applyBorder="1"/>
    <xf numFmtId="0" fontId="0" fillId="29" borderId="0" xfId="0" applyFill="1" applyBorder="1"/>
    <xf numFmtId="0" fontId="0" fillId="0" borderId="25" xfId="0" applyBorder="1"/>
    <xf numFmtId="0" fontId="0" fillId="0" borderId="37" xfId="0" applyBorder="1"/>
    <xf numFmtId="0" fontId="31" fillId="0" borderId="0" xfId="0" applyFont="1" applyBorder="1" applyAlignment="1">
      <alignment horizontal="center"/>
    </xf>
    <xf numFmtId="0" fontId="31" fillId="0" borderId="0" xfId="0" applyFont="1" applyBorder="1" applyAlignment="1"/>
    <xf numFmtId="1" fontId="0" fillId="0" borderId="26" xfId="0" applyNumberFormat="1" applyBorder="1" applyAlignment="1">
      <alignment horizontal="center"/>
    </xf>
    <xf numFmtId="0" fontId="35" fillId="0" borderId="0" xfId="0" applyFont="1" applyBorder="1" applyAlignment="1">
      <alignment horizontal="center"/>
    </xf>
    <xf numFmtId="0" fontId="1" fillId="0" borderId="0" xfId="0" applyFont="1" applyAlignment="1"/>
    <xf numFmtId="0" fontId="0" fillId="0" borderId="15" xfId="0" applyBorder="1" applyAlignment="1">
      <alignment horizontal="center" vertical="center"/>
    </xf>
    <xf numFmtId="17" fontId="1" fillId="36" borderId="24" xfId="0" applyNumberFormat="1" applyFont="1" applyFill="1" applyBorder="1" applyAlignment="1">
      <alignment horizontal="center" vertical="center" wrapText="1"/>
    </xf>
    <xf numFmtId="1" fontId="0" fillId="0" borderId="39" xfId="0" applyNumberFormat="1" applyBorder="1" applyAlignment="1">
      <alignment horizontal="center"/>
    </xf>
    <xf numFmtId="1" fontId="0" fillId="0" borderId="38" xfId="0" applyNumberFormat="1" applyBorder="1" applyAlignment="1">
      <alignment horizontal="center"/>
    </xf>
    <xf numFmtId="1" fontId="0" fillId="0" borderId="27" xfId="0" applyNumberFormat="1" applyBorder="1" applyAlignment="1">
      <alignment horizontal="center"/>
    </xf>
    <xf numFmtId="17" fontId="0" fillId="0" borderId="0" xfId="0" applyNumberFormat="1" applyBorder="1" applyAlignment="1">
      <alignment horizontal="center" vertical="center"/>
    </xf>
    <xf numFmtId="17" fontId="1" fillId="34" borderId="29" xfId="0" applyNumberFormat="1" applyFont="1" applyFill="1" applyBorder="1" applyAlignment="1">
      <alignment horizontal="center" vertical="center" wrapText="1"/>
    </xf>
    <xf numFmtId="0" fontId="37" fillId="0" borderId="0" xfId="45"/>
    <xf numFmtId="0" fontId="3" fillId="37" borderId="10" xfId="45" applyFont="1" applyFill="1" applyBorder="1"/>
    <xf numFmtId="0" fontId="3" fillId="37" borderId="16" xfId="45" applyFont="1" applyFill="1" applyBorder="1"/>
    <xf numFmtId="0" fontId="3" fillId="0" borderId="40" xfId="45" applyFont="1" applyBorder="1"/>
    <xf numFmtId="0" fontId="3" fillId="0" borderId="39" xfId="45" applyFont="1" applyBorder="1"/>
    <xf numFmtId="0" fontId="3" fillId="0" borderId="39" xfId="45" applyFont="1" applyBorder="1" applyAlignment="1">
      <alignment horizontal="right"/>
    </xf>
    <xf numFmtId="0" fontId="8" fillId="0" borderId="0" xfId="45" applyFont="1"/>
    <xf numFmtId="0" fontId="39" fillId="0" borderId="0" xfId="45" applyFont="1"/>
    <xf numFmtId="0" fontId="5" fillId="37" borderId="16" xfId="45" applyFont="1" applyFill="1" applyBorder="1" applyAlignment="1">
      <alignment vertical="top" wrapText="1"/>
    </xf>
    <xf numFmtId="3" fontId="3" fillId="0" borderId="39" xfId="45" applyNumberFormat="1" applyFont="1" applyBorder="1" applyAlignment="1">
      <alignment horizontal="right"/>
    </xf>
    <xf numFmtId="0" fontId="5" fillId="0" borderId="39" xfId="45" applyFont="1" applyBorder="1" applyAlignment="1">
      <alignment horizontal="right" vertical="top" wrapText="1"/>
    </xf>
    <xf numFmtId="0" fontId="40" fillId="0" borderId="0" xfId="45" applyFont="1"/>
    <xf numFmtId="0" fontId="21" fillId="33" borderId="15" xfId="45" applyFont="1" applyFill="1" applyBorder="1" applyAlignment="1">
      <alignment horizontal="center" vertical="center"/>
    </xf>
    <xf numFmtId="0" fontId="3" fillId="0" borderId="0" xfId="45" applyFont="1" applyBorder="1"/>
    <xf numFmtId="3" fontId="3" fillId="0" borderId="0" xfId="45" applyNumberFormat="1" applyFont="1" applyBorder="1" applyAlignment="1">
      <alignment horizontal="right"/>
    </xf>
    <xf numFmtId="0" fontId="5" fillId="0" borderId="0" xfId="45" applyFont="1" applyBorder="1" applyAlignment="1">
      <alignment horizontal="right" vertical="top" wrapText="1"/>
    </xf>
    <xf numFmtId="0" fontId="0" fillId="0" borderId="33" xfId="0" applyFont="1" applyBorder="1" applyAlignment="1">
      <alignment horizontal="center" vertical="center" wrapText="1"/>
    </xf>
    <xf numFmtId="0" fontId="0" fillId="0" borderId="32" xfId="0" applyFont="1" applyBorder="1" applyAlignment="1">
      <alignment horizontal="center" vertical="center" wrapText="1"/>
    </xf>
    <xf numFmtId="0" fontId="31" fillId="0" borderId="0" xfId="0" applyFont="1"/>
    <xf numFmtId="0" fontId="0" fillId="0" borderId="36" xfId="0" applyNumberFormat="1" applyBorder="1" applyAlignment="1">
      <alignment horizontal="center" vertical="center"/>
    </xf>
    <xf numFmtId="0" fontId="0" fillId="0" borderId="38" xfId="0" applyNumberFormat="1" applyBorder="1" applyAlignment="1">
      <alignment horizontal="center" vertical="center"/>
    </xf>
    <xf numFmtId="0" fontId="0" fillId="0" borderId="32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/>
    </xf>
    <xf numFmtId="164" fontId="36" fillId="0" borderId="26" xfId="0" applyNumberFormat="1" applyFont="1" applyBorder="1"/>
    <xf numFmtId="164" fontId="0" fillId="0" borderId="0" xfId="0" applyNumberFormat="1" applyBorder="1"/>
    <xf numFmtId="164" fontId="0" fillId="0" borderId="27" xfId="0" applyNumberFormat="1" applyBorder="1"/>
    <xf numFmtId="164" fontId="0" fillId="0" borderId="26" xfId="0" applyNumberFormat="1" applyBorder="1"/>
    <xf numFmtId="164" fontId="41" fillId="0" borderId="26" xfId="0" applyNumberFormat="1" applyFont="1" applyBorder="1"/>
    <xf numFmtId="164" fontId="0" fillId="0" borderId="26" xfId="0" applyNumberFormat="1" applyFont="1" applyBorder="1"/>
    <xf numFmtId="0" fontId="36" fillId="0" borderId="38" xfId="0" applyFont="1" applyBorder="1"/>
    <xf numFmtId="164" fontId="0" fillId="0" borderId="41" xfId="0" applyNumberFormat="1" applyBorder="1"/>
    <xf numFmtId="164" fontId="0" fillId="0" borderId="39" xfId="0" applyNumberFormat="1" applyBorder="1"/>
    <xf numFmtId="1" fontId="0" fillId="40" borderId="0" xfId="0" applyNumberFormat="1" applyFill="1" applyAlignment="1">
      <alignment horizontal="center"/>
    </xf>
    <xf numFmtId="0" fontId="1" fillId="40" borderId="0" xfId="0" applyFont="1" applyFill="1" applyAlignment="1">
      <alignment horizontal="center" vertical="center" wrapText="1"/>
    </xf>
    <xf numFmtId="1" fontId="0" fillId="0" borderId="0" xfId="0" applyNumberFormat="1" applyAlignment="1">
      <alignment horizontal="center"/>
    </xf>
    <xf numFmtId="0" fontId="47" fillId="0" borderId="0" xfId="0" applyFont="1" applyAlignment="1">
      <alignment horizontal="center" vertical="center" wrapText="1"/>
    </xf>
    <xf numFmtId="0" fontId="45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/>
    </xf>
    <xf numFmtId="14" fontId="0" fillId="0" borderId="0" xfId="0" applyNumberFormat="1"/>
    <xf numFmtId="0" fontId="0" fillId="0" borderId="0" xfId="0" applyAlignment="1">
      <alignment wrapText="1"/>
    </xf>
    <xf numFmtId="0" fontId="27" fillId="24" borderId="10" xfId="1" applyFont="1" applyFill="1" applyBorder="1" applyAlignment="1">
      <alignment horizontal="center" vertical="center" wrapText="1"/>
    </xf>
    <xf numFmtId="0" fontId="22" fillId="24" borderId="17" xfId="1" applyFont="1" applyFill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0" fillId="0" borderId="0" xfId="0" applyAlignment="1"/>
    <xf numFmtId="0" fontId="29" fillId="30" borderId="15" xfId="45" applyFont="1" applyFill="1" applyBorder="1" applyAlignment="1">
      <alignment horizontal="center" vertical="center" wrapText="1"/>
    </xf>
    <xf numFmtId="0" fontId="29" fillId="32" borderId="14" xfId="45" applyFont="1" applyFill="1" applyBorder="1" applyAlignment="1">
      <alignment horizontal="center" vertical="center" wrapText="1"/>
    </xf>
    <xf numFmtId="0" fontId="29" fillId="32" borderId="15" xfId="45" applyFont="1" applyFill="1" applyBorder="1" applyAlignment="1">
      <alignment horizontal="center" vertical="center" wrapText="1"/>
    </xf>
    <xf numFmtId="0" fontId="29" fillId="32" borderId="15" xfId="45" applyFont="1" applyFill="1" applyBorder="1" applyAlignment="1">
      <alignment horizontal="center" vertical="center"/>
    </xf>
    <xf numFmtId="0" fontId="29" fillId="32" borderId="15" xfId="45" applyFont="1" applyFill="1" applyBorder="1" applyAlignment="1" applyProtection="1">
      <alignment horizontal="center" vertical="center"/>
      <protection locked="0"/>
    </xf>
    <xf numFmtId="0" fontId="20" fillId="31" borderId="18" xfId="45" applyFont="1" applyFill="1" applyBorder="1" applyAlignment="1">
      <alignment horizontal="center" vertical="center" wrapText="1"/>
    </xf>
    <xf numFmtId="0" fontId="29" fillId="32" borderId="20" xfId="45" applyFont="1" applyFill="1" applyBorder="1" applyAlignment="1">
      <alignment horizontal="center" vertical="center"/>
    </xf>
    <xf numFmtId="0" fontId="29" fillId="32" borderId="15" xfId="45" applyFont="1" applyFill="1" applyBorder="1" applyAlignment="1">
      <alignment horizontal="center"/>
    </xf>
    <xf numFmtId="0" fontId="26" fillId="32" borderId="14" xfId="45" applyFont="1" applyFill="1" applyBorder="1" applyAlignment="1">
      <alignment horizontal="center" vertical="center" wrapText="1"/>
    </xf>
    <xf numFmtId="0" fontId="26" fillId="32" borderId="15" xfId="45" applyFont="1" applyFill="1" applyBorder="1" applyAlignment="1">
      <alignment horizontal="center" vertical="center"/>
    </xf>
    <xf numFmtId="0" fontId="26" fillId="30" borderId="14" xfId="45" applyFont="1" applyFill="1" applyBorder="1" applyAlignment="1">
      <alignment horizontal="center" vertical="center" wrapText="1"/>
    </xf>
    <xf numFmtId="0" fontId="26" fillId="31" borderId="14" xfId="45" applyFont="1" applyFill="1" applyBorder="1" applyAlignment="1">
      <alignment horizontal="center" vertical="center" wrapText="1"/>
    </xf>
    <xf numFmtId="0" fontId="44" fillId="32" borderId="14" xfId="45" applyFont="1" applyFill="1" applyBorder="1" applyAlignment="1">
      <alignment horizontal="center" vertical="center" wrapText="1"/>
    </xf>
    <xf numFmtId="0" fontId="38" fillId="0" borderId="0" xfId="48" applyAlignment="1" applyProtection="1">
      <alignment vertical="center"/>
    </xf>
    <xf numFmtId="0" fontId="20" fillId="38" borderId="38" xfId="45" applyFont="1" applyFill="1" applyBorder="1" applyAlignment="1">
      <alignment horizontal="center" vertical="center" wrapText="1"/>
    </xf>
    <xf numFmtId="0" fontId="21" fillId="38" borderId="14" xfId="45" applyFont="1" applyFill="1" applyBorder="1" applyAlignment="1">
      <alignment horizontal="center" vertical="center" textRotation="90" wrapText="1"/>
    </xf>
    <xf numFmtId="0" fontId="26" fillId="39" borderId="14" xfId="45" applyFont="1" applyFill="1" applyBorder="1" applyAlignment="1">
      <alignment horizontal="center" vertical="center" wrapText="1"/>
    </xf>
    <xf numFmtId="1" fontId="26" fillId="39" borderId="14" xfId="45" applyNumberFormat="1" applyFont="1" applyFill="1" applyBorder="1" applyAlignment="1">
      <alignment horizontal="center" vertical="center" wrapText="1"/>
    </xf>
    <xf numFmtId="0" fontId="26" fillId="32" borderId="14" xfId="45" applyFont="1" applyFill="1" applyBorder="1" applyAlignment="1">
      <alignment horizontal="center" vertical="center" wrapText="1"/>
    </xf>
    <xf numFmtId="0" fontId="26" fillId="30" borderId="14" xfId="45" applyFont="1" applyFill="1" applyBorder="1" applyAlignment="1">
      <alignment horizontal="center" vertical="center" wrapText="1"/>
    </xf>
    <xf numFmtId="1" fontId="26" fillId="30" borderId="14" xfId="45" applyNumberFormat="1" applyFont="1" applyFill="1" applyBorder="1" applyAlignment="1">
      <alignment horizontal="center" vertical="center" wrapText="1"/>
    </xf>
    <xf numFmtId="0" fontId="26" fillId="31" borderId="14" xfId="45" applyFont="1" applyFill="1" applyBorder="1" applyAlignment="1">
      <alignment horizontal="center" vertical="center" wrapText="1"/>
    </xf>
    <xf numFmtId="1" fontId="26" fillId="31" borderId="14" xfId="45" applyNumberFormat="1" applyFont="1" applyFill="1" applyBorder="1" applyAlignment="1">
      <alignment horizontal="center" vertical="center" wrapText="1"/>
    </xf>
    <xf numFmtId="165" fontId="43" fillId="38" borderId="14" xfId="45" applyNumberFormat="1" applyFont="1" applyFill="1" applyBorder="1" applyAlignment="1">
      <alignment horizontal="center" vertical="center" textRotation="90" wrapText="1"/>
    </xf>
    <xf numFmtId="165" fontId="26" fillId="39" borderId="14" xfId="45" applyNumberFormat="1" applyFont="1" applyFill="1" applyBorder="1" applyAlignment="1">
      <alignment horizontal="center" vertical="center" wrapText="1"/>
    </xf>
    <xf numFmtId="165" fontId="26" fillId="30" borderId="14" xfId="45" applyNumberFormat="1" applyFont="1" applyFill="1" applyBorder="1" applyAlignment="1">
      <alignment horizontal="center" vertical="center" wrapText="1"/>
    </xf>
    <xf numFmtId="165" fontId="26" fillId="31" borderId="14" xfId="45" applyNumberFormat="1" applyFont="1" applyFill="1" applyBorder="1" applyAlignment="1">
      <alignment horizontal="center" vertical="center" wrapText="1"/>
    </xf>
    <xf numFmtId="0" fontId="26" fillId="39" borderId="42" xfId="45" applyFont="1" applyFill="1" applyBorder="1" applyAlignment="1">
      <alignment horizontal="center" vertical="center" wrapText="1"/>
    </xf>
    <xf numFmtId="165" fontId="26" fillId="39" borderId="42" xfId="45" applyNumberFormat="1" applyFont="1" applyFill="1" applyBorder="1" applyAlignment="1">
      <alignment horizontal="center" vertical="center" wrapText="1"/>
    </xf>
    <xf numFmtId="1" fontId="26" fillId="39" borderId="42" xfId="45" applyNumberFormat="1" applyFont="1" applyFill="1" applyBorder="1" applyAlignment="1">
      <alignment horizontal="center" vertical="center" wrapText="1"/>
    </xf>
    <xf numFmtId="0" fontId="26" fillId="0" borderId="15" xfId="45" applyFont="1" applyBorder="1"/>
    <xf numFmtId="165" fontId="26" fillId="0" borderId="15" xfId="45" applyNumberFormat="1" applyFont="1" applyBorder="1"/>
    <xf numFmtId="14" fontId="42" fillId="0" borderId="0" xfId="0" applyNumberFormat="1" applyFont="1"/>
    <xf numFmtId="14" fontId="46" fillId="0" borderId="0" xfId="0" applyNumberFormat="1" applyFont="1"/>
    <xf numFmtId="0" fontId="1" fillId="0" borderId="0" xfId="0" applyFont="1" applyFill="1" applyAlignment="1">
      <alignment horizontal="center" vertical="center" wrapText="1"/>
    </xf>
    <xf numFmtId="1" fontId="42" fillId="0" borderId="0" xfId="0" applyNumberFormat="1" applyFont="1" applyAlignment="1">
      <alignment horizontal="center"/>
    </xf>
    <xf numFmtId="0" fontId="48" fillId="36" borderId="0" xfId="0" applyFont="1" applyFill="1" applyAlignment="1">
      <alignment horizontal="center" vertical="center" wrapText="1"/>
    </xf>
    <xf numFmtId="0" fontId="20" fillId="41" borderId="41" xfId="1" applyFont="1" applyFill="1" applyBorder="1" applyAlignment="1">
      <alignment horizontal="center" vertical="center" wrapText="1"/>
    </xf>
    <xf numFmtId="0" fontId="20" fillId="38" borderId="19" xfId="45" applyFont="1" applyFill="1" applyBorder="1" applyAlignment="1">
      <alignment horizontal="center"/>
    </xf>
    <xf numFmtId="0" fontId="20" fillId="38" borderId="17" xfId="45" applyFont="1" applyFill="1" applyBorder="1" applyAlignment="1">
      <alignment horizontal="center"/>
    </xf>
    <xf numFmtId="0" fontId="20" fillId="38" borderId="16" xfId="45" applyFont="1" applyFill="1" applyBorder="1" applyAlignment="1">
      <alignment horizontal="center"/>
    </xf>
    <xf numFmtId="17" fontId="0" fillId="0" borderId="25" xfId="0" applyNumberFormat="1" applyBorder="1" applyAlignment="1">
      <alignment horizontal="center" vertical="center"/>
    </xf>
    <xf numFmtId="17" fontId="1" fillId="33" borderId="19" xfId="0" applyNumberFormat="1" applyFont="1" applyFill="1" applyBorder="1" applyAlignment="1">
      <alignment horizontal="center"/>
    </xf>
    <xf numFmtId="17" fontId="1" fillId="33" borderId="16" xfId="0" applyNumberFormat="1" applyFont="1" applyFill="1" applyBorder="1" applyAlignment="1">
      <alignment horizontal="center"/>
    </xf>
    <xf numFmtId="17" fontId="0" fillId="0" borderId="28" xfId="0" applyNumberFormat="1" applyBorder="1" applyAlignment="1">
      <alignment horizontal="center" vertical="center"/>
    </xf>
    <xf numFmtId="17" fontId="1" fillId="33" borderId="29" xfId="0" applyNumberFormat="1" applyFont="1" applyFill="1" applyBorder="1" applyAlignment="1">
      <alignment horizontal="center"/>
    </xf>
    <xf numFmtId="17" fontId="1" fillId="33" borderId="30" xfId="0" applyNumberFormat="1" applyFont="1" applyFill="1" applyBorder="1" applyAlignment="1">
      <alignment horizontal="center"/>
    </xf>
    <xf numFmtId="17" fontId="1" fillId="33" borderId="31" xfId="0" applyNumberFormat="1" applyFont="1" applyFill="1" applyBorder="1" applyAlignment="1">
      <alignment horizontal="center"/>
    </xf>
    <xf numFmtId="0" fontId="38" fillId="0" borderId="0" xfId="48" applyAlignment="1" applyProtection="1">
      <alignment horizontal="center"/>
    </xf>
    <xf numFmtId="0" fontId="32" fillId="0" borderId="0" xfId="0" applyFont="1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1" fillId="0" borderId="30" xfId="0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0" fillId="0" borderId="0" xfId="0" quotePrefix="1"/>
  </cellXfs>
  <cellStyles count="50">
    <cellStyle name="20 % - Accent1 2" xfId="2"/>
    <cellStyle name="20 % - Accent2 2" xfId="3"/>
    <cellStyle name="20 % - Accent3 2" xfId="4"/>
    <cellStyle name="20 % - Accent4 2" xfId="5"/>
    <cellStyle name="20 % - Accent5 2" xfId="6"/>
    <cellStyle name="20 % - Accent6 2" xfId="7"/>
    <cellStyle name="40 % - Accent1 2" xfId="8"/>
    <cellStyle name="40 % - Accent2 2" xfId="9"/>
    <cellStyle name="40 % - Accent3 2" xfId="10"/>
    <cellStyle name="40 % - Accent4 2" xfId="11"/>
    <cellStyle name="40 % - Accent5 2" xfId="12"/>
    <cellStyle name="40 % - Accent6 2" xfId="13"/>
    <cellStyle name="60 % - Accent1 2" xfId="14"/>
    <cellStyle name="60 % - Accent2 2" xfId="15"/>
    <cellStyle name="60 % - Accent3 2" xfId="16"/>
    <cellStyle name="60 % - Accent4 2" xfId="17"/>
    <cellStyle name="60 % - Accent5 2" xfId="18"/>
    <cellStyle name="60 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Avertissement 2" xfId="26"/>
    <cellStyle name="Calcul 2" xfId="27"/>
    <cellStyle name="Cellule liée 2" xfId="28"/>
    <cellStyle name="Commentaire 2" xfId="29"/>
    <cellStyle name="Commentaire 3" xfId="46"/>
    <cellStyle name="Entrée 2" xfId="30"/>
    <cellStyle name="Euro" xfId="31"/>
    <cellStyle name="Euro 2" xfId="47"/>
    <cellStyle name="Insatisfaisant 2" xfId="32"/>
    <cellStyle name="Lien hypertexte" xfId="48" builtinId="8"/>
    <cellStyle name="Monétaire 2" xfId="33"/>
    <cellStyle name="Monétaire 3" xfId="49"/>
    <cellStyle name="Neutre 2" xfId="34"/>
    <cellStyle name="Normal" xfId="0" builtinId="0"/>
    <cellStyle name="Normal 2" xfId="1"/>
    <cellStyle name="Normal 3" xfId="45"/>
    <cellStyle name="Satisfaisant 2" xfId="35"/>
    <cellStyle name="Sortie 2" xfId="36"/>
    <cellStyle name="Texte explicatif 2" xfId="37"/>
    <cellStyle name="Titre 2" xfId="38"/>
    <cellStyle name="Titre 1 2" xfId="39"/>
    <cellStyle name="Titre 2 2" xfId="40"/>
    <cellStyle name="Titre 3 2" xfId="41"/>
    <cellStyle name="Titre 4 2" xfId="42"/>
    <cellStyle name="Total 2" xfId="43"/>
    <cellStyle name="Vérification 2" xfId="44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CC9900"/>
      <color rgb="FF66FF66"/>
      <color rgb="FF66FF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hyperlink" Target="http://www.raja.fr/?langId=-2&amp;storeId=10051&amp;catalogId=10051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18" sqref="B18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4"/>
  <sheetViews>
    <sheetView topLeftCell="A13" workbookViewId="0">
      <selection activeCell="A4" sqref="A4:D34"/>
    </sheetView>
  </sheetViews>
  <sheetFormatPr baseColWidth="10" defaultRowHeight="15" x14ac:dyDescent="0.25"/>
  <cols>
    <col min="2" max="2" width="27.140625" bestFit="1" customWidth="1"/>
  </cols>
  <sheetData>
    <row r="1" spans="1:8" x14ac:dyDescent="0.25">
      <c r="B1" s="36"/>
      <c r="C1" s="23"/>
      <c r="D1" s="23"/>
      <c r="E1" s="1"/>
      <c r="F1" s="16"/>
      <c r="G1" s="1"/>
      <c r="H1" s="1"/>
    </row>
    <row r="2" spans="1:8" ht="15.75" thickBot="1" x14ac:dyDescent="0.3">
      <c r="B2" s="6"/>
      <c r="C2" s="6"/>
      <c r="D2" s="1"/>
      <c r="E2" s="1"/>
      <c r="F2" s="17" t="s">
        <v>0</v>
      </c>
      <c r="G2" s="1"/>
      <c r="H2" s="1"/>
    </row>
    <row r="3" spans="1:8" ht="23.25" thickBot="1" x14ac:dyDescent="0.3">
      <c r="A3" s="56" t="s">
        <v>67</v>
      </c>
      <c r="B3" s="51" t="s">
        <v>1</v>
      </c>
      <c r="C3" s="7" t="s">
        <v>2</v>
      </c>
      <c r="D3" s="2" t="s">
        <v>3</v>
      </c>
      <c r="E3" s="3" t="s">
        <v>4</v>
      </c>
      <c r="F3" s="18" t="s">
        <v>5</v>
      </c>
      <c r="G3" s="4" t="s">
        <v>6</v>
      </c>
      <c r="H3" s="5" t="s">
        <v>7</v>
      </c>
    </row>
    <row r="4" spans="1:8" x14ac:dyDescent="0.25">
      <c r="A4" s="57" t="s">
        <v>68</v>
      </c>
      <c r="B4" s="52" t="s">
        <v>8</v>
      </c>
      <c r="C4" s="12" t="s">
        <v>9</v>
      </c>
      <c r="D4" s="8">
        <v>84</v>
      </c>
      <c r="E4" s="8">
        <v>1</v>
      </c>
      <c r="F4" s="38"/>
      <c r="G4" s="19">
        <v>12</v>
      </c>
      <c r="H4" s="19">
        <v>0</v>
      </c>
    </row>
    <row r="5" spans="1:8" x14ac:dyDescent="0.25">
      <c r="A5" s="57" t="s">
        <v>68</v>
      </c>
      <c r="B5" s="53" t="s">
        <v>10</v>
      </c>
      <c r="C5" s="32" t="s">
        <v>11</v>
      </c>
      <c r="D5" s="25">
        <v>780</v>
      </c>
      <c r="E5" s="25">
        <v>20</v>
      </c>
      <c r="F5" s="39"/>
      <c r="G5" s="25">
        <v>780</v>
      </c>
      <c r="H5" s="24">
        <v>0</v>
      </c>
    </row>
    <row r="6" spans="1:8" x14ac:dyDescent="0.25">
      <c r="A6" s="57" t="s">
        <v>68</v>
      </c>
      <c r="B6" s="53" t="s">
        <v>12</v>
      </c>
      <c r="C6" s="32" t="s">
        <v>13</v>
      </c>
      <c r="D6" s="25">
        <v>520</v>
      </c>
      <c r="E6" s="25">
        <v>20</v>
      </c>
      <c r="F6" s="39"/>
      <c r="G6" s="25">
        <v>520</v>
      </c>
      <c r="H6" s="24">
        <v>0</v>
      </c>
    </row>
    <row r="7" spans="1:8" x14ac:dyDescent="0.25">
      <c r="A7" s="57" t="s">
        <v>68</v>
      </c>
      <c r="B7" s="53" t="s">
        <v>14</v>
      </c>
      <c r="C7" s="13" t="s">
        <v>15</v>
      </c>
      <c r="D7" s="9">
        <v>1</v>
      </c>
      <c r="E7" s="9">
        <v>2000</v>
      </c>
      <c r="F7" s="39"/>
      <c r="G7" s="20">
        <v>2000</v>
      </c>
      <c r="H7" s="19">
        <v>0</v>
      </c>
    </row>
    <row r="8" spans="1:8" x14ac:dyDescent="0.25">
      <c r="A8" s="57" t="s">
        <v>68</v>
      </c>
      <c r="B8" s="53" t="s">
        <v>16</v>
      </c>
      <c r="C8" s="33" t="s">
        <v>17</v>
      </c>
      <c r="D8" s="34">
        <v>10</v>
      </c>
      <c r="E8" s="34">
        <v>1000</v>
      </c>
      <c r="F8" s="40"/>
      <c r="G8" s="26">
        <v>1</v>
      </c>
      <c r="H8" s="27">
        <v>0</v>
      </c>
    </row>
    <row r="9" spans="1:8" x14ac:dyDescent="0.25">
      <c r="A9" s="57" t="s">
        <v>68</v>
      </c>
      <c r="B9" s="54" t="s">
        <v>18</v>
      </c>
      <c r="C9" s="14" t="s">
        <v>19</v>
      </c>
      <c r="D9" s="10">
        <v>1</v>
      </c>
      <c r="E9" s="10">
        <v>50</v>
      </c>
      <c r="F9" s="41"/>
      <c r="G9" s="21">
        <v>50</v>
      </c>
      <c r="H9" s="19">
        <v>0</v>
      </c>
    </row>
    <row r="10" spans="1:8" x14ac:dyDescent="0.25">
      <c r="A10" s="57" t="s">
        <v>68</v>
      </c>
      <c r="B10" s="54" t="s">
        <v>20</v>
      </c>
      <c r="C10" s="14" t="s">
        <v>21</v>
      </c>
      <c r="D10" s="10">
        <v>50</v>
      </c>
      <c r="E10" s="10">
        <v>50</v>
      </c>
      <c r="F10" s="41"/>
      <c r="G10" s="21">
        <v>50</v>
      </c>
      <c r="H10" s="19">
        <v>0</v>
      </c>
    </row>
    <row r="11" spans="1:8" x14ac:dyDescent="0.25">
      <c r="A11" s="57" t="s">
        <v>68</v>
      </c>
      <c r="B11" s="54" t="s">
        <v>22</v>
      </c>
      <c r="C11" s="28" t="s">
        <v>23</v>
      </c>
      <c r="D11" s="35">
        <v>1080</v>
      </c>
      <c r="E11" s="35">
        <v>20</v>
      </c>
      <c r="F11" s="41"/>
      <c r="G11" s="21">
        <v>1080</v>
      </c>
      <c r="H11" s="19">
        <v>0</v>
      </c>
    </row>
    <row r="12" spans="1:8" x14ac:dyDescent="0.25">
      <c r="A12" s="57" t="s">
        <v>68</v>
      </c>
      <c r="B12" s="54" t="s">
        <v>24</v>
      </c>
      <c r="C12" s="14" t="s">
        <v>25</v>
      </c>
      <c r="D12" s="10">
        <v>2160</v>
      </c>
      <c r="E12" s="10">
        <v>20</v>
      </c>
      <c r="F12" s="41"/>
      <c r="G12" s="21">
        <v>2160</v>
      </c>
      <c r="H12" s="19">
        <v>0</v>
      </c>
    </row>
    <row r="13" spans="1:8" x14ac:dyDescent="0.25">
      <c r="A13" s="57" t="s">
        <v>68</v>
      </c>
      <c r="B13" s="54" t="s">
        <v>26</v>
      </c>
      <c r="C13" s="28" t="s">
        <v>27</v>
      </c>
      <c r="D13" s="35">
        <v>540</v>
      </c>
      <c r="E13" s="35">
        <v>20</v>
      </c>
      <c r="F13" s="41"/>
      <c r="G13" s="21">
        <v>540</v>
      </c>
      <c r="H13" s="19">
        <v>0</v>
      </c>
    </row>
    <row r="14" spans="1:8" x14ac:dyDescent="0.25">
      <c r="A14" s="57" t="s">
        <v>68</v>
      </c>
      <c r="B14" s="54" t="s">
        <v>28</v>
      </c>
      <c r="C14" s="14" t="s">
        <v>29</v>
      </c>
      <c r="D14" s="10">
        <v>500</v>
      </c>
      <c r="E14" s="10">
        <v>20</v>
      </c>
      <c r="F14" s="41"/>
      <c r="G14" s="21">
        <v>500</v>
      </c>
      <c r="H14" s="19">
        <v>0</v>
      </c>
    </row>
    <row r="15" spans="1:8" x14ac:dyDescent="0.25">
      <c r="A15" s="57" t="s">
        <v>68</v>
      </c>
      <c r="B15" s="54" t="s">
        <v>30</v>
      </c>
      <c r="C15" s="14" t="s">
        <v>31</v>
      </c>
      <c r="D15" s="10">
        <v>500</v>
      </c>
      <c r="E15" s="10">
        <v>20</v>
      </c>
      <c r="F15" s="41"/>
      <c r="G15" s="21">
        <v>500</v>
      </c>
      <c r="H15" s="19">
        <v>0</v>
      </c>
    </row>
    <row r="16" spans="1:8" x14ac:dyDescent="0.25">
      <c r="A16" s="57" t="s">
        <v>68</v>
      </c>
      <c r="B16" s="54" t="s">
        <v>32</v>
      </c>
      <c r="C16" s="14" t="s">
        <v>32</v>
      </c>
      <c r="D16" s="10">
        <v>540</v>
      </c>
      <c r="E16" s="10">
        <v>20</v>
      </c>
      <c r="F16" s="41"/>
      <c r="G16" s="21">
        <v>540</v>
      </c>
      <c r="H16" s="19">
        <v>0</v>
      </c>
    </row>
    <row r="17" spans="1:8" x14ac:dyDescent="0.25">
      <c r="A17" s="57" t="s">
        <v>68</v>
      </c>
      <c r="B17" s="54" t="s">
        <v>33</v>
      </c>
      <c r="C17" s="14" t="s">
        <v>33</v>
      </c>
      <c r="D17" s="10">
        <v>540</v>
      </c>
      <c r="E17" s="10">
        <v>20</v>
      </c>
      <c r="F17" s="41"/>
      <c r="G17" s="21">
        <v>540</v>
      </c>
      <c r="H17" s="19">
        <v>0</v>
      </c>
    </row>
    <row r="18" spans="1:8" ht="22.5" x14ac:dyDescent="0.25">
      <c r="A18" s="57" t="s">
        <v>68</v>
      </c>
      <c r="B18" s="53" t="s">
        <v>34</v>
      </c>
      <c r="C18" s="13" t="s">
        <v>35</v>
      </c>
      <c r="D18" s="9">
        <v>1</v>
      </c>
      <c r="E18" s="9">
        <v>480</v>
      </c>
      <c r="F18" s="39"/>
      <c r="G18" s="20">
        <v>480</v>
      </c>
      <c r="H18" s="19">
        <v>0</v>
      </c>
    </row>
    <row r="19" spans="1:8" ht="22.5" x14ac:dyDescent="0.25">
      <c r="A19" s="57" t="s">
        <v>68</v>
      </c>
      <c r="B19" s="53" t="s">
        <v>36</v>
      </c>
      <c r="C19" s="13" t="s">
        <v>37</v>
      </c>
      <c r="D19" s="9">
        <v>120</v>
      </c>
      <c r="E19" s="9">
        <v>20</v>
      </c>
      <c r="F19" s="39"/>
      <c r="G19" s="20">
        <v>120</v>
      </c>
      <c r="H19" s="19">
        <v>0</v>
      </c>
    </row>
    <row r="20" spans="1:8" x14ac:dyDescent="0.25">
      <c r="A20" s="57" t="s">
        <v>68</v>
      </c>
      <c r="B20" s="53" t="s">
        <v>38</v>
      </c>
      <c r="C20" s="13" t="s">
        <v>39</v>
      </c>
      <c r="D20" s="9">
        <v>20</v>
      </c>
      <c r="E20" s="9">
        <v>20</v>
      </c>
      <c r="F20" s="39"/>
      <c r="G20" s="20">
        <v>20</v>
      </c>
      <c r="H20" s="19">
        <v>0</v>
      </c>
    </row>
    <row r="21" spans="1:8" x14ac:dyDescent="0.25">
      <c r="A21" s="57" t="s">
        <v>68</v>
      </c>
      <c r="B21" s="53" t="s">
        <v>40</v>
      </c>
      <c r="C21" s="13" t="s">
        <v>41</v>
      </c>
      <c r="D21" s="9">
        <v>1</v>
      </c>
      <c r="E21" s="9">
        <v>150</v>
      </c>
      <c r="F21" s="39"/>
      <c r="G21" s="20">
        <v>150</v>
      </c>
      <c r="H21" s="19">
        <v>0</v>
      </c>
    </row>
    <row r="22" spans="1:8" x14ac:dyDescent="0.25">
      <c r="A22" s="57" t="s">
        <v>68</v>
      </c>
      <c r="B22" s="53" t="s">
        <v>42</v>
      </c>
      <c r="C22" s="13" t="s">
        <v>43</v>
      </c>
      <c r="D22" s="9">
        <v>200</v>
      </c>
      <c r="E22" s="9">
        <v>20</v>
      </c>
      <c r="F22" s="39"/>
      <c r="G22" s="20">
        <v>200</v>
      </c>
      <c r="H22" s="19">
        <v>0</v>
      </c>
    </row>
    <row r="23" spans="1:8" x14ac:dyDescent="0.25">
      <c r="A23" s="57" t="s">
        <v>68</v>
      </c>
      <c r="B23" s="53" t="s">
        <v>44</v>
      </c>
      <c r="C23" s="13" t="s">
        <v>45</v>
      </c>
      <c r="D23" s="9">
        <v>200</v>
      </c>
      <c r="E23" s="9">
        <v>20</v>
      </c>
      <c r="F23" s="39"/>
      <c r="G23" s="20">
        <v>200</v>
      </c>
      <c r="H23" s="19">
        <v>0</v>
      </c>
    </row>
    <row r="24" spans="1:8" x14ac:dyDescent="0.25">
      <c r="A24" s="57" t="s">
        <v>68</v>
      </c>
      <c r="B24" s="53" t="s">
        <v>46</v>
      </c>
      <c r="C24" s="13" t="s">
        <v>47</v>
      </c>
      <c r="D24" s="9">
        <v>1</v>
      </c>
      <c r="E24" s="9">
        <v>1000</v>
      </c>
      <c r="F24" s="39"/>
      <c r="G24" s="20">
        <v>1000</v>
      </c>
      <c r="H24" s="19">
        <v>0</v>
      </c>
    </row>
    <row r="25" spans="1:8" x14ac:dyDescent="0.25">
      <c r="A25" s="57" t="s">
        <v>68</v>
      </c>
      <c r="B25" s="53" t="s">
        <v>48</v>
      </c>
      <c r="C25" s="13" t="s">
        <v>49</v>
      </c>
      <c r="D25" s="9">
        <v>1</v>
      </c>
      <c r="E25" s="9">
        <v>1</v>
      </c>
      <c r="F25" s="39"/>
      <c r="G25" s="20">
        <v>1</v>
      </c>
      <c r="H25" s="19">
        <v>0</v>
      </c>
    </row>
    <row r="26" spans="1:8" ht="22.5" x14ac:dyDescent="0.25">
      <c r="A26" s="57" t="s">
        <v>68</v>
      </c>
      <c r="B26" s="53" t="s">
        <v>50</v>
      </c>
      <c r="C26" s="13" t="s">
        <v>51</v>
      </c>
      <c r="D26" s="9">
        <v>1</v>
      </c>
      <c r="E26" s="9">
        <v>2</v>
      </c>
      <c r="F26" s="39"/>
      <c r="G26" s="20">
        <v>2</v>
      </c>
      <c r="H26" s="19">
        <v>0</v>
      </c>
    </row>
    <row r="27" spans="1:8" x14ac:dyDescent="0.25">
      <c r="A27" s="57" t="s">
        <v>68</v>
      </c>
      <c r="B27" s="37" t="s">
        <v>52</v>
      </c>
      <c r="C27" s="15" t="s">
        <v>53</v>
      </c>
      <c r="D27" s="11"/>
      <c r="E27" s="11">
        <v>36</v>
      </c>
      <c r="F27" s="42"/>
      <c r="G27" s="22">
        <v>36</v>
      </c>
      <c r="H27" s="19">
        <v>0</v>
      </c>
    </row>
    <row r="28" spans="1:8" x14ac:dyDescent="0.25">
      <c r="A28" s="57" t="s">
        <v>68</v>
      </c>
      <c r="B28" s="54" t="s">
        <v>54</v>
      </c>
      <c r="C28" s="14" t="s">
        <v>55</v>
      </c>
      <c r="D28" s="10">
        <v>1</v>
      </c>
      <c r="E28" s="10">
        <v>1000</v>
      </c>
      <c r="F28" s="41"/>
      <c r="G28" s="21">
        <v>1000</v>
      </c>
      <c r="H28" s="19">
        <v>0</v>
      </c>
    </row>
    <row r="29" spans="1:8" x14ac:dyDescent="0.25">
      <c r="A29" s="57" t="s">
        <v>68</v>
      </c>
      <c r="B29" s="54" t="s">
        <v>56</v>
      </c>
      <c r="C29" s="14" t="s">
        <v>57</v>
      </c>
      <c r="D29" s="10">
        <v>1</v>
      </c>
      <c r="E29" s="10">
        <v>1000</v>
      </c>
      <c r="F29" s="41"/>
      <c r="G29" s="21">
        <v>1000</v>
      </c>
      <c r="H29" s="19">
        <v>0</v>
      </c>
    </row>
    <row r="30" spans="1:8" x14ac:dyDescent="0.25">
      <c r="A30" s="57" t="s">
        <v>68</v>
      </c>
      <c r="B30" s="55" t="s">
        <v>58</v>
      </c>
      <c r="C30" s="30" t="s">
        <v>59</v>
      </c>
      <c r="D30" s="29">
        <v>1</v>
      </c>
      <c r="E30" s="29">
        <v>1</v>
      </c>
      <c r="F30" s="43"/>
      <c r="G30" s="31">
        <v>1</v>
      </c>
      <c r="H30" s="20">
        <v>0</v>
      </c>
    </row>
    <row r="31" spans="1:8" x14ac:dyDescent="0.25">
      <c r="A31" s="57" t="s">
        <v>68</v>
      </c>
      <c r="B31" s="53" t="s">
        <v>60</v>
      </c>
      <c r="C31" s="14" t="s">
        <v>61</v>
      </c>
      <c r="D31" s="46">
        <v>1</v>
      </c>
      <c r="E31" s="46">
        <v>2</v>
      </c>
      <c r="F31" s="47"/>
      <c r="G31" s="21">
        <v>0</v>
      </c>
      <c r="H31" s="20">
        <v>0</v>
      </c>
    </row>
    <row r="33" spans="1:8" x14ac:dyDescent="0.25">
      <c r="A33" s="57" t="s">
        <v>68</v>
      </c>
      <c r="B33" s="45" t="s">
        <v>62</v>
      </c>
      <c r="C33" s="14" t="s">
        <v>63</v>
      </c>
      <c r="D33" s="48"/>
      <c r="E33" s="48"/>
      <c r="F33" s="48"/>
      <c r="G33" s="44"/>
      <c r="H33" s="20">
        <v>0</v>
      </c>
    </row>
    <row r="34" spans="1:8" x14ac:dyDescent="0.25">
      <c r="A34" s="57" t="s">
        <v>68</v>
      </c>
      <c r="B34" s="45" t="s">
        <v>64</v>
      </c>
      <c r="C34" s="14" t="s">
        <v>65</v>
      </c>
      <c r="D34" s="48"/>
      <c r="E34" s="48"/>
      <c r="F34" s="48"/>
      <c r="G34" s="44"/>
      <c r="H34" s="20">
        <v>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M37"/>
  <sheetViews>
    <sheetView zoomScale="80" zoomScaleNormal="80" workbookViewId="0">
      <selection activeCell="O14" sqref="O14"/>
    </sheetView>
  </sheetViews>
  <sheetFormatPr baseColWidth="10" defaultRowHeight="15" x14ac:dyDescent="0.25"/>
  <cols>
    <col min="1" max="1" width="15.140625" bestFit="1" customWidth="1"/>
    <col min="2" max="2" width="35.28515625" bestFit="1" customWidth="1"/>
    <col min="4" max="4" width="11.28515625" bestFit="1" customWidth="1"/>
    <col min="5" max="5" width="8.85546875" bestFit="1" customWidth="1"/>
    <col min="6" max="6" width="10.5703125" bestFit="1" customWidth="1"/>
    <col min="7" max="7" width="6.42578125" bestFit="1" customWidth="1"/>
    <col min="8" max="8" width="8.42578125" customWidth="1"/>
    <col min="9" max="9" width="7" bestFit="1" customWidth="1"/>
    <col min="10" max="10" width="8.42578125" bestFit="1" customWidth="1"/>
    <col min="11" max="11" width="6.140625" bestFit="1" customWidth="1"/>
    <col min="12" max="12" width="5.28515625" bestFit="1" customWidth="1"/>
    <col min="13" max="13" width="3.5703125" bestFit="1" customWidth="1"/>
  </cols>
  <sheetData>
    <row r="2" spans="1:13" x14ac:dyDescent="0.25">
      <c r="A2" s="158" t="s">
        <v>109</v>
      </c>
    </row>
    <row r="3" spans="1:13" x14ac:dyDescent="0.25">
      <c r="A3" s="158"/>
    </row>
    <row r="4" spans="1:13" ht="15.75" thickBot="1" x14ac:dyDescent="0.3">
      <c r="A4" s="158"/>
    </row>
    <row r="5" spans="1:13" ht="15.75" thickBot="1" x14ac:dyDescent="0.3">
      <c r="B5" s="6"/>
      <c r="C5" s="6"/>
      <c r="D5" s="1"/>
      <c r="E5" s="1"/>
      <c r="F5" s="17" t="s">
        <v>0</v>
      </c>
      <c r="G5" s="1"/>
      <c r="H5" s="1"/>
      <c r="I5" s="1"/>
      <c r="J5" s="183" t="s">
        <v>110</v>
      </c>
      <c r="K5" s="184"/>
      <c r="L5" s="184"/>
      <c r="M5" s="185"/>
    </row>
    <row r="6" spans="1:13" s="140" customFormat="1" ht="48.75" customHeight="1" thickBot="1" x14ac:dyDescent="0.3">
      <c r="A6" s="143" t="s">
        <v>67</v>
      </c>
      <c r="B6" s="142" t="s">
        <v>1</v>
      </c>
      <c r="C6" s="141" t="s">
        <v>2</v>
      </c>
      <c r="D6" s="2" t="s">
        <v>3</v>
      </c>
      <c r="E6" s="3" t="s">
        <v>4</v>
      </c>
      <c r="F6" s="18" t="s">
        <v>5</v>
      </c>
      <c r="G6" s="4" t="s">
        <v>6</v>
      </c>
      <c r="H6" s="5" t="s">
        <v>7</v>
      </c>
      <c r="I6" s="182" t="s">
        <v>124</v>
      </c>
      <c r="J6" s="159" t="s">
        <v>111</v>
      </c>
      <c r="K6" s="168" t="s">
        <v>112</v>
      </c>
      <c r="L6" s="160" t="s">
        <v>113</v>
      </c>
      <c r="M6" s="160" t="s">
        <v>114</v>
      </c>
    </row>
    <row r="7" spans="1:13" x14ac:dyDescent="0.25">
      <c r="A7" s="57" t="s">
        <v>68</v>
      </c>
      <c r="B7" s="52" t="s">
        <v>8</v>
      </c>
      <c r="C7" s="12" t="s">
        <v>9</v>
      </c>
      <c r="D7" s="8">
        <v>84</v>
      </c>
      <c r="E7" s="8">
        <v>1</v>
      </c>
      <c r="F7" s="146">
        <v>2</v>
      </c>
      <c r="G7" s="19">
        <v>12</v>
      </c>
      <c r="H7" s="153">
        <v>24</v>
      </c>
      <c r="I7" s="163">
        <f>H7+'ALERTE Cmd'!K10</f>
        <v>25</v>
      </c>
      <c r="J7" s="161">
        <v>24</v>
      </c>
      <c r="K7" s="169">
        <v>1056</v>
      </c>
      <c r="L7" s="162">
        <v>88</v>
      </c>
      <c r="M7" s="162">
        <v>4.4000000000000004</v>
      </c>
    </row>
    <row r="8" spans="1:13" x14ac:dyDescent="0.25">
      <c r="A8" s="57" t="s">
        <v>68</v>
      </c>
      <c r="B8" s="53" t="s">
        <v>10</v>
      </c>
      <c r="C8" s="32" t="s">
        <v>11</v>
      </c>
      <c r="D8" s="25">
        <v>780</v>
      </c>
      <c r="E8" s="25">
        <v>20</v>
      </c>
      <c r="F8" s="145">
        <v>1</v>
      </c>
      <c r="G8" s="25">
        <v>780</v>
      </c>
      <c r="H8" s="155">
        <v>780</v>
      </c>
      <c r="I8" s="163">
        <f>H8+'ALERTE Cmd'!K11</f>
        <v>781</v>
      </c>
      <c r="J8" s="164">
        <v>39</v>
      </c>
      <c r="K8" s="170">
        <v>12440</v>
      </c>
      <c r="L8" s="165">
        <v>1036.6666666666667</v>
      </c>
      <c r="M8" s="165">
        <v>51.833333333333336</v>
      </c>
    </row>
    <row r="9" spans="1:13" x14ac:dyDescent="0.25">
      <c r="A9" s="57" t="s">
        <v>68</v>
      </c>
      <c r="B9" s="53" t="s">
        <v>12</v>
      </c>
      <c r="C9" s="32" t="s">
        <v>13</v>
      </c>
      <c r="D9" s="25">
        <v>520</v>
      </c>
      <c r="E9" s="25">
        <v>20</v>
      </c>
      <c r="F9" s="145">
        <v>0</v>
      </c>
      <c r="G9" s="25">
        <v>520</v>
      </c>
      <c r="H9" s="155">
        <v>0</v>
      </c>
      <c r="I9" s="163">
        <f>H9+'ALERTE Cmd'!K12</f>
        <v>1</v>
      </c>
      <c r="J9" s="164">
        <v>0</v>
      </c>
      <c r="K9" s="170">
        <v>9420</v>
      </c>
      <c r="L9" s="165">
        <v>785</v>
      </c>
      <c r="M9" s="165">
        <v>39.25</v>
      </c>
    </row>
    <row r="10" spans="1:13" x14ac:dyDescent="0.25">
      <c r="A10" s="57" t="s">
        <v>68</v>
      </c>
      <c r="B10" s="53" t="s">
        <v>14</v>
      </c>
      <c r="C10" s="13" t="s">
        <v>15</v>
      </c>
      <c r="D10" s="9">
        <v>1</v>
      </c>
      <c r="E10" s="9">
        <v>2000</v>
      </c>
      <c r="F10" s="147">
        <v>6</v>
      </c>
      <c r="G10" s="20">
        <v>2000</v>
      </c>
      <c r="H10" s="153">
        <v>12000</v>
      </c>
      <c r="I10" s="163">
        <f>H10+'ALERTE Cmd'!K13</f>
        <v>12000</v>
      </c>
      <c r="J10" s="161">
        <v>6</v>
      </c>
      <c r="K10" s="169">
        <v>134000</v>
      </c>
      <c r="L10" s="162">
        <v>11166.666666666666</v>
      </c>
      <c r="M10" s="162">
        <v>558.33333333333326</v>
      </c>
    </row>
    <row r="11" spans="1:13" x14ac:dyDescent="0.25">
      <c r="A11" s="57" t="s">
        <v>68</v>
      </c>
      <c r="B11" s="53" t="s">
        <v>16</v>
      </c>
      <c r="C11" s="33" t="s">
        <v>17</v>
      </c>
      <c r="D11" s="34">
        <v>10</v>
      </c>
      <c r="E11" s="34">
        <v>1000</v>
      </c>
      <c r="F11" s="150">
        <v>0</v>
      </c>
      <c r="G11" s="26">
        <v>1</v>
      </c>
      <c r="H11" s="156">
        <v>0</v>
      </c>
      <c r="I11" s="163">
        <f>H11+'ALERTE Cmd'!K14</f>
        <v>1</v>
      </c>
      <c r="J11" s="166">
        <v>0</v>
      </c>
      <c r="K11" s="171">
        <v>0</v>
      </c>
      <c r="L11" s="167">
        <v>0</v>
      </c>
      <c r="M11" s="167">
        <v>0</v>
      </c>
    </row>
    <row r="12" spans="1:13" x14ac:dyDescent="0.25">
      <c r="A12" s="57" t="s">
        <v>68</v>
      </c>
      <c r="B12" s="54" t="s">
        <v>18</v>
      </c>
      <c r="C12" s="14" t="s">
        <v>19</v>
      </c>
      <c r="D12" s="10">
        <v>1</v>
      </c>
      <c r="E12" s="10">
        <v>50</v>
      </c>
      <c r="F12" s="148">
        <v>9</v>
      </c>
      <c r="G12" s="21">
        <v>50</v>
      </c>
      <c r="H12" s="156">
        <v>10</v>
      </c>
      <c r="I12" s="163">
        <f>H12+'ALERTE Cmd'!K15</f>
        <v>10</v>
      </c>
      <c r="J12" s="161">
        <v>0.2</v>
      </c>
      <c r="K12" s="169">
        <v>115</v>
      </c>
      <c r="L12" s="162">
        <v>9.5833333333333339</v>
      </c>
      <c r="M12" s="162">
        <v>0.47916666666666669</v>
      </c>
    </row>
    <row r="13" spans="1:13" x14ac:dyDescent="0.25">
      <c r="A13" s="57" t="s">
        <v>68</v>
      </c>
      <c r="B13" s="54" t="s">
        <v>20</v>
      </c>
      <c r="C13" s="14" t="s">
        <v>21</v>
      </c>
      <c r="D13" s="10">
        <v>50</v>
      </c>
      <c r="E13" s="10">
        <v>50</v>
      </c>
      <c r="F13" s="148">
        <v>2</v>
      </c>
      <c r="G13" s="21">
        <v>50</v>
      </c>
      <c r="H13" s="157">
        <v>100</v>
      </c>
      <c r="I13" s="163">
        <f>H13+'ALERTE Cmd'!K16</f>
        <v>100</v>
      </c>
      <c r="J13" s="161">
        <v>2</v>
      </c>
      <c r="K13" s="169">
        <v>2050</v>
      </c>
      <c r="L13" s="162">
        <v>170.83333333333334</v>
      </c>
      <c r="M13" s="162">
        <v>8.5416666666666679</v>
      </c>
    </row>
    <row r="14" spans="1:13" x14ac:dyDescent="0.25">
      <c r="A14" s="57" t="s">
        <v>68</v>
      </c>
      <c r="B14" s="54" t="s">
        <v>22</v>
      </c>
      <c r="C14" s="28" t="s">
        <v>23</v>
      </c>
      <c r="D14" s="35">
        <v>1080</v>
      </c>
      <c r="E14" s="35">
        <v>20</v>
      </c>
      <c r="F14" s="148">
        <v>2</v>
      </c>
      <c r="G14" s="21">
        <v>1080</v>
      </c>
      <c r="H14" s="157">
        <v>2160</v>
      </c>
      <c r="I14" s="163">
        <f>H14+'ALERTE Cmd'!K17</f>
        <v>2160</v>
      </c>
      <c r="J14" s="161">
        <v>108</v>
      </c>
      <c r="K14" s="169">
        <v>41040</v>
      </c>
      <c r="L14" s="162">
        <v>3420</v>
      </c>
      <c r="M14" s="162">
        <v>171</v>
      </c>
    </row>
    <row r="15" spans="1:13" x14ac:dyDescent="0.25">
      <c r="A15" s="57" t="s">
        <v>68</v>
      </c>
      <c r="B15" s="54" t="s">
        <v>24</v>
      </c>
      <c r="C15" s="14" t="s">
        <v>25</v>
      </c>
      <c r="D15" s="10">
        <v>2160</v>
      </c>
      <c r="E15" s="10">
        <v>20</v>
      </c>
      <c r="F15" s="148">
        <v>0</v>
      </c>
      <c r="G15" s="21">
        <v>2160</v>
      </c>
      <c r="H15" s="157">
        <v>0</v>
      </c>
      <c r="I15" s="163">
        <f>H15+'ALERTE Cmd'!K18</f>
        <v>1</v>
      </c>
      <c r="J15" s="161">
        <v>0</v>
      </c>
      <c r="K15" s="169">
        <v>6480</v>
      </c>
      <c r="L15" s="162">
        <v>540</v>
      </c>
      <c r="M15" s="162">
        <v>27</v>
      </c>
    </row>
    <row r="16" spans="1:13" x14ac:dyDescent="0.25">
      <c r="A16" s="57" t="s">
        <v>68</v>
      </c>
      <c r="B16" s="54" t="s">
        <v>26</v>
      </c>
      <c r="C16" s="28" t="s">
        <v>27</v>
      </c>
      <c r="D16" s="35">
        <v>540</v>
      </c>
      <c r="E16" s="35">
        <v>20</v>
      </c>
      <c r="F16" s="148">
        <v>2</v>
      </c>
      <c r="G16" s="21">
        <v>540</v>
      </c>
      <c r="H16" s="153">
        <v>1080</v>
      </c>
      <c r="I16" s="163">
        <f>H16+'ALERTE Cmd'!K19</f>
        <v>1080</v>
      </c>
      <c r="J16" s="161">
        <v>54</v>
      </c>
      <c r="K16" s="169">
        <v>24280</v>
      </c>
      <c r="L16" s="162">
        <v>2023.3333333333333</v>
      </c>
      <c r="M16" s="162">
        <v>101.16666666666666</v>
      </c>
    </row>
    <row r="17" spans="1:13" x14ac:dyDescent="0.25">
      <c r="A17" s="57" t="s">
        <v>68</v>
      </c>
      <c r="B17" s="54" t="s">
        <v>28</v>
      </c>
      <c r="C17" s="14" t="s">
        <v>29</v>
      </c>
      <c r="D17" s="10">
        <v>500</v>
      </c>
      <c r="E17" s="10">
        <v>20</v>
      </c>
      <c r="F17" s="148">
        <v>0</v>
      </c>
      <c r="G17" s="21">
        <v>500</v>
      </c>
      <c r="H17" s="153">
        <v>0</v>
      </c>
      <c r="I17" s="163">
        <f>H17+'ALERTE Cmd'!K20</f>
        <v>1</v>
      </c>
      <c r="J17" s="161">
        <v>0</v>
      </c>
      <c r="K17" s="169">
        <v>14120</v>
      </c>
      <c r="L17" s="162">
        <v>1176.6666666666667</v>
      </c>
      <c r="M17" s="162">
        <v>58.833333333333336</v>
      </c>
    </row>
    <row r="18" spans="1:13" x14ac:dyDescent="0.25">
      <c r="A18" s="57" t="s">
        <v>68</v>
      </c>
      <c r="B18" s="54" t="s">
        <v>30</v>
      </c>
      <c r="C18" s="14" t="s">
        <v>31</v>
      </c>
      <c r="D18" s="10">
        <v>500</v>
      </c>
      <c r="E18" s="10">
        <v>20</v>
      </c>
      <c r="F18" s="148">
        <v>1</v>
      </c>
      <c r="G18" s="21">
        <v>500</v>
      </c>
      <c r="H18" s="153">
        <v>500</v>
      </c>
      <c r="I18" s="163">
        <f>H18+'ALERTE Cmd'!K21</f>
        <v>500</v>
      </c>
      <c r="J18" s="161">
        <v>25</v>
      </c>
      <c r="K18" s="169">
        <v>3300</v>
      </c>
      <c r="L18" s="162">
        <v>275</v>
      </c>
      <c r="M18" s="162">
        <v>13.75</v>
      </c>
    </row>
    <row r="19" spans="1:13" x14ac:dyDescent="0.25">
      <c r="A19" s="57" t="s">
        <v>68</v>
      </c>
      <c r="B19" s="54" t="s">
        <v>32</v>
      </c>
      <c r="C19" s="14" t="s">
        <v>32</v>
      </c>
      <c r="D19" s="10">
        <v>540</v>
      </c>
      <c r="E19" s="10">
        <v>20</v>
      </c>
      <c r="F19" s="148">
        <v>1</v>
      </c>
      <c r="G19" s="21">
        <v>540</v>
      </c>
      <c r="H19" s="153">
        <v>540</v>
      </c>
      <c r="I19" s="163">
        <f>H19+'ALERTE Cmd'!K22</f>
        <v>540</v>
      </c>
      <c r="J19" s="161">
        <v>27</v>
      </c>
      <c r="K19" s="169">
        <v>9720</v>
      </c>
      <c r="L19" s="162">
        <v>810</v>
      </c>
      <c r="M19" s="162">
        <v>40.5</v>
      </c>
    </row>
    <row r="20" spans="1:13" x14ac:dyDescent="0.25">
      <c r="A20" s="57" t="s">
        <v>68</v>
      </c>
      <c r="B20" s="54" t="s">
        <v>33</v>
      </c>
      <c r="C20" s="14" t="s">
        <v>33</v>
      </c>
      <c r="D20" s="10">
        <v>540</v>
      </c>
      <c r="E20" s="10">
        <v>20</v>
      </c>
      <c r="F20" s="148">
        <v>1</v>
      </c>
      <c r="G20" s="21">
        <v>540</v>
      </c>
      <c r="H20" s="153">
        <v>540</v>
      </c>
      <c r="I20" s="163">
        <f>H20+'ALERTE Cmd'!K23</f>
        <v>540</v>
      </c>
      <c r="J20" s="161">
        <v>27</v>
      </c>
      <c r="K20" s="169">
        <v>6480</v>
      </c>
      <c r="L20" s="162">
        <v>540</v>
      </c>
      <c r="M20" s="162">
        <v>27</v>
      </c>
    </row>
    <row r="21" spans="1:13" ht="22.5" x14ac:dyDescent="0.25">
      <c r="A21" s="57" t="s">
        <v>68</v>
      </c>
      <c r="B21" s="53" t="s">
        <v>34</v>
      </c>
      <c r="C21" s="13" t="s">
        <v>35</v>
      </c>
      <c r="D21" s="9">
        <v>1</v>
      </c>
      <c r="E21" s="9">
        <v>480</v>
      </c>
      <c r="F21" s="147">
        <v>6</v>
      </c>
      <c r="G21" s="20">
        <v>480</v>
      </c>
      <c r="H21" s="153">
        <v>2880</v>
      </c>
      <c r="I21" s="163">
        <f>H21+'ALERTE Cmd'!K24</f>
        <v>2880</v>
      </c>
      <c r="J21" s="161">
        <v>6</v>
      </c>
      <c r="K21" s="169">
        <v>33</v>
      </c>
      <c r="L21" s="162">
        <v>2.75</v>
      </c>
      <c r="M21" s="162">
        <v>0.13750000000000001</v>
      </c>
    </row>
    <row r="22" spans="1:13" ht="22.5" x14ac:dyDescent="0.25">
      <c r="A22" s="57" t="s">
        <v>68</v>
      </c>
      <c r="B22" s="53" t="s">
        <v>36</v>
      </c>
      <c r="C22" s="13" t="s">
        <v>37</v>
      </c>
      <c r="D22" s="9">
        <v>120</v>
      </c>
      <c r="E22" s="9">
        <v>20</v>
      </c>
      <c r="F22" s="147">
        <v>3</v>
      </c>
      <c r="G22" s="20">
        <v>120</v>
      </c>
      <c r="H22" s="153">
        <v>360</v>
      </c>
      <c r="I22" s="163">
        <f>H22+'ALERTE Cmd'!K25</f>
        <v>360</v>
      </c>
      <c r="J22" s="161">
        <v>18</v>
      </c>
      <c r="K22" s="169">
        <v>3960</v>
      </c>
      <c r="L22" s="162">
        <v>330</v>
      </c>
      <c r="M22" s="162">
        <v>16.5</v>
      </c>
    </row>
    <row r="23" spans="1:13" x14ac:dyDescent="0.25">
      <c r="A23" s="57" t="s">
        <v>68</v>
      </c>
      <c r="B23" s="53" t="s">
        <v>38</v>
      </c>
      <c r="C23" s="13" t="s">
        <v>39</v>
      </c>
      <c r="D23" s="9">
        <v>20</v>
      </c>
      <c r="E23" s="9">
        <v>20</v>
      </c>
      <c r="F23" s="147">
        <v>20</v>
      </c>
      <c r="G23" s="20">
        <v>20</v>
      </c>
      <c r="H23" s="157">
        <v>400</v>
      </c>
      <c r="I23" s="163">
        <f>H23+'ALERTE Cmd'!K26</f>
        <v>400</v>
      </c>
      <c r="J23" s="161">
        <v>20</v>
      </c>
      <c r="K23" s="169">
        <v>740</v>
      </c>
      <c r="L23" s="162">
        <v>61.666666666666664</v>
      </c>
      <c r="M23" s="162">
        <v>3.083333333333333</v>
      </c>
    </row>
    <row r="24" spans="1:13" x14ac:dyDescent="0.25">
      <c r="A24" s="57" t="s">
        <v>68</v>
      </c>
      <c r="B24" s="53" t="s">
        <v>40</v>
      </c>
      <c r="C24" s="13" t="s">
        <v>41</v>
      </c>
      <c r="D24" s="9">
        <v>1</v>
      </c>
      <c r="E24" s="9">
        <v>150</v>
      </c>
      <c r="F24" s="147">
        <v>0</v>
      </c>
      <c r="G24" s="20">
        <v>150</v>
      </c>
      <c r="H24" s="153">
        <v>0</v>
      </c>
      <c r="I24" s="163">
        <f>H24+'ALERTE Cmd'!K27</f>
        <v>0</v>
      </c>
      <c r="J24" s="161">
        <v>0</v>
      </c>
      <c r="K24" s="169">
        <v>4</v>
      </c>
      <c r="L24" s="162">
        <v>0.33333333333333331</v>
      </c>
      <c r="M24" s="162">
        <v>1.6666666666666666E-2</v>
      </c>
    </row>
    <row r="25" spans="1:13" x14ac:dyDescent="0.25">
      <c r="A25" s="57" t="s">
        <v>68</v>
      </c>
      <c r="B25" s="53" t="s">
        <v>42</v>
      </c>
      <c r="C25" s="13" t="s">
        <v>43</v>
      </c>
      <c r="D25" s="9">
        <v>200</v>
      </c>
      <c r="E25" s="9">
        <v>20</v>
      </c>
      <c r="F25" s="147">
        <v>2</v>
      </c>
      <c r="G25" s="20">
        <v>200</v>
      </c>
      <c r="H25" s="153">
        <v>400</v>
      </c>
      <c r="I25" s="163">
        <f>H25+'ALERTE Cmd'!K28</f>
        <v>400</v>
      </c>
      <c r="J25" s="161">
        <v>20</v>
      </c>
      <c r="K25" s="169">
        <v>1600</v>
      </c>
      <c r="L25" s="162">
        <v>133.33333333333334</v>
      </c>
      <c r="M25" s="162">
        <v>6.666666666666667</v>
      </c>
    </row>
    <row r="26" spans="1:13" x14ac:dyDescent="0.25">
      <c r="A26" s="57" t="s">
        <v>68</v>
      </c>
      <c r="B26" s="53" t="s">
        <v>44</v>
      </c>
      <c r="C26" s="13" t="s">
        <v>45</v>
      </c>
      <c r="D26" s="9">
        <v>200</v>
      </c>
      <c r="E26" s="9">
        <v>20</v>
      </c>
      <c r="F26" s="147">
        <v>2</v>
      </c>
      <c r="G26" s="20">
        <v>200</v>
      </c>
      <c r="H26" s="153">
        <v>400</v>
      </c>
      <c r="I26" s="163">
        <f>H26+'ALERTE Cmd'!K29</f>
        <v>400</v>
      </c>
      <c r="J26" s="161">
        <v>20</v>
      </c>
      <c r="K26" s="169">
        <v>3901</v>
      </c>
      <c r="L26" s="162">
        <v>325.08333333333331</v>
      </c>
      <c r="M26" s="162">
        <v>16.254166666666666</v>
      </c>
    </row>
    <row r="27" spans="1:13" x14ac:dyDescent="0.25">
      <c r="A27" s="57" t="s">
        <v>68</v>
      </c>
      <c r="B27" s="53" t="s">
        <v>46</v>
      </c>
      <c r="C27" s="13" t="s">
        <v>47</v>
      </c>
      <c r="D27" s="9">
        <v>1</v>
      </c>
      <c r="E27" s="9">
        <v>1000</v>
      </c>
      <c r="F27" s="147">
        <v>0</v>
      </c>
      <c r="G27" s="20">
        <v>1000</v>
      </c>
      <c r="H27" s="153">
        <v>0</v>
      </c>
      <c r="I27" s="163">
        <f>H27+'ALERTE Cmd'!K30</f>
        <v>0</v>
      </c>
      <c r="J27" s="161">
        <v>0</v>
      </c>
      <c r="K27" s="169">
        <v>16</v>
      </c>
      <c r="L27" s="162">
        <v>1.3333333333333333</v>
      </c>
      <c r="M27" s="162">
        <v>6.6666666666666666E-2</v>
      </c>
    </row>
    <row r="28" spans="1:13" x14ac:dyDescent="0.25">
      <c r="A28" s="57" t="s">
        <v>68</v>
      </c>
      <c r="B28" s="53" t="s">
        <v>48</v>
      </c>
      <c r="C28" s="13" t="s">
        <v>49</v>
      </c>
      <c r="D28" s="9">
        <v>1</v>
      </c>
      <c r="E28" s="9">
        <v>1</v>
      </c>
      <c r="F28" s="147">
        <v>0</v>
      </c>
      <c r="G28" s="20">
        <v>1</v>
      </c>
      <c r="H28" s="153">
        <v>0</v>
      </c>
      <c r="I28" s="163">
        <f>H28+'ALERTE Cmd'!K31</f>
        <v>0</v>
      </c>
      <c r="J28" s="161">
        <v>0</v>
      </c>
      <c r="K28" s="169">
        <v>19</v>
      </c>
      <c r="L28" s="162">
        <v>1.5833333333333333</v>
      </c>
      <c r="M28" s="162">
        <v>7.9166666666666663E-2</v>
      </c>
    </row>
    <row r="29" spans="1:13" ht="22.5" x14ac:dyDescent="0.25">
      <c r="A29" s="57" t="s">
        <v>68</v>
      </c>
      <c r="B29" s="53" t="s">
        <v>50</v>
      </c>
      <c r="C29" s="13" t="s">
        <v>51</v>
      </c>
      <c r="D29" s="9">
        <v>1</v>
      </c>
      <c r="E29" s="9">
        <v>2</v>
      </c>
      <c r="F29" s="147"/>
      <c r="G29" s="20">
        <v>2</v>
      </c>
      <c r="H29" s="153">
        <v>0</v>
      </c>
      <c r="I29" s="163">
        <f>H29+'ALERTE Cmd'!K32</f>
        <v>0</v>
      </c>
      <c r="J29" s="161">
        <v>0</v>
      </c>
      <c r="K29" s="169">
        <v>20</v>
      </c>
      <c r="L29" s="162">
        <v>1.6666666666666667</v>
      </c>
      <c r="M29" s="162">
        <v>8.3333333333333343E-2</v>
      </c>
    </row>
    <row r="30" spans="1:13" x14ac:dyDescent="0.25">
      <c r="A30" s="57" t="s">
        <v>68</v>
      </c>
      <c r="B30" s="37" t="s">
        <v>52</v>
      </c>
      <c r="C30" s="15" t="s">
        <v>53</v>
      </c>
      <c r="D30" s="11"/>
      <c r="E30" s="11">
        <v>36</v>
      </c>
      <c r="F30" s="149"/>
      <c r="G30" s="22">
        <v>36</v>
      </c>
      <c r="H30" s="153">
        <v>0</v>
      </c>
      <c r="I30" s="163">
        <f>H30+'ALERTE Cmd'!K33</f>
        <v>0</v>
      </c>
      <c r="J30" s="161">
        <v>0</v>
      </c>
      <c r="K30" s="169">
        <v>0</v>
      </c>
      <c r="L30" s="162">
        <v>0</v>
      </c>
      <c r="M30" s="162">
        <v>0</v>
      </c>
    </row>
    <row r="31" spans="1:13" x14ac:dyDescent="0.25">
      <c r="A31" s="57" t="s">
        <v>68</v>
      </c>
      <c r="B31" s="54" t="s">
        <v>54</v>
      </c>
      <c r="C31" s="14" t="s">
        <v>55</v>
      </c>
      <c r="D31" s="10">
        <v>1</v>
      </c>
      <c r="E31" s="10">
        <v>1000</v>
      </c>
      <c r="F31" s="148">
        <v>1</v>
      </c>
      <c r="G31" s="21">
        <v>1000</v>
      </c>
      <c r="H31" s="153">
        <v>1000</v>
      </c>
      <c r="I31" s="163">
        <f>H31+'ALERTE Cmd'!K34</f>
        <v>1000</v>
      </c>
      <c r="J31" s="161">
        <v>1</v>
      </c>
      <c r="K31" s="169">
        <v>14</v>
      </c>
      <c r="L31" s="162">
        <v>1.1666666666666667</v>
      </c>
      <c r="M31" s="162">
        <v>5.8333333333333334E-2</v>
      </c>
    </row>
    <row r="32" spans="1:13" x14ac:dyDescent="0.25">
      <c r="A32" s="57" t="s">
        <v>68</v>
      </c>
      <c r="B32" s="54" t="s">
        <v>56</v>
      </c>
      <c r="C32" s="14" t="s">
        <v>57</v>
      </c>
      <c r="D32" s="10">
        <v>1</v>
      </c>
      <c r="E32" s="10">
        <v>1000</v>
      </c>
      <c r="F32" s="148">
        <v>1</v>
      </c>
      <c r="G32" s="21">
        <v>1000</v>
      </c>
      <c r="H32" s="153">
        <v>1000</v>
      </c>
      <c r="I32" s="163">
        <f>H32+'ALERTE Cmd'!K35</f>
        <v>1000</v>
      </c>
      <c r="J32" s="161">
        <v>1</v>
      </c>
      <c r="K32" s="169">
        <v>18</v>
      </c>
      <c r="L32" s="162">
        <v>1.5</v>
      </c>
      <c r="M32" s="162">
        <v>7.4999999999999997E-2</v>
      </c>
    </row>
    <row r="33" spans="1:13" x14ac:dyDescent="0.25">
      <c r="A33" s="57" t="s">
        <v>68</v>
      </c>
      <c r="B33" s="55" t="s">
        <v>58</v>
      </c>
      <c r="C33" s="30" t="s">
        <v>59</v>
      </c>
      <c r="D33" s="29">
        <v>1</v>
      </c>
      <c r="E33" s="29">
        <v>1</v>
      </c>
      <c r="F33" s="151">
        <v>0</v>
      </c>
      <c r="G33" s="31">
        <v>1</v>
      </c>
      <c r="H33" s="153">
        <v>0</v>
      </c>
      <c r="I33" s="163">
        <f>H33+'ALERTE Cmd'!K36</f>
        <v>0</v>
      </c>
      <c r="J33" s="172">
        <v>0</v>
      </c>
      <c r="K33" s="173">
        <v>0</v>
      </c>
      <c r="L33" s="174">
        <v>0</v>
      </c>
      <c r="M33" s="174">
        <v>0</v>
      </c>
    </row>
    <row r="34" spans="1:13" x14ac:dyDescent="0.25">
      <c r="A34" s="57" t="s">
        <v>68</v>
      </c>
      <c r="B34" s="53" t="s">
        <v>60</v>
      </c>
      <c r="C34" s="14" t="s">
        <v>61</v>
      </c>
      <c r="D34" s="46">
        <v>1</v>
      </c>
      <c r="E34" s="46">
        <v>2</v>
      </c>
      <c r="F34" s="152">
        <v>0</v>
      </c>
      <c r="G34" s="21">
        <v>0</v>
      </c>
      <c r="H34" s="153">
        <v>0</v>
      </c>
      <c r="I34" s="163">
        <f>H34+'ALERTE Cmd'!K37</f>
        <v>0</v>
      </c>
      <c r="J34" s="175"/>
      <c r="K34" s="176"/>
      <c r="L34" s="175"/>
      <c r="M34" s="175"/>
    </row>
    <row r="35" spans="1:13" x14ac:dyDescent="0.25">
      <c r="F35" s="148">
        <v>4</v>
      </c>
      <c r="H35" s="153">
        <v>2000</v>
      </c>
      <c r="I35" s="163">
        <f>H35+'ALERTE Cmd'!K38</f>
        <v>2000</v>
      </c>
      <c r="J35" s="175"/>
      <c r="K35" s="176"/>
      <c r="L35" s="175"/>
      <c r="M35" s="175"/>
    </row>
    <row r="36" spans="1:13" x14ac:dyDescent="0.25">
      <c r="A36" s="57" t="s">
        <v>68</v>
      </c>
      <c r="B36" s="45" t="s">
        <v>62</v>
      </c>
      <c r="C36" s="14" t="s">
        <v>63</v>
      </c>
      <c r="D36" s="48"/>
      <c r="E36" s="48"/>
      <c r="F36" s="148">
        <v>0</v>
      </c>
      <c r="G36" s="44"/>
      <c r="H36" s="153">
        <v>0</v>
      </c>
      <c r="I36" s="163">
        <f>H36+'ALERTE Cmd'!K39</f>
        <v>0</v>
      </c>
      <c r="J36" s="175"/>
      <c r="K36" s="176"/>
      <c r="L36" s="175"/>
      <c r="M36" s="175"/>
    </row>
    <row r="37" spans="1:13" x14ac:dyDescent="0.25">
      <c r="A37" s="57" t="s">
        <v>68</v>
      </c>
      <c r="B37" s="45" t="s">
        <v>64</v>
      </c>
      <c r="C37" s="14" t="s">
        <v>65</v>
      </c>
      <c r="D37" s="48"/>
      <c r="E37" s="48"/>
      <c r="F37" s="148">
        <v>0</v>
      </c>
      <c r="G37" s="44"/>
      <c r="H37" s="154">
        <v>0</v>
      </c>
      <c r="I37" s="163">
        <f>H37+'ALERTE Cmd'!K40</f>
        <v>0</v>
      </c>
    </row>
  </sheetData>
  <mergeCells count="1">
    <mergeCell ref="J5:M5"/>
  </mergeCells>
  <hyperlinks>
    <hyperlink ref="A2" r:id="rId1"/>
  </hyperlinks>
  <pageMargins left="0.7" right="0.7" top="0.75" bottom="0.75" header="0.3" footer="0.3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L40"/>
  <sheetViews>
    <sheetView tabSelected="1" zoomScale="80" zoomScaleNormal="80" workbookViewId="0">
      <selection activeCell="L10" sqref="L10"/>
    </sheetView>
  </sheetViews>
  <sheetFormatPr baseColWidth="10" defaultRowHeight="15" x14ac:dyDescent="0.25"/>
  <cols>
    <col min="2" max="2" width="37.85546875" bestFit="1" customWidth="1"/>
    <col min="3" max="3" width="11.5703125" bestFit="1" customWidth="1"/>
    <col min="6" max="6" width="8.42578125" bestFit="1" customWidth="1"/>
    <col min="8" max="8" width="13.28515625" bestFit="1" customWidth="1"/>
    <col min="9" max="9" width="5.28515625" customWidth="1"/>
    <col min="10" max="10" width="14" customWidth="1"/>
    <col min="11" max="11" width="12.85546875" bestFit="1" customWidth="1"/>
  </cols>
  <sheetData>
    <row r="2" spans="1:12" x14ac:dyDescent="0.25">
      <c r="B2" s="144" t="s">
        <v>121</v>
      </c>
      <c r="C2" s="138">
        <v>5</v>
      </c>
    </row>
    <row r="3" spans="1:12" x14ac:dyDescent="0.25">
      <c r="B3" s="144" t="s">
        <v>122</v>
      </c>
      <c r="C3" s="138">
        <v>4</v>
      </c>
    </row>
    <row r="5" spans="1:12" x14ac:dyDescent="0.25">
      <c r="B5" s="144" t="s">
        <v>116</v>
      </c>
      <c r="C5" s="139">
        <v>42317</v>
      </c>
    </row>
    <row r="6" spans="1:12" x14ac:dyDescent="0.25">
      <c r="B6" s="144" t="s">
        <v>115</v>
      </c>
      <c r="C6" s="139">
        <v>42317</v>
      </c>
    </row>
    <row r="8" spans="1:12" ht="15.75" thickBot="1" x14ac:dyDescent="0.3"/>
    <row r="9" spans="1:12" s="136" customFormat="1" ht="60.75" thickBot="1" x14ac:dyDescent="0.3">
      <c r="A9" s="143" t="s">
        <v>67</v>
      </c>
      <c r="B9" s="142" t="s">
        <v>1</v>
      </c>
      <c r="C9" s="141" t="s">
        <v>2</v>
      </c>
      <c r="D9" s="133" t="s">
        <v>117</v>
      </c>
      <c r="E9" s="134" t="s">
        <v>118</v>
      </c>
      <c r="F9" s="181" t="s">
        <v>123</v>
      </c>
      <c r="G9" s="131" t="s">
        <v>120</v>
      </c>
      <c r="H9" s="179" t="s">
        <v>119</v>
      </c>
      <c r="I9" s="135"/>
      <c r="J9" s="137" t="s">
        <v>125</v>
      </c>
      <c r="K9" s="137" t="s">
        <v>126</v>
      </c>
    </row>
    <row r="10" spans="1:12" x14ac:dyDescent="0.25">
      <c r="A10" s="57" t="s">
        <v>68</v>
      </c>
      <c r="B10" s="52" t="s">
        <v>8</v>
      </c>
      <c r="C10" s="12" t="s">
        <v>9</v>
      </c>
      <c r="D10" s="178">
        <f t="shared" ref="D10:D40" si="0">$C$5+G10</f>
        <v>42322.454545454544</v>
      </c>
      <c r="E10" s="177">
        <f t="shared" ref="E10:E40" si="1">D10-$C$3</f>
        <v>42318.454545454544</v>
      </c>
      <c r="F10" s="180">
        <f>G10-4</f>
        <v>1.4545454545454541</v>
      </c>
      <c r="G10" s="130">
        <f>'STOCK 2015'!H7/'STOCK 2015'!M7</f>
        <v>5.4545454545454541</v>
      </c>
      <c r="H10" s="132">
        <f>$C$2*'STOCK 2015'!M7</f>
        <v>22</v>
      </c>
      <c r="J10" s="50">
        <f>'STOCK 2015'!H7</f>
        <v>24</v>
      </c>
      <c r="K10">
        <f>IF(J10&gt;'STOCK 2015'!D7,0,1)</f>
        <v>1</v>
      </c>
      <c r="L10" s="198" t="s">
        <v>127</v>
      </c>
    </row>
    <row r="11" spans="1:12" x14ac:dyDescent="0.25">
      <c r="A11" s="57" t="s">
        <v>68</v>
      </c>
      <c r="B11" s="53" t="s">
        <v>10</v>
      </c>
      <c r="C11" s="32" t="s">
        <v>11</v>
      </c>
      <c r="D11" s="178">
        <f t="shared" si="0"/>
        <v>42332.048231511253</v>
      </c>
      <c r="E11" s="177">
        <f t="shared" si="1"/>
        <v>42328.048231511253</v>
      </c>
      <c r="F11" s="180">
        <f t="shared" ref="F11:F40" si="2">G11-4</f>
        <v>11.048231511254018</v>
      </c>
      <c r="G11" s="130">
        <f>'STOCK 2015'!H8/'STOCK 2015'!M8</f>
        <v>15.048231511254018</v>
      </c>
      <c r="H11" s="132">
        <f>$C$2*'STOCK 2015'!M8</f>
        <v>259.16666666666669</v>
      </c>
      <c r="J11" s="50">
        <f>'STOCK 2015'!H8</f>
        <v>780</v>
      </c>
      <c r="K11">
        <f>IF(J11&gt;'STOCK 2015'!D8,0,1)</f>
        <v>1</v>
      </c>
    </row>
    <row r="12" spans="1:12" x14ac:dyDescent="0.25">
      <c r="A12" s="57" t="s">
        <v>68</v>
      </c>
      <c r="B12" s="53" t="s">
        <v>12</v>
      </c>
      <c r="C12" s="32" t="s">
        <v>13</v>
      </c>
      <c r="D12" s="178">
        <f t="shared" si="0"/>
        <v>42317</v>
      </c>
      <c r="E12" s="177">
        <f t="shared" si="1"/>
        <v>42313</v>
      </c>
      <c r="F12" s="180">
        <f t="shared" si="2"/>
        <v>-4</v>
      </c>
      <c r="G12" s="130">
        <f>'STOCK 2015'!H9/'STOCK 2015'!M9</f>
        <v>0</v>
      </c>
      <c r="H12" s="132">
        <f>$C$2*'STOCK 2015'!M9</f>
        <v>196.25</v>
      </c>
      <c r="J12" s="50">
        <f>'STOCK 2015'!H9</f>
        <v>0</v>
      </c>
      <c r="K12">
        <f>IF(J12&gt;'STOCK 2015'!D9,0,1)</f>
        <v>1</v>
      </c>
    </row>
    <row r="13" spans="1:12" x14ac:dyDescent="0.25">
      <c r="A13" s="57" t="s">
        <v>68</v>
      </c>
      <c r="B13" s="53" t="s">
        <v>14</v>
      </c>
      <c r="C13" s="13" t="s">
        <v>15</v>
      </c>
      <c r="D13" s="178">
        <f t="shared" si="0"/>
        <v>42338.492537313432</v>
      </c>
      <c r="E13" s="177">
        <f t="shared" si="1"/>
        <v>42334.492537313432</v>
      </c>
      <c r="F13" s="180">
        <f t="shared" si="2"/>
        <v>17.492537313432837</v>
      </c>
      <c r="G13" s="130">
        <f>'STOCK 2015'!H10/'STOCK 2015'!M10</f>
        <v>21.492537313432837</v>
      </c>
      <c r="H13" s="132">
        <f>$C$2*'STOCK 2015'!M10</f>
        <v>2791.6666666666661</v>
      </c>
      <c r="J13" s="50">
        <f>'STOCK 2015'!H10</f>
        <v>12000</v>
      </c>
      <c r="K13">
        <f>IF(J13&gt;'STOCK 2015'!D10,0,1)</f>
        <v>0</v>
      </c>
    </row>
    <row r="14" spans="1:12" x14ac:dyDescent="0.25">
      <c r="A14" s="57" t="s">
        <v>68</v>
      </c>
      <c r="B14" s="53" t="s">
        <v>16</v>
      </c>
      <c r="C14" s="33" t="s">
        <v>17</v>
      </c>
      <c r="D14" s="178" t="e">
        <f t="shared" si="0"/>
        <v>#DIV/0!</v>
      </c>
      <c r="E14" s="177" t="e">
        <f t="shared" si="1"/>
        <v>#DIV/0!</v>
      </c>
      <c r="F14" s="180" t="e">
        <f t="shared" si="2"/>
        <v>#DIV/0!</v>
      </c>
      <c r="G14" s="130" t="e">
        <f>'STOCK 2015'!H11/'STOCK 2015'!M11</f>
        <v>#DIV/0!</v>
      </c>
      <c r="H14" s="132">
        <f>$C$2*'STOCK 2015'!M11</f>
        <v>0</v>
      </c>
      <c r="J14" s="50">
        <f>'STOCK 2015'!H11</f>
        <v>0</v>
      </c>
      <c r="K14">
        <f>IF(J14&gt;'STOCK 2015'!D11,0,1)</f>
        <v>1</v>
      </c>
    </row>
    <row r="15" spans="1:12" x14ac:dyDescent="0.25">
      <c r="A15" s="57" t="s">
        <v>68</v>
      </c>
      <c r="B15" s="54" t="s">
        <v>18</v>
      </c>
      <c r="C15" s="14" t="s">
        <v>19</v>
      </c>
      <c r="D15" s="178">
        <f t="shared" si="0"/>
        <v>42337.869565217392</v>
      </c>
      <c r="E15" s="177">
        <f t="shared" si="1"/>
        <v>42333.869565217392</v>
      </c>
      <c r="F15" s="180">
        <f t="shared" si="2"/>
        <v>16.869565217391305</v>
      </c>
      <c r="G15" s="130">
        <f>'STOCK 2015'!H12/'STOCK 2015'!M12</f>
        <v>20.869565217391305</v>
      </c>
      <c r="H15" s="132">
        <f>$C$2*'STOCK 2015'!M12</f>
        <v>2.3958333333333335</v>
      </c>
      <c r="J15" s="50">
        <f>'STOCK 2015'!H12</f>
        <v>10</v>
      </c>
      <c r="K15">
        <f>IF(J15&gt;'STOCK 2015'!D12,0,1)</f>
        <v>0</v>
      </c>
    </row>
    <row r="16" spans="1:12" x14ac:dyDescent="0.25">
      <c r="A16" s="57" t="s">
        <v>68</v>
      </c>
      <c r="B16" s="54" t="s">
        <v>20</v>
      </c>
      <c r="C16" s="14" t="s">
        <v>21</v>
      </c>
      <c r="D16" s="178">
        <f t="shared" si="0"/>
        <v>42328.707317073167</v>
      </c>
      <c r="E16" s="177">
        <f t="shared" si="1"/>
        <v>42324.707317073167</v>
      </c>
      <c r="F16" s="180">
        <f t="shared" si="2"/>
        <v>7.7073170731707297</v>
      </c>
      <c r="G16" s="130">
        <f>'STOCK 2015'!H13/'STOCK 2015'!M13</f>
        <v>11.70731707317073</v>
      </c>
      <c r="H16" s="132">
        <f>$C$2*'STOCK 2015'!M13</f>
        <v>42.708333333333343</v>
      </c>
      <c r="J16" s="50">
        <f>'STOCK 2015'!H13</f>
        <v>100</v>
      </c>
      <c r="K16">
        <f>IF(J16&gt;'STOCK 2015'!D13,0,1)</f>
        <v>0</v>
      </c>
    </row>
    <row r="17" spans="1:11" x14ac:dyDescent="0.25">
      <c r="A17" s="57" t="s">
        <v>68</v>
      </c>
      <c r="B17" s="54" t="s">
        <v>22</v>
      </c>
      <c r="C17" s="28" t="s">
        <v>23</v>
      </c>
      <c r="D17" s="178">
        <f t="shared" si="0"/>
        <v>42329.631578947367</v>
      </c>
      <c r="E17" s="177">
        <f t="shared" si="1"/>
        <v>42325.631578947367</v>
      </c>
      <c r="F17" s="180">
        <f t="shared" si="2"/>
        <v>8.6315789473684212</v>
      </c>
      <c r="G17" s="130">
        <f>'STOCK 2015'!H14/'STOCK 2015'!M14</f>
        <v>12.631578947368421</v>
      </c>
      <c r="H17" s="132">
        <f>$C$2*'STOCK 2015'!M14</f>
        <v>855</v>
      </c>
      <c r="J17" s="50">
        <f>'STOCK 2015'!H14</f>
        <v>2160</v>
      </c>
      <c r="K17">
        <f>IF(J17&gt;'STOCK 2015'!D14,0,1)</f>
        <v>0</v>
      </c>
    </row>
    <row r="18" spans="1:11" x14ac:dyDescent="0.25">
      <c r="A18" s="57" t="s">
        <v>68</v>
      </c>
      <c r="B18" s="54" t="s">
        <v>24</v>
      </c>
      <c r="C18" s="14" t="s">
        <v>25</v>
      </c>
      <c r="D18" s="178">
        <f t="shared" si="0"/>
        <v>42317</v>
      </c>
      <c r="E18" s="177">
        <f t="shared" si="1"/>
        <v>42313</v>
      </c>
      <c r="F18" s="180">
        <f t="shared" si="2"/>
        <v>-4</v>
      </c>
      <c r="G18" s="130">
        <f>'STOCK 2015'!H15/'STOCK 2015'!M15</f>
        <v>0</v>
      </c>
      <c r="H18" s="132">
        <f>$C$2*'STOCK 2015'!M15</f>
        <v>135</v>
      </c>
      <c r="J18" s="50">
        <f>'STOCK 2015'!H15</f>
        <v>0</v>
      </c>
      <c r="K18">
        <f>IF(J18&gt;'STOCK 2015'!D15,0,1)</f>
        <v>1</v>
      </c>
    </row>
    <row r="19" spans="1:11" x14ac:dyDescent="0.25">
      <c r="A19" s="57" t="s">
        <v>68</v>
      </c>
      <c r="B19" s="54" t="s">
        <v>26</v>
      </c>
      <c r="C19" s="28" t="s">
        <v>27</v>
      </c>
      <c r="D19" s="178">
        <f t="shared" si="0"/>
        <v>42327.675453047777</v>
      </c>
      <c r="E19" s="177">
        <f t="shared" si="1"/>
        <v>42323.675453047777</v>
      </c>
      <c r="F19" s="180">
        <f t="shared" si="2"/>
        <v>6.6754530477759477</v>
      </c>
      <c r="G19" s="130">
        <f>'STOCK 2015'!H16/'STOCK 2015'!M16</f>
        <v>10.675453047775948</v>
      </c>
      <c r="H19" s="132">
        <f>$C$2*'STOCK 2015'!M16</f>
        <v>505.83333333333326</v>
      </c>
      <c r="J19" s="50">
        <f>'STOCK 2015'!H16</f>
        <v>1080</v>
      </c>
      <c r="K19">
        <f>IF(J19&gt;'STOCK 2015'!D16,0,1)</f>
        <v>0</v>
      </c>
    </row>
    <row r="20" spans="1:11" x14ac:dyDescent="0.25">
      <c r="A20" s="57" t="s">
        <v>68</v>
      </c>
      <c r="B20" s="54" t="s">
        <v>28</v>
      </c>
      <c r="C20" s="14" t="s">
        <v>29</v>
      </c>
      <c r="D20" s="178">
        <f t="shared" si="0"/>
        <v>42317</v>
      </c>
      <c r="E20" s="177">
        <f t="shared" si="1"/>
        <v>42313</v>
      </c>
      <c r="F20" s="180">
        <f t="shared" si="2"/>
        <v>-4</v>
      </c>
      <c r="G20" s="130">
        <f>'STOCK 2015'!H17/'STOCK 2015'!M17</f>
        <v>0</v>
      </c>
      <c r="H20" s="132">
        <f>$C$2*'STOCK 2015'!M17</f>
        <v>294.16666666666669</v>
      </c>
      <c r="J20" s="50">
        <f>'STOCK 2015'!H17</f>
        <v>0</v>
      </c>
      <c r="K20">
        <f>IF(J20&gt;'STOCK 2015'!D17,0,1)</f>
        <v>1</v>
      </c>
    </row>
    <row r="21" spans="1:11" x14ac:dyDescent="0.25">
      <c r="A21" s="57" t="s">
        <v>68</v>
      </c>
      <c r="B21" s="54" t="s">
        <v>30</v>
      </c>
      <c r="C21" s="14" t="s">
        <v>31</v>
      </c>
      <c r="D21" s="178">
        <f t="shared" si="0"/>
        <v>42353.36363636364</v>
      </c>
      <c r="E21" s="177">
        <f t="shared" si="1"/>
        <v>42349.36363636364</v>
      </c>
      <c r="F21" s="180">
        <f t="shared" si="2"/>
        <v>32.363636363636367</v>
      </c>
      <c r="G21" s="130">
        <f>'STOCK 2015'!H18/'STOCK 2015'!M18</f>
        <v>36.363636363636367</v>
      </c>
      <c r="H21" s="132">
        <f>$C$2*'STOCK 2015'!M18</f>
        <v>68.75</v>
      </c>
      <c r="J21" s="50">
        <f>'STOCK 2015'!H18</f>
        <v>500</v>
      </c>
    </row>
    <row r="22" spans="1:11" x14ac:dyDescent="0.25">
      <c r="A22" s="57" t="s">
        <v>68</v>
      </c>
      <c r="B22" s="54" t="s">
        <v>32</v>
      </c>
      <c r="C22" s="14" t="s">
        <v>32</v>
      </c>
      <c r="D22" s="178">
        <f t="shared" si="0"/>
        <v>42330.333333333336</v>
      </c>
      <c r="E22" s="177">
        <f t="shared" si="1"/>
        <v>42326.333333333336</v>
      </c>
      <c r="F22" s="180">
        <f t="shared" si="2"/>
        <v>9.3333333333333339</v>
      </c>
      <c r="G22" s="130">
        <f>'STOCK 2015'!H19/'STOCK 2015'!M19</f>
        <v>13.333333333333334</v>
      </c>
      <c r="H22" s="132">
        <f>$C$2*'STOCK 2015'!M19</f>
        <v>202.5</v>
      </c>
      <c r="J22" s="50">
        <f>'STOCK 2015'!H19</f>
        <v>540</v>
      </c>
    </row>
    <row r="23" spans="1:11" x14ac:dyDescent="0.25">
      <c r="A23" s="57" t="s">
        <v>68</v>
      </c>
      <c r="B23" s="54" t="s">
        <v>33</v>
      </c>
      <c r="C23" s="14" t="s">
        <v>33</v>
      </c>
      <c r="D23" s="178">
        <f t="shared" si="0"/>
        <v>42337</v>
      </c>
      <c r="E23" s="177">
        <f t="shared" si="1"/>
        <v>42333</v>
      </c>
      <c r="F23" s="180">
        <f t="shared" si="2"/>
        <v>16</v>
      </c>
      <c r="G23" s="130">
        <f>'STOCK 2015'!H20/'STOCK 2015'!M20</f>
        <v>20</v>
      </c>
      <c r="H23" s="132">
        <f>$C$2*'STOCK 2015'!M20</f>
        <v>135</v>
      </c>
      <c r="J23" s="50">
        <f>'STOCK 2015'!H20</f>
        <v>540</v>
      </c>
    </row>
    <row r="24" spans="1:11" ht="22.5" x14ac:dyDescent="0.25">
      <c r="A24" s="57" t="s">
        <v>68</v>
      </c>
      <c r="B24" s="53" t="s">
        <v>34</v>
      </c>
      <c r="C24" s="13" t="s">
        <v>35</v>
      </c>
      <c r="D24" s="178">
        <f t="shared" si="0"/>
        <v>63262.454545454544</v>
      </c>
      <c r="E24" s="177">
        <f t="shared" si="1"/>
        <v>63258.454545454544</v>
      </c>
      <c r="F24" s="180">
        <f t="shared" si="2"/>
        <v>20941.454545454544</v>
      </c>
      <c r="G24" s="130">
        <f>'STOCK 2015'!H21/'STOCK 2015'!M21</f>
        <v>20945.454545454544</v>
      </c>
      <c r="H24" s="132">
        <f>$C$2*'STOCK 2015'!M21</f>
        <v>0.6875</v>
      </c>
      <c r="J24" s="50">
        <f>'STOCK 2015'!H21</f>
        <v>2880</v>
      </c>
    </row>
    <row r="25" spans="1:11" x14ac:dyDescent="0.25">
      <c r="A25" s="57" t="s">
        <v>68</v>
      </c>
      <c r="B25" s="53" t="s">
        <v>36</v>
      </c>
      <c r="C25" s="13" t="s">
        <v>37</v>
      </c>
      <c r="D25" s="178">
        <f t="shared" si="0"/>
        <v>42338.818181818184</v>
      </c>
      <c r="E25" s="177">
        <f t="shared" si="1"/>
        <v>42334.818181818184</v>
      </c>
      <c r="F25" s="180">
        <f t="shared" si="2"/>
        <v>17.818181818181817</v>
      </c>
      <c r="G25" s="130">
        <f>'STOCK 2015'!H22/'STOCK 2015'!M22</f>
        <v>21.818181818181817</v>
      </c>
      <c r="H25" s="132">
        <f>$C$2*'STOCK 2015'!M22</f>
        <v>82.5</v>
      </c>
      <c r="J25" s="50">
        <f>'STOCK 2015'!H22</f>
        <v>360</v>
      </c>
    </row>
    <row r="26" spans="1:11" x14ac:dyDescent="0.25">
      <c r="A26" s="57" t="s">
        <v>68</v>
      </c>
      <c r="B26" s="53" t="s">
        <v>38</v>
      </c>
      <c r="C26" s="13" t="s">
        <v>39</v>
      </c>
      <c r="D26" s="178">
        <f t="shared" si="0"/>
        <v>42446.729729729726</v>
      </c>
      <c r="E26" s="177">
        <f t="shared" si="1"/>
        <v>42442.729729729726</v>
      </c>
      <c r="F26" s="180">
        <f t="shared" si="2"/>
        <v>125.72972972972974</v>
      </c>
      <c r="G26" s="130">
        <f>'STOCK 2015'!H23/'STOCK 2015'!M23</f>
        <v>129.72972972972974</v>
      </c>
      <c r="H26" s="132">
        <f>$C$2*'STOCK 2015'!M23</f>
        <v>15.416666666666664</v>
      </c>
      <c r="J26" s="50">
        <f>'STOCK 2015'!H23</f>
        <v>400</v>
      </c>
    </row>
    <row r="27" spans="1:11" x14ac:dyDescent="0.25">
      <c r="A27" s="57" t="s">
        <v>68</v>
      </c>
      <c r="B27" s="53" t="s">
        <v>40</v>
      </c>
      <c r="C27" s="13" t="s">
        <v>41</v>
      </c>
      <c r="D27" s="178">
        <f t="shared" si="0"/>
        <v>42317</v>
      </c>
      <c r="E27" s="177">
        <f t="shared" si="1"/>
        <v>42313</v>
      </c>
      <c r="F27" s="180">
        <f t="shared" si="2"/>
        <v>-4</v>
      </c>
      <c r="G27" s="130">
        <f>'STOCK 2015'!H24/'STOCK 2015'!M24</f>
        <v>0</v>
      </c>
      <c r="H27" s="132">
        <f>$C$2*'STOCK 2015'!M24</f>
        <v>8.3333333333333329E-2</v>
      </c>
      <c r="J27" s="50">
        <f>'STOCK 2015'!H24</f>
        <v>0</v>
      </c>
    </row>
    <row r="28" spans="1:11" x14ac:dyDescent="0.25">
      <c r="A28" s="57" t="s">
        <v>68</v>
      </c>
      <c r="B28" s="53" t="s">
        <v>42</v>
      </c>
      <c r="C28" s="13" t="s">
        <v>43</v>
      </c>
      <c r="D28" s="178">
        <f t="shared" si="0"/>
        <v>42377</v>
      </c>
      <c r="E28" s="177">
        <f t="shared" si="1"/>
        <v>42373</v>
      </c>
      <c r="F28" s="180">
        <f t="shared" si="2"/>
        <v>56</v>
      </c>
      <c r="G28" s="130">
        <f>'STOCK 2015'!H25/'STOCK 2015'!M25</f>
        <v>60</v>
      </c>
      <c r="H28" s="132">
        <f>$C$2*'STOCK 2015'!M25</f>
        <v>33.333333333333336</v>
      </c>
      <c r="J28" s="50">
        <f>'STOCK 2015'!H25</f>
        <v>400</v>
      </c>
    </row>
    <row r="29" spans="1:11" x14ac:dyDescent="0.25">
      <c r="A29" s="57" t="s">
        <v>68</v>
      </c>
      <c r="B29" s="53" t="s">
        <v>44</v>
      </c>
      <c r="C29" s="13" t="s">
        <v>45</v>
      </c>
      <c r="D29" s="178">
        <f t="shared" si="0"/>
        <v>42341.609074596257</v>
      </c>
      <c r="E29" s="177">
        <f t="shared" si="1"/>
        <v>42337.609074596257</v>
      </c>
      <c r="F29" s="180">
        <f t="shared" si="2"/>
        <v>20.609074596257372</v>
      </c>
      <c r="G29" s="130">
        <f>'STOCK 2015'!H26/'STOCK 2015'!M26</f>
        <v>24.609074596257372</v>
      </c>
      <c r="H29" s="132">
        <f>$C$2*'STOCK 2015'!M26</f>
        <v>81.270833333333329</v>
      </c>
      <c r="J29" s="50">
        <f>'STOCK 2015'!H26</f>
        <v>400</v>
      </c>
    </row>
    <row r="30" spans="1:11" x14ac:dyDescent="0.25">
      <c r="A30" s="57" t="s">
        <v>68</v>
      </c>
      <c r="B30" s="53" t="s">
        <v>46</v>
      </c>
      <c r="C30" s="13" t="s">
        <v>47</v>
      </c>
      <c r="D30" s="178">
        <f t="shared" si="0"/>
        <v>42317</v>
      </c>
      <c r="E30" s="177">
        <f t="shared" si="1"/>
        <v>42313</v>
      </c>
      <c r="F30" s="180">
        <f t="shared" si="2"/>
        <v>-4</v>
      </c>
      <c r="G30" s="130">
        <f>'STOCK 2015'!H27/'STOCK 2015'!M27</f>
        <v>0</v>
      </c>
      <c r="H30" s="132">
        <f>$C$2*'STOCK 2015'!M27</f>
        <v>0.33333333333333331</v>
      </c>
      <c r="J30" s="50">
        <f>'STOCK 2015'!H27</f>
        <v>0</v>
      </c>
    </row>
    <row r="31" spans="1:11" x14ac:dyDescent="0.25">
      <c r="A31" s="57" t="s">
        <v>68</v>
      </c>
      <c r="B31" s="53" t="s">
        <v>48</v>
      </c>
      <c r="C31" s="13" t="s">
        <v>49</v>
      </c>
      <c r="D31" s="178">
        <f t="shared" si="0"/>
        <v>42317</v>
      </c>
      <c r="E31" s="177">
        <f t="shared" si="1"/>
        <v>42313</v>
      </c>
      <c r="F31" s="180">
        <f t="shared" si="2"/>
        <v>-4</v>
      </c>
      <c r="G31" s="130">
        <f>'STOCK 2015'!H28/'STOCK 2015'!M28</f>
        <v>0</v>
      </c>
      <c r="H31" s="132">
        <f>$C$2*'STOCK 2015'!M28</f>
        <v>0.39583333333333331</v>
      </c>
      <c r="J31" s="50">
        <f>'STOCK 2015'!H28</f>
        <v>0</v>
      </c>
    </row>
    <row r="32" spans="1:11" x14ac:dyDescent="0.25">
      <c r="A32" s="57" t="s">
        <v>68</v>
      </c>
      <c r="B32" s="53" t="s">
        <v>50</v>
      </c>
      <c r="C32" s="13" t="s">
        <v>51</v>
      </c>
      <c r="D32" s="178">
        <f t="shared" si="0"/>
        <v>42317</v>
      </c>
      <c r="E32" s="177">
        <f t="shared" si="1"/>
        <v>42313</v>
      </c>
      <c r="F32" s="180">
        <f t="shared" si="2"/>
        <v>-4</v>
      </c>
      <c r="G32" s="130">
        <f>'STOCK 2015'!H29/'STOCK 2015'!M29</f>
        <v>0</v>
      </c>
      <c r="H32" s="132">
        <f>$C$2*'STOCK 2015'!M29</f>
        <v>0.41666666666666674</v>
      </c>
      <c r="J32" s="50">
        <f>'STOCK 2015'!H29</f>
        <v>0</v>
      </c>
    </row>
    <row r="33" spans="1:10" x14ac:dyDescent="0.25">
      <c r="A33" s="57" t="s">
        <v>68</v>
      </c>
      <c r="B33" s="37" t="s">
        <v>52</v>
      </c>
      <c r="C33" s="15" t="s">
        <v>53</v>
      </c>
      <c r="D33" s="178" t="e">
        <f t="shared" si="0"/>
        <v>#DIV/0!</v>
      </c>
      <c r="E33" s="177" t="e">
        <f t="shared" si="1"/>
        <v>#DIV/0!</v>
      </c>
      <c r="F33" s="180" t="e">
        <f t="shared" si="2"/>
        <v>#DIV/0!</v>
      </c>
      <c r="G33" s="130" t="e">
        <f>'STOCK 2015'!H30/'STOCK 2015'!M30</f>
        <v>#DIV/0!</v>
      </c>
      <c r="H33" s="132">
        <f>$C$2*'STOCK 2015'!M30</f>
        <v>0</v>
      </c>
      <c r="J33" s="50">
        <f>'STOCK 2015'!H30</f>
        <v>0</v>
      </c>
    </row>
    <row r="34" spans="1:10" x14ac:dyDescent="0.25">
      <c r="A34" s="57" t="s">
        <v>68</v>
      </c>
      <c r="B34" s="54" t="s">
        <v>54</v>
      </c>
      <c r="C34" s="14" t="s">
        <v>55</v>
      </c>
      <c r="D34" s="178">
        <f t="shared" si="0"/>
        <v>59459.857142857145</v>
      </c>
      <c r="E34" s="177">
        <f t="shared" si="1"/>
        <v>59455.857142857145</v>
      </c>
      <c r="F34" s="180">
        <f t="shared" si="2"/>
        <v>17138.857142857141</v>
      </c>
      <c r="G34" s="130">
        <f>'STOCK 2015'!H31/'STOCK 2015'!M31</f>
        <v>17142.857142857141</v>
      </c>
      <c r="H34" s="132">
        <f>$C$2*'STOCK 2015'!M31</f>
        <v>0.29166666666666669</v>
      </c>
      <c r="J34" s="50">
        <f>'STOCK 2015'!H31</f>
        <v>1000</v>
      </c>
    </row>
    <row r="35" spans="1:10" x14ac:dyDescent="0.25">
      <c r="A35" s="57" t="s">
        <v>68</v>
      </c>
      <c r="B35" s="54" t="s">
        <v>56</v>
      </c>
      <c r="C35" s="14" t="s">
        <v>57</v>
      </c>
      <c r="D35" s="178">
        <f t="shared" si="0"/>
        <v>55650.333333333336</v>
      </c>
      <c r="E35" s="177">
        <f t="shared" si="1"/>
        <v>55646.333333333336</v>
      </c>
      <c r="F35" s="180">
        <f t="shared" si="2"/>
        <v>13329.333333333334</v>
      </c>
      <c r="G35" s="130">
        <f>'STOCK 2015'!H32/'STOCK 2015'!M32</f>
        <v>13333.333333333334</v>
      </c>
      <c r="H35" s="132">
        <f>$C$2*'STOCK 2015'!M32</f>
        <v>0.375</v>
      </c>
      <c r="J35" s="50">
        <f>'STOCK 2015'!H32</f>
        <v>1000</v>
      </c>
    </row>
    <row r="36" spans="1:10" x14ac:dyDescent="0.25">
      <c r="A36" s="57" t="s">
        <v>68</v>
      </c>
      <c r="B36" s="55" t="s">
        <v>58</v>
      </c>
      <c r="C36" s="30" t="s">
        <v>59</v>
      </c>
      <c r="D36" s="178" t="e">
        <f t="shared" si="0"/>
        <v>#DIV/0!</v>
      </c>
      <c r="E36" s="177" t="e">
        <f t="shared" si="1"/>
        <v>#DIV/0!</v>
      </c>
      <c r="F36" s="180" t="e">
        <f t="shared" si="2"/>
        <v>#DIV/0!</v>
      </c>
      <c r="G36" s="130" t="e">
        <f>'STOCK 2015'!H33/'STOCK 2015'!M33</f>
        <v>#DIV/0!</v>
      </c>
      <c r="H36" s="132">
        <f>$C$2*'STOCK 2015'!M33</f>
        <v>0</v>
      </c>
      <c r="J36" s="50">
        <f>'STOCK 2015'!H33</f>
        <v>0</v>
      </c>
    </row>
    <row r="37" spans="1:10" x14ac:dyDescent="0.25">
      <c r="A37" s="57" t="s">
        <v>68</v>
      </c>
      <c r="B37" s="53" t="s">
        <v>60</v>
      </c>
      <c r="C37" s="14" t="s">
        <v>61</v>
      </c>
      <c r="D37" s="178" t="e">
        <f t="shared" si="0"/>
        <v>#DIV/0!</v>
      </c>
      <c r="E37" s="177" t="e">
        <f t="shared" si="1"/>
        <v>#DIV/0!</v>
      </c>
      <c r="F37" s="180" t="e">
        <f t="shared" si="2"/>
        <v>#DIV/0!</v>
      </c>
      <c r="G37" s="130" t="e">
        <f>'STOCK 2015'!H34/'STOCK 2015'!M34</f>
        <v>#DIV/0!</v>
      </c>
      <c r="H37" s="132">
        <f>$C$2*'STOCK 2015'!M34</f>
        <v>0</v>
      </c>
      <c r="J37" s="50">
        <f>'STOCK 2015'!H34</f>
        <v>0</v>
      </c>
    </row>
    <row r="38" spans="1:10" x14ac:dyDescent="0.25">
      <c r="D38" s="178" t="e">
        <f t="shared" si="0"/>
        <v>#DIV/0!</v>
      </c>
      <c r="E38" s="177" t="e">
        <f t="shared" si="1"/>
        <v>#DIV/0!</v>
      </c>
      <c r="F38" s="180" t="e">
        <f t="shared" si="2"/>
        <v>#DIV/0!</v>
      </c>
      <c r="G38" s="130" t="e">
        <f>'STOCK 2015'!H35/'STOCK 2015'!M35</f>
        <v>#DIV/0!</v>
      </c>
      <c r="H38" s="132">
        <f>$C$2*'STOCK 2015'!M35</f>
        <v>0</v>
      </c>
      <c r="J38" s="50">
        <f>'STOCK 2015'!H35</f>
        <v>2000</v>
      </c>
    </row>
    <row r="39" spans="1:10" x14ac:dyDescent="0.25">
      <c r="A39" s="57" t="s">
        <v>68</v>
      </c>
      <c r="B39" s="45" t="s">
        <v>62</v>
      </c>
      <c r="C39" s="14" t="s">
        <v>63</v>
      </c>
      <c r="D39" s="178" t="e">
        <f t="shared" si="0"/>
        <v>#DIV/0!</v>
      </c>
      <c r="E39" s="177" t="e">
        <f t="shared" si="1"/>
        <v>#DIV/0!</v>
      </c>
      <c r="F39" s="180" t="e">
        <f t="shared" si="2"/>
        <v>#DIV/0!</v>
      </c>
      <c r="G39" s="130" t="e">
        <f>'STOCK 2015'!H36/'STOCK 2015'!M36</f>
        <v>#DIV/0!</v>
      </c>
      <c r="H39" s="132">
        <f>$C$2*'STOCK 2015'!M36</f>
        <v>0</v>
      </c>
      <c r="J39" s="50">
        <f>'STOCK 2015'!H36</f>
        <v>0</v>
      </c>
    </row>
    <row r="40" spans="1:10" x14ac:dyDescent="0.25">
      <c r="A40" s="57" t="s">
        <v>68</v>
      </c>
      <c r="B40" s="45" t="s">
        <v>64</v>
      </c>
      <c r="C40" s="14" t="s">
        <v>65</v>
      </c>
      <c r="D40" s="178" t="e">
        <f t="shared" si="0"/>
        <v>#DIV/0!</v>
      </c>
      <c r="E40" s="177" t="e">
        <f t="shared" si="1"/>
        <v>#DIV/0!</v>
      </c>
      <c r="F40" s="180" t="e">
        <f t="shared" si="2"/>
        <v>#DIV/0!</v>
      </c>
      <c r="G40" s="130" t="e">
        <f>'STOCK 2015'!H37/'STOCK 2015'!M37</f>
        <v>#DIV/0!</v>
      </c>
      <c r="H40" s="132">
        <f>$C$2*'STOCK 2015'!M37</f>
        <v>0</v>
      </c>
      <c r="J40" s="50">
        <f>'STOCK 2015'!H37</f>
        <v>0</v>
      </c>
    </row>
  </sheetData>
  <pageMargins left="0.7" right="0.7" top="0.75" bottom="0.75" header="0.3" footer="0.3"/>
  <legacy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3" id="{438D6EA4-5077-4146-B483-D6A3186365C1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2</xm:f>
              </x14:cfvo>
              <x14:cfIcon iconSet="3Symbols" iconId="0"/>
              <x14:cfIcon iconSet="3Symbols" iconId="1"/>
              <x14:cfIcon iconSet="3Symbols" iconId="2"/>
            </x14:iconSet>
          </x14:cfRule>
          <xm:sqref>F10:F40</xm:sqref>
        </x14:conditionalFormatting>
        <x14:conditionalFormatting xmlns:xm="http://schemas.microsoft.com/office/excel/2006/main">
          <x14:cfRule type="cellIs" priority="1" operator="lessThan" id="{6A9C4709-BBFF-4228-BA54-90F8A8700E8E}">
            <xm:f>'STOCK 2015'!$D$7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J10:J40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B114"/>
  <sheetViews>
    <sheetView zoomScale="80" zoomScaleNormal="80" workbookViewId="0">
      <selection activeCell="C42" sqref="C42"/>
    </sheetView>
  </sheetViews>
  <sheetFormatPr baseColWidth="10" defaultRowHeight="15" x14ac:dyDescent="0.25"/>
  <cols>
    <col min="1" max="1" width="52.140625" bestFit="1" customWidth="1"/>
    <col min="2" max="2" width="7.28515625" style="50" customWidth="1"/>
    <col min="3" max="3" width="5.5703125" style="50" bestFit="1" customWidth="1"/>
    <col min="4" max="4" width="7.5703125" bestFit="1" customWidth="1"/>
    <col min="5" max="5" width="3.140625" bestFit="1" customWidth="1"/>
    <col min="6" max="6" width="7.5703125" bestFit="1" customWidth="1"/>
    <col min="7" max="7" width="3.140625" bestFit="1" customWidth="1"/>
    <col min="8" max="8" width="7.5703125" bestFit="1" customWidth="1"/>
    <col min="9" max="9" width="3.140625" bestFit="1" customWidth="1"/>
    <col min="10" max="10" width="7.5703125" bestFit="1" customWidth="1"/>
    <col min="11" max="11" width="3.140625" bestFit="1" customWidth="1"/>
    <col min="12" max="12" width="7.5703125" bestFit="1" customWidth="1"/>
    <col min="13" max="13" width="3.140625" bestFit="1" customWidth="1"/>
    <col min="14" max="14" width="7.5703125" customWidth="1"/>
    <col min="15" max="15" width="3.140625" bestFit="1" customWidth="1"/>
    <col min="16" max="16" width="7.5703125" bestFit="1" customWidth="1"/>
    <col min="17" max="17" width="3.140625" bestFit="1" customWidth="1"/>
    <col min="18" max="18" width="7.5703125" bestFit="1" customWidth="1"/>
    <col min="19" max="19" width="3.140625" bestFit="1" customWidth="1"/>
    <col min="20" max="20" width="7.5703125" bestFit="1" customWidth="1"/>
    <col min="21" max="21" width="3.140625" bestFit="1" customWidth="1"/>
    <col min="22" max="22" width="7.5703125" bestFit="1" customWidth="1"/>
    <col min="23" max="23" width="3.140625" bestFit="1" customWidth="1"/>
    <col min="24" max="24" width="7.5703125" bestFit="1" customWidth="1"/>
    <col min="25" max="25" width="3.140625" bestFit="1" customWidth="1"/>
    <col min="26" max="26" width="3.7109375" customWidth="1"/>
  </cols>
  <sheetData>
    <row r="2" spans="1:28" x14ac:dyDescent="0.25">
      <c r="G2" s="193" t="s">
        <v>107</v>
      </c>
      <c r="H2" s="193"/>
      <c r="I2" s="193"/>
      <c r="J2" s="193"/>
      <c r="K2" s="193"/>
      <c r="L2" s="193"/>
      <c r="M2" s="193"/>
      <c r="N2" s="193"/>
    </row>
    <row r="3" spans="1:28" ht="15.75" thickBot="1" x14ac:dyDescent="0.3"/>
    <row r="4" spans="1:28" s="61" customFormat="1" ht="15.75" thickBot="1" x14ac:dyDescent="0.3">
      <c r="B4" s="187">
        <v>42005</v>
      </c>
      <c r="C4" s="188"/>
      <c r="D4" s="192">
        <v>42036</v>
      </c>
      <c r="E4" s="192"/>
      <c r="F4" s="190">
        <v>42064</v>
      </c>
      <c r="G4" s="191"/>
      <c r="H4" s="190">
        <v>42095</v>
      </c>
      <c r="I4" s="191"/>
      <c r="J4" s="190">
        <v>42125</v>
      </c>
      <c r="K4" s="191"/>
      <c r="L4" s="190">
        <v>42156</v>
      </c>
      <c r="M4" s="191"/>
      <c r="N4" s="190">
        <v>42186</v>
      </c>
      <c r="O4" s="191"/>
      <c r="P4" s="190">
        <v>42217</v>
      </c>
      <c r="Q4" s="191"/>
      <c r="R4" s="190">
        <v>42248</v>
      </c>
      <c r="S4" s="191"/>
      <c r="T4" s="190">
        <v>42278</v>
      </c>
      <c r="U4" s="191"/>
      <c r="V4" s="190">
        <v>42309</v>
      </c>
      <c r="W4" s="191"/>
      <c r="X4" s="190">
        <v>42339</v>
      </c>
      <c r="Y4" s="191"/>
      <c r="AA4" s="90"/>
      <c r="AB4" s="90"/>
    </row>
    <row r="5" spans="1:28" ht="31.5" customHeight="1" thickBot="1" x14ac:dyDescent="0.3">
      <c r="A5" s="63" t="s">
        <v>69</v>
      </c>
      <c r="B5" s="71" t="s">
        <v>70</v>
      </c>
      <c r="C5" s="64" t="s">
        <v>66</v>
      </c>
      <c r="D5" s="78" t="s">
        <v>70</v>
      </c>
      <c r="E5" s="56" t="s">
        <v>66</v>
      </c>
      <c r="F5" s="65" t="s">
        <v>70</v>
      </c>
      <c r="G5" s="56" t="s">
        <v>66</v>
      </c>
      <c r="H5" s="65" t="s">
        <v>70</v>
      </c>
      <c r="I5" s="56" t="s">
        <v>66</v>
      </c>
      <c r="J5" s="65" t="s">
        <v>70</v>
      </c>
      <c r="K5" s="56" t="s">
        <v>66</v>
      </c>
      <c r="L5" s="65" t="s">
        <v>70</v>
      </c>
      <c r="M5" s="56" t="s">
        <v>66</v>
      </c>
      <c r="N5" s="65" t="s">
        <v>70</v>
      </c>
      <c r="O5" s="56" t="s">
        <v>66</v>
      </c>
      <c r="P5" s="65" t="s">
        <v>70</v>
      </c>
      <c r="Q5" s="56" t="s">
        <v>66</v>
      </c>
      <c r="R5" s="65" t="s">
        <v>70</v>
      </c>
      <c r="S5" s="56" t="s">
        <v>66</v>
      </c>
      <c r="T5" s="65" t="s">
        <v>70</v>
      </c>
      <c r="U5" s="56" t="s">
        <v>66</v>
      </c>
      <c r="V5" s="65" t="s">
        <v>70</v>
      </c>
      <c r="W5" s="56" t="s">
        <v>66</v>
      </c>
      <c r="X5" s="65" t="s">
        <v>70</v>
      </c>
      <c r="Y5" s="56" t="s">
        <v>66</v>
      </c>
    </row>
    <row r="6" spans="1:28" x14ac:dyDescent="0.25">
      <c r="A6" s="189" t="str">
        <f>'$Modele$'!A4&amp;"-"&amp;'$Modele$'!B4&amp;"-"&amp;'$Modele$'!C4</f>
        <v>RAJA-DISTRIMOUSSE-DTM</v>
      </c>
      <c r="B6" s="67"/>
      <c r="C6" s="68"/>
      <c r="D6" s="79"/>
      <c r="E6" s="62"/>
      <c r="F6" s="81"/>
      <c r="G6" s="62"/>
      <c r="H6" s="81"/>
      <c r="I6" s="62"/>
      <c r="J6" s="81"/>
      <c r="K6" s="62"/>
      <c r="L6" s="81"/>
      <c r="M6" s="62"/>
      <c r="N6" s="81"/>
      <c r="O6" s="62"/>
      <c r="P6" s="81"/>
      <c r="Q6" s="62"/>
      <c r="R6" s="81"/>
      <c r="S6" s="62"/>
      <c r="T6" s="81"/>
      <c r="U6" s="62"/>
      <c r="V6" s="81"/>
      <c r="W6" s="62"/>
      <c r="X6" s="81"/>
      <c r="Y6" s="84"/>
    </row>
    <row r="7" spans="1:28" x14ac:dyDescent="0.25">
      <c r="A7" s="189"/>
      <c r="B7" s="67">
        <v>593506</v>
      </c>
      <c r="C7" s="68">
        <v>84</v>
      </c>
      <c r="D7" s="79"/>
      <c r="E7" s="62"/>
      <c r="F7" s="81"/>
      <c r="G7" s="62"/>
      <c r="H7" s="81"/>
      <c r="I7" s="62"/>
      <c r="J7" s="81"/>
      <c r="K7" s="62"/>
      <c r="L7" s="81"/>
      <c r="M7" s="62"/>
      <c r="N7" s="81"/>
      <c r="O7" s="62"/>
      <c r="P7" s="81"/>
      <c r="Q7" s="62"/>
      <c r="R7" s="81"/>
      <c r="S7" s="62"/>
      <c r="T7" s="81"/>
      <c r="U7" s="62"/>
      <c r="V7" s="81"/>
      <c r="W7" s="62"/>
      <c r="X7" s="81"/>
      <c r="Y7" s="84"/>
    </row>
    <row r="8" spans="1:28" x14ac:dyDescent="0.25">
      <c r="A8" s="186"/>
      <c r="B8" s="67">
        <v>598559</v>
      </c>
      <c r="C8" s="68">
        <v>84</v>
      </c>
      <c r="D8" s="79"/>
      <c r="E8" s="62"/>
      <c r="F8" s="81"/>
      <c r="G8" s="62"/>
      <c r="H8" s="81"/>
      <c r="I8" s="62"/>
      <c r="J8" s="81"/>
      <c r="K8" s="62"/>
      <c r="L8" s="81"/>
      <c r="M8" s="62"/>
      <c r="N8" s="81"/>
      <c r="O8" s="62"/>
      <c r="P8" s="81"/>
      <c r="Q8" s="62"/>
      <c r="R8" s="81"/>
      <c r="S8" s="62"/>
      <c r="T8" s="81"/>
      <c r="U8" s="62"/>
      <c r="V8" s="81"/>
      <c r="W8" s="62"/>
      <c r="X8" s="81"/>
      <c r="Y8" s="84"/>
    </row>
    <row r="9" spans="1:28" x14ac:dyDescent="0.25">
      <c r="A9" s="186" t="str">
        <f>'$Modele$'!A5&amp;"-"&amp;'$Modele$'!B5&amp;"-"&amp;'$Modele$'!C5</f>
        <v>RAJA-QUICKBOXQB17 -QB17</v>
      </c>
      <c r="B9" s="67"/>
      <c r="C9" s="68"/>
      <c r="D9" s="79"/>
      <c r="E9" s="62"/>
      <c r="F9" s="81"/>
      <c r="G9" s="62"/>
      <c r="H9" s="81"/>
      <c r="I9" s="62"/>
      <c r="J9" s="81"/>
      <c r="K9" s="62"/>
      <c r="L9" s="81"/>
      <c r="M9" s="62"/>
      <c r="N9" s="81"/>
      <c r="O9" s="62"/>
      <c r="P9" s="81"/>
      <c r="Q9" s="62"/>
      <c r="R9" s="81"/>
      <c r="S9" s="62"/>
      <c r="T9" s="81"/>
      <c r="U9" s="62"/>
      <c r="V9" s="81"/>
      <c r="W9" s="62"/>
      <c r="X9" s="81"/>
      <c r="Y9" s="84"/>
    </row>
    <row r="10" spans="1:28" x14ac:dyDescent="0.25">
      <c r="A10" s="186"/>
      <c r="B10" s="67"/>
      <c r="C10" s="68"/>
      <c r="D10" s="79"/>
      <c r="E10" s="62"/>
      <c r="F10" s="81"/>
      <c r="G10" s="62"/>
      <c r="H10" s="81"/>
      <c r="I10" s="62"/>
      <c r="J10" s="81"/>
      <c r="K10" s="62"/>
      <c r="L10" s="81"/>
      <c r="M10" s="62"/>
      <c r="N10" s="81"/>
      <c r="O10" s="62"/>
      <c r="P10" s="81"/>
      <c r="Q10" s="62"/>
      <c r="R10" s="81"/>
      <c r="S10" s="62"/>
      <c r="T10" s="81"/>
      <c r="U10" s="62"/>
      <c r="V10" s="81"/>
      <c r="W10" s="62"/>
      <c r="X10" s="81"/>
      <c r="Y10" s="84"/>
    </row>
    <row r="11" spans="1:28" x14ac:dyDescent="0.25">
      <c r="A11" s="186"/>
      <c r="B11" s="67"/>
      <c r="C11" s="68"/>
      <c r="D11" s="79"/>
      <c r="E11" s="62"/>
      <c r="F11" s="81"/>
      <c r="G11" s="62"/>
      <c r="H11" s="81"/>
      <c r="I11" s="62"/>
      <c r="J11" s="81"/>
      <c r="K11" s="62"/>
      <c r="L11" s="81"/>
      <c r="M11" s="62"/>
      <c r="N11" s="81"/>
      <c r="O11" s="62"/>
      <c r="P11" s="81"/>
      <c r="Q11" s="62"/>
      <c r="R11" s="81"/>
      <c r="S11" s="62"/>
      <c r="T11" s="81"/>
      <c r="U11" s="62"/>
      <c r="V11" s="81"/>
      <c r="W11" s="62"/>
      <c r="X11" s="81"/>
      <c r="Y11" s="84"/>
    </row>
    <row r="12" spans="1:28" x14ac:dyDescent="0.25">
      <c r="A12" s="186" t="str">
        <f>'$Modele$'!A6&amp;"-"&amp;'$Modele$'!B6&amp;"-"&amp;'$Modele$'!C6</f>
        <v>RAJA-QUICKBOXQB25-QB25</v>
      </c>
      <c r="B12" s="67">
        <v>590847</v>
      </c>
      <c r="C12" s="68">
        <v>520</v>
      </c>
      <c r="D12" s="79"/>
      <c r="E12" s="62"/>
      <c r="F12" s="81"/>
      <c r="G12" s="62"/>
      <c r="H12" s="81"/>
      <c r="I12" s="62"/>
      <c r="J12" s="81"/>
      <c r="K12" s="62"/>
      <c r="L12" s="81"/>
      <c r="M12" s="62"/>
      <c r="N12" s="81"/>
      <c r="O12" s="62"/>
      <c r="P12" s="81"/>
      <c r="Q12" s="62"/>
      <c r="R12" s="81"/>
      <c r="S12" s="62"/>
      <c r="T12" s="81"/>
      <c r="U12" s="62"/>
      <c r="V12" s="81"/>
      <c r="W12" s="62"/>
      <c r="X12" s="81"/>
      <c r="Y12" s="84"/>
    </row>
    <row r="13" spans="1:28" x14ac:dyDescent="0.25">
      <c r="A13" s="186"/>
      <c r="B13" s="67"/>
      <c r="C13" s="68"/>
      <c r="D13" s="79"/>
      <c r="E13" s="62"/>
      <c r="F13" s="81"/>
      <c r="G13" s="62"/>
      <c r="H13" s="81"/>
      <c r="I13" s="62"/>
      <c r="J13" s="81"/>
      <c r="K13" s="62"/>
      <c r="L13" s="81"/>
      <c r="M13" s="62"/>
      <c r="N13" s="81"/>
      <c r="O13" s="62"/>
      <c r="P13" s="81"/>
      <c r="Q13" s="62"/>
      <c r="R13" s="81"/>
      <c r="S13" s="62"/>
      <c r="T13" s="81"/>
      <c r="U13" s="62"/>
      <c r="V13" s="81"/>
      <c r="W13" s="62"/>
      <c r="X13" s="81"/>
      <c r="Y13" s="84"/>
    </row>
    <row r="14" spans="1:28" x14ac:dyDescent="0.25">
      <c r="A14" s="186"/>
      <c r="B14" s="67"/>
      <c r="C14" s="68"/>
      <c r="D14" s="79"/>
      <c r="E14" s="62"/>
      <c r="F14" s="81"/>
      <c r="G14" s="62"/>
      <c r="H14" s="81"/>
      <c r="I14" s="62"/>
      <c r="J14" s="81"/>
      <c r="K14" s="62"/>
      <c r="L14" s="81"/>
      <c r="M14" s="62"/>
      <c r="N14" s="81"/>
      <c r="O14" s="62"/>
      <c r="P14" s="81"/>
      <c r="Q14" s="62"/>
      <c r="R14" s="81"/>
      <c r="S14" s="62"/>
      <c r="T14" s="81"/>
      <c r="U14" s="62"/>
      <c r="V14" s="81"/>
      <c r="W14" s="62"/>
      <c r="X14" s="81"/>
      <c r="Y14" s="84"/>
    </row>
    <row r="15" spans="1:28" x14ac:dyDescent="0.25">
      <c r="A15" s="186" t="str">
        <f>'$Modele$'!A7&amp;"-"&amp;'$Modele$'!B7&amp;"-"&amp;'$Modele$'!C7</f>
        <v>RAJA-PQ 2000 PAP DE SOIE PAM01-PAM01</v>
      </c>
      <c r="B15" s="67"/>
      <c r="C15" s="68">
        <v>5</v>
      </c>
      <c r="D15" s="79"/>
      <c r="E15" s="62"/>
      <c r="F15" s="81"/>
      <c r="G15" s="62"/>
      <c r="H15" s="81"/>
      <c r="I15" s="62"/>
      <c r="J15" s="81"/>
      <c r="K15" s="62"/>
      <c r="L15" s="81"/>
      <c r="M15" s="62"/>
      <c r="N15" s="81"/>
      <c r="O15" s="62"/>
      <c r="P15" s="81"/>
      <c r="Q15" s="62"/>
      <c r="R15" s="81"/>
      <c r="S15" s="62"/>
      <c r="T15" s="81"/>
      <c r="U15" s="62"/>
      <c r="V15" s="81"/>
      <c r="W15" s="62"/>
      <c r="X15" s="81"/>
      <c r="Y15" s="84"/>
    </row>
    <row r="16" spans="1:28" x14ac:dyDescent="0.25">
      <c r="A16" s="186"/>
      <c r="B16" s="67">
        <v>593506</v>
      </c>
      <c r="C16" s="68">
        <v>4</v>
      </c>
      <c r="D16" s="79"/>
      <c r="E16" s="62"/>
      <c r="F16" s="81"/>
      <c r="G16" s="62"/>
      <c r="H16" s="81"/>
      <c r="I16" s="62"/>
      <c r="J16" s="81"/>
      <c r="K16" s="62"/>
      <c r="L16" s="81"/>
      <c r="M16" s="62"/>
      <c r="N16" s="81"/>
      <c r="O16" s="62"/>
      <c r="P16" s="81"/>
      <c r="Q16" s="62"/>
      <c r="R16" s="81"/>
      <c r="S16" s="62"/>
      <c r="T16" s="81"/>
      <c r="U16" s="62"/>
      <c r="V16" s="81"/>
      <c r="W16" s="62"/>
      <c r="X16" s="81"/>
      <c r="Y16" s="84"/>
    </row>
    <row r="17" spans="1:25" x14ac:dyDescent="0.25">
      <c r="A17" s="186"/>
      <c r="B17" s="72"/>
      <c r="C17" s="73"/>
      <c r="D17" s="80"/>
      <c r="E17" s="74"/>
      <c r="F17" s="82"/>
      <c r="G17" s="74"/>
      <c r="H17" s="82"/>
      <c r="I17" s="74"/>
      <c r="J17" s="82"/>
      <c r="K17" s="74"/>
      <c r="L17" s="82"/>
      <c r="M17" s="74"/>
      <c r="N17" s="82"/>
      <c r="O17" s="74"/>
      <c r="P17" s="82"/>
      <c r="Q17" s="74"/>
      <c r="R17" s="82"/>
      <c r="S17" s="74"/>
      <c r="T17" s="82"/>
      <c r="U17" s="74"/>
      <c r="V17" s="82"/>
      <c r="W17" s="74"/>
      <c r="X17" s="82"/>
      <c r="Y17" s="85"/>
    </row>
    <row r="18" spans="1:25" ht="14.25" customHeight="1" x14ac:dyDescent="0.25">
      <c r="A18" s="186" t="str">
        <f>'$Modele$'!A8&amp;"-"&amp;'$Modele$'!B8&amp;"-"&amp;'$Modele$'!C8</f>
        <v>RAJA-RL 1000 PASTILLE ADH ADP330-ADP330</v>
      </c>
      <c r="B18" s="72"/>
      <c r="C18" s="57"/>
      <c r="D18" s="81"/>
      <c r="E18" s="62"/>
      <c r="F18" s="81"/>
      <c r="G18" s="62"/>
      <c r="H18" s="81"/>
      <c r="I18" s="62"/>
      <c r="J18" s="81"/>
      <c r="K18" s="62"/>
      <c r="L18" s="81"/>
      <c r="M18" s="62"/>
      <c r="N18" s="81"/>
      <c r="O18" s="62"/>
      <c r="P18" s="81"/>
      <c r="Q18" s="62"/>
      <c r="R18" s="81"/>
      <c r="S18" s="62"/>
      <c r="T18" s="81"/>
      <c r="U18" s="62"/>
      <c r="V18" s="81"/>
      <c r="W18" s="62"/>
      <c r="X18" s="81"/>
      <c r="Y18" s="84"/>
    </row>
    <row r="19" spans="1:25" ht="14.25" customHeight="1" x14ac:dyDescent="0.25">
      <c r="A19" s="186"/>
      <c r="B19" s="75"/>
      <c r="C19" s="57"/>
      <c r="D19" s="81"/>
      <c r="E19" s="62"/>
      <c r="F19" s="81"/>
      <c r="G19" s="62"/>
      <c r="H19" s="81"/>
      <c r="I19" s="62"/>
      <c r="J19" s="81"/>
      <c r="K19" s="62"/>
      <c r="L19" s="81"/>
      <c r="M19" s="62"/>
      <c r="N19" s="81"/>
      <c r="O19" s="62"/>
      <c r="P19" s="81"/>
      <c r="Q19" s="62"/>
      <c r="R19" s="81"/>
      <c r="S19" s="62"/>
      <c r="T19" s="81"/>
      <c r="U19" s="62"/>
      <c r="V19" s="81"/>
      <c r="W19" s="62"/>
      <c r="X19" s="81"/>
      <c r="Y19" s="84"/>
    </row>
    <row r="20" spans="1:25" ht="14.25" customHeight="1" x14ac:dyDescent="0.25">
      <c r="A20" s="186"/>
      <c r="B20" s="75"/>
      <c r="C20" s="57"/>
      <c r="D20" s="81"/>
      <c r="E20" s="62"/>
      <c r="F20" s="81"/>
      <c r="G20" s="62"/>
      <c r="H20" s="81"/>
      <c r="I20" s="62"/>
      <c r="J20" s="81"/>
      <c r="K20" s="62"/>
      <c r="L20" s="81"/>
      <c r="M20" s="62"/>
      <c r="N20" s="81"/>
      <c r="O20" s="62"/>
      <c r="P20" s="81"/>
      <c r="Q20" s="62"/>
      <c r="R20" s="81"/>
      <c r="S20" s="62"/>
      <c r="T20" s="81"/>
      <c r="U20" s="62"/>
      <c r="V20" s="81"/>
      <c r="W20" s="62"/>
      <c r="X20" s="81"/>
      <c r="Y20" s="84"/>
    </row>
    <row r="21" spans="1:25" x14ac:dyDescent="0.25">
      <c r="A21" s="186" t="str">
        <f>'$Modele$'!A9&amp;"-"&amp;'$Modele$'!B9&amp;"-"&amp;'$Modele$'!C9</f>
        <v>RAJA-POCHETTE MAIL TUFF MTG4N-MTG4N</v>
      </c>
      <c r="B21" s="67">
        <v>590847</v>
      </c>
      <c r="C21" s="57">
        <v>10</v>
      </c>
      <c r="D21" s="81"/>
      <c r="E21" s="62"/>
      <c r="F21" s="81"/>
      <c r="G21" s="62"/>
      <c r="H21" s="81"/>
      <c r="I21" s="62"/>
      <c r="J21" s="81"/>
      <c r="K21" s="62"/>
      <c r="L21" s="81"/>
      <c r="M21" s="62"/>
      <c r="N21" s="81"/>
      <c r="O21" s="62"/>
      <c r="P21" s="81"/>
      <c r="Q21" s="62"/>
      <c r="R21" s="81"/>
      <c r="S21" s="62"/>
      <c r="T21" s="81"/>
      <c r="U21" s="62"/>
      <c r="V21" s="81"/>
      <c r="W21" s="62"/>
      <c r="X21" s="81"/>
      <c r="Y21" s="84"/>
    </row>
    <row r="22" spans="1:25" x14ac:dyDescent="0.25">
      <c r="A22" s="186"/>
      <c r="B22" s="75"/>
      <c r="C22" s="57"/>
      <c r="D22" s="81"/>
      <c r="E22" s="62"/>
      <c r="F22" s="81"/>
      <c r="G22" s="62"/>
      <c r="H22" s="81"/>
      <c r="I22" s="62"/>
      <c r="J22" s="81"/>
      <c r="K22" s="62"/>
      <c r="L22" s="81"/>
      <c r="M22" s="62"/>
      <c r="N22" s="81"/>
      <c r="O22" s="62"/>
      <c r="P22" s="81"/>
      <c r="Q22" s="62"/>
      <c r="R22" s="81"/>
      <c r="S22" s="62"/>
      <c r="T22" s="81"/>
      <c r="U22" s="62"/>
      <c r="V22" s="81"/>
      <c r="W22" s="62"/>
      <c r="X22" s="81"/>
      <c r="Y22" s="84"/>
    </row>
    <row r="23" spans="1:25" x14ac:dyDescent="0.25">
      <c r="A23" s="186"/>
      <c r="B23" s="75"/>
      <c r="C23" s="57"/>
      <c r="D23" s="81"/>
      <c r="E23" s="62"/>
      <c r="F23" s="81"/>
      <c r="G23" s="62"/>
      <c r="H23" s="81"/>
      <c r="I23" s="62"/>
      <c r="J23" s="81"/>
      <c r="K23" s="62"/>
      <c r="L23" s="81"/>
      <c r="M23" s="62"/>
      <c r="N23" s="81"/>
      <c r="O23" s="62"/>
      <c r="P23" s="81"/>
      <c r="Q23" s="62"/>
      <c r="R23" s="81"/>
      <c r="S23" s="62"/>
      <c r="T23" s="81"/>
      <c r="U23" s="62"/>
      <c r="V23" s="81"/>
      <c r="W23" s="62"/>
      <c r="X23" s="81"/>
      <c r="Y23" s="84"/>
    </row>
    <row r="24" spans="1:25" x14ac:dyDescent="0.25">
      <c r="A24" s="186" t="str">
        <f>'$Modele$'!A10&amp;"-"&amp;'$Modele$'!B10&amp;"-"&amp;'$Modele$'!C10</f>
        <v>RAJA-RAJAPOSTE RPT03-RPT03</v>
      </c>
      <c r="B24" s="67">
        <v>590847</v>
      </c>
      <c r="C24" s="57">
        <v>100</v>
      </c>
      <c r="D24" s="81"/>
      <c r="E24" s="62"/>
      <c r="F24" s="81"/>
      <c r="G24" s="62"/>
      <c r="H24" s="81"/>
      <c r="I24" s="62"/>
      <c r="J24" s="81"/>
      <c r="K24" s="62"/>
      <c r="L24" s="81"/>
      <c r="M24" s="62"/>
      <c r="N24" s="81"/>
      <c r="O24" s="62"/>
      <c r="P24" s="81"/>
      <c r="Q24" s="62"/>
      <c r="R24" s="81"/>
      <c r="S24" s="62"/>
      <c r="T24" s="81"/>
      <c r="U24" s="62"/>
      <c r="V24" s="81"/>
      <c r="W24" s="62"/>
      <c r="X24" s="81"/>
      <c r="Y24" s="84"/>
    </row>
    <row r="25" spans="1:25" x14ac:dyDescent="0.25">
      <c r="A25" s="186"/>
      <c r="B25" s="75"/>
      <c r="C25" s="57"/>
      <c r="D25" s="81"/>
      <c r="E25" s="62"/>
      <c r="F25" s="81"/>
      <c r="G25" s="62"/>
      <c r="H25" s="81"/>
      <c r="I25" s="62"/>
      <c r="J25" s="81"/>
      <c r="K25" s="62"/>
      <c r="L25" s="81"/>
      <c r="M25" s="62"/>
      <c r="N25" s="81"/>
      <c r="O25" s="62"/>
      <c r="P25" s="81"/>
      <c r="Q25" s="62"/>
      <c r="R25" s="81"/>
      <c r="S25" s="62"/>
      <c r="T25" s="81"/>
      <c r="U25" s="62"/>
      <c r="V25" s="81"/>
      <c r="W25" s="62"/>
      <c r="X25" s="81"/>
      <c r="Y25" s="84"/>
    </row>
    <row r="26" spans="1:25" x14ac:dyDescent="0.25">
      <c r="A26" s="186"/>
      <c r="B26" s="75">
        <v>598559</v>
      </c>
      <c r="C26" s="57">
        <v>100</v>
      </c>
      <c r="D26" s="81"/>
      <c r="E26" s="62"/>
      <c r="F26" s="81"/>
      <c r="G26" s="62"/>
      <c r="H26" s="81"/>
      <c r="I26" s="62"/>
      <c r="J26" s="81"/>
      <c r="K26" s="62"/>
      <c r="L26" s="81"/>
      <c r="M26" s="62"/>
      <c r="N26" s="81"/>
      <c r="O26" s="62"/>
      <c r="P26" s="81"/>
      <c r="Q26" s="62"/>
      <c r="R26" s="81"/>
      <c r="S26" s="62"/>
      <c r="T26" s="81"/>
      <c r="U26" s="62"/>
      <c r="V26" s="81"/>
      <c r="W26" s="62"/>
      <c r="X26" s="81"/>
      <c r="Y26" s="84"/>
    </row>
    <row r="27" spans="1:25" x14ac:dyDescent="0.25">
      <c r="A27" s="186" t="str">
        <f>'$Modele$'!A11&amp;"-"&amp;'$Modele$'!B11&amp;"-"&amp;'$Modele$'!C11</f>
        <v>RAJA-BBA31 (QB17)-BBA31</v>
      </c>
      <c r="B27" s="75"/>
      <c r="C27" s="57"/>
      <c r="D27" s="81"/>
      <c r="E27" s="62"/>
      <c r="F27" s="81"/>
      <c r="G27" s="62"/>
      <c r="H27" s="81"/>
      <c r="I27" s="62"/>
      <c r="J27" s="81"/>
      <c r="K27" s="62"/>
      <c r="L27" s="81"/>
      <c r="M27" s="62"/>
      <c r="N27" s="81"/>
      <c r="O27" s="62"/>
      <c r="P27" s="81"/>
      <c r="Q27" s="62"/>
      <c r="R27" s="81"/>
      <c r="S27" s="62"/>
      <c r="T27" s="81"/>
      <c r="U27" s="62"/>
      <c r="V27" s="81"/>
      <c r="W27" s="62"/>
      <c r="X27" s="81"/>
      <c r="Y27" s="84"/>
    </row>
    <row r="28" spans="1:25" x14ac:dyDescent="0.25">
      <c r="A28" s="186"/>
      <c r="B28" s="67">
        <v>593506</v>
      </c>
      <c r="C28" s="57">
        <v>1080</v>
      </c>
      <c r="D28" s="81"/>
      <c r="E28" s="62"/>
      <c r="F28" s="81"/>
      <c r="G28" s="62"/>
      <c r="H28" s="81"/>
      <c r="I28" s="62"/>
      <c r="J28" s="81"/>
      <c r="K28" s="62"/>
      <c r="L28" s="81"/>
      <c r="M28" s="62"/>
      <c r="N28" s="81"/>
      <c r="O28" s="62"/>
      <c r="P28" s="81"/>
      <c r="Q28" s="62"/>
      <c r="R28" s="81"/>
      <c r="S28" s="62"/>
      <c r="T28" s="81"/>
      <c r="U28" s="62"/>
      <c r="V28" s="81"/>
      <c r="W28" s="62"/>
      <c r="X28" s="81"/>
      <c r="Y28" s="84"/>
    </row>
    <row r="29" spans="1:25" x14ac:dyDescent="0.25">
      <c r="A29" s="186"/>
      <c r="B29" s="75">
        <v>598559</v>
      </c>
      <c r="C29" s="57">
        <v>3240</v>
      </c>
      <c r="D29" s="81"/>
      <c r="E29" s="62"/>
      <c r="F29" s="81"/>
      <c r="G29" s="62"/>
      <c r="H29" s="81"/>
      <c r="I29" s="62"/>
      <c r="J29" s="81"/>
      <c r="K29" s="62"/>
      <c r="L29" s="81"/>
      <c r="M29" s="62"/>
      <c r="N29" s="81"/>
      <c r="O29" s="62"/>
      <c r="P29" s="81"/>
      <c r="Q29" s="62"/>
      <c r="R29" s="81"/>
      <c r="S29" s="62"/>
      <c r="T29" s="81"/>
      <c r="U29" s="62"/>
      <c r="V29" s="81"/>
      <c r="W29" s="62"/>
      <c r="X29" s="81"/>
      <c r="Y29" s="84"/>
    </row>
    <row r="30" spans="1:25" x14ac:dyDescent="0.25">
      <c r="A30" s="186" t="str">
        <f>'$Modele$'!A12&amp;"-"&amp;'$Modele$'!B12&amp;"-"&amp;'$Modele$'!C12</f>
        <v>RAJA-BBA25 (QB15)-BBA25</v>
      </c>
      <c r="B30" s="75"/>
      <c r="C30" s="57"/>
      <c r="D30" s="81"/>
      <c r="E30" s="62"/>
      <c r="F30" s="81"/>
      <c r="G30" s="62"/>
      <c r="H30" s="81"/>
      <c r="I30" s="62"/>
      <c r="J30" s="81"/>
      <c r="K30" s="62"/>
      <c r="L30" s="81"/>
      <c r="M30" s="62"/>
      <c r="N30" s="81"/>
      <c r="O30" s="62"/>
      <c r="P30" s="81"/>
      <c r="Q30" s="62"/>
      <c r="R30" s="81"/>
      <c r="S30" s="62"/>
      <c r="T30" s="81"/>
      <c r="U30" s="62"/>
      <c r="V30" s="81"/>
      <c r="W30" s="62"/>
      <c r="X30" s="81"/>
      <c r="Y30" s="84"/>
    </row>
    <row r="31" spans="1:25" x14ac:dyDescent="0.25">
      <c r="A31" s="186"/>
      <c r="B31" s="75"/>
      <c r="C31" s="57"/>
      <c r="D31" s="81"/>
      <c r="E31" s="62"/>
      <c r="F31" s="81"/>
      <c r="G31" s="62"/>
      <c r="H31" s="81"/>
      <c r="I31" s="62"/>
      <c r="J31" s="81"/>
      <c r="K31" s="62"/>
      <c r="L31" s="81"/>
      <c r="M31" s="62"/>
      <c r="N31" s="81"/>
      <c r="O31" s="62"/>
      <c r="P31" s="81"/>
      <c r="Q31" s="62"/>
      <c r="R31" s="81"/>
      <c r="S31" s="62"/>
      <c r="T31" s="81"/>
      <c r="U31" s="62"/>
      <c r="V31" s="81"/>
      <c r="W31" s="62"/>
      <c r="X31" s="81"/>
      <c r="Y31" s="84"/>
    </row>
    <row r="32" spans="1:25" x14ac:dyDescent="0.25">
      <c r="A32" s="186"/>
      <c r="B32" s="75"/>
      <c r="C32" s="57"/>
      <c r="D32" s="81"/>
      <c r="E32" s="62"/>
      <c r="F32" s="81"/>
      <c r="G32" s="62"/>
      <c r="H32" s="81"/>
      <c r="I32" s="62"/>
      <c r="J32" s="81"/>
      <c r="K32" s="62"/>
      <c r="L32" s="81"/>
      <c r="M32" s="62"/>
      <c r="N32" s="81"/>
      <c r="O32" s="62"/>
      <c r="P32" s="81"/>
      <c r="Q32" s="62"/>
      <c r="R32" s="81"/>
      <c r="S32" s="62"/>
      <c r="T32" s="81"/>
      <c r="U32" s="62"/>
      <c r="V32" s="81"/>
      <c r="W32" s="62"/>
      <c r="X32" s="81"/>
      <c r="Y32" s="84"/>
    </row>
    <row r="33" spans="1:25" x14ac:dyDescent="0.25">
      <c r="A33" s="186" t="str">
        <f>'$Modele$'!A13&amp;"-"&amp;'$Modele$'!B13&amp;"-"&amp;'$Modele$'!C13</f>
        <v>RAJA-BBA45 (QB25)-BBA45</v>
      </c>
      <c r="B33" s="75"/>
      <c r="C33" s="57"/>
      <c r="D33" s="81"/>
      <c r="E33" s="62"/>
      <c r="F33" s="81"/>
      <c r="G33" s="62"/>
      <c r="H33" s="81"/>
      <c r="I33" s="62"/>
      <c r="J33" s="81"/>
      <c r="K33" s="62"/>
      <c r="L33" s="81"/>
      <c r="M33" s="62"/>
      <c r="N33" s="81"/>
      <c r="O33" s="62"/>
      <c r="P33" s="81"/>
      <c r="Q33" s="62"/>
      <c r="R33" s="81"/>
      <c r="S33" s="62"/>
      <c r="T33" s="81"/>
      <c r="U33" s="62"/>
      <c r="V33" s="81"/>
      <c r="W33" s="62"/>
      <c r="X33" s="81"/>
      <c r="Y33" s="84"/>
    </row>
    <row r="34" spans="1:25" x14ac:dyDescent="0.25">
      <c r="A34" s="186"/>
      <c r="B34" s="75"/>
      <c r="C34" s="57"/>
      <c r="D34" s="81"/>
      <c r="E34" s="62"/>
      <c r="F34" s="81"/>
      <c r="G34" s="62"/>
      <c r="H34" s="81"/>
      <c r="I34" s="62"/>
      <c r="J34" s="81"/>
      <c r="K34" s="62"/>
      <c r="L34" s="81"/>
      <c r="M34" s="62"/>
      <c r="N34" s="81"/>
      <c r="O34" s="62"/>
      <c r="P34" s="81"/>
      <c r="Q34" s="62"/>
      <c r="R34" s="81"/>
      <c r="S34" s="62"/>
      <c r="T34" s="81"/>
      <c r="U34" s="62"/>
      <c r="V34" s="81"/>
      <c r="W34" s="62"/>
      <c r="X34" s="81"/>
      <c r="Y34" s="84"/>
    </row>
    <row r="35" spans="1:25" x14ac:dyDescent="0.25">
      <c r="A35" s="186"/>
      <c r="B35" s="75">
        <v>598559</v>
      </c>
      <c r="C35" s="57">
        <v>1000</v>
      </c>
      <c r="D35" s="81"/>
      <c r="E35" s="62"/>
      <c r="F35" s="81"/>
      <c r="G35" s="62"/>
      <c r="H35" s="81"/>
      <c r="I35" s="62"/>
      <c r="J35" s="81"/>
      <c r="K35" s="62"/>
      <c r="L35" s="81"/>
      <c r="M35" s="62"/>
      <c r="N35" s="81"/>
      <c r="O35" s="62"/>
      <c r="P35" s="81"/>
      <c r="Q35" s="62"/>
      <c r="R35" s="81"/>
      <c r="S35" s="62"/>
      <c r="T35" s="81"/>
      <c r="U35" s="62"/>
      <c r="V35" s="81"/>
      <c r="W35" s="62"/>
      <c r="X35" s="81"/>
      <c r="Y35" s="84"/>
    </row>
    <row r="36" spans="1:25" x14ac:dyDescent="0.25">
      <c r="A36" s="186" t="str">
        <f>'$Modele$'!A14&amp;"-"&amp;'$Modele$'!B14&amp;"-"&amp;'$Modele$'!C14</f>
        <v>RAJA-BBA50 (QB30)-BBA50</v>
      </c>
      <c r="B36" s="75"/>
      <c r="C36" s="57"/>
      <c r="D36" s="81"/>
      <c r="E36" s="62"/>
      <c r="F36" s="81"/>
      <c r="G36" s="62"/>
      <c r="H36" s="81"/>
      <c r="I36" s="62"/>
      <c r="J36" s="81"/>
      <c r="K36" s="62"/>
      <c r="L36" s="81"/>
      <c r="M36" s="62"/>
      <c r="N36" s="81"/>
      <c r="O36" s="62"/>
      <c r="P36" s="81"/>
      <c r="Q36" s="62"/>
      <c r="R36" s="81"/>
      <c r="S36" s="62"/>
      <c r="T36" s="81"/>
      <c r="U36" s="62"/>
      <c r="V36" s="81"/>
      <c r="W36" s="62"/>
      <c r="X36" s="81"/>
      <c r="Y36" s="84"/>
    </row>
    <row r="37" spans="1:25" x14ac:dyDescent="0.25">
      <c r="A37" s="186"/>
      <c r="B37" s="75"/>
      <c r="C37" s="57"/>
      <c r="D37" s="81"/>
      <c r="E37" s="62"/>
      <c r="F37" s="81"/>
      <c r="G37" s="62"/>
      <c r="H37" s="81"/>
      <c r="I37" s="62"/>
      <c r="J37" s="81"/>
      <c r="K37" s="62"/>
      <c r="L37" s="81"/>
      <c r="M37" s="62"/>
      <c r="N37" s="81"/>
      <c r="O37" s="62"/>
      <c r="P37" s="81"/>
      <c r="Q37" s="62"/>
      <c r="R37" s="81"/>
      <c r="S37" s="62"/>
      <c r="T37" s="81"/>
      <c r="U37" s="62"/>
      <c r="V37" s="81"/>
      <c r="W37" s="62"/>
      <c r="X37" s="81"/>
      <c r="Y37" s="84"/>
    </row>
    <row r="38" spans="1:25" x14ac:dyDescent="0.25">
      <c r="A38" s="186"/>
      <c r="B38" s="75">
        <v>598559</v>
      </c>
      <c r="C38" s="57">
        <v>500</v>
      </c>
      <c r="D38" s="81"/>
      <c r="E38" s="62"/>
      <c r="F38" s="81"/>
      <c r="G38" s="62"/>
      <c r="H38" s="81"/>
      <c r="I38" s="62"/>
      <c r="J38" s="81"/>
      <c r="K38" s="62"/>
      <c r="L38" s="81"/>
      <c r="M38" s="62"/>
      <c r="N38" s="81"/>
      <c r="O38" s="62"/>
      <c r="P38" s="81"/>
      <c r="Q38" s="62"/>
      <c r="R38" s="81"/>
      <c r="S38" s="62"/>
      <c r="T38" s="81"/>
      <c r="U38" s="62"/>
      <c r="V38" s="81"/>
      <c r="W38" s="62"/>
      <c r="X38" s="81"/>
      <c r="Y38" s="84"/>
    </row>
    <row r="39" spans="1:25" x14ac:dyDescent="0.25">
      <c r="A39" s="186" t="str">
        <f>'$Modele$'!A15&amp;"-"&amp;'$Modele$'!B15&amp;"-"&amp;'$Modele$'!C15</f>
        <v>RAJA-BBA55 (QB33)-BBA55</v>
      </c>
      <c r="B39" s="75"/>
      <c r="C39" s="57"/>
      <c r="D39" s="81"/>
      <c r="E39" s="62"/>
      <c r="F39" s="81"/>
      <c r="G39" s="62"/>
      <c r="H39" s="81"/>
      <c r="I39" s="62"/>
      <c r="J39" s="81"/>
      <c r="K39" s="62"/>
      <c r="L39" s="81"/>
      <c r="M39" s="62"/>
      <c r="N39" s="81"/>
      <c r="O39" s="62"/>
      <c r="P39" s="81"/>
      <c r="Q39" s="62"/>
      <c r="R39" s="81"/>
      <c r="S39" s="62"/>
      <c r="T39" s="81"/>
      <c r="U39" s="62"/>
      <c r="V39" s="81"/>
      <c r="W39" s="62"/>
      <c r="X39" s="81"/>
      <c r="Y39" s="84"/>
    </row>
    <row r="40" spans="1:25" x14ac:dyDescent="0.25">
      <c r="A40" s="186"/>
      <c r="B40" s="75"/>
      <c r="C40" s="57"/>
      <c r="D40" s="81"/>
      <c r="E40" s="62"/>
      <c r="F40" s="81"/>
      <c r="G40" s="62"/>
      <c r="H40" s="81"/>
      <c r="I40" s="62"/>
      <c r="J40" s="81"/>
      <c r="K40" s="62"/>
      <c r="L40" s="81"/>
      <c r="M40" s="62"/>
      <c r="N40" s="81"/>
      <c r="O40" s="62"/>
      <c r="P40" s="81"/>
      <c r="Q40" s="62"/>
      <c r="R40" s="81"/>
      <c r="S40" s="62"/>
      <c r="T40" s="81"/>
      <c r="U40" s="62"/>
      <c r="V40" s="81"/>
      <c r="W40" s="62"/>
      <c r="X40" s="81"/>
      <c r="Y40" s="84"/>
    </row>
    <row r="41" spans="1:25" x14ac:dyDescent="0.25">
      <c r="A41" s="186"/>
      <c r="B41" s="75"/>
      <c r="C41" s="57"/>
      <c r="D41" s="81"/>
      <c r="E41" s="62"/>
      <c r="F41" s="81"/>
      <c r="G41" s="62"/>
      <c r="H41" s="81"/>
      <c r="I41" s="62"/>
      <c r="J41" s="81"/>
      <c r="K41" s="62"/>
      <c r="L41" s="81"/>
      <c r="M41" s="62"/>
      <c r="N41" s="81"/>
      <c r="O41" s="62"/>
      <c r="P41" s="81"/>
      <c r="Q41" s="62"/>
      <c r="R41" s="81"/>
      <c r="S41" s="62"/>
      <c r="T41" s="81"/>
      <c r="U41" s="62"/>
      <c r="V41" s="81"/>
      <c r="W41" s="62"/>
      <c r="X41" s="81"/>
      <c r="Y41" s="84"/>
    </row>
    <row r="42" spans="1:25" x14ac:dyDescent="0.25">
      <c r="A42" s="186" t="str">
        <f>'$Modele$'!A16&amp;"-"&amp;'$Modele$'!B16&amp;"-"&amp;'$Modele$'!C16</f>
        <v>RAJA-BBA40-BBA40</v>
      </c>
      <c r="B42" s="75">
        <v>590847</v>
      </c>
      <c r="C42" s="57">
        <v>1080</v>
      </c>
      <c r="D42" s="81"/>
      <c r="E42" s="62"/>
      <c r="F42" s="81"/>
      <c r="G42" s="62"/>
      <c r="H42" s="81"/>
      <c r="I42" s="62"/>
      <c r="J42" s="81"/>
      <c r="K42" s="62"/>
      <c r="L42" s="81"/>
      <c r="M42" s="62"/>
      <c r="N42" s="81"/>
      <c r="O42" s="62"/>
      <c r="P42" s="81"/>
      <c r="Q42" s="62"/>
      <c r="R42" s="81"/>
      <c r="S42" s="62"/>
      <c r="T42" s="81"/>
      <c r="U42" s="62"/>
      <c r="V42" s="81"/>
      <c r="W42" s="62"/>
      <c r="X42" s="81"/>
      <c r="Y42" s="84"/>
    </row>
    <row r="43" spans="1:25" x14ac:dyDescent="0.25">
      <c r="A43" s="186"/>
      <c r="B43" s="67">
        <v>593506</v>
      </c>
      <c r="C43" s="57">
        <v>540</v>
      </c>
      <c r="D43" s="81"/>
      <c r="E43" s="62"/>
      <c r="F43" s="81"/>
      <c r="G43" s="62"/>
      <c r="H43" s="81"/>
      <c r="I43" s="62"/>
      <c r="J43" s="81"/>
      <c r="K43" s="62"/>
      <c r="L43" s="81"/>
      <c r="M43" s="62"/>
      <c r="N43" s="81"/>
      <c r="O43" s="62"/>
      <c r="P43" s="81"/>
      <c r="Q43" s="62"/>
      <c r="R43" s="81"/>
      <c r="S43" s="62"/>
      <c r="T43" s="81"/>
      <c r="U43" s="62"/>
      <c r="V43" s="81"/>
      <c r="W43" s="62"/>
      <c r="X43" s="81"/>
      <c r="Y43" s="84"/>
    </row>
    <row r="44" spans="1:25" x14ac:dyDescent="0.25">
      <c r="A44" s="186"/>
      <c r="B44" s="75">
        <v>598559</v>
      </c>
      <c r="C44" s="57">
        <v>1080</v>
      </c>
      <c r="D44" s="81"/>
      <c r="E44" s="62"/>
      <c r="F44" s="81"/>
      <c r="G44" s="62"/>
      <c r="H44" s="81"/>
      <c r="I44" s="62"/>
      <c r="J44" s="81"/>
      <c r="K44" s="62"/>
      <c r="L44" s="81"/>
      <c r="M44" s="62"/>
      <c r="N44" s="81"/>
      <c r="O44" s="62"/>
      <c r="P44" s="81"/>
      <c r="Q44" s="62"/>
      <c r="R44" s="81"/>
      <c r="S44" s="62"/>
      <c r="T44" s="81"/>
      <c r="U44" s="62"/>
      <c r="V44" s="81"/>
      <c r="W44" s="62"/>
      <c r="X44" s="81"/>
      <c r="Y44" s="84"/>
    </row>
    <row r="45" spans="1:25" x14ac:dyDescent="0.25">
      <c r="A45" s="186" t="str">
        <f>'$Modele$'!A17&amp;"-"&amp;'$Modele$'!B17&amp;"-"&amp;'$Modele$'!C17</f>
        <v>RAJA-BBA41-BBA41</v>
      </c>
      <c r="B45" s="75">
        <v>590847</v>
      </c>
      <c r="C45" s="57">
        <v>580</v>
      </c>
      <c r="D45" s="81"/>
      <c r="E45" s="62"/>
      <c r="F45" s="81"/>
      <c r="G45" s="62"/>
      <c r="H45" s="81"/>
      <c r="I45" s="62"/>
      <c r="J45" s="81"/>
      <c r="K45" s="62"/>
      <c r="L45" s="81"/>
      <c r="M45" s="62"/>
      <c r="N45" s="81"/>
      <c r="O45" s="62"/>
      <c r="P45" s="81"/>
      <c r="Q45" s="62"/>
      <c r="R45" s="81"/>
      <c r="S45" s="62"/>
      <c r="T45" s="81"/>
      <c r="U45" s="62"/>
      <c r="V45" s="81"/>
      <c r="W45" s="62"/>
      <c r="X45" s="81"/>
      <c r="Y45" s="84"/>
    </row>
    <row r="46" spans="1:25" x14ac:dyDescent="0.25">
      <c r="A46" s="186"/>
      <c r="B46" s="67">
        <v>593506</v>
      </c>
      <c r="C46" s="57">
        <v>500</v>
      </c>
      <c r="D46" s="81"/>
      <c r="E46" s="62"/>
      <c r="F46" s="81"/>
      <c r="G46" s="62"/>
      <c r="H46" s="81"/>
      <c r="I46" s="62"/>
      <c r="J46" s="81"/>
      <c r="K46" s="62"/>
      <c r="L46" s="81"/>
      <c r="M46" s="62"/>
      <c r="N46" s="81"/>
      <c r="O46" s="62"/>
      <c r="P46" s="81"/>
      <c r="Q46" s="62"/>
      <c r="R46" s="81"/>
      <c r="S46" s="62"/>
      <c r="T46" s="81"/>
      <c r="U46" s="62"/>
      <c r="V46" s="81"/>
      <c r="W46" s="62"/>
      <c r="X46" s="81"/>
      <c r="Y46" s="84"/>
    </row>
    <row r="47" spans="1:25" x14ac:dyDescent="0.25">
      <c r="A47" s="186"/>
      <c r="B47" s="75">
        <v>598559</v>
      </c>
      <c r="C47" s="57">
        <v>1620</v>
      </c>
      <c r="D47" s="81"/>
      <c r="E47" s="62"/>
      <c r="F47" s="81"/>
      <c r="G47" s="62"/>
      <c r="H47" s="81"/>
      <c r="I47" s="62"/>
      <c r="J47" s="81"/>
      <c r="K47" s="62"/>
      <c r="L47" s="81"/>
      <c r="M47" s="62"/>
      <c r="N47" s="81"/>
      <c r="O47" s="62"/>
      <c r="P47" s="81"/>
      <c r="Q47" s="62"/>
      <c r="R47" s="81"/>
      <c r="S47" s="62"/>
      <c r="T47" s="81"/>
      <c r="U47" s="62"/>
      <c r="V47" s="81"/>
      <c r="W47" s="62"/>
      <c r="X47" s="81"/>
      <c r="Y47" s="84"/>
    </row>
    <row r="48" spans="1:25" x14ac:dyDescent="0.25">
      <c r="A48" s="186" t="str">
        <f>'$Modele$'!A18&amp;"-"&amp;'$Modele$'!B18&amp;"-"&amp;'$Modele$'!C18</f>
        <v>RAJA-PAPIER DE SOIE EN FEUILLE BLEU PAMBLM-PAMBLM</v>
      </c>
      <c r="B48" s="75"/>
      <c r="C48" s="57"/>
      <c r="D48" s="81"/>
      <c r="E48" s="62"/>
      <c r="F48" s="81"/>
      <c r="G48" s="62"/>
      <c r="H48" s="81"/>
      <c r="I48" s="62"/>
      <c r="J48" s="81"/>
      <c r="K48" s="62"/>
      <c r="L48" s="81"/>
      <c r="M48" s="62"/>
      <c r="N48" s="81"/>
      <c r="O48" s="62"/>
      <c r="P48" s="81"/>
      <c r="Q48" s="62"/>
      <c r="R48" s="81"/>
      <c r="S48" s="62"/>
      <c r="T48" s="81"/>
      <c r="U48" s="62"/>
      <c r="V48" s="81"/>
      <c r="W48" s="62"/>
      <c r="X48" s="81"/>
      <c r="Y48" s="84"/>
    </row>
    <row r="49" spans="1:25" x14ac:dyDescent="0.25">
      <c r="A49" s="186"/>
      <c r="B49" s="67">
        <v>593506</v>
      </c>
      <c r="C49" s="57">
        <v>5</v>
      </c>
      <c r="D49" s="81"/>
      <c r="E49" s="62"/>
      <c r="F49" s="81"/>
      <c r="G49" s="62"/>
      <c r="H49" s="81"/>
      <c r="I49" s="62"/>
      <c r="J49" s="81"/>
      <c r="K49" s="62"/>
      <c r="L49" s="81"/>
      <c r="M49" s="62"/>
      <c r="N49" s="81"/>
      <c r="O49" s="62"/>
      <c r="P49" s="81"/>
      <c r="Q49" s="62"/>
      <c r="R49" s="81"/>
      <c r="S49" s="62"/>
      <c r="T49" s="81"/>
      <c r="U49" s="62"/>
      <c r="V49" s="81"/>
      <c r="W49" s="62"/>
      <c r="X49" s="81"/>
      <c r="Y49" s="84"/>
    </row>
    <row r="50" spans="1:25" x14ac:dyDescent="0.25">
      <c r="A50" s="186"/>
      <c r="B50" s="75"/>
      <c r="C50" s="57"/>
      <c r="D50" s="81"/>
      <c r="E50" s="62"/>
      <c r="F50" s="81"/>
      <c r="G50" s="62"/>
      <c r="H50" s="81"/>
      <c r="I50" s="62"/>
      <c r="J50" s="81"/>
      <c r="K50" s="62"/>
      <c r="L50" s="81"/>
      <c r="M50" s="62"/>
      <c r="N50" s="81"/>
      <c r="O50" s="62"/>
      <c r="P50" s="81"/>
      <c r="Q50" s="62"/>
      <c r="R50" s="81"/>
      <c r="S50" s="62"/>
      <c r="T50" s="81"/>
      <c r="U50" s="62"/>
      <c r="V50" s="81"/>
      <c r="W50" s="62"/>
      <c r="X50" s="81"/>
      <c r="Y50" s="84"/>
    </row>
    <row r="51" spans="1:25" x14ac:dyDescent="0.25">
      <c r="A51" s="186" t="str">
        <f>'$Modele$'!A19&amp;"-"&amp;'$Modele$'!B19&amp;"-"&amp;'$Modele$'!C19</f>
        <v>RAJA-CARTON FLOLAN 60X40X40 CAD29-CAD29</v>
      </c>
      <c r="B51" s="75">
        <v>590847</v>
      </c>
      <c r="C51" s="57">
        <v>240</v>
      </c>
      <c r="D51" s="81"/>
      <c r="E51" s="62"/>
      <c r="F51" s="81"/>
      <c r="G51" s="62"/>
      <c r="H51" s="81"/>
      <c r="I51" s="62"/>
      <c r="J51" s="81"/>
      <c r="K51" s="62"/>
      <c r="L51" s="81"/>
      <c r="M51" s="62"/>
      <c r="N51" s="81"/>
      <c r="O51" s="62"/>
      <c r="P51" s="81"/>
      <c r="Q51" s="62"/>
      <c r="R51" s="81"/>
      <c r="S51" s="62"/>
      <c r="T51" s="81"/>
      <c r="U51" s="62"/>
      <c r="V51" s="81"/>
      <c r="W51" s="62"/>
      <c r="X51" s="81"/>
      <c r="Y51" s="84"/>
    </row>
    <row r="52" spans="1:25" x14ac:dyDescent="0.25">
      <c r="A52" s="186"/>
      <c r="B52" s="67"/>
      <c r="C52" s="57"/>
      <c r="D52" s="81"/>
      <c r="E52" s="62"/>
      <c r="F52" s="81"/>
      <c r="G52" s="62"/>
      <c r="H52" s="81"/>
      <c r="I52" s="62"/>
      <c r="J52" s="81"/>
      <c r="K52" s="62"/>
      <c r="L52" s="81"/>
      <c r="M52" s="62"/>
      <c r="N52" s="81"/>
      <c r="O52" s="62"/>
      <c r="P52" s="81"/>
      <c r="Q52" s="62"/>
      <c r="R52" s="81"/>
      <c r="S52" s="62"/>
      <c r="T52" s="81"/>
      <c r="U52" s="62"/>
      <c r="V52" s="81"/>
      <c r="W52" s="62"/>
      <c r="X52" s="81"/>
      <c r="Y52" s="84"/>
    </row>
    <row r="53" spans="1:25" x14ac:dyDescent="0.25">
      <c r="A53" s="186"/>
      <c r="B53" s="75">
        <v>598559</v>
      </c>
      <c r="C53" s="77">
        <v>240</v>
      </c>
      <c r="D53" s="82"/>
      <c r="E53" s="74"/>
      <c r="F53" s="82"/>
      <c r="G53" s="74"/>
      <c r="H53" s="82"/>
      <c r="I53" s="74"/>
      <c r="J53" s="82"/>
      <c r="K53" s="74"/>
      <c r="L53" s="82"/>
      <c r="M53" s="74"/>
      <c r="N53" s="82"/>
      <c r="O53" s="74"/>
      <c r="P53" s="82"/>
      <c r="Q53" s="74"/>
      <c r="R53" s="82"/>
      <c r="S53" s="74"/>
      <c r="T53" s="82"/>
      <c r="U53" s="74"/>
      <c r="V53" s="82"/>
      <c r="W53" s="74"/>
      <c r="X53" s="82"/>
      <c r="Y53" s="85"/>
    </row>
    <row r="54" spans="1:25" x14ac:dyDescent="0.25">
      <c r="A54" s="186" t="str">
        <f>'$Modele$'!A20&amp;"-"&amp;'$Modele$'!B20&amp;"-"&amp;'$Modele$'!C20</f>
        <v>RAJA-RIGIBOX BOR30-BOR30</v>
      </c>
      <c r="B54" s="75"/>
      <c r="C54" s="57"/>
      <c r="D54" s="81"/>
      <c r="E54" s="62"/>
      <c r="F54" s="81"/>
      <c r="G54" s="62"/>
      <c r="H54" s="81"/>
      <c r="I54" s="62"/>
      <c r="J54" s="81"/>
      <c r="K54" s="62"/>
      <c r="L54" s="81"/>
      <c r="M54" s="62"/>
      <c r="N54" s="81"/>
      <c r="O54" s="62"/>
      <c r="P54" s="81"/>
      <c r="Q54" s="62"/>
      <c r="R54" s="81"/>
      <c r="S54" s="62"/>
      <c r="T54" s="81"/>
      <c r="U54" s="62"/>
      <c r="V54" s="81"/>
      <c r="W54" s="62"/>
      <c r="X54" s="81"/>
      <c r="Y54" s="84"/>
    </row>
    <row r="55" spans="1:25" x14ac:dyDescent="0.25">
      <c r="A55" s="186"/>
      <c r="B55" s="67">
        <v>593506</v>
      </c>
      <c r="C55" s="57">
        <v>100</v>
      </c>
      <c r="D55" s="81"/>
      <c r="E55" s="62"/>
      <c r="F55" s="81"/>
      <c r="G55" s="62"/>
      <c r="H55" s="81"/>
      <c r="I55" s="62"/>
      <c r="J55" s="81"/>
      <c r="K55" s="62"/>
      <c r="L55" s="81"/>
      <c r="M55" s="62"/>
      <c r="N55" s="81"/>
      <c r="O55" s="62"/>
      <c r="P55" s="81"/>
      <c r="Q55" s="62"/>
      <c r="R55" s="81"/>
      <c r="S55" s="62"/>
      <c r="T55" s="81"/>
      <c r="U55" s="62"/>
      <c r="V55" s="81"/>
      <c r="W55" s="62"/>
      <c r="X55" s="81"/>
      <c r="Y55" s="84"/>
    </row>
    <row r="56" spans="1:25" x14ac:dyDescent="0.25">
      <c r="A56" s="186"/>
      <c r="B56" s="75"/>
      <c r="C56" s="57"/>
      <c r="D56" s="81"/>
      <c r="E56" s="62"/>
      <c r="F56" s="81"/>
      <c r="G56" s="62"/>
      <c r="H56" s="81"/>
      <c r="I56" s="62"/>
      <c r="J56" s="81"/>
      <c r="K56" s="62"/>
      <c r="L56" s="81"/>
      <c r="M56" s="62"/>
      <c r="N56" s="81"/>
      <c r="O56" s="62"/>
      <c r="P56" s="81"/>
      <c r="Q56" s="62"/>
      <c r="R56" s="81"/>
      <c r="S56" s="62"/>
      <c r="T56" s="81"/>
      <c r="U56" s="62"/>
      <c r="V56" s="81"/>
      <c r="W56" s="62"/>
      <c r="X56" s="81"/>
      <c r="Y56" s="84"/>
    </row>
    <row r="57" spans="1:25" x14ac:dyDescent="0.25">
      <c r="A57" s="186" t="str">
        <f>'$Modele$'!A21&amp;"-"&amp;'$Modele$'!B21&amp;"-"&amp;'$Modele$'!C21</f>
        <v>RAJA-CARTON BLANC ABC110-ABC110</v>
      </c>
      <c r="B57" s="75">
        <v>590847</v>
      </c>
      <c r="C57" s="57">
        <v>1</v>
      </c>
      <c r="D57" s="81"/>
      <c r="E57" s="62"/>
      <c r="F57" s="81"/>
      <c r="G57" s="62"/>
      <c r="H57" s="81"/>
      <c r="I57" s="62"/>
      <c r="J57" s="81"/>
      <c r="K57" s="62"/>
      <c r="L57" s="81"/>
      <c r="M57" s="62"/>
      <c r="N57" s="81"/>
      <c r="O57" s="62"/>
      <c r="P57" s="81"/>
      <c r="Q57" s="62"/>
      <c r="R57" s="81"/>
      <c r="S57" s="62"/>
      <c r="T57" s="81"/>
      <c r="U57" s="62"/>
      <c r="V57" s="81"/>
      <c r="W57" s="62"/>
      <c r="X57" s="81"/>
      <c r="Y57" s="84"/>
    </row>
    <row r="58" spans="1:25" x14ac:dyDescent="0.25">
      <c r="A58" s="186"/>
      <c r="B58" s="67"/>
      <c r="C58" s="57"/>
      <c r="D58" s="81"/>
      <c r="E58" s="62"/>
      <c r="F58" s="81"/>
      <c r="G58" s="62"/>
      <c r="H58" s="81"/>
      <c r="I58" s="62"/>
      <c r="J58" s="81"/>
      <c r="K58" s="62"/>
      <c r="L58" s="81"/>
      <c r="M58" s="62"/>
      <c r="N58" s="81"/>
      <c r="O58" s="62"/>
      <c r="P58" s="81"/>
      <c r="Q58" s="62"/>
      <c r="R58" s="81"/>
      <c r="S58" s="62"/>
      <c r="T58" s="81"/>
      <c r="U58" s="62"/>
      <c r="V58" s="81"/>
      <c r="W58" s="62"/>
      <c r="X58" s="81"/>
      <c r="Y58" s="84"/>
    </row>
    <row r="59" spans="1:25" x14ac:dyDescent="0.25">
      <c r="A59" s="186"/>
      <c r="B59" s="75">
        <v>598559</v>
      </c>
      <c r="C59" s="57">
        <v>1</v>
      </c>
      <c r="D59" s="81"/>
      <c r="E59" s="62"/>
      <c r="F59" s="81"/>
      <c r="G59" s="62"/>
      <c r="H59" s="81"/>
      <c r="I59" s="62"/>
      <c r="J59" s="81"/>
      <c r="K59" s="62"/>
      <c r="L59" s="81"/>
      <c r="M59" s="62"/>
      <c r="N59" s="81"/>
      <c r="O59" s="62"/>
      <c r="P59" s="81"/>
      <c r="Q59" s="62"/>
      <c r="R59" s="81"/>
      <c r="S59" s="62"/>
      <c r="T59" s="81"/>
      <c r="U59" s="62"/>
      <c r="V59" s="81"/>
      <c r="W59" s="62"/>
      <c r="X59" s="81"/>
      <c r="Y59" s="84"/>
    </row>
    <row r="60" spans="1:25" x14ac:dyDescent="0.25">
      <c r="A60" s="186" t="str">
        <f>'$Modele$'!A22&amp;"-"&amp;'$Modele$'!B22&amp;"-"&amp;'$Modele$'!C22</f>
        <v>RAJA-CARTON CAS54-CAS54</v>
      </c>
      <c r="B60" s="75">
        <v>590847</v>
      </c>
      <c r="C60" s="57">
        <v>200</v>
      </c>
      <c r="D60" s="81"/>
      <c r="E60" s="62"/>
      <c r="F60" s="81"/>
      <c r="G60" s="62"/>
      <c r="H60" s="81"/>
      <c r="I60" s="62"/>
      <c r="J60" s="81"/>
      <c r="K60" s="62"/>
      <c r="L60" s="81"/>
      <c r="M60" s="62"/>
      <c r="N60" s="81"/>
      <c r="O60" s="62"/>
      <c r="P60" s="81"/>
      <c r="Q60" s="62"/>
      <c r="R60" s="81"/>
      <c r="S60" s="62"/>
      <c r="T60" s="81"/>
      <c r="U60" s="62"/>
      <c r="V60" s="81"/>
      <c r="W60" s="62"/>
      <c r="X60" s="81"/>
      <c r="Y60" s="60"/>
    </row>
    <row r="61" spans="1:25" x14ac:dyDescent="0.25">
      <c r="A61" s="186"/>
      <c r="B61" s="67"/>
      <c r="C61" s="57"/>
      <c r="D61" s="81"/>
      <c r="E61" s="62"/>
      <c r="F61" s="81"/>
      <c r="G61" s="62"/>
      <c r="H61" s="81"/>
      <c r="I61" s="62"/>
      <c r="J61" s="81"/>
      <c r="K61" s="62"/>
      <c r="L61" s="81"/>
      <c r="M61" s="62"/>
      <c r="N61" s="81"/>
      <c r="O61" s="62"/>
      <c r="P61" s="81"/>
      <c r="Q61" s="62"/>
      <c r="R61" s="81"/>
      <c r="S61" s="62"/>
      <c r="T61" s="81"/>
      <c r="U61" s="62"/>
      <c r="V61" s="81"/>
      <c r="W61" s="62"/>
      <c r="X61" s="81"/>
      <c r="Y61" s="60"/>
    </row>
    <row r="62" spans="1:25" x14ac:dyDescent="0.25">
      <c r="A62" s="186"/>
      <c r="B62" s="75">
        <v>598559</v>
      </c>
      <c r="C62" s="57">
        <v>400</v>
      </c>
      <c r="D62" s="81"/>
      <c r="E62" s="62"/>
      <c r="F62" s="81"/>
      <c r="G62" s="62"/>
      <c r="H62" s="81"/>
      <c r="I62" s="62"/>
      <c r="J62" s="81"/>
      <c r="K62" s="62"/>
      <c r="L62" s="81"/>
      <c r="M62" s="62"/>
      <c r="N62" s="81"/>
      <c r="O62" s="62"/>
      <c r="P62" s="81"/>
      <c r="Q62" s="62"/>
      <c r="R62" s="81"/>
      <c r="S62" s="62"/>
      <c r="T62" s="81"/>
      <c r="U62" s="62"/>
      <c r="V62" s="81"/>
      <c r="W62" s="62"/>
      <c r="X62" s="81"/>
      <c r="Y62" s="60"/>
    </row>
    <row r="63" spans="1:25" x14ac:dyDescent="0.25">
      <c r="A63" s="186" t="str">
        <f>'$Modele$'!A23&amp;"-"&amp;'$Modele$'!B23&amp;"-"&amp;'$Modele$'!C23</f>
        <v>RAJA-CARTON CAS34-CAS34</v>
      </c>
      <c r="B63" s="75"/>
      <c r="C63" s="57"/>
      <c r="D63" s="81"/>
      <c r="E63" s="62"/>
      <c r="F63" s="81"/>
      <c r="G63" s="62"/>
      <c r="H63" s="81"/>
      <c r="I63" s="62"/>
      <c r="J63" s="81"/>
      <c r="K63" s="62"/>
      <c r="L63" s="81"/>
      <c r="M63" s="62"/>
      <c r="N63" s="81"/>
      <c r="O63" s="62"/>
      <c r="P63" s="81"/>
      <c r="Q63" s="62"/>
      <c r="R63" s="81"/>
      <c r="S63" s="62"/>
      <c r="T63" s="81"/>
      <c r="U63" s="62"/>
      <c r="V63" s="81"/>
      <c r="W63" s="62"/>
      <c r="X63" s="81"/>
      <c r="Y63" s="84"/>
    </row>
    <row r="64" spans="1:25" x14ac:dyDescent="0.25">
      <c r="A64" s="186"/>
      <c r="B64" s="75"/>
      <c r="C64" s="57"/>
      <c r="D64" s="81"/>
      <c r="E64" s="62"/>
      <c r="F64" s="81"/>
      <c r="G64" s="62"/>
      <c r="H64" s="81"/>
      <c r="I64" s="62"/>
      <c r="J64" s="81"/>
      <c r="K64" s="62"/>
      <c r="L64" s="81"/>
      <c r="M64" s="62"/>
      <c r="N64" s="81"/>
      <c r="O64" s="62"/>
      <c r="P64" s="81"/>
      <c r="Q64" s="62"/>
      <c r="R64" s="81"/>
      <c r="S64" s="62"/>
      <c r="T64" s="81"/>
      <c r="U64" s="62"/>
      <c r="V64" s="81"/>
      <c r="W64" s="62"/>
      <c r="X64" s="81"/>
      <c r="Y64" s="84"/>
    </row>
    <row r="65" spans="1:25" x14ac:dyDescent="0.25">
      <c r="A65" s="186"/>
      <c r="B65" s="75"/>
      <c r="C65" s="57"/>
      <c r="D65" s="81"/>
      <c r="E65" s="62"/>
      <c r="F65" s="81"/>
      <c r="G65" s="62"/>
      <c r="H65" s="81"/>
      <c r="I65" s="62"/>
      <c r="J65" s="81"/>
      <c r="K65" s="62"/>
      <c r="L65" s="81"/>
      <c r="M65" s="62"/>
      <c r="N65" s="81"/>
      <c r="O65" s="62"/>
      <c r="P65" s="81"/>
      <c r="Q65" s="62"/>
      <c r="R65" s="81"/>
      <c r="S65" s="62"/>
      <c r="T65" s="81"/>
      <c r="U65" s="62"/>
      <c r="V65" s="81"/>
      <c r="W65" s="62"/>
      <c r="X65" s="81"/>
      <c r="Y65" s="84"/>
    </row>
    <row r="66" spans="1:25" x14ac:dyDescent="0.25">
      <c r="A66" s="186" t="str">
        <f>'$Modele$'!A24&amp;"-"&amp;'$Modele$'!B24&amp;"-"&amp;'$Modele$'!C24</f>
        <v>RAJA-SACHET A RABAT ADHESIF SPF12-SPF12</v>
      </c>
      <c r="B66" s="75">
        <v>590847</v>
      </c>
      <c r="C66" s="57">
        <v>1</v>
      </c>
      <c r="D66" s="81"/>
      <c r="E66" s="62"/>
      <c r="F66" s="81"/>
      <c r="G66" s="62"/>
      <c r="H66" s="81"/>
      <c r="I66" s="62"/>
      <c r="J66" s="81"/>
      <c r="K66" s="62"/>
      <c r="L66" s="81"/>
      <c r="M66" s="62"/>
      <c r="N66" s="81"/>
      <c r="O66" s="62"/>
      <c r="P66" s="81"/>
      <c r="Q66" s="62"/>
      <c r="R66" s="81"/>
      <c r="S66" s="62"/>
      <c r="T66" s="81"/>
      <c r="U66" s="62"/>
      <c r="V66" s="81"/>
      <c r="W66" s="62"/>
      <c r="X66" s="81"/>
      <c r="Y66" s="84"/>
    </row>
    <row r="67" spans="1:25" x14ac:dyDescent="0.25">
      <c r="A67" s="186"/>
      <c r="B67" s="67">
        <v>593506</v>
      </c>
      <c r="C67" s="57">
        <v>1</v>
      </c>
      <c r="D67" s="81"/>
      <c r="E67" s="62"/>
      <c r="F67" s="81"/>
      <c r="G67" s="62"/>
      <c r="H67" s="81"/>
      <c r="I67" s="62"/>
      <c r="J67" s="81"/>
      <c r="K67" s="62"/>
      <c r="L67" s="81"/>
      <c r="M67" s="62"/>
      <c r="N67" s="81"/>
      <c r="O67" s="62"/>
      <c r="P67" s="81"/>
      <c r="Q67" s="62"/>
      <c r="R67" s="81"/>
      <c r="S67" s="62"/>
      <c r="T67" s="81"/>
      <c r="U67" s="62"/>
      <c r="V67" s="81"/>
      <c r="W67" s="62"/>
      <c r="X67" s="81"/>
      <c r="Y67" s="84"/>
    </row>
    <row r="68" spans="1:25" x14ac:dyDescent="0.25">
      <c r="A68" s="186"/>
      <c r="B68" s="75"/>
      <c r="C68" s="57"/>
      <c r="D68" s="81"/>
      <c r="E68" s="62"/>
      <c r="F68" s="81"/>
      <c r="G68" s="62"/>
      <c r="H68" s="81"/>
      <c r="I68" s="62"/>
      <c r="J68" s="81"/>
      <c r="K68" s="62"/>
      <c r="L68" s="81"/>
      <c r="M68" s="62"/>
      <c r="N68" s="81"/>
      <c r="O68" s="62"/>
      <c r="P68" s="81"/>
      <c r="Q68" s="62"/>
      <c r="R68" s="81"/>
      <c r="S68" s="62"/>
      <c r="T68" s="81"/>
      <c r="U68" s="62"/>
      <c r="V68" s="81"/>
      <c r="W68" s="62"/>
      <c r="X68" s="81"/>
      <c r="Y68" s="84"/>
    </row>
    <row r="69" spans="1:25" x14ac:dyDescent="0.25">
      <c r="A69" s="186" t="str">
        <f>'$Modele$'!A25&amp;"-"&amp;'$Modele$'!B25&amp;"-"&amp;'$Modele$'!C25</f>
        <v>RAJA-BOB GAINE PE 200X350 GAINE20B-GAINE20B</v>
      </c>
      <c r="B69" s="75"/>
      <c r="C69" s="57"/>
      <c r="D69" s="81"/>
      <c r="E69" s="62"/>
      <c r="F69" s="81"/>
      <c r="G69" s="62"/>
      <c r="H69" s="81"/>
      <c r="I69" s="62"/>
      <c r="J69" s="81"/>
      <c r="K69" s="62"/>
      <c r="L69" s="81"/>
      <c r="M69" s="62"/>
      <c r="N69" s="81"/>
      <c r="O69" s="62"/>
      <c r="P69" s="81"/>
      <c r="Q69" s="62"/>
      <c r="R69" s="81"/>
      <c r="S69" s="62"/>
      <c r="T69" s="81"/>
      <c r="U69" s="62"/>
      <c r="V69" s="81"/>
      <c r="W69" s="62"/>
      <c r="X69" s="81"/>
      <c r="Y69" s="84"/>
    </row>
    <row r="70" spans="1:25" x14ac:dyDescent="0.25">
      <c r="A70" s="186"/>
      <c r="B70" s="75"/>
      <c r="C70" s="57"/>
      <c r="D70" s="81"/>
      <c r="E70" s="62"/>
      <c r="F70" s="81"/>
      <c r="G70" s="62"/>
      <c r="H70" s="81"/>
      <c r="I70" s="62"/>
      <c r="J70" s="81"/>
      <c r="K70" s="62"/>
      <c r="L70" s="81"/>
      <c r="M70" s="62"/>
      <c r="N70" s="81"/>
      <c r="O70" s="62"/>
      <c r="P70" s="81"/>
      <c r="Q70" s="62"/>
      <c r="R70" s="81"/>
      <c r="S70" s="62"/>
      <c r="T70" s="81"/>
      <c r="U70" s="62"/>
      <c r="V70" s="81"/>
      <c r="W70" s="62"/>
      <c r="X70" s="81"/>
      <c r="Y70" s="84"/>
    </row>
    <row r="71" spans="1:25" x14ac:dyDescent="0.25">
      <c r="A71" s="186"/>
      <c r="B71" s="75">
        <v>598559</v>
      </c>
      <c r="C71" s="57">
        <v>2</v>
      </c>
      <c r="D71" s="81"/>
      <c r="E71" s="62"/>
      <c r="F71" s="81"/>
      <c r="G71" s="62"/>
      <c r="H71" s="81"/>
      <c r="I71" s="62"/>
      <c r="J71" s="81"/>
      <c r="K71" s="62"/>
      <c r="L71" s="81"/>
      <c r="M71" s="62"/>
      <c r="N71" s="81"/>
      <c r="O71" s="62"/>
      <c r="P71" s="81"/>
      <c r="Q71" s="62"/>
      <c r="R71" s="81"/>
      <c r="S71" s="62"/>
      <c r="T71" s="81"/>
      <c r="U71" s="62"/>
      <c r="V71" s="81"/>
      <c r="W71" s="62"/>
      <c r="X71" s="81"/>
      <c r="Y71" s="84"/>
    </row>
    <row r="72" spans="1:25" x14ac:dyDescent="0.25">
      <c r="A72" s="186" t="str">
        <f>'$Modele$'!A26&amp;"-"&amp;'$Modele$'!B26&amp;"-"&amp;'$Modele$'!C26</f>
        <v>RAJA-ETIQUETTE NE PAS GERBER ETIC242-ETIC242</v>
      </c>
      <c r="B72" s="75"/>
      <c r="C72" s="57"/>
      <c r="D72" s="81"/>
      <c r="E72" s="62"/>
      <c r="F72" s="81"/>
      <c r="G72" s="62"/>
      <c r="H72" s="81"/>
      <c r="I72" s="62"/>
      <c r="J72" s="81"/>
      <c r="K72" s="62"/>
      <c r="L72" s="81"/>
      <c r="M72" s="62"/>
      <c r="N72" s="81"/>
      <c r="O72" s="62"/>
      <c r="P72" s="81"/>
      <c r="Q72" s="62"/>
      <c r="R72" s="81"/>
      <c r="S72" s="62"/>
      <c r="T72" s="81"/>
      <c r="U72" s="62"/>
      <c r="V72" s="81"/>
      <c r="W72" s="62"/>
      <c r="X72" s="81"/>
      <c r="Y72" s="84"/>
    </row>
    <row r="73" spans="1:25" x14ac:dyDescent="0.25">
      <c r="A73" s="186"/>
      <c r="B73" s="75"/>
      <c r="C73" s="57"/>
      <c r="D73" s="81"/>
      <c r="E73" s="62"/>
      <c r="F73" s="81"/>
      <c r="G73" s="62"/>
      <c r="H73" s="81"/>
      <c r="I73" s="62"/>
      <c r="J73" s="81"/>
      <c r="K73" s="62"/>
      <c r="L73" s="81"/>
      <c r="M73" s="62"/>
      <c r="N73" s="81"/>
      <c r="O73" s="62"/>
      <c r="P73" s="81"/>
      <c r="Q73" s="62"/>
      <c r="R73" s="81"/>
      <c r="S73" s="62"/>
      <c r="T73" s="81"/>
      <c r="U73" s="62"/>
      <c r="V73" s="81"/>
      <c r="W73" s="62"/>
      <c r="X73" s="81"/>
      <c r="Y73" s="84"/>
    </row>
    <row r="74" spans="1:25" x14ac:dyDescent="0.25">
      <c r="A74" s="186"/>
      <c r="B74" s="75"/>
      <c r="C74" s="57"/>
      <c r="D74" s="81"/>
      <c r="E74" s="62"/>
      <c r="F74" s="81"/>
      <c r="G74" s="62"/>
      <c r="H74" s="81"/>
      <c r="I74" s="62"/>
      <c r="J74" s="81"/>
      <c r="K74" s="62"/>
      <c r="L74" s="81"/>
      <c r="M74" s="62"/>
      <c r="N74" s="81"/>
      <c r="O74" s="62"/>
      <c r="P74" s="81"/>
      <c r="Q74" s="62"/>
      <c r="R74" s="81"/>
      <c r="S74" s="62"/>
      <c r="T74" s="81"/>
      <c r="U74" s="62"/>
      <c r="V74" s="81"/>
      <c r="W74" s="62"/>
      <c r="X74" s="81"/>
      <c r="Y74" s="84"/>
    </row>
    <row r="75" spans="1:25" x14ac:dyDescent="0.25">
      <c r="A75" s="186" t="str">
        <f>'$Modele$'!A27&amp;"-"&amp;'$Modele$'!B27&amp;"-"&amp;'$Modele$'!C27</f>
        <v>RAJA-ADHESIF ALEHOS G0016-G0016</v>
      </c>
      <c r="B75" s="75"/>
      <c r="C75" s="57"/>
      <c r="D75" s="81"/>
      <c r="E75" s="62"/>
      <c r="F75" s="81"/>
      <c r="G75" s="62"/>
      <c r="H75" s="81"/>
      <c r="I75" s="62"/>
      <c r="J75" s="81"/>
      <c r="K75" s="62"/>
      <c r="L75" s="81"/>
      <c r="M75" s="62"/>
      <c r="N75" s="81"/>
      <c r="O75" s="62"/>
      <c r="P75" s="81"/>
      <c r="Q75" s="62"/>
      <c r="R75" s="81"/>
      <c r="S75" s="62"/>
      <c r="T75" s="81"/>
      <c r="U75" s="62"/>
      <c r="V75" s="81"/>
      <c r="W75" s="62"/>
      <c r="X75" s="81"/>
      <c r="Y75" s="84"/>
    </row>
    <row r="76" spans="1:25" x14ac:dyDescent="0.25">
      <c r="A76" s="186"/>
      <c r="B76" s="75"/>
      <c r="C76" s="57"/>
      <c r="D76" s="81"/>
      <c r="E76" s="62"/>
      <c r="F76" s="81"/>
      <c r="G76" s="62"/>
      <c r="H76" s="81"/>
      <c r="I76" s="62"/>
      <c r="J76" s="81"/>
      <c r="K76" s="62"/>
      <c r="L76" s="81"/>
      <c r="M76" s="62"/>
      <c r="N76" s="81"/>
      <c r="O76" s="62"/>
      <c r="P76" s="81"/>
      <c r="Q76" s="62"/>
      <c r="R76" s="81"/>
      <c r="S76" s="62"/>
      <c r="T76" s="81"/>
      <c r="U76" s="62"/>
      <c r="V76" s="81"/>
      <c r="W76" s="62"/>
      <c r="X76" s="81"/>
      <c r="Y76" s="84"/>
    </row>
    <row r="77" spans="1:25" x14ac:dyDescent="0.25">
      <c r="A77" s="186"/>
      <c r="B77" s="76"/>
      <c r="C77" s="77"/>
      <c r="D77" s="82"/>
      <c r="E77" s="74"/>
      <c r="F77" s="82"/>
      <c r="G77" s="74"/>
      <c r="H77" s="82"/>
      <c r="I77" s="74"/>
      <c r="J77" s="82"/>
      <c r="K77" s="74"/>
      <c r="L77" s="82"/>
      <c r="M77" s="74"/>
      <c r="N77" s="82"/>
      <c r="O77" s="74"/>
      <c r="P77" s="82"/>
      <c r="Q77" s="74"/>
      <c r="R77" s="82"/>
      <c r="S77" s="74"/>
      <c r="T77" s="82"/>
      <c r="U77" s="74"/>
      <c r="V77" s="82"/>
      <c r="W77" s="74"/>
      <c r="X77" s="82"/>
      <c r="Y77" s="85"/>
    </row>
    <row r="78" spans="1:25" x14ac:dyDescent="0.25">
      <c r="A78" s="186" t="str">
        <f>'$Modele$'!A28&amp;"-"&amp;'$Modele$'!B28&amp;"-"&amp;'$Modele$'!C28</f>
        <v>RAJA-SACHET PLASTIQUE 30X40  RGP10-RGP10</v>
      </c>
      <c r="B78" s="75"/>
      <c r="C78" s="57"/>
      <c r="D78" s="81"/>
      <c r="E78" s="62"/>
      <c r="F78" s="81"/>
      <c r="G78" s="62"/>
      <c r="H78" s="81"/>
      <c r="I78" s="62"/>
      <c r="J78" s="81"/>
      <c r="K78" s="62"/>
      <c r="L78" s="81"/>
      <c r="M78" s="62"/>
      <c r="N78" s="81"/>
      <c r="O78" s="62"/>
      <c r="P78" s="81"/>
      <c r="Q78" s="62"/>
      <c r="R78" s="81"/>
      <c r="S78" s="62"/>
      <c r="T78" s="81"/>
      <c r="U78" s="62"/>
      <c r="V78" s="81"/>
      <c r="W78" s="62"/>
      <c r="X78" s="81"/>
      <c r="Y78" s="84"/>
    </row>
    <row r="79" spans="1:25" x14ac:dyDescent="0.25">
      <c r="A79" s="186"/>
      <c r="B79" s="75"/>
      <c r="C79" s="57"/>
      <c r="D79" s="81"/>
      <c r="E79" s="62"/>
      <c r="F79" s="81"/>
      <c r="G79" s="62"/>
      <c r="H79" s="81"/>
      <c r="I79" s="62"/>
      <c r="J79" s="81"/>
      <c r="K79" s="62"/>
      <c r="L79" s="81"/>
      <c r="M79" s="62"/>
      <c r="N79" s="81"/>
      <c r="O79" s="62"/>
      <c r="P79" s="81"/>
      <c r="Q79" s="62"/>
      <c r="R79" s="81"/>
      <c r="S79" s="62"/>
      <c r="T79" s="81"/>
      <c r="U79" s="62"/>
      <c r="V79" s="81"/>
      <c r="W79" s="62"/>
      <c r="X79" s="81"/>
      <c r="Y79" s="84"/>
    </row>
    <row r="80" spans="1:25" x14ac:dyDescent="0.25">
      <c r="A80" s="186"/>
      <c r="B80" s="75">
        <v>598559</v>
      </c>
      <c r="C80" s="57">
        <v>1</v>
      </c>
      <c r="D80" s="81"/>
      <c r="E80" s="62"/>
      <c r="F80" s="81"/>
      <c r="G80" s="62"/>
      <c r="H80" s="81"/>
      <c r="I80" s="62"/>
      <c r="J80" s="81"/>
      <c r="K80" s="62"/>
      <c r="L80" s="81"/>
      <c r="M80" s="62"/>
      <c r="N80" s="81"/>
      <c r="O80" s="62"/>
      <c r="P80" s="81"/>
      <c r="Q80" s="62"/>
      <c r="R80" s="81"/>
      <c r="S80" s="62"/>
      <c r="T80" s="81"/>
      <c r="U80" s="62"/>
      <c r="V80" s="81"/>
      <c r="W80" s="62"/>
      <c r="X80" s="81"/>
      <c r="Y80" s="84"/>
    </row>
    <row r="81" spans="1:25" x14ac:dyDescent="0.25">
      <c r="A81" s="186" t="str">
        <f>'$Modele$'!A29&amp;"-"&amp;'$Modele$'!B29&amp;"-"&amp;'$Modele$'!C29</f>
        <v>RAJA-SACHET PLASTIQUE 30X40  RGP09-RGP09</v>
      </c>
      <c r="B81" s="75"/>
      <c r="C81" s="57"/>
      <c r="D81" s="81"/>
      <c r="E81" s="62"/>
      <c r="F81" s="81"/>
      <c r="G81" s="62"/>
      <c r="H81" s="81"/>
      <c r="I81" s="62"/>
      <c r="J81" s="81"/>
      <c r="K81" s="62"/>
      <c r="L81" s="81"/>
      <c r="M81" s="62"/>
      <c r="N81" s="81"/>
      <c r="O81" s="62"/>
      <c r="P81" s="81"/>
      <c r="Q81" s="62"/>
      <c r="R81" s="81"/>
      <c r="S81" s="62"/>
      <c r="T81" s="81"/>
      <c r="U81" s="62"/>
      <c r="V81" s="81"/>
      <c r="W81" s="62"/>
      <c r="X81" s="81"/>
      <c r="Y81" s="84"/>
    </row>
    <row r="82" spans="1:25" x14ac:dyDescent="0.25">
      <c r="A82" s="186"/>
      <c r="B82" s="75"/>
      <c r="C82" s="57"/>
      <c r="D82" s="81"/>
      <c r="E82" s="62"/>
      <c r="F82" s="81"/>
      <c r="G82" s="62"/>
      <c r="H82" s="81"/>
      <c r="I82" s="62"/>
      <c r="J82" s="81"/>
      <c r="K82" s="62"/>
      <c r="L82" s="81"/>
      <c r="M82" s="62"/>
      <c r="N82" s="81"/>
      <c r="O82" s="62"/>
      <c r="P82" s="81"/>
      <c r="Q82" s="62"/>
      <c r="R82" s="81"/>
      <c r="S82" s="62"/>
      <c r="T82" s="81"/>
      <c r="U82" s="62"/>
      <c r="V82" s="81"/>
      <c r="W82" s="62"/>
      <c r="X82" s="81"/>
      <c r="Y82" s="84"/>
    </row>
    <row r="83" spans="1:25" x14ac:dyDescent="0.25">
      <c r="A83" s="186"/>
      <c r="B83" s="75">
        <v>598559</v>
      </c>
      <c r="C83" s="57">
        <v>1</v>
      </c>
      <c r="D83" s="81"/>
      <c r="E83" s="62"/>
      <c r="F83" s="81"/>
      <c r="G83" s="62"/>
      <c r="H83" s="81"/>
      <c r="I83" s="62"/>
      <c r="J83" s="81"/>
      <c r="K83" s="62"/>
      <c r="L83" s="81"/>
      <c r="M83" s="62"/>
      <c r="N83" s="81"/>
      <c r="O83" s="62"/>
      <c r="P83" s="81"/>
      <c r="Q83" s="62"/>
      <c r="R83" s="81"/>
      <c r="S83" s="62"/>
      <c r="T83" s="81"/>
      <c r="U83" s="62"/>
      <c r="V83" s="81"/>
      <c r="W83" s="62"/>
      <c r="X83" s="81"/>
      <c r="Y83" s="84"/>
    </row>
    <row r="84" spans="1:25" x14ac:dyDescent="0.25">
      <c r="A84" s="186" t="str">
        <f>'$Modele$'!A30&amp;"-"&amp;'$Modele$'!B30&amp;"-"&amp;'$Modele$'!C30</f>
        <v>RAJA-GAINE-GAINE35B</v>
      </c>
      <c r="B84" s="75"/>
      <c r="C84" s="57"/>
      <c r="D84" s="81"/>
      <c r="E84" s="62"/>
      <c r="F84" s="81"/>
      <c r="G84" s="62"/>
      <c r="H84" s="81"/>
      <c r="I84" s="62"/>
      <c r="J84" s="81"/>
      <c r="K84" s="62"/>
      <c r="L84" s="81"/>
      <c r="M84" s="62"/>
      <c r="N84" s="81"/>
      <c r="O84" s="62"/>
      <c r="P84" s="81"/>
      <c r="Q84" s="62"/>
      <c r="R84" s="81"/>
      <c r="S84" s="62"/>
      <c r="T84" s="81"/>
      <c r="U84" s="62"/>
      <c r="V84" s="81"/>
      <c r="W84" s="62"/>
      <c r="X84" s="81"/>
      <c r="Y84" s="84"/>
    </row>
    <row r="85" spans="1:25" x14ac:dyDescent="0.25">
      <c r="A85" s="186"/>
      <c r="B85" s="75"/>
      <c r="C85" s="57"/>
      <c r="D85" s="81"/>
      <c r="E85" s="62"/>
      <c r="F85" s="81"/>
      <c r="G85" s="62"/>
      <c r="H85" s="81"/>
      <c r="I85" s="62"/>
      <c r="J85" s="81"/>
      <c r="K85" s="62"/>
      <c r="L85" s="81"/>
      <c r="M85" s="62"/>
      <c r="N85" s="81"/>
      <c r="O85" s="62"/>
      <c r="P85" s="81"/>
      <c r="Q85" s="62"/>
      <c r="R85" s="81"/>
      <c r="S85" s="62"/>
      <c r="T85" s="81"/>
      <c r="U85" s="62"/>
      <c r="V85" s="81"/>
      <c r="W85" s="62"/>
      <c r="X85" s="81"/>
      <c r="Y85" s="84"/>
    </row>
    <row r="86" spans="1:25" x14ac:dyDescent="0.25">
      <c r="A86" s="186"/>
      <c r="B86" s="75"/>
      <c r="C86" s="57"/>
      <c r="D86" s="81"/>
      <c r="E86" s="62"/>
      <c r="F86" s="81"/>
      <c r="G86" s="62"/>
      <c r="H86" s="81"/>
      <c r="I86" s="62"/>
      <c r="J86" s="81"/>
      <c r="K86" s="62"/>
      <c r="L86" s="81"/>
      <c r="M86" s="62"/>
      <c r="N86" s="81"/>
      <c r="O86" s="62"/>
      <c r="P86" s="81"/>
      <c r="Q86" s="62"/>
      <c r="R86" s="81"/>
      <c r="S86" s="62"/>
      <c r="T86" s="81"/>
      <c r="U86" s="62"/>
      <c r="V86" s="81"/>
      <c r="W86" s="62"/>
      <c r="X86" s="81"/>
      <c r="Y86" s="84"/>
    </row>
    <row r="87" spans="1:25" x14ac:dyDescent="0.25">
      <c r="A87" s="186" t="str">
        <f>'$Modele$'!A31&amp;"-"&amp;'$Modele$'!B31&amp;"-"&amp;'$Modele$'!C31</f>
        <v>RAJA-ETIQUETTE -ETIC172</v>
      </c>
      <c r="B87" s="75"/>
      <c r="C87" s="57"/>
      <c r="D87" s="81"/>
      <c r="E87" s="62"/>
      <c r="F87" s="81"/>
      <c r="G87" s="62"/>
      <c r="H87" s="81"/>
      <c r="I87" s="62"/>
      <c r="J87" s="81"/>
      <c r="K87" s="62"/>
      <c r="L87" s="81"/>
      <c r="M87" s="62"/>
      <c r="N87" s="81"/>
      <c r="O87" s="62"/>
      <c r="P87" s="81"/>
      <c r="Q87" s="62"/>
      <c r="R87" s="81"/>
      <c r="S87" s="62"/>
      <c r="T87" s="81"/>
      <c r="U87" s="62"/>
      <c r="V87" s="81"/>
      <c r="W87" s="62"/>
      <c r="X87" s="81"/>
      <c r="Y87" s="84"/>
    </row>
    <row r="88" spans="1:25" x14ac:dyDescent="0.25">
      <c r="A88" s="186"/>
      <c r="B88" s="75"/>
      <c r="C88" s="57"/>
      <c r="D88" s="81"/>
      <c r="E88" s="62"/>
      <c r="F88" s="81"/>
      <c r="G88" s="62"/>
      <c r="H88" s="81"/>
      <c r="I88" s="62"/>
      <c r="J88" s="81"/>
      <c r="K88" s="62"/>
      <c r="L88" s="81"/>
      <c r="M88" s="62"/>
      <c r="N88" s="81"/>
      <c r="O88" s="62"/>
      <c r="P88" s="81"/>
      <c r="Q88" s="62"/>
      <c r="R88" s="81"/>
      <c r="S88" s="62"/>
      <c r="T88" s="81"/>
      <c r="U88" s="62"/>
      <c r="V88" s="81"/>
      <c r="W88" s="62"/>
      <c r="X88" s="81"/>
      <c r="Y88" s="84"/>
    </row>
    <row r="89" spans="1:25" x14ac:dyDescent="0.25">
      <c r="A89" s="186"/>
      <c r="B89" s="75"/>
      <c r="C89" s="57"/>
      <c r="D89" s="81"/>
      <c r="E89" s="62"/>
      <c r="F89" s="81"/>
      <c r="G89" s="62"/>
      <c r="H89" s="81"/>
      <c r="I89" s="62"/>
      <c r="J89" s="81"/>
      <c r="K89" s="62"/>
      <c r="L89" s="81"/>
      <c r="M89" s="62"/>
      <c r="N89" s="81"/>
      <c r="O89" s="62"/>
      <c r="P89" s="81"/>
      <c r="Q89" s="62"/>
      <c r="R89" s="81"/>
      <c r="S89" s="62"/>
      <c r="T89" s="81"/>
      <c r="U89" s="62"/>
      <c r="V89" s="81"/>
      <c r="W89" s="62"/>
      <c r="X89" s="81"/>
      <c r="Y89" s="84"/>
    </row>
    <row r="90" spans="1:25" x14ac:dyDescent="0.25">
      <c r="A90" s="58" t="str">
        <f>'$Modele$'!A32&amp;"-"&amp;'$Modele$'!B32&amp;"-"&amp;'$Modele$'!C32</f>
        <v>--</v>
      </c>
      <c r="B90" s="69"/>
      <c r="C90" s="70"/>
      <c r="D90" s="83"/>
      <c r="E90" s="60"/>
      <c r="F90" s="66"/>
      <c r="G90" s="59"/>
      <c r="H90" s="66"/>
      <c r="I90" s="59"/>
      <c r="J90" s="66"/>
      <c r="K90" s="59"/>
      <c r="L90" s="66"/>
      <c r="M90" s="59"/>
      <c r="N90" s="66"/>
      <c r="O90" s="59"/>
      <c r="P90" s="66"/>
      <c r="Q90" s="59"/>
      <c r="R90" s="66"/>
      <c r="S90" s="59"/>
      <c r="T90" s="66"/>
      <c r="U90" s="59"/>
      <c r="V90" s="66"/>
      <c r="W90" s="59"/>
      <c r="X90" s="66"/>
      <c r="Y90" s="60"/>
    </row>
    <row r="91" spans="1:25" x14ac:dyDescent="0.25">
      <c r="A91" s="186" t="str">
        <f>'$Modele$'!A33&amp;"-"&amp;'$Modele$'!B33&amp;"-"&amp;'$Modele$'!C33</f>
        <v>RAJA-CAS32 (PROMO)-CAS32</v>
      </c>
      <c r="B91" s="75"/>
      <c r="C91" s="57"/>
      <c r="D91" s="81"/>
      <c r="E91" s="62"/>
      <c r="F91" s="81"/>
      <c r="G91" s="62"/>
      <c r="H91" s="81"/>
      <c r="I91" s="62"/>
      <c r="J91" s="81"/>
      <c r="K91" s="62"/>
      <c r="L91" s="81"/>
      <c r="M91" s="62"/>
      <c r="N91" s="81"/>
      <c r="O91" s="62"/>
      <c r="P91" s="81"/>
      <c r="Q91" s="62"/>
      <c r="R91" s="81"/>
      <c r="S91" s="62"/>
      <c r="T91" s="81"/>
      <c r="U91" s="62"/>
      <c r="V91" s="81"/>
      <c r="W91" s="62"/>
      <c r="X91" s="81"/>
      <c r="Y91" s="84"/>
    </row>
    <row r="92" spans="1:25" x14ac:dyDescent="0.25">
      <c r="A92" s="186"/>
      <c r="B92" s="75"/>
      <c r="C92" s="57"/>
      <c r="D92" s="81"/>
      <c r="E92" s="62"/>
      <c r="F92" s="81"/>
      <c r="G92" s="62"/>
      <c r="H92" s="81"/>
      <c r="I92" s="62"/>
      <c r="J92" s="81"/>
      <c r="K92" s="62"/>
      <c r="L92" s="81"/>
      <c r="M92" s="62"/>
      <c r="N92" s="81"/>
      <c r="O92" s="62"/>
      <c r="P92" s="81"/>
      <c r="Q92" s="62"/>
      <c r="R92" s="81"/>
      <c r="S92" s="62"/>
      <c r="T92" s="81"/>
      <c r="U92" s="62"/>
      <c r="V92" s="81"/>
      <c r="W92" s="62"/>
      <c r="X92" s="81"/>
      <c r="Y92" s="84"/>
    </row>
    <row r="93" spans="1:25" x14ac:dyDescent="0.25">
      <c r="A93" s="186"/>
      <c r="B93" s="75"/>
      <c r="C93" s="57"/>
      <c r="D93" s="81"/>
      <c r="E93" s="62"/>
      <c r="F93" s="81"/>
      <c r="G93" s="62"/>
      <c r="H93" s="81"/>
      <c r="I93" s="62"/>
      <c r="J93" s="81"/>
      <c r="K93" s="62"/>
      <c r="L93" s="81"/>
      <c r="M93" s="62"/>
      <c r="N93" s="81"/>
      <c r="O93" s="62"/>
      <c r="P93" s="81"/>
      <c r="Q93" s="62"/>
      <c r="R93" s="81"/>
      <c r="S93" s="62"/>
      <c r="T93" s="81"/>
      <c r="U93" s="62"/>
      <c r="V93" s="81"/>
      <c r="W93" s="62"/>
      <c r="X93" s="81"/>
      <c r="Y93" s="84"/>
    </row>
    <row r="94" spans="1:25" x14ac:dyDescent="0.25">
      <c r="A94" s="186" t="str">
        <f>'$Modele$'!A34&amp;"-"&amp;'$Modele$'!B34&amp;"-"&amp;'$Modele$'!C34</f>
        <v>RAJA-CPL2532 (PROMO)-CPL2532</v>
      </c>
      <c r="B94" s="75"/>
      <c r="C94" s="57"/>
      <c r="D94" s="81"/>
      <c r="E94" s="62"/>
      <c r="F94" s="81"/>
      <c r="G94" s="62"/>
      <c r="H94" s="81"/>
      <c r="I94" s="62"/>
      <c r="J94" s="81"/>
      <c r="K94" s="62"/>
      <c r="L94" s="81"/>
      <c r="M94" s="62"/>
      <c r="N94" s="81"/>
      <c r="O94" s="62"/>
      <c r="P94" s="81"/>
      <c r="Q94" s="62"/>
      <c r="R94" s="81"/>
      <c r="S94" s="62"/>
      <c r="T94" s="81"/>
      <c r="U94" s="62"/>
      <c r="V94" s="81"/>
      <c r="W94" s="62"/>
      <c r="X94" s="81"/>
      <c r="Y94" s="84"/>
    </row>
    <row r="95" spans="1:25" x14ac:dyDescent="0.25">
      <c r="A95" s="186"/>
      <c r="B95" s="75"/>
      <c r="C95" s="57"/>
      <c r="D95" s="81"/>
      <c r="E95" s="62"/>
      <c r="F95" s="81"/>
      <c r="G95" s="62"/>
      <c r="H95" s="81"/>
      <c r="I95" s="62"/>
      <c r="J95" s="81"/>
      <c r="K95" s="62"/>
      <c r="L95" s="81"/>
      <c r="M95" s="62"/>
      <c r="N95" s="81"/>
      <c r="O95" s="62"/>
      <c r="P95" s="81"/>
      <c r="Q95" s="62"/>
      <c r="R95" s="81"/>
      <c r="S95" s="62"/>
      <c r="T95" s="81"/>
      <c r="U95" s="62"/>
      <c r="V95" s="81"/>
      <c r="W95" s="62"/>
      <c r="X95" s="81"/>
      <c r="Y95" s="84"/>
    </row>
    <row r="96" spans="1:25" x14ac:dyDescent="0.25">
      <c r="A96" s="186"/>
      <c r="B96" s="75"/>
      <c r="C96" s="57"/>
      <c r="D96" s="81"/>
      <c r="E96" s="62"/>
      <c r="F96" s="81"/>
      <c r="G96" s="62"/>
      <c r="H96" s="81"/>
      <c r="I96" s="62"/>
      <c r="J96" s="81"/>
      <c r="K96" s="62"/>
      <c r="L96" s="81"/>
      <c r="M96" s="62"/>
      <c r="N96" s="81"/>
      <c r="O96" s="62"/>
      <c r="P96" s="81"/>
      <c r="Q96" s="62"/>
      <c r="R96" s="81"/>
      <c r="S96" s="62"/>
      <c r="T96" s="81"/>
      <c r="U96" s="62"/>
      <c r="V96" s="81"/>
      <c r="W96" s="62"/>
      <c r="X96" s="81"/>
      <c r="Y96" s="84"/>
    </row>
    <row r="97" spans="1:1" x14ac:dyDescent="0.25">
      <c r="A97" s="49"/>
    </row>
    <row r="98" spans="1:1" x14ac:dyDescent="0.25">
      <c r="A98" s="49"/>
    </row>
    <row r="99" spans="1:1" x14ac:dyDescent="0.25">
      <c r="A99" s="49"/>
    </row>
    <row r="100" spans="1:1" x14ac:dyDescent="0.25">
      <c r="A100" s="49"/>
    </row>
    <row r="101" spans="1:1" x14ac:dyDescent="0.25">
      <c r="A101" s="49"/>
    </row>
    <row r="102" spans="1:1" x14ac:dyDescent="0.25">
      <c r="A102" s="49"/>
    </row>
    <row r="103" spans="1:1" x14ac:dyDescent="0.25">
      <c r="A103" s="49"/>
    </row>
    <row r="104" spans="1:1" x14ac:dyDescent="0.25">
      <c r="A104" s="49"/>
    </row>
    <row r="105" spans="1:1" x14ac:dyDescent="0.25">
      <c r="A105" s="49"/>
    </row>
    <row r="106" spans="1:1" x14ac:dyDescent="0.25">
      <c r="A106" s="49"/>
    </row>
    <row r="107" spans="1:1" x14ac:dyDescent="0.25">
      <c r="A107" s="49"/>
    </row>
    <row r="108" spans="1:1" x14ac:dyDescent="0.25">
      <c r="A108" s="49"/>
    </row>
    <row r="109" spans="1:1" x14ac:dyDescent="0.25">
      <c r="A109" s="49"/>
    </row>
    <row r="110" spans="1:1" x14ac:dyDescent="0.25">
      <c r="A110" s="49"/>
    </row>
    <row r="111" spans="1:1" x14ac:dyDescent="0.25">
      <c r="A111" s="49"/>
    </row>
    <row r="112" spans="1:1" x14ac:dyDescent="0.25">
      <c r="A112" s="49"/>
    </row>
    <row r="113" spans="1:1" x14ac:dyDescent="0.25">
      <c r="A113" s="49"/>
    </row>
    <row r="114" spans="1:1" x14ac:dyDescent="0.25">
      <c r="A114" s="49"/>
    </row>
  </sheetData>
  <mergeCells count="43">
    <mergeCell ref="G2:N2"/>
    <mergeCell ref="P4:Q4"/>
    <mergeCell ref="R4:S4"/>
    <mergeCell ref="T4:U4"/>
    <mergeCell ref="V4:W4"/>
    <mergeCell ref="X4:Y4"/>
    <mergeCell ref="D4:E4"/>
    <mergeCell ref="F4:G4"/>
    <mergeCell ref="H4:I4"/>
    <mergeCell ref="J4:K4"/>
    <mergeCell ref="L4:M4"/>
    <mergeCell ref="N4:O4"/>
    <mergeCell ref="A66:A68"/>
    <mergeCell ref="A63:A65"/>
    <mergeCell ref="A60:A62"/>
    <mergeCell ref="A57:A59"/>
    <mergeCell ref="A36:A38"/>
    <mergeCell ref="A33:A35"/>
    <mergeCell ref="A30:A32"/>
    <mergeCell ref="A27:A29"/>
    <mergeCell ref="B4:C4"/>
    <mergeCell ref="A6:A8"/>
    <mergeCell ref="A9:A11"/>
    <mergeCell ref="A21:A23"/>
    <mergeCell ref="A18:A20"/>
    <mergeCell ref="A15:A17"/>
    <mergeCell ref="A12:A14"/>
    <mergeCell ref="A94:A96"/>
    <mergeCell ref="A91:A93"/>
    <mergeCell ref="A87:A89"/>
    <mergeCell ref="A84:A86"/>
    <mergeCell ref="A24:A26"/>
    <mergeCell ref="A54:A56"/>
    <mergeCell ref="A51:A53"/>
    <mergeCell ref="A48:A50"/>
    <mergeCell ref="A45:A47"/>
    <mergeCell ref="A81:A83"/>
    <mergeCell ref="A78:A80"/>
    <mergeCell ref="A75:A77"/>
    <mergeCell ref="A72:A74"/>
    <mergeCell ref="A69:A71"/>
    <mergeCell ref="A42:A44"/>
    <mergeCell ref="A39:A41"/>
  </mergeCells>
  <hyperlinks>
    <hyperlink ref="G2:N2" location="'Conso - Montant total'!A1" display="Total par produit - Consommation - Montant total"/>
  </hyperlink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45"/>
  <sheetViews>
    <sheetView topLeftCell="A19" workbookViewId="0">
      <selection activeCell="B7" sqref="B7"/>
    </sheetView>
  </sheetViews>
  <sheetFormatPr baseColWidth="10" defaultRowHeight="15" x14ac:dyDescent="0.25"/>
  <cols>
    <col min="1" max="1" width="52.140625" style="50" bestFit="1" customWidth="1"/>
    <col min="2" max="2" width="12.7109375" style="50" customWidth="1"/>
    <col min="3" max="3" width="7.28515625" customWidth="1"/>
    <col min="4" max="4" width="7" customWidth="1"/>
  </cols>
  <sheetData>
    <row r="1" spans="1:8" x14ac:dyDescent="0.25">
      <c r="C1" s="194" t="s">
        <v>74</v>
      </c>
      <c r="D1" s="194"/>
    </row>
    <row r="2" spans="1:8" x14ac:dyDescent="0.25">
      <c r="C2" s="87" t="s">
        <v>77</v>
      </c>
      <c r="D2" s="86">
        <v>20</v>
      </c>
      <c r="E2" s="116" t="s">
        <v>108</v>
      </c>
    </row>
    <row r="3" spans="1:8" x14ac:dyDescent="0.25">
      <c r="C3" s="87" t="s">
        <v>78</v>
      </c>
      <c r="D3" s="86">
        <v>240</v>
      </c>
      <c r="E3" s="116" t="s">
        <v>108</v>
      </c>
    </row>
    <row r="4" spans="1:8" x14ac:dyDescent="0.25">
      <c r="C4" s="86"/>
      <c r="D4" s="86"/>
    </row>
    <row r="5" spans="1:8" x14ac:dyDescent="0.25">
      <c r="C5" s="89" t="s">
        <v>76</v>
      </c>
      <c r="D5" s="89">
        <v>11</v>
      </c>
    </row>
    <row r="6" spans="1:8" ht="15.75" thickBot="1" x14ac:dyDescent="0.3">
      <c r="C6" s="60"/>
      <c r="D6" s="60"/>
    </row>
    <row r="7" spans="1:8" ht="15.75" thickBot="1" x14ac:dyDescent="0.3">
      <c r="C7" s="195" t="s">
        <v>72</v>
      </c>
      <c r="D7" s="196"/>
      <c r="E7" s="195" t="s">
        <v>79</v>
      </c>
      <c r="F7" s="197"/>
      <c r="G7" s="197"/>
      <c r="H7" s="196"/>
    </row>
    <row r="8" spans="1:8" ht="30" x14ac:dyDescent="0.25">
      <c r="A8" s="97" t="s">
        <v>69</v>
      </c>
      <c r="B8" s="92" t="s">
        <v>71</v>
      </c>
      <c r="C8" s="115" t="s">
        <v>73</v>
      </c>
      <c r="D8" s="114" t="s">
        <v>75</v>
      </c>
      <c r="E8" s="119" t="s">
        <v>80</v>
      </c>
      <c r="F8" s="91" t="s">
        <v>81</v>
      </c>
      <c r="G8" s="91" t="s">
        <v>82</v>
      </c>
      <c r="H8" s="120" t="s">
        <v>83</v>
      </c>
    </row>
    <row r="9" spans="1:8" x14ac:dyDescent="0.25">
      <c r="A9" s="96" t="str">
        <f>'$Modele$'!A4&amp;"-"&amp;'$Modele$'!B4&amp;"-"&amp;'$Modele$'!C4</f>
        <v>RAJA-DISTRIMOUSSE-DTM</v>
      </c>
      <c r="B9" s="117">
        <f>' Suivi cmd RAJA'!C6+' Suivi cmd RAJA'!C7+' Suivi cmd RAJA'!C8+' Suivi cmd RAJA'!E6+' Suivi cmd RAJA'!E7+' Suivi cmd RAJA'!E8+' Suivi cmd RAJA'!G6+' Suivi cmd RAJA'!G7+' Suivi cmd RAJA'!G8+' Suivi cmd RAJA'!I6+' Suivi cmd RAJA'!I7+' Suivi cmd RAJA'!I8+' Suivi cmd RAJA'!K6+' Suivi cmd RAJA'!K7+' Suivi cmd RAJA'!K8+' Suivi cmd RAJA'!M6+' Suivi cmd RAJA'!M7+' Suivi cmd RAJA'!M8+' Suivi cmd RAJA'!O6+' Suivi cmd RAJA'!O7+' Suivi cmd RAJA'!O8+' Suivi cmd RAJA'!Q6+' Suivi cmd RAJA'!Q7+' Suivi cmd RAJA'!Q8+' Suivi cmd RAJA'!S6+' Suivi cmd RAJA'!S7+' Suivi cmd RAJA'!S8+' Suivi cmd RAJA'!U6+' Suivi cmd RAJA'!U7+' Suivi cmd RAJA'!U8+' Suivi cmd RAJA'!W6+' Suivi cmd RAJA'!W7+' Suivi cmd RAJA'!W8+' Suivi cmd RAJA'!Y6+' Suivi cmd RAJA'!Y7+' Suivi cmd RAJA'!Y8</f>
        <v>168</v>
      </c>
      <c r="C9" s="88">
        <f>B9/$D$3</f>
        <v>0.7</v>
      </c>
      <c r="D9" s="95">
        <f>C9*$D$2*$D$5</f>
        <v>154</v>
      </c>
      <c r="E9" s="121">
        <v>6.35</v>
      </c>
      <c r="F9" s="122">
        <f>B9*E9</f>
        <v>1066.8</v>
      </c>
      <c r="G9" s="122">
        <f>F9*20%</f>
        <v>213.36</v>
      </c>
      <c r="H9" s="123">
        <f>F9+G9</f>
        <v>1280.1599999999999</v>
      </c>
    </row>
    <row r="10" spans="1:8" x14ac:dyDescent="0.25">
      <c r="A10" s="96" t="str">
        <f>'$Modele$'!A5&amp;"-"&amp;'$Modele$'!B5&amp;"-"&amp;'$Modele$'!C5</f>
        <v>RAJA-QUICKBOXQB17 -QB17</v>
      </c>
      <c r="B10" s="117">
        <f>' Suivi cmd RAJA'!C9+' Suivi cmd RAJA'!C10+' Suivi cmd RAJA'!C11+' Suivi cmd RAJA'!E9+' Suivi cmd RAJA'!E10+' Suivi cmd RAJA'!E11+' Suivi cmd RAJA'!G9+' Suivi cmd RAJA'!G10+' Suivi cmd RAJA'!G11+' Suivi cmd RAJA'!I9+' Suivi cmd RAJA'!I10+' Suivi cmd RAJA'!I11+' Suivi cmd RAJA'!K9+' Suivi cmd RAJA'!K10+' Suivi cmd RAJA'!K11+' Suivi cmd RAJA'!M9+' Suivi cmd RAJA'!M10+' Suivi cmd RAJA'!M11+' Suivi cmd RAJA'!O9+' Suivi cmd RAJA'!O10+' Suivi cmd RAJA'!O11+' Suivi cmd RAJA'!Q9+' Suivi cmd RAJA'!Q10+' Suivi cmd RAJA'!Q11+' Suivi cmd RAJA'!S9+' Suivi cmd RAJA'!S10+' Suivi cmd RAJA'!S11+' Suivi cmd RAJA'!U9+' Suivi cmd RAJA'!U10+' Suivi cmd RAJA'!U11+' Suivi cmd RAJA'!W9+' Suivi cmd RAJA'!W10+' Suivi cmd RAJA'!W11+' Suivi cmd RAJA'!Y9+' Suivi cmd RAJA'!Y10+' Suivi cmd RAJA'!Y11</f>
        <v>0</v>
      </c>
      <c r="C10" s="88">
        <f t="shared" ref="C10:C40" si="0">B10/$D$3</f>
        <v>0</v>
      </c>
      <c r="D10" s="95">
        <f t="shared" ref="D10:D40" si="1">C10*$D$2*$D$5</f>
        <v>0</v>
      </c>
      <c r="E10" s="124">
        <v>0.57999999999999996</v>
      </c>
      <c r="F10" s="122">
        <f t="shared" ref="F10:F40" si="2">B10*E10</f>
        <v>0</v>
      </c>
      <c r="G10" s="122">
        <f t="shared" ref="G10:G40" si="3">F10*20%</f>
        <v>0</v>
      </c>
      <c r="H10" s="123">
        <f t="shared" ref="H10:H40" si="4">F10+G10</f>
        <v>0</v>
      </c>
    </row>
    <row r="11" spans="1:8" x14ac:dyDescent="0.25">
      <c r="A11" s="96" t="str">
        <f>'$Modele$'!A6&amp;"-"&amp;'$Modele$'!B6&amp;"-"&amp;'$Modele$'!C6</f>
        <v>RAJA-QUICKBOXQB25-QB25</v>
      </c>
      <c r="B11" s="117">
        <f>' Suivi cmd RAJA'!C12+' Suivi cmd RAJA'!C13+' Suivi cmd RAJA'!C14+' Suivi cmd RAJA'!E12+' Suivi cmd RAJA'!E13+' Suivi cmd RAJA'!E14+' Suivi cmd RAJA'!G12+' Suivi cmd RAJA'!G13+' Suivi cmd RAJA'!G14+' Suivi cmd RAJA'!I12+' Suivi cmd RAJA'!I13+' Suivi cmd RAJA'!I14+' Suivi cmd RAJA'!K12+' Suivi cmd RAJA'!K13+' Suivi cmd RAJA'!K14+' Suivi cmd RAJA'!M12+' Suivi cmd RAJA'!M13+' Suivi cmd RAJA'!M14+' Suivi cmd RAJA'!O12+' Suivi cmd RAJA'!O13+' Suivi cmd RAJA'!O14+' Suivi cmd RAJA'!Q12+' Suivi cmd RAJA'!Q13+' Suivi cmd RAJA'!Q14+' Suivi cmd RAJA'!S12+' Suivi cmd RAJA'!S13+' Suivi cmd RAJA'!S14+' Suivi cmd RAJA'!U12+' Suivi cmd RAJA'!U13+' Suivi cmd RAJA'!U14+' Suivi cmd RAJA'!W12+' Suivi cmd RAJA'!W13+' Suivi cmd RAJA'!W14+' Suivi cmd RAJA'!Y12+' Suivi cmd RAJA'!Y13+' Suivi cmd RAJA'!Y14</f>
        <v>520</v>
      </c>
      <c r="C11" s="88">
        <f t="shared" si="0"/>
        <v>2.1666666666666665</v>
      </c>
      <c r="D11" s="95">
        <f t="shared" si="1"/>
        <v>476.66666666666663</v>
      </c>
      <c r="E11" s="121">
        <v>1.2</v>
      </c>
      <c r="F11" s="122">
        <f t="shared" si="2"/>
        <v>624</v>
      </c>
      <c r="G11" s="122">
        <f t="shared" si="3"/>
        <v>124.80000000000001</v>
      </c>
      <c r="H11" s="123">
        <f t="shared" si="4"/>
        <v>748.8</v>
      </c>
    </row>
    <row r="12" spans="1:8" x14ac:dyDescent="0.25">
      <c r="A12" s="96" t="str">
        <f>'$Modele$'!A7&amp;"-"&amp;'$Modele$'!B7&amp;"-"&amp;'$Modele$'!C7</f>
        <v>RAJA-PQ 2000 PAP DE SOIE PAM01-PAM01</v>
      </c>
      <c r="B12" s="117">
        <f>' Suivi cmd RAJA'!C15+' Suivi cmd RAJA'!C16+' Suivi cmd RAJA'!C17+' Suivi cmd RAJA'!E15+' Suivi cmd RAJA'!E16+' Suivi cmd RAJA'!E17+' Suivi cmd RAJA'!G15+' Suivi cmd RAJA'!G16+' Suivi cmd RAJA'!G17+' Suivi cmd RAJA'!I15+' Suivi cmd RAJA'!I16+' Suivi cmd RAJA'!I17+' Suivi cmd RAJA'!K15+' Suivi cmd RAJA'!K16+' Suivi cmd RAJA'!K17+' Suivi cmd RAJA'!M15+' Suivi cmd RAJA'!M16+' Suivi cmd RAJA'!M17+' Suivi cmd RAJA'!O15+' Suivi cmd RAJA'!O16+' Suivi cmd RAJA'!O17+' Suivi cmd RAJA'!Q15+' Suivi cmd RAJA'!Q16+' Suivi cmd RAJA'!Q17+' Suivi cmd RAJA'!S15+' Suivi cmd RAJA'!S16+' Suivi cmd RAJA'!S17+' Suivi cmd RAJA'!U15+' Suivi cmd RAJA'!U16+' Suivi cmd RAJA'!U17+' Suivi cmd RAJA'!W15+' Suivi cmd RAJA'!W16+' Suivi cmd RAJA'!W17+' Suivi cmd RAJA'!Y15+' Suivi cmd RAJA'!Y16+' Suivi cmd RAJA'!Y17</f>
        <v>9</v>
      </c>
      <c r="C12" s="88">
        <f t="shared" si="0"/>
        <v>3.7499999999999999E-2</v>
      </c>
      <c r="D12" s="95">
        <f t="shared" si="1"/>
        <v>8.25</v>
      </c>
      <c r="E12" s="121">
        <v>34.69</v>
      </c>
      <c r="F12" s="122">
        <f t="shared" si="2"/>
        <v>312.20999999999998</v>
      </c>
      <c r="G12" s="122">
        <f t="shared" si="3"/>
        <v>62.442</v>
      </c>
      <c r="H12" s="123">
        <f t="shared" si="4"/>
        <v>374.65199999999999</v>
      </c>
    </row>
    <row r="13" spans="1:8" x14ac:dyDescent="0.25">
      <c r="A13" s="96" t="str">
        <f>'$Modele$'!A8&amp;"-"&amp;'$Modele$'!B8&amp;"-"&amp;'$Modele$'!C8</f>
        <v>RAJA-RL 1000 PASTILLE ADH ADP330-ADP330</v>
      </c>
      <c r="B13" s="117">
        <f>' Suivi cmd RAJA'!C18+' Suivi cmd RAJA'!C19+' Suivi cmd RAJA'!C20+' Suivi cmd RAJA'!E18+' Suivi cmd RAJA'!E19+' Suivi cmd RAJA'!E20+' Suivi cmd RAJA'!G18+' Suivi cmd RAJA'!G19+' Suivi cmd RAJA'!G20+' Suivi cmd RAJA'!I18+' Suivi cmd RAJA'!I19+' Suivi cmd RAJA'!I20+' Suivi cmd RAJA'!K18+' Suivi cmd RAJA'!K19+' Suivi cmd RAJA'!K20+' Suivi cmd RAJA'!M18+' Suivi cmd RAJA'!M19+' Suivi cmd RAJA'!M20+' Suivi cmd RAJA'!O18+' Suivi cmd RAJA'!O19+' Suivi cmd RAJA'!O20+' Suivi cmd RAJA'!Q18+' Suivi cmd RAJA'!Q19+' Suivi cmd RAJA'!Q20+' Suivi cmd RAJA'!S18+' Suivi cmd RAJA'!S19+' Suivi cmd RAJA'!S20+' Suivi cmd RAJA'!U18+' Suivi cmd RAJA'!U19+' Suivi cmd RAJA'!U20+' Suivi cmd RAJA'!W18+' Suivi cmd RAJA'!W19+' Suivi cmd RAJA'!W20+' Suivi cmd RAJA'!Y18+' Suivi cmd RAJA'!Y19+' Suivi cmd RAJA'!Y20</f>
        <v>0</v>
      </c>
      <c r="C13" s="88">
        <f t="shared" si="0"/>
        <v>0</v>
      </c>
      <c r="D13" s="95">
        <f t="shared" si="1"/>
        <v>0</v>
      </c>
      <c r="E13" s="124"/>
      <c r="F13" s="122">
        <f t="shared" si="2"/>
        <v>0</v>
      </c>
      <c r="G13" s="122">
        <f t="shared" si="3"/>
        <v>0</v>
      </c>
      <c r="H13" s="123">
        <f t="shared" si="4"/>
        <v>0</v>
      </c>
    </row>
    <row r="14" spans="1:8" x14ac:dyDescent="0.25">
      <c r="A14" s="96" t="str">
        <f>'$Modele$'!A9&amp;"-"&amp;'$Modele$'!B9&amp;"-"&amp;'$Modele$'!C9</f>
        <v>RAJA-POCHETTE MAIL TUFF MTG4N-MTG4N</v>
      </c>
      <c r="B14" s="117">
        <f>' Suivi cmd RAJA'!C21+' Suivi cmd RAJA'!C22+' Suivi cmd RAJA'!C23+' Suivi cmd RAJA'!E21+' Suivi cmd RAJA'!E22+' Suivi cmd RAJA'!E23+' Suivi cmd RAJA'!G21+' Suivi cmd RAJA'!G22+' Suivi cmd RAJA'!G23+' Suivi cmd RAJA'!I21+' Suivi cmd RAJA'!I22+' Suivi cmd RAJA'!I23+' Suivi cmd RAJA'!K21+' Suivi cmd RAJA'!K22+' Suivi cmd RAJA'!K23+' Suivi cmd RAJA'!M21+' Suivi cmd RAJA'!M22+' Suivi cmd RAJA'!M23+' Suivi cmd RAJA'!O21+' Suivi cmd RAJA'!O22+' Suivi cmd RAJA'!O23+' Suivi cmd RAJA'!Q21+' Suivi cmd RAJA'!Q22+' Suivi cmd RAJA'!Q23+' Suivi cmd RAJA'!S21+' Suivi cmd RAJA'!S22+' Suivi cmd RAJA'!S23+' Suivi cmd RAJA'!U21+' Suivi cmd RAJA'!U22+' Suivi cmd RAJA'!U23+' Suivi cmd RAJA'!W21+' Suivi cmd RAJA'!W22+' Suivi cmd RAJA'!W23+' Suivi cmd RAJA'!Y21+' Suivi cmd RAJA'!Y22+' Suivi cmd RAJA'!Y23</f>
        <v>10</v>
      </c>
      <c r="C14" s="88">
        <f t="shared" si="0"/>
        <v>4.1666666666666664E-2</v>
      </c>
      <c r="D14" s="95">
        <f t="shared" si="1"/>
        <v>9.1666666666666661</v>
      </c>
      <c r="E14" s="121">
        <v>13.8</v>
      </c>
      <c r="F14" s="122">
        <f t="shared" si="2"/>
        <v>138</v>
      </c>
      <c r="G14" s="122">
        <f t="shared" si="3"/>
        <v>27.6</v>
      </c>
      <c r="H14" s="123">
        <f t="shared" si="4"/>
        <v>165.6</v>
      </c>
    </row>
    <row r="15" spans="1:8" x14ac:dyDescent="0.25">
      <c r="A15" s="96" t="str">
        <f>'$Modele$'!A10&amp;"-"&amp;'$Modele$'!B10&amp;"-"&amp;'$Modele$'!C10</f>
        <v>RAJA-RAJAPOSTE RPT03-RPT03</v>
      </c>
      <c r="B15" s="117">
        <f>' Suivi cmd RAJA'!C24+' Suivi cmd RAJA'!C25+' Suivi cmd RAJA'!C26+' Suivi cmd RAJA'!E24+' Suivi cmd RAJA'!E25+' Suivi cmd RAJA'!E26+' Suivi cmd RAJA'!G24+' Suivi cmd RAJA'!G25+' Suivi cmd RAJA'!G26+' Suivi cmd RAJA'!I24+' Suivi cmd RAJA'!I25+' Suivi cmd RAJA'!I26+' Suivi cmd RAJA'!K24+' Suivi cmd RAJA'!K25+' Suivi cmd RAJA'!K26+' Suivi cmd RAJA'!M24+' Suivi cmd RAJA'!M25+' Suivi cmd RAJA'!M26+' Suivi cmd RAJA'!O24+' Suivi cmd RAJA'!O25+' Suivi cmd RAJA'!O26+' Suivi cmd RAJA'!Q24+' Suivi cmd RAJA'!Q25+' Suivi cmd RAJA'!Q26+' Suivi cmd RAJA'!S24+' Suivi cmd RAJA'!S25+' Suivi cmd RAJA'!S26+' Suivi cmd RAJA'!U24+' Suivi cmd RAJA'!U25+' Suivi cmd RAJA'!U26+' Suivi cmd RAJA'!W24+' Suivi cmd RAJA'!W25+' Suivi cmd RAJA'!W26+' Suivi cmd RAJA'!Y24+' Suivi cmd RAJA'!Y25+' Suivi cmd RAJA'!Y26</f>
        <v>200</v>
      </c>
      <c r="C15" s="88">
        <f t="shared" si="0"/>
        <v>0.83333333333333337</v>
      </c>
      <c r="D15" s="95">
        <f t="shared" si="1"/>
        <v>183.33333333333334</v>
      </c>
      <c r="E15" s="121">
        <v>0.24</v>
      </c>
      <c r="F15" s="122">
        <f t="shared" si="2"/>
        <v>48</v>
      </c>
      <c r="G15" s="122">
        <f t="shared" si="3"/>
        <v>9.6000000000000014</v>
      </c>
      <c r="H15" s="123">
        <f t="shared" si="4"/>
        <v>57.6</v>
      </c>
    </row>
    <row r="16" spans="1:8" x14ac:dyDescent="0.25">
      <c r="A16" s="96" t="str">
        <f>'$Modele$'!A11&amp;"-"&amp;'$Modele$'!B11&amp;"-"&amp;'$Modele$'!C11</f>
        <v>RAJA-BBA31 (QB17)-BBA31</v>
      </c>
      <c r="B16" s="117">
        <f>' Suivi cmd RAJA'!C27+' Suivi cmd RAJA'!C28+' Suivi cmd RAJA'!C29+' Suivi cmd RAJA'!E27+' Suivi cmd RAJA'!E28+' Suivi cmd RAJA'!E29+' Suivi cmd RAJA'!G27+' Suivi cmd RAJA'!G28+' Suivi cmd RAJA'!G29+' Suivi cmd RAJA'!I27+' Suivi cmd RAJA'!I28+' Suivi cmd RAJA'!I29+' Suivi cmd RAJA'!K27+' Suivi cmd RAJA'!K28+' Suivi cmd RAJA'!K29+' Suivi cmd RAJA'!M27+' Suivi cmd RAJA'!M28+' Suivi cmd RAJA'!M29+' Suivi cmd RAJA'!O27+' Suivi cmd RAJA'!O28+' Suivi cmd RAJA'!O29+' Suivi cmd RAJA'!Q27+' Suivi cmd RAJA'!Q28+' Suivi cmd RAJA'!Q29+' Suivi cmd RAJA'!S27+' Suivi cmd RAJA'!S28+' Suivi cmd RAJA'!S29+' Suivi cmd RAJA'!U27+' Suivi cmd RAJA'!U28+' Suivi cmd RAJA'!U29+' Suivi cmd RAJA'!W27+' Suivi cmd RAJA'!W28+' Suivi cmd RAJA'!W29+' Suivi cmd RAJA'!Y27+' Suivi cmd RAJA'!Y28+' Suivi cmd RAJA'!Y29</f>
        <v>4320</v>
      </c>
      <c r="C16" s="88">
        <f t="shared" si="0"/>
        <v>18</v>
      </c>
      <c r="D16" s="95">
        <f t="shared" si="1"/>
        <v>3960</v>
      </c>
      <c r="E16" s="121">
        <v>0.57999999999999996</v>
      </c>
      <c r="F16" s="122">
        <f t="shared" si="2"/>
        <v>2505.6</v>
      </c>
      <c r="G16" s="122">
        <f t="shared" si="3"/>
        <v>501.12</v>
      </c>
      <c r="H16" s="123">
        <f t="shared" si="4"/>
        <v>3006.72</v>
      </c>
    </row>
    <row r="17" spans="1:8" x14ac:dyDescent="0.25">
      <c r="A17" s="96" t="str">
        <f>'$Modele$'!A12&amp;"-"&amp;'$Modele$'!B12&amp;"-"&amp;'$Modele$'!C12</f>
        <v>RAJA-BBA25 (QB15)-BBA25</v>
      </c>
      <c r="B17" s="117">
        <f>' Suivi cmd RAJA'!C30+' Suivi cmd RAJA'!C31+' Suivi cmd RAJA'!C32+' Suivi cmd RAJA'!E30+' Suivi cmd RAJA'!E31+' Suivi cmd RAJA'!E32+' Suivi cmd RAJA'!G30+' Suivi cmd RAJA'!G31+' Suivi cmd RAJA'!G32+' Suivi cmd RAJA'!I30+' Suivi cmd RAJA'!I31+' Suivi cmd RAJA'!I32+' Suivi cmd RAJA'!K30+' Suivi cmd RAJA'!K31+' Suivi cmd RAJA'!K32+' Suivi cmd RAJA'!M30+' Suivi cmd RAJA'!M31+' Suivi cmd RAJA'!M32+' Suivi cmd RAJA'!O30+' Suivi cmd RAJA'!O31+' Suivi cmd RAJA'!O32+' Suivi cmd RAJA'!Q30+' Suivi cmd RAJA'!Q31+' Suivi cmd RAJA'!Q32+' Suivi cmd RAJA'!S30+' Suivi cmd RAJA'!S31+' Suivi cmd RAJA'!S32+' Suivi cmd RAJA'!U30+' Suivi cmd RAJA'!U31+' Suivi cmd RAJA'!U32+' Suivi cmd RAJA'!W30+' Suivi cmd RAJA'!W31+' Suivi cmd RAJA'!W32+' Suivi cmd RAJA'!Y30+' Suivi cmd RAJA'!Y31+' Suivi cmd RAJA'!Y32</f>
        <v>0</v>
      </c>
      <c r="C17" s="88">
        <f t="shared" si="0"/>
        <v>0</v>
      </c>
      <c r="D17" s="95">
        <f t="shared" si="1"/>
        <v>0</v>
      </c>
      <c r="E17" s="121">
        <v>0.48</v>
      </c>
      <c r="F17" s="122">
        <f t="shared" si="2"/>
        <v>0</v>
      </c>
      <c r="G17" s="122">
        <f t="shared" si="3"/>
        <v>0</v>
      </c>
      <c r="H17" s="123">
        <f t="shared" si="4"/>
        <v>0</v>
      </c>
    </row>
    <row r="18" spans="1:8" x14ac:dyDescent="0.25">
      <c r="A18" s="96" t="str">
        <f>'$Modele$'!A13&amp;"-"&amp;'$Modele$'!B13&amp;"-"&amp;'$Modele$'!C13</f>
        <v>RAJA-BBA45 (QB25)-BBA45</v>
      </c>
      <c r="B18" s="117">
        <f>' Suivi cmd RAJA'!C33+' Suivi cmd RAJA'!C34+' Suivi cmd RAJA'!C35+' Suivi cmd RAJA'!E33+' Suivi cmd RAJA'!E34+' Suivi cmd RAJA'!E35+' Suivi cmd RAJA'!G33+' Suivi cmd RAJA'!G34+' Suivi cmd RAJA'!G35+' Suivi cmd RAJA'!I33+' Suivi cmd RAJA'!I34+' Suivi cmd RAJA'!I35+' Suivi cmd RAJA'!K33+' Suivi cmd RAJA'!K34+' Suivi cmd RAJA'!K35+' Suivi cmd RAJA'!M33+' Suivi cmd RAJA'!M34+' Suivi cmd RAJA'!M35+' Suivi cmd RAJA'!O33+' Suivi cmd RAJA'!O34+' Suivi cmd RAJA'!O35+' Suivi cmd RAJA'!Q33+' Suivi cmd RAJA'!Q34+' Suivi cmd RAJA'!Q35+' Suivi cmd RAJA'!S33+' Suivi cmd RAJA'!S34+' Suivi cmd RAJA'!S35+' Suivi cmd RAJA'!U33+' Suivi cmd RAJA'!U34+' Suivi cmd RAJA'!U35+' Suivi cmd RAJA'!W33+' Suivi cmd RAJA'!W34+' Suivi cmd RAJA'!W35+' Suivi cmd RAJA'!Y33+' Suivi cmd RAJA'!Y34+' Suivi cmd RAJA'!Y35</f>
        <v>1000</v>
      </c>
      <c r="C18" s="88">
        <f t="shared" si="0"/>
        <v>4.166666666666667</v>
      </c>
      <c r="D18" s="95">
        <f t="shared" si="1"/>
        <v>916.66666666666674</v>
      </c>
      <c r="E18" s="121">
        <v>0.69</v>
      </c>
      <c r="F18" s="122">
        <f t="shared" si="2"/>
        <v>690</v>
      </c>
      <c r="G18" s="122">
        <f t="shared" si="3"/>
        <v>138</v>
      </c>
      <c r="H18" s="123">
        <f t="shared" si="4"/>
        <v>828</v>
      </c>
    </row>
    <row r="19" spans="1:8" x14ac:dyDescent="0.25">
      <c r="A19" s="96" t="str">
        <f>'$Modele$'!A14&amp;"-"&amp;'$Modele$'!B14&amp;"-"&amp;'$Modele$'!C14</f>
        <v>RAJA-BBA50 (QB30)-BBA50</v>
      </c>
      <c r="B19" s="117">
        <f>' Suivi cmd RAJA'!C36+' Suivi cmd RAJA'!C37+' Suivi cmd RAJA'!C38+' Suivi cmd RAJA'!E36+' Suivi cmd RAJA'!E37+' Suivi cmd RAJA'!E38+' Suivi cmd RAJA'!G36+' Suivi cmd RAJA'!G37+' Suivi cmd RAJA'!G38+' Suivi cmd RAJA'!I36+' Suivi cmd RAJA'!I37+' Suivi cmd RAJA'!I38+' Suivi cmd RAJA'!K36+' Suivi cmd RAJA'!K37+' Suivi cmd RAJA'!K38+' Suivi cmd RAJA'!M36+' Suivi cmd RAJA'!M37+' Suivi cmd RAJA'!M38+' Suivi cmd RAJA'!O36+' Suivi cmd RAJA'!O37+' Suivi cmd RAJA'!O38+' Suivi cmd RAJA'!Q36+' Suivi cmd RAJA'!Q37+' Suivi cmd RAJA'!Q38+' Suivi cmd RAJA'!S36+' Suivi cmd RAJA'!S37+' Suivi cmd RAJA'!S38+' Suivi cmd RAJA'!U36+' Suivi cmd RAJA'!U37+' Suivi cmd RAJA'!U38+' Suivi cmd RAJA'!W36+' Suivi cmd RAJA'!W37+' Suivi cmd RAJA'!W38+' Suivi cmd RAJA'!Y36+' Suivi cmd RAJA'!Y37+' Suivi cmd RAJA'!Y38</f>
        <v>500</v>
      </c>
      <c r="C19" s="88">
        <f t="shared" si="0"/>
        <v>2.0833333333333335</v>
      </c>
      <c r="D19" s="95">
        <f t="shared" si="1"/>
        <v>458.33333333333337</v>
      </c>
      <c r="E19" s="121">
        <v>1.17</v>
      </c>
      <c r="F19" s="122">
        <f t="shared" si="2"/>
        <v>585</v>
      </c>
      <c r="G19" s="122">
        <f t="shared" si="3"/>
        <v>117</v>
      </c>
      <c r="H19" s="123">
        <f t="shared" si="4"/>
        <v>702</v>
      </c>
    </row>
    <row r="20" spans="1:8" x14ac:dyDescent="0.25">
      <c r="A20" s="96" t="str">
        <f>'$Modele$'!A15&amp;"-"&amp;'$Modele$'!B15&amp;"-"&amp;'$Modele$'!C15</f>
        <v>RAJA-BBA55 (QB33)-BBA55</v>
      </c>
      <c r="B20" s="117">
        <f>' Suivi cmd RAJA'!C39+' Suivi cmd RAJA'!C40+' Suivi cmd RAJA'!C41+' Suivi cmd RAJA'!E39+' Suivi cmd RAJA'!E40+' Suivi cmd RAJA'!E41+' Suivi cmd RAJA'!G39+' Suivi cmd RAJA'!G40+' Suivi cmd RAJA'!G41+' Suivi cmd RAJA'!I39+' Suivi cmd RAJA'!I40+' Suivi cmd RAJA'!I41+' Suivi cmd RAJA'!K39+' Suivi cmd RAJA'!K40+' Suivi cmd RAJA'!K41+' Suivi cmd RAJA'!M39+' Suivi cmd RAJA'!M40+' Suivi cmd RAJA'!M41+' Suivi cmd RAJA'!O39+' Suivi cmd RAJA'!O40+' Suivi cmd RAJA'!O41+' Suivi cmd RAJA'!Q39+' Suivi cmd RAJA'!Q40+' Suivi cmd RAJA'!Q41+' Suivi cmd RAJA'!S39+' Suivi cmd RAJA'!S40+' Suivi cmd RAJA'!S41+' Suivi cmd RAJA'!U39+' Suivi cmd RAJA'!U40+' Suivi cmd RAJA'!U41+' Suivi cmd RAJA'!W39+' Suivi cmd RAJA'!W40+' Suivi cmd RAJA'!W41+' Suivi cmd RAJA'!Y39+' Suivi cmd RAJA'!Y40+' Suivi cmd RAJA'!Y41</f>
        <v>0</v>
      </c>
      <c r="C20" s="88">
        <f t="shared" si="0"/>
        <v>0</v>
      </c>
      <c r="D20" s="95">
        <f t="shared" si="1"/>
        <v>0</v>
      </c>
      <c r="E20" s="121">
        <v>1.45</v>
      </c>
      <c r="F20" s="122">
        <f t="shared" si="2"/>
        <v>0</v>
      </c>
      <c r="G20" s="122">
        <f t="shared" si="3"/>
        <v>0</v>
      </c>
      <c r="H20" s="123">
        <f t="shared" si="4"/>
        <v>0</v>
      </c>
    </row>
    <row r="21" spans="1:8" x14ac:dyDescent="0.25">
      <c r="A21" s="96" t="str">
        <f>'$Modele$'!A16&amp;"-"&amp;'$Modele$'!B16&amp;"-"&amp;'$Modele$'!C16</f>
        <v>RAJA-BBA40-BBA40</v>
      </c>
      <c r="B21" s="117">
        <f>' Suivi cmd RAJA'!C42+' Suivi cmd RAJA'!C43+' Suivi cmd RAJA'!C44+' Suivi cmd RAJA'!E42+' Suivi cmd RAJA'!E43+' Suivi cmd RAJA'!E44+' Suivi cmd RAJA'!G42+' Suivi cmd RAJA'!G43+' Suivi cmd RAJA'!G44+' Suivi cmd RAJA'!I42+' Suivi cmd RAJA'!I43+' Suivi cmd RAJA'!I44+' Suivi cmd RAJA'!K42+' Suivi cmd RAJA'!K43+' Suivi cmd RAJA'!K44+' Suivi cmd RAJA'!M42+' Suivi cmd RAJA'!M43+' Suivi cmd RAJA'!M44+' Suivi cmd RAJA'!O42+' Suivi cmd RAJA'!O43+' Suivi cmd RAJA'!O44+' Suivi cmd RAJA'!Q42+' Suivi cmd RAJA'!Q43+' Suivi cmd RAJA'!Q44+' Suivi cmd RAJA'!S42+' Suivi cmd RAJA'!S43+' Suivi cmd RAJA'!S44+' Suivi cmd RAJA'!U42+' Suivi cmd RAJA'!U43+' Suivi cmd RAJA'!U44+' Suivi cmd RAJA'!W42+' Suivi cmd RAJA'!W43+' Suivi cmd RAJA'!W44+' Suivi cmd RAJA'!Y42+' Suivi cmd RAJA'!Y43+' Suivi cmd RAJA'!Y44</f>
        <v>2700</v>
      </c>
      <c r="C21" s="88">
        <f t="shared" si="0"/>
        <v>11.25</v>
      </c>
      <c r="D21" s="95">
        <f t="shared" si="1"/>
        <v>2475</v>
      </c>
      <c r="E21" s="121">
        <v>0.6</v>
      </c>
      <c r="F21" s="122">
        <f t="shared" si="2"/>
        <v>1620</v>
      </c>
      <c r="G21" s="122">
        <f t="shared" si="3"/>
        <v>324</v>
      </c>
      <c r="H21" s="123">
        <f t="shared" si="4"/>
        <v>1944</v>
      </c>
    </row>
    <row r="22" spans="1:8" x14ac:dyDescent="0.25">
      <c r="A22" s="96" t="str">
        <f>'$Modele$'!A17&amp;"-"&amp;'$Modele$'!B17&amp;"-"&amp;'$Modele$'!C17</f>
        <v>RAJA-BBA41-BBA41</v>
      </c>
      <c r="B22" s="117">
        <f>' Suivi cmd RAJA'!C45+' Suivi cmd RAJA'!C46+' Suivi cmd RAJA'!C47+' Suivi cmd RAJA'!E45+' Suivi cmd RAJA'!E46+' Suivi cmd RAJA'!E47+' Suivi cmd RAJA'!G45+' Suivi cmd RAJA'!G46+' Suivi cmd RAJA'!G47+' Suivi cmd RAJA'!I45+' Suivi cmd RAJA'!I46+' Suivi cmd RAJA'!I47+' Suivi cmd RAJA'!K45+' Suivi cmd RAJA'!K46+' Suivi cmd RAJA'!K47+' Suivi cmd RAJA'!M45+' Suivi cmd RAJA'!M46+' Suivi cmd RAJA'!M47+' Suivi cmd RAJA'!O45+' Suivi cmd RAJA'!O46+' Suivi cmd RAJA'!O47+' Suivi cmd RAJA'!Q45+' Suivi cmd RAJA'!Q46+' Suivi cmd RAJA'!Q47+' Suivi cmd RAJA'!S45+' Suivi cmd RAJA'!S46+' Suivi cmd RAJA'!S47+' Suivi cmd RAJA'!U45+' Suivi cmd RAJA'!U46+' Suivi cmd RAJA'!U47+' Suivi cmd RAJA'!W45+' Suivi cmd RAJA'!W46+' Suivi cmd RAJA'!W47+' Suivi cmd RAJA'!Y45+' Suivi cmd RAJA'!Y46+' Suivi cmd RAJA'!Y47</f>
        <v>2700</v>
      </c>
      <c r="C22" s="88">
        <f t="shared" si="0"/>
        <v>11.25</v>
      </c>
      <c r="D22" s="95">
        <f t="shared" si="1"/>
        <v>2475</v>
      </c>
      <c r="E22" s="121">
        <v>0.72</v>
      </c>
      <c r="F22" s="122">
        <f t="shared" si="2"/>
        <v>1944</v>
      </c>
      <c r="G22" s="122">
        <f t="shared" si="3"/>
        <v>388.8</v>
      </c>
      <c r="H22" s="123">
        <f t="shared" si="4"/>
        <v>2332.8000000000002</v>
      </c>
    </row>
    <row r="23" spans="1:8" x14ac:dyDescent="0.25">
      <c r="A23" s="96" t="str">
        <f>'$Modele$'!A18&amp;"-"&amp;'$Modele$'!B18&amp;"-"&amp;'$Modele$'!C18</f>
        <v>RAJA-PAPIER DE SOIE EN FEUILLE BLEU PAMBLM-PAMBLM</v>
      </c>
      <c r="B23" s="117">
        <f>' Suivi cmd RAJA'!C48+' Suivi cmd RAJA'!C49+' Suivi cmd RAJA'!C50+' Suivi cmd RAJA'!E48+' Suivi cmd RAJA'!E49+' Suivi cmd RAJA'!E50+' Suivi cmd RAJA'!G48++' Suivi cmd RAJA'!G49+' Suivi cmd RAJA'!G50+' Suivi cmd RAJA'!I48+' Suivi cmd RAJA'!I49+' Suivi cmd RAJA'!I50+' Suivi cmd RAJA'!K48+' Suivi cmd RAJA'!K49+' Suivi cmd RAJA'!K50+' Suivi cmd RAJA'!M48+' Suivi cmd RAJA'!M49+' Suivi cmd RAJA'!M50+' Suivi cmd RAJA'!O48+' Suivi cmd RAJA'!O49+' Suivi cmd RAJA'!O50+' Suivi cmd RAJA'!Q48+' Suivi cmd RAJA'!Q49+' Suivi cmd RAJA'!Q50+' Suivi cmd RAJA'!S48+' Suivi cmd RAJA'!S49+' Suivi cmd RAJA'!S50+' Suivi cmd RAJA'!U48+' Suivi cmd RAJA'!U49+' Suivi cmd RAJA'!U50+' Suivi cmd RAJA'!W48+' Suivi cmd RAJA'!W49+' Suivi cmd RAJA'!W50+' Suivi cmd RAJA'!Y48+' Suivi cmd RAJA'!Y49+' Suivi cmd RAJA'!Y50</f>
        <v>5</v>
      </c>
      <c r="C23" s="88">
        <f t="shared" si="0"/>
        <v>2.0833333333333332E-2</v>
      </c>
      <c r="D23" s="95">
        <f t="shared" si="1"/>
        <v>4.583333333333333</v>
      </c>
      <c r="E23" s="121">
        <v>22.16</v>
      </c>
      <c r="F23" s="122">
        <f t="shared" si="2"/>
        <v>110.8</v>
      </c>
      <c r="G23" s="122">
        <f t="shared" si="3"/>
        <v>22.16</v>
      </c>
      <c r="H23" s="123">
        <f t="shared" si="4"/>
        <v>132.96</v>
      </c>
    </row>
    <row r="24" spans="1:8" x14ac:dyDescent="0.25">
      <c r="A24" s="96" t="str">
        <f>'$Modele$'!A19&amp;"-"&amp;'$Modele$'!B19&amp;"-"&amp;'$Modele$'!C19</f>
        <v>RAJA-CARTON FLOLAN 60X40X40 CAD29-CAD29</v>
      </c>
      <c r="B24" s="117">
        <f>' Suivi cmd RAJA'!C51+' Suivi cmd RAJA'!C52+' Suivi cmd RAJA'!C53+' Suivi cmd RAJA'!E51+' Suivi cmd RAJA'!E52+' Suivi cmd RAJA'!E53+' Suivi cmd RAJA'!G51+' Suivi cmd RAJA'!G52+' Suivi cmd RAJA'!G53+' Suivi cmd RAJA'!I51+' Suivi cmd RAJA'!I52+' Suivi cmd RAJA'!I53+' Suivi cmd RAJA'!K51+' Suivi cmd RAJA'!K52+' Suivi cmd RAJA'!K53+' Suivi cmd RAJA'!M51+' Suivi cmd RAJA'!M52+' Suivi cmd RAJA'!M53+' Suivi cmd RAJA'!O51+' Suivi cmd RAJA'!O52+' Suivi cmd RAJA'!O53+' Suivi cmd RAJA'!Q51+' Suivi cmd RAJA'!Q52+' Suivi cmd RAJA'!Q53+' Suivi cmd RAJA'!S51+' Suivi cmd RAJA'!S52+' Suivi cmd RAJA'!S53+' Suivi cmd RAJA'!U51+' Suivi cmd RAJA'!U52+' Suivi cmd RAJA'!U53+' Suivi cmd RAJA'!W51+' Suivi cmd RAJA'!W52+' Suivi cmd RAJA'!W53+' Suivi cmd RAJA'!Y51+' Suivi cmd RAJA'!Y52+' Suivi cmd RAJA'!Y53</f>
        <v>480</v>
      </c>
      <c r="C24" s="88">
        <f t="shared" si="0"/>
        <v>2</v>
      </c>
      <c r="D24" s="95">
        <f t="shared" si="1"/>
        <v>440</v>
      </c>
      <c r="E24" s="121">
        <v>1.24</v>
      </c>
      <c r="F24" s="122">
        <f t="shared" si="2"/>
        <v>595.20000000000005</v>
      </c>
      <c r="G24" s="122">
        <f t="shared" si="3"/>
        <v>119.04000000000002</v>
      </c>
      <c r="H24" s="123">
        <f t="shared" si="4"/>
        <v>714.24</v>
      </c>
    </row>
    <row r="25" spans="1:8" x14ac:dyDescent="0.25">
      <c r="A25" s="96" t="str">
        <f>'$Modele$'!A20&amp;"-"&amp;'$Modele$'!B20&amp;"-"&amp;'$Modele$'!C20</f>
        <v>RAJA-RIGIBOX BOR30-BOR30</v>
      </c>
      <c r="B25" s="117">
        <f>' Suivi cmd RAJA'!C54+' Suivi cmd RAJA'!C55+' Suivi cmd RAJA'!C56+' Suivi cmd RAJA'!E54+' Suivi cmd RAJA'!E55+' Suivi cmd RAJA'!E56+' Suivi cmd RAJA'!G54+' Suivi cmd RAJA'!G55+' Suivi cmd RAJA'!G56+' Suivi cmd RAJA'!I54+' Suivi cmd RAJA'!I55+' Suivi cmd RAJA'!I56+' Suivi cmd RAJA'!K54+' Suivi cmd RAJA'!K55+' Suivi cmd RAJA'!K56+' Suivi cmd RAJA'!M54+' Suivi cmd RAJA'!M55+' Suivi cmd RAJA'!M56+' Suivi cmd RAJA'!O54+' Suivi cmd RAJA'!O55+' Suivi cmd RAJA'!O56+' Suivi cmd RAJA'!Q54+' Suivi cmd RAJA'!Q55+' Suivi cmd RAJA'!Q56+' Suivi cmd RAJA'!S54+' Suivi cmd RAJA'!S55+' Suivi cmd RAJA'!S56+' Suivi cmd RAJA'!U54+' Suivi cmd RAJA'!U55+' Suivi cmd RAJA'!U56+' Suivi cmd RAJA'!W54+' Suivi cmd RAJA'!W55+' Suivi cmd RAJA'!W56+' Suivi cmd RAJA'!Y54+' Suivi cmd RAJA'!Y55+' Suivi cmd RAJA'!Y56</f>
        <v>100</v>
      </c>
      <c r="C25" s="88">
        <f t="shared" si="0"/>
        <v>0.41666666666666669</v>
      </c>
      <c r="D25" s="95">
        <f t="shared" si="1"/>
        <v>91.666666666666671</v>
      </c>
      <c r="E25" s="121">
        <v>0.56000000000000005</v>
      </c>
      <c r="F25" s="122">
        <f t="shared" si="2"/>
        <v>56.000000000000007</v>
      </c>
      <c r="G25" s="122">
        <f t="shared" si="3"/>
        <v>11.200000000000003</v>
      </c>
      <c r="H25" s="123">
        <f t="shared" si="4"/>
        <v>67.200000000000017</v>
      </c>
    </row>
    <row r="26" spans="1:8" x14ac:dyDescent="0.25">
      <c r="A26" s="96" t="str">
        <f>'$Modele$'!A21&amp;"-"&amp;'$Modele$'!B21&amp;"-"&amp;'$Modele$'!C21</f>
        <v>RAJA-CARTON BLANC ABC110-ABC110</v>
      </c>
      <c r="B26" s="117">
        <f>' Suivi cmd RAJA'!C57+' Suivi cmd RAJA'!C58+' Suivi cmd RAJA'!C59+' Suivi cmd RAJA'!E57+' Suivi cmd RAJA'!E58+' Suivi cmd RAJA'!E59+' Suivi cmd RAJA'!G57+' Suivi cmd RAJA'!G58+' Suivi cmd RAJA'!G59+' Suivi cmd RAJA'!I57+' Suivi cmd RAJA'!I58+' Suivi cmd RAJA'!I59+' Suivi cmd RAJA'!K57+' Suivi cmd RAJA'!K58+' Suivi cmd RAJA'!K59+' Suivi cmd RAJA'!M57+' Suivi cmd RAJA'!M58+' Suivi cmd RAJA'!M59+' Suivi cmd RAJA'!O57+' Suivi cmd RAJA'!O58+' Suivi cmd RAJA'!O59+' Suivi cmd RAJA'!Q57+' Suivi cmd RAJA'!Q58+' Suivi cmd RAJA'!Q59+' Suivi cmd RAJA'!S57+' Suivi cmd RAJA'!S58+' Suivi cmd RAJA'!S59+' Suivi cmd RAJA'!U57+' Suivi cmd RAJA'!U58+' Suivi cmd RAJA'!U59+' Suivi cmd RAJA'!W57+' Suivi cmd RAJA'!W58+' Suivi cmd RAJA'!W59+' Suivi cmd RAJA'!Y57+' Suivi cmd RAJA'!Y58+' Suivi cmd RAJA'!Y59</f>
        <v>2</v>
      </c>
      <c r="C26" s="88">
        <f t="shared" si="0"/>
        <v>8.3333333333333332E-3</v>
      </c>
      <c r="D26" s="95">
        <f t="shared" si="1"/>
        <v>1.8333333333333333</v>
      </c>
      <c r="E26" s="121">
        <v>58.96</v>
      </c>
      <c r="F26" s="122">
        <f t="shared" si="2"/>
        <v>117.92</v>
      </c>
      <c r="G26" s="122">
        <f t="shared" si="3"/>
        <v>23.584000000000003</v>
      </c>
      <c r="H26" s="123">
        <f t="shared" si="4"/>
        <v>141.50400000000002</v>
      </c>
    </row>
    <row r="27" spans="1:8" x14ac:dyDescent="0.25">
      <c r="A27" s="96" t="str">
        <f>'$Modele$'!A22&amp;"-"&amp;'$Modele$'!B22&amp;"-"&amp;'$Modele$'!C22</f>
        <v>RAJA-CARTON CAS54-CAS54</v>
      </c>
      <c r="B27" s="117">
        <f>' Suivi cmd RAJA'!C60+' Suivi cmd RAJA'!C61+' Suivi cmd RAJA'!C62+' Suivi cmd RAJA'!E60+' Suivi cmd RAJA'!E61+' Suivi cmd RAJA'!E62+' Suivi cmd RAJA'!G60+' Suivi cmd RAJA'!G61+' Suivi cmd RAJA'!G62+' Suivi cmd RAJA'!I60+' Suivi cmd RAJA'!I61+' Suivi cmd RAJA'!I62+' Suivi cmd RAJA'!K60+' Suivi cmd RAJA'!K61+' Suivi cmd RAJA'!K62+' Suivi cmd RAJA'!M60+' Suivi cmd RAJA'!M61+' Suivi cmd RAJA'!M62+' Suivi cmd RAJA'!O60+' Suivi cmd RAJA'!O61+' Suivi cmd RAJA'!O62+' Suivi cmd RAJA'!Q60+' Suivi cmd RAJA'!Q61+' Suivi cmd RAJA'!Q62+' Suivi cmd RAJA'!S60+' Suivi cmd RAJA'!S61+' Suivi cmd RAJA'!S62+' Suivi cmd RAJA'!U60+' Suivi cmd RAJA'!U61+' Suivi cmd RAJA'!U62+' Suivi cmd RAJA'!W60+' Suivi cmd RAJA'!W61+' Suivi cmd RAJA'!W62+' Suivi cmd RAJA'!Y60+' Suivi cmd RAJA'!Y61+' Suivi cmd RAJA'!Y62</f>
        <v>600</v>
      </c>
      <c r="C27" s="88">
        <f t="shared" si="0"/>
        <v>2.5</v>
      </c>
      <c r="D27" s="95">
        <f t="shared" si="1"/>
        <v>550</v>
      </c>
      <c r="E27" s="121">
        <v>0.84</v>
      </c>
      <c r="F27" s="122">
        <f t="shared" si="2"/>
        <v>504</v>
      </c>
      <c r="G27" s="122">
        <f t="shared" si="3"/>
        <v>100.80000000000001</v>
      </c>
      <c r="H27" s="123">
        <f t="shared" si="4"/>
        <v>604.79999999999995</v>
      </c>
    </row>
    <row r="28" spans="1:8" x14ac:dyDescent="0.25">
      <c r="A28" s="96" t="str">
        <f>'$Modele$'!A23&amp;"-"&amp;'$Modele$'!B23&amp;"-"&amp;'$Modele$'!C23</f>
        <v>RAJA-CARTON CAS34-CAS34</v>
      </c>
      <c r="B28" s="117">
        <f>' Suivi cmd RAJA'!C63+' Suivi cmd RAJA'!C64+' Suivi cmd RAJA'!C65+' Suivi cmd RAJA'!E63+' Suivi cmd RAJA'!E64+' Suivi cmd RAJA'!E65+' Suivi cmd RAJA'!G63+' Suivi cmd RAJA'!G64+' Suivi cmd RAJA'!G65+' Suivi cmd RAJA'!I63+' Suivi cmd RAJA'!I64+' Suivi cmd RAJA'!I65+' Suivi cmd RAJA'!K63+' Suivi cmd RAJA'!K64+' Suivi cmd RAJA'!K65+' Suivi cmd RAJA'!M63+' Suivi cmd RAJA'!M64+' Suivi cmd RAJA'!M65+' Suivi cmd RAJA'!O63+' Suivi cmd RAJA'!O64+' Suivi cmd RAJA'!O65+' Suivi cmd RAJA'!Q63+' Suivi cmd RAJA'!Q64+' Suivi cmd RAJA'!Q65+' Suivi cmd RAJA'!S63+' Suivi cmd RAJA'!S64+' Suivi cmd RAJA'!S65+' Suivi cmd RAJA'!U63+' Suivi cmd RAJA'!U64+' Suivi cmd RAJA'!U65+' Suivi cmd RAJA'!W63+' Suivi cmd RAJA'!W64+' Suivi cmd RAJA'!W65+' Suivi cmd RAJA'!Y63+' Suivi cmd RAJA'!Y64+' Suivi cmd RAJA'!Y65</f>
        <v>0</v>
      </c>
      <c r="C28" s="88">
        <f t="shared" si="0"/>
        <v>0</v>
      </c>
      <c r="D28" s="95">
        <f t="shared" si="1"/>
        <v>0</v>
      </c>
      <c r="E28" s="124">
        <v>1.2</v>
      </c>
      <c r="F28" s="122">
        <f t="shared" si="2"/>
        <v>0</v>
      </c>
      <c r="G28" s="122">
        <f t="shared" si="3"/>
        <v>0</v>
      </c>
      <c r="H28" s="123">
        <f t="shared" si="4"/>
        <v>0</v>
      </c>
    </row>
    <row r="29" spans="1:8" x14ac:dyDescent="0.25">
      <c r="A29" s="96" t="str">
        <f>'$Modele$'!A24&amp;"-"&amp;'$Modele$'!B24&amp;"-"&amp;'$Modele$'!C24</f>
        <v>RAJA-SACHET A RABAT ADHESIF SPF12-SPF12</v>
      </c>
      <c r="B29" s="117">
        <f>' Suivi cmd RAJA'!C66+' Suivi cmd RAJA'!C67+' Suivi cmd RAJA'!C68+' Suivi cmd RAJA'!E66+' Suivi cmd RAJA'!E67+' Suivi cmd RAJA'!E68+' Suivi cmd RAJA'!G66+' Suivi cmd RAJA'!G67+' Suivi cmd RAJA'!G68+' Suivi cmd RAJA'!I66+' Suivi cmd RAJA'!I67+' Suivi cmd RAJA'!I68+' Suivi cmd RAJA'!K66+' Suivi cmd RAJA'!K67+' Suivi cmd RAJA'!K68+' Suivi cmd RAJA'!M66+' Suivi cmd RAJA'!M67+' Suivi cmd RAJA'!M68+' Suivi cmd RAJA'!O66+' Suivi cmd RAJA'!O67+' Suivi cmd RAJA'!O68+' Suivi cmd RAJA'!Q66+' Suivi cmd RAJA'!Q67+' Suivi cmd RAJA'!Q68+' Suivi cmd RAJA'!S66+' Suivi cmd RAJA'!S67+' Suivi cmd RAJA'!S68+' Suivi cmd RAJA'!U66+' Suivi cmd RAJA'!U67+' Suivi cmd RAJA'!U68+' Suivi cmd RAJA'!W66+' Suivi cmd RAJA'!W67+' Suivi cmd RAJA'!W68+' Suivi cmd RAJA'!Y66+' Suivi cmd RAJA'!Y67+' Suivi cmd RAJA'!Y68</f>
        <v>2</v>
      </c>
      <c r="C29" s="88">
        <f t="shared" si="0"/>
        <v>8.3333333333333332E-3</v>
      </c>
      <c r="D29" s="95">
        <f t="shared" si="1"/>
        <v>1.8333333333333333</v>
      </c>
      <c r="E29" s="121">
        <v>47.4</v>
      </c>
      <c r="F29" s="122">
        <f t="shared" si="2"/>
        <v>94.8</v>
      </c>
      <c r="G29" s="122">
        <f t="shared" si="3"/>
        <v>18.96</v>
      </c>
      <c r="H29" s="123">
        <f t="shared" si="4"/>
        <v>113.75999999999999</v>
      </c>
    </row>
    <row r="30" spans="1:8" x14ac:dyDescent="0.25">
      <c r="A30" s="96" t="str">
        <f>'$Modele$'!A25&amp;"-"&amp;'$Modele$'!B25&amp;"-"&amp;'$Modele$'!C25</f>
        <v>RAJA-BOB GAINE PE 200X350 GAINE20B-GAINE20B</v>
      </c>
      <c r="B30" s="117">
        <f>' Suivi cmd RAJA'!C69+' Suivi cmd RAJA'!C70+' Suivi cmd RAJA'!C71+' Suivi cmd RAJA'!E69+' Suivi cmd RAJA'!E70+' Suivi cmd RAJA'!E71+' Suivi cmd RAJA'!G69+' Suivi cmd RAJA'!G70+' Suivi cmd RAJA'!G71+' Suivi cmd RAJA'!I69+' Suivi cmd RAJA'!I70+' Suivi cmd RAJA'!I71+' Suivi cmd RAJA'!K69+' Suivi cmd RAJA'!K70+' Suivi cmd RAJA'!K71+' Suivi cmd RAJA'!M69+' Suivi cmd RAJA'!M70+' Suivi cmd RAJA'!M71+' Suivi cmd RAJA'!O69+' Suivi cmd RAJA'!O70+' Suivi cmd RAJA'!O71+' Suivi cmd RAJA'!Q69+' Suivi cmd RAJA'!Q70+' Suivi cmd RAJA'!Q71+' Suivi cmd RAJA'!S70+' Suivi cmd RAJA'!S71+' Suivi cmd RAJA'!S72+' Suivi cmd RAJA'!U70+' Suivi cmd RAJA'!U71+' Suivi cmd RAJA'!U72+' Suivi cmd RAJA'!W70+' Suivi cmd RAJA'!W71+' Suivi cmd RAJA'!W72+' Suivi cmd RAJA'!Y70+' Suivi cmd RAJA'!Y71+' Suivi cmd RAJA'!Y72</f>
        <v>2</v>
      </c>
      <c r="C30" s="88">
        <f t="shared" si="0"/>
        <v>8.3333333333333332E-3</v>
      </c>
      <c r="D30" s="95">
        <f t="shared" si="1"/>
        <v>1.8333333333333333</v>
      </c>
      <c r="E30" s="121">
        <v>77.400000000000006</v>
      </c>
      <c r="F30" s="122">
        <f t="shared" si="2"/>
        <v>154.80000000000001</v>
      </c>
      <c r="G30" s="122">
        <f t="shared" si="3"/>
        <v>30.960000000000004</v>
      </c>
      <c r="H30" s="123">
        <f t="shared" si="4"/>
        <v>185.76000000000002</v>
      </c>
    </row>
    <row r="31" spans="1:8" x14ac:dyDescent="0.25">
      <c r="A31" s="96" t="str">
        <f>'$Modele$'!A26&amp;"-"&amp;'$Modele$'!B26&amp;"-"&amp;'$Modele$'!C26</f>
        <v>RAJA-ETIQUETTE NE PAS GERBER ETIC242-ETIC242</v>
      </c>
      <c r="B31" s="117">
        <f>' Suivi cmd RAJA'!C72+' Suivi cmd RAJA'!C73+' Suivi cmd RAJA'!C74+' Suivi cmd RAJA'!E72+' Suivi cmd RAJA'!E73+' Suivi cmd RAJA'!E74+' Suivi cmd RAJA'!G72+' Suivi cmd RAJA'!G73+' Suivi cmd RAJA'!G74+' Suivi cmd RAJA'!I72+' Suivi cmd RAJA'!I73+' Suivi cmd RAJA'!I74+' Suivi cmd RAJA'!K72+' Suivi cmd RAJA'!K73+' Suivi cmd RAJA'!K74+' Suivi cmd RAJA'!M72+' Suivi cmd RAJA'!M73+' Suivi cmd RAJA'!M74+' Suivi cmd RAJA'!O72+' Suivi cmd RAJA'!O73+' Suivi cmd RAJA'!O74+' Suivi cmd RAJA'!Q73+' Suivi cmd RAJA'!Q74+' Suivi cmd RAJA'!Q75+' Suivi cmd RAJA'!S73+' Suivi cmd RAJA'!S74+' Suivi cmd RAJA'!S75+' Suivi cmd RAJA'!U73+' Suivi cmd RAJA'!U74+' Suivi cmd RAJA'!U75+' Suivi cmd RAJA'!W73+' Suivi cmd RAJA'!W74+' Suivi cmd RAJA'!W75+' Suivi cmd RAJA'!Y73+' Suivi cmd RAJA'!Y74+' Suivi cmd RAJA'!Y75</f>
        <v>0</v>
      </c>
      <c r="C31" s="88">
        <f t="shared" si="0"/>
        <v>0</v>
      </c>
      <c r="D31" s="95">
        <f t="shared" si="1"/>
        <v>0</v>
      </c>
      <c r="E31" s="121">
        <v>36.36</v>
      </c>
      <c r="F31" s="122">
        <f t="shared" si="2"/>
        <v>0</v>
      </c>
      <c r="G31" s="122">
        <f t="shared" si="3"/>
        <v>0</v>
      </c>
      <c r="H31" s="123">
        <f t="shared" si="4"/>
        <v>0</v>
      </c>
    </row>
    <row r="32" spans="1:8" x14ac:dyDescent="0.25">
      <c r="A32" s="96" t="str">
        <f>'$Modele$'!A27&amp;"-"&amp;'$Modele$'!B27&amp;"-"&amp;'$Modele$'!C27</f>
        <v>RAJA-ADHESIF ALEHOS G0016-G0016</v>
      </c>
      <c r="B32" s="117">
        <f>' Suivi cmd RAJA'!C75+' Suivi cmd RAJA'!C76+' Suivi cmd RAJA'!C77+' Suivi cmd RAJA'!E75+' Suivi cmd RAJA'!E76+' Suivi cmd RAJA'!E77+' Suivi cmd RAJA'!G75+' Suivi cmd RAJA'!G76+' Suivi cmd RAJA'!G77+' Suivi cmd RAJA'!I75+' Suivi cmd RAJA'!I76+' Suivi cmd RAJA'!I77+' Suivi cmd RAJA'!K75+' Suivi cmd RAJA'!K76+' Suivi cmd RAJA'!K77+' Suivi cmd RAJA'!M75+' Suivi cmd RAJA'!M76+' Suivi cmd RAJA'!M77+' Suivi cmd RAJA'!O75+' Suivi cmd RAJA'!O76+' Suivi cmd RAJA'!O77+' Suivi cmd RAJA'!Q75+' Suivi cmd RAJA'!Q76+' Suivi cmd RAJA'!Q77+' Suivi cmd RAJA'!S75+' Suivi cmd RAJA'!S76+' Suivi cmd RAJA'!S77+' Suivi cmd RAJA'!U74+' Suivi cmd RAJA'!U75+' Suivi cmd RAJA'!U75+' Suivi cmd RAJA'!U76+' Suivi cmd RAJA'!W74+' Suivi cmd RAJA'!W76+' Suivi cmd RAJA'!W77+' Suivi cmd RAJA'!Y75+' Suivi cmd RAJA'!Y76+' Suivi cmd RAJA'!Y77</f>
        <v>0</v>
      </c>
      <c r="C32" s="88">
        <f t="shared" si="0"/>
        <v>0</v>
      </c>
      <c r="D32" s="95">
        <f t="shared" si="1"/>
        <v>0</v>
      </c>
      <c r="E32" s="125"/>
      <c r="F32" s="122">
        <f t="shared" si="2"/>
        <v>0</v>
      </c>
      <c r="G32" s="122">
        <f t="shared" si="3"/>
        <v>0</v>
      </c>
      <c r="H32" s="123">
        <f t="shared" si="4"/>
        <v>0</v>
      </c>
    </row>
    <row r="33" spans="1:8" x14ac:dyDescent="0.25">
      <c r="A33" s="96" t="str">
        <f>'$Modele$'!A28&amp;"-"&amp;'$Modele$'!B28&amp;"-"&amp;'$Modele$'!C28</f>
        <v>RAJA-SACHET PLASTIQUE 30X40  RGP10-RGP10</v>
      </c>
      <c r="B33" s="117">
        <f>' Suivi cmd RAJA'!C78+' Suivi cmd RAJA'!C79+' Suivi cmd RAJA'!C80+' Suivi cmd RAJA'!E78+' Suivi cmd RAJA'!E79+' Suivi cmd RAJA'!E80+' Suivi cmd RAJA'!G78+' Suivi cmd RAJA'!G79+' Suivi cmd RAJA'!G80+' Suivi cmd RAJA'!I78+' Suivi cmd RAJA'!I79+' Suivi cmd RAJA'!I80+' Suivi cmd RAJA'!K78+' Suivi cmd RAJA'!K79+' Suivi cmd RAJA'!K80+' Suivi cmd RAJA'!M78+' Suivi cmd RAJA'!M79+' Suivi cmd RAJA'!M80+' Suivi cmd RAJA'!O78+' Suivi cmd RAJA'!O79+' Suivi cmd RAJA'!O80+' Suivi cmd RAJA'!Q78+' Suivi cmd RAJA'!Q79+' Suivi cmd RAJA'!Q80+' Suivi cmd RAJA'!S78+' Suivi cmd RAJA'!S79+' Suivi cmd RAJA'!S80+' Suivi cmd RAJA'!U78+' Suivi cmd RAJA'!U79+' Suivi cmd RAJA'!U80+' Suivi cmd RAJA'!W78+' Suivi cmd RAJA'!W79+' Suivi cmd RAJA'!W80+' Suivi cmd RAJA'!Y78+' Suivi cmd RAJA'!Y79+' Suivi cmd RAJA'!Y80</f>
        <v>1</v>
      </c>
      <c r="C33" s="88">
        <f t="shared" si="0"/>
        <v>4.1666666666666666E-3</v>
      </c>
      <c r="D33" s="95">
        <f t="shared" si="1"/>
        <v>0.91666666666666663</v>
      </c>
      <c r="E33" s="121">
        <v>86.11</v>
      </c>
      <c r="F33" s="122">
        <f t="shared" si="2"/>
        <v>86.11</v>
      </c>
      <c r="G33" s="122">
        <f t="shared" si="3"/>
        <v>17.222000000000001</v>
      </c>
      <c r="H33" s="123">
        <f t="shared" si="4"/>
        <v>103.33199999999999</v>
      </c>
    </row>
    <row r="34" spans="1:8" x14ac:dyDescent="0.25">
      <c r="A34" s="96" t="str">
        <f>'$Modele$'!A29&amp;"-"&amp;'$Modele$'!B29&amp;"-"&amp;'$Modele$'!C29</f>
        <v>RAJA-SACHET PLASTIQUE 30X40  RGP09-RGP09</v>
      </c>
      <c r="B34" s="117">
        <f>' Suivi cmd RAJA'!C81+' Suivi cmd RAJA'!C82+' Suivi cmd RAJA'!C83+' Suivi cmd RAJA'!E81+' Suivi cmd RAJA'!E82+' Suivi cmd RAJA'!E83+' Suivi cmd RAJA'!G81+' Suivi cmd RAJA'!G82+' Suivi cmd RAJA'!G83+' Suivi cmd RAJA'!I81+' Suivi cmd RAJA'!I82+' Suivi cmd RAJA'!I83+' Suivi cmd RAJA'!K81+' Suivi cmd RAJA'!K82+' Suivi cmd RAJA'!K83+' Suivi cmd RAJA'!M81+' Suivi cmd RAJA'!M82+' Suivi cmd RAJA'!M83+' Suivi cmd RAJA'!O81+' Suivi cmd RAJA'!O82+' Suivi cmd RAJA'!O83+' Suivi cmd RAJA'!Q80+' Suivi cmd RAJA'!Q81+' Suivi cmd RAJA'!Q82+' Suivi cmd RAJA'!S80+' Suivi cmd RAJA'!S81+' Suivi cmd RAJA'!S82+' Suivi cmd RAJA'!U80+' Suivi cmd RAJA'!U81+' Suivi cmd RAJA'!U82+' Suivi cmd RAJA'!W81+' Suivi cmd RAJA'!W82+' Suivi cmd RAJA'!W83+' Suivi cmd RAJA'!Y81+' Suivi cmd RAJA'!Y82+' Suivi cmd RAJA'!Y83</f>
        <v>1</v>
      </c>
      <c r="C34" s="88">
        <f t="shared" si="0"/>
        <v>4.1666666666666666E-3</v>
      </c>
      <c r="D34" s="95">
        <f t="shared" si="1"/>
        <v>0.91666666666666663</v>
      </c>
      <c r="E34" s="121">
        <v>64.39</v>
      </c>
      <c r="F34" s="122">
        <f t="shared" si="2"/>
        <v>64.39</v>
      </c>
      <c r="G34" s="122">
        <f t="shared" si="3"/>
        <v>12.878</v>
      </c>
      <c r="H34" s="123">
        <f t="shared" si="4"/>
        <v>77.268000000000001</v>
      </c>
    </row>
    <row r="35" spans="1:8" x14ac:dyDescent="0.25">
      <c r="A35" s="96" t="str">
        <f>'$Modele$'!A30&amp;"-"&amp;'$Modele$'!B30&amp;"-"&amp;'$Modele$'!C30</f>
        <v>RAJA-GAINE-GAINE35B</v>
      </c>
      <c r="B35" s="117">
        <f>' Suivi cmd RAJA'!C84+' Suivi cmd RAJA'!C85+' Suivi cmd RAJA'!C86+' Suivi cmd RAJA'!E84+' Suivi cmd RAJA'!E85+' Suivi cmd RAJA'!E86+' Suivi cmd RAJA'!G84+' Suivi cmd RAJA'!G85+' Suivi cmd RAJA'!G86+' Suivi cmd RAJA'!I84+' Suivi cmd RAJA'!I85+' Suivi cmd RAJA'!I86+' Suivi cmd RAJA'!K84+' Suivi cmd RAJA'!K85+' Suivi cmd RAJA'!K86+' Suivi cmd RAJA'!M84+' Suivi cmd RAJA'!M85+' Suivi cmd RAJA'!M86+' Suivi cmd RAJA'!O84+' Suivi cmd RAJA'!O85+' Suivi cmd RAJA'!O86+' Suivi cmd RAJA'!Q84+' Suivi cmd RAJA'!Q85+' Suivi cmd RAJA'!Q86+' Suivi cmd RAJA'!S84+' Suivi cmd RAJA'!S85+' Suivi cmd RAJA'!S86+' Suivi cmd RAJA'!U84+' Suivi cmd RAJA'!U85+' Suivi cmd RAJA'!U86+' Suivi cmd RAJA'!W84+' Suivi cmd RAJA'!W85+' Suivi cmd RAJA'!W86+' Suivi cmd RAJA'!Y84+' Suivi cmd RAJA'!Y85+' Suivi cmd RAJA'!Y86</f>
        <v>0</v>
      </c>
      <c r="C35" s="88">
        <f t="shared" si="0"/>
        <v>0</v>
      </c>
      <c r="D35" s="95">
        <f t="shared" si="1"/>
        <v>0</v>
      </c>
      <c r="E35" s="121"/>
      <c r="F35" s="122">
        <f t="shared" si="2"/>
        <v>0</v>
      </c>
      <c r="G35" s="122">
        <f t="shared" si="3"/>
        <v>0</v>
      </c>
      <c r="H35" s="123">
        <f t="shared" si="4"/>
        <v>0</v>
      </c>
    </row>
    <row r="36" spans="1:8" x14ac:dyDescent="0.25">
      <c r="A36" s="96" t="str">
        <f>'$Modele$'!A31&amp;"-"&amp;'$Modele$'!B31&amp;"-"&amp;'$Modele$'!C31</f>
        <v>RAJA-ETIQUETTE -ETIC172</v>
      </c>
      <c r="B36" s="117">
        <f>' Suivi cmd RAJA'!C87+' Suivi cmd RAJA'!C88+' Suivi cmd RAJA'!C89+' Suivi cmd RAJA'!E87+' Suivi cmd RAJA'!E88+' Suivi cmd RAJA'!E89+' Suivi cmd RAJA'!G87+' Suivi cmd RAJA'!G88+' Suivi cmd RAJA'!G89+' Suivi cmd RAJA'!I87+' Suivi cmd RAJA'!I88+' Suivi cmd RAJA'!I89+' Suivi cmd RAJA'!K87+' Suivi cmd RAJA'!K88+' Suivi cmd RAJA'!K89+' Suivi cmd RAJA'!M87+' Suivi cmd RAJA'!M88+' Suivi cmd RAJA'!M89+' Suivi cmd RAJA'!O87+' Suivi cmd RAJA'!O88+' Suivi cmd RAJA'!O89+' Suivi cmd RAJA'!Q87+' Suivi cmd RAJA'!Q88+' Suivi cmd RAJA'!Q89+' Suivi cmd RAJA'!S87+' Suivi cmd RAJA'!S88+' Suivi cmd RAJA'!S89+' Suivi cmd RAJA'!U87+' Suivi cmd RAJA'!U88+' Suivi cmd RAJA'!U89+' Suivi cmd RAJA'!W87+' Suivi cmd RAJA'!W88+' Suivi cmd RAJA'!W89+' Suivi cmd RAJA'!Y87+' Suivi cmd RAJA'!Y88+' Suivi cmd RAJA'!Y89</f>
        <v>0</v>
      </c>
      <c r="C36" s="88">
        <f t="shared" si="0"/>
        <v>0</v>
      </c>
      <c r="D36" s="95">
        <f t="shared" si="1"/>
        <v>0</v>
      </c>
      <c r="E36" s="121"/>
      <c r="F36" s="122">
        <f t="shared" si="2"/>
        <v>0</v>
      </c>
      <c r="G36" s="122">
        <f t="shared" si="3"/>
        <v>0</v>
      </c>
      <c r="H36" s="123">
        <f t="shared" si="4"/>
        <v>0</v>
      </c>
    </row>
    <row r="37" spans="1:8" x14ac:dyDescent="0.25">
      <c r="A37" s="96" t="str">
        <f>'$Modele$'!A32&amp;"-"&amp;'$Modele$'!B32&amp;"-"&amp;'$Modele$'!C32</f>
        <v>--</v>
      </c>
      <c r="B37" s="117"/>
      <c r="C37" s="88">
        <f t="shared" si="0"/>
        <v>0</v>
      </c>
      <c r="D37" s="95">
        <f t="shared" si="1"/>
        <v>0</v>
      </c>
      <c r="E37" s="121"/>
      <c r="F37" s="122">
        <f t="shared" si="2"/>
        <v>0</v>
      </c>
      <c r="G37" s="122">
        <f t="shared" si="3"/>
        <v>0</v>
      </c>
      <c r="H37" s="123">
        <f t="shared" si="4"/>
        <v>0</v>
      </c>
    </row>
    <row r="38" spans="1:8" x14ac:dyDescent="0.25">
      <c r="A38" s="96" t="str">
        <f>'$Modele$'!A33&amp;"-"&amp;'$Modele$'!B33&amp;"-"&amp;'$Modele$'!C33</f>
        <v>RAJA-CAS32 (PROMO)-CAS32</v>
      </c>
      <c r="B38" s="117">
        <f>' Suivi cmd RAJA'!C91+' Suivi cmd RAJA'!C92+' Suivi cmd RAJA'!C93+' Suivi cmd RAJA'!E91+' Suivi cmd RAJA'!E92+' Suivi cmd RAJA'!E93+' Suivi cmd RAJA'!G91+' Suivi cmd RAJA'!G92+' Suivi cmd RAJA'!G93+' Suivi cmd RAJA'!I91+' Suivi cmd RAJA'!I92+' Suivi cmd RAJA'!I93+' Suivi cmd RAJA'!K91+' Suivi cmd RAJA'!K92+' Suivi cmd RAJA'!K93+' Suivi cmd RAJA'!M91+' Suivi cmd RAJA'!M92+' Suivi cmd RAJA'!M93+' Suivi cmd RAJA'!O91+' Suivi cmd RAJA'!O92+' Suivi cmd RAJA'!O93+' Suivi cmd RAJA'!Q91+' Suivi cmd RAJA'!Q92+' Suivi cmd RAJA'!Q93+' Suivi cmd RAJA'!S91+' Suivi cmd RAJA'!S92+' Suivi cmd RAJA'!S93+' Suivi cmd RAJA'!U91+' Suivi cmd RAJA'!U92+' Suivi cmd RAJA'!U93+' Suivi cmd RAJA'!W91+' Suivi cmd RAJA'!W92+' Suivi cmd RAJA'!W93+' Suivi cmd RAJA'!Y91+' Suivi cmd RAJA'!Y92+' Suivi cmd RAJA'!Y93</f>
        <v>0</v>
      </c>
      <c r="C38" s="88">
        <f t="shared" si="0"/>
        <v>0</v>
      </c>
      <c r="D38" s="95">
        <f t="shared" si="1"/>
        <v>0</v>
      </c>
      <c r="E38" s="126">
        <v>0.46</v>
      </c>
      <c r="F38" s="122">
        <f t="shared" si="2"/>
        <v>0</v>
      </c>
      <c r="G38" s="122">
        <f t="shared" si="3"/>
        <v>0</v>
      </c>
      <c r="H38" s="123">
        <f t="shared" si="4"/>
        <v>0</v>
      </c>
    </row>
    <row r="39" spans="1:8" x14ac:dyDescent="0.25">
      <c r="A39" s="96" t="str">
        <f>'$Modele$'!A34&amp;"-"&amp;'$Modele$'!B34&amp;"-"&amp;'$Modele$'!C34</f>
        <v>RAJA-CPL2532 (PROMO)-CPL2532</v>
      </c>
      <c r="B39" s="117">
        <f>' Suivi cmd RAJA'!C94+' Suivi cmd RAJA'!C95+' Suivi cmd RAJA'!C96+' Suivi cmd RAJA'!E94+' Suivi cmd RAJA'!E95+' Suivi cmd RAJA'!E96+' Suivi cmd RAJA'!G94+' Suivi cmd RAJA'!G95+' Suivi cmd RAJA'!G96+' Suivi cmd RAJA'!I94+' Suivi cmd RAJA'!I95+' Suivi cmd RAJA'!I96+' Suivi cmd RAJA'!K94+' Suivi cmd RAJA'!K95+' Suivi cmd RAJA'!K96+' Suivi cmd RAJA'!M94+' Suivi cmd RAJA'!M95+' Suivi cmd RAJA'!M96+' Suivi cmd RAJA'!O94+' Suivi cmd RAJA'!O95+' Suivi cmd RAJA'!O96+' Suivi cmd RAJA'!Q94+' Suivi cmd RAJA'!Q95+' Suivi cmd RAJA'!Q96+' Suivi cmd RAJA'!S94+' Suivi cmd RAJA'!S95+' Suivi cmd RAJA'!S96+' Suivi cmd RAJA'!U94+' Suivi cmd RAJA'!U95+' Suivi cmd RAJA'!U96+' Suivi cmd RAJA'!W94+' Suivi cmd RAJA'!W95+' Suivi cmd RAJA'!W96+' Suivi cmd RAJA'!Y94+' Suivi cmd RAJA'!Y95+' Suivi cmd RAJA'!Y96</f>
        <v>0</v>
      </c>
      <c r="C39" s="88">
        <f t="shared" si="0"/>
        <v>0</v>
      </c>
      <c r="D39" s="95">
        <f t="shared" si="1"/>
        <v>0</v>
      </c>
      <c r="E39" s="121">
        <v>0.86</v>
      </c>
      <c r="F39" s="122">
        <f t="shared" si="2"/>
        <v>0</v>
      </c>
      <c r="G39" s="122">
        <f t="shared" si="3"/>
        <v>0</v>
      </c>
      <c r="H39" s="123">
        <f t="shared" si="4"/>
        <v>0</v>
      </c>
    </row>
    <row r="40" spans="1:8" ht="15.75" thickBot="1" x14ac:dyDescent="0.3">
      <c r="A40" s="96" t="s">
        <v>106</v>
      </c>
      <c r="B40" s="118"/>
      <c r="C40" s="94">
        <f t="shared" si="0"/>
        <v>0</v>
      </c>
      <c r="D40" s="93">
        <f t="shared" si="1"/>
        <v>0</v>
      </c>
      <c r="E40" s="127">
        <v>24.72</v>
      </c>
      <c r="F40" s="128">
        <f t="shared" si="2"/>
        <v>0</v>
      </c>
      <c r="G40" s="128">
        <f t="shared" si="3"/>
        <v>0</v>
      </c>
      <c r="H40" s="129">
        <f t="shared" si="4"/>
        <v>0</v>
      </c>
    </row>
    <row r="41" spans="1:8" x14ac:dyDescent="0.25">
      <c r="A41" s="96"/>
      <c r="B41" s="96"/>
    </row>
    <row r="42" spans="1:8" x14ac:dyDescent="0.25">
      <c r="A42" s="96"/>
      <c r="B42" s="96"/>
    </row>
    <row r="43" spans="1:8" x14ac:dyDescent="0.25">
      <c r="A43" s="96"/>
      <c r="B43" s="96"/>
    </row>
    <row r="44" spans="1:8" x14ac:dyDescent="0.25">
      <c r="A44" s="96"/>
      <c r="B44" s="96"/>
    </row>
    <row r="45" spans="1:8" x14ac:dyDescent="0.25">
      <c r="A45" s="96"/>
      <c r="B45" s="96"/>
    </row>
  </sheetData>
  <mergeCells count="3">
    <mergeCell ref="C1:D1"/>
    <mergeCell ref="C7:D7"/>
    <mergeCell ref="E7:H7"/>
  </mergeCells>
  <pageMargins left="0.7" right="0.7" top="0.75" bottom="0.75" header="0.3" footer="0.3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5"/>
  <sheetViews>
    <sheetView workbookViewId="0">
      <selection sqref="A1:D25"/>
    </sheetView>
  </sheetViews>
  <sheetFormatPr baseColWidth="10" defaultRowHeight="15" x14ac:dyDescent="0.25"/>
  <cols>
    <col min="2" max="2" width="19.7109375" bestFit="1" customWidth="1"/>
    <col min="3" max="4" width="19.85546875" bestFit="1" customWidth="1"/>
  </cols>
  <sheetData>
    <row r="1" spans="1:4" ht="15.75" thickBot="1" x14ac:dyDescent="0.3">
      <c r="A1" s="98"/>
      <c r="B1" s="98"/>
      <c r="C1" s="98"/>
      <c r="D1" s="98"/>
    </row>
    <row r="2" spans="1:4" ht="15.75" thickBot="1" x14ac:dyDescent="0.3">
      <c r="A2" s="99" t="s">
        <v>84</v>
      </c>
      <c r="B2" s="100" t="s">
        <v>85</v>
      </c>
      <c r="C2" s="100" t="s">
        <v>86</v>
      </c>
      <c r="D2" s="100" t="s">
        <v>87</v>
      </c>
    </row>
    <row r="3" spans="1:4" ht="15.75" thickBot="1" x14ac:dyDescent="0.3">
      <c r="A3" s="101" t="s">
        <v>88</v>
      </c>
      <c r="B3" s="102" t="s">
        <v>89</v>
      </c>
      <c r="C3" s="102" t="s">
        <v>90</v>
      </c>
      <c r="D3" s="103">
        <v>5000</v>
      </c>
    </row>
    <row r="4" spans="1:4" ht="15.75" thickBot="1" x14ac:dyDescent="0.3">
      <c r="A4" s="101" t="s">
        <v>11</v>
      </c>
      <c r="B4" s="102" t="s">
        <v>89</v>
      </c>
      <c r="C4" s="102" t="s">
        <v>91</v>
      </c>
      <c r="D4" s="103">
        <v>7500</v>
      </c>
    </row>
    <row r="5" spans="1:4" ht="15.75" thickBot="1" x14ac:dyDescent="0.3">
      <c r="A5" s="101" t="s">
        <v>13</v>
      </c>
      <c r="B5" s="102" t="s">
        <v>89</v>
      </c>
      <c r="C5" s="102" t="s">
        <v>92</v>
      </c>
      <c r="D5" s="103">
        <v>3750</v>
      </c>
    </row>
    <row r="6" spans="1:4" ht="15.75" thickBot="1" x14ac:dyDescent="0.3">
      <c r="A6" s="101" t="s">
        <v>93</v>
      </c>
      <c r="B6" s="102" t="s">
        <v>89</v>
      </c>
      <c r="C6" s="102" t="s">
        <v>94</v>
      </c>
      <c r="D6" s="103">
        <v>1250</v>
      </c>
    </row>
    <row r="7" spans="1:4" ht="15.75" thickBot="1" x14ac:dyDescent="0.3">
      <c r="A7" s="101" t="s">
        <v>95</v>
      </c>
      <c r="B7" s="102" t="s">
        <v>89</v>
      </c>
      <c r="C7" s="102" t="s">
        <v>96</v>
      </c>
      <c r="D7" s="103">
        <v>1000</v>
      </c>
    </row>
    <row r="8" spans="1:4" x14ac:dyDescent="0.25">
      <c r="A8" s="104"/>
      <c r="B8" s="98"/>
      <c r="C8" s="98"/>
      <c r="D8" s="98"/>
    </row>
    <row r="9" spans="1:4" x14ac:dyDescent="0.25">
      <c r="A9" s="105" t="s">
        <v>97</v>
      </c>
      <c r="B9" s="98"/>
      <c r="C9" s="98"/>
      <c r="D9" s="98"/>
    </row>
    <row r="10" spans="1:4" ht="15.75" thickBot="1" x14ac:dyDescent="0.3">
      <c r="A10" s="104"/>
      <c r="B10" s="98"/>
      <c r="C10" s="98"/>
      <c r="D10" s="98"/>
    </row>
    <row r="11" spans="1:4" ht="15.75" thickBot="1" x14ac:dyDescent="0.3">
      <c r="A11" s="99" t="s">
        <v>84</v>
      </c>
      <c r="B11" s="100" t="s">
        <v>85</v>
      </c>
      <c r="C11" s="100" t="s">
        <v>87</v>
      </c>
      <c r="D11" s="106" t="s">
        <v>98</v>
      </c>
    </row>
    <row r="12" spans="1:4" ht="15.75" thickBot="1" x14ac:dyDescent="0.3">
      <c r="A12" s="101" t="s">
        <v>25</v>
      </c>
      <c r="B12" s="102" t="s">
        <v>99</v>
      </c>
      <c r="C12" s="107">
        <v>15000</v>
      </c>
      <c r="D12" s="108" t="s">
        <v>100</v>
      </c>
    </row>
    <row r="13" spans="1:4" ht="15.75" thickBot="1" x14ac:dyDescent="0.3">
      <c r="A13" s="101" t="s">
        <v>23</v>
      </c>
      <c r="B13" s="102" t="s">
        <v>101</v>
      </c>
      <c r="C13" s="107">
        <v>22500</v>
      </c>
      <c r="D13" s="108">
        <v>0.57999999999999996</v>
      </c>
    </row>
    <row r="14" spans="1:4" ht="15.75" thickBot="1" x14ac:dyDescent="0.3">
      <c r="A14" s="101" t="s">
        <v>27</v>
      </c>
      <c r="B14" s="102" t="s">
        <v>102</v>
      </c>
      <c r="C14" s="107">
        <v>11250</v>
      </c>
      <c r="D14" s="108">
        <v>0.69</v>
      </c>
    </row>
    <row r="15" spans="1:4" ht="15.75" thickBot="1" x14ac:dyDescent="0.3">
      <c r="A15" s="101" t="s">
        <v>29</v>
      </c>
      <c r="B15" s="102" t="s">
        <v>103</v>
      </c>
      <c r="C15" s="107">
        <v>3750</v>
      </c>
      <c r="D15" s="108">
        <v>1.17</v>
      </c>
    </row>
    <row r="16" spans="1:4" ht="15.75" thickBot="1" x14ac:dyDescent="0.3">
      <c r="A16" s="101" t="s">
        <v>31</v>
      </c>
      <c r="B16" s="102" t="s">
        <v>104</v>
      </c>
      <c r="C16" s="107">
        <v>3000</v>
      </c>
      <c r="D16" s="108">
        <v>1.45</v>
      </c>
    </row>
    <row r="17" spans="1:4" ht="15.75" thickBot="1" x14ac:dyDescent="0.3">
      <c r="A17" s="111"/>
      <c r="B17" s="111"/>
      <c r="C17" s="112"/>
      <c r="D17" s="113"/>
    </row>
    <row r="18" spans="1:4" ht="16.5" thickBot="1" x14ac:dyDescent="0.3">
      <c r="A18" s="109"/>
      <c r="B18" s="98"/>
      <c r="C18" s="99" t="s">
        <v>105</v>
      </c>
      <c r="D18" s="98"/>
    </row>
    <row r="19" spans="1:4" x14ac:dyDescent="0.25">
      <c r="A19" s="110" t="s">
        <v>22</v>
      </c>
      <c r="B19" s="98"/>
      <c r="C19" s="98">
        <v>55260</v>
      </c>
      <c r="D19" s="98"/>
    </row>
    <row r="20" spans="1:4" x14ac:dyDescent="0.25">
      <c r="A20" s="110" t="s">
        <v>24</v>
      </c>
      <c r="B20" s="98"/>
      <c r="C20" s="98">
        <v>12960</v>
      </c>
      <c r="D20" s="98"/>
    </row>
    <row r="21" spans="1:4" x14ac:dyDescent="0.25">
      <c r="A21" s="110" t="s">
        <v>26</v>
      </c>
      <c r="B21" s="98"/>
      <c r="C21" s="98">
        <v>1540</v>
      </c>
      <c r="D21" s="98"/>
    </row>
    <row r="22" spans="1:4" x14ac:dyDescent="0.25">
      <c r="A22" s="110" t="s">
        <v>28</v>
      </c>
      <c r="B22" s="98"/>
      <c r="C22" s="98">
        <v>8000</v>
      </c>
      <c r="D22" s="98"/>
    </row>
    <row r="23" spans="1:4" x14ac:dyDescent="0.25">
      <c r="A23" s="110" t="s">
        <v>30</v>
      </c>
      <c r="B23" s="98"/>
      <c r="C23" s="98">
        <v>7000</v>
      </c>
      <c r="D23" s="98"/>
    </row>
    <row r="24" spans="1:4" x14ac:dyDescent="0.25">
      <c r="A24" s="110" t="s">
        <v>32</v>
      </c>
      <c r="B24" s="98"/>
      <c r="C24" s="98">
        <v>24840</v>
      </c>
      <c r="D24" s="98"/>
    </row>
    <row r="25" spans="1:4" x14ac:dyDescent="0.25">
      <c r="A25" s="110" t="s">
        <v>33</v>
      </c>
      <c r="B25" s="98"/>
      <c r="C25" s="98">
        <v>18900</v>
      </c>
      <c r="D25" s="98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22" sqref="D2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1</vt:i4>
      </vt:variant>
    </vt:vector>
  </HeadingPairs>
  <TitlesOfParts>
    <vt:vector size="10" baseType="lpstr">
      <vt:lpstr>Référence</vt:lpstr>
      <vt:lpstr>$Modele$</vt:lpstr>
      <vt:lpstr>STOCK 2015</vt:lpstr>
      <vt:lpstr>ALERTE Cmd</vt:lpstr>
      <vt:lpstr> Suivi cmd RAJA</vt:lpstr>
      <vt:lpstr>Conso - Montant total</vt:lpstr>
      <vt:lpstr>TARIFS</vt:lpstr>
      <vt:lpstr>DEVIS</vt:lpstr>
      <vt:lpstr>FACTURES</vt:lpstr>
      <vt:lpstr>stock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agautier.begault@gmail.com</dc:creator>
  <cp:lastModifiedBy>Audrey-Greg</cp:lastModifiedBy>
  <dcterms:created xsi:type="dcterms:W3CDTF">2015-11-23T12:36:42Z</dcterms:created>
  <dcterms:modified xsi:type="dcterms:W3CDTF">2015-12-01T11:09:14Z</dcterms:modified>
</cp:coreProperties>
</file>