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256" windowHeight="11820" activeTab="1"/>
  </bookViews>
  <sheets>
    <sheet name="Equipes" sheetId="1" r:id="rId1"/>
    <sheet name="Tournoi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26" i="2"/>
  <c r="S27"/>
  <c r="T27"/>
  <c r="S26"/>
  <c r="P27"/>
  <c r="V26" s="1"/>
  <c r="P26"/>
  <c r="AA14"/>
  <c r="B14" s="1"/>
  <c r="AA15"/>
  <c r="E14" s="1"/>
  <c r="AA16"/>
  <c r="E17" s="1"/>
  <c r="AA17"/>
  <c r="B21" s="1"/>
  <c r="AA18"/>
  <c r="E21" s="1"/>
  <c r="AA3"/>
  <c r="B8" s="1"/>
  <c r="AA4"/>
  <c r="B11" s="1"/>
  <c r="AA5"/>
  <c r="B9" s="1"/>
  <c r="AA6"/>
  <c r="B4" s="1"/>
  <c r="AA2"/>
  <c r="B7" s="1"/>
  <c r="E19" l="1"/>
  <c r="E23"/>
  <c r="B17"/>
  <c r="B16"/>
  <c r="B23"/>
  <c r="E20"/>
  <c r="B19"/>
  <c r="E22"/>
  <c r="B22"/>
  <c r="E18"/>
  <c r="B18"/>
  <c r="AE16" s="1"/>
  <c r="B20"/>
  <c r="E15"/>
  <c r="B15"/>
  <c r="E16"/>
  <c r="E8"/>
  <c r="B5"/>
  <c r="E9"/>
  <c r="B2"/>
  <c r="B10"/>
  <c r="E4"/>
  <c r="E5"/>
  <c r="E2"/>
  <c r="E6"/>
  <c r="E10"/>
  <c r="B3"/>
  <c r="B6"/>
  <c r="E3"/>
  <c r="E7"/>
  <c r="E11"/>
  <c r="AB14" l="1"/>
  <c r="AG16"/>
  <c r="AE18"/>
  <c r="AG17"/>
  <c r="AE2"/>
  <c r="AE15"/>
  <c r="AF2"/>
  <c r="AB15"/>
  <c r="AG15"/>
  <c r="AC15"/>
  <c r="AG4"/>
  <c r="AE5"/>
  <c r="AC17"/>
  <c r="AC4"/>
  <c r="AC14"/>
  <c r="AF14"/>
  <c r="AB16"/>
  <c r="AE17"/>
  <c r="AG18"/>
  <c r="AB18"/>
  <c r="AF16"/>
  <c r="AC18"/>
  <c r="AF18"/>
  <c r="AF15"/>
  <c r="AC16"/>
  <c r="AG2"/>
  <c r="AF3"/>
  <c r="AF4"/>
  <c r="AB5"/>
  <c r="AC2"/>
  <c r="AF5"/>
  <c r="AE3"/>
  <c r="AB6"/>
  <c r="AF6"/>
  <c r="AC3"/>
  <c r="AG3"/>
  <c r="AB2"/>
  <c r="AB4"/>
  <c r="AG5"/>
  <c r="AE6"/>
  <c r="AC5"/>
  <c r="AG6"/>
  <c r="AC6"/>
  <c r="AB3"/>
  <c r="AB17"/>
  <c r="AF17"/>
  <c r="AE4"/>
  <c r="AE14"/>
  <c r="AG14"/>
  <c r="AH15" l="1"/>
  <c r="AD17"/>
  <c r="AI17" s="1"/>
  <c r="AH4"/>
  <c r="AH2"/>
  <c r="AH16"/>
  <c r="AH17"/>
  <c r="AH3"/>
  <c r="AH18"/>
  <c r="AD2"/>
  <c r="AI2" s="1"/>
  <c r="AD5"/>
  <c r="AI5" s="1"/>
  <c r="AD4"/>
  <c r="AI4" s="1"/>
  <c r="AD3"/>
  <c r="AI3" s="1"/>
  <c r="AD14"/>
  <c r="AI14" s="1"/>
  <c r="AD18"/>
  <c r="AI18" s="1"/>
  <c r="AH6"/>
  <c r="AD6"/>
  <c r="AI6" s="1"/>
  <c r="AD16"/>
  <c r="AI16" s="1"/>
  <c r="AJ16" s="1"/>
  <c r="AH5"/>
  <c r="AH14"/>
  <c r="AD15"/>
  <c r="AI15" s="1"/>
  <c r="AJ4" l="1"/>
  <c r="AJ15"/>
  <c r="AJ17"/>
  <c r="AJ2"/>
  <c r="AJ14"/>
  <c r="AJ18"/>
  <c r="AJ3"/>
  <c r="AJ6"/>
  <c r="AJ5"/>
  <c r="AK4" l="1"/>
  <c r="AK16"/>
  <c r="AK18"/>
  <c r="AK5"/>
  <c r="AK2"/>
  <c r="AK17"/>
  <c r="AK14"/>
  <c r="AK15"/>
  <c r="AK3"/>
  <c r="AK6"/>
  <c r="H5" l="1"/>
  <c r="G27" s="1"/>
  <c r="H7"/>
  <c r="I7" s="1"/>
  <c r="H16"/>
  <c r="I16" s="1"/>
  <c r="H17"/>
  <c r="H19"/>
  <c r="H15"/>
  <c r="H18"/>
  <c r="I18" s="1"/>
  <c r="H4"/>
  <c r="H3"/>
  <c r="L3" s="1"/>
  <c r="H6"/>
  <c r="M27" l="1"/>
  <c r="J15"/>
  <c r="K15"/>
  <c r="L15"/>
  <c r="M15"/>
  <c r="N15"/>
  <c r="O15"/>
  <c r="P15"/>
  <c r="O18"/>
  <c r="P18"/>
  <c r="N18"/>
  <c r="J18"/>
  <c r="K18"/>
  <c r="M18"/>
  <c r="L18"/>
  <c r="P19"/>
  <c r="O19"/>
  <c r="J19"/>
  <c r="K19"/>
  <c r="L19"/>
  <c r="M19"/>
  <c r="N19"/>
  <c r="J26"/>
  <c r="N17"/>
  <c r="O17"/>
  <c r="P17"/>
  <c r="L17"/>
  <c r="J17"/>
  <c r="M17"/>
  <c r="K17"/>
  <c r="J27"/>
  <c r="M16"/>
  <c r="N16"/>
  <c r="O16"/>
  <c r="K16"/>
  <c r="P16"/>
  <c r="J16"/>
  <c r="L16"/>
  <c r="J5"/>
  <c r="P5"/>
  <c r="I5"/>
  <c r="O5"/>
  <c r="N5"/>
  <c r="L5"/>
  <c r="K5"/>
  <c r="M5"/>
  <c r="G26"/>
  <c r="L4"/>
  <c r="P4"/>
  <c r="K4"/>
  <c r="M4"/>
  <c r="J4"/>
  <c r="N4"/>
  <c r="O4"/>
  <c r="N6"/>
  <c r="M6"/>
  <c r="O6"/>
  <c r="J6"/>
  <c r="K6"/>
  <c r="L6"/>
  <c r="P6"/>
  <c r="M26"/>
  <c r="K3"/>
  <c r="P3"/>
  <c r="J3"/>
  <c r="M3"/>
  <c r="N3"/>
  <c r="O3"/>
  <c r="O7"/>
  <c r="L7"/>
  <c r="M7"/>
  <c r="N7"/>
  <c r="P7"/>
  <c r="J7"/>
  <c r="K7"/>
  <c r="I17"/>
  <c r="I15"/>
  <c r="I19"/>
  <c r="I6"/>
  <c r="I3"/>
  <c r="I4"/>
</calcChain>
</file>

<file path=xl/sharedStrings.xml><?xml version="1.0" encoding="utf-8"?>
<sst xmlns="http://schemas.openxmlformats.org/spreadsheetml/2006/main" count="77" uniqueCount="54">
  <si>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</si>
  <si>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</si>
  <si>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</si>
  <si>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</si>
  <si>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</si>
  <si>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</si>
  <si>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</si>
  <si>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</si>
  <si>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</si>
  <si>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</si>
  <si>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poule A</t>
  </si>
  <si>
    <t>poule B</t>
  </si>
  <si>
    <t>classement</t>
  </si>
  <si>
    <t>GP</t>
  </si>
  <si>
    <t>GC</t>
  </si>
  <si>
    <t>GA</t>
  </si>
  <si>
    <t>PTS</t>
  </si>
  <si>
    <t>MJ</t>
  </si>
  <si>
    <t>MG</t>
  </si>
  <si>
    <t>MN</t>
  </si>
  <si>
    <t>MP</t>
  </si>
  <si>
    <t>magic</t>
  </si>
  <si>
    <t>quarts de finale</t>
  </si>
  <si>
    <t>demi-finale</t>
  </si>
  <si>
    <t>finale</t>
  </si>
  <si>
    <t>vainqueur</t>
  </si>
  <si>
    <t>Joué</t>
  </si>
  <si>
    <t>Gagné</t>
  </si>
  <si>
    <t>Nul</t>
  </si>
  <si>
    <t>Perdu</t>
  </si>
  <si>
    <t>Equipe</t>
  </si>
  <si>
    <t>liste des équipes</t>
  </si>
  <si>
    <t>HEURE</t>
  </si>
  <si>
    <t>09H00</t>
  </si>
  <si>
    <t>09H15</t>
  </si>
  <si>
    <t>09H30</t>
  </si>
  <si>
    <t>09H45</t>
  </si>
  <si>
    <t>10H00</t>
  </si>
  <si>
    <t>10H15</t>
  </si>
  <si>
    <t>10H45</t>
  </si>
  <si>
    <t>10H30</t>
  </si>
  <si>
    <t>11H00</t>
  </si>
  <si>
    <t>11H15</t>
  </si>
  <si>
    <t>11H30</t>
  </si>
  <si>
    <t>11H45</t>
  </si>
  <si>
    <t>12H00</t>
  </si>
  <si>
    <t>12H15</t>
  </si>
  <si>
    <t>13H15</t>
  </si>
  <si>
    <t>13H30</t>
  </si>
  <si>
    <t>13H45</t>
  </si>
  <si>
    <t>14H00</t>
  </si>
  <si>
    <t>14H15</t>
  </si>
  <si>
    <t>14H30</t>
  </si>
  <si>
    <t>14H45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</si>
</sst>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0" fontId="2" fillId="0" borderId="0" xfId="0" applyFont="1"/>
    <xf numFmtId="0" fontId="2" fillId="3" borderId="0" xfId="0" applyFont="1" applyFill="1"/>
    <xf numFmtId="0" fontId="0" fillId="0" borderId="2" xfId="0" applyBorder="1"/>
    <xf numFmtId="0" fontId="0" fillId="0" borderId="0" xfId="0" applyAlignment="1">
      <alignment horizontal="center"/>
    </xf>
    <xf numFmtId="0" fontId="1" fillId="2" borderId="1" xfId="1"/>
    <xf numFmtId="0" fontId="1" fillId="2" borderId="1" xfId="1" applyAlignment="1">
      <alignment horizontal="center"/>
    </xf>
  </cellXfs>
  <cellStyles count="2"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1"/>
  <sheetViews>
    <sheetView workbookViewId="0">
      <selection activeCell="F18" sqref="F18:F19"/>
    </sheetView>
  </sheetViews>
  <sheetFormatPr baseColWidth="10" defaultColWidth="8.88671875" defaultRowHeight="14.4"/>
  <sheetData>
    <row r="1" spans="1:1">
      <c r="A1" t="s">
        <v>31</v>
      </c>
    </row>
    <row r="2" spans="1:1">
      <c r="A2" s="5" t="s">
        <v>0</v>
      </c>
    </row>
    <row r="3" spans="1:1">
      <c r="A3" s="5" t="s">
        <v>1</v>
      </c>
    </row>
    <row r="4" spans="1:1">
      <c r="A4" s="5" t="s">
        <v>2</v>
      </c>
    </row>
    <row r="5" spans="1:1">
      <c r="A5" s="5" t="s">
        <v>3</v>
      </c>
    </row>
    <row r="6" spans="1:1">
      <c r="A6" s="5" t="s">
        <v>4</v>
      </c>
    </row>
    <row r="7" spans="1:1">
      <c r="A7" s="5" t="s">
        <v>5</v>
      </c>
    </row>
    <row r="8" spans="1:1">
      <c r="A8" s="5" t="s">
        <v>6</v>
      </c>
    </row>
    <row r="9" spans="1:1">
      <c r="A9" s="5" t="s">
        <v>7</v>
      </c>
    </row>
    <row r="10" spans="1:1">
      <c r="A10" s="5" t="s">
        <v>8</v>
      </c>
    </row>
    <row r="11" spans="1:1">
      <c r="A11" s="5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K29"/>
  <sheetViews>
    <sheetView tabSelected="1" workbookViewId="0">
      <selection activeCell="D24" sqref="D24"/>
    </sheetView>
  </sheetViews>
  <sheetFormatPr baseColWidth="10" defaultColWidth="8.88671875" defaultRowHeight="14.4"/>
  <cols>
    <col min="3" max="4" width="5.5546875" customWidth="1"/>
    <col min="6" max="6" width="12.88671875" customWidth="1"/>
    <col min="25" max="25" width="13.5546875" bestFit="1" customWidth="1"/>
    <col min="26" max="26" width="9.109375" customWidth="1"/>
    <col min="27" max="37" width="9.109375" hidden="1" customWidth="1"/>
    <col min="38" max="38" width="9.109375" customWidth="1"/>
  </cols>
  <sheetData>
    <row r="1" spans="1:37" s="1" customFormat="1" ht="21">
      <c r="A1" s="1" t="s">
        <v>32</v>
      </c>
      <c r="B1" s="2" t="s">
        <v>10</v>
      </c>
      <c r="C1" s="2"/>
      <c r="D1" s="2"/>
      <c r="E1" s="2"/>
      <c r="G1" s="2" t="s">
        <v>12</v>
      </c>
      <c r="H1" s="2" t="s">
        <v>30</v>
      </c>
      <c r="I1" s="2" t="s">
        <v>26</v>
      </c>
      <c r="J1" s="2" t="s">
        <v>27</v>
      </c>
      <c r="K1" s="2" t="s">
        <v>28</v>
      </c>
      <c r="L1" s="2" t="s">
        <v>29</v>
      </c>
      <c r="M1" s="2" t="s">
        <v>13</v>
      </c>
      <c r="N1" s="2" t="s">
        <v>14</v>
      </c>
      <c r="O1" s="2" t="s">
        <v>15</v>
      </c>
      <c r="P1" s="2" t="s">
        <v>16</v>
      </c>
      <c r="AB1" s="1" t="s">
        <v>17</v>
      </c>
      <c r="AC1" s="1" t="s">
        <v>18</v>
      </c>
      <c r="AD1" s="1" t="s">
        <v>19</v>
      </c>
      <c r="AE1" s="1" t="s">
        <v>20</v>
      </c>
      <c r="AF1" s="1" t="s">
        <v>13</v>
      </c>
      <c r="AG1" s="1" t="s">
        <v>14</v>
      </c>
      <c r="AH1" s="1" t="s">
        <v>15</v>
      </c>
      <c r="AI1" s="1" t="s">
        <v>16</v>
      </c>
      <c r="AJ1" s="1" t="s">
        <v>21</v>
      </c>
    </row>
    <row r="2" spans="1:37">
      <c r="A2" t="s">
        <v>33</v>
      </c>
      <c r="B2" s="3" t="str">
        <f>AA2</f>
        <v>equipe 1</v>
      </c>
      <c r="C2" s="6">
        <v>1</v>
      </c>
      <c r="D2" s="6">
        <v>2</v>
      </c>
      <c r="E2" s="3" t="str">
        <f>AA3</f>
        <v>equipe 2</v>
      </c>
      <c r="AA2" t="str">
        <f>Equipes!A2</f>
        <v>equipe 1</v>
      </c>
      <c r="AB2">
        <f>SUMPRODUCT(($B$2:$B$11=$AA2)*($C$2:$C$11&lt;&gt;""))+SUMPRODUCT(($E$2:$E$11=$AA2)*($D$2:$D$11&lt;&gt;""))</f>
        <v>4</v>
      </c>
      <c r="AC2">
        <f>SUMPRODUCT(($B$2:$B$11=$AA2)*($C$2:$C$11&gt;$D$2:$D$11))+SUMPRODUCT(($E$2:$E$11=$AA2)*($C$2:$C$11&lt;$D$2:$D$11))</f>
        <v>0</v>
      </c>
      <c r="AD2">
        <f>AB2-AC2-AE2</f>
        <v>0</v>
      </c>
      <c r="AE2">
        <f>SUMPRODUCT(($B$2:$B$11=$AA2)*($C$2:$C$11&lt;$D$2:$D$11))+SUMPRODUCT(($E$2:$E$11=$AA2)*($C$2:$C$11&gt;$D$2:$D$11))</f>
        <v>4</v>
      </c>
      <c r="AF2">
        <f>SUMPRODUCT(($B$2:$B$11=$AA2)*($C$2:$C$11))+SUMPRODUCT(($E$2:$E$11=$AA2)*($D$2:$D$11))</f>
        <v>4</v>
      </c>
      <c r="AG2">
        <f>SUMPRODUCT(($B$2:$B$11=$AA2)*($D$2:$D$11))+SUMPRODUCT(($E$2:$E$11=$AA2)*($C$2:$C$11))</f>
        <v>8</v>
      </c>
      <c r="AH2">
        <f>AF2-AG2</f>
        <v>-4</v>
      </c>
      <c r="AI2">
        <f>AC2*3+AD2*1</f>
        <v>0</v>
      </c>
      <c r="AJ2">
        <f>AI2*10000+AH2*100+AF2+AB2/100+ROW()/10000</f>
        <v>-395.95979999999997</v>
      </c>
      <c r="AK2">
        <f>RANK(AJ2,$AJ$2:$AJ$6)</f>
        <v>5</v>
      </c>
    </row>
    <row r="3" spans="1:37">
      <c r="A3" t="s">
        <v>35</v>
      </c>
      <c r="B3" s="3" t="str">
        <f>AA4</f>
        <v>equipe 3</v>
      </c>
      <c r="C3" s="6">
        <v>1</v>
      </c>
      <c r="D3" s="6">
        <v>2</v>
      </c>
      <c r="E3" s="3" t="str">
        <f>AA5</f>
        <v>equipe 4</v>
      </c>
      <c r="G3" s="4">
        <v>1</v>
      </c>
      <c r="H3" t="str">
        <f>INDEX($AA$2:$AA$6,MATCH(G3,$AK$2:$AK$6,0))</f>
        <v>equipe 5</v>
      </c>
      <c r="I3">
        <f>VLOOKUP($H3,$AA$2:$AI$6,COLUMN(C1),FALSE)</f>
        <v>3</v>
      </c>
      <c r="J3">
        <f t="shared" ref="J3:P3" si="0">VLOOKUP($H3,$AA$2:$AI$6,COLUMN(D1),FALSE)</f>
        <v>0</v>
      </c>
      <c r="K3">
        <f t="shared" si="0"/>
        <v>1</v>
      </c>
      <c r="L3">
        <f t="shared" si="0"/>
        <v>7</v>
      </c>
      <c r="M3">
        <f t="shared" si="0"/>
        <v>5</v>
      </c>
      <c r="N3">
        <f t="shared" si="0"/>
        <v>2</v>
      </c>
      <c r="O3">
        <f t="shared" si="0"/>
        <v>9</v>
      </c>
      <c r="P3" t="e">
        <f t="shared" si="0"/>
        <v>#REF!</v>
      </c>
      <c r="AA3" t="str">
        <f>Equipes!A3</f>
        <v>equipe 2</v>
      </c>
      <c r="AB3">
        <f>SUMPRODUCT(($B$2:$B$11=$AA3)*($C$2:$C$11&lt;&gt;""))+SUMPRODUCT(($E$2:$E$11=$AA3)*($D$2:$D$11&lt;&gt;""))</f>
        <v>4</v>
      </c>
      <c r="AC3">
        <f>SUMPRODUCT(($B$2:$B$11=$AA3)*($C$2:$C$11&gt;$D$2:$D$11))+SUMPRODUCT(($E$2:$E$11=$AA3)*($C$2:$C$11&lt;$D$2:$D$11))</f>
        <v>3</v>
      </c>
      <c r="AD3">
        <f t="shared" ref="AD3:AD6" si="1">AB3-AC3-AE3</f>
        <v>0</v>
      </c>
      <c r="AE3">
        <f>SUMPRODUCT(($B$2:$B$11=$AA3)*($C$2:$C$11&lt;$D$2:$D$11))+SUMPRODUCT(($E$2:$E$11=$AA3)*($C$2:$C$11&gt;$D$2:$D$11))</f>
        <v>1</v>
      </c>
      <c r="AF3">
        <f>SUMPRODUCT(($B$2:$B$11=$AA3)*($C$2:$C$11))+SUMPRODUCT(($E$2:$E$11=$AA3)*($D$2:$D$11))</f>
        <v>7</v>
      </c>
      <c r="AG3">
        <f>SUMPRODUCT(($B$2:$B$11=$AA3)*($D$2:$D$11))+SUMPRODUCT(($E$2:$E$11=$AA3)*($C$2:$C$11))</f>
        <v>5</v>
      </c>
      <c r="AH3">
        <f t="shared" ref="AH3:AH6" si="2">AF3-AG3</f>
        <v>2</v>
      </c>
      <c r="AI3">
        <f t="shared" ref="AI3:AI6" si="3">AC3*3+AD3*1</f>
        <v>9</v>
      </c>
      <c r="AJ3">
        <f t="shared" ref="AJ3:AJ6" si="4">AI3*10000+AH3*100+AF3+AB3/100+ROW()/10000</f>
        <v>90207.040299999993</v>
      </c>
      <c r="AK3">
        <f>RANK(AJ3,$AJ$2:$AJ$6)</f>
        <v>2</v>
      </c>
    </row>
    <row r="4" spans="1:37">
      <c r="A4" t="s">
        <v>37</v>
      </c>
      <c r="B4" s="3" t="str">
        <f>AA6</f>
        <v>equipe 5</v>
      </c>
      <c r="C4" s="6">
        <v>1</v>
      </c>
      <c r="D4" s="6">
        <v>2</v>
      </c>
      <c r="E4" s="3" t="str">
        <f>AA3</f>
        <v>equipe 2</v>
      </c>
      <c r="G4" s="4">
        <v>2</v>
      </c>
      <c r="H4" t="str">
        <f>INDEX($AA$2:$AA$6,MATCH(G4,$AK$2:$AK$6,0))</f>
        <v>equipe 2</v>
      </c>
      <c r="I4">
        <f>VLOOKUP($H4,$AA$2:$AI$6,COLUMN(C2),FALSE)</f>
        <v>3</v>
      </c>
      <c r="J4">
        <f t="shared" ref="J4:P4" si="5">VLOOKUP($H4,$AA$2:$AI$6,COLUMN(D2),FALSE)</f>
        <v>0</v>
      </c>
      <c r="K4">
        <f t="shared" si="5"/>
        <v>1</v>
      </c>
      <c r="L4">
        <f t="shared" si="5"/>
        <v>7</v>
      </c>
      <c r="M4">
        <f t="shared" si="5"/>
        <v>5</v>
      </c>
      <c r="N4">
        <f t="shared" si="5"/>
        <v>2</v>
      </c>
      <c r="O4">
        <f t="shared" si="5"/>
        <v>9</v>
      </c>
      <c r="P4" t="e">
        <f t="shared" si="5"/>
        <v>#REF!</v>
      </c>
      <c r="AA4" t="str">
        <f>Equipes!A4</f>
        <v>equipe 3</v>
      </c>
      <c r="AB4">
        <f>SUMPRODUCT(($B$2:$B$11=$AA4)*($C$2:$C$11&lt;&gt;""))+SUMPRODUCT(($E$2:$E$11=$AA4)*($D$2:$D$11&lt;&gt;""))</f>
        <v>4</v>
      </c>
      <c r="AC4">
        <f>SUMPRODUCT(($B$2:$B$11=$AA4)*($C$2:$C$11&gt;$D$2:$D$11))+SUMPRODUCT(($E$2:$E$11=$AA4)*($C$2:$C$11&lt;$D$2:$D$11))</f>
        <v>2</v>
      </c>
      <c r="AD4">
        <f t="shared" si="1"/>
        <v>0</v>
      </c>
      <c r="AE4">
        <f>SUMPRODUCT(($B$2:$B$11=$AA4)*($C$2:$C$11&lt;$D$2:$D$11))+SUMPRODUCT(($E$2:$E$11=$AA4)*($C$2:$C$11&gt;$D$2:$D$11))</f>
        <v>2</v>
      </c>
      <c r="AF4">
        <f>SUMPRODUCT(($B$2:$B$11=$AA4)*($C$2:$C$11))+SUMPRODUCT(($E$2:$E$11=$AA4)*($D$2:$D$11))</f>
        <v>6</v>
      </c>
      <c r="AG4">
        <f>SUMPRODUCT(($B$2:$B$11=$AA4)*($D$2:$D$11))+SUMPRODUCT(($E$2:$E$11=$AA4)*($C$2:$C$11))</f>
        <v>6</v>
      </c>
      <c r="AH4">
        <f t="shared" si="2"/>
        <v>0</v>
      </c>
      <c r="AI4">
        <f t="shared" si="3"/>
        <v>6</v>
      </c>
      <c r="AJ4">
        <f t="shared" si="4"/>
        <v>60006.040399999998</v>
      </c>
      <c r="AK4">
        <f>RANK(AJ4,$AJ$2:$AJ$6)</f>
        <v>4</v>
      </c>
    </row>
    <row r="5" spans="1:37">
      <c r="A5" t="s">
        <v>40</v>
      </c>
      <c r="B5" s="3" t="str">
        <f>AA2</f>
        <v>equipe 1</v>
      </c>
      <c r="C5" s="6">
        <v>1</v>
      </c>
      <c r="D5" s="6">
        <v>2</v>
      </c>
      <c r="E5" s="3" t="str">
        <f>AA4</f>
        <v>equipe 3</v>
      </c>
      <c r="G5" s="4">
        <v>3</v>
      </c>
      <c r="H5" t="str">
        <f>INDEX($AA$2:$AA$6,MATCH(G5,$AK$2:$AK$6,0))</f>
        <v>equipe 4</v>
      </c>
      <c r="I5">
        <f>VLOOKUP($H5,$AA$2:$AI$6,COLUMN(C3),FALSE)</f>
        <v>2</v>
      </c>
      <c r="J5">
        <f t="shared" ref="J5:P5" si="6">VLOOKUP($H5,$AA$2:$AI$6,COLUMN(D3),FALSE)</f>
        <v>0</v>
      </c>
      <c r="K5">
        <f t="shared" si="6"/>
        <v>2</v>
      </c>
      <c r="L5">
        <f t="shared" si="6"/>
        <v>6</v>
      </c>
      <c r="M5">
        <f t="shared" si="6"/>
        <v>6</v>
      </c>
      <c r="N5">
        <f t="shared" si="6"/>
        <v>0</v>
      </c>
      <c r="O5">
        <f t="shared" si="6"/>
        <v>6</v>
      </c>
      <c r="P5" t="e">
        <f t="shared" si="6"/>
        <v>#REF!</v>
      </c>
      <c r="AA5" t="str">
        <f>Equipes!A5</f>
        <v>equipe 4</v>
      </c>
      <c r="AB5">
        <f>SUMPRODUCT(($B$2:$B$11=$AA5)*($C$2:$C$11&lt;&gt;""))+SUMPRODUCT(($E$2:$E$11=$AA5)*($D$2:$D$11&lt;&gt;""))</f>
        <v>4</v>
      </c>
      <c r="AC5">
        <f>SUMPRODUCT(($B$2:$B$11=$AA5)*($C$2:$C$11&gt;$D$2:$D$11))+SUMPRODUCT(($E$2:$E$11=$AA5)*($C$2:$C$11&lt;$D$2:$D$11))</f>
        <v>2</v>
      </c>
      <c r="AD5">
        <f t="shared" si="1"/>
        <v>0</v>
      </c>
      <c r="AE5">
        <f>SUMPRODUCT(($B$2:$B$11=$AA5)*($C$2:$C$11&lt;$D$2:$D$11))+SUMPRODUCT(($E$2:$E$11=$AA5)*($C$2:$C$11&gt;$D$2:$D$11))</f>
        <v>2</v>
      </c>
      <c r="AF5">
        <f>SUMPRODUCT(($B$2:$B$11=$AA5)*($C$2:$C$11))+SUMPRODUCT(($E$2:$E$11=$AA5)*($D$2:$D$11))</f>
        <v>6</v>
      </c>
      <c r="AG5">
        <f>SUMPRODUCT(($B$2:$B$11=$AA5)*($D$2:$D$11))+SUMPRODUCT(($E$2:$E$11=$AA5)*($C$2:$C$11))</f>
        <v>6</v>
      </c>
      <c r="AH5">
        <f t="shared" si="2"/>
        <v>0</v>
      </c>
      <c r="AI5">
        <f t="shared" si="3"/>
        <v>6</v>
      </c>
      <c r="AJ5">
        <f t="shared" si="4"/>
        <v>60006.040500000003</v>
      </c>
      <c r="AK5">
        <f>RANK(AJ5,$AJ$2:$AJ$6)</f>
        <v>3</v>
      </c>
    </row>
    <row r="6" spans="1:37">
      <c r="A6" t="s">
        <v>41</v>
      </c>
      <c r="B6" s="3" t="str">
        <f>AA5</f>
        <v>equipe 4</v>
      </c>
      <c r="C6" s="6">
        <v>1</v>
      </c>
      <c r="D6" s="6">
        <v>2</v>
      </c>
      <c r="E6" s="3" t="str">
        <f>AA3</f>
        <v>equipe 2</v>
      </c>
      <c r="G6" s="4">
        <v>4</v>
      </c>
      <c r="H6" t="str">
        <f>INDEX($AA$2:$AA$6,MATCH(G6,$AK$2:$AK$6,0))</f>
        <v>equipe 3</v>
      </c>
      <c r="I6">
        <f>VLOOKUP($H6,$AA$2:$AI$6,COLUMN(C4),FALSE)</f>
        <v>2</v>
      </c>
      <c r="J6">
        <f t="shared" ref="J6:P6" si="7">VLOOKUP($H6,$AA$2:$AI$6,COLUMN(D4),FALSE)</f>
        <v>0</v>
      </c>
      <c r="K6">
        <f t="shared" si="7"/>
        <v>2</v>
      </c>
      <c r="L6">
        <f t="shared" si="7"/>
        <v>6</v>
      </c>
      <c r="M6">
        <f t="shared" si="7"/>
        <v>6</v>
      </c>
      <c r="N6">
        <f t="shared" si="7"/>
        <v>0</v>
      </c>
      <c r="O6">
        <f t="shared" si="7"/>
        <v>6</v>
      </c>
      <c r="P6" t="e">
        <f t="shared" si="7"/>
        <v>#REF!</v>
      </c>
      <c r="AA6" t="str">
        <f>Equipes!A6</f>
        <v>equipe 5</v>
      </c>
      <c r="AB6">
        <f>SUMPRODUCT(($B$2:$B$11=$AA6)*($C$2:$C$11&lt;&gt;""))+SUMPRODUCT(($E$2:$E$11=$AA6)*($D$2:$D$11&lt;&gt;""))</f>
        <v>4</v>
      </c>
      <c r="AC6">
        <f>SUMPRODUCT(($B$2:$B$11=$AA6)*($C$2:$C$11&gt;$D$2:$D$11))+SUMPRODUCT(($E$2:$E$11=$AA6)*($C$2:$C$11&lt;$D$2:$D$11))</f>
        <v>3</v>
      </c>
      <c r="AD6">
        <f t="shared" si="1"/>
        <v>0</v>
      </c>
      <c r="AE6">
        <f>SUMPRODUCT(($B$2:$B$11=$AA6)*($C$2:$C$11&lt;$D$2:$D$11))+SUMPRODUCT(($E$2:$E$11=$AA6)*($C$2:$C$11&gt;$D$2:$D$11))</f>
        <v>1</v>
      </c>
      <c r="AF6">
        <f>SUMPRODUCT(($B$2:$B$11=$AA6)*($C$2:$C$11))+SUMPRODUCT(($E$2:$E$11=$AA6)*($D$2:$D$11))</f>
        <v>7</v>
      </c>
      <c r="AG6">
        <f>SUMPRODUCT(($B$2:$B$11=$AA6)*($D$2:$D$11))+SUMPRODUCT(($E$2:$E$11=$AA6)*($C$2:$C$11))</f>
        <v>5</v>
      </c>
      <c r="AH6">
        <f t="shared" si="2"/>
        <v>2</v>
      </c>
      <c r="AI6">
        <f t="shared" si="3"/>
        <v>9</v>
      </c>
      <c r="AJ6">
        <f t="shared" si="4"/>
        <v>90207.040599999993</v>
      </c>
      <c r="AK6">
        <f>RANK(AJ6,$AJ$2:$AJ$6)</f>
        <v>1</v>
      </c>
    </row>
    <row r="7" spans="1:37">
      <c r="A7" t="s">
        <v>43</v>
      </c>
      <c r="B7" s="3" t="str">
        <f>AA2</f>
        <v>equipe 1</v>
      </c>
      <c r="C7" s="6">
        <v>1</v>
      </c>
      <c r="D7" s="6">
        <v>2</v>
      </c>
      <c r="E7" s="3" t="str">
        <f>AA6</f>
        <v>equipe 5</v>
      </c>
      <c r="G7" s="4">
        <v>5</v>
      </c>
      <c r="H7" t="str">
        <f>INDEX($AA$2:$AA$6,MATCH(G7,$AK$2:$AK$6,0))</f>
        <v>equipe 1</v>
      </c>
      <c r="I7">
        <f>VLOOKUP($H7,$AA$2:$AI$6,COLUMN(C5),FALSE)</f>
        <v>0</v>
      </c>
      <c r="J7">
        <f t="shared" ref="J7:P7" si="8">VLOOKUP($H7,$AA$2:$AI$6,COLUMN(D5),FALSE)</f>
        <v>0</v>
      </c>
      <c r="K7">
        <f t="shared" si="8"/>
        <v>4</v>
      </c>
      <c r="L7">
        <f t="shared" si="8"/>
        <v>4</v>
      </c>
      <c r="M7">
        <f t="shared" si="8"/>
        <v>8</v>
      </c>
      <c r="N7">
        <f t="shared" si="8"/>
        <v>-4</v>
      </c>
      <c r="O7">
        <f t="shared" si="8"/>
        <v>0</v>
      </c>
      <c r="P7" t="e">
        <f t="shared" si="8"/>
        <v>#REF!</v>
      </c>
    </row>
    <row r="8" spans="1:37">
      <c r="A8" t="s">
        <v>45</v>
      </c>
      <c r="B8" s="3" t="str">
        <f>AA3</f>
        <v>equipe 2</v>
      </c>
      <c r="C8" s="6">
        <v>1</v>
      </c>
      <c r="D8" s="6">
        <v>2</v>
      </c>
      <c r="E8" s="3" t="str">
        <f>AA4</f>
        <v>equipe 3</v>
      </c>
    </row>
    <row r="9" spans="1:37">
      <c r="A9" t="s">
        <v>47</v>
      </c>
      <c r="B9" s="3" t="str">
        <f>AA5</f>
        <v>equipe 4</v>
      </c>
      <c r="C9" s="6">
        <v>1</v>
      </c>
      <c r="D9" s="6">
        <v>2</v>
      </c>
      <c r="E9" s="3" t="str">
        <f>AA6</f>
        <v>equipe 5</v>
      </c>
    </row>
    <row r="10" spans="1:37">
      <c r="A10" t="s">
        <v>49</v>
      </c>
      <c r="B10" s="3" t="str">
        <f>AA2</f>
        <v>equipe 1</v>
      </c>
      <c r="C10" s="6">
        <v>1</v>
      </c>
      <c r="D10" s="6">
        <v>2</v>
      </c>
      <c r="E10" s="3" t="str">
        <f>AA5</f>
        <v>equipe 4</v>
      </c>
    </row>
    <row r="11" spans="1:37">
      <c r="A11" t="s">
        <v>51</v>
      </c>
      <c r="B11" s="3" t="str">
        <f>AA4</f>
        <v>equipe 3</v>
      </c>
      <c r="C11" s="6">
        <v>1</v>
      </c>
      <c r="D11" s="6">
        <v>2</v>
      </c>
      <c r="E11" s="3" t="str">
        <f>AA6</f>
        <v>equipe 5</v>
      </c>
    </row>
    <row r="12" spans="1:37">
      <c r="A12" t="s">
        <v>53</v>
      </c>
    </row>
    <row r="13" spans="1:37" ht="21">
      <c r="B13" s="2" t="s">
        <v>11</v>
      </c>
      <c r="C13" s="2"/>
      <c r="D13" s="2"/>
      <c r="E13" s="2"/>
      <c r="G13" s="2" t="s">
        <v>12</v>
      </c>
      <c r="H13" s="2" t="s">
        <v>30</v>
      </c>
      <c r="I13" s="2" t="s">
        <v>26</v>
      </c>
      <c r="J13" s="2" t="s">
        <v>27</v>
      </c>
      <c r="K13" s="2" t="s">
        <v>28</v>
      </c>
      <c r="L13" s="2" t="s">
        <v>29</v>
      </c>
      <c r="M13" s="2" t="s">
        <v>13</v>
      </c>
      <c r="N13" s="2" t="s">
        <v>14</v>
      </c>
      <c r="O13" s="2" t="s">
        <v>15</v>
      </c>
      <c r="P13" s="2" t="s">
        <v>16</v>
      </c>
      <c r="AB13" t="s">
        <v>17</v>
      </c>
      <c r="AC13" t="s">
        <v>18</v>
      </c>
      <c r="AD13" t="s">
        <v>19</v>
      </c>
      <c r="AE13" t="s">
        <v>20</v>
      </c>
      <c r="AF13" t="s">
        <v>13</v>
      </c>
      <c r="AG13" t="s">
        <v>14</v>
      </c>
      <c r="AH13" t="s">
        <v>15</v>
      </c>
      <c r="AI13" t="s">
        <v>16</v>
      </c>
      <c r="AJ13" t="s">
        <v>21</v>
      </c>
    </row>
    <row r="14" spans="1:37">
      <c r="A14" t="s">
        <v>34</v>
      </c>
      <c r="B14" s="3" t="str">
        <f>AA14</f>
        <v>equipe 6</v>
      </c>
      <c r="C14" s="6">
        <v>1</v>
      </c>
      <c r="D14" s="6">
        <v>0</v>
      </c>
      <c r="E14" s="3" t="str">
        <f>AA15</f>
        <v>equipe 7</v>
      </c>
      <c r="AA14" t="str">
        <f>Equipes!A7</f>
        <v>equipe 6</v>
      </c>
      <c r="AB14">
        <f>SUMPRODUCT(($B$14:$B$23=$AA14)*($C$14:$C$23&lt;&gt;""))+SUMPRODUCT(($E$14:$E$23=$AA14)*($D$14:$D$23&lt;&gt;""))</f>
        <v>4</v>
      </c>
      <c r="AC14">
        <f>SUMPRODUCT(($B$14:$B$23=$AA14)*($C$14:$C$23&gt;$D$14:$D$23))+SUMPRODUCT(($E$14:$E$23=$AA14)*($C$14:$C$23&lt;$D$14:$D$23))</f>
        <v>4</v>
      </c>
      <c r="AD14">
        <f>AB14-AC14-AE14</f>
        <v>0</v>
      </c>
      <c r="AE14">
        <f>SUMPRODUCT(($B$14:$B$23=$AA14)*($C$14:$C$23&lt;$D$14:$D$23))+SUMPRODUCT(($E$14:$E$23=$AA14)*($C$14:$C$23&gt;$D$14:$D$23))</f>
        <v>0</v>
      </c>
      <c r="AF14">
        <f>SUMPRODUCT(($B$14:$B$23=$AA14)*($C$14:$C$23))+SUMPRODUCT(($E$14:$E$23=$AA14)*($D$14:$D$23))</f>
        <v>4</v>
      </c>
      <c r="AG14">
        <f>SUMPRODUCT(($B$14:$B$23=$AA14)*($D$14:$D$23))+SUMPRODUCT(($E$14:$E$23=$AA14)*($C$14:$C$23))</f>
        <v>0</v>
      </c>
      <c r="AH14">
        <f>AF14-AG14</f>
        <v>4</v>
      </c>
      <c r="AI14">
        <f>AC14*3+AD14*1</f>
        <v>12</v>
      </c>
      <c r="AJ14">
        <f>AI14*10000+AH14*100+AF14+AB14/100+ROW()/10000</f>
        <v>120404.04139999999</v>
      </c>
      <c r="AK14">
        <f>RANK(AJ14,$AJ$14:$AJ$18)</f>
        <v>1</v>
      </c>
    </row>
    <row r="15" spans="1:37">
      <c r="A15" t="s">
        <v>36</v>
      </c>
      <c r="B15" s="3" t="str">
        <f>AA16</f>
        <v>equipe 8</v>
      </c>
      <c r="C15" s="6">
        <v>1</v>
      </c>
      <c r="D15" s="6">
        <v>0</v>
      </c>
      <c r="E15" s="3" t="str">
        <f>AA17</f>
        <v>equipe 9</v>
      </c>
      <c r="G15" s="4">
        <v>1</v>
      </c>
      <c r="H15" t="str">
        <f>INDEX($AA$14:$AA$18,MATCH(G15,$AK$14:$AK$18,0))</f>
        <v>equipe 6</v>
      </c>
      <c r="I15">
        <f>VLOOKUP($H15,$AA$14:$AI$18,COLUMN(C13),FALSE)</f>
        <v>4</v>
      </c>
      <c r="J15">
        <f t="shared" ref="J15:P15" si="9">VLOOKUP($H15,$AA$14:$AI$18,COLUMN(D13),FALSE)</f>
        <v>0</v>
      </c>
      <c r="K15">
        <f t="shared" si="9"/>
        <v>0</v>
      </c>
      <c r="L15">
        <f t="shared" si="9"/>
        <v>4</v>
      </c>
      <c r="M15">
        <f t="shared" si="9"/>
        <v>0</v>
      </c>
      <c r="N15">
        <f t="shared" si="9"/>
        <v>4</v>
      </c>
      <c r="O15">
        <f t="shared" si="9"/>
        <v>12</v>
      </c>
      <c r="P15" t="e">
        <f t="shared" si="9"/>
        <v>#REF!</v>
      </c>
      <c r="AA15" t="str">
        <f>Equipes!A8</f>
        <v>equipe 7</v>
      </c>
      <c r="AB15">
        <f>SUMPRODUCT(($B$14:$B$23=$AA15)*($C$14:$C$23&lt;&gt;""))+SUMPRODUCT(($E$14:$E$23=$AA15)*($D$14:$D$23&lt;&gt;""))</f>
        <v>4</v>
      </c>
      <c r="AC15">
        <f>SUMPRODUCT(($B$14:$B$23=$AA15)*($C$14:$C$23&gt;$D$14:$D$23))+SUMPRODUCT(($E$14:$E$23=$AA15)*($C$14:$C$23&lt;$D$14:$D$23))</f>
        <v>1</v>
      </c>
      <c r="AD15">
        <f>AB15-AC15-AE15</f>
        <v>0</v>
      </c>
      <c r="AE15">
        <f>SUMPRODUCT(($B$14:$B$23=$AA15)*($C$14:$C$23&lt;$D$14:$D$23))+SUMPRODUCT(($E$14:$E$23=$AA15)*($C$14:$C$23&gt;$D$14:$D$23))</f>
        <v>3</v>
      </c>
      <c r="AF15">
        <f>SUMPRODUCT(($B$14:$B$23=$AA15)*($C$14:$C$23))+SUMPRODUCT(($E$14:$E$23=$AA15)*($D$14:$D$23))</f>
        <v>1</v>
      </c>
      <c r="AG15">
        <f>SUMPRODUCT(($B$14:$B$23=$AA15)*($D$14:$D$23))+SUMPRODUCT(($E$14:$E$23=$AA15)*($C$14:$C$23))</f>
        <v>3</v>
      </c>
      <c r="AH15">
        <f>AF15-AG15</f>
        <v>-2</v>
      </c>
      <c r="AI15">
        <f>AC15*3+AD15*1</f>
        <v>3</v>
      </c>
      <c r="AJ15">
        <f>AI15*10000+AH15*100+AF15+AB15/100+ROW()/10000</f>
        <v>29801.041499999999</v>
      </c>
      <c r="AK15">
        <f>RANK(AJ15,$AJ$14:$AJ$18)</f>
        <v>5</v>
      </c>
    </row>
    <row r="16" spans="1:37">
      <c r="A16" t="s">
        <v>38</v>
      </c>
      <c r="B16" s="3" t="str">
        <f>AA18</f>
        <v>equipe 10</v>
      </c>
      <c r="C16" s="6">
        <v>1</v>
      </c>
      <c r="D16" s="6">
        <v>0</v>
      </c>
      <c r="E16" s="3" t="str">
        <f>AA15</f>
        <v>equipe 7</v>
      </c>
      <c r="G16" s="4">
        <v>2</v>
      </c>
      <c r="H16" t="str">
        <f>INDEX($AA$14:$AA$18,MATCH(G16,$AK$14:$AK$18,0))</f>
        <v>equipe 9</v>
      </c>
      <c r="I16">
        <f>VLOOKUP($H16,$AA$14:$AI$18,COLUMN(C14),FALSE)</f>
        <v>2</v>
      </c>
      <c r="J16">
        <f t="shared" ref="J16:P16" si="10">VLOOKUP($H16,$AA$14:$AI$18,COLUMN(D14),FALSE)</f>
        <v>0</v>
      </c>
      <c r="K16">
        <f t="shared" si="10"/>
        <v>2</v>
      </c>
      <c r="L16">
        <f t="shared" si="10"/>
        <v>2</v>
      </c>
      <c r="M16">
        <f t="shared" si="10"/>
        <v>2</v>
      </c>
      <c r="N16">
        <f t="shared" si="10"/>
        <v>0</v>
      </c>
      <c r="O16">
        <f t="shared" si="10"/>
        <v>6</v>
      </c>
      <c r="P16" t="e">
        <f t="shared" si="10"/>
        <v>#REF!</v>
      </c>
      <c r="AA16" t="str">
        <f>Equipes!A9</f>
        <v>equipe 8</v>
      </c>
      <c r="AB16">
        <f>SUMPRODUCT(($B$14:$B$23=$AA16)*($C$14:$C$23&lt;&gt;""))+SUMPRODUCT(($E$14:$E$23=$AA16)*($D$14:$D$23&lt;&gt;""))</f>
        <v>4</v>
      </c>
      <c r="AC16">
        <f>SUMPRODUCT(($B$14:$B$23=$AA16)*($C$14:$C$23&gt;$D$14:$D$23))+SUMPRODUCT(($E$14:$E$23=$AA16)*($C$14:$C$23&lt;$D$14:$D$23))</f>
        <v>2</v>
      </c>
      <c r="AD16">
        <f>AB16-AC16-AE16</f>
        <v>0</v>
      </c>
      <c r="AE16">
        <f>SUMPRODUCT(($B$14:$B$23=$AA16)*($C$14:$C$23&lt;$D$14:$D$23))+SUMPRODUCT(($E$14:$E$23=$AA16)*($C$14:$C$23&gt;$D$14:$D$23))</f>
        <v>2</v>
      </c>
      <c r="AF16">
        <f>SUMPRODUCT(($B$14:$B$23=$AA16)*($C$14:$C$23))+SUMPRODUCT(($E$14:$E$23=$AA16)*($D$14:$D$23))</f>
        <v>2</v>
      </c>
      <c r="AG16">
        <f>SUMPRODUCT(($B$14:$B$23=$AA16)*($D$14:$D$23))+SUMPRODUCT(($E$14:$E$23=$AA16)*($C$14:$C$23))</f>
        <v>2</v>
      </c>
      <c r="AH16">
        <f>AF16-AG16</f>
        <v>0</v>
      </c>
      <c r="AI16">
        <f>AC16*3+AD16*1</f>
        <v>6</v>
      </c>
      <c r="AJ16">
        <f>AI16*10000+AH16*100+AF16+AB16/100+ROW()/10000</f>
        <v>60002.041600000004</v>
      </c>
      <c r="AK16">
        <f>RANK(AJ16,$AJ$14:$AJ$18)</f>
        <v>3</v>
      </c>
    </row>
    <row r="17" spans="1:37">
      <c r="A17" t="s">
        <v>39</v>
      </c>
      <c r="B17" s="3" t="str">
        <f>AA14</f>
        <v>equipe 6</v>
      </c>
      <c r="C17" s="6">
        <v>1</v>
      </c>
      <c r="D17" s="6">
        <v>0</v>
      </c>
      <c r="E17" s="3" t="str">
        <f>AA16</f>
        <v>equipe 8</v>
      </c>
      <c r="G17" s="4">
        <v>3</v>
      </c>
      <c r="H17" t="str">
        <f>INDEX($AA$14:$AA$18,MATCH(G17,$AK$14:$AK$18,0))</f>
        <v>equipe 8</v>
      </c>
      <c r="I17">
        <f>VLOOKUP($H17,$AA$14:$AI$18,COLUMN(C15),FALSE)</f>
        <v>2</v>
      </c>
      <c r="J17">
        <f t="shared" ref="J17:P17" si="11">VLOOKUP($H17,$AA$14:$AI$18,COLUMN(D15),FALSE)</f>
        <v>0</v>
      </c>
      <c r="K17">
        <f t="shared" si="11"/>
        <v>2</v>
      </c>
      <c r="L17">
        <f t="shared" si="11"/>
        <v>2</v>
      </c>
      <c r="M17">
        <f t="shared" si="11"/>
        <v>2</v>
      </c>
      <c r="N17">
        <f t="shared" si="11"/>
        <v>0</v>
      </c>
      <c r="O17">
        <f t="shared" si="11"/>
        <v>6</v>
      </c>
      <c r="P17" t="e">
        <f t="shared" si="11"/>
        <v>#REF!</v>
      </c>
      <c r="AA17" t="str">
        <f>Equipes!A10</f>
        <v>equipe 9</v>
      </c>
      <c r="AB17">
        <f>SUMPRODUCT(($B$14:$B$23=$AA17)*($C$14:$C$23&lt;&gt;""))+SUMPRODUCT(($E$14:$E$23=$AA17)*($D$14:$D$23&lt;&gt;""))</f>
        <v>4</v>
      </c>
      <c r="AC17">
        <f>SUMPRODUCT(($B$14:$B$23=$AA17)*($C$14:$C$23&gt;$D$14:$D$23))+SUMPRODUCT(($E$14:$E$23=$AA17)*($C$14:$C$23&lt;$D$14:$D$23))</f>
        <v>2</v>
      </c>
      <c r="AD17">
        <f>AB17-AC17-AE17</f>
        <v>0</v>
      </c>
      <c r="AE17">
        <f>SUMPRODUCT(($B$14:$B$23=$AA17)*($C$14:$C$23&lt;$D$14:$D$23))+SUMPRODUCT(($E$14:$E$23=$AA17)*($C$14:$C$23&gt;$D$14:$D$23))</f>
        <v>2</v>
      </c>
      <c r="AF17">
        <f>SUMPRODUCT(($B$14:$B$23=$AA17)*($C$14:$C$23))+SUMPRODUCT(($E$14:$E$23=$AA17)*($D$14:$D$23))</f>
        <v>2</v>
      </c>
      <c r="AG17">
        <f>SUMPRODUCT(($B$14:$B$23=$AA17)*($D$14:$D$23))+SUMPRODUCT(($E$14:$E$23=$AA17)*($C$14:$C$23))</f>
        <v>2</v>
      </c>
      <c r="AH17">
        <f>AF17-AG17</f>
        <v>0</v>
      </c>
      <c r="AI17">
        <f>AC17*3+AD17*1</f>
        <v>6</v>
      </c>
      <c r="AJ17">
        <f>AI17*10000+AH17*100+AF17+AB17/100+ROW()/10000</f>
        <v>60002.041700000002</v>
      </c>
      <c r="AK17">
        <f>RANK(AJ17,$AJ$14:$AJ$18)</f>
        <v>2</v>
      </c>
    </row>
    <row r="18" spans="1:37">
      <c r="A18" t="s">
        <v>42</v>
      </c>
      <c r="B18" s="3" t="str">
        <f>AA17</f>
        <v>equipe 9</v>
      </c>
      <c r="C18" s="6">
        <v>1</v>
      </c>
      <c r="D18" s="6">
        <v>0</v>
      </c>
      <c r="E18" s="3" t="str">
        <f>AA15</f>
        <v>equipe 7</v>
      </c>
      <c r="G18" s="4">
        <v>4</v>
      </c>
      <c r="H18" t="str">
        <f>INDEX($AA$14:$AA$18,MATCH(G18,$AK$14:$AK$18,0))</f>
        <v>equipe 10</v>
      </c>
      <c r="I18">
        <f>VLOOKUP($H18,$AA$14:$AI$18,COLUMN(C16),FALSE)</f>
        <v>1</v>
      </c>
      <c r="J18">
        <f t="shared" ref="J18:P18" si="12">VLOOKUP($H18,$AA$14:$AI$18,COLUMN(D16),FALSE)</f>
        <v>0</v>
      </c>
      <c r="K18">
        <f t="shared" si="12"/>
        <v>3</v>
      </c>
      <c r="L18">
        <f t="shared" si="12"/>
        <v>1</v>
      </c>
      <c r="M18">
        <f t="shared" si="12"/>
        <v>3</v>
      </c>
      <c r="N18">
        <f t="shared" si="12"/>
        <v>-2</v>
      </c>
      <c r="O18">
        <f t="shared" si="12"/>
        <v>3</v>
      </c>
      <c r="P18" t="e">
        <f t="shared" si="12"/>
        <v>#REF!</v>
      </c>
      <c r="AA18" t="str">
        <f>Equipes!A11</f>
        <v>equipe 10</v>
      </c>
      <c r="AB18">
        <f>SUMPRODUCT(($B$14:$B$23=$AA18)*($C$14:$C$23&lt;&gt;""))+SUMPRODUCT(($E$14:$E$23=$AA18)*($D$14:$D$23&lt;&gt;""))</f>
        <v>4</v>
      </c>
      <c r="AC18">
        <f>SUMPRODUCT(($B$14:$B$23=$AA18)*($C$14:$C$23&gt;$D$14:$D$23))+SUMPRODUCT(($E$14:$E$23=$AA18)*($C$14:$C$23&lt;$D$14:$D$23))</f>
        <v>1</v>
      </c>
      <c r="AD18">
        <f>AB18-AC18-AE18</f>
        <v>0</v>
      </c>
      <c r="AE18">
        <f>SUMPRODUCT(($B$14:$B$23=$AA18)*($C$14:$C$23&lt;$D$14:$D$23))+SUMPRODUCT(($E$14:$E$23=$AA18)*($C$14:$C$23&gt;$D$14:$D$23))</f>
        <v>3</v>
      </c>
      <c r="AF18">
        <f>SUMPRODUCT(($B$14:$B$23=$AA18)*($C$14:$C$23))+SUMPRODUCT(($E$14:$E$23=$AA18)*($D$14:$D$23))</f>
        <v>1</v>
      </c>
      <c r="AG18">
        <f>SUMPRODUCT(($B$14:$B$23=$AA18)*($D$14:$D$23))+SUMPRODUCT(($E$14:$E$23=$AA18)*($C$14:$C$23))</f>
        <v>3</v>
      </c>
      <c r="AH18">
        <f>AF18-AG18</f>
        <v>-2</v>
      </c>
      <c r="AI18">
        <f>AC18*3+AD18*1</f>
        <v>3</v>
      </c>
      <c r="AJ18">
        <f>AI18*10000+AH18*100+AF18+AB18/100+ROW()/10000</f>
        <v>29801.041799999999</v>
      </c>
      <c r="AK18">
        <f>RANK(AJ18,$AJ$14:$AJ$18)</f>
        <v>4</v>
      </c>
    </row>
    <row r="19" spans="1:37">
      <c r="A19" t="s">
        <v>44</v>
      </c>
      <c r="B19" s="3" t="str">
        <f>AA14</f>
        <v>equipe 6</v>
      </c>
      <c r="C19" s="6">
        <v>1</v>
      </c>
      <c r="D19" s="6">
        <v>0</v>
      </c>
      <c r="E19" s="3" t="str">
        <f>AA18</f>
        <v>equipe 10</v>
      </c>
      <c r="G19" s="4">
        <v>5</v>
      </c>
      <c r="H19" t="str">
        <f>INDEX($AA$14:$AA$18,MATCH(G19,$AK$14:$AK$18,0))</f>
        <v>equipe 7</v>
      </c>
      <c r="I19">
        <f>VLOOKUP($H19,$AA$14:$AI$18,COLUMN(C17),FALSE)</f>
        <v>1</v>
      </c>
      <c r="J19">
        <f t="shared" ref="J19:P19" si="13">VLOOKUP($H19,$AA$14:$AI$18,COLUMN(D17),FALSE)</f>
        <v>0</v>
      </c>
      <c r="K19">
        <f t="shared" si="13"/>
        <v>3</v>
      </c>
      <c r="L19">
        <f t="shared" si="13"/>
        <v>1</v>
      </c>
      <c r="M19">
        <f t="shared" si="13"/>
        <v>3</v>
      </c>
      <c r="N19">
        <f t="shared" si="13"/>
        <v>-2</v>
      </c>
      <c r="O19">
        <f t="shared" si="13"/>
        <v>3</v>
      </c>
      <c r="P19" t="e">
        <f t="shared" si="13"/>
        <v>#REF!</v>
      </c>
    </row>
    <row r="20" spans="1:37">
      <c r="A20" t="s">
        <v>46</v>
      </c>
      <c r="B20" s="3" t="str">
        <f>AA15</f>
        <v>equipe 7</v>
      </c>
      <c r="C20" s="6">
        <v>1</v>
      </c>
      <c r="D20" s="6">
        <v>0</v>
      </c>
      <c r="E20" s="3" t="str">
        <f>AA16</f>
        <v>equipe 8</v>
      </c>
    </row>
    <row r="21" spans="1:37">
      <c r="A21" t="s">
        <v>48</v>
      </c>
      <c r="B21" s="3" t="str">
        <f>AA17</f>
        <v>equipe 9</v>
      </c>
      <c r="C21" s="6">
        <v>1</v>
      </c>
      <c r="D21" s="6">
        <v>0</v>
      </c>
      <c r="E21" s="3" t="str">
        <f>AA18</f>
        <v>equipe 10</v>
      </c>
    </row>
    <row r="22" spans="1:37">
      <c r="A22" t="s">
        <v>50</v>
      </c>
      <c r="B22" s="3" t="str">
        <f>AA14</f>
        <v>equipe 6</v>
      </c>
      <c r="C22" s="6">
        <v>1</v>
      </c>
      <c r="D22" s="6">
        <v>0</v>
      </c>
      <c r="E22" s="3" t="str">
        <f>AA17</f>
        <v>equipe 9</v>
      </c>
    </row>
    <row r="23" spans="1:37">
      <c r="A23" t="s">
        <v>52</v>
      </c>
      <c r="B23" s="3" t="str">
        <f>AA16</f>
        <v>equipe 8</v>
      </c>
      <c r="C23" s="6">
        <v>1</v>
      </c>
      <c r="D23" s="6">
        <v>0</v>
      </c>
      <c r="E23" s="3" t="str">
        <f>AA18</f>
        <v>equipe 10</v>
      </c>
    </row>
    <row r="25" spans="1:37" ht="21">
      <c r="G25" s="2" t="s">
        <v>22</v>
      </c>
      <c r="H25" s="2"/>
      <c r="I25" s="2"/>
      <c r="J25" s="2"/>
      <c r="M25" s="2" t="s">
        <v>23</v>
      </c>
      <c r="N25" s="2"/>
      <c r="O25" s="2"/>
      <c r="P25" s="2"/>
      <c r="S25" s="2" t="s">
        <v>24</v>
      </c>
      <c r="T25" s="2"/>
      <c r="U25" s="2"/>
      <c r="V25" s="2"/>
      <c r="Y25" s="2" t="s">
        <v>25</v>
      </c>
    </row>
    <row r="26" spans="1:37">
      <c r="G26" s="3" t="str">
        <f>H4</f>
        <v>equipe 2</v>
      </c>
      <c r="H26" s="5"/>
      <c r="I26" s="5"/>
      <c r="J26" s="3" t="str">
        <f>H17</f>
        <v>equipe 8</v>
      </c>
      <c r="M26" s="3" t="str">
        <f>H3</f>
        <v>equipe 5</v>
      </c>
      <c r="N26" s="5"/>
      <c r="O26" s="5"/>
      <c r="P26" s="3" t="str">
        <f>IF(H26&lt;&gt;"",IF(H26&gt;I26,G26,J26),"")</f>
        <v/>
      </c>
      <c r="S26" s="3" t="str">
        <f>IF(N26&lt;&gt;"",IF(N26&gt;O26,M26,P26),"")</f>
        <v/>
      </c>
      <c r="T26" s="5"/>
      <c r="U26" s="5"/>
      <c r="V26" s="3" t="str">
        <f>IF(N27&lt;&gt;"",IF(N27&gt;O27,M27,P27),"")</f>
        <v/>
      </c>
      <c r="Y26" s="3" t="str">
        <f>IF(T26&lt;&gt;"",IF(T26&gt;U26,S26,V26),"")</f>
        <v/>
      </c>
    </row>
    <row r="27" spans="1:37">
      <c r="G27" s="3" t="str">
        <f>H5</f>
        <v>equipe 4</v>
      </c>
      <c r="H27" s="5"/>
      <c r="I27" s="5"/>
      <c r="J27" s="3" t="str">
        <f>H16</f>
        <v>equipe 9</v>
      </c>
      <c r="M27" s="3" t="str">
        <f>H15</f>
        <v>equipe 6</v>
      </c>
      <c r="N27" s="5"/>
      <c r="O27" s="5"/>
      <c r="P27" s="3" t="str">
        <f>IF(H27&lt;&gt;"",IF(H27&gt;I27,G27,J27),"")</f>
        <v/>
      </c>
      <c r="S27" t="str">
        <f>IF(K27&lt;&gt;"",IF(K27&gt;L27,J27,M27),"")</f>
        <v/>
      </c>
      <c r="T27" t="str">
        <f t="shared" ref="T27" si="14">IF(L27&lt;&gt;"",IF(L27&gt;M27,K27,N27),"")</f>
        <v/>
      </c>
    </row>
    <row r="29" spans="1:37">
      <c r="R29" s="3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Equipes</vt:lpstr>
      <vt:lpstr>Tournoi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Guilaine</cp:lastModifiedBy>
  <dcterms:created xsi:type="dcterms:W3CDTF">2018-09-26T15:54:38Z</dcterms:created>
  <dcterms:modified xsi:type="dcterms:W3CDTF">2020-01-05T09:24:30Z</dcterms:modified>
</cp:coreProperties>
</file>