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filterPrivacy="1"/>
  <xr:revisionPtr revIDLastSave="0" documentId="13_ncr:1_{BEAAD0A6-E480-4B72-B100-4E737022AA89}" xr6:coauthVersionLast="45" xr6:coauthVersionMax="45" xr10:uidLastSave="{00000000-0000-0000-0000-000000000000}"/>
  <bookViews>
    <workbookView xWindow="-120" yWindow="-120" windowWidth="24240" windowHeight="13140" activeTab="4" xr2:uid="{00000000-000D-0000-FFFF-FFFF00000000}"/>
  </bookViews>
  <sheets>
    <sheet name="Prévision de trésorerie" sheetId="1" r:id="rId1"/>
    <sheet name="Encaissements" sheetId="4" r:id="rId2"/>
    <sheet name="Décaissements" sheetId="3" r:id="rId3"/>
    <sheet name="Graphique Trésorerie" sheetId="2" r:id="rId4"/>
    <sheet name="Version" sheetId="6" r:id="rId5"/>
  </sheets>
  <definedNames>
    <definedName name="Date_Début">'Prévision de trésorerie'!$F$19</definedName>
    <definedName name="Minimum_trésorerie">'Prévision de trésorerie'!$J$19</definedName>
    <definedName name="_xlnm.Print_Area" localSheetId="3">'Graphique Trésorerie'!$A:$L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6" l="1"/>
  <c r="E9" i="6" s="1"/>
  <c r="H12" i="4"/>
  <c r="F13" i="4"/>
  <c r="H12" i="3"/>
  <c r="F13" i="3" l="1"/>
  <c r="F19" i="1" l="1"/>
  <c r="N12" i="1"/>
  <c r="M12" i="1"/>
  <c r="D12" i="1" l="1"/>
  <c r="C12" i="1"/>
  <c r="I12" i="1"/>
  <c r="H12" i="1"/>
  <c r="C14" i="1" l="1"/>
  <c r="C19" i="1" s="1"/>
  <c r="C21" i="1" l="1"/>
  <c r="M3" i="2"/>
  <c r="C22" i="1"/>
  <c r="C4" i="2" s="1"/>
  <c r="O64" i="1"/>
  <c r="O63" i="1"/>
  <c r="O62" i="1"/>
  <c r="O61" i="1"/>
  <c r="O60" i="1"/>
  <c r="C27" i="1" l="1"/>
  <c r="C31" i="1"/>
  <c r="C32" i="1"/>
  <c r="C29" i="1"/>
  <c r="C30" i="1"/>
  <c r="C28" i="1"/>
  <c r="C26" i="1"/>
  <c r="C38" i="1"/>
  <c r="C39" i="1"/>
  <c r="C43" i="1"/>
  <c r="C47" i="1"/>
  <c r="C51" i="1"/>
  <c r="C55" i="1"/>
  <c r="C40" i="1"/>
  <c r="C44" i="1"/>
  <c r="C48" i="1"/>
  <c r="C52" i="1"/>
  <c r="C56" i="1"/>
  <c r="C41" i="1"/>
  <c r="C45" i="1"/>
  <c r="C49" i="1"/>
  <c r="C53" i="1"/>
  <c r="C57" i="1"/>
  <c r="C42" i="1"/>
  <c r="C46" i="1"/>
  <c r="C50" i="1"/>
  <c r="C54" i="1"/>
  <c r="O4" i="2"/>
  <c r="N4" i="2"/>
  <c r="B4" i="2"/>
  <c r="M4" i="2" s="1"/>
  <c r="D21" i="1"/>
  <c r="D32" i="1" l="1"/>
  <c r="D28" i="1"/>
  <c r="D31" i="1"/>
  <c r="D27" i="1"/>
  <c r="D30" i="1"/>
  <c r="D26" i="1"/>
  <c r="D29" i="1"/>
  <c r="C33" i="1"/>
  <c r="C34" i="1" s="1"/>
  <c r="D57" i="1"/>
  <c r="D53" i="1"/>
  <c r="D49" i="1"/>
  <c r="D45" i="1"/>
  <c r="D41" i="1"/>
  <c r="D56" i="1"/>
  <c r="D52" i="1"/>
  <c r="D48" i="1"/>
  <c r="D44" i="1"/>
  <c r="D40" i="1"/>
  <c r="D55" i="1"/>
  <c r="D51" i="1"/>
  <c r="D47" i="1"/>
  <c r="D43" i="1"/>
  <c r="D39" i="1"/>
  <c r="D54" i="1"/>
  <c r="D50" i="1"/>
  <c r="D46" i="1"/>
  <c r="D42" i="1"/>
  <c r="D38" i="1"/>
  <c r="C58" i="1"/>
  <c r="C65" i="1" s="1"/>
  <c r="E21" i="1"/>
  <c r="B5" i="2"/>
  <c r="M5" i="2" s="1"/>
  <c r="E32" i="1" l="1"/>
  <c r="E28" i="1"/>
  <c r="E29" i="1"/>
  <c r="E31" i="1"/>
  <c r="E27" i="1"/>
  <c r="E26" i="1"/>
  <c r="E30" i="1"/>
  <c r="D33" i="1"/>
  <c r="C66" i="1"/>
  <c r="D22" i="1" s="1"/>
  <c r="C5" i="2" s="1"/>
  <c r="E56" i="1"/>
  <c r="E52" i="1"/>
  <c r="E48" i="1"/>
  <c r="E44" i="1"/>
  <c r="E40" i="1"/>
  <c r="E55" i="1"/>
  <c r="E51" i="1"/>
  <c r="E47" i="1"/>
  <c r="E43" i="1"/>
  <c r="E39" i="1"/>
  <c r="E54" i="1"/>
  <c r="E50" i="1"/>
  <c r="E46" i="1"/>
  <c r="E42" i="1"/>
  <c r="E38" i="1"/>
  <c r="E57" i="1"/>
  <c r="E53" i="1"/>
  <c r="E49" i="1"/>
  <c r="E45" i="1"/>
  <c r="E41" i="1"/>
  <c r="D58" i="1"/>
  <c r="B6" i="2"/>
  <c r="M6" i="2" s="1"/>
  <c r="F21" i="1"/>
  <c r="D34" i="1" l="1"/>
  <c r="F31" i="1"/>
  <c r="F27" i="1"/>
  <c r="F28" i="1"/>
  <c r="F30" i="1"/>
  <c r="F26" i="1"/>
  <c r="F29" i="1"/>
  <c r="F32" i="1"/>
  <c r="E33" i="1"/>
  <c r="F57" i="1"/>
  <c r="F53" i="1"/>
  <c r="F49" i="1"/>
  <c r="F45" i="1"/>
  <c r="F41" i="1"/>
  <c r="F51" i="1"/>
  <c r="F43" i="1"/>
  <c r="F54" i="1"/>
  <c r="F46" i="1"/>
  <c r="F38" i="1"/>
  <c r="F56" i="1"/>
  <c r="F52" i="1"/>
  <c r="F48" i="1"/>
  <c r="F44" i="1"/>
  <c r="F40" i="1"/>
  <c r="F55" i="1"/>
  <c r="F47" i="1"/>
  <c r="F39" i="1"/>
  <c r="F50" i="1"/>
  <c r="F42" i="1"/>
  <c r="D65" i="1"/>
  <c r="E58" i="1"/>
  <c r="E65" i="1" s="1"/>
  <c r="O5" i="2"/>
  <c r="N5" i="2"/>
  <c r="B7" i="2"/>
  <c r="M7" i="2" s="1"/>
  <c r="G21" i="1"/>
  <c r="D66" i="1" l="1"/>
  <c r="E22" i="1" s="1"/>
  <c r="E34" i="1" s="1"/>
  <c r="E66" i="1" s="1"/>
  <c r="F22" i="1" s="1"/>
  <c r="G31" i="1"/>
  <c r="G27" i="1"/>
  <c r="G28" i="1"/>
  <c r="G30" i="1"/>
  <c r="G26" i="1"/>
  <c r="G29" i="1"/>
  <c r="G32" i="1"/>
  <c r="F33" i="1"/>
  <c r="G57" i="1"/>
  <c r="G53" i="1"/>
  <c r="G49" i="1"/>
  <c r="G45" i="1"/>
  <c r="G41" i="1"/>
  <c r="G56" i="1"/>
  <c r="G52" i="1"/>
  <c r="G48" i="1"/>
  <c r="G44" i="1"/>
  <c r="G40" i="1"/>
  <c r="G55" i="1"/>
  <c r="G51" i="1"/>
  <c r="G47" i="1"/>
  <c r="G43" i="1"/>
  <c r="G39" i="1"/>
  <c r="G54" i="1"/>
  <c r="G50" i="1"/>
  <c r="G46" i="1"/>
  <c r="G42" i="1"/>
  <c r="G38" i="1"/>
  <c r="F58" i="1"/>
  <c r="F65" i="1" s="1"/>
  <c r="B8" i="2"/>
  <c r="M8" i="2" s="1"/>
  <c r="H21" i="1"/>
  <c r="C6" i="2" l="1"/>
  <c r="O6" i="2" s="1"/>
  <c r="H32" i="1"/>
  <c r="H28" i="1"/>
  <c r="H31" i="1"/>
  <c r="H30" i="1"/>
  <c r="H26" i="1"/>
  <c r="H29" i="1"/>
  <c r="H27" i="1"/>
  <c r="G33" i="1"/>
  <c r="H57" i="1"/>
  <c r="H53" i="1"/>
  <c r="H49" i="1"/>
  <c r="H45" i="1"/>
  <c r="H41" i="1"/>
  <c r="H56" i="1"/>
  <c r="H52" i="1"/>
  <c r="H48" i="1"/>
  <c r="H44" i="1"/>
  <c r="H40" i="1"/>
  <c r="H55" i="1"/>
  <c r="H51" i="1"/>
  <c r="H47" i="1"/>
  <c r="H43" i="1"/>
  <c r="H39" i="1"/>
  <c r="H54" i="1"/>
  <c r="H50" i="1"/>
  <c r="H46" i="1"/>
  <c r="H42" i="1"/>
  <c r="H38" i="1"/>
  <c r="G58" i="1"/>
  <c r="G65" i="1" s="1"/>
  <c r="F34" i="1"/>
  <c r="F66" i="1" s="1"/>
  <c r="G22" i="1" s="1"/>
  <c r="C7" i="2"/>
  <c r="I21" i="1"/>
  <c r="B9" i="2"/>
  <c r="M9" i="2" s="1"/>
  <c r="N6" i="2" l="1"/>
  <c r="H33" i="1"/>
  <c r="I32" i="1"/>
  <c r="I28" i="1"/>
  <c r="I31" i="1"/>
  <c r="I26" i="1"/>
  <c r="I29" i="1"/>
  <c r="I27" i="1"/>
  <c r="I30" i="1"/>
  <c r="I56" i="1"/>
  <c r="I52" i="1"/>
  <c r="I48" i="1"/>
  <c r="I44" i="1"/>
  <c r="I40" i="1"/>
  <c r="I50" i="1"/>
  <c r="I42" i="1"/>
  <c r="I38" i="1"/>
  <c r="I53" i="1"/>
  <c r="I45" i="1"/>
  <c r="I55" i="1"/>
  <c r="I51" i="1"/>
  <c r="I47" i="1"/>
  <c r="I43" i="1"/>
  <c r="I39" i="1"/>
  <c r="I54" i="1"/>
  <c r="I46" i="1"/>
  <c r="I57" i="1"/>
  <c r="I49" i="1"/>
  <c r="I41" i="1"/>
  <c r="G34" i="1"/>
  <c r="G66" i="1" s="1"/>
  <c r="H22" i="1" s="1"/>
  <c r="C8" i="2"/>
  <c r="O7" i="2"/>
  <c r="N7" i="2"/>
  <c r="H58" i="1"/>
  <c r="H65" i="1" s="1"/>
  <c r="J21" i="1"/>
  <c r="B10" i="2"/>
  <c r="M10" i="2" s="1"/>
  <c r="J31" i="1" l="1"/>
  <c r="J27" i="1"/>
  <c r="J28" i="1"/>
  <c r="J30" i="1"/>
  <c r="J26" i="1"/>
  <c r="J29" i="1"/>
  <c r="J32" i="1"/>
  <c r="I33" i="1"/>
  <c r="J57" i="1"/>
  <c r="J53" i="1"/>
  <c r="J49" i="1"/>
  <c r="J45" i="1"/>
  <c r="J41" i="1"/>
  <c r="J48" i="1"/>
  <c r="J44" i="1"/>
  <c r="J42" i="1"/>
  <c r="J56" i="1"/>
  <c r="J52" i="1"/>
  <c r="J40" i="1"/>
  <c r="J55" i="1"/>
  <c r="J51" i="1"/>
  <c r="J47" i="1"/>
  <c r="J43" i="1"/>
  <c r="J39" i="1"/>
  <c r="J54" i="1"/>
  <c r="J50" i="1"/>
  <c r="J46" i="1"/>
  <c r="J38" i="1"/>
  <c r="I58" i="1"/>
  <c r="I65" i="1" s="1"/>
  <c r="O8" i="2"/>
  <c r="N8" i="2"/>
  <c r="C9" i="2"/>
  <c r="H34" i="1"/>
  <c r="H66" i="1" s="1"/>
  <c r="I22" i="1" s="1"/>
  <c r="B11" i="2"/>
  <c r="M11" i="2" s="1"/>
  <c r="K21" i="1"/>
  <c r="K32" i="1" l="1"/>
  <c r="K28" i="1"/>
  <c r="K31" i="1"/>
  <c r="K30" i="1"/>
  <c r="K26" i="1"/>
  <c r="K29" i="1"/>
  <c r="K27" i="1"/>
  <c r="J33" i="1"/>
  <c r="K57" i="1"/>
  <c r="K53" i="1"/>
  <c r="K49" i="1"/>
  <c r="K45" i="1"/>
  <c r="K41" i="1"/>
  <c r="K56" i="1"/>
  <c r="K52" i="1"/>
  <c r="K48" i="1"/>
  <c r="K44" i="1"/>
  <c r="K40" i="1"/>
  <c r="K55" i="1"/>
  <c r="K51" i="1"/>
  <c r="K47" i="1"/>
  <c r="K43" i="1"/>
  <c r="K39" i="1"/>
  <c r="K54" i="1"/>
  <c r="K50" i="1"/>
  <c r="K46" i="1"/>
  <c r="K42" i="1"/>
  <c r="K38" i="1"/>
  <c r="C10" i="2"/>
  <c r="I34" i="1"/>
  <c r="I66" i="1" s="1"/>
  <c r="J22" i="1" s="1"/>
  <c r="N9" i="2"/>
  <c r="O9" i="2"/>
  <c r="J58" i="1"/>
  <c r="J65" i="1" s="1"/>
  <c r="B12" i="2"/>
  <c r="M12" i="2" s="1"/>
  <c r="L21" i="1"/>
  <c r="L32" i="1" l="1"/>
  <c r="L28" i="1"/>
  <c r="L31" i="1"/>
  <c r="L27" i="1"/>
  <c r="L30" i="1"/>
  <c r="L29" i="1"/>
  <c r="L26" i="1"/>
  <c r="K33" i="1"/>
  <c r="L57" i="1"/>
  <c r="L53" i="1"/>
  <c r="L49" i="1"/>
  <c r="L45" i="1"/>
  <c r="L41" i="1"/>
  <c r="L50" i="1"/>
  <c r="L42" i="1"/>
  <c r="L56" i="1"/>
  <c r="L52" i="1"/>
  <c r="L48" i="1"/>
  <c r="L44" i="1"/>
  <c r="L40" i="1"/>
  <c r="L46" i="1"/>
  <c r="L55" i="1"/>
  <c r="L51" i="1"/>
  <c r="L47" i="1"/>
  <c r="L43" i="1"/>
  <c r="L39" i="1"/>
  <c r="L54" i="1"/>
  <c r="L38" i="1"/>
  <c r="J34" i="1"/>
  <c r="J66" i="1" s="1"/>
  <c r="K22" i="1" s="1"/>
  <c r="C11" i="2"/>
  <c r="K58" i="1"/>
  <c r="K65" i="1" s="1"/>
  <c r="O10" i="2"/>
  <c r="N10" i="2"/>
  <c r="M21" i="1"/>
  <c r="B13" i="2"/>
  <c r="M13" i="2" s="1"/>
  <c r="M32" i="1" l="1"/>
  <c r="M28" i="1"/>
  <c r="M31" i="1"/>
  <c r="M26" i="1"/>
  <c r="M29" i="1"/>
  <c r="M27" i="1"/>
  <c r="M30" i="1"/>
  <c r="L33" i="1"/>
  <c r="M56" i="1"/>
  <c r="M52" i="1"/>
  <c r="M48" i="1"/>
  <c r="M44" i="1"/>
  <c r="M40" i="1"/>
  <c r="M55" i="1"/>
  <c r="M51" i="1"/>
  <c r="M47" i="1"/>
  <c r="M43" i="1"/>
  <c r="M39" i="1"/>
  <c r="M54" i="1"/>
  <c r="M50" i="1"/>
  <c r="M46" i="1"/>
  <c r="M42" i="1"/>
  <c r="M38" i="1"/>
  <c r="M57" i="1"/>
  <c r="M53" i="1"/>
  <c r="M49" i="1"/>
  <c r="M45" i="1"/>
  <c r="M41" i="1"/>
  <c r="L58" i="1"/>
  <c r="L65" i="1" s="1"/>
  <c r="N11" i="2"/>
  <c r="O11" i="2"/>
  <c r="K34" i="1"/>
  <c r="K66" i="1" s="1"/>
  <c r="L22" i="1" s="1"/>
  <c r="C12" i="2"/>
  <c r="N21" i="1"/>
  <c r="B14" i="2"/>
  <c r="M14" i="2" s="1"/>
  <c r="N32" i="1" l="1"/>
  <c r="O32" i="1" s="1"/>
  <c r="N28" i="1"/>
  <c r="O28" i="1" s="1"/>
  <c r="N26" i="1"/>
  <c r="O26" i="1" s="1"/>
  <c r="N29" i="1"/>
  <c r="O29" i="1" s="1"/>
  <c r="N31" i="1"/>
  <c r="O31" i="1" s="1"/>
  <c r="N27" i="1"/>
  <c r="N30" i="1"/>
  <c r="O30" i="1" s="1"/>
  <c r="M33" i="1"/>
  <c r="D9" i="3"/>
  <c r="D9" i="4"/>
  <c r="B15" i="2"/>
  <c r="M15" i="2" s="1"/>
  <c r="N57" i="1"/>
  <c r="O57" i="1" s="1"/>
  <c r="N53" i="1"/>
  <c r="O53" i="1" s="1"/>
  <c r="N49" i="1"/>
  <c r="O49" i="1" s="1"/>
  <c r="N45" i="1"/>
  <c r="O45" i="1" s="1"/>
  <c r="N41" i="1"/>
  <c r="O41" i="1" s="1"/>
  <c r="N56" i="1"/>
  <c r="O56" i="1" s="1"/>
  <c r="N40" i="1"/>
  <c r="O40" i="1" s="1"/>
  <c r="N55" i="1"/>
  <c r="O55" i="1" s="1"/>
  <c r="N51" i="1"/>
  <c r="O51" i="1" s="1"/>
  <c r="N47" i="1"/>
  <c r="O47" i="1" s="1"/>
  <c r="N43" i="1"/>
  <c r="O43" i="1" s="1"/>
  <c r="N39" i="1"/>
  <c r="O39" i="1" s="1"/>
  <c r="N52" i="1"/>
  <c r="O52" i="1" s="1"/>
  <c r="N44" i="1"/>
  <c r="O44" i="1" s="1"/>
  <c r="N54" i="1"/>
  <c r="O54" i="1" s="1"/>
  <c r="N50" i="1"/>
  <c r="O50" i="1" s="1"/>
  <c r="N46" i="1"/>
  <c r="O46" i="1" s="1"/>
  <c r="N42" i="1"/>
  <c r="O42" i="1" s="1"/>
  <c r="N38" i="1"/>
  <c r="N48" i="1"/>
  <c r="O48" i="1" s="1"/>
  <c r="L34" i="1"/>
  <c r="L66" i="1" s="1"/>
  <c r="M22" i="1" s="1"/>
  <c r="C13" i="2"/>
  <c r="O12" i="2"/>
  <c r="N12" i="2"/>
  <c r="M58" i="1"/>
  <c r="M65" i="1" s="1"/>
  <c r="N33" i="1" l="1"/>
  <c r="O27" i="1"/>
  <c r="O33" i="1" s="1"/>
  <c r="N13" i="2"/>
  <c r="O13" i="2"/>
  <c r="N58" i="1"/>
  <c r="O38" i="1"/>
  <c r="C14" i="2"/>
  <c r="M34" i="1"/>
  <c r="M66" i="1" s="1"/>
  <c r="N22" i="1" s="1"/>
  <c r="C15" i="2" l="1"/>
  <c r="N34" i="1"/>
  <c r="N65" i="1"/>
  <c r="O58" i="1"/>
  <c r="O65" i="1" s="1"/>
  <c r="O14" i="2"/>
  <c r="N14" i="2"/>
  <c r="N66" i="1" l="1"/>
  <c r="O15" i="2"/>
  <c r="N15" i="2"/>
</calcChain>
</file>

<file path=xl/sharedStrings.xml><?xml version="1.0" encoding="utf-8"?>
<sst xmlns="http://schemas.openxmlformats.org/spreadsheetml/2006/main" count="117" uniqueCount="105">
  <si>
    <t>Trésorerie disponible de départ</t>
  </si>
  <si>
    <t>Trésorerie disponible (début du mois)</t>
  </si>
  <si>
    <t>Encaissements</t>
  </si>
  <si>
    <t>Autres encaissements</t>
  </si>
  <si>
    <t>Total des encaissements</t>
  </si>
  <si>
    <t>Trésorerie totale disponible</t>
  </si>
  <si>
    <t>Décaissements</t>
  </si>
  <si>
    <t>Frais de bureau</t>
  </si>
  <si>
    <t>Loyer ou location: véhicules, équipements</t>
  </si>
  <si>
    <t>Réparations et entretien</t>
  </si>
  <si>
    <t>Eau, électricité et gaz</t>
  </si>
  <si>
    <t>Autres frais</t>
  </si>
  <si>
    <t>Divers</t>
  </si>
  <si>
    <t>Sous-total</t>
  </si>
  <si>
    <t>Remboursement du capital d’un prêt</t>
  </si>
  <si>
    <t>Achats en capitaux</t>
  </si>
  <si>
    <t>Autres frais d’établissement</t>
  </si>
  <si>
    <t>Compte sous séquestre</t>
  </si>
  <si>
    <t>Retrait personnel du propriétaire</t>
  </si>
  <si>
    <t>Total des décaissements</t>
  </si>
  <si>
    <t>Trésorerie disponible (fin de mois)</t>
  </si>
  <si>
    <t>Autres données d’exploitation</t>
  </si>
  <si>
    <t>Volume des ventes (dollars)</t>
  </si>
  <si>
    <t>Solde comptes clients</t>
  </si>
  <si>
    <t>Solde de mauvaises créances</t>
  </si>
  <si>
    <t>Inventaire disponible</t>
  </si>
  <si>
    <t>Comptes fournisseurs</t>
  </si>
  <si>
    <t>Amortissement</t>
  </si>
  <si>
    <t>Date de début</t>
  </si>
  <si>
    <t>Alerte de solde de trésorerie minimal</t>
  </si>
  <si>
    <t>Total</t>
  </si>
  <si>
    <t xml:space="preserve"> </t>
  </si>
  <si>
    <t>Mois</t>
  </si>
  <si>
    <t>Encaisse</t>
  </si>
  <si>
    <t>Non inférieure au minimum</t>
  </si>
  <si>
    <t>Inférieure au minimum</t>
  </si>
  <si>
    <t>Toutes les sommes sont TTC</t>
  </si>
  <si>
    <t>Réel</t>
  </si>
  <si>
    <t>2 - Vigne indissociable de la parcelle</t>
  </si>
  <si>
    <t>3 - Frais Notaires sur 1 et 2</t>
  </si>
  <si>
    <t>Invest. Chai à Financer TTC</t>
  </si>
  <si>
    <t>Invest. Matériel Vini-Viti. HT</t>
  </si>
  <si>
    <t>1 - Matériel Vinicole</t>
  </si>
  <si>
    <t>3 - Pulvérisateur</t>
  </si>
  <si>
    <t>4 - Epandeur d'engrais</t>
  </si>
  <si>
    <t>2 - Matériel Viticole</t>
  </si>
  <si>
    <t>4 - Chai : Ouverture 2 Portes</t>
  </si>
  <si>
    <t>5 - Chai : Maçonnerie aire de travail + effluents</t>
  </si>
  <si>
    <t>6 - Chai : Aménagement intérieur (Cuves)</t>
  </si>
  <si>
    <t>7 - Cours : Aménagement cours de travail</t>
  </si>
  <si>
    <t>NB : Convention de cession SANS TVA</t>
  </si>
  <si>
    <t>TRESORERIE DISPONIBLE</t>
  </si>
  <si>
    <t>1 - Apport Personnel</t>
  </si>
  <si>
    <t>2 - Capital EARL (Prêt Hon.)</t>
  </si>
  <si>
    <t>4 - Billet Fi. "Subv.+TVA+Tréso"</t>
  </si>
  <si>
    <t>5 - Billet Fi. OCCC Tréso</t>
  </si>
  <si>
    <t>6 - Billet Fi. Esc. Cial</t>
  </si>
  <si>
    <t>(En réserve)</t>
  </si>
  <si>
    <t>(En Réserve)</t>
  </si>
  <si>
    <t>Fournisseur</t>
  </si>
  <si>
    <t>Date</t>
  </si>
  <si>
    <t>Désignation</t>
  </si>
  <si>
    <t>Montant TTC</t>
  </si>
  <si>
    <t>Échéance</t>
  </si>
  <si>
    <t>Mois Échéance</t>
  </si>
  <si>
    <t>Factures / Avoirs à saisir TTC</t>
  </si>
  <si>
    <t>Ventes d'origine végétales</t>
  </si>
  <si>
    <t>Ventes de bouteilles Particuliers</t>
  </si>
  <si>
    <t>Ventes de bouteilles Professionnels</t>
  </si>
  <si>
    <t>Subventions &amp; Aides</t>
  </si>
  <si>
    <t>Crédit de TVA</t>
  </si>
  <si>
    <t>Achat Vins Vrac</t>
  </si>
  <si>
    <t>Achats Marchandises &amp; Approv.</t>
  </si>
  <si>
    <t>Autres Achats</t>
  </si>
  <si>
    <t>Impôts, Taxes et versements Assimilés</t>
  </si>
  <si>
    <t>Rémunérations (Exploitant)</t>
  </si>
  <si>
    <t>Cotisations Sociales Exploitant</t>
  </si>
  <si>
    <t>TOTAL DECAISSEMENTS TTC</t>
  </si>
  <si>
    <t>Déplacements (Note de Frais)</t>
  </si>
  <si>
    <t>Remboursement Emprunt Mat. Viti-Vini.</t>
  </si>
  <si>
    <t>Remboursement Billet Fi. "Subv.+TVA+Tréso"</t>
  </si>
  <si>
    <t>Honoraires</t>
  </si>
  <si>
    <t>Foires &amp; Expo. (Salons)</t>
  </si>
  <si>
    <t>Prestations Service (Viticoles)</t>
  </si>
  <si>
    <t>Type Décaissement</t>
  </si>
  <si>
    <t>Client</t>
  </si>
  <si>
    <t>Type Encaissement</t>
  </si>
  <si>
    <t>TOTAL ENCAISSEMENTS TTC</t>
  </si>
  <si>
    <t>Version</t>
  </si>
  <si>
    <t>Date Modif.</t>
  </si>
  <si>
    <t>Formules "Encaissements"</t>
  </si>
  <si>
    <t>Formules "Décaissements"</t>
  </si>
  <si>
    <t>Données glissantes sur 12 mois à partir du mois n +1 par rapport à la date du jour (ex : le 07/02/22, les</t>
  </si>
  <si>
    <t>données affichées vont de Mars 2022 à Février 2023.</t>
  </si>
  <si>
    <t>PREVISION DE TRESORERIE</t>
  </si>
  <si>
    <t>ENCAISSEMENTS : Mise en forme tableau de saisie ("TblEncaissements")</t>
  </si>
  <si>
    <t>DECAISSEMENTS : Mise en forme tableau de saisie ("TblDécaissements")</t>
  </si>
  <si>
    <t>GRAPHIQUE TRESORERIE : Elément d'origine</t>
  </si>
  <si>
    <t>VERSION : Mise en forme page "Version"</t>
  </si>
  <si>
    <t>8 - Chai : Aménagement Caveau + Bureau</t>
  </si>
  <si>
    <t>Frais de personnel</t>
  </si>
  <si>
    <t>Remboursement Bail Fermier</t>
  </si>
  <si>
    <t>Accord BANQUE</t>
  </si>
  <si>
    <t>3 - Don Bienvenue</t>
  </si>
  <si>
    <t>1 - Chai (+ 15.000 € travaux accordés Banque)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</si>
</sst>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0">
    <numFmt numFmtId="8" formatCode="#,##0.00\ &quot;€&quot;;[Red]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mmm\ yyyy"/>
    <numFmt numFmtId="167" formatCode="mmmm\ yyyy"/>
    <numFmt numFmtId="168" formatCode="mmm"/>
    <numFmt numFmtId="169" formatCode="#,##0.00\ &quot;€&quot;;[Red]#,##0.00\ &quot;€&quot;"/>
    <numFmt numFmtId="170" formatCode="0.0"/>
  </numFmts>
  <fonts count="29">
    <font>
      <sz val="11"/>
      <color theme="1"/>
      <name val="Franklin Gothic Book"/>
      <family val="2"/>
      <scheme val="minor"/>
    </font>
    <font>
      <sz val="10"/>
      <color theme="1"/>
      <name val="Franklin Gothic Book"/>
      <family val="2"/>
      <scheme val="minor"/>
    </font>
    <font>
      <sz val="10"/>
      <color theme="0"/>
      <name val="Franklin Gothic Book"/>
      <family val="2"/>
      <scheme val="minor"/>
    </font>
    <font>
      <sz val="10"/>
      <color theme="3"/>
      <name val="Franklin Gothic Book"/>
      <family val="2"/>
      <scheme val="minor"/>
    </font>
    <font>
      <sz val="14"/>
      <color theme="5"/>
      <name val="Franklin Gothic Book"/>
      <family val="2"/>
      <scheme val="minor"/>
    </font>
    <font>
      <sz val="9"/>
      <name val="Franklin Gothic Book"/>
      <family val="3"/>
      <charset val="134"/>
      <scheme val="minor"/>
    </font>
    <font>
      <sz val="10"/>
      <color theme="0"/>
      <name val="Franklin Gothic Book"/>
      <family val="2"/>
    </font>
    <font>
      <sz val="11"/>
      <color theme="1"/>
      <name val="Franklin Gothic Book"/>
      <family val="2"/>
      <scheme val="minor"/>
    </font>
    <font>
      <sz val="18"/>
      <color theme="3"/>
      <name val="Constantia"/>
      <family val="2"/>
      <scheme val="major"/>
    </font>
    <font>
      <b/>
      <sz val="15"/>
      <color theme="3"/>
      <name val="Franklin Gothic Book"/>
      <family val="2"/>
      <scheme val="minor"/>
    </font>
    <font>
      <b/>
      <sz val="13"/>
      <color theme="3"/>
      <name val="Franklin Gothic Book"/>
      <family val="2"/>
      <scheme val="minor"/>
    </font>
    <font>
      <b/>
      <sz val="11"/>
      <color theme="3"/>
      <name val="Franklin Gothic Book"/>
      <family val="2"/>
      <scheme val="minor"/>
    </font>
    <font>
      <sz val="11"/>
      <color rgb="FF006100"/>
      <name val="Franklin Gothic Book"/>
      <family val="2"/>
      <scheme val="minor"/>
    </font>
    <font>
      <sz val="11"/>
      <color rgb="FF9C0006"/>
      <name val="Franklin Gothic Book"/>
      <family val="2"/>
      <scheme val="minor"/>
    </font>
    <font>
      <sz val="11"/>
      <color rgb="FF9C5700"/>
      <name val="Franklin Gothic Book"/>
      <family val="2"/>
      <scheme val="minor"/>
    </font>
    <font>
      <sz val="11"/>
      <color rgb="FF3F3F76"/>
      <name val="Franklin Gothic Book"/>
      <family val="2"/>
      <scheme val="minor"/>
    </font>
    <font>
      <b/>
      <sz val="11"/>
      <color rgb="FF3F3F3F"/>
      <name val="Franklin Gothic Book"/>
      <family val="2"/>
      <scheme val="minor"/>
    </font>
    <font>
      <b/>
      <sz val="11"/>
      <color rgb="FFFA7D00"/>
      <name val="Franklin Gothic Book"/>
      <family val="2"/>
      <scheme val="minor"/>
    </font>
    <font>
      <sz val="11"/>
      <color rgb="FFFA7D00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sz val="11"/>
      <color rgb="FFFF0000"/>
      <name val="Franklin Gothic Book"/>
      <family val="2"/>
      <scheme val="minor"/>
    </font>
    <font>
      <i/>
      <sz val="11"/>
      <color rgb="FF7F7F7F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11"/>
      <color theme="0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b/>
      <sz val="10"/>
      <color theme="1"/>
      <name val="Franklin Gothic Book"/>
      <family val="2"/>
      <scheme val="minor"/>
    </font>
    <font>
      <u/>
      <sz val="10"/>
      <color theme="1"/>
      <name val="Franklin Gothic Book"/>
      <family val="2"/>
      <scheme val="minor"/>
    </font>
    <font>
      <b/>
      <sz val="10"/>
      <color theme="0"/>
      <name val="Franklin Gothic Book"/>
      <family val="2"/>
      <scheme val="minor"/>
    </font>
    <font>
      <sz val="11"/>
      <color theme="3"/>
      <name val="Franklin Gothic Book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-0.249977111117893"/>
        <bgColor indexed="64"/>
      </patternFill>
    </fill>
  </fills>
  <borders count="58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3" tint="0.79998168889431442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3" tint="0.79998168889431442"/>
      </right>
      <top style="thin">
        <color theme="3" tint="0.79998168889431442"/>
      </top>
      <bottom style="thin">
        <color theme="0"/>
      </bottom>
      <diagonal/>
    </border>
    <border>
      <left/>
      <right style="thin">
        <color theme="3" tint="0.79998168889431442"/>
      </right>
      <top style="thin">
        <color theme="0"/>
      </top>
      <bottom style="thin">
        <color theme="0"/>
      </bottom>
      <diagonal/>
    </border>
    <border>
      <left style="thin">
        <color theme="3" tint="0.79998168889431442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3" tint="0.79998168889431442"/>
      </right>
      <top style="thin">
        <color theme="0"/>
      </top>
      <bottom style="thin">
        <color theme="0"/>
      </bottom>
      <diagonal/>
    </border>
    <border>
      <left style="thin">
        <color theme="3" tint="0.79998168889431442"/>
      </left>
      <right style="thin">
        <color theme="0"/>
      </right>
      <top style="thin">
        <color theme="0"/>
      </top>
      <bottom style="thin">
        <color theme="3" tint="0.7999816888943144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3" tint="0.79998168889431442"/>
      </bottom>
      <diagonal/>
    </border>
    <border>
      <left style="thin">
        <color theme="0"/>
      </left>
      <right style="thin">
        <color theme="3" tint="0.79998168889431442"/>
      </right>
      <top style="thin">
        <color theme="0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0"/>
      </right>
      <top/>
      <bottom style="thin">
        <color theme="3" tint="0.79998168889431442"/>
      </bottom>
      <diagonal/>
    </border>
    <border>
      <left style="thin">
        <color theme="0"/>
      </left>
      <right style="thin">
        <color theme="0"/>
      </right>
      <top/>
      <bottom style="thin">
        <color theme="3" tint="0.79998168889431442"/>
      </bottom>
      <diagonal/>
    </border>
    <border>
      <left style="thin">
        <color theme="3" tint="0.79995117038483843"/>
      </left>
      <right style="thin">
        <color theme="3" tint="0.79998168889431442"/>
      </right>
      <top style="thin">
        <color theme="3" tint="0.79995117038483843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5117038483843"/>
      </top>
      <bottom style="thin">
        <color theme="3" tint="0.79998168889431442"/>
      </bottom>
      <diagonal/>
    </border>
    <border>
      <left/>
      <right style="thin">
        <color theme="3" tint="0.79995117038483843"/>
      </right>
      <top style="thin">
        <color theme="3" tint="0.79995117038483843"/>
      </top>
      <bottom style="thin">
        <color theme="0"/>
      </bottom>
      <diagonal/>
    </border>
    <border>
      <left style="thin">
        <color theme="3" tint="0.79995117038483843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/>
      <right style="thin">
        <color theme="3" tint="0.79995117038483843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3" tint="0.79995117038483843"/>
      </right>
      <top style="thin">
        <color theme="0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3" tint="0.79995117038483843"/>
      </right>
      <top style="thin">
        <color theme="0"/>
      </top>
      <bottom style="thin">
        <color theme="0"/>
      </bottom>
      <diagonal/>
    </border>
    <border>
      <left style="thin">
        <color theme="3" tint="0.79995117038483843"/>
      </left>
      <right style="thin">
        <color theme="0"/>
      </right>
      <top style="thin">
        <color theme="0"/>
      </top>
      <bottom style="thin">
        <color theme="3" tint="0.79995117038483843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3" tint="0.79995117038483843"/>
      </bottom>
      <diagonal/>
    </border>
    <border>
      <left style="thin">
        <color theme="3" tint="0.79998168889431442"/>
      </left>
      <right/>
      <top style="thin">
        <color theme="3" tint="0.79995117038483843"/>
      </top>
      <bottom style="thin">
        <color theme="3" tint="0.79998168889431442"/>
      </bottom>
      <diagonal/>
    </border>
    <border>
      <left style="thin">
        <color theme="3" tint="0.79992065187536243"/>
      </left>
      <right style="thin">
        <color theme="3" tint="0.79998168889431442"/>
      </right>
      <top style="thin">
        <color theme="3" tint="0.79992065187536243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2065187536243"/>
      </top>
      <bottom style="thin">
        <color theme="3" tint="0.79998168889431442"/>
      </bottom>
      <diagonal/>
    </border>
    <border>
      <left style="thin">
        <color theme="3" tint="0.79998168889431442"/>
      </left>
      <right/>
      <top style="thin">
        <color theme="3" tint="0.79992065187536243"/>
      </top>
      <bottom style="thin">
        <color theme="3" tint="0.79998168889431442"/>
      </bottom>
      <diagonal/>
    </border>
    <border>
      <left style="thin">
        <color theme="3" tint="0.79995117038483843"/>
      </left>
      <right style="thin">
        <color theme="3" tint="0.79992065187536243"/>
      </right>
      <top style="thin">
        <color theme="3" tint="0.79992065187536243"/>
      </top>
      <bottom style="thin">
        <color theme="0"/>
      </bottom>
      <diagonal/>
    </border>
    <border>
      <left style="thin">
        <color theme="3" tint="0.79992065187536243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/>
      <right style="thin">
        <color theme="3" tint="0.79992065187536243"/>
      </right>
      <top style="thin">
        <color theme="0"/>
      </top>
      <bottom style="thin">
        <color theme="0"/>
      </bottom>
      <diagonal/>
    </border>
    <border>
      <left style="thin">
        <color theme="3" tint="0.79992065187536243"/>
      </left>
      <right style="thin">
        <color theme="3" tint="0.79998168889431442"/>
      </right>
      <top style="thin">
        <color theme="3" tint="0.79995117038483843"/>
      </top>
      <bottom style="thin">
        <color theme="3" tint="0.79998168889431442"/>
      </bottom>
      <diagonal/>
    </border>
    <border>
      <left style="thin">
        <color theme="3" tint="0.79995117038483843"/>
      </left>
      <right style="thin">
        <color theme="3" tint="0.79992065187536243"/>
      </right>
      <top style="thin">
        <color theme="0"/>
      </top>
      <bottom style="thin">
        <color theme="0"/>
      </bottom>
      <diagonal/>
    </border>
    <border>
      <left style="thin">
        <color theme="3" tint="0.79992065187536243"/>
      </left>
      <right style="thin">
        <color theme="3" tint="0.79998168889431442"/>
      </right>
      <top style="thin">
        <color theme="3" tint="0.79998168889431442"/>
      </top>
      <bottom style="thin">
        <color theme="3" tint="0.79992065187536243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2065187536243"/>
      </bottom>
      <diagonal/>
    </border>
    <border>
      <left/>
      <right style="thin">
        <color theme="3" tint="0.79992065187536243"/>
      </right>
      <top style="thin">
        <color theme="0"/>
      </top>
      <bottom style="thin">
        <color theme="3" tint="0.79992065187536243"/>
      </bottom>
      <diagonal/>
    </border>
    <border>
      <left style="thin">
        <color theme="3"/>
      </left>
      <right style="thin">
        <color theme="0"/>
      </right>
      <top style="thin">
        <color theme="3"/>
      </top>
      <bottom/>
      <diagonal/>
    </border>
    <border>
      <left style="thin">
        <color theme="0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thin">
        <color theme="3" tint="0.79998168889431442"/>
      </right>
      <top/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/>
      </right>
      <top/>
      <bottom style="thin">
        <color theme="3" tint="0.79998168889431442"/>
      </bottom>
      <diagonal/>
    </border>
    <border>
      <left style="thin">
        <color theme="3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/>
      </left>
      <right style="thin">
        <color theme="3" tint="0.79998168889431442"/>
      </right>
      <top style="thin">
        <color theme="3" tint="0.79998168889431442"/>
      </top>
      <bottom style="thin">
        <color theme="3"/>
      </bottom>
      <diagonal/>
    </border>
    <border>
      <left style="thin">
        <color theme="3" tint="0.79998168889431442"/>
      </left>
      <right style="thin">
        <color theme="3"/>
      </right>
      <top style="thin">
        <color theme="3" tint="0.79998168889431442"/>
      </top>
      <bottom style="thin">
        <color theme="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theme="3" tint="0.79998168889431442"/>
      </right>
      <top/>
      <bottom style="thin">
        <color theme="0"/>
      </bottom>
      <diagonal/>
    </border>
  </borders>
  <cellStyleXfs count="47">
    <xf numFmtId="0" fontId="0" fillId="0" borderId="0"/>
    <xf numFmtId="165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2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48" applyNumberFormat="0" applyFill="0" applyAlignment="0" applyProtection="0"/>
    <xf numFmtId="0" fontId="10" fillId="0" borderId="49" applyNumberFormat="0" applyFill="0" applyAlignment="0" applyProtection="0"/>
    <xf numFmtId="0" fontId="11" fillId="0" borderId="50" applyNumberFormat="0" applyFill="0" applyAlignment="0" applyProtection="0"/>
    <xf numFmtId="0" fontId="11" fillId="0" borderId="0" applyNumberFormat="0" applyFill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0" applyNumberFormat="0" applyBorder="0" applyAlignment="0" applyProtection="0"/>
    <xf numFmtId="0" fontId="15" fillId="8" borderId="51" applyNumberFormat="0" applyAlignment="0" applyProtection="0"/>
    <xf numFmtId="0" fontId="16" fillId="9" borderId="52" applyNumberFormat="0" applyAlignment="0" applyProtection="0"/>
    <xf numFmtId="0" fontId="17" fillId="9" borderId="51" applyNumberFormat="0" applyAlignment="0" applyProtection="0"/>
    <xf numFmtId="0" fontId="18" fillId="0" borderId="53" applyNumberFormat="0" applyFill="0" applyAlignment="0" applyProtection="0"/>
    <xf numFmtId="0" fontId="19" fillId="10" borderId="54" applyNumberFormat="0" applyAlignment="0" applyProtection="0"/>
    <xf numFmtId="0" fontId="20" fillId="0" borderId="0" applyNumberFormat="0" applyFill="0" applyBorder="0" applyAlignment="0" applyProtection="0"/>
    <xf numFmtId="0" fontId="7" fillId="11" borderId="55" applyNumberFormat="0" applyFont="0" applyAlignment="0" applyProtection="0"/>
    <xf numFmtId="0" fontId="21" fillId="0" borderId="0" applyNumberFormat="0" applyFill="0" applyBorder="0" applyAlignment="0" applyProtection="0"/>
    <xf numFmtId="0" fontId="22" fillId="0" borderId="56" applyNumberFormat="0" applyFill="0" applyAlignment="0" applyProtection="0"/>
    <xf numFmtId="0" fontId="23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23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23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23" fillId="24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23" fillId="28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23" fillId="32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</cellStyleXfs>
  <cellXfs count="108">
    <xf numFmtId="0" fontId="0" fillId="0" borderId="0" xfId="0"/>
    <xf numFmtId="0" fontId="1" fillId="0" borderId="0" xfId="0" applyFont="1" applyAlignment="1">
      <alignment horizontal="left" vertical="center" inden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3" fillId="0" borderId="0" xfId="0" applyFont="1" applyAlignment="1">
      <alignment horizontal="right" vertical="center" indent="1"/>
    </xf>
    <xf numFmtId="0" fontId="1" fillId="0" borderId="0" xfId="0" applyFont="1" applyAlignment="1">
      <alignment horizontal="left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left" vertical="center" indent="1"/>
    </xf>
    <xf numFmtId="0" fontId="1" fillId="0" borderId="0" xfId="0" applyNumberFormat="1" applyFont="1" applyAlignment="1">
      <alignment vertical="center"/>
    </xf>
    <xf numFmtId="0" fontId="4" fillId="0" borderId="5" xfId="0" applyNumberFormat="1" applyFont="1" applyBorder="1" applyAlignment="1">
      <alignment horizontal="left" vertical="center"/>
    </xf>
    <xf numFmtId="0" fontId="1" fillId="0" borderId="5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2" borderId="40" xfId="0" applyNumberFormat="1" applyFont="1" applyFill="1" applyBorder="1" applyAlignment="1">
      <alignment horizontal="center" vertical="center"/>
    </xf>
    <xf numFmtId="0" fontId="2" fillId="2" borderId="41" xfId="0" applyNumberFormat="1" applyFont="1" applyFill="1" applyBorder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44" fontId="1" fillId="4" borderId="2" xfId="0" applyNumberFormat="1" applyFont="1" applyFill="1" applyBorder="1" applyAlignment="1">
      <alignment horizontal="center" vertical="center"/>
    </xf>
    <xf numFmtId="44" fontId="1" fillId="3" borderId="7" xfId="0" applyNumberFormat="1" applyFont="1" applyFill="1" applyBorder="1" applyAlignment="1">
      <alignment horizontal="center" vertical="center"/>
    </xf>
    <xf numFmtId="44" fontId="1" fillId="3" borderId="8" xfId="0" applyNumberFormat="1" applyFont="1" applyFill="1" applyBorder="1" applyAlignment="1">
      <alignment horizontal="center" vertical="center"/>
    </xf>
    <xf numFmtId="44" fontId="1" fillId="0" borderId="3" xfId="0" applyNumberFormat="1" applyFont="1" applyFill="1" applyBorder="1" applyAlignment="1">
      <alignment horizontal="center" vertical="center"/>
    </xf>
    <xf numFmtId="44" fontId="1" fillId="3" borderId="9" xfId="0" applyNumberFormat="1" applyFont="1" applyFill="1" applyBorder="1" applyAlignment="1">
      <alignment horizontal="center" vertical="center"/>
    </xf>
    <xf numFmtId="44" fontId="1" fillId="4" borderId="3" xfId="0" applyNumberFormat="1" applyFont="1" applyFill="1" applyBorder="1" applyAlignment="1">
      <alignment horizontal="center" vertical="center"/>
    </xf>
    <xf numFmtId="44" fontId="1" fillId="3" borderId="10" xfId="0" applyNumberFormat="1" applyFont="1" applyFill="1" applyBorder="1" applyAlignment="1">
      <alignment horizontal="center" vertical="center"/>
    </xf>
    <xf numFmtId="44" fontId="1" fillId="3" borderId="11" xfId="0" applyNumberFormat="1" applyFont="1" applyFill="1" applyBorder="1" applyAlignment="1">
      <alignment horizontal="center" vertical="center"/>
    </xf>
    <xf numFmtId="44" fontId="1" fillId="3" borderId="4" xfId="0" applyNumberFormat="1" applyFont="1" applyFill="1" applyBorder="1" applyAlignment="1">
      <alignment horizontal="center" vertical="center"/>
    </xf>
    <xf numFmtId="44" fontId="1" fillId="3" borderId="12" xfId="0" applyNumberFormat="1" applyFont="1" applyFill="1" applyBorder="1" applyAlignment="1">
      <alignment horizontal="center" vertical="center"/>
    </xf>
    <xf numFmtId="44" fontId="1" fillId="3" borderId="13" xfId="0" applyNumberFormat="1" applyFont="1" applyFill="1" applyBorder="1" applyAlignment="1">
      <alignment horizontal="center" vertical="center"/>
    </xf>
    <xf numFmtId="44" fontId="1" fillId="3" borderId="14" xfId="0" applyNumberFormat="1" applyFont="1" applyFill="1" applyBorder="1" applyAlignment="1">
      <alignment horizontal="center" vertical="center"/>
    </xf>
    <xf numFmtId="44" fontId="1" fillId="3" borderId="15" xfId="0" applyNumberFormat="1" applyFont="1" applyFill="1" applyBorder="1" applyAlignment="1">
      <alignment horizontal="center" vertical="center"/>
    </xf>
    <xf numFmtId="44" fontId="1" fillId="0" borderId="3" xfId="0" applyNumberFormat="1" applyFont="1" applyBorder="1" applyAlignment="1">
      <alignment horizontal="center" vertical="center"/>
    </xf>
    <xf numFmtId="44" fontId="1" fillId="3" borderId="16" xfId="0" applyNumberFormat="1" applyFont="1" applyFill="1" applyBorder="1" applyAlignment="1">
      <alignment horizontal="center" vertical="center"/>
    </xf>
    <xf numFmtId="44" fontId="1" fillId="3" borderId="17" xfId="0" applyNumberFormat="1" applyFont="1" applyFill="1" applyBorder="1" applyAlignment="1">
      <alignment horizontal="center" vertical="center"/>
    </xf>
    <xf numFmtId="44" fontId="1" fillId="0" borderId="18" xfId="0" applyNumberFormat="1" applyFont="1" applyBorder="1" applyAlignment="1">
      <alignment horizontal="center" vertical="center"/>
    </xf>
    <xf numFmtId="44" fontId="1" fillId="0" borderId="19" xfId="0" applyNumberFormat="1" applyFont="1" applyBorder="1" applyAlignment="1">
      <alignment horizontal="center" vertical="center"/>
    </xf>
    <xf numFmtId="44" fontId="1" fillId="3" borderId="20" xfId="0" applyNumberFormat="1" applyFont="1" applyFill="1" applyBorder="1" applyAlignment="1">
      <alignment horizontal="center" vertical="center"/>
    </xf>
    <xf numFmtId="44" fontId="1" fillId="0" borderId="21" xfId="0" applyNumberFormat="1" applyFont="1" applyBorder="1" applyAlignment="1">
      <alignment horizontal="center" vertical="center"/>
    </xf>
    <xf numFmtId="44" fontId="1" fillId="3" borderId="22" xfId="0" applyNumberFormat="1" applyFont="1" applyFill="1" applyBorder="1" applyAlignment="1">
      <alignment horizontal="center" vertical="center"/>
    </xf>
    <xf numFmtId="44" fontId="1" fillId="3" borderId="24" xfId="0" applyNumberFormat="1" applyFont="1" applyFill="1" applyBorder="1" applyAlignment="1">
      <alignment horizontal="center" vertical="center"/>
    </xf>
    <xf numFmtId="44" fontId="1" fillId="3" borderId="25" xfId="0" applyNumberFormat="1" applyFont="1" applyFill="1" applyBorder="1" applyAlignment="1">
      <alignment horizontal="center" vertical="center"/>
    </xf>
    <xf numFmtId="44" fontId="1" fillId="3" borderId="26" xfId="0" applyNumberFormat="1" applyFont="1" applyFill="1" applyBorder="1" applyAlignment="1">
      <alignment horizontal="center" vertical="center"/>
    </xf>
    <xf numFmtId="44" fontId="1" fillId="3" borderId="27" xfId="0" applyNumberFormat="1" applyFont="1" applyFill="1" applyBorder="1" applyAlignment="1">
      <alignment horizontal="center" vertical="center"/>
    </xf>
    <xf numFmtId="44" fontId="1" fillId="3" borderId="23" xfId="0" applyNumberFormat="1" applyFont="1" applyFill="1" applyBorder="1" applyAlignment="1">
      <alignment horizontal="center" vertical="center"/>
    </xf>
    <xf numFmtId="44" fontId="1" fillId="0" borderId="29" xfId="0" applyNumberFormat="1" applyFont="1" applyBorder="1" applyAlignment="1">
      <alignment horizontal="center" vertical="center"/>
    </xf>
    <xf numFmtId="44" fontId="1" fillId="0" borderId="30" xfId="0" applyNumberFormat="1" applyFont="1" applyBorder="1" applyAlignment="1">
      <alignment horizontal="center" vertical="center"/>
    </xf>
    <xf numFmtId="44" fontId="1" fillId="0" borderId="31" xfId="0" applyNumberFormat="1" applyFont="1" applyBorder="1" applyAlignment="1">
      <alignment horizontal="center" vertical="center"/>
    </xf>
    <xf numFmtId="44" fontId="1" fillId="3" borderId="32" xfId="0" applyNumberFormat="1" applyFont="1" applyFill="1" applyBorder="1" applyAlignment="1">
      <alignment horizontal="center" vertical="center"/>
    </xf>
    <xf numFmtId="44" fontId="1" fillId="4" borderId="33" xfId="0" applyNumberFormat="1" applyFont="1" applyFill="1" applyBorder="1" applyAlignment="1">
      <alignment horizontal="center" vertical="center"/>
    </xf>
    <xf numFmtId="44" fontId="1" fillId="3" borderId="34" xfId="0" applyNumberFormat="1" applyFont="1" applyFill="1" applyBorder="1" applyAlignment="1">
      <alignment horizontal="center" vertical="center"/>
    </xf>
    <xf numFmtId="44" fontId="1" fillId="0" borderId="35" xfId="0" applyNumberFormat="1" applyFont="1" applyBorder="1" applyAlignment="1">
      <alignment horizontal="center" vertical="center"/>
    </xf>
    <xf numFmtId="44" fontId="1" fillId="0" borderId="28" xfId="0" applyNumberFormat="1" applyFont="1" applyBorder="1" applyAlignment="1">
      <alignment horizontal="center" vertical="center"/>
    </xf>
    <xf numFmtId="44" fontId="1" fillId="3" borderId="36" xfId="0" applyNumberFormat="1" applyFont="1" applyFill="1" applyBorder="1" applyAlignment="1">
      <alignment horizontal="center" vertical="center"/>
    </xf>
    <xf numFmtId="44" fontId="1" fillId="4" borderId="37" xfId="0" applyNumberFormat="1" applyFont="1" applyFill="1" applyBorder="1" applyAlignment="1">
      <alignment horizontal="center" vertical="center"/>
    </xf>
    <xf numFmtId="44" fontId="1" fillId="4" borderId="38" xfId="0" applyNumberFormat="1" applyFont="1" applyFill="1" applyBorder="1" applyAlignment="1">
      <alignment horizontal="center" vertical="center"/>
    </xf>
    <xf numFmtId="44" fontId="1" fillId="3" borderId="39" xfId="0" applyNumberFormat="1" applyFont="1" applyFill="1" applyBorder="1" applyAlignment="1">
      <alignment horizontal="center" vertical="center"/>
    </xf>
    <xf numFmtId="44" fontId="1" fillId="0" borderId="43" xfId="0" applyNumberFormat="1" applyFont="1" applyBorder="1" applyAlignment="1">
      <alignment horizontal="center" vertical="center"/>
    </xf>
    <xf numFmtId="44" fontId="2" fillId="0" borderId="0" xfId="0" applyNumberFormat="1" applyFont="1" applyAlignment="1">
      <alignment horizontal="center" vertical="center"/>
    </xf>
    <xf numFmtId="44" fontId="1" fillId="4" borderId="45" xfId="0" applyNumberFormat="1" applyFont="1" applyFill="1" applyBorder="1" applyAlignment="1">
      <alignment horizontal="center" vertical="center"/>
    </xf>
    <xf numFmtId="44" fontId="1" fillId="0" borderId="45" xfId="0" applyNumberFormat="1" applyFont="1" applyBorder="1" applyAlignment="1">
      <alignment horizontal="center" vertical="center"/>
    </xf>
    <xf numFmtId="44" fontId="1" fillId="4" borderId="47" xfId="0" applyNumberFormat="1" applyFont="1" applyFill="1" applyBorder="1" applyAlignment="1">
      <alignment horizontal="center" vertical="center"/>
    </xf>
    <xf numFmtId="166" fontId="1" fillId="4" borderId="2" xfId="0" applyNumberFormat="1" applyFont="1" applyFill="1" applyBorder="1" applyAlignment="1">
      <alignment horizontal="center" vertical="center"/>
    </xf>
    <xf numFmtId="166" fontId="2" fillId="2" borderId="6" xfId="0" applyNumberFormat="1" applyFont="1" applyFill="1" applyBorder="1" applyAlignment="1">
      <alignment horizontal="center" vertical="center"/>
    </xf>
    <xf numFmtId="166" fontId="2" fillId="2" borderId="4" xfId="0" applyNumberFormat="1" applyFont="1" applyFill="1" applyBorder="1" applyAlignment="1">
      <alignment horizontal="center" vertical="center"/>
    </xf>
    <xf numFmtId="167" fontId="1" fillId="0" borderId="42" xfId="0" applyNumberFormat="1" applyFont="1" applyBorder="1" applyAlignment="1">
      <alignment horizontal="center" vertical="center"/>
    </xf>
    <xf numFmtId="167" fontId="1" fillId="4" borderId="44" xfId="0" applyNumberFormat="1" applyFont="1" applyFill="1" applyBorder="1" applyAlignment="1">
      <alignment horizontal="center" vertical="center"/>
    </xf>
    <xf numFmtId="167" fontId="1" fillId="0" borderId="44" xfId="0" applyNumberFormat="1" applyFont="1" applyBorder="1" applyAlignment="1">
      <alignment horizontal="center" vertical="center"/>
    </xf>
    <xf numFmtId="167" fontId="1" fillId="4" borderId="46" xfId="0" applyNumberFormat="1" applyFont="1" applyFill="1" applyBorder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left" vertical="center" indent="1"/>
    </xf>
    <xf numFmtId="169" fontId="1" fillId="0" borderId="0" xfId="0" quotePrefix="1" applyNumberFormat="1" applyFont="1" applyAlignment="1">
      <alignment horizontal="left" vertical="center" indent="1"/>
    </xf>
    <xf numFmtId="169" fontId="1" fillId="0" borderId="0" xfId="0" applyNumberFormat="1" applyFont="1" applyAlignment="1">
      <alignment horizontal="center" vertical="center"/>
    </xf>
    <xf numFmtId="169" fontId="1" fillId="0" borderId="0" xfId="0" applyNumberFormat="1" applyFont="1" applyAlignment="1">
      <alignment vertical="center"/>
    </xf>
    <xf numFmtId="169" fontId="1" fillId="0" borderId="0" xfId="0" applyNumberFormat="1" applyFont="1" applyAlignment="1">
      <alignment horizontal="left" vertical="center" indent="1"/>
    </xf>
    <xf numFmtId="169" fontId="1" fillId="36" borderId="0" xfId="0" applyNumberFormat="1" applyFont="1" applyFill="1" applyAlignment="1">
      <alignment horizontal="left" vertical="center" indent="1"/>
    </xf>
    <xf numFmtId="169" fontId="1" fillId="36" borderId="0" xfId="0" applyNumberFormat="1" applyFont="1" applyFill="1" applyAlignment="1">
      <alignment horizontal="center" vertical="center"/>
    </xf>
    <xf numFmtId="169" fontId="1" fillId="36" borderId="0" xfId="0" applyNumberFormat="1" applyFont="1" applyFill="1" applyAlignment="1">
      <alignment vertical="center"/>
    </xf>
    <xf numFmtId="169" fontId="1" fillId="4" borderId="2" xfId="0" applyNumberFormat="1" applyFont="1" applyFill="1" applyBorder="1" applyAlignment="1">
      <alignment horizontal="center" vertical="center"/>
    </xf>
    <xf numFmtId="169" fontId="1" fillId="0" borderId="0" xfId="0" quotePrefix="1" applyNumberFormat="1" applyFont="1" applyAlignment="1">
      <alignment horizontal="center" vertical="center"/>
    </xf>
    <xf numFmtId="169" fontId="1" fillId="0" borderId="0" xfId="0" quotePrefix="1" applyNumberFormat="1" applyFont="1" applyAlignment="1">
      <alignment vertical="center"/>
    </xf>
    <xf numFmtId="0" fontId="24" fillId="0" borderId="0" xfId="0" applyFont="1" applyAlignment="1">
      <alignment vertical="center"/>
    </xf>
    <xf numFmtId="169" fontId="1" fillId="0" borderId="0" xfId="0" quotePrefix="1" applyNumberFormat="1" applyFont="1" applyAlignment="1">
      <alignment horizontal="left" vertical="center"/>
    </xf>
    <xf numFmtId="0" fontId="26" fillId="0" borderId="0" xfId="0" applyNumberFormat="1" applyFont="1" applyAlignment="1">
      <alignment horizontal="center" vertical="center"/>
    </xf>
    <xf numFmtId="169" fontId="25" fillId="0" borderId="0" xfId="0" applyNumberFormat="1" applyFont="1" applyAlignment="1">
      <alignment vertical="center"/>
    </xf>
    <xf numFmtId="169" fontId="25" fillId="4" borderId="2" xfId="0" applyNumberFormat="1" applyFont="1" applyFill="1" applyBorder="1" applyAlignment="1">
      <alignment vertical="center"/>
    </xf>
    <xf numFmtId="169" fontId="1" fillId="37" borderId="0" xfId="0" applyNumberFormat="1" applyFont="1" applyFill="1" applyAlignment="1">
      <alignment vertical="center"/>
    </xf>
    <xf numFmtId="169" fontId="1" fillId="37" borderId="0" xfId="0" applyNumberFormat="1" applyFont="1" applyFill="1" applyAlignment="1">
      <alignment horizontal="center" vertical="center"/>
    </xf>
    <xf numFmtId="0" fontId="22" fillId="0" borderId="0" xfId="0" applyFont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right" vertical="center"/>
    </xf>
    <xf numFmtId="44" fontId="1" fillId="3" borderId="57" xfId="0" applyNumberFormat="1" applyFont="1" applyFill="1" applyBorder="1" applyAlignment="1">
      <alignment horizontal="center" vertical="center"/>
    </xf>
    <xf numFmtId="8" fontId="0" fillId="0" borderId="0" xfId="0" applyNumberFormat="1"/>
    <xf numFmtId="0" fontId="0" fillId="38" borderId="0" xfId="0" applyFill="1" applyAlignment="1">
      <alignment horizontal="center" vertical="center"/>
    </xf>
    <xf numFmtId="0" fontId="0" fillId="38" borderId="0" xfId="0" applyFill="1" applyAlignment="1">
      <alignment vertical="center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8" fillId="0" borderId="0" xfId="0" applyFont="1"/>
    <xf numFmtId="0" fontId="28" fillId="39" borderId="0" xfId="0" applyFont="1" applyFill="1"/>
    <xf numFmtId="14" fontId="0" fillId="0" borderId="0" xfId="0" applyNumberFormat="1" applyAlignment="1">
      <alignment horizontal="center"/>
    </xf>
    <xf numFmtId="170" fontId="11" fillId="39" borderId="0" xfId="0" applyNumberFormat="1" applyFont="1" applyFill="1" applyAlignment="1">
      <alignment horizontal="center"/>
    </xf>
    <xf numFmtId="170" fontId="22" fillId="0" borderId="0" xfId="0" applyNumberFormat="1" applyFont="1" applyAlignment="1">
      <alignment horizontal="center"/>
    </xf>
    <xf numFmtId="170" fontId="0" fillId="0" borderId="0" xfId="0" applyNumberFormat="1" applyFont="1" applyAlignment="1">
      <alignment vertical="center"/>
    </xf>
    <xf numFmtId="14" fontId="28" fillId="39" borderId="0" xfId="0" applyNumberFormat="1" applyFont="1" applyFill="1" applyAlignment="1">
      <alignment horizontal="center"/>
    </xf>
    <xf numFmtId="14" fontId="27" fillId="40" borderId="0" xfId="0" applyNumberFormat="1" applyFont="1" applyFill="1" applyAlignment="1">
      <alignment horizontal="center" vertical="center"/>
    </xf>
    <xf numFmtId="170" fontId="27" fillId="40" borderId="0" xfId="0" applyNumberFormat="1" applyFont="1" applyFill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eutre" xfId="13" builtinId="28" customBuiltin="1"/>
    <cellStyle name="Normal" xfId="0" builtinId="0" customBuiltin="1"/>
    <cellStyle name="Note" xfId="20" builtinId="10" customBuiltin="1"/>
    <cellStyle name="Pourcentage" xfId="5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38">
    <dxf>
      <numFmt numFmtId="166" formatCode="mmm\ yyyy"/>
      <alignment horizontal="center" vertical="center" textRotation="0" wrapText="0" indent="0" justifyLastLine="0" shrinkToFit="0" readingOrder="0"/>
    </dxf>
    <dxf>
      <numFmt numFmtId="166" formatCode="mmm\ 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2" formatCode="#,##0.00\ &quot;€&quot;;[Red]\-#,##0.00\ &quot;€&quot;"/>
      <alignment horizontal="right" vertical="center" textRotation="0" wrapText="0" indent="0" justifyLastLine="0" shrinkToFit="0" readingOrder="0"/>
    </dxf>
    <dxf>
      <numFmt numFmtId="12" formatCode="#,##0.00\ &quot;€&quot;;[Red]\-#,##0.00\ &quot;€&quot;"/>
      <alignment horizontal="righ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ranklin Gothic Book"/>
        <family val="2"/>
        <scheme val="minor"/>
      </font>
      <alignment horizontal="center" vertical="center" textRotation="0" wrapText="0" indent="0" justifyLastLine="0" shrinkToFit="0" readingOrder="0"/>
    </dxf>
    <dxf>
      <numFmt numFmtId="166" formatCode="mmm\ yyyy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2" formatCode="#,##0.00\ &quot;€&quot;;[Red]\-#,##0.00\ &quot;€&quot;"/>
    </dxf>
    <dxf>
      <numFmt numFmtId="12" formatCode="#,##0.00\ &quot;€&quot;;[Red]\-#,##0.00\ &quot;€&quot;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99FF33"/>
        </patternFill>
      </fill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2" xr9:uid="{42072333-12EB-4DC9-81D1-BD7A2413E6E7}">
      <tableStyleElement type="firstRowStripe" dxfId="37"/>
      <tableStyleElement type="secondRowStripe" dxfId="36"/>
    </tableStyle>
  </tableStyles>
  <colors>
    <mruColors>
      <color rgb="FF99FF33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319448494864066"/>
          <c:y val="5.8119658119658121E-2"/>
          <c:w val="0.83359563850814944"/>
          <c:h val="0.86596567736725216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'Graphique Trésorerie'!$N$3</c:f>
              <c:strCache>
                <c:ptCount val="1"/>
                <c:pt idx="0">
                  <c:v>Non inférieure au minimum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numRef>
              <c:f>'Graphique Trésorerie'!$M$4:$M$15</c:f>
              <c:numCache>
                <c:formatCode>mmm</c:formatCode>
                <c:ptCount val="12"/>
                <c:pt idx="0">
                  <c:v>44621</c:v>
                </c:pt>
                <c:pt idx="1">
                  <c:v>44652</c:v>
                </c:pt>
                <c:pt idx="2">
                  <c:v>44682</c:v>
                </c:pt>
                <c:pt idx="3">
                  <c:v>44713</c:v>
                </c:pt>
                <c:pt idx="4">
                  <c:v>44743</c:v>
                </c:pt>
                <c:pt idx="5">
                  <c:v>44774</c:v>
                </c:pt>
                <c:pt idx="6">
                  <c:v>44805</c:v>
                </c:pt>
                <c:pt idx="7">
                  <c:v>44835</c:v>
                </c:pt>
                <c:pt idx="8">
                  <c:v>44866</c:v>
                </c:pt>
                <c:pt idx="9">
                  <c:v>44896</c:v>
                </c:pt>
                <c:pt idx="10">
                  <c:v>44927</c:v>
                </c:pt>
                <c:pt idx="11">
                  <c:v>44958</c:v>
                </c:pt>
              </c:numCache>
            </c:numRef>
          </c:cat>
          <c:val>
            <c:numRef>
              <c:f>'Graphique Trésorerie'!$N$4:$N$15</c:f>
              <c:numCache>
                <c:formatCode>_("€"* #,##0.00_);_("€"* \(#,##0.00\);_("€"* "-"??_);_(@_)</c:formatCode>
                <c:ptCount val="12"/>
                <c:pt idx="0">
                  <c:v>106272</c:v>
                </c:pt>
                <c:pt idx="1">
                  <c:v>106272</c:v>
                </c:pt>
                <c:pt idx="2">
                  <c:v>106272</c:v>
                </c:pt>
                <c:pt idx="3">
                  <c:v>106272</c:v>
                </c:pt>
                <c:pt idx="4">
                  <c:v>106272</c:v>
                </c:pt>
                <c:pt idx="5">
                  <c:v>106272</c:v>
                </c:pt>
                <c:pt idx="6">
                  <c:v>106272</c:v>
                </c:pt>
                <c:pt idx="7">
                  <c:v>106272</c:v>
                </c:pt>
                <c:pt idx="8">
                  <c:v>106272</c:v>
                </c:pt>
                <c:pt idx="9">
                  <c:v>106272</c:v>
                </c:pt>
                <c:pt idx="10">
                  <c:v>106272</c:v>
                </c:pt>
                <c:pt idx="11">
                  <c:v>106272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83-4CE7-B897-FBFDF37D1590}"/>
            </c:ext>
          </c:extLst>
        </c:ser>
        <c:ser>
          <c:idx val="1"/>
          <c:order val="1"/>
          <c:tx>
            <c:strRef>
              <c:f>'Graphique Trésorerie'!$O$3</c:f>
              <c:strCache>
                <c:ptCount val="1"/>
                <c:pt idx="0">
                  <c:v>Inférieure au minimum</c:v>
                </c:pt>
              </c:strCache>
            </c:strRef>
          </c:tx>
          <c:spPr>
            <a:solidFill>
              <a:schemeClr val="tx2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numRef>
              <c:f>'Graphique Trésorerie'!$M$4:$M$15</c:f>
              <c:numCache>
                <c:formatCode>mmm</c:formatCode>
                <c:ptCount val="12"/>
                <c:pt idx="0">
                  <c:v>44621</c:v>
                </c:pt>
                <c:pt idx="1">
                  <c:v>44652</c:v>
                </c:pt>
                <c:pt idx="2">
                  <c:v>44682</c:v>
                </c:pt>
                <c:pt idx="3">
                  <c:v>44713</c:v>
                </c:pt>
                <c:pt idx="4">
                  <c:v>44743</c:v>
                </c:pt>
                <c:pt idx="5">
                  <c:v>44774</c:v>
                </c:pt>
                <c:pt idx="6">
                  <c:v>44805</c:v>
                </c:pt>
                <c:pt idx="7">
                  <c:v>44835</c:v>
                </c:pt>
                <c:pt idx="8">
                  <c:v>44866</c:v>
                </c:pt>
                <c:pt idx="9">
                  <c:v>44896</c:v>
                </c:pt>
                <c:pt idx="10">
                  <c:v>44927</c:v>
                </c:pt>
                <c:pt idx="11">
                  <c:v>44958</c:v>
                </c:pt>
              </c:numCache>
            </c:numRef>
          </c:cat>
          <c:val>
            <c:numRef>
              <c:f>'Graphique Trésorerie'!$O$4:$O$15</c:f>
              <c:numCache>
                <c:formatCode>_("€"* #,##0.00_);_("€"* \(#,##0.00\);_("€"*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183-4CE7-B897-FBFDF37D15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688037200"/>
        <c:axId val="688042776"/>
      </c:barChart>
      <c:dateAx>
        <c:axId val="688037200"/>
        <c:scaling>
          <c:orientation val="minMax"/>
        </c:scaling>
        <c:delete val="0"/>
        <c:axPos val="b"/>
        <c:numFmt formatCode="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042776"/>
        <c:crosses val="autoZero"/>
        <c:auto val="1"/>
        <c:lblOffset val="100"/>
        <c:baseTimeUnit val="months"/>
      </c:dateAx>
      <c:valAx>
        <c:axId val="688042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\ &quot;€&quot;_-;\-* #,##0\ &quot;€&quot;_-;_-* &quot;-&quot;\ &quot;€&quot;_-;_-@_-\ 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037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0</xdr:row>
      <xdr:rowOff>344260</xdr:rowOff>
    </xdr:from>
    <xdr:to>
      <xdr:col>4</xdr:col>
      <xdr:colOff>57149</xdr:colOff>
      <xdr:row>0</xdr:row>
      <xdr:rowOff>1306285</xdr:rowOff>
    </xdr:to>
    <xdr:sp macro="" textlink="">
      <xdr:nvSpPr>
        <xdr:cNvPr id="4" name="Zone de 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400050" y="344260"/>
          <a:ext cx="4591049" cy="962025"/>
        </a:xfrm>
        <a:prstGeom prst="rect">
          <a:avLst/>
        </a:prstGeom>
        <a:noFill/>
        <a:ln w="9525" cmpd="sng">
          <a:solidFill>
            <a:schemeClr val="tx2">
              <a:lumMod val="20000"/>
              <a:lumOff val="8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91440" algn="l" rtl="0"/>
          <a:r>
            <a:rPr lang="fr" sz="2800">
              <a:solidFill>
                <a:schemeClr val="tx2">
                  <a:lumMod val="20000"/>
                  <a:lumOff val="80000"/>
                </a:schemeClr>
              </a:solidFill>
              <a:latin typeface="Franklin Gothic Book" panose="020B0503020102020204" pitchFamily="34" charset="0"/>
            </a:rPr>
            <a:t>Domaine </a:t>
          </a:r>
          <a:endParaRPr lang="fr" sz="2800" baseline="0">
            <a:solidFill>
              <a:schemeClr val="tx2">
                <a:lumMod val="20000"/>
                <a:lumOff val="80000"/>
              </a:schemeClr>
            </a:solidFill>
            <a:latin typeface="Franklin Gothic Book" panose="020B0503020102020204" pitchFamily="34" charset="0"/>
          </a:endParaRPr>
        </a:p>
        <a:p>
          <a:pPr marL="91440" algn="l" rtl="0"/>
          <a:r>
            <a:rPr lang="fr" sz="2800" baseline="0">
              <a:solidFill>
                <a:schemeClr val="bg2"/>
              </a:solidFill>
              <a:latin typeface="Franklin Gothic Book" panose="020B0503020102020204" pitchFamily="34" charset="0"/>
            </a:rPr>
            <a:t>Prévision de trésorerie EARL</a:t>
          </a:r>
          <a:endParaRPr lang="en-US" sz="2800">
            <a:solidFill>
              <a:schemeClr val="bg2"/>
            </a:solidFill>
            <a:latin typeface="Franklin Gothic Book" panose="020B0503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114300</xdr:rowOff>
    </xdr:from>
    <xdr:to>
      <xdr:col>4</xdr:col>
      <xdr:colOff>828675</xdr:colOff>
      <xdr:row>4</xdr:row>
      <xdr:rowOff>47625</xdr:rowOff>
    </xdr:to>
    <xdr:sp macro="" textlink="">
      <xdr:nvSpPr>
        <xdr:cNvPr id="3" name="Zone de texte 8">
          <a:extLst>
            <a:ext uri="{FF2B5EF4-FFF2-40B4-BE49-F238E27FC236}">
              <a16:creationId xmlns:a16="http://schemas.microsoft.com/office/drawing/2014/main" id="{76C874F0-6370-4EF4-95BD-FF0F8D955229}"/>
            </a:ext>
          </a:extLst>
        </xdr:cNvPr>
        <xdr:cNvSpPr txBox="1"/>
      </xdr:nvSpPr>
      <xdr:spPr>
        <a:xfrm>
          <a:off x="171450" y="114300"/>
          <a:ext cx="4257675" cy="9239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9144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>
              <a:solidFill>
                <a:schemeClr val="tx2">
                  <a:lumMod val="20000"/>
                  <a:lumOff val="80000"/>
                </a:schemeClr>
              </a:solidFill>
              <a:latin typeface="Franklin Gothic Book" panose="020B0503020102020204" pitchFamily="34" charset="0"/>
              <a:ea typeface="+mn-ea"/>
              <a:cs typeface="+mn-cs"/>
            </a:rPr>
            <a:t>Domaine </a:t>
          </a:r>
        </a:p>
        <a:p>
          <a:pPr rtl="0"/>
          <a:r>
            <a:rPr lang="fr" sz="2400" baseline="0">
              <a:solidFill>
                <a:schemeClr val="bg2"/>
              </a:solidFill>
              <a:latin typeface="Franklin Gothic Book" panose="020B0503020102020204" pitchFamily="34" charset="0"/>
            </a:rPr>
            <a:t> Suivi des Encaissements TTC</a:t>
          </a:r>
          <a:endParaRPr lang="en-US" sz="2400">
            <a:solidFill>
              <a:schemeClr val="bg2"/>
            </a:solidFill>
            <a:latin typeface="Franklin Gothic Book" panose="020B0503020102020204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171450</xdr:colOff>
      <xdr:row>0</xdr:row>
      <xdr:rowOff>228600</xdr:rowOff>
    </xdr:from>
    <xdr:to>
      <xdr:col>2</xdr:col>
      <xdr:colOff>2495550</xdr:colOff>
      <xdr:row>4</xdr:row>
      <xdr:rowOff>123825</xdr:rowOff>
    </xdr:to>
    <xdr:sp macro="" textlink="">
      <xdr:nvSpPr>
        <xdr:cNvPr id="3" name="Zone de texte 8">
          <a:extLst>
            <a:ext uri="{FF2B5EF4-FFF2-40B4-BE49-F238E27FC236}">
              <a16:creationId xmlns:a16="http://schemas.microsoft.com/office/drawing/2014/main" id="{313C8412-F5F3-4D15-9340-BD6AAE246244}"/>
            </a:ext>
          </a:extLst>
        </xdr:cNvPr>
        <xdr:cNvSpPr txBox="1"/>
      </xdr:nvSpPr>
      <xdr:spPr>
        <a:xfrm>
          <a:off x="323850" y="228600"/>
          <a:ext cx="3971925" cy="885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9144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>
              <a:solidFill>
                <a:schemeClr val="tx2">
                  <a:lumMod val="20000"/>
                  <a:lumOff val="80000"/>
                </a:schemeClr>
              </a:solidFill>
              <a:latin typeface="Franklin Gothic Book" panose="020B0503020102020204" pitchFamily="34" charset="0"/>
              <a:ea typeface="+mn-ea"/>
              <a:cs typeface="+mn-cs"/>
            </a:rPr>
            <a:t>Domaine </a:t>
          </a:r>
        </a:p>
        <a:p>
          <a:pPr rtl="0"/>
          <a:r>
            <a:rPr lang="fr" sz="2400" baseline="0">
              <a:solidFill>
                <a:schemeClr val="bg2"/>
              </a:solidFill>
              <a:latin typeface="Franklin Gothic Book" panose="020B0503020102020204" pitchFamily="34" charset="0"/>
            </a:rPr>
            <a:t> Suivi de Décaissements TTC</a:t>
          </a:r>
          <a:endParaRPr lang="en-US" sz="2400">
            <a:solidFill>
              <a:schemeClr val="bg2"/>
            </a:solidFill>
            <a:latin typeface="Franklin Gothic Book" panose="020B0503020102020204" pitchFamily="34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428624</xdr:rowOff>
    </xdr:from>
    <xdr:to>
      <xdr:col>11</xdr:col>
      <xdr:colOff>0</xdr:colOff>
      <xdr:row>14</xdr:row>
      <xdr:rowOff>276224</xdr:rowOff>
    </xdr:to>
    <xdr:graphicFrame macro="">
      <xdr:nvGraphicFramePr>
        <xdr:cNvPr id="2" name="Graphique 1" descr="graphique de trésorerie 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87086</xdr:colOff>
      <xdr:row>0</xdr:row>
      <xdr:rowOff>295275</xdr:rowOff>
    </xdr:from>
    <xdr:to>
      <xdr:col>7</xdr:col>
      <xdr:colOff>104775</xdr:colOff>
      <xdr:row>0</xdr:row>
      <xdr:rowOff>1219200</xdr:rowOff>
    </xdr:to>
    <xdr:sp macro="" textlink="">
      <xdr:nvSpPr>
        <xdr:cNvPr id="9" name="Zone de text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 txBox="1"/>
      </xdr:nvSpPr>
      <xdr:spPr>
        <a:xfrm>
          <a:off x="239486" y="295275"/>
          <a:ext cx="5265964" cy="9239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9144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>
              <a:solidFill>
                <a:schemeClr val="tx2">
                  <a:lumMod val="20000"/>
                  <a:lumOff val="80000"/>
                </a:schemeClr>
              </a:solidFill>
              <a:latin typeface="Franklin Gothic Book" panose="020B0503020102020204" pitchFamily="34" charset="0"/>
              <a:ea typeface="+mn-ea"/>
              <a:cs typeface="+mn-cs"/>
            </a:rPr>
            <a:t>Domaine </a:t>
          </a:r>
        </a:p>
        <a:p>
          <a:pPr rtl="0"/>
          <a:r>
            <a:rPr lang="fr" sz="2400" baseline="0">
              <a:solidFill>
                <a:schemeClr val="bg2"/>
              </a:solidFill>
              <a:latin typeface="Franklin Gothic Book" panose="020B0503020102020204" pitchFamily="34" charset="0"/>
            </a:rPr>
            <a:t> Graphique Trésorerie </a:t>
          </a:r>
          <a:endParaRPr lang="en-US" sz="2400">
            <a:solidFill>
              <a:schemeClr val="bg2"/>
            </a:solidFill>
            <a:latin typeface="Franklin Gothic Book" panose="020B0503020102020204" pitchFamily="34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0</xdr:row>
      <xdr:rowOff>180975</xdr:rowOff>
    </xdr:from>
    <xdr:to>
      <xdr:col>6</xdr:col>
      <xdr:colOff>408214</xdr:colOff>
      <xdr:row>5</xdr:row>
      <xdr:rowOff>104775</xdr:rowOff>
    </xdr:to>
    <xdr:sp macro="" textlink="">
      <xdr:nvSpPr>
        <xdr:cNvPr id="3" name="Zone de texte 8">
          <a:extLst>
            <a:ext uri="{FF2B5EF4-FFF2-40B4-BE49-F238E27FC236}">
              <a16:creationId xmlns:a16="http://schemas.microsoft.com/office/drawing/2014/main" id="{67E5C125-FB69-4614-A9FB-7BD251674F2F}"/>
            </a:ext>
          </a:extLst>
        </xdr:cNvPr>
        <xdr:cNvSpPr txBox="1"/>
      </xdr:nvSpPr>
      <xdr:spPr>
        <a:xfrm>
          <a:off x="247650" y="180975"/>
          <a:ext cx="5265964" cy="9239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9144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>
              <a:solidFill>
                <a:schemeClr val="tx2">
                  <a:lumMod val="20000"/>
                  <a:lumOff val="80000"/>
                </a:schemeClr>
              </a:solidFill>
              <a:latin typeface="Franklin Gothic Book" panose="020B0503020102020204" pitchFamily="34" charset="0"/>
              <a:ea typeface="+mn-ea"/>
              <a:cs typeface="+mn-cs"/>
            </a:rPr>
            <a:t>Domaine </a:t>
          </a:r>
        </a:p>
        <a:p>
          <a:pPr rtl="0"/>
          <a:r>
            <a:rPr lang="fr" sz="2400" baseline="0">
              <a:solidFill>
                <a:schemeClr val="bg2"/>
              </a:solidFill>
              <a:latin typeface="Franklin Gothic Book" panose="020B0503020102020204" pitchFamily="34" charset="0"/>
            </a:rPr>
            <a:t> Version du Suivi de Trésorerie</a:t>
          </a:r>
          <a:endParaRPr lang="en-US" sz="2400">
            <a:solidFill>
              <a:schemeClr val="bg2"/>
            </a:solidFill>
            <a:latin typeface="Franklin Gothic Book" panose="020B05030201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48AE5C-C498-4D96-BBDD-302865FA820C}" name="TblEncaissements" displayName="TblEncaissements" ref="B11:H13" totalsRowCount="1" headerRowDxfId="27" dataDxfId="26">
  <autoFilter ref="B11:H12" xr:uid="{09A745A1-EA4A-45A5-8A28-4367C380C2B9}"/>
  <tableColumns count="7">
    <tableColumn id="1" xr3:uid="{D4A8F398-F2CB-4B7C-A1C5-5C2C4FA0919E}" name="Client" totalsRowLabel="TOTAL ENCAISSEMENTS TTC" dataDxfId="25"/>
    <tableColumn id="2" xr3:uid="{3B3C9743-4837-43F6-B49B-1BC23F930E99}" name="Type Encaissement" dataDxfId="24"/>
    <tableColumn id="3" xr3:uid="{CE10BB67-0F19-4693-9718-0CF9BFD03091}" name="Date" dataDxfId="23" totalsRowDxfId="22"/>
    <tableColumn id="4" xr3:uid="{E0B45ABF-7508-4E93-93AB-73017A8F4623}" name="Désignation" dataDxfId="21"/>
    <tableColumn id="5" xr3:uid="{F3520762-D0D7-4E70-B32E-2A2E5B8216FF}" name="Montant TTC" totalsRowFunction="sum" dataDxfId="20" totalsRowDxfId="19"/>
    <tableColumn id="6" xr3:uid="{7B7FEA8A-0721-4B27-9DCE-93028AA7A849}" name="Échéance" dataDxfId="18" totalsRowDxfId="17"/>
    <tableColumn id="7" xr3:uid="{3FCD9257-D1BF-4E45-A356-F6095F724A5B}" name="Mois Échéance" dataDxfId="16">
      <calculatedColumnFormula>IF(TblEncaissements[[#This Row],[Échéance]]="","",DATE(YEAR(TblEncaissements[[#This Row],[Échéance]]),MONTH(TblEncaissements[[#This Row],[Échéance]]),1))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E2BD27-3513-45DF-B7E2-826CF93BB5EB}" name="tblDécaissements" displayName="tblDécaissements" ref="B11:H13" totalsRowCount="1" headerRowDxfId="15" dataDxfId="14">
  <autoFilter ref="B11:H12" xr:uid="{B361EB9A-D407-4830-A674-AA0600F5A43F}"/>
  <sortState xmlns:xlrd2="http://schemas.microsoft.com/office/spreadsheetml/2017/richdata2" ref="B12:H12">
    <sortCondition ref="D11:D12"/>
  </sortState>
  <tableColumns count="7">
    <tableColumn id="1" xr3:uid="{1FFFDCDE-017D-49C5-B74C-1CBC7FCE3E0B}" name="Fournisseur" totalsRowLabel="TOTAL DECAISSEMENTS TTC" dataDxfId="13" totalsRowDxfId="12"/>
    <tableColumn id="8" xr3:uid="{C2B83F49-D26A-4D35-88AB-9B7E6A1DBC69}" name="Type Décaissement" dataDxfId="11" totalsRowDxfId="10"/>
    <tableColumn id="2" xr3:uid="{7F09E66E-F8C0-4C80-9918-F9209772637F}" name="Date" dataDxfId="9" totalsRowDxfId="8"/>
    <tableColumn id="3" xr3:uid="{52F4E42D-E7E2-4C09-8208-B148076B1066}" name="Désignation" dataDxfId="7" totalsRowDxfId="6"/>
    <tableColumn id="4" xr3:uid="{8112E279-1BFF-433E-B23D-215D553E04BC}" name="Montant TTC" totalsRowFunction="sum" dataDxfId="5" totalsRowDxfId="4"/>
    <tableColumn id="5" xr3:uid="{6C581027-5669-429F-B9FA-D5BDA2272840}" name="Échéance" dataDxfId="3" totalsRowDxfId="2"/>
    <tableColumn id="6" xr3:uid="{06568B5C-0BD0-49CF-ACE6-32ADF22B2DB1}" name="Mois Échéance" dataDxfId="1" totalsRowDxfId="0">
      <calculatedColumnFormula>IF(tblDécaissements[[#This Row],[Échéance]]="","",DATE(YEAR(tblDécaissements[[#This Row],[Échéance]]),MONTH(tblDécaissements[[#This Row],[Échéance]]),1))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Business Templates">
  <a:themeElements>
    <a:clrScheme name="Vert jaune">
      <a:dk1>
        <a:sysClr val="windowText" lastClr="000000"/>
      </a:dk1>
      <a:lt1>
        <a:sysClr val="window" lastClr="FFFFFF"/>
      </a:lt1>
      <a:dk2>
        <a:srgbClr val="455F51"/>
      </a:dk2>
      <a:lt2>
        <a:srgbClr val="E2DFCC"/>
      </a:lt2>
      <a:accent1>
        <a:srgbClr val="99CB38"/>
      </a:accent1>
      <a:accent2>
        <a:srgbClr val="63A537"/>
      </a:accent2>
      <a:accent3>
        <a:srgbClr val="37A76F"/>
      </a:accent3>
      <a:accent4>
        <a:srgbClr val="44C1A3"/>
      </a:accent4>
      <a:accent5>
        <a:srgbClr val="4EB3CF"/>
      </a:accent5>
      <a:accent6>
        <a:srgbClr val="51C3F9"/>
      </a:accent6>
      <a:hlink>
        <a:srgbClr val="EE7B08"/>
      </a:hlink>
      <a:folHlink>
        <a:srgbClr val="977B2D"/>
      </a:folHlink>
    </a:clrScheme>
    <a:fontScheme name="BUS_Activity Based Cost Tracker">
      <a:majorFont>
        <a:latin typeface="Constantia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Dark" id="{D39323B7-B2D6-4C10-818B-A5CD4ACE85BD}" vid="{15FD9199-0511-4D87-8BFB-2FF3F0C5B55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1:P75"/>
  <sheetViews>
    <sheetView showGridLines="0" zoomScaleNormal="100" workbookViewId="0">
      <selection activeCell="B5" sqref="B5"/>
    </sheetView>
  </sheetViews>
  <sheetFormatPr baseColWidth="10" defaultColWidth="8.88671875" defaultRowHeight="21.95" customHeight="1"/>
  <cols>
    <col min="1" max="1" width="1.77734375" style="9" customWidth="1"/>
    <col min="2" max="2" width="31.109375" style="8" customWidth="1"/>
    <col min="3" max="14" width="12.33203125" style="7" customWidth="1"/>
    <col min="15" max="15" width="12.77734375" style="7" customWidth="1"/>
    <col min="16" max="16" width="1.77734375" style="9" customWidth="1"/>
    <col min="17" max="16384" width="8.88671875" style="9"/>
  </cols>
  <sheetData>
    <row r="1" spans="2:16" ht="116.25" customHeight="1">
      <c r="P1" s="9" t="s">
        <v>31</v>
      </c>
    </row>
    <row r="2" spans="2:16" ht="21" customHeight="1"/>
    <row r="3" spans="2:16" ht="21" customHeight="1">
      <c r="B3" s="67" t="s">
        <v>40</v>
      </c>
      <c r="C3" s="80" t="s">
        <v>37</v>
      </c>
      <c r="D3" s="80" t="s">
        <v>102</v>
      </c>
      <c r="E3" s="67"/>
      <c r="F3" s="78" t="s">
        <v>41</v>
      </c>
      <c r="H3" s="80" t="s">
        <v>37</v>
      </c>
      <c r="I3" s="80" t="s">
        <v>102</v>
      </c>
      <c r="K3" s="7" t="s">
        <v>51</v>
      </c>
    </row>
    <row r="4" spans="2:16" s="70" customFormat="1" ht="21" customHeight="1">
      <c r="B4" s="68" t="s">
        <v>104</v>
      </c>
      <c r="C4" s="70">
        <v>12000</v>
      </c>
      <c r="D4" s="70">
        <v>13500</v>
      </c>
      <c r="E4" s="69"/>
      <c r="F4" s="79" t="s">
        <v>42</v>
      </c>
      <c r="G4" s="69"/>
      <c r="H4" s="70">
        <v>60000</v>
      </c>
      <c r="I4" s="70">
        <v>50000</v>
      </c>
      <c r="J4" s="69"/>
      <c r="K4" s="70" t="s">
        <v>52</v>
      </c>
      <c r="M4" s="70">
        <v>75000</v>
      </c>
      <c r="N4" s="69"/>
      <c r="O4" s="69"/>
    </row>
    <row r="5" spans="2:16" s="70" customFormat="1" ht="21" customHeight="1">
      <c r="B5" s="68" t="s">
        <v>38</v>
      </c>
      <c r="E5" s="69"/>
      <c r="F5" s="76" t="s">
        <v>45</v>
      </c>
      <c r="G5" s="69"/>
      <c r="H5" s="70">
        <v>70000</v>
      </c>
      <c r="I5" s="70">
        <v>50000</v>
      </c>
      <c r="J5" s="69"/>
      <c r="K5" s="70" t="s">
        <v>53</v>
      </c>
      <c r="M5" s="70">
        <v>20000</v>
      </c>
      <c r="N5" s="69"/>
      <c r="O5" s="69"/>
    </row>
    <row r="6" spans="2:16" s="70" customFormat="1" ht="21" customHeight="1">
      <c r="B6" s="68" t="s">
        <v>39</v>
      </c>
      <c r="E6" s="69"/>
      <c r="F6" s="77" t="s">
        <v>43</v>
      </c>
      <c r="G6" s="69"/>
      <c r="H6" s="70">
        <v>11000</v>
      </c>
      <c r="I6" s="70">
        <v>11000</v>
      </c>
      <c r="J6" s="69"/>
      <c r="K6" s="70" t="s">
        <v>103</v>
      </c>
      <c r="M6" s="70">
        <v>2000</v>
      </c>
      <c r="N6" s="69"/>
      <c r="O6" s="69"/>
    </row>
    <row r="7" spans="2:16" s="70" customFormat="1" ht="21" customHeight="1">
      <c r="B7" s="68" t="s">
        <v>46</v>
      </c>
      <c r="E7" s="69"/>
      <c r="F7" s="77" t="s">
        <v>44</v>
      </c>
      <c r="G7" s="69"/>
      <c r="H7" s="70">
        <v>5000</v>
      </c>
      <c r="I7" s="70">
        <v>5000</v>
      </c>
      <c r="J7" s="69"/>
      <c r="K7" s="70" t="s">
        <v>54</v>
      </c>
      <c r="M7" s="70">
        <v>37772</v>
      </c>
      <c r="N7" s="69"/>
      <c r="O7" s="69"/>
    </row>
    <row r="8" spans="2:16" s="70" customFormat="1" ht="21" customHeight="1">
      <c r="B8" s="68" t="s">
        <v>47</v>
      </c>
      <c r="E8" s="69"/>
      <c r="F8" s="81" t="s">
        <v>50</v>
      </c>
      <c r="G8" s="69"/>
      <c r="J8" s="69"/>
      <c r="K8" s="83" t="s">
        <v>55</v>
      </c>
      <c r="L8" s="83"/>
      <c r="M8" s="83">
        <v>30000</v>
      </c>
      <c r="N8" s="84" t="s">
        <v>57</v>
      </c>
      <c r="O8" s="69"/>
    </row>
    <row r="9" spans="2:16" s="70" customFormat="1" ht="21" customHeight="1">
      <c r="B9" s="68" t="s">
        <v>48</v>
      </c>
      <c r="E9" s="69"/>
      <c r="F9" s="69"/>
      <c r="G9" s="69"/>
      <c r="J9" s="69"/>
      <c r="K9" s="83" t="s">
        <v>56</v>
      </c>
      <c r="L9" s="83"/>
      <c r="M9" s="83">
        <v>30000</v>
      </c>
      <c r="N9" s="84" t="s">
        <v>57</v>
      </c>
      <c r="O9" s="69"/>
    </row>
    <row r="10" spans="2:16" s="70" customFormat="1" ht="21" customHeight="1">
      <c r="B10" s="68" t="s">
        <v>49</v>
      </c>
      <c r="E10" s="69"/>
      <c r="F10" s="69"/>
      <c r="G10" s="69"/>
      <c r="J10" s="69"/>
      <c r="N10" s="69"/>
      <c r="O10" s="69"/>
    </row>
    <row r="11" spans="2:16" s="70" customFormat="1" ht="21" customHeight="1">
      <c r="B11" s="68" t="s">
        <v>99</v>
      </c>
      <c r="E11" s="69"/>
      <c r="F11" s="69"/>
      <c r="G11" s="69"/>
      <c r="J11" s="69"/>
      <c r="N11" s="69"/>
      <c r="O11" s="69"/>
    </row>
    <row r="12" spans="2:16" s="70" customFormat="1" ht="21" customHeight="1">
      <c r="B12" s="68"/>
      <c r="C12" s="82">
        <f>SUM(C4:C10)</f>
        <v>12000</v>
      </c>
      <c r="D12" s="82">
        <f>SUM(D4:D10)</f>
        <v>13500</v>
      </c>
      <c r="E12" s="69"/>
      <c r="F12" s="69"/>
      <c r="G12" s="69"/>
      <c r="H12" s="82">
        <f>SUM(H4:H10)</f>
        <v>146000</v>
      </c>
      <c r="I12" s="82">
        <f>SUM(I4:I10)</f>
        <v>116000</v>
      </c>
      <c r="J12" s="69"/>
      <c r="M12" s="82">
        <f>SUM(M4:M7)</f>
        <v>134772</v>
      </c>
      <c r="N12" s="84">
        <f>SUM(M8:M9)</f>
        <v>60000</v>
      </c>
      <c r="O12" s="84" t="s">
        <v>58</v>
      </c>
    </row>
    <row r="13" spans="2:16" s="70" customFormat="1" ht="21" customHeight="1">
      <c r="B13" s="68"/>
      <c r="C13" s="69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</row>
    <row r="14" spans="2:16" s="70" customFormat="1" ht="21" customHeight="1">
      <c r="B14" s="68" t="s">
        <v>0</v>
      </c>
      <c r="C14" s="75">
        <f>-C12+D12-H12+I12+M12</f>
        <v>106272</v>
      </c>
      <c r="D14" s="69"/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69"/>
    </row>
    <row r="15" spans="2:16" s="70" customFormat="1" ht="21" customHeight="1"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</row>
    <row r="16" spans="2:16" s="70" customFormat="1" ht="21" customHeight="1">
      <c r="B16" s="68"/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</row>
    <row r="17" spans="2:16" s="70" customFormat="1" ht="5.0999999999999996" customHeight="1">
      <c r="B17" s="72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  <c r="P17" s="74"/>
    </row>
    <row r="18" spans="2:16" s="70" customFormat="1" ht="21" customHeight="1">
      <c r="B18" s="71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</row>
    <row r="19" spans="2:16" s="2" customFormat="1" ht="32.1" customHeight="1">
      <c r="B19" s="1" t="s">
        <v>0</v>
      </c>
      <c r="C19" s="75">
        <f>C14</f>
        <v>106272</v>
      </c>
      <c r="D19" s="7"/>
      <c r="E19" s="6" t="s">
        <v>28</v>
      </c>
      <c r="F19" s="59">
        <f ca="1">DATE(YEAR(TODAY()),MONTH(TODAY())+1,1)</f>
        <v>44621</v>
      </c>
      <c r="G19" s="3"/>
      <c r="H19" s="1" t="s">
        <v>29</v>
      </c>
      <c r="I19" s="7"/>
      <c r="J19" s="16">
        <v>10000</v>
      </c>
      <c r="K19" s="3"/>
      <c r="L19" s="3"/>
      <c r="M19" s="3"/>
      <c r="N19" s="3"/>
      <c r="O19" s="3"/>
    </row>
    <row r="20" spans="2:16" ht="21.95" customHeight="1"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</row>
    <row r="21" spans="2:16" s="4" customFormat="1" ht="32.1" customHeight="1">
      <c r="B21" s="67" t="s">
        <v>36</v>
      </c>
      <c r="C21" s="60">
        <f ca="1">IF(Date_Début="","",Date_Début)</f>
        <v>44621</v>
      </c>
      <c r="D21" s="61">
        <f ca="1">IF(C21="","",DATE(YEAR(C21),MONTH(C21)+1,1))</f>
        <v>44652</v>
      </c>
      <c r="E21" s="61">
        <f t="shared" ref="E21:N21" ca="1" si="0">IF(D21="","",DATE(YEAR(D21),MONTH(D21)+1,1))</f>
        <v>44682</v>
      </c>
      <c r="F21" s="61">
        <f t="shared" ca="1" si="0"/>
        <v>44713</v>
      </c>
      <c r="G21" s="61">
        <f t="shared" ca="1" si="0"/>
        <v>44743</v>
      </c>
      <c r="H21" s="61">
        <f t="shared" ca="1" si="0"/>
        <v>44774</v>
      </c>
      <c r="I21" s="61">
        <f t="shared" ca="1" si="0"/>
        <v>44805</v>
      </c>
      <c r="J21" s="61">
        <f t="shared" ca="1" si="0"/>
        <v>44835</v>
      </c>
      <c r="K21" s="61">
        <f t="shared" ca="1" si="0"/>
        <v>44866</v>
      </c>
      <c r="L21" s="61">
        <f t="shared" ca="1" si="0"/>
        <v>44896</v>
      </c>
      <c r="M21" s="61">
        <f t="shared" ca="1" si="0"/>
        <v>44927</v>
      </c>
      <c r="N21" s="61">
        <f t="shared" ca="1" si="0"/>
        <v>44958</v>
      </c>
      <c r="O21" s="107" t="s">
        <v>30</v>
      </c>
    </row>
    <row r="22" spans="2:16" s="2" customFormat="1" ht="30.75" customHeight="1">
      <c r="B22" s="1" t="s">
        <v>1</v>
      </c>
      <c r="C22" s="17">
        <f>C19</f>
        <v>106272</v>
      </c>
      <c r="D22" s="18">
        <f t="shared" ref="D22:N22" ca="1" si="1">C66</f>
        <v>106272</v>
      </c>
      <c r="E22" s="18">
        <f t="shared" ca="1" si="1"/>
        <v>106272</v>
      </c>
      <c r="F22" s="18">
        <f t="shared" ca="1" si="1"/>
        <v>106272</v>
      </c>
      <c r="G22" s="18">
        <f t="shared" ca="1" si="1"/>
        <v>106272</v>
      </c>
      <c r="H22" s="18">
        <f t="shared" ca="1" si="1"/>
        <v>106272</v>
      </c>
      <c r="I22" s="18">
        <f t="shared" ca="1" si="1"/>
        <v>106272</v>
      </c>
      <c r="J22" s="18">
        <f t="shared" ca="1" si="1"/>
        <v>106272</v>
      </c>
      <c r="K22" s="18">
        <f t="shared" ca="1" si="1"/>
        <v>106272</v>
      </c>
      <c r="L22" s="18">
        <f t="shared" ca="1" si="1"/>
        <v>106272</v>
      </c>
      <c r="M22" s="18">
        <f t="shared" ca="1" si="1"/>
        <v>106272</v>
      </c>
      <c r="N22" s="18">
        <f t="shared" ca="1" si="1"/>
        <v>106272</v>
      </c>
      <c r="O22" s="107"/>
    </row>
    <row r="23" spans="2:16" ht="9" customHeight="1"/>
    <row r="24" spans="2:16" ht="21.95" customHeight="1">
      <c r="B24" s="10" t="s">
        <v>2</v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</row>
    <row r="25" spans="2:16" ht="9" customHeight="1"/>
    <row r="26" spans="2:16" s="2" customFormat="1" ht="21.95" customHeight="1">
      <c r="B26" s="1" t="s">
        <v>66</v>
      </c>
      <c r="C26" s="19">
        <f ca="1">SUMIFS(TblEncaissements[Montant TTC],TblEncaissements[Type Encaissement],'Prévision de trésorerie'!$B26,TblEncaissements[Mois Échéance],'Prévision de trésorerie'!C$21)</f>
        <v>0</v>
      </c>
      <c r="D26" s="19">
        <f ca="1">SUMIFS(TblEncaissements[Montant TTC],TblEncaissements[Type Encaissement],'Prévision de trésorerie'!$B26,TblEncaissements[Mois Échéance],'Prévision de trésorerie'!D$21)</f>
        <v>0</v>
      </c>
      <c r="E26" s="19">
        <f ca="1">SUMIFS(TblEncaissements[Montant TTC],TblEncaissements[Type Encaissement],'Prévision de trésorerie'!$B26,TblEncaissements[Mois Échéance],'Prévision de trésorerie'!E$21)</f>
        <v>0</v>
      </c>
      <c r="F26" s="19">
        <f ca="1">SUMIFS(TblEncaissements[Montant TTC],TblEncaissements[Type Encaissement],'Prévision de trésorerie'!$B26,TblEncaissements[Mois Échéance],'Prévision de trésorerie'!F$21)</f>
        <v>0</v>
      </c>
      <c r="G26" s="19">
        <f ca="1">SUMIFS(TblEncaissements[Montant TTC],TblEncaissements[Type Encaissement],'Prévision de trésorerie'!$B26,TblEncaissements[Mois Échéance],'Prévision de trésorerie'!G$21)</f>
        <v>0</v>
      </c>
      <c r="H26" s="19">
        <f ca="1">SUMIFS(TblEncaissements[Montant TTC],TblEncaissements[Type Encaissement],'Prévision de trésorerie'!$B26,TblEncaissements[Mois Échéance],'Prévision de trésorerie'!H$21)</f>
        <v>0</v>
      </c>
      <c r="I26" s="19">
        <f ca="1">SUMIFS(TblEncaissements[Montant TTC],TblEncaissements[Type Encaissement],'Prévision de trésorerie'!$B26,TblEncaissements[Mois Échéance],'Prévision de trésorerie'!I$21)</f>
        <v>0</v>
      </c>
      <c r="J26" s="19">
        <f ca="1">SUMIFS(TblEncaissements[Montant TTC],TblEncaissements[Type Encaissement],'Prévision de trésorerie'!$B26,TblEncaissements[Mois Échéance],'Prévision de trésorerie'!J$21)</f>
        <v>0</v>
      </c>
      <c r="K26" s="19">
        <f ca="1">SUMIFS(TblEncaissements[Montant TTC],TblEncaissements[Type Encaissement],'Prévision de trésorerie'!$B26,TblEncaissements[Mois Échéance],'Prévision de trésorerie'!K$21)</f>
        <v>0</v>
      </c>
      <c r="L26" s="19">
        <f ca="1">SUMIFS(TblEncaissements[Montant TTC],TblEncaissements[Type Encaissement],'Prévision de trésorerie'!$B26,TblEncaissements[Mois Échéance],'Prévision de trésorerie'!L$21)</f>
        <v>0</v>
      </c>
      <c r="M26" s="19">
        <f ca="1">SUMIFS(TblEncaissements[Montant TTC],TblEncaissements[Type Encaissement],'Prévision de trésorerie'!$B26,TblEncaissements[Mois Échéance],'Prévision de trésorerie'!M$21)</f>
        <v>0</v>
      </c>
      <c r="N26" s="19">
        <f ca="1">SUMIFS(TblEncaissements[Montant TTC],TblEncaissements[Type Encaissement],'Prévision de trésorerie'!$B26,TblEncaissements[Mois Échéance],'Prévision de trésorerie'!N$21)</f>
        <v>0</v>
      </c>
      <c r="O26" s="20">
        <f t="shared" ref="O26:O32" ca="1" si="2">SUM(C26:N26)</f>
        <v>0</v>
      </c>
    </row>
    <row r="27" spans="2:16" s="2" customFormat="1" ht="21.95" customHeight="1">
      <c r="B27" s="1" t="s">
        <v>67</v>
      </c>
      <c r="C27" s="21">
        <f ca="1">SUMIFS(TblEncaissements[Montant TTC],TblEncaissements[Type Encaissement],'Prévision de trésorerie'!$B27,TblEncaissements[Mois Échéance],'Prévision de trésorerie'!C$21)</f>
        <v>0</v>
      </c>
      <c r="D27" s="21">
        <f ca="1">SUMIFS(TblEncaissements[Montant TTC],TblEncaissements[Type Encaissement],'Prévision de trésorerie'!$B27,TblEncaissements[Mois Échéance],'Prévision de trésorerie'!D$21)</f>
        <v>0</v>
      </c>
      <c r="E27" s="21">
        <f ca="1">SUMIFS(TblEncaissements[Montant TTC],TblEncaissements[Type Encaissement],'Prévision de trésorerie'!$B27,TblEncaissements[Mois Échéance],'Prévision de trésorerie'!E$21)</f>
        <v>0</v>
      </c>
      <c r="F27" s="21">
        <f ca="1">SUMIFS(TblEncaissements[Montant TTC],TblEncaissements[Type Encaissement],'Prévision de trésorerie'!$B27,TblEncaissements[Mois Échéance],'Prévision de trésorerie'!F$21)</f>
        <v>0</v>
      </c>
      <c r="G27" s="21">
        <f ca="1">SUMIFS(TblEncaissements[Montant TTC],TblEncaissements[Type Encaissement],'Prévision de trésorerie'!$B27,TblEncaissements[Mois Échéance],'Prévision de trésorerie'!G$21)</f>
        <v>0</v>
      </c>
      <c r="H27" s="21">
        <f ca="1">SUMIFS(TblEncaissements[Montant TTC],TblEncaissements[Type Encaissement],'Prévision de trésorerie'!$B27,TblEncaissements[Mois Échéance],'Prévision de trésorerie'!H$21)</f>
        <v>0</v>
      </c>
      <c r="I27" s="21">
        <f ca="1">SUMIFS(TblEncaissements[Montant TTC],TblEncaissements[Type Encaissement],'Prévision de trésorerie'!$B27,TblEncaissements[Mois Échéance],'Prévision de trésorerie'!I$21)</f>
        <v>0</v>
      </c>
      <c r="J27" s="21">
        <f ca="1">SUMIFS(TblEncaissements[Montant TTC],TblEncaissements[Type Encaissement],'Prévision de trésorerie'!$B27,TblEncaissements[Mois Échéance],'Prévision de trésorerie'!J$21)</f>
        <v>0</v>
      </c>
      <c r="K27" s="21">
        <f ca="1">SUMIFS(TblEncaissements[Montant TTC],TblEncaissements[Type Encaissement],'Prévision de trésorerie'!$B27,TblEncaissements[Mois Échéance],'Prévision de trésorerie'!K$21)</f>
        <v>0</v>
      </c>
      <c r="L27" s="21">
        <f ca="1">SUMIFS(TblEncaissements[Montant TTC],TblEncaissements[Type Encaissement],'Prévision de trésorerie'!$B27,TblEncaissements[Mois Échéance],'Prévision de trésorerie'!L$21)</f>
        <v>0</v>
      </c>
      <c r="M27" s="21">
        <f ca="1">SUMIFS(TblEncaissements[Montant TTC],TblEncaissements[Type Encaissement],'Prévision de trésorerie'!$B27,TblEncaissements[Mois Échéance],'Prévision de trésorerie'!M$21)</f>
        <v>0</v>
      </c>
      <c r="N27" s="21">
        <f ca="1">SUMIFS(TblEncaissements[Montant TTC],TblEncaissements[Type Encaissement],'Prévision de trésorerie'!$B27,TblEncaissements[Mois Échéance],'Prévision de trésorerie'!N$21)</f>
        <v>0</v>
      </c>
      <c r="O27" s="22">
        <f t="shared" ca="1" si="2"/>
        <v>0</v>
      </c>
    </row>
    <row r="28" spans="2:16" s="2" customFormat="1" ht="21.95" customHeight="1">
      <c r="B28" s="1" t="s">
        <v>68</v>
      </c>
      <c r="C28" s="19">
        <f ca="1">SUMIFS(TblEncaissements[Montant TTC],TblEncaissements[Type Encaissement],'Prévision de trésorerie'!$B28,TblEncaissements[Mois Échéance],'Prévision de trésorerie'!C$21)</f>
        <v>0</v>
      </c>
      <c r="D28" s="19">
        <f ca="1">SUMIFS(TblEncaissements[Montant TTC],TblEncaissements[Type Encaissement],'Prévision de trésorerie'!$B28,TblEncaissements[Mois Échéance],'Prévision de trésorerie'!D$21)</f>
        <v>0</v>
      </c>
      <c r="E28" s="19">
        <f ca="1">SUMIFS(TblEncaissements[Montant TTC],TblEncaissements[Type Encaissement],'Prévision de trésorerie'!$B28,TblEncaissements[Mois Échéance],'Prévision de trésorerie'!E$21)</f>
        <v>0</v>
      </c>
      <c r="F28" s="19">
        <f ca="1">SUMIFS(TblEncaissements[Montant TTC],TblEncaissements[Type Encaissement],'Prévision de trésorerie'!$B28,TblEncaissements[Mois Échéance],'Prévision de trésorerie'!F$21)</f>
        <v>0</v>
      </c>
      <c r="G28" s="19">
        <f ca="1">SUMIFS(TblEncaissements[Montant TTC],TblEncaissements[Type Encaissement],'Prévision de trésorerie'!$B28,TblEncaissements[Mois Échéance],'Prévision de trésorerie'!G$21)</f>
        <v>0</v>
      </c>
      <c r="H28" s="19">
        <f ca="1">SUMIFS(TblEncaissements[Montant TTC],TblEncaissements[Type Encaissement],'Prévision de trésorerie'!$B28,TblEncaissements[Mois Échéance],'Prévision de trésorerie'!H$21)</f>
        <v>0</v>
      </c>
      <c r="I28" s="19">
        <f ca="1">SUMIFS(TblEncaissements[Montant TTC],TblEncaissements[Type Encaissement],'Prévision de trésorerie'!$B28,TblEncaissements[Mois Échéance],'Prévision de trésorerie'!I$21)</f>
        <v>0</v>
      </c>
      <c r="J28" s="19">
        <f ca="1">SUMIFS(TblEncaissements[Montant TTC],TblEncaissements[Type Encaissement],'Prévision de trésorerie'!$B28,TblEncaissements[Mois Échéance],'Prévision de trésorerie'!J$21)</f>
        <v>0</v>
      </c>
      <c r="K28" s="19">
        <f ca="1">SUMIFS(TblEncaissements[Montant TTC],TblEncaissements[Type Encaissement],'Prévision de trésorerie'!$B28,TblEncaissements[Mois Échéance],'Prévision de trésorerie'!K$21)</f>
        <v>0</v>
      </c>
      <c r="L28" s="19">
        <f ca="1">SUMIFS(TblEncaissements[Montant TTC],TblEncaissements[Type Encaissement],'Prévision de trésorerie'!$B28,TblEncaissements[Mois Échéance],'Prévision de trésorerie'!L$21)</f>
        <v>0</v>
      </c>
      <c r="M28" s="19">
        <f ca="1">SUMIFS(TblEncaissements[Montant TTC],TblEncaissements[Type Encaissement],'Prévision de trésorerie'!$B28,TblEncaissements[Mois Échéance],'Prévision de trésorerie'!M$21)</f>
        <v>0</v>
      </c>
      <c r="N28" s="19">
        <f ca="1">SUMIFS(TblEncaissements[Montant TTC],TblEncaissements[Type Encaissement],'Prévision de trésorerie'!$B28,TblEncaissements[Mois Échéance],'Prévision de trésorerie'!N$21)</f>
        <v>0</v>
      </c>
      <c r="O28" s="22">
        <f t="shared" ca="1" si="2"/>
        <v>0</v>
      </c>
    </row>
    <row r="29" spans="2:16" s="2" customFormat="1" ht="21.95" customHeight="1">
      <c r="B29" s="1" t="s">
        <v>83</v>
      </c>
      <c r="C29" s="21">
        <f ca="1">SUMIFS(TblEncaissements[Montant TTC],TblEncaissements[Type Encaissement],'Prévision de trésorerie'!$B29,TblEncaissements[Mois Échéance],'Prévision de trésorerie'!C$21)</f>
        <v>0</v>
      </c>
      <c r="D29" s="21">
        <f ca="1">SUMIFS(TblEncaissements[Montant TTC],TblEncaissements[Type Encaissement],'Prévision de trésorerie'!$B29,TblEncaissements[Mois Échéance],'Prévision de trésorerie'!D$21)</f>
        <v>0</v>
      </c>
      <c r="E29" s="21">
        <f ca="1">SUMIFS(TblEncaissements[Montant TTC],TblEncaissements[Type Encaissement],'Prévision de trésorerie'!$B29,TblEncaissements[Mois Échéance],'Prévision de trésorerie'!E$21)</f>
        <v>0</v>
      </c>
      <c r="F29" s="21">
        <f ca="1">SUMIFS(TblEncaissements[Montant TTC],TblEncaissements[Type Encaissement],'Prévision de trésorerie'!$B29,TblEncaissements[Mois Échéance],'Prévision de trésorerie'!F$21)</f>
        <v>0</v>
      </c>
      <c r="G29" s="21">
        <f ca="1">SUMIFS(TblEncaissements[Montant TTC],TblEncaissements[Type Encaissement],'Prévision de trésorerie'!$B29,TblEncaissements[Mois Échéance],'Prévision de trésorerie'!G$21)</f>
        <v>0</v>
      </c>
      <c r="H29" s="21">
        <f ca="1">SUMIFS(TblEncaissements[Montant TTC],TblEncaissements[Type Encaissement],'Prévision de trésorerie'!$B29,TblEncaissements[Mois Échéance],'Prévision de trésorerie'!H$21)</f>
        <v>0</v>
      </c>
      <c r="I29" s="21">
        <f ca="1">SUMIFS(TblEncaissements[Montant TTC],TblEncaissements[Type Encaissement],'Prévision de trésorerie'!$B29,TblEncaissements[Mois Échéance],'Prévision de trésorerie'!I$21)</f>
        <v>0</v>
      </c>
      <c r="J29" s="21">
        <f ca="1">SUMIFS(TblEncaissements[Montant TTC],TblEncaissements[Type Encaissement],'Prévision de trésorerie'!$B29,TblEncaissements[Mois Échéance],'Prévision de trésorerie'!J$21)</f>
        <v>0</v>
      </c>
      <c r="K29" s="21">
        <f ca="1">SUMIFS(TblEncaissements[Montant TTC],TblEncaissements[Type Encaissement],'Prévision de trésorerie'!$B29,TblEncaissements[Mois Échéance],'Prévision de trésorerie'!K$21)</f>
        <v>0</v>
      </c>
      <c r="L29" s="21">
        <f ca="1">SUMIFS(TblEncaissements[Montant TTC],TblEncaissements[Type Encaissement],'Prévision de trésorerie'!$B29,TblEncaissements[Mois Échéance],'Prévision de trésorerie'!L$21)</f>
        <v>0</v>
      </c>
      <c r="M29" s="21">
        <f ca="1">SUMIFS(TblEncaissements[Montant TTC],TblEncaissements[Type Encaissement],'Prévision de trésorerie'!$B29,TblEncaissements[Mois Échéance],'Prévision de trésorerie'!M$21)</f>
        <v>0</v>
      </c>
      <c r="N29" s="21">
        <f ca="1">SUMIFS(TblEncaissements[Montant TTC],TblEncaissements[Type Encaissement],'Prévision de trésorerie'!$B29,TblEncaissements[Mois Échéance],'Prévision de trésorerie'!N$21)</f>
        <v>0</v>
      </c>
      <c r="O29" s="22">
        <f t="shared" ca="1" si="2"/>
        <v>0</v>
      </c>
    </row>
    <row r="30" spans="2:16" s="2" customFormat="1" ht="21.95" customHeight="1">
      <c r="B30" s="1" t="s">
        <v>69</v>
      </c>
      <c r="C30" s="19">
        <f ca="1">SUMIFS(TblEncaissements[Montant TTC],TblEncaissements[Type Encaissement],'Prévision de trésorerie'!$B30,TblEncaissements[Mois Échéance],'Prévision de trésorerie'!C$21)</f>
        <v>0</v>
      </c>
      <c r="D30" s="19">
        <f ca="1">SUMIFS(TblEncaissements[Montant TTC],TblEncaissements[Type Encaissement],'Prévision de trésorerie'!$B30,TblEncaissements[Mois Échéance],'Prévision de trésorerie'!D$21)</f>
        <v>0</v>
      </c>
      <c r="E30" s="19">
        <f ca="1">SUMIFS(TblEncaissements[Montant TTC],TblEncaissements[Type Encaissement],'Prévision de trésorerie'!$B30,TblEncaissements[Mois Échéance],'Prévision de trésorerie'!E$21)</f>
        <v>0</v>
      </c>
      <c r="F30" s="19">
        <f ca="1">SUMIFS(TblEncaissements[Montant TTC],TblEncaissements[Type Encaissement],'Prévision de trésorerie'!$B30,TblEncaissements[Mois Échéance],'Prévision de trésorerie'!F$21)</f>
        <v>0</v>
      </c>
      <c r="G30" s="19">
        <f ca="1">SUMIFS(TblEncaissements[Montant TTC],TblEncaissements[Type Encaissement],'Prévision de trésorerie'!$B30,TblEncaissements[Mois Échéance],'Prévision de trésorerie'!G$21)</f>
        <v>0</v>
      </c>
      <c r="H30" s="19">
        <f ca="1">SUMIFS(TblEncaissements[Montant TTC],TblEncaissements[Type Encaissement],'Prévision de trésorerie'!$B30,TblEncaissements[Mois Échéance],'Prévision de trésorerie'!H$21)</f>
        <v>0</v>
      </c>
      <c r="I30" s="19">
        <f ca="1">SUMIFS(TblEncaissements[Montant TTC],TblEncaissements[Type Encaissement],'Prévision de trésorerie'!$B30,TblEncaissements[Mois Échéance],'Prévision de trésorerie'!I$21)</f>
        <v>0</v>
      </c>
      <c r="J30" s="19">
        <f ca="1">SUMIFS(TblEncaissements[Montant TTC],TblEncaissements[Type Encaissement],'Prévision de trésorerie'!$B30,TblEncaissements[Mois Échéance],'Prévision de trésorerie'!J$21)</f>
        <v>0</v>
      </c>
      <c r="K30" s="19">
        <f ca="1">SUMIFS(TblEncaissements[Montant TTC],TblEncaissements[Type Encaissement],'Prévision de trésorerie'!$B30,TblEncaissements[Mois Échéance],'Prévision de trésorerie'!K$21)</f>
        <v>0</v>
      </c>
      <c r="L30" s="19">
        <f ca="1">SUMIFS(TblEncaissements[Montant TTC],TblEncaissements[Type Encaissement],'Prévision de trésorerie'!$B30,TblEncaissements[Mois Échéance],'Prévision de trésorerie'!L$21)</f>
        <v>0</v>
      </c>
      <c r="M30" s="19">
        <f ca="1">SUMIFS(TblEncaissements[Montant TTC],TblEncaissements[Type Encaissement],'Prévision de trésorerie'!$B30,TblEncaissements[Mois Échéance],'Prévision de trésorerie'!M$21)</f>
        <v>0</v>
      </c>
      <c r="N30" s="19">
        <f ca="1">SUMIFS(TblEncaissements[Montant TTC],TblEncaissements[Type Encaissement],'Prévision de trésorerie'!$B30,TblEncaissements[Mois Échéance],'Prévision de trésorerie'!N$21)</f>
        <v>0</v>
      </c>
      <c r="O30" s="22">
        <f t="shared" ca="1" si="2"/>
        <v>0</v>
      </c>
    </row>
    <row r="31" spans="2:16" s="2" customFormat="1" ht="21.95" customHeight="1">
      <c r="B31" s="1" t="s">
        <v>70</v>
      </c>
      <c r="C31" s="21">
        <f ca="1">SUMIFS(TblEncaissements[Montant TTC],TblEncaissements[Type Encaissement],'Prévision de trésorerie'!$B31,TblEncaissements[Mois Échéance],'Prévision de trésorerie'!C$21)</f>
        <v>0</v>
      </c>
      <c r="D31" s="21">
        <f ca="1">SUMIFS(TblEncaissements[Montant TTC],TblEncaissements[Type Encaissement],'Prévision de trésorerie'!$B31,TblEncaissements[Mois Échéance],'Prévision de trésorerie'!D$21)</f>
        <v>0</v>
      </c>
      <c r="E31" s="21">
        <f ca="1">SUMIFS(TblEncaissements[Montant TTC],TblEncaissements[Type Encaissement],'Prévision de trésorerie'!$B31,TblEncaissements[Mois Échéance],'Prévision de trésorerie'!E$21)</f>
        <v>0</v>
      </c>
      <c r="F31" s="21">
        <f ca="1">SUMIFS(TblEncaissements[Montant TTC],TblEncaissements[Type Encaissement],'Prévision de trésorerie'!$B31,TblEncaissements[Mois Échéance],'Prévision de trésorerie'!F$21)</f>
        <v>0</v>
      </c>
      <c r="G31" s="21">
        <f ca="1">SUMIFS(TblEncaissements[Montant TTC],TblEncaissements[Type Encaissement],'Prévision de trésorerie'!$B31,TblEncaissements[Mois Échéance],'Prévision de trésorerie'!G$21)</f>
        <v>0</v>
      </c>
      <c r="H31" s="21">
        <f ca="1">SUMIFS(TblEncaissements[Montant TTC],TblEncaissements[Type Encaissement],'Prévision de trésorerie'!$B31,TblEncaissements[Mois Échéance],'Prévision de trésorerie'!H$21)</f>
        <v>0</v>
      </c>
      <c r="I31" s="21">
        <f ca="1">SUMIFS(TblEncaissements[Montant TTC],TblEncaissements[Type Encaissement],'Prévision de trésorerie'!$B31,TblEncaissements[Mois Échéance],'Prévision de trésorerie'!I$21)</f>
        <v>0</v>
      </c>
      <c r="J31" s="21">
        <f ca="1">SUMIFS(TblEncaissements[Montant TTC],TblEncaissements[Type Encaissement],'Prévision de trésorerie'!$B31,TblEncaissements[Mois Échéance],'Prévision de trésorerie'!J$21)</f>
        <v>0</v>
      </c>
      <c r="K31" s="21">
        <f ca="1">SUMIFS(TblEncaissements[Montant TTC],TblEncaissements[Type Encaissement],'Prévision de trésorerie'!$B31,TblEncaissements[Mois Échéance],'Prévision de trésorerie'!K$21)</f>
        <v>0</v>
      </c>
      <c r="L31" s="21">
        <f ca="1">SUMIFS(TblEncaissements[Montant TTC],TblEncaissements[Type Encaissement],'Prévision de trésorerie'!$B31,TblEncaissements[Mois Échéance],'Prévision de trésorerie'!L$21)</f>
        <v>0</v>
      </c>
      <c r="M31" s="21">
        <f ca="1">SUMIFS(TblEncaissements[Montant TTC],TblEncaissements[Type Encaissement],'Prévision de trésorerie'!$B31,TblEncaissements[Mois Échéance],'Prévision de trésorerie'!M$21)</f>
        <v>0</v>
      </c>
      <c r="N31" s="21">
        <f ca="1">SUMIFS(TblEncaissements[Montant TTC],TblEncaissements[Type Encaissement],'Prévision de trésorerie'!$B31,TblEncaissements[Mois Échéance],'Prévision de trésorerie'!N$21)</f>
        <v>0</v>
      </c>
      <c r="O31" s="22">
        <f t="shared" ca="1" si="2"/>
        <v>0</v>
      </c>
    </row>
    <row r="32" spans="2:16" s="2" customFormat="1" ht="21.95" customHeight="1">
      <c r="B32" s="1" t="s">
        <v>3</v>
      </c>
      <c r="C32" s="19">
        <f ca="1">SUMIFS(TblEncaissements[Montant TTC],TblEncaissements[Type Encaissement],'Prévision de trésorerie'!$B32,TblEncaissements[Mois Échéance],'Prévision de trésorerie'!C$21)</f>
        <v>0</v>
      </c>
      <c r="D32" s="19">
        <f ca="1">SUMIFS(TblEncaissements[Montant TTC],TblEncaissements[Type Encaissement],'Prévision de trésorerie'!$B32,TblEncaissements[Mois Échéance],'Prévision de trésorerie'!D$21)</f>
        <v>0</v>
      </c>
      <c r="E32" s="19">
        <f ca="1">SUMIFS(TblEncaissements[Montant TTC],TblEncaissements[Type Encaissement],'Prévision de trésorerie'!$B32,TblEncaissements[Mois Échéance],'Prévision de trésorerie'!E$21)</f>
        <v>0</v>
      </c>
      <c r="F32" s="19">
        <f ca="1">SUMIFS(TblEncaissements[Montant TTC],TblEncaissements[Type Encaissement],'Prévision de trésorerie'!$B32,TblEncaissements[Mois Échéance],'Prévision de trésorerie'!F$21)</f>
        <v>0</v>
      </c>
      <c r="G32" s="19">
        <f ca="1">SUMIFS(TblEncaissements[Montant TTC],TblEncaissements[Type Encaissement],'Prévision de trésorerie'!$B32,TblEncaissements[Mois Échéance],'Prévision de trésorerie'!G$21)</f>
        <v>0</v>
      </c>
      <c r="H32" s="19">
        <f ca="1">SUMIFS(TblEncaissements[Montant TTC],TblEncaissements[Type Encaissement],'Prévision de trésorerie'!$B32,TblEncaissements[Mois Échéance],'Prévision de trésorerie'!H$21)</f>
        <v>0</v>
      </c>
      <c r="I32" s="19">
        <f ca="1">SUMIFS(TblEncaissements[Montant TTC],TblEncaissements[Type Encaissement],'Prévision de trésorerie'!$B32,TblEncaissements[Mois Échéance],'Prévision de trésorerie'!I$21)</f>
        <v>0</v>
      </c>
      <c r="J32" s="19">
        <f ca="1">SUMIFS(TblEncaissements[Montant TTC],TblEncaissements[Type Encaissement],'Prévision de trésorerie'!$B32,TblEncaissements[Mois Échéance],'Prévision de trésorerie'!J$21)</f>
        <v>0</v>
      </c>
      <c r="K32" s="19">
        <f ca="1">SUMIFS(TblEncaissements[Montant TTC],TblEncaissements[Type Encaissement],'Prévision de trésorerie'!$B32,TblEncaissements[Mois Échéance],'Prévision de trésorerie'!K$21)</f>
        <v>0</v>
      </c>
      <c r="L32" s="19">
        <f ca="1">SUMIFS(TblEncaissements[Montant TTC],TblEncaissements[Type Encaissement],'Prévision de trésorerie'!$B32,TblEncaissements[Mois Échéance],'Prévision de trésorerie'!L$21)</f>
        <v>0</v>
      </c>
      <c r="M32" s="19">
        <f ca="1">SUMIFS(TblEncaissements[Montant TTC],TblEncaissements[Type Encaissement],'Prévision de trésorerie'!$B32,TblEncaissements[Mois Échéance],'Prévision de trésorerie'!M$21)</f>
        <v>0</v>
      </c>
      <c r="N32" s="19">
        <f ca="1">SUMIFS(TblEncaissements[Montant TTC],TblEncaissements[Type Encaissement],'Prévision de trésorerie'!$B32,TblEncaissements[Mois Échéance],'Prévision de trésorerie'!N$21)</f>
        <v>0</v>
      </c>
      <c r="O32" s="22">
        <f t="shared" ca="1" si="2"/>
        <v>0</v>
      </c>
    </row>
    <row r="33" spans="2:15" s="2" customFormat="1" ht="32.1" customHeight="1">
      <c r="B33" s="5" t="s">
        <v>4</v>
      </c>
      <c r="C33" s="23">
        <f t="shared" ref="C33:N33" ca="1" si="3">SUM(C26,C28:C32,(C27*-1))</f>
        <v>0</v>
      </c>
      <c r="D33" s="24">
        <f t="shared" ca="1" si="3"/>
        <v>0</v>
      </c>
      <c r="E33" s="24">
        <f t="shared" ca="1" si="3"/>
        <v>0</v>
      </c>
      <c r="F33" s="24">
        <f t="shared" ca="1" si="3"/>
        <v>0</v>
      </c>
      <c r="G33" s="24">
        <f t="shared" ca="1" si="3"/>
        <v>0</v>
      </c>
      <c r="H33" s="24">
        <f t="shared" ca="1" si="3"/>
        <v>0</v>
      </c>
      <c r="I33" s="24">
        <f t="shared" ca="1" si="3"/>
        <v>0</v>
      </c>
      <c r="J33" s="24">
        <f t="shared" ca="1" si="3"/>
        <v>0</v>
      </c>
      <c r="K33" s="24">
        <f t="shared" ca="1" si="3"/>
        <v>0</v>
      </c>
      <c r="L33" s="24">
        <f t="shared" ca="1" si="3"/>
        <v>0</v>
      </c>
      <c r="M33" s="24">
        <f t="shared" ca="1" si="3"/>
        <v>0</v>
      </c>
      <c r="N33" s="24">
        <f t="shared" ca="1" si="3"/>
        <v>0</v>
      </c>
      <c r="O33" s="25">
        <f ca="1">SUM(O26:O32)</f>
        <v>0</v>
      </c>
    </row>
    <row r="34" spans="2:15" s="2" customFormat="1" ht="32.1" customHeight="1">
      <c r="B34" s="5" t="s">
        <v>5</v>
      </c>
      <c r="C34" s="26">
        <f t="shared" ref="C34:N34" ca="1" si="4">(C22+C33)</f>
        <v>106272</v>
      </c>
      <c r="D34" s="27">
        <f t="shared" ca="1" si="4"/>
        <v>106272</v>
      </c>
      <c r="E34" s="27">
        <f t="shared" ca="1" si="4"/>
        <v>106272</v>
      </c>
      <c r="F34" s="27">
        <f t="shared" ca="1" si="4"/>
        <v>106272</v>
      </c>
      <c r="G34" s="27">
        <f t="shared" ca="1" si="4"/>
        <v>106272</v>
      </c>
      <c r="H34" s="27">
        <f t="shared" ca="1" si="4"/>
        <v>106272</v>
      </c>
      <c r="I34" s="27">
        <f t="shared" ca="1" si="4"/>
        <v>106272</v>
      </c>
      <c r="J34" s="27">
        <f t="shared" ca="1" si="4"/>
        <v>106272</v>
      </c>
      <c r="K34" s="27">
        <f t="shared" ca="1" si="4"/>
        <v>106272</v>
      </c>
      <c r="L34" s="27">
        <f t="shared" ca="1" si="4"/>
        <v>106272</v>
      </c>
      <c r="M34" s="27">
        <f t="shared" ca="1" si="4"/>
        <v>106272</v>
      </c>
      <c r="N34" s="27">
        <f t="shared" ca="1" si="4"/>
        <v>106272</v>
      </c>
      <c r="O34" s="28"/>
    </row>
    <row r="35" spans="2:15" ht="9" customHeight="1"/>
    <row r="36" spans="2:15" ht="21.95" customHeight="1">
      <c r="B36" s="10" t="s">
        <v>6</v>
      </c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</row>
    <row r="37" spans="2:15" ht="9" customHeight="1"/>
    <row r="38" spans="2:15" s="2" customFormat="1" ht="21.95" customHeight="1">
      <c r="B38" s="1" t="s">
        <v>71</v>
      </c>
      <c r="C38" s="29">
        <f ca="1">SUMIFS(tblDécaissements[Montant TTC],tblDécaissements[Type Décaissement],'Prévision de trésorerie'!$B38,tblDécaissements[Mois Échéance],'Prévision de trésorerie'!C$21)</f>
        <v>0</v>
      </c>
      <c r="D38" s="29">
        <f ca="1">SUMIFS(tblDécaissements[Montant TTC],tblDécaissements[Type Décaissement],'Prévision de trésorerie'!$B38,tblDécaissements[Mois Échéance],'Prévision de trésorerie'!D$21)</f>
        <v>0</v>
      </c>
      <c r="E38" s="29">
        <f ca="1">SUMIFS(tblDécaissements[Montant TTC],tblDécaissements[Type Décaissement],'Prévision de trésorerie'!$B38,tblDécaissements[Mois Échéance],'Prévision de trésorerie'!E$21)</f>
        <v>0</v>
      </c>
      <c r="F38" s="29">
        <f ca="1">SUMIFS(tblDécaissements[Montant TTC],tblDécaissements[Type Décaissement],'Prévision de trésorerie'!$B38,tblDécaissements[Mois Échéance],'Prévision de trésorerie'!F$21)</f>
        <v>0</v>
      </c>
      <c r="G38" s="29">
        <f ca="1">SUMIFS(tblDécaissements[Montant TTC],tblDécaissements[Type Décaissement],'Prévision de trésorerie'!$B38,tblDécaissements[Mois Échéance],'Prévision de trésorerie'!G$21)</f>
        <v>0</v>
      </c>
      <c r="H38" s="29">
        <f ca="1">SUMIFS(tblDécaissements[Montant TTC],tblDécaissements[Type Décaissement],'Prévision de trésorerie'!$B38,tblDécaissements[Mois Échéance],'Prévision de trésorerie'!H$21)</f>
        <v>0</v>
      </c>
      <c r="I38" s="29">
        <f ca="1">SUMIFS(tblDécaissements[Montant TTC],tblDécaissements[Type Décaissement],'Prévision de trésorerie'!$B38,tblDécaissements[Mois Échéance],'Prévision de trésorerie'!I$21)</f>
        <v>0</v>
      </c>
      <c r="J38" s="29">
        <f ca="1">SUMIFS(tblDécaissements[Montant TTC],tblDécaissements[Type Décaissement],'Prévision de trésorerie'!$B38,tblDécaissements[Mois Échéance],'Prévision de trésorerie'!J$21)</f>
        <v>0</v>
      </c>
      <c r="K38" s="29">
        <f ca="1">SUMIFS(tblDécaissements[Montant TTC],tblDécaissements[Type Décaissement],'Prévision de trésorerie'!$B38,tblDécaissements[Mois Échéance],'Prévision de trésorerie'!K$21)</f>
        <v>0</v>
      </c>
      <c r="L38" s="29">
        <f ca="1">SUMIFS(tblDécaissements[Montant TTC],tblDécaissements[Type Décaissement],'Prévision de trésorerie'!$B38,tblDécaissements[Mois Échéance],'Prévision de trésorerie'!L$21)</f>
        <v>0</v>
      </c>
      <c r="M38" s="29">
        <f ca="1">SUMIFS(tblDécaissements[Montant TTC],tblDécaissements[Type Décaissement],'Prévision de trésorerie'!$B38,tblDécaissements[Mois Échéance],'Prévision de trésorerie'!M$21)</f>
        <v>0</v>
      </c>
      <c r="N38" s="29">
        <f ca="1">SUMIFS(tblDécaissements[Montant TTC],tblDécaissements[Type Décaissement],'Prévision de trésorerie'!$B38,tblDécaissements[Mois Échéance],'Prévision de trésorerie'!N$21)</f>
        <v>0</v>
      </c>
      <c r="O38" s="20">
        <f t="shared" ref="O38:O64" ca="1" si="5">SUM(C38:N38)</f>
        <v>0</v>
      </c>
    </row>
    <row r="39" spans="2:15" s="2" customFormat="1" ht="21.95" customHeight="1">
      <c r="B39" s="1" t="s">
        <v>72</v>
      </c>
      <c r="C39" s="21">
        <f ca="1">SUMIFS(tblDécaissements[Montant TTC],tblDécaissements[Type Décaissement],'Prévision de trésorerie'!$B39,tblDécaissements[Mois Échéance],'Prévision de trésorerie'!C$21)</f>
        <v>0</v>
      </c>
      <c r="D39" s="21">
        <f ca="1">SUMIFS(tblDécaissements[Montant TTC],tblDécaissements[Type Décaissement],'Prévision de trésorerie'!$B39,tblDécaissements[Mois Échéance],'Prévision de trésorerie'!D$21)</f>
        <v>0</v>
      </c>
      <c r="E39" s="21">
        <f ca="1">SUMIFS(tblDécaissements[Montant TTC],tblDécaissements[Type Décaissement],'Prévision de trésorerie'!$B39,tblDécaissements[Mois Échéance],'Prévision de trésorerie'!E$21)</f>
        <v>0</v>
      </c>
      <c r="F39" s="21">
        <f ca="1">SUMIFS(tblDécaissements[Montant TTC],tblDécaissements[Type Décaissement],'Prévision de trésorerie'!$B39,tblDécaissements[Mois Échéance],'Prévision de trésorerie'!F$21)</f>
        <v>0</v>
      </c>
      <c r="G39" s="21">
        <f ca="1">SUMIFS(tblDécaissements[Montant TTC],tblDécaissements[Type Décaissement],'Prévision de trésorerie'!$B39,tblDécaissements[Mois Échéance],'Prévision de trésorerie'!G$21)</f>
        <v>0</v>
      </c>
      <c r="H39" s="21">
        <f ca="1">SUMIFS(tblDécaissements[Montant TTC],tblDécaissements[Type Décaissement],'Prévision de trésorerie'!$B39,tblDécaissements[Mois Échéance],'Prévision de trésorerie'!H$21)</f>
        <v>0</v>
      </c>
      <c r="I39" s="21">
        <f ca="1">SUMIFS(tblDécaissements[Montant TTC],tblDécaissements[Type Décaissement],'Prévision de trésorerie'!$B39,tblDécaissements[Mois Échéance],'Prévision de trésorerie'!I$21)</f>
        <v>0</v>
      </c>
      <c r="J39" s="21">
        <f ca="1">SUMIFS(tblDécaissements[Montant TTC],tblDécaissements[Type Décaissement],'Prévision de trésorerie'!$B39,tblDécaissements[Mois Échéance],'Prévision de trésorerie'!J$21)</f>
        <v>0</v>
      </c>
      <c r="K39" s="21">
        <f ca="1">SUMIFS(tblDécaissements[Montant TTC],tblDécaissements[Type Décaissement],'Prévision de trésorerie'!$B39,tblDécaissements[Mois Échéance],'Prévision de trésorerie'!K$21)</f>
        <v>0</v>
      </c>
      <c r="L39" s="21">
        <f ca="1">SUMIFS(tblDécaissements[Montant TTC],tblDécaissements[Type Décaissement],'Prévision de trésorerie'!$B39,tblDécaissements[Mois Échéance],'Prévision de trésorerie'!L$21)</f>
        <v>0</v>
      </c>
      <c r="M39" s="21">
        <f ca="1">SUMIFS(tblDécaissements[Montant TTC],tblDécaissements[Type Décaissement],'Prévision de trésorerie'!$B39,tblDécaissements[Mois Échéance],'Prévision de trésorerie'!M$21)</f>
        <v>0</v>
      </c>
      <c r="N39" s="21">
        <f ca="1">SUMIFS(tblDécaissements[Montant TTC],tblDécaissements[Type Décaissement],'Prévision de trésorerie'!$B39,tblDécaissements[Mois Échéance],'Prévision de trésorerie'!N$21)</f>
        <v>0</v>
      </c>
      <c r="O39" s="20">
        <f t="shared" ca="1" si="5"/>
        <v>0</v>
      </c>
    </row>
    <row r="40" spans="2:15" s="2" customFormat="1" ht="21.95" customHeight="1">
      <c r="B40" s="1" t="s">
        <v>10</v>
      </c>
      <c r="C40" s="29">
        <f ca="1">SUMIFS(tblDécaissements[Montant TTC],tblDécaissements[Type Décaissement],'Prévision de trésorerie'!$B40,tblDécaissements[Mois Échéance],'Prévision de trésorerie'!C$21)</f>
        <v>0</v>
      </c>
      <c r="D40" s="29">
        <f ca="1">SUMIFS(tblDécaissements[Montant TTC],tblDécaissements[Type Décaissement],'Prévision de trésorerie'!$B40,tblDécaissements[Mois Échéance],'Prévision de trésorerie'!D$21)</f>
        <v>0</v>
      </c>
      <c r="E40" s="29">
        <f ca="1">SUMIFS(tblDécaissements[Montant TTC],tblDécaissements[Type Décaissement],'Prévision de trésorerie'!$B40,tblDécaissements[Mois Échéance],'Prévision de trésorerie'!E$21)</f>
        <v>0</v>
      </c>
      <c r="F40" s="29">
        <f ca="1">SUMIFS(tblDécaissements[Montant TTC],tblDécaissements[Type Décaissement],'Prévision de trésorerie'!$B40,tblDécaissements[Mois Échéance],'Prévision de trésorerie'!F$21)</f>
        <v>0</v>
      </c>
      <c r="G40" s="29">
        <f ca="1">SUMIFS(tblDécaissements[Montant TTC],tblDécaissements[Type Décaissement],'Prévision de trésorerie'!$B40,tblDécaissements[Mois Échéance],'Prévision de trésorerie'!G$21)</f>
        <v>0</v>
      </c>
      <c r="H40" s="29">
        <f ca="1">SUMIFS(tblDécaissements[Montant TTC],tblDécaissements[Type Décaissement],'Prévision de trésorerie'!$B40,tblDécaissements[Mois Échéance],'Prévision de trésorerie'!H$21)</f>
        <v>0</v>
      </c>
      <c r="I40" s="29">
        <f ca="1">SUMIFS(tblDécaissements[Montant TTC],tblDécaissements[Type Décaissement],'Prévision de trésorerie'!$B40,tblDécaissements[Mois Échéance],'Prévision de trésorerie'!I$21)</f>
        <v>0</v>
      </c>
      <c r="J40" s="29">
        <f ca="1">SUMIFS(tblDécaissements[Montant TTC],tblDécaissements[Type Décaissement],'Prévision de trésorerie'!$B40,tblDécaissements[Mois Échéance],'Prévision de trésorerie'!J$21)</f>
        <v>0</v>
      </c>
      <c r="K40" s="29">
        <f ca="1">SUMIFS(tblDécaissements[Montant TTC],tblDécaissements[Type Décaissement],'Prévision de trésorerie'!$B40,tblDécaissements[Mois Échéance],'Prévision de trésorerie'!K$21)</f>
        <v>0</v>
      </c>
      <c r="L40" s="29">
        <f ca="1">SUMIFS(tblDécaissements[Montant TTC],tblDécaissements[Type Décaissement],'Prévision de trésorerie'!$B40,tblDécaissements[Mois Échéance],'Prévision de trésorerie'!L$21)</f>
        <v>0</v>
      </c>
      <c r="M40" s="29">
        <f ca="1">SUMIFS(tblDécaissements[Montant TTC],tblDécaissements[Type Décaissement],'Prévision de trésorerie'!$B40,tblDécaissements[Mois Échéance],'Prévision de trésorerie'!M$21)</f>
        <v>0</v>
      </c>
      <c r="N40" s="29">
        <f ca="1">SUMIFS(tblDécaissements[Montant TTC],tblDécaissements[Type Décaissement],'Prévision de trésorerie'!$B40,tblDécaissements[Mois Échéance],'Prévision de trésorerie'!N$21)</f>
        <v>0</v>
      </c>
      <c r="O40" s="20">
        <f t="shared" ca="1" si="5"/>
        <v>0</v>
      </c>
    </row>
    <row r="41" spans="2:15" s="2" customFormat="1" ht="21.95" customHeight="1">
      <c r="B41" s="1" t="s">
        <v>7</v>
      </c>
      <c r="C41" s="21">
        <f ca="1">SUMIFS(tblDécaissements[Montant TTC],tblDécaissements[Type Décaissement],'Prévision de trésorerie'!$B41,tblDécaissements[Mois Échéance],'Prévision de trésorerie'!C$21)</f>
        <v>0</v>
      </c>
      <c r="D41" s="21">
        <f ca="1">SUMIFS(tblDécaissements[Montant TTC],tblDécaissements[Type Décaissement],'Prévision de trésorerie'!$B41,tblDécaissements[Mois Échéance],'Prévision de trésorerie'!D$21)</f>
        <v>0</v>
      </c>
      <c r="E41" s="21">
        <f ca="1">SUMIFS(tblDécaissements[Montant TTC],tblDécaissements[Type Décaissement],'Prévision de trésorerie'!$B41,tblDécaissements[Mois Échéance],'Prévision de trésorerie'!E$21)</f>
        <v>0</v>
      </c>
      <c r="F41" s="21">
        <f ca="1">SUMIFS(tblDécaissements[Montant TTC],tblDécaissements[Type Décaissement],'Prévision de trésorerie'!$B41,tblDécaissements[Mois Échéance],'Prévision de trésorerie'!F$21)</f>
        <v>0</v>
      </c>
      <c r="G41" s="21">
        <f ca="1">SUMIFS(tblDécaissements[Montant TTC],tblDécaissements[Type Décaissement],'Prévision de trésorerie'!$B41,tblDécaissements[Mois Échéance],'Prévision de trésorerie'!G$21)</f>
        <v>0</v>
      </c>
      <c r="H41" s="21">
        <f ca="1">SUMIFS(tblDécaissements[Montant TTC],tblDécaissements[Type Décaissement],'Prévision de trésorerie'!$B41,tblDécaissements[Mois Échéance],'Prévision de trésorerie'!H$21)</f>
        <v>0</v>
      </c>
      <c r="I41" s="21">
        <f ca="1">SUMIFS(tblDécaissements[Montant TTC],tblDécaissements[Type Décaissement],'Prévision de trésorerie'!$B41,tblDécaissements[Mois Échéance],'Prévision de trésorerie'!I$21)</f>
        <v>0</v>
      </c>
      <c r="J41" s="21">
        <f ca="1">SUMIFS(tblDécaissements[Montant TTC],tblDécaissements[Type Décaissement],'Prévision de trésorerie'!$B41,tblDécaissements[Mois Échéance],'Prévision de trésorerie'!J$21)</f>
        <v>0</v>
      </c>
      <c r="K41" s="21">
        <f ca="1">SUMIFS(tblDécaissements[Montant TTC],tblDécaissements[Type Décaissement],'Prévision de trésorerie'!$B41,tblDécaissements[Mois Échéance],'Prévision de trésorerie'!K$21)</f>
        <v>0</v>
      </c>
      <c r="L41" s="21">
        <f ca="1">SUMIFS(tblDécaissements[Montant TTC],tblDécaissements[Type Décaissement],'Prévision de trésorerie'!$B41,tblDécaissements[Mois Échéance],'Prévision de trésorerie'!L$21)</f>
        <v>0</v>
      </c>
      <c r="M41" s="21">
        <f ca="1">SUMIFS(tblDécaissements[Montant TTC],tblDécaissements[Type Décaissement],'Prévision de trésorerie'!$B41,tblDécaissements[Mois Échéance],'Prévision de trésorerie'!M$21)</f>
        <v>0</v>
      </c>
      <c r="N41" s="21">
        <f ca="1">SUMIFS(tblDécaissements[Montant TTC],tblDécaissements[Type Décaissement],'Prévision de trésorerie'!$B41,tblDécaissements[Mois Échéance],'Prévision de trésorerie'!N$21)</f>
        <v>0</v>
      </c>
      <c r="O41" s="20">
        <f t="shared" ca="1" si="5"/>
        <v>0</v>
      </c>
    </row>
    <row r="42" spans="2:15" s="2" customFormat="1" ht="21.95" customHeight="1">
      <c r="B42" s="1" t="s">
        <v>73</v>
      </c>
      <c r="C42" s="29">
        <f ca="1">SUMIFS(tblDécaissements[Montant TTC],tblDécaissements[Type Décaissement],'Prévision de trésorerie'!$B42,tblDécaissements[Mois Échéance],'Prévision de trésorerie'!C$21)</f>
        <v>0</v>
      </c>
      <c r="D42" s="29">
        <f ca="1">SUMIFS(tblDécaissements[Montant TTC],tblDécaissements[Type Décaissement],'Prévision de trésorerie'!$B42,tblDécaissements[Mois Échéance],'Prévision de trésorerie'!D$21)</f>
        <v>0</v>
      </c>
      <c r="E42" s="29">
        <f ca="1">SUMIFS(tblDécaissements[Montant TTC],tblDécaissements[Type Décaissement],'Prévision de trésorerie'!$B42,tblDécaissements[Mois Échéance],'Prévision de trésorerie'!E$21)</f>
        <v>0</v>
      </c>
      <c r="F42" s="29">
        <f ca="1">SUMIFS(tblDécaissements[Montant TTC],tblDécaissements[Type Décaissement],'Prévision de trésorerie'!$B42,tblDécaissements[Mois Échéance],'Prévision de trésorerie'!F$21)</f>
        <v>0</v>
      </c>
      <c r="G42" s="29">
        <f ca="1">SUMIFS(tblDécaissements[Montant TTC],tblDécaissements[Type Décaissement],'Prévision de trésorerie'!$B42,tblDécaissements[Mois Échéance],'Prévision de trésorerie'!G$21)</f>
        <v>0</v>
      </c>
      <c r="H42" s="29">
        <f ca="1">SUMIFS(tblDécaissements[Montant TTC],tblDécaissements[Type Décaissement],'Prévision de trésorerie'!$B42,tblDécaissements[Mois Échéance],'Prévision de trésorerie'!H$21)</f>
        <v>0</v>
      </c>
      <c r="I42" s="29">
        <f ca="1">SUMIFS(tblDécaissements[Montant TTC],tblDécaissements[Type Décaissement],'Prévision de trésorerie'!$B42,tblDécaissements[Mois Échéance],'Prévision de trésorerie'!I$21)</f>
        <v>0</v>
      </c>
      <c r="J42" s="29">
        <f ca="1">SUMIFS(tblDécaissements[Montant TTC],tblDécaissements[Type Décaissement],'Prévision de trésorerie'!$B42,tblDécaissements[Mois Échéance],'Prévision de trésorerie'!J$21)</f>
        <v>0</v>
      </c>
      <c r="K42" s="29">
        <f ca="1">SUMIFS(tblDécaissements[Montant TTC],tblDécaissements[Type Décaissement],'Prévision de trésorerie'!$B42,tblDécaissements[Mois Échéance],'Prévision de trésorerie'!K$21)</f>
        <v>0</v>
      </c>
      <c r="L42" s="29">
        <f ca="1">SUMIFS(tblDécaissements[Montant TTC],tblDécaissements[Type Décaissement],'Prévision de trésorerie'!$B42,tblDécaissements[Mois Échéance],'Prévision de trésorerie'!L$21)</f>
        <v>0</v>
      </c>
      <c r="M42" s="29">
        <f ca="1">SUMIFS(tblDécaissements[Montant TTC],tblDécaissements[Type Décaissement],'Prévision de trésorerie'!$B42,tblDécaissements[Mois Échéance],'Prévision de trésorerie'!M$21)</f>
        <v>0</v>
      </c>
      <c r="N42" s="29">
        <f ca="1">SUMIFS(tblDécaissements[Montant TTC],tblDécaissements[Type Décaissement],'Prévision de trésorerie'!$B42,tblDécaissements[Mois Échéance],'Prévision de trésorerie'!N$21)</f>
        <v>0</v>
      </c>
      <c r="O42" s="20">
        <f t="shared" ca="1" si="5"/>
        <v>0</v>
      </c>
    </row>
    <row r="43" spans="2:15" s="2" customFormat="1" ht="21.95" customHeight="1">
      <c r="B43" s="1" t="s">
        <v>8</v>
      </c>
      <c r="C43" s="21">
        <f ca="1">SUMIFS(tblDécaissements[Montant TTC],tblDécaissements[Type Décaissement],'Prévision de trésorerie'!$B43,tblDécaissements[Mois Échéance],'Prévision de trésorerie'!C$21)</f>
        <v>0</v>
      </c>
      <c r="D43" s="21">
        <f ca="1">SUMIFS(tblDécaissements[Montant TTC],tblDécaissements[Type Décaissement],'Prévision de trésorerie'!$B43,tblDécaissements[Mois Échéance],'Prévision de trésorerie'!D$21)</f>
        <v>0</v>
      </c>
      <c r="E43" s="21">
        <f ca="1">SUMIFS(tblDécaissements[Montant TTC],tblDécaissements[Type Décaissement],'Prévision de trésorerie'!$B43,tblDécaissements[Mois Échéance],'Prévision de trésorerie'!E$21)</f>
        <v>0</v>
      </c>
      <c r="F43" s="21">
        <f ca="1">SUMIFS(tblDécaissements[Montant TTC],tblDécaissements[Type Décaissement],'Prévision de trésorerie'!$B43,tblDécaissements[Mois Échéance],'Prévision de trésorerie'!F$21)</f>
        <v>0</v>
      </c>
      <c r="G43" s="21">
        <f ca="1">SUMIFS(tblDécaissements[Montant TTC],tblDécaissements[Type Décaissement],'Prévision de trésorerie'!$B43,tblDécaissements[Mois Échéance],'Prévision de trésorerie'!G$21)</f>
        <v>0</v>
      </c>
      <c r="H43" s="21">
        <f ca="1">SUMIFS(tblDécaissements[Montant TTC],tblDécaissements[Type Décaissement],'Prévision de trésorerie'!$B43,tblDécaissements[Mois Échéance],'Prévision de trésorerie'!H$21)</f>
        <v>0</v>
      </c>
      <c r="I43" s="21">
        <f ca="1">SUMIFS(tblDécaissements[Montant TTC],tblDécaissements[Type Décaissement],'Prévision de trésorerie'!$B43,tblDécaissements[Mois Échéance],'Prévision de trésorerie'!I$21)</f>
        <v>0</v>
      </c>
      <c r="J43" s="21">
        <f ca="1">SUMIFS(tblDécaissements[Montant TTC],tblDécaissements[Type Décaissement],'Prévision de trésorerie'!$B43,tblDécaissements[Mois Échéance],'Prévision de trésorerie'!J$21)</f>
        <v>0</v>
      </c>
      <c r="K43" s="21">
        <f ca="1">SUMIFS(tblDécaissements[Montant TTC],tblDécaissements[Type Décaissement],'Prévision de trésorerie'!$B43,tblDécaissements[Mois Échéance],'Prévision de trésorerie'!K$21)</f>
        <v>0</v>
      </c>
      <c r="L43" s="21">
        <f ca="1">SUMIFS(tblDécaissements[Montant TTC],tblDécaissements[Type Décaissement],'Prévision de trésorerie'!$B43,tblDécaissements[Mois Échéance],'Prévision de trésorerie'!L$21)</f>
        <v>0</v>
      </c>
      <c r="M43" s="21">
        <f ca="1">SUMIFS(tblDécaissements[Montant TTC],tblDécaissements[Type Décaissement],'Prévision de trésorerie'!$B43,tblDécaissements[Mois Échéance],'Prévision de trésorerie'!M$21)</f>
        <v>0</v>
      </c>
      <c r="N43" s="21">
        <f ca="1">SUMIFS(tblDécaissements[Montant TTC],tblDécaissements[Type Décaissement],'Prévision de trésorerie'!$B43,tblDécaissements[Mois Échéance],'Prévision de trésorerie'!N$21)</f>
        <v>0</v>
      </c>
      <c r="O43" s="20">
        <f t="shared" ca="1" si="5"/>
        <v>0</v>
      </c>
    </row>
    <row r="44" spans="2:15" s="2" customFormat="1" ht="21.95" customHeight="1">
      <c r="B44" s="1" t="s">
        <v>9</v>
      </c>
      <c r="C44" s="29">
        <f ca="1">SUMIFS(tblDécaissements[Montant TTC],tblDécaissements[Type Décaissement],'Prévision de trésorerie'!$B44,tblDécaissements[Mois Échéance],'Prévision de trésorerie'!C$21)</f>
        <v>0</v>
      </c>
      <c r="D44" s="29">
        <f ca="1">SUMIFS(tblDécaissements[Montant TTC],tblDécaissements[Type Décaissement],'Prévision de trésorerie'!$B44,tblDécaissements[Mois Échéance],'Prévision de trésorerie'!D$21)</f>
        <v>0</v>
      </c>
      <c r="E44" s="29">
        <f ca="1">SUMIFS(tblDécaissements[Montant TTC],tblDécaissements[Type Décaissement],'Prévision de trésorerie'!$B44,tblDécaissements[Mois Échéance],'Prévision de trésorerie'!E$21)</f>
        <v>0</v>
      </c>
      <c r="F44" s="29">
        <f ca="1">SUMIFS(tblDécaissements[Montant TTC],tblDécaissements[Type Décaissement],'Prévision de trésorerie'!$B44,tblDécaissements[Mois Échéance],'Prévision de trésorerie'!F$21)</f>
        <v>0</v>
      </c>
      <c r="G44" s="29">
        <f ca="1">SUMIFS(tblDécaissements[Montant TTC],tblDécaissements[Type Décaissement],'Prévision de trésorerie'!$B44,tblDécaissements[Mois Échéance],'Prévision de trésorerie'!G$21)</f>
        <v>0</v>
      </c>
      <c r="H44" s="29">
        <f ca="1">SUMIFS(tblDécaissements[Montant TTC],tblDécaissements[Type Décaissement],'Prévision de trésorerie'!$B44,tblDécaissements[Mois Échéance],'Prévision de trésorerie'!H$21)</f>
        <v>0</v>
      </c>
      <c r="I44" s="29">
        <f ca="1">SUMIFS(tblDécaissements[Montant TTC],tblDécaissements[Type Décaissement],'Prévision de trésorerie'!$B44,tblDécaissements[Mois Échéance],'Prévision de trésorerie'!I$21)</f>
        <v>0</v>
      </c>
      <c r="J44" s="29">
        <f ca="1">SUMIFS(tblDécaissements[Montant TTC],tblDécaissements[Type Décaissement],'Prévision de trésorerie'!$B44,tblDécaissements[Mois Échéance],'Prévision de trésorerie'!J$21)</f>
        <v>0</v>
      </c>
      <c r="K44" s="29">
        <f ca="1">SUMIFS(tblDécaissements[Montant TTC],tblDécaissements[Type Décaissement],'Prévision de trésorerie'!$B44,tblDécaissements[Mois Échéance],'Prévision de trésorerie'!K$21)</f>
        <v>0</v>
      </c>
      <c r="L44" s="29">
        <f ca="1">SUMIFS(tblDécaissements[Montant TTC],tblDécaissements[Type Décaissement],'Prévision de trésorerie'!$B44,tblDécaissements[Mois Échéance],'Prévision de trésorerie'!L$21)</f>
        <v>0</v>
      </c>
      <c r="M44" s="29">
        <f ca="1">SUMIFS(tblDécaissements[Montant TTC],tblDécaissements[Type Décaissement],'Prévision de trésorerie'!$B44,tblDécaissements[Mois Échéance],'Prévision de trésorerie'!M$21)</f>
        <v>0</v>
      </c>
      <c r="N44" s="29">
        <f ca="1">SUMIFS(tblDécaissements[Montant TTC],tblDécaissements[Type Décaissement],'Prévision de trésorerie'!$B44,tblDécaissements[Mois Échéance],'Prévision de trésorerie'!N$21)</f>
        <v>0</v>
      </c>
      <c r="O44" s="20">
        <f t="shared" ca="1" si="5"/>
        <v>0</v>
      </c>
    </row>
    <row r="45" spans="2:15" s="2" customFormat="1" ht="21.95" customHeight="1">
      <c r="B45" s="1" t="s">
        <v>100</v>
      </c>
      <c r="C45" s="21">
        <f ca="1">SUMIFS(tblDécaissements[Montant TTC],tblDécaissements[Type Décaissement],'Prévision de trésorerie'!$B45,tblDécaissements[Mois Échéance],'Prévision de trésorerie'!C$21)</f>
        <v>0</v>
      </c>
      <c r="D45" s="21">
        <f ca="1">SUMIFS(tblDécaissements[Montant TTC],tblDécaissements[Type Décaissement],'Prévision de trésorerie'!$B45,tblDécaissements[Mois Échéance],'Prévision de trésorerie'!D$21)</f>
        <v>0</v>
      </c>
      <c r="E45" s="21">
        <f ca="1">SUMIFS(tblDécaissements[Montant TTC],tblDécaissements[Type Décaissement],'Prévision de trésorerie'!$B45,tblDécaissements[Mois Échéance],'Prévision de trésorerie'!E$21)</f>
        <v>0</v>
      </c>
      <c r="F45" s="21">
        <f ca="1">SUMIFS(tblDécaissements[Montant TTC],tblDécaissements[Type Décaissement],'Prévision de trésorerie'!$B45,tblDécaissements[Mois Échéance],'Prévision de trésorerie'!F$21)</f>
        <v>0</v>
      </c>
      <c r="G45" s="21">
        <f ca="1">SUMIFS(tblDécaissements[Montant TTC],tblDécaissements[Type Décaissement],'Prévision de trésorerie'!$B45,tblDécaissements[Mois Échéance],'Prévision de trésorerie'!G$21)</f>
        <v>0</v>
      </c>
      <c r="H45" s="21">
        <f ca="1">SUMIFS(tblDécaissements[Montant TTC],tblDécaissements[Type Décaissement],'Prévision de trésorerie'!$B45,tblDécaissements[Mois Échéance],'Prévision de trésorerie'!H$21)</f>
        <v>0</v>
      </c>
      <c r="I45" s="21">
        <f ca="1">SUMIFS(tblDécaissements[Montant TTC],tblDécaissements[Type Décaissement],'Prévision de trésorerie'!$B45,tblDécaissements[Mois Échéance],'Prévision de trésorerie'!I$21)</f>
        <v>0</v>
      </c>
      <c r="J45" s="21">
        <f ca="1">SUMIFS(tblDécaissements[Montant TTC],tblDécaissements[Type Décaissement],'Prévision de trésorerie'!$B45,tblDécaissements[Mois Échéance],'Prévision de trésorerie'!J$21)</f>
        <v>0</v>
      </c>
      <c r="K45" s="21">
        <f ca="1">SUMIFS(tblDécaissements[Montant TTC],tblDécaissements[Type Décaissement],'Prévision de trésorerie'!$B45,tblDécaissements[Mois Échéance],'Prévision de trésorerie'!K$21)</f>
        <v>0</v>
      </c>
      <c r="L45" s="21">
        <f ca="1">SUMIFS(tblDécaissements[Montant TTC],tblDécaissements[Type Décaissement],'Prévision de trésorerie'!$B45,tblDécaissements[Mois Échéance],'Prévision de trésorerie'!L$21)</f>
        <v>0</v>
      </c>
      <c r="M45" s="21">
        <f ca="1">SUMIFS(tblDécaissements[Montant TTC],tblDécaissements[Type Décaissement],'Prévision de trésorerie'!$B45,tblDécaissements[Mois Échéance],'Prévision de trésorerie'!M$21)</f>
        <v>0</v>
      </c>
      <c r="N45" s="21">
        <f ca="1">SUMIFS(tblDécaissements[Montant TTC],tblDécaissements[Type Décaissement],'Prévision de trésorerie'!$B45,tblDécaissements[Mois Échéance],'Prévision de trésorerie'!N$21)</f>
        <v>0</v>
      </c>
      <c r="O45" s="20">
        <f t="shared" ca="1" si="5"/>
        <v>0</v>
      </c>
    </row>
    <row r="46" spans="2:15" s="2" customFormat="1" ht="21.95" customHeight="1">
      <c r="B46" s="1" t="s">
        <v>78</v>
      </c>
      <c r="C46" s="29">
        <f ca="1">SUMIFS(tblDécaissements[Montant TTC],tblDécaissements[Type Décaissement],'Prévision de trésorerie'!$B46,tblDécaissements[Mois Échéance],'Prévision de trésorerie'!C$21)</f>
        <v>0</v>
      </c>
      <c r="D46" s="29">
        <f ca="1">SUMIFS(tblDécaissements[Montant TTC],tblDécaissements[Type Décaissement],'Prévision de trésorerie'!$B46,tblDécaissements[Mois Échéance],'Prévision de trésorerie'!D$21)</f>
        <v>0</v>
      </c>
      <c r="E46" s="29">
        <f ca="1">SUMIFS(tblDécaissements[Montant TTC],tblDécaissements[Type Décaissement],'Prévision de trésorerie'!$B46,tblDécaissements[Mois Échéance],'Prévision de trésorerie'!E$21)</f>
        <v>0</v>
      </c>
      <c r="F46" s="29">
        <f ca="1">SUMIFS(tblDécaissements[Montant TTC],tblDécaissements[Type Décaissement],'Prévision de trésorerie'!$B46,tblDécaissements[Mois Échéance],'Prévision de trésorerie'!F$21)</f>
        <v>0</v>
      </c>
      <c r="G46" s="29">
        <f ca="1">SUMIFS(tblDécaissements[Montant TTC],tblDécaissements[Type Décaissement],'Prévision de trésorerie'!$B46,tblDécaissements[Mois Échéance],'Prévision de trésorerie'!G$21)</f>
        <v>0</v>
      </c>
      <c r="H46" s="29">
        <f ca="1">SUMIFS(tblDécaissements[Montant TTC],tblDécaissements[Type Décaissement],'Prévision de trésorerie'!$B46,tblDécaissements[Mois Échéance],'Prévision de trésorerie'!H$21)</f>
        <v>0</v>
      </c>
      <c r="I46" s="29">
        <f ca="1">SUMIFS(tblDécaissements[Montant TTC],tblDécaissements[Type Décaissement],'Prévision de trésorerie'!$B46,tblDécaissements[Mois Échéance],'Prévision de trésorerie'!I$21)</f>
        <v>0</v>
      </c>
      <c r="J46" s="29">
        <f ca="1">SUMIFS(tblDécaissements[Montant TTC],tblDécaissements[Type Décaissement],'Prévision de trésorerie'!$B46,tblDécaissements[Mois Échéance],'Prévision de trésorerie'!J$21)</f>
        <v>0</v>
      </c>
      <c r="K46" s="29">
        <f ca="1">SUMIFS(tblDécaissements[Montant TTC],tblDécaissements[Type Décaissement],'Prévision de trésorerie'!$B46,tblDécaissements[Mois Échéance],'Prévision de trésorerie'!K$21)</f>
        <v>0</v>
      </c>
      <c r="L46" s="29">
        <f ca="1">SUMIFS(tblDécaissements[Montant TTC],tblDécaissements[Type Décaissement],'Prévision de trésorerie'!$B46,tblDécaissements[Mois Échéance],'Prévision de trésorerie'!L$21)</f>
        <v>0</v>
      </c>
      <c r="M46" s="29">
        <f ca="1">SUMIFS(tblDécaissements[Montant TTC],tblDécaissements[Type Décaissement],'Prévision de trésorerie'!$B46,tblDécaissements[Mois Échéance],'Prévision de trésorerie'!M$21)</f>
        <v>0</v>
      </c>
      <c r="N46" s="29">
        <f ca="1">SUMIFS(tblDécaissements[Montant TTC],tblDécaissements[Type Décaissement],'Prévision de trésorerie'!$B46,tblDécaissements[Mois Échéance],'Prévision de trésorerie'!N$21)</f>
        <v>0</v>
      </c>
      <c r="O46" s="20">
        <f t="shared" ca="1" si="5"/>
        <v>0</v>
      </c>
    </row>
    <row r="47" spans="2:15" s="2" customFormat="1" ht="21.95" customHeight="1">
      <c r="B47" s="1" t="s">
        <v>81</v>
      </c>
      <c r="C47" s="21">
        <f ca="1">SUMIFS(tblDécaissements[Montant TTC],tblDécaissements[Type Décaissement],'Prévision de trésorerie'!$B47,tblDécaissements[Mois Échéance],'Prévision de trésorerie'!C$21)</f>
        <v>0</v>
      </c>
      <c r="D47" s="21">
        <f ca="1">SUMIFS(tblDécaissements[Montant TTC],tblDécaissements[Type Décaissement],'Prévision de trésorerie'!$B47,tblDécaissements[Mois Échéance],'Prévision de trésorerie'!D$21)</f>
        <v>0</v>
      </c>
      <c r="E47" s="21">
        <f ca="1">SUMIFS(tblDécaissements[Montant TTC],tblDécaissements[Type Décaissement],'Prévision de trésorerie'!$B47,tblDécaissements[Mois Échéance],'Prévision de trésorerie'!E$21)</f>
        <v>0</v>
      </c>
      <c r="F47" s="21">
        <f ca="1">SUMIFS(tblDécaissements[Montant TTC],tblDécaissements[Type Décaissement],'Prévision de trésorerie'!$B47,tblDécaissements[Mois Échéance],'Prévision de trésorerie'!F$21)</f>
        <v>0</v>
      </c>
      <c r="G47" s="21">
        <f ca="1">SUMIFS(tblDécaissements[Montant TTC],tblDécaissements[Type Décaissement],'Prévision de trésorerie'!$B47,tblDécaissements[Mois Échéance],'Prévision de trésorerie'!G$21)</f>
        <v>0</v>
      </c>
      <c r="H47" s="21">
        <f ca="1">SUMIFS(tblDécaissements[Montant TTC],tblDécaissements[Type Décaissement],'Prévision de trésorerie'!$B47,tblDécaissements[Mois Échéance],'Prévision de trésorerie'!H$21)</f>
        <v>0</v>
      </c>
      <c r="I47" s="21">
        <f ca="1">SUMIFS(tblDécaissements[Montant TTC],tblDécaissements[Type Décaissement],'Prévision de trésorerie'!$B47,tblDécaissements[Mois Échéance],'Prévision de trésorerie'!I$21)</f>
        <v>0</v>
      </c>
      <c r="J47" s="21">
        <f ca="1">SUMIFS(tblDécaissements[Montant TTC],tblDécaissements[Type Décaissement],'Prévision de trésorerie'!$B47,tblDécaissements[Mois Échéance],'Prévision de trésorerie'!J$21)</f>
        <v>0</v>
      </c>
      <c r="K47" s="21">
        <f ca="1">SUMIFS(tblDécaissements[Montant TTC],tblDécaissements[Type Décaissement],'Prévision de trésorerie'!$B47,tblDécaissements[Mois Échéance],'Prévision de trésorerie'!K$21)</f>
        <v>0</v>
      </c>
      <c r="L47" s="21">
        <f ca="1">SUMIFS(tblDécaissements[Montant TTC],tblDécaissements[Type Décaissement],'Prévision de trésorerie'!$B47,tblDécaissements[Mois Échéance],'Prévision de trésorerie'!L$21)</f>
        <v>0</v>
      </c>
      <c r="M47" s="21">
        <f ca="1">SUMIFS(tblDécaissements[Montant TTC],tblDécaissements[Type Décaissement],'Prévision de trésorerie'!$B47,tblDécaissements[Mois Échéance],'Prévision de trésorerie'!M$21)</f>
        <v>0</v>
      </c>
      <c r="N47" s="21">
        <f ca="1">SUMIFS(tblDécaissements[Montant TTC],tblDécaissements[Type Décaissement],'Prévision de trésorerie'!$B47,tblDécaissements[Mois Échéance],'Prévision de trésorerie'!N$21)</f>
        <v>0</v>
      </c>
      <c r="O47" s="20">
        <f t="shared" ca="1" si="5"/>
        <v>0</v>
      </c>
    </row>
    <row r="48" spans="2:15" s="2" customFormat="1" ht="21.95" customHeight="1">
      <c r="B48" s="1" t="s">
        <v>82</v>
      </c>
      <c r="C48" s="29">
        <f ca="1">SUMIFS(tblDécaissements[Montant TTC],tblDécaissements[Type Décaissement],'Prévision de trésorerie'!$B48,tblDécaissements[Mois Échéance],'Prévision de trésorerie'!C$21)</f>
        <v>0</v>
      </c>
      <c r="D48" s="29">
        <f ca="1">SUMIFS(tblDécaissements[Montant TTC],tblDécaissements[Type Décaissement],'Prévision de trésorerie'!$B48,tblDécaissements[Mois Échéance],'Prévision de trésorerie'!D$21)</f>
        <v>0</v>
      </c>
      <c r="E48" s="29">
        <f ca="1">SUMIFS(tblDécaissements[Montant TTC],tblDécaissements[Type Décaissement],'Prévision de trésorerie'!$B48,tblDécaissements[Mois Échéance],'Prévision de trésorerie'!E$21)</f>
        <v>0</v>
      </c>
      <c r="F48" s="29">
        <f ca="1">SUMIFS(tblDécaissements[Montant TTC],tblDécaissements[Type Décaissement],'Prévision de trésorerie'!$B48,tblDécaissements[Mois Échéance],'Prévision de trésorerie'!F$21)</f>
        <v>0</v>
      </c>
      <c r="G48" s="29">
        <f ca="1">SUMIFS(tblDécaissements[Montant TTC],tblDécaissements[Type Décaissement],'Prévision de trésorerie'!$B48,tblDécaissements[Mois Échéance],'Prévision de trésorerie'!G$21)</f>
        <v>0</v>
      </c>
      <c r="H48" s="29">
        <f ca="1">SUMIFS(tblDécaissements[Montant TTC],tblDécaissements[Type Décaissement],'Prévision de trésorerie'!$B48,tblDécaissements[Mois Échéance],'Prévision de trésorerie'!H$21)</f>
        <v>0</v>
      </c>
      <c r="I48" s="29">
        <f ca="1">SUMIFS(tblDécaissements[Montant TTC],tblDécaissements[Type Décaissement],'Prévision de trésorerie'!$B48,tblDécaissements[Mois Échéance],'Prévision de trésorerie'!I$21)</f>
        <v>0</v>
      </c>
      <c r="J48" s="29">
        <f ca="1">SUMIFS(tblDécaissements[Montant TTC],tblDécaissements[Type Décaissement],'Prévision de trésorerie'!$B48,tblDécaissements[Mois Échéance],'Prévision de trésorerie'!J$21)</f>
        <v>0</v>
      </c>
      <c r="K48" s="29">
        <f ca="1">SUMIFS(tblDécaissements[Montant TTC],tblDécaissements[Type Décaissement],'Prévision de trésorerie'!$B48,tblDécaissements[Mois Échéance],'Prévision de trésorerie'!K$21)</f>
        <v>0</v>
      </c>
      <c r="L48" s="29">
        <f ca="1">SUMIFS(tblDécaissements[Montant TTC],tblDécaissements[Type Décaissement],'Prévision de trésorerie'!$B48,tblDécaissements[Mois Échéance],'Prévision de trésorerie'!L$21)</f>
        <v>0</v>
      </c>
      <c r="M48" s="29">
        <f ca="1">SUMIFS(tblDécaissements[Montant TTC],tblDécaissements[Type Décaissement],'Prévision de trésorerie'!$B48,tblDécaissements[Mois Échéance],'Prévision de trésorerie'!M$21)</f>
        <v>0</v>
      </c>
      <c r="N48" s="29">
        <f ca="1">SUMIFS(tblDécaissements[Montant TTC],tblDécaissements[Type Décaissement],'Prévision de trésorerie'!$B48,tblDécaissements[Mois Échéance],'Prévision de trésorerie'!N$21)</f>
        <v>0</v>
      </c>
      <c r="O48" s="20">
        <f t="shared" ca="1" si="5"/>
        <v>0</v>
      </c>
    </row>
    <row r="49" spans="2:15" s="2" customFormat="1" ht="21.95" customHeight="1">
      <c r="B49" s="1" t="s">
        <v>74</v>
      </c>
      <c r="C49" s="21">
        <f ca="1">SUMIFS(tblDécaissements[Montant TTC],tblDécaissements[Type Décaissement],'Prévision de trésorerie'!$B49,tblDécaissements[Mois Échéance],'Prévision de trésorerie'!C$21)</f>
        <v>0</v>
      </c>
      <c r="D49" s="21">
        <f ca="1">SUMIFS(tblDécaissements[Montant TTC],tblDécaissements[Type Décaissement],'Prévision de trésorerie'!$B49,tblDécaissements[Mois Échéance],'Prévision de trésorerie'!D$21)</f>
        <v>0</v>
      </c>
      <c r="E49" s="21">
        <f ca="1">SUMIFS(tblDécaissements[Montant TTC],tblDécaissements[Type Décaissement],'Prévision de trésorerie'!$B49,tblDécaissements[Mois Échéance],'Prévision de trésorerie'!E$21)</f>
        <v>0</v>
      </c>
      <c r="F49" s="21">
        <f ca="1">SUMIFS(tblDécaissements[Montant TTC],tblDécaissements[Type Décaissement],'Prévision de trésorerie'!$B49,tblDécaissements[Mois Échéance],'Prévision de trésorerie'!F$21)</f>
        <v>0</v>
      </c>
      <c r="G49" s="21">
        <f ca="1">SUMIFS(tblDécaissements[Montant TTC],tblDécaissements[Type Décaissement],'Prévision de trésorerie'!$B49,tblDécaissements[Mois Échéance],'Prévision de trésorerie'!G$21)</f>
        <v>0</v>
      </c>
      <c r="H49" s="21">
        <f ca="1">SUMIFS(tblDécaissements[Montant TTC],tblDécaissements[Type Décaissement],'Prévision de trésorerie'!$B49,tblDécaissements[Mois Échéance],'Prévision de trésorerie'!H$21)</f>
        <v>0</v>
      </c>
      <c r="I49" s="21">
        <f ca="1">SUMIFS(tblDécaissements[Montant TTC],tblDécaissements[Type Décaissement],'Prévision de trésorerie'!$B49,tblDécaissements[Mois Échéance],'Prévision de trésorerie'!I$21)</f>
        <v>0</v>
      </c>
      <c r="J49" s="21">
        <f ca="1">SUMIFS(tblDécaissements[Montant TTC],tblDécaissements[Type Décaissement],'Prévision de trésorerie'!$B49,tblDécaissements[Mois Échéance],'Prévision de trésorerie'!J$21)</f>
        <v>0</v>
      </c>
      <c r="K49" s="21">
        <f ca="1">SUMIFS(tblDécaissements[Montant TTC],tblDécaissements[Type Décaissement],'Prévision de trésorerie'!$B49,tblDécaissements[Mois Échéance],'Prévision de trésorerie'!K$21)</f>
        <v>0</v>
      </c>
      <c r="L49" s="21">
        <f ca="1">SUMIFS(tblDécaissements[Montant TTC],tblDécaissements[Type Décaissement],'Prévision de trésorerie'!$B49,tblDécaissements[Mois Échéance],'Prévision de trésorerie'!L$21)</f>
        <v>0</v>
      </c>
      <c r="M49" s="21">
        <f ca="1">SUMIFS(tblDécaissements[Montant TTC],tblDécaissements[Type Décaissement],'Prévision de trésorerie'!$B49,tblDécaissements[Mois Échéance],'Prévision de trésorerie'!M$21)</f>
        <v>0</v>
      </c>
      <c r="N49" s="21">
        <f ca="1">SUMIFS(tblDécaissements[Montant TTC],tblDécaissements[Type Décaissement],'Prévision de trésorerie'!$B49,tblDécaissements[Mois Échéance],'Prévision de trésorerie'!N$21)</f>
        <v>0</v>
      </c>
      <c r="O49" s="20">
        <f t="shared" ca="1" si="5"/>
        <v>0</v>
      </c>
    </row>
    <row r="50" spans="2:15" s="2" customFormat="1" ht="21.95" customHeight="1">
      <c r="B50" s="1" t="s">
        <v>75</v>
      </c>
      <c r="C50" s="29">
        <f ca="1">SUMIFS(tblDécaissements[Montant TTC],tblDécaissements[Type Décaissement],'Prévision de trésorerie'!$B50,tblDécaissements[Mois Échéance],'Prévision de trésorerie'!C$21)</f>
        <v>0</v>
      </c>
      <c r="D50" s="29">
        <f ca="1">SUMIFS(tblDécaissements[Montant TTC],tblDécaissements[Type Décaissement],'Prévision de trésorerie'!$B50,tblDécaissements[Mois Échéance],'Prévision de trésorerie'!D$21)</f>
        <v>0</v>
      </c>
      <c r="E50" s="29">
        <f ca="1">SUMIFS(tblDécaissements[Montant TTC],tblDécaissements[Type Décaissement],'Prévision de trésorerie'!$B50,tblDécaissements[Mois Échéance],'Prévision de trésorerie'!E$21)</f>
        <v>0</v>
      </c>
      <c r="F50" s="29">
        <f ca="1">SUMIFS(tblDécaissements[Montant TTC],tblDécaissements[Type Décaissement],'Prévision de trésorerie'!$B50,tblDécaissements[Mois Échéance],'Prévision de trésorerie'!F$21)</f>
        <v>0</v>
      </c>
      <c r="G50" s="29">
        <f ca="1">SUMIFS(tblDécaissements[Montant TTC],tblDécaissements[Type Décaissement],'Prévision de trésorerie'!$B50,tblDécaissements[Mois Échéance],'Prévision de trésorerie'!G$21)</f>
        <v>0</v>
      </c>
      <c r="H50" s="29">
        <f ca="1">SUMIFS(tblDécaissements[Montant TTC],tblDécaissements[Type Décaissement],'Prévision de trésorerie'!$B50,tblDécaissements[Mois Échéance],'Prévision de trésorerie'!H$21)</f>
        <v>0</v>
      </c>
      <c r="I50" s="29">
        <f ca="1">SUMIFS(tblDécaissements[Montant TTC],tblDécaissements[Type Décaissement],'Prévision de trésorerie'!$B50,tblDécaissements[Mois Échéance],'Prévision de trésorerie'!I$21)</f>
        <v>0</v>
      </c>
      <c r="J50" s="29">
        <f ca="1">SUMIFS(tblDécaissements[Montant TTC],tblDécaissements[Type Décaissement],'Prévision de trésorerie'!$B50,tblDécaissements[Mois Échéance],'Prévision de trésorerie'!J$21)</f>
        <v>0</v>
      </c>
      <c r="K50" s="29">
        <f ca="1">SUMIFS(tblDécaissements[Montant TTC],tblDécaissements[Type Décaissement],'Prévision de trésorerie'!$B50,tblDécaissements[Mois Échéance],'Prévision de trésorerie'!K$21)</f>
        <v>0</v>
      </c>
      <c r="L50" s="29">
        <f ca="1">SUMIFS(tblDécaissements[Montant TTC],tblDécaissements[Type Décaissement],'Prévision de trésorerie'!$B50,tblDécaissements[Mois Échéance],'Prévision de trésorerie'!L$21)</f>
        <v>0</v>
      </c>
      <c r="M50" s="29">
        <f ca="1">SUMIFS(tblDécaissements[Montant TTC],tblDécaissements[Type Décaissement],'Prévision de trésorerie'!$B50,tblDécaissements[Mois Échéance],'Prévision de trésorerie'!M$21)</f>
        <v>0</v>
      </c>
      <c r="N50" s="29">
        <f ca="1">SUMIFS(tblDécaissements[Montant TTC],tblDécaissements[Type Décaissement],'Prévision de trésorerie'!$B50,tblDécaissements[Mois Échéance],'Prévision de trésorerie'!N$21)</f>
        <v>0</v>
      </c>
      <c r="O50" s="20">
        <f t="shared" ca="1" si="5"/>
        <v>0</v>
      </c>
    </row>
    <row r="51" spans="2:15" s="2" customFormat="1" ht="21.95" customHeight="1">
      <c r="B51" s="1" t="s">
        <v>76</v>
      </c>
      <c r="C51" s="21">
        <f ca="1">SUMIFS(tblDécaissements[Montant TTC],tblDécaissements[Type Décaissement],'Prévision de trésorerie'!$B51,tblDécaissements[Mois Échéance],'Prévision de trésorerie'!C$21)</f>
        <v>0</v>
      </c>
      <c r="D51" s="21">
        <f ca="1">SUMIFS(tblDécaissements[Montant TTC],tblDécaissements[Type Décaissement],'Prévision de trésorerie'!$B51,tblDécaissements[Mois Échéance],'Prévision de trésorerie'!D$21)</f>
        <v>0</v>
      </c>
      <c r="E51" s="21">
        <f ca="1">SUMIFS(tblDécaissements[Montant TTC],tblDécaissements[Type Décaissement],'Prévision de trésorerie'!$B51,tblDécaissements[Mois Échéance],'Prévision de trésorerie'!E$21)</f>
        <v>0</v>
      </c>
      <c r="F51" s="21">
        <f ca="1">SUMIFS(tblDécaissements[Montant TTC],tblDécaissements[Type Décaissement],'Prévision de trésorerie'!$B51,tblDécaissements[Mois Échéance],'Prévision de trésorerie'!F$21)</f>
        <v>0</v>
      </c>
      <c r="G51" s="21">
        <f ca="1">SUMIFS(tblDécaissements[Montant TTC],tblDécaissements[Type Décaissement],'Prévision de trésorerie'!$B51,tblDécaissements[Mois Échéance],'Prévision de trésorerie'!G$21)</f>
        <v>0</v>
      </c>
      <c r="H51" s="21">
        <f ca="1">SUMIFS(tblDécaissements[Montant TTC],tblDécaissements[Type Décaissement],'Prévision de trésorerie'!$B51,tblDécaissements[Mois Échéance],'Prévision de trésorerie'!H$21)</f>
        <v>0</v>
      </c>
      <c r="I51" s="21">
        <f ca="1">SUMIFS(tblDécaissements[Montant TTC],tblDécaissements[Type Décaissement],'Prévision de trésorerie'!$B51,tblDécaissements[Mois Échéance],'Prévision de trésorerie'!I$21)</f>
        <v>0</v>
      </c>
      <c r="J51" s="21">
        <f ca="1">SUMIFS(tblDécaissements[Montant TTC],tblDécaissements[Type Décaissement],'Prévision de trésorerie'!$B51,tblDécaissements[Mois Échéance],'Prévision de trésorerie'!J$21)</f>
        <v>0</v>
      </c>
      <c r="K51" s="21">
        <f ca="1">SUMIFS(tblDécaissements[Montant TTC],tblDécaissements[Type Décaissement],'Prévision de trésorerie'!$B51,tblDécaissements[Mois Échéance],'Prévision de trésorerie'!K$21)</f>
        <v>0</v>
      </c>
      <c r="L51" s="21">
        <f ca="1">SUMIFS(tblDécaissements[Montant TTC],tblDécaissements[Type Décaissement],'Prévision de trésorerie'!$B51,tblDécaissements[Mois Échéance],'Prévision de trésorerie'!L$21)</f>
        <v>0</v>
      </c>
      <c r="M51" s="21">
        <f ca="1">SUMIFS(tblDécaissements[Montant TTC],tblDécaissements[Type Décaissement],'Prévision de trésorerie'!$B51,tblDécaissements[Mois Échéance],'Prévision de trésorerie'!M$21)</f>
        <v>0</v>
      </c>
      <c r="N51" s="21">
        <f ca="1">SUMIFS(tblDécaissements[Montant TTC],tblDécaissements[Type Décaissement],'Prévision de trésorerie'!$B51,tblDécaissements[Mois Échéance],'Prévision de trésorerie'!N$21)</f>
        <v>0</v>
      </c>
      <c r="O51" s="20">
        <f t="shared" ca="1" si="5"/>
        <v>0</v>
      </c>
    </row>
    <row r="52" spans="2:15" s="2" customFormat="1" ht="21.95" customHeight="1">
      <c r="B52" s="1" t="s">
        <v>79</v>
      </c>
      <c r="C52" s="29">
        <f ca="1">SUMIFS(tblDécaissements[Montant TTC],tblDécaissements[Type Décaissement],'Prévision de trésorerie'!$B52,tblDécaissements[Mois Échéance],'Prévision de trésorerie'!C$21)</f>
        <v>0</v>
      </c>
      <c r="D52" s="29">
        <f ca="1">SUMIFS(tblDécaissements[Montant TTC],tblDécaissements[Type Décaissement],'Prévision de trésorerie'!$B52,tblDécaissements[Mois Échéance],'Prévision de trésorerie'!D$21)</f>
        <v>0</v>
      </c>
      <c r="E52" s="29">
        <f ca="1">SUMIFS(tblDécaissements[Montant TTC],tblDécaissements[Type Décaissement],'Prévision de trésorerie'!$B52,tblDécaissements[Mois Échéance],'Prévision de trésorerie'!E$21)</f>
        <v>0</v>
      </c>
      <c r="F52" s="29">
        <f ca="1">SUMIFS(tblDécaissements[Montant TTC],tblDécaissements[Type Décaissement],'Prévision de trésorerie'!$B52,tblDécaissements[Mois Échéance],'Prévision de trésorerie'!F$21)</f>
        <v>0</v>
      </c>
      <c r="G52" s="29">
        <f ca="1">SUMIFS(tblDécaissements[Montant TTC],tblDécaissements[Type Décaissement],'Prévision de trésorerie'!$B52,tblDécaissements[Mois Échéance],'Prévision de trésorerie'!G$21)</f>
        <v>0</v>
      </c>
      <c r="H52" s="29">
        <f ca="1">SUMIFS(tblDécaissements[Montant TTC],tblDécaissements[Type Décaissement],'Prévision de trésorerie'!$B52,tblDécaissements[Mois Échéance],'Prévision de trésorerie'!H$21)</f>
        <v>0</v>
      </c>
      <c r="I52" s="29">
        <f ca="1">SUMIFS(tblDécaissements[Montant TTC],tblDécaissements[Type Décaissement],'Prévision de trésorerie'!$B52,tblDécaissements[Mois Échéance],'Prévision de trésorerie'!I$21)</f>
        <v>0</v>
      </c>
      <c r="J52" s="29">
        <f ca="1">SUMIFS(tblDécaissements[Montant TTC],tblDécaissements[Type Décaissement],'Prévision de trésorerie'!$B52,tblDécaissements[Mois Échéance],'Prévision de trésorerie'!J$21)</f>
        <v>0</v>
      </c>
      <c r="K52" s="29">
        <f ca="1">SUMIFS(tblDécaissements[Montant TTC],tblDécaissements[Type Décaissement],'Prévision de trésorerie'!$B52,tblDécaissements[Mois Échéance],'Prévision de trésorerie'!K$21)</f>
        <v>0</v>
      </c>
      <c r="L52" s="29">
        <f ca="1">SUMIFS(tblDécaissements[Montant TTC],tblDécaissements[Type Décaissement],'Prévision de trésorerie'!$B52,tblDécaissements[Mois Échéance],'Prévision de trésorerie'!L$21)</f>
        <v>0</v>
      </c>
      <c r="M52" s="29">
        <f ca="1">SUMIFS(tblDécaissements[Montant TTC],tblDécaissements[Type Décaissement],'Prévision de trésorerie'!$B52,tblDécaissements[Mois Échéance],'Prévision de trésorerie'!M$21)</f>
        <v>0</v>
      </c>
      <c r="N52" s="29">
        <f ca="1">SUMIFS(tblDécaissements[Montant TTC],tblDécaissements[Type Décaissement],'Prévision de trésorerie'!$B52,tblDécaissements[Mois Échéance],'Prévision de trésorerie'!N$21)</f>
        <v>0</v>
      </c>
      <c r="O52" s="20">
        <f t="shared" ca="1" si="5"/>
        <v>0</v>
      </c>
    </row>
    <row r="53" spans="2:15" s="2" customFormat="1" ht="21.95" customHeight="1">
      <c r="B53" s="1" t="s">
        <v>80</v>
      </c>
      <c r="C53" s="21">
        <f ca="1">SUMIFS(tblDécaissements[Montant TTC],tblDécaissements[Type Décaissement],'Prévision de trésorerie'!$B53,tblDécaissements[Mois Échéance],'Prévision de trésorerie'!C$21)</f>
        <v>0</v>
      </c>
      <c r="D53" s="21">
        <f ca="1">SUMIFS(tblDécaissements[Montant TTC],tblDécaissements[Type Décaissement],'Prévision de trésorerie'!$B53,tblDécaissements[Mois Échéance],'Prévision de trésorerie'!D$21)</f>
        <v>0</v>
      </c>
      <c r="E53" s="21">
        <f ca="1">SUMIFS(tblDécaissements[Montant TTC],tblDécaissements[Type Décaissement],'Prévision de trésorerie'!$B53,tblDécaissements[Mois Échéance],'Prévision de trésorerie'!E$21)</f>
        <v>0</v>
      </c>
      <c r="F53" s="21">
        <f ca="1">SUMIFS(tblDécaissements[Montant TTC],tblDécaissements[Type Décaissement],'Prévision de trésorerie'!$B53,tblDécaissements[Mois Échéance],'Prévision de trésorerie'!F$21)</f>
        <v>0</v>
      </c>
      <c r="G53" s="21">
        <f ca="1">SUMIFS(tblDécaissements[Montant TTC],tblDécaissements[Type Décaissement],'Prévision de trésorerie'!$B53,tblDécaissements[Mois Échéance],'Prévision de trésorerie'!G$21)</f>
        <v>0</v>
      </c>
      <c r="H53" s="21">
        <f ca="1">SUMIFS(tblDécaissements[Montant TTC],tblDécaissements[Type Décaissement],'Prévision de trésorerie'!$B53,tblDécaissements[Mois Échéance],'Prévision de trésorerie'!H$21)</f>
        <v>0</v>
      </c>
      <c r="I53" s="21">
        <f ca="1">SUMIFS(tblDécaissements[Montant TTC],tblDécaissements[Type Décaissement],'Prévision de trésorerie'!$B53,tblDécaissements[Mois Échéance],'Prévision de trésorerie'!I$21)</f>
        <v>0</v>
      </c>
      <c r="J53" s="21">
        <f ca="1">SUMIFS(tblDécaissements[Montant TTC],tblDécaissements[Type Décaissement],'Prévision de trésorerie'!$B53,tblDécaissements[Mois Échéance],'Prévision de trésorerie'!J$21)</f>
        <v>0</v>
      </c>
      <c r="K53" s="21">
        <f ca="1">SUMIFS(tblDécaissements[Montant TTC],tblDécaissements[Type Décaissement],'Prévision de trésorerie'!$B53,tblDécaissements[Mois Échéance],'Prévision de trésorerie'!K$21)</f>
        <v>0</v>
      </c>
      <c r="L53" s="21">
        <f ca="1">SUMIFS(tblDécaissements[Montant TTC],tblDécaissements[Type Décaissement],'Prévision de trésorerie'!$B53,tblDécaissements[Mois Échéance],'Prévision de trésorerie'!L$21)</f>
        <v>0</v>
      </c>
      <c r="M53" s="21">
        <f ca="1">SUMIFS(tblDécaissements[Montant TTC],tblDécaissements[Type Décaissement],'Prévision de trésorerie'!$B53,tblDécaissements[Mois Échéance],'Prévision de trésorerie'!M$21)</f>
        <v>0</v>
      </c>
      <c r="N53" s="21">
        <f ca="1">SUMIFS(tblDécaissements[Montant TTC],tblDécaissements[Type Décaissement],'Prévision de trésorerie'!$B53,tblDécaissements[Mois Échéance],'Prévision de trésorerie'!N$21)</f>
        <v>0</v>
      </c>
      <c r="O53" s="22">
        <f t="shared" ca="1" si="5"/>
        <v>0</v>
      </c>
    </row>
    <row r="54" spans="2:15" s="2" customFormat="1" ht="21.95" customHeight="1">
      <c r="B54" s="1" t="s">
        <v>101</v>
      </c>
      <c r="C54" s="29">
        <f ca="1">SUMIFS(tblDécaissements[Montant TTC],tblDécaissements[Type Décaissement],'Prévision de trésorerie'!$B54,tblDécaissements[Mois Échéance],'Prévision de trésorerie'!C$21)</f>
        <v>0</v>
      </c>
      <c r="D54" s="29">
        <f ca="1">SUMIFS(tblDécaissements[Montant TTC],tblDécaissements[Type Décaissement],'Prévision de trésorerie'!$B54,tblDécaissements[Mois Échéance],'Prévision de trésorerie'!D$21)</f>
        <v>0</v>
      </c>
      <c r="E54" s="29">
        <f ca="1">SUMIFS(tblDécaissements[Montant TTC],tblDécaissements[Type Décaissement],'Prévision de trésorerie'!$B54,tblDécaissements[Mois Échéance],'Prévision de trésorerie'!E$21)</f>
        <v>0</v>
      </c>
      <c r="F54" s="29">
        <f ca="1">SUMIFS(tblDécaissements[Montant TTC],tblDécaissements[Type Décaissement],'Prévision de trésorerie'!$B54,tblDécaissements[Mois Échéance],'Prévision de trésorerie'!F$21)</f>
        <v>0</v>
      </c>
      <c r="G54" s="29">
        <f ca="1">SUMIFS(tblDécaissements[Montant TTC],tblDécaissements[Type Décaissement],'Prévision de trésorerie'!$B54,tblDécaissements[Mois Échéance],'Prévision de trésorerie'!G$21)</f>
        <v>0</v>
      </c>
      <c r="H54" s="29">
        <f ca="1">SUMIFS(tblDécaissements[Montant TTC],tblDécaissements[Type Décaissement],'Prévision de trésorerie'!$B54,tblDécaissements[Mois Échéance],'Prévision de trésorerie'!H$21)</f>
        <v>0</v>
      </c>
      <c r="I54" s="29">
        <f ca="1">SUMIFS(tblDécaissements[Montant TTC],tblDécaissements[Type Décaissement],'Prévision de trésorerie'!$B54,tblDécaissements[Mois Échéance],'Prévision de trésorerie'!I$21)</f>
        <v>0</v>
      </c>
      <c r="J54" s="29">
        <f ca="1">SUMIFS(tblDécaissements[Montant TTC],tblDécaissements[Type Décaissement],'Prévision de trésorerie'!$B54,tblDécaissements[Mois Échéance],'Prévision de trésorerie'!J$21)</f>
        <v>0</v>
      </c>
      <c r="K54" s="29">
        <f ca="1">SUMIFS(tblDécaissements[Montant TTC],tblDécaissements[Type Décaissement],'Prévision de trésorerie'!$B54,tblDécaissements[Mois Échéance],'Prévision de trésorerie'!K$21)</f>
        <v>0</v>
      </c>
      <c r="L54" s="29">
        <f ca="1">SUMIFS(tblDécaissements[Montant TTC],tblDécaissements[Type Décaissement],'Prévision de trésorerie'!$B54,tblDécaissements[Mois Échéance],'Prévision de trésorerie'!L$21)</f>
        <v>0</v>
      </c>
      <c r="M54" s="29">
        <f ca="1">SUMIFS(tblDécaissements[Montant TTC],tblDécaissements[Type Décaissement],'Prévision de trésorerie'!$B54,tblDécaissements[Mois Échéance],'Prévision de trésorerie'!M$21)</f>
        <v>0</v>
      </c>
      <c r="N54" s="29">
        <f ca="1">SUMIFS(tblDécaissements[Montant TTC],tblDécaissements[Type Décaissement],'Prévision de trésorerie'!$B54,tblDécaissements[Mois Échéance],'Prévision de trésorerie'!N$21)</f>
        <v>0</v>
      </c>
      <c r="O54" s="90">
        <f t="shared" ca="1" si="5"/>
        <v>0</v>
      </c>
    </row>
    <row r="55" spans="2:15" s="2" customFormat="1" ht="21.95" customHeight="1">
      <c r="B55" s="1" t="s">
        <v>101</v>
      </c>
      <c r="C55" s="21">
        <f ca="1">SUMIFS(tblDécaissements[Montant TTC],tblDécaissements[Type Décaissement],'Prévision de trésorerie'!$B55,tblDécaissements[Mois Échéance],'Prévision de trésorerie'!C$21)</f>
        <v>0</v>
      </c>
      <c r="D55" s="21">
        <f ca="1">SUMIFS(tblDécaissements[Montant TTC],tblDécaissements[Type Décaissement],'Prévision de trésorerie'!$B55,tblDécaissements[Mois Échéance],'Prévision de trésorerie'!D$21)</f>
        <v>0</v>
      </c>
      <c r="E55" s="21">
        <f ca="1">SUMIFS(tblDécaissements[Montant TTC],tblDécaissements[Type Décaissement],'Prévision de trésorerie'!$B55,tblDécaissements[Mois Échéance],'Prévision de trésorerie'!E$21)</f>
        <v>0</v>
      </c>
      <c r="F55" s="21">
        <f ca="1">SUMIFS(tblDécaissements[Montant TTC],tblDécaissements[Type Décaissement],'Prévision de trésorerie'!$B55,tblDécaissements[Mois Échéance],'Prévision de trésorerie'!F$21)</f>
        <v>0</v>
      </c>
      <c r="G55" s="21">
        <f ca="1">SUMIFS(tblDécaissements[Montant TTC],tblDécaissements[Type Décaissement],'Prévision de trésorerie'!$B55,tblDécaissements[Mois Échéance],'Prévision de trésorerie'!G$21)</f>
        <v>0</v>
      </c>
      <c r="H55" s="21">
        <f ca="1">SUMIFS(tblDécaissements[Montant TTC],tblDécaissements[Type Décaissement],'Prévision de trésorerie'!$B55,tblDécaissements[Mois Échéance],'Prévision de trésorerie'!H$21)</f>
        <v>0</v>
      </c>
      <c r="I55" s="21">
        <f ca="1">SUMIFS(tblDécaissements[Montant TTC],tblDécaissements[Type Décaissement],'Prévision de trésorerie'!$B55,tblDécaissements[Mois Échéance],'Prévision de trésorerie'!I$21)</f>
        <v>0</v>
      </c>
      <c r="J55" s="21">
        <f ca="1">SUMIFS(tblDécaissements[Montant TTC],tblDécaissements[Type Décaissement],'Prévision de trésorerie'!$B55,tblDécaissements[Mois Échéance],'Prévision de trésorerie'!J$21)</f>
        <v>0</v>
      </c>
      <c r="K55" s="21">
        <f ca="1">SUMIFS(tblDécaissements[Montant TTC],tblDécaissements[Type Décaissement],'Prévision de trésorerie'!$B55,tblDécaissements[Mois Échéance],'Prévision de trésorerie'!K$21)</f>
        <v>0</v>
      </c>
      <c r="L55" s="21">
        <f ca="1">SUMIFS(tblDécaissements[Montant TTC],tblDécaissements[Type Décaissement],'Prévision de trésorerie'!$B55,tblDécaissements[Mois Échéance],'Prévision de trésorerie'!L$21)</f>
        <v>0</v>
      </c>
      <c r="M55" s="21">
        <f ca="1">SUMIFS(tblDécaissements[Montant TTC],tblDécaissements[Type Décaissement],'Prévision de trésorerie'!$B55,tblDécaissements[Mois Échéance],'Prévision de trésorerie'!M$21)</f>
        <v>0</v>
      </c>
      <c r="N55" s="21">
        <f ca="1">SUMIFS(tblDécaissements[Montant TTC],tblDécaissements[Type Décaissement],'Prévision de trésorerie'!$B55,tblDécaissements[Mois Échéance],'Prévision de trésorerie'!N$21)</f>
        <v>0</v>
      </c>
      <c r="O55" s="22">
        <f t="shared" ca="1" si="5"/>
        <v>0</v>
      </c>
    </row>
    <row r="56" spans="2:15" s="2" customFormat="1" ht="21.95" customHeight="1">
      <c r="B56" s="1" t="s">
        <v>11</v>
      </c>
      <c r="C56" s="29">
        <f ca="1">SUMIFS(tblDécaissements[Montant TTC],tblDécaissements[Type Décaissement],'Prévision de trésorerie'!$B56,tblDécaissements[Mois Échéance],'Prévision de trésorerie'!C$21)</f>
        <v>0</v>
      </c>
      <c r="D56" s="29">
        <f ca="1">SUMIFS(tblDécaissements[Montant TTC],tblDécaissements[Type Décaissement],'Prévision de trésorerie'!$B56,tblDécaissements[Mois Échéance],'Prévision de trésorerie'!D$21)</f>
        <v>0</v>
      </c>
      <c r="E56" s="29">
        <f ca="1">SUMIFS(tblDécaissements[Montant TTC],tblDécaissements[Type Décaissement],'Prévision de trésorerie'!$B56,tblDécaissements[Mois Échéance],'Prévision de trésorerie'!E$21)</f>
        <v>0</v>
      </c>
      <c r="F56" s="29">
        <f ca="1">SUMIFS(tblDécaissements[Montant TTC],tblDécaissements[Type Décaissement],'Prévision de trésorerie'!$B56,tblDécaissements[Mois Échéance],'Prévision de trésorerie'!F$21)</f>
        <v>0</v>
      </c>
      <c r="G56" s="29">
        <f ca="1">SUMIFS(tblDécaissements[Montant TTC],tblDécaissements[Type Décaissement],'Prévision de trésorerie'!$B56,tblDécaissements[Mois Échéance],'Prévision de trésorerie'!G$21)</f>
        <v>0</v>
      </c>
      <c r="H56" s="29">
        <f ca="1">SUMIFS(tblDécaissements[Montant TTC],tblDécaissements[Type Décaissement],'Prévision de trésorerie'!$B56,tblDécaissements[Mois Échéance],'Prévision de trésorerie'!H$21)</f>
        <v>0</v>
      </c>
      <c r="I56" s="29">
        <f ca="1">SUMIFS(tblDécaissements[Montant TTC],tblDécaissements[Type Décaissement],'Prévision de trésorerie'!$B56,tblDécaissements[Mois Échéance],'Prévision de trésorerie'!I$21)</f>
        <v>0</v>
      </c>
      <c r="J56" s="29">
        <f ca="1">SUMIFS(tblDécaissements[Montant TTC],tblDécaissements[Type Décaissement],'Prévision de trésorerie'!$B56,tblDécaissements[Mois Échéance],'Prévision de trésorerie'!J$21)</f>
        <v>0</v>
      </c>
      <c r="K56" s="29">
        <f ca="1">SUMIFS(tblDécaissements[Montant TTC],tblDécaissements[Type Décaissement],'Prévision de trésorerie'!$B56,tblDécaissements[Mois Échéance],'Prévision de trésorerie'!K$21)</f>
        <v>0</v>
      </c>
      <c r="L56" s="29">
        <f ca="1">SUMIFS(tblDécaissements[Montant TTC],tblDécaissements[Type Décaissement],'Prévision de trésorerie'!$B56,tblDécaissements[Mois Échéance],'Prévision de trésorerie'!L$21)</f>
        <v>0</v>
      </c>
      <c r="M56" s="29">
        <f ca="1">SUMIFS(tblDécaissements[Montant TTC],tblDécaissements[Type Décaissement],'Prévision de trésorerie'!$B56,tblDécaissements[Mois Échéance],'Prévision de trésorerie'!M$21)</f>
        <v>0</v>
      </c>
      <c r="N56" s="29">
        <f ca="1">SUMIFS(tblDécaissements[Montant TTC],tblDécaissements[Type Décaissement],'Prévision de trésorerie'!$B56,tblDécaissements[Mois Échéance],'Prévision de trésorerie'!N$21)</f>
        <v>0</v>
      </c>
      <c r="O56" s="90">
        <f t="shared" ca="1" si="5"/>
        <v>0</v>
      </c>
    </row>
    <row r="57" spans="2:15" s="2" customFormat="1" ht="21.95" customHeight="1">
      <c r="B57" s="1" t="s">
        <v>12</v>
      </c>
      <c r="C57" s="21">
        <f ca="1">SUMIFS(tblDécaissements[Montant TTC],tblDécaissements[Type Décaissement],'Prévision de trésorerie'!$B57,tblDécaissements[Mois Échéance],'Prévision de trésorerie'!C$21)</f>
        <v>0</v>
      </c>
      <c r="D57" s="21">
        <f ca="1">SUMIFS(tblDécaissements[Montant TTC],tblDécaissements[Type Décaissement],'Prévision de trésorerie'!$B57,tblDécaissements[Mois Échéance],'Prévision de trésorerie'!D$21)</f>
        <v>0</v>
      </c>
      <c r="E57" s="21">
        <f ca="1">SUMIFS(tblDécaissements[Montant TTC],tblDécaissements[Type Décaissement],'Prévision de trésorerie'!$B57,tblDécaissements[Mois Échéance],'Prévision de trésorerie'!E$21)</f>
        <v>0</v>
      </c>
      <c r="F57" s="21">
        <f ca="1">SUMIFS(tblDécaissements[Montant TTC],tblDécaissements[Type Décaissement],'Prévision de trésorerie'!$B57,tblDécaissements[Mois Échéance],'Prévision de trésorerie'!F$21)</f>
        <v>0</v>
      </c>
      <c r="G57" s="21">
        <f ca="1">SUMIFS(tblDécaissements[Montant TTC],tblDécaissements[Type Décaissement],'Prévision de trésorerie'!$B57,tblDécaissements[Mois Échéance],'Prévision de trésorerie'!G$21)</f>
        <v>0</v>
      </c>
      <c r="H57" s="21">
        <f ca="1">SUMIFS(tblDécaissements[Montant TTC],tblDécaissements[Type Décaissement],'Prévision de trésorerie'!$B57,tblDécaissements[Mois Échéance],'Prévision de trésorerie'!H$21)</f>
        <v>0</v>
      </c>
      <c r="I57" s="21">
        <f ca="1">SUMIFS(tblDécaissements[Montant TTC],tblDécaissements[Type Décaissement],'Prévision de trésorerie'!$B57,tblDécaissements[Mois Échéance],'Prévision de trésorerie'!I$21)</f>
        <v>0</v>
      </c>
      <c r="J57" s="21">
        <f ca="1">SUMIFS(tblDécaissements[Montant TTC],tblDécaissements[Type Décaissement],'Prévision de trésorerie'!$B57,tblDécaissements[Mois Échéance],'Prévision de trésorerie'!J$21)</f>
        <v>0</v>
      </c>
      <c r="K57" s="21">
        <f ca="1">SUMIFS(tblDécaissements[Montant TTC],tblDécaissements[Type Décaissement],'Prévision de trésorerie'!$B57,tblDécaissements[Mois Échéance],'Prévision de trésorerie'!K$21)</f>
        <v>0</v>
      </c>
      <c r="L57" s="21">
        <f ca="1">SUMIFS(tblDécaissements[Montant TTC],tblDécaissements[Type Décaissement],'Prévision de trésorerie'!$B57,tblDécaissements[Mois Échéance],'Prévision de trésorerie'!L$21)</f>
        <v>0</v>
      </c>
      <c r="M57" s="21">
        <f ca="1">SUMIFS(tblDécaissements[Montant TTC],tblDécaissements[Type Décaissement],'Prévision de trésorerie'!$B57,tblDécaissements[Mois Échéance],'Prévision de trésorerie'!M$21)</f>
        <v>0</v>
      </c>
      <c r="N57" s="21">
        <f ca="1">SUMIFS(tblDécaissements[Montant TTC],tblDécaissements[Type Décaissement],'Prévision de trésorerie'!$B57,tblDécaissements[Mois Échéance],'Prévision de trésorerie'!N$21)</f>
        <v>0</v>
      </c>
      <c r="O57" s="22">
        <f t="shared" ca="1" si="5"/>
        <v>0</v>
      </c>
    </row>
    <row r="58" spans="2:15" s="2" customFormat="1" ht="30" customHeight="1">
      <c r="B58" s="5" t="s">
        <v>13</v>
      </c>
      <c r="C58" s="30">
        <f t="shared" ref="C58:N58" ca="1" si="6">SUM(C38:C57)</f>
        <v>0</v>
      </c>
      <c r="D58" s="31">
        <f t="shared" ca="1" si="6"/>
        <v>0</v>
      </c>
      <c r="E58" s="31">
        <f t="shared" ca="1" si="6"/>
        <v>0</v>
      </c>
      <c r="F58" s="31">
        <f t="shared" ca="1" si="6"/>
        <v>0</v>
      </c>
      <c r="G58" s="31">
        <f t="shared" ca="1" si="6"/>
        <v>0</v>
      </c>
      <c r="H58" s="31">
        <f t="shared" ca="1" si="6"/>
        <v>0</v>
      </c>
      <c r="I58" s="31">
        <f t="shared" ca="1" si="6"/>
        <v>0</v>
      </c>
      <c r="J58" s="31">
        <f t="shared" ca="1" si="6"/>
        <v>0</v>
      </c>
      <c r="K58" s="31">
        <f t="shared" ca="1" si="6"/>
        <v>0</v>
      </c>
      <c r="L58" s="31">
        <f t="shared" ca="1" si="6"/>
        <v>0</v>
      </c>
      <c r="M58" s="31">
        <f t="shared" ca="1" si="6"/>
        <v>0</v>
      </c>
      <c r="N58" s="31">
        <f t="shared" ca="1" si="6"/>
        <v>0</v>
      </c>
      <c r="O58" s="28">
        <f t="shared" ca="1" si="5"/>
        <v>0</v>
      </c>
    </row>
    <row r="59" spans="2:15" ht="9" customHeight="1"/>
    <row r="60" spans="2:15" s="2" customFormat="1" ht="21.95" customHeight="1">
      <c r="B60" s="1" t="s">
        <v>14</v>
      </c>
      <c r="C60" s="32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4">
        <f t="shared" si="5"/>
        <v>0</v>
      </c>
    </row>
    <row r="61" spans="2:15" s="2" customFormat="1" ht="21.95" customHeight="1">
      <c r="B61" s="1" t="s">
        <v>15</v>
      </c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2">
        <f t="shared" si="5"/>
        <v>0</v>
      </c>
    </row>
    <row r="62" spans="2:15" s="2" customFormat="1" ht="21.95" customHeight="1">
      <c r="B62" s="1" t="s">
        <v>16</v>
      </c>
      <c r="C62" s="35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36">
        <f t="shared" si="5"/>
        <v>0</v>
      </c>
    </row>
    <row r="63" spans="2:15" s="2" customFormat="1" ht="21.95" customHeight="1">
      <c r="B63" s="1" t="s">
        <v>17</v>
      </c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2">
        <f t="shared" si="5"/>
        <v>0</v>
      </c>
    </row>
    <row r="64" spans="2:15" s="2" customFormat="1" ht="21.95" customHeight="1">
      <c r="B64" s="1" t="s">
        <v>18</v>
      </c>
      <c r="C64" s="35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36">
        <f t="shared" si="5"/>
        <v>0</v>
      </c>
    </row>
    <row r="65" spans="2:15" s="2" customFormat="1" ht="30" customHeight="1">
      <c r="B65" s="5" t="s">
        <v>19</v>
      </c>
      <c r="C65" s="37">
        <f ca="1">C58-SUM(C60:C64)</f>
        <v>0</v>
      </c>
      <c r="D65" s="24">
        <f t="shared" ref="D65:N65" ca="1" si="7">D58-SUM(D60:D64)</f>
        <v>0</v>
      </c>
      <c r="E65" s="24">
        <f t="shared" ca="1" si="7"/>
        <v>0</v>
      </c>
      <c r="F65" s="24">
        <f t="shared" ca="1" si="7"/>
        <v>0</v>
      </c>
      <c r="G65" s="24">
        <f t="shared" ca="1" si="7"/>
        <v>0</v>
      </c>
      <c r="H65" s="24">
        <f t="shared" ca="1" si="7"/>
        <v>0</v>
      </c>
      <c r="I65" s="24">
        <f t="shared" ca="1" si="7"/>
        <v>0</v>
      </c>
      <c r="J65" s="24">
        <f t="shared" ca="1" si="7"/>
        <v>0</v>
      </c>
      <c r="K65" s="24">
        <f t="shared" ca="1" si="7"/>
        <v>0</v>
      </c>
      <c r="L65" s="24">
        <f t="shared" ca="1" si="7"/>
        <v>0</v>
      </c>
      <c r="M65" s="24">
        <f t="shared" ca="1" si="7"/>
        <v>0</v>
      </c>
      <c r="N65" s="24">
        <f t="shared" ca="1" si="7"/>
        <v>0</v>
      </c>
      <c r="O65" s="38">
        <f ca="1">SUM(O58,O60:O64)</f>
        <v>0</v>
      </c>
    </row>
    <row r="66" spans="2:15" s="2" customFormat="1" ht="30" customHeight="1">
      <c r="B66" s="5" t="s">
        <v>20</v>
      </c>
      <c r="C66" s="39">
        <f t="shared" ref="C66:N66" ca="1" si="8">(C34-C65)</f>
        <v>106272</v>
      </c>
      <c r="D66" s="40">
        <f t="shared" ca="1" si="8"/>
        <v>106272</v>
      </c>
      <c r="E66" s="40">
        <f t="shared" ca="1" si="8"/>
        <v>106272</v>
      </c>
      <c r="F66" s="40">
        <f t="shared" ca="1" si="8"/>
        <v>106272</v>
      </c>
      <c r="G66" s="40">
        <f t="shared" ca="1" si="8"/>
        <v>106272</v>
      </c>
      <c r="H66" s="40">
        <f t="shared" ca="1" si="8"/>
        <v>106272</v>
      </c>
      <c r="I66" s="40">
        <f t="shared" ca="1" si="8"/>
        <v>106272</v>
      </c>
      <c r="J66" s="40">
        <f t="shared" ca="1" si="8"/>
        <v>106272</v>
      </c>
      <c r="K66" s="40">
        <f t="shared" ca="1" si="8"/>
        <v>106272</v>
      </c>
      <c r="L66" s="40">
        <f t="shared" ca="1" si="8"/>
        <v>106272</v>
      </c>
      <c r="M66" s="40">
        <f t="shared" ca="1" si="8"/>
        <v>106272</v>
      </c>
      <c r="N66" s="40">
        <f t="shared" ca="1" si="8"/>
        <v>106272</v>
      </c>
      <c r="O66" s="41"/>
    </row>
    <row r="68" spans="2:15" ht="21.95" customHeight="1">
      <c r="B68" s="10" t="s">
        <v>21</v>
      </c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</row>
    <row r="69" spans="2:15" ht="9" customHeight="1"/>
    <row r="70" spans="2:15" s="2" customFormat="1" ht="21.95" customHeight="1">
      <c r="B70" s="1" t="s">
        <v>22</v>
      </c>
      <c r="C70" s="42"/>
      <c r="D70" s="43"/>
      <c r="E70" s="43"/>
      <c r="F70" s="43"/>
      <c r="G70" s="43"/>
      <c r="H70" s="43"/>
      <c r="I70" s="43"/>
      <c r="J70" s="43"/>
      <c r="K70" s="43"/>
      <c r="L70" s="43"/>
      <c r="M70" s="43"/>
      <c r="N70" s="44"/>
      <c r="O70" s="45"/>
    </row>
    <row r="71" spans="2:15" s="2" customFormat="1" ht="21.95" customHeight="1">
      <c r="B71" s="1" t="s">
        <v>23</v>
      </c>
      <c r="C71" s="46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47"/>
    </row>
    <row r="72" spans="2:15" s="2" customFormat="1" ht="21.95" customHeight="1">
      <c r="B72" s="1" t="s">
        <v>24</v>
      </c>
      <c r="C72" s="48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49"/>
      <c r="O72" s="50"/>
    </row>
    <row r="73" spans="2:15" s="2" customFormat="1" ht="21.95" customHeight="1">
      <c r="B73" s="1" t="s">
        <v>25</v>
      </c>
      <c r="C73" s="46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47"/>
    </row>
    <row r="74" spans="2:15" s="2" customFormat="1" ht="21.95" customHeight="1">
      <c r="B74" s="1" t="s">
        <v>26</v>
      </c>
      <c r="C74" s="48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49"/>
      <c r="O74" s="50"/>
    </row>
    <row r="75" spans="2:15" s="2" customFormat="1" ht="21.95" customHeight="1">
      <c r="B75" s="1" t="s">
        <v>27</v>
      </c>
      <c r="C75" s="51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O75" s="53"/>
    </row>
  </sheetData>
  <mergeCells count="1">
    <mergeCell ref="O21:O22"/>
  </mergeCells>
  <phoneticPr fontId="5" type="noConversion"/>
  <conditionalFormatting sqref="O26:O34 C33:J34 C58:J58 O60:O66 C65:J66 L65:N66 L58:O58 L33:N34 O38:O44 O49:O52">
    <cfRule type="cellIs" dxfId="35" priority="18" operator="lessThan">
      <formula>0</formula>
    </cfRule>
  </conditionalFormatting>
  <conditionalFormatting sqref="C22:J22 L22:N22">
    <cfRule type="expression" dxfId="34" priority="17">
      <formula>C22&lt;Minimum_trésorerie</formula>
    </cfRule>
  </conditionalFormatting>
  <conditionalFormatting sqref="K65:K66 K58 K33:K34">
    <cfRule type="cellIs" dxfId="33" priority="16" operator="lessThan">
      <formula>0</formula>
    </cfRule>
  </conditionalFormatting>
  <conditionalFormatting sqref="K22">
    <cfRule type="expression" dxfId="32" priority="15">
      <formula>K22&lt;Minimum_trésorerie</formula>
    </cfRule>
  </conditionalFormatting>
  <conditionalFormatting sqref="O53 O55 O57">
    <cfRule type="cellIs" dxfId="31" priority="9" operator="lessThan">
      <formula>0</formula>
    </cfRule>
  </conditionalFormatting>
  <conditionalFormatting sqref="O54 O56">
    <cfRule type="cellIs" dxfId="30" priority="10" operator="lessThan">
      <formula>0</formula>
    </cfRule>
  </conditionalFormatting>
  <conditionalFormatting sqref="O45">
    <cfRule type="cellIs" dxfId="29" priority="3" operator="lessThan">
      <formula>0</formula>
    </cfRule>
  </conditionalFormatting>
  <conditionalFormatting sqref="O46:O48">
    <cfRule type="cellIs" dxfId="28" priority="2" operator="lessThan">
      <formula>0</formula>
    </cfRule>
  </conditionalFormatting>
  <dataValidations count="7">
    <dataValidation allowBlank="1" showInputMessage="1" showErrorMessage="1" promptTitle="Modèle de prévision de trésorerie" prompt="_x000a_Entrez le nom de votre entreprise, en commençant par la trésorerie disponible, la date de début et d’un solde créditeur minimum de trésorerie._x000a__x000a_Entrez les valeurs de vos encaissements et de vos relevés de trésorerie pour chaque mois._x000a_" sqref="A1" xr:uid="{00000000-0002-0000-0000-000004000000}"/>
    <dataValidation allowBlank="1" showInputMessage="1" showErrorMessage="1" prompt="Entrer le montant de trésorerie initial à la date de début" sqref="C19" xr:uid="{00000000-0002-0000-0000-000005000000}"/>
    <dataValidation allowBlank="1" showInputMessage="1" showErrorMessage="1" prompt="Entrer une date de début à partir de laquelle un échéancier de prévision d’un an commence" sqref="F19" xr:uid="{00000000-0002-0000-0000-000006000000}"/>
    <dataValidation allowBlank="1" showInputMessage="1" showErrorMessage="1" prompt="Entrez une alerte de solde minimal. Le modèle est mis en surbrillance si le solde de caisse est inférieur à la valeur minimale d’alerte." sqref="J19" xr:uid="{00000000-0002-0000-0000-000007000000}"/>
    <dataValidation allowBlank="1" showInputMessage="1" showErrorMessage="1" prompt="Entrez les articles d’encaissement pour chaque mois._x000a__x000a_Pour les retours et les indemnités, entrez les valeurs sous la forme de nombres positifs._x000a_" sqref="B24" xr:uid="{00000000-0002-0000-0000-000008000000}"/>
    <dataValidation allowBlank="1" showInputMessage="1" showErrorMessage="1" prompt="Entrez les articles payés en espèces pour chaque mois_x000a_" sqref="B36" xr:uid="{00000000-0002-0000-0000-000009000000}"/>
    <dataValidation allowBlank="1" showInputMessage="1" showErrorMessage="1" prompt="Entrez les autres valeurs de fonctionnement que vous voulez suivre sur chaque mois" sqref="B68" xr:uid="{00000000-0002-0000-0000-00000A000000}"/>
  </dataValidations>
  <printOptions horizontalCentered="1"/>
  <pageMargins left="0.3" right="0.3" top="0.5" bottom="0.5" header="0.3" footer="0.3"/>
  <pageSetup paperSize="9" scale="41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5C82F0-55FB-478A-984B-67A89C852AC2}">
  <dimension ref="A4:H13"/>
  <sheetViews>
    <sheetView showGridLines="0" workbookViewId="0">
      <pane ySplit="11" topLeftCell="A12" activePane="bottomLeft" state="frozen"/>
      <selection pane="bottomLeft" activeCell="C17" sqref="C17"/>
    </sheetView>
  </sheetViews>
  <sheetFormatPr baseColWidth="10" defaultRowHeight="20.100000000000001" customHeight="1"/>
  <cols>
    <col min="1" max="1" width="1.77734375" style="9" customWidth="1"/>
    <col min="2" max="2" width="24.33203125" customWidth="1"/>
    <col min="3" max="3" width="26.44140625" bestFit="1" customWidth="1"/>
    <col min="4" max="4" width="11.44140625" customWidth="1"/>
    <col min="5" max="5" width="33.33203125" customWidth="1"/>
    <col min="6" max="6" width="17.88671875" customWidth="1"/>
    <col min="7" max="7" width="11.44140625" customWidth="1"/>
    <col min="8" max="8" width="14.5546875" customWidth="1"/>
  </cols>
  <sheetData>
    <row r="4" spans="1:8" ht="20.100000000000001" customHeight="1">
      <c r="A4" s="2"/>
    </row>
    <row r="5" spans="1:8" ht="20.100000000000001" customHeight="1">
      <c r="A5" s="2"/>
    </row>
    <row r="6" spans="1:8" ht="20.100000000000001" customHeight="1">
      <c r="A6" s="2"/>
    </row>
    <row r="7" spans="1:8" ht="20.100000000000001" customHeight="1">
      <c r="A7" s="2"/>
    </row>
    <row r="8" spans="1:8" ht="20.100000000000001" customHeight="1">
      <c r="A8" s="2"/>
    </row>
    <row r="9" spans="1:8" ht="20.100000000000001" customHeight="1">
      <c r="A9" s="2"/>
      <c r="B9" s="85" t="s">
        <v>65</v>
      </c>
      <c r="D9" s="61">
        <f ca="1">'Prévision de trésorerie'!N21</f>
        <v>44958</v>
      </c>
    </row>
    <row r="10" spans="1:8" ht="20.100000000000001" customHeight="1">
      <c r="A10" s="2"/>
    </row>
    <row r="11" spans="1:8" ht="20.100000000000001" customHeight="1">
      <c r="A11" s="2"/>
      <c r="B11" s="93" t="s">
        <v>85</v>
      </c>
      <c r="C11" s="92" t="s">
        <v>86</v>
      </c>
      <c r="D11" s="92" t="s">
        <v>60</v>
      </c>
      <c r="E11" s="92" t="s">
        <v>61</v>
      </c>
      <c r="F11" s="92" t="s">
        <v>62</v>
      </c>
      <c r="G11" s="92" t="s">
        <v>63</v>
      </c>
      <c r="H11" s="92" t="s">
        <v>64</v>
      </c>
    </row>
    <row r="12" spans="1:8" ht="20.100000000000001" customHeight="1">
      <c r="A12" s="2"/>
      <c r="B12" s="94"/>
      <c r="C12" s="94"/>
      <c r="D12" s="97"/>
      <c r="E12" s="94"/>
      <c r="F12" s="95"/>
      <c r="G12" s="87"/>
      <c r="H12" s="88" t="str">
        <f>IF(TblEncaissements[[#This Row],[Échéance]]="","",DATE(YEAR(TblEncaissements[[#This Row],[Échéance]]),MONTH(TblEncaissements[[#This Row],[Échéance]]),1))</f>
        <v/>
      </c>
    </row>
    <row r="13" spans="1:8" ht="20.100000000000001" customHeight="1">
      <c r="B13" t="s">
        <v>87</v>
      </c>
      <c r="D13" s="96"/>
      <c r="F13" s="91">
        <f>SUBTOTAL(109,TblEncaissements[Montant TTC])</f>
        <v>0</v>
      </c>
      <c r="G13" s="96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2C2E13A-8316-4068-AD39-88CD0E36607F}">
          <x14:formula1>
            <xm:f>'Prévision de trésorerie'!$B$26:$B$33</xm:f>
          </x14:formula1>
          <xm:sqref>C12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288C4-1B64-4122-AA2E-8C65769BFD86}">
  <dimension ref="A1:H1495"/>
  <sheetViews>
    <sheetView showGridLines="0" workbookViewId="0">
      <pane ySplit="11" topLeftCell="A12" activePane="bottomLeft" state="frozen"/>
      <selection pane="bottomLeft" activeCell="B13" sqref="B13"/>
    </sheetView>
  </sheetViews>
  <sheetFormatPr baseColWidth="10" defaultRowHeight="15.75"/>
  <cols>
    <col min="1" max="1" width="1.77734375" style="9" customWidth="1"/>
    <col min="2" max="2" width="19.21875" customWidth="1"/>
    <col min="3" max="3" width="31.109375" bestFit="1" customWidth="1"/>
    <col min="5" max="5" width="41.5546875" customWidth="1"/>
    <col min="6" max="6" width="12.6640625" customWidth="1"/>
    <col min="8" max="8" width="14.5546875" customWidth="1"/>
  </cols>
  <sheetData>
    <row r="1" spans="1:8" ht="20.100000000000001" customHeight="1"/>
    <row r="2" spans="1:8" ht="20.100000000000001" customHeight="1"/>
    <row r="3" spans="1:8" ht="20.100000000000001" customHeight="1"/>
    <row r="4" spans="1:8" ht="20.100000000000001" customHeight="1">
      <c r="A4" s="2"/>
    </row>
    <row r="5" spans="1:8" ht="20.100000000000001" customHeight="1">
      <c r="A5" s="2"/>
    </row>
    <row r="6" spans="1:8" ht="20.100000000000001" customHeight="1">
      <c r="A6" s="2"/>
    </row>
    <row r="7" spans="1:8" ht="20.100000000000001" customHeight="1">
      <c r="A7" s="2"/>
    </row>
    <row r="8" spans="1:8" ht="20.100000000000001" customHeight="1">
      <c r="A8" s="2"/>
    </row>
    <row r="9" spans="1:8" ht="20.100000000000001" customHeight="1">
      <c r="A9" s="2"/>
      <c r="B9" s="85" t="s">
        <v>65</v>
      </c>
      <c r="C9" s="85"/>
      <c r="D9" s="61">
        <f ca="1">'Prévision de trésorerie'!N21</f>
        <v>44958</v>
      </c>
    </row>
    <row r="10" spans="1:8" ht="20.100000000000001" customHeight="1">
      <c r="A10" s="2"/>
    </row>
    <row r="11" spans="1:8" ht="20.100000000000001" customHeight="1">
      <c r="A11" s="2"/>
      <c r="B11" s="3" t="s">
        <v>59</v>
      </c>
      <c r="C11" s="3" t="s">
        <v>84</v>
      </c>
      <c r="D11" s="3" t="s">
        <v>60</v>
      </c>
      <c r="E11" s="3" t="s">
        <v>61</v>
      </c>
      <c r="F11" s="3" t="s">
        <v>62</v>
      </c>
      <c r="G11" s="3" t="s">
        <v>63</v>
      </c>
      <c r="H11" s="3" t="s">
        <v>64</v>
      </c>
    </row>
    <row r="12" spans="1:8" ht="20.100000000000001" customHeight="1">
      <c r="B12" s="86"/>
      <c r="C12" s="86"/>
      <c r="D12" s="87"/>
      <c r="E12" s="86"/>
      <c r="F12" s="89"/>
      <c r="G12" s="87"/>
      <c r="H12" s="88" t="str">
        <f>IF(tblDécaissements[[#This Row],[Échéance]]="","",DATE(YEAR(tblDécaissements[[#This Row],[Échéance]]),MONTH(tblDécaissements[[#This Row],[Échéance]]),1))</f>
        <v/>
      </c>
    </row>
    <row r="13" spans="1:8" ht="20.100000000000001" customHeight="1">
      <c r="B13" s="86" t="s">
        <v>77</v>
      </c>
      <c r="C13" s="86"/>
      <c r="D13" s="87"/>
      <c r="E13" s="86"/>
      <c r="F13" s="89">
        <f>SUBTOTAL(109,tblDécaissements[Montant TTC])</f>
        <v>0</v>
      </c>
      <c r="G13" s="87"/>
      <c r="H13" s="88"/>
    </row>
    <row r="14" spans="1:8" ht="20.100000000000001" customHeight="1"/>
    <row r="15" spans="1:8" ht="20.100000000000001" customHeight="1"/>
    <row r="16" spans="1:8" ht="20.100000000000001" customHeight="1"/>
    <row r="17" ht="20.100000000000001" customHeight="1"/>
    <row r="18" ht="20.100000000000001" customHeight="1"/>
    <row r="19" ht="20.100000000000001" customHeight="1"/>
    <row r="20" ht="20.100000000000001" customHeight="1"/>
    <row r="21" ht="20.100000000000001" customHeight="1"/>
    <row r="22" ht="20.100000000000001" customHeight="1"/>
    <row r="23" ht="20.100000000000001" customHeight="1"/>
    <row r="24" ht="20.100000000000001" customHeight="1"/>
    <row r="25" ht="20.100000000000001" customHeight="1"/>
    <row r="26" ht="20.100000000000001" customHeight="1"/>
    <row r="27" ht="20.100000000000001" customHeight="1"/>
    <row r="28" ht="20.100000000000001" customHeight="1"/>
    <row r="29" ht="20.100000000000001" customHeight="1"/>
    <row r="30" ht="20.100000000000001" customHeight="1"/>
    <row r="31" ht="20.100000000000001" customHeight="1"/>
    <row r="32" ht="20.100000000000001" customHeight="1"/>
    <row r="33" ht="20.100000000000001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  <row r="41" ht="20.100000000000001" customHeight="1"/>
    <row r="42" ht="20.100000000000001" customHeight="1"/>
    <row r="43" ht="20.100000000000001" customHeight="1"/>
    <row r="44" ht="20.100000000000001" customHeight="1"/>
    <row r="45" ht="20.100000000000001" customHeight="1"/>
    <row r="46" ht="20.100000000000001" customHeight="1"/>
    <row r="47" ht="20.100000000000001" customHeight="1"/>
    <row r="48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  <row r="136" ht="20.100000000000001" customHeight="1"/>
    <row r="137" ht="20.100000000000001" customHeight="1"/>
    <row r="138" ht="20.100000000000001" customHeight="1"/>
    <row r="139" ht="20.100000000000001" customHeight="1"/>
    <row r="140" ht="20.100000000000001" customHeight="1"/>
    <row r="141" ht="20.100000000000001" customHeight="1"/>
    <row r="142" ht="20.100000000000001" customHeight="1"/>
    <row r="143" ht="20.100000000000001" customHeight="1"/>
    <row r="144" ht="20.100000000000001" customHeight="1"/>
    <row r="145" ht="20.100000000000001" customHeight="1"/>
    <row r="146" ht="20.100000000000001" customHeight="1"/>
    <row r="147" ht="20.100000000000001" customHeight="1"/>
    <row r="148" ht="20.100000000000001" customHeight="1"/>
    <row r="149" ht="20.100000000000001" customHeight="1"/>
    <row r="150" ht="20.100000000000001" customHeight="1"/>
    <row r="151" ht="20.100000000000001" customHeight="1"/>
    <row r="152" ht="20.100000000000001" customHeight="1"/>
    <row r="153" ht="20.100000000000001" customHeight="1"/>
    <row r="154" ht="20.100000000000001" customHeight="1"/>
    <row r="155" ht="20.100000000000001" customHeight="1"/>
    <row r="156" ht="20.100000000000001" customHeight="1"/>
    <row r="157" ht="20.100000000000001" customHeight="1"/>
    <row r="158" ht="20.100000000000001" customHeight="1"/>
    <row r="159" ht="20.100000000000001" customHeight="1"/>
    <row r="160" ht="20.100000000000001" customHeight="1"/>
    <row r="161" ht="20.100000000000001" customHeight="1"/>
    <row r="162" ht="20.100000000000001" customHeight="1"/>
    <row r="163" ht="20.100000000000001" customHeight="1"/>
    <row r="164" ht="20.100000000000001" customHeight="1"/>
    <row r="165" ht="20.100000000000001" customHeight="1"/>
    <row r="166" ht="20.100000000000001" customHeight="1"/>
    <row r="167" ht="20.100000000000001" customHeight="1"/>
    <row r="168" ht="20.100000000000001" customHeight="1"/>
    <row r="169" ht="20.100000000000001" customHeight="1"/>
    <row r="170" ht="20.100000000000001" customHeight="1"/>
    <row r="171" ht="20.100000000000001" customHeight="1"/>
    <row r="172" ht="20.100000000000001" customHeight="1"/>
    <row r="173" ht="20.100000000000001" customHeight="1"/>
    <row r="174" ht="20.100000000000001" customHeight="1"/>
    <row r="175" ht="20.100000000000001" customHeight="1"/>
    <row r="176" ht="20.100000000000001" customHeight="1"/>
    <row r="177" ht="20.100000000000001" customHeight="1"/>
    <row r="178" ht="20.100000000000001" customHeight="1"/>
    <row r="179" ht="20.100000000000001" customHeight="1"/>
    <row r="180" ht="20.100000000000001" customHeight="1"/>
    <row r="181" ht="20.100000000000001" customHeight="1"/>
    <row r="182" ht="20.100000000000001" customHeight="1"/>
    <row r="183" ht="20.100000000000001" customHeight="1"/>
    <row r="184" ht="20.100000000000001" customHeight="1"/>
    <row r="185" ht="20.100000000000001" customHeight="1"/>
    <row r="186" ht="20.100000000000001" customHeight="1"/>
    <row r="187" ht="20.100000000000001" customHeight="1"/>
    <row r="188" ht="20.100000000000001" customHeight="1"/>
    <row r="189" ht="20.100000000000001" customHeight="1"/>
    <row r="190" ht="20.100000000000001" customHeight="1"/>
    <row r="191" ht="20.100000000000001" customHeight="1"/>
    <row r="192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  <row r="211" ht="20.100000000000001" customHeight="1"/>
    <row r="212" ht="20.100000000000001" customHeight="1"/>
    <row r="213" ht="20.100000000000001" customHeight="1"/>
    <row r="214" ht="20.100000000000001" customHeight="1"/>
    <row r="215" ht="20.100000000000001" customHeight="1"/>
    <row r="216" ht="20.100000000000001" customHeight="1"/>
    <row r="217" ht="20.100000000000001" customHeight="1"/>
    <row r="218" ht="20.100000000000001" customHeight="1"/>
    <row r="219" ht="20.100000000000001" customHeight="1"/>
    <row r="220" ht="20.100000000000001" customHeight="1"/>
    <row r="221" ht="20.100000000000001" customHeight="1"/>
    <row r="222" ht="20.100000000000001" customHeight="1"/>
    <row r="223" ht="20.100000000000001" customHeight="1"/>
    <row r="224" ht="20.100000000000001" customHeight="1"/>
    <row r="225" ht="20.100000000000001" customHeight="1"/>
    <row r="226" ht="20.100000000000001" customHeight="1"/>
    <row r="227" ht="20.100000000000001" customHeight="1"/>
    <row r="228" ht="20.100000000000001" customHeight="1"/>
    <row r="229" ht="20.100000000000001" customHeight="1"/>
    <row r="230" ht="20.100000000000001" customHeight="1"/>
    <row r="231" ht="20.100000000000001" customHeight="1"/>
    <row r="232" ht="20.100000000000001" customHeight="1"/>
    <row r="233" ht="20.100000000000001" customHeight="1"/>
    <row r="234" ht="20.100000000000001" customHeight="1"/>
    <row r="235" ht="20.100000000000001" customHeight="1"/>
    <row r="236" ht="20.100000000000001" customHeight="1"/>
    <row r="237" ht="20.100000000000001" customHeight="1"/>
    <row r="238" ht="20.100000000000001" customHeight="1"/>
    <row r="239" ht="20.100000000000001" customHeight="1"/>
    <row r="240" ht="20.100000000000001" customHeight="1"/>
    <row r="241" ht="20.100000000000001" customHeight="1"/>
    <row r="242" ht="20.100000000000001" customHeight="1"/>
    <row r="243" ht="20.100000000000001" customHeight="1"/>
    <row r="244" ht="20.100000000000001" customHeight="1"/>
    <row r="245" ht="20.100000000000001" customHeight="1"/>
    <row r="246" ht="20.100000000000001" customHeight="1"/>
    <row r="247" ht="20.100000000000001" customHeight="1"/>
    <row r="248" ht="20.100000000000001" customHeight="1"/>
    <row r="249" ht="20.100000000000001" customHeight="1"/>
    <row r="250" ht="20.100000000000001" customHeight="1"/>
    <row r="251" ht="20.100000000000001" customHeight="1"/>
    <row r="252" ht="20.100000000000001" customHeight="1"/>
    <row r="253" ht="20.100000000000001" customHeight="1"/>
    <row r="254" ht="20.100000000000001" customHeight="1"/>
    <row r="255" ht="20.100000000000001" customHeight="1"/>
    <row r="256" ht="20.100000000000001" customHeight="1"/>
    <row r="257" ht="20.100000000000001" customHeight="1"/>
    <row r="258" ht="20.100000000000001" customHeight="1"/>
    <row r="259" ht="20.100000000000001" customHeight="1"/>
    <row r="260" ht="20.100000000000001" customHeight="1"/>
    <row r="261" ht="20.100000000000001" customHeight="1"/>
    <row r="262" ht="20.100000000000001" customHeight="1"/>
    <row r="263" ht="20.100000000000001" customHeight="1"/>
    <row r="264" ht="20.100000000000001" customHeight="1"/>
    <row r="265" ht="20.100000000000001" customHeight="1"/>
    <row r="266" ht="20.100000000000001" customHeight="1"/>
    <row r="267" ht="20.100000000000001" customHeight="1"/>
    <row r="268" ht="20.100000000000001" customHeight="1"/>
    <row r="269" ht="20.100000000000001" customHeight="1"/>
    <row r="270" ht="20.100000000000001" customHeight="1"/>
    <row r="271" ht="20.100000000000001" customHeight="1"/>
    <row r="272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  <row r="305" ht="20.100000000000001" customHeight="1"/>
    <row r="306" ht="20.100000000000001" customHeight="1"/>
    <row r="307" ht="20.100000000000001" customHeight="1"/>
    <row r="308" ht="20.100000000000001" customHeight="1"/>
    <row r="309" ht="20.100000000000001" customHeight="1"/>
    <row r="310" ht="20.100000000000001" customHeight="1"/>
    <row r="311" ht="20.100000000000001" customHeight="1"/>
    <row r="312" ht="20.100000000000001" customHeight="1"/>
    <row r="313" ht="20.100000000000001" customHeight="1"/>
    <row r="314" ht="20.100000000000001" customHeight="1"/>
    <row r="315" ht="20.100000000000001" customHeight="1"/>
    <row r="316" ht="20.100000000000001" customHeight="1"/>
    <row r="317" ht="20.100000000000001" customHeight="1"/>
    <row r="318" ht="20.100000000000001" customHeight="1"/>
    <row r="319" ht="20.100000000000001" customHeight="1"/>
    <row r="320" ht="20.100000000000001" customHeight="1"/>
    <row r="321" ht="20.100000000000001" customHeight="1"/>
    <row r="322" ht="20.100000000000001" customHeight="1"/>
    <row r="323" ht="20.100000000000001" customHeight="1"/>
    <row r="324" ht="20.100000000000001" customHeight="1"/>
    <row r="325" ht="20.100000000000001" customHeight="1"/>
    <row r="326" ht="20.100000000000001" customHeight="1"/>
    <row r="327" ht="20.100000000000001" customHeight="1"/>
    <row r="328" ht="20.100000000000001" customHeight="1"/>
    <row r="329" ht="20.100000000000001" customHeight="1"/>
    <row r="330" ht="20.100000000000001" customHeight="1"/>
    <row r="331" ht="20.100000000000001" customHeight="1"/>
    <row r="332" ht="20.100000000000001" customHeight="1"/>
    <row r="333" ht="20.100000000000001" customHeight="1"/>
    <row r="334" ht="20.100000000000001" customHeight="1"/>
    <row r="335" ht="20.100000000000001" customHeight="1"/>
    <row r="336" ht="20.100000000000001" customHeight="1"/>
    <row r="337" ht="20.100000000000001" customHeight="1"/>
    <row r="338" ht="20.100000000000001" customHeight="1"/>
    <row r="339" ht="20.100000000000001" customHeight="1"/>
    <row r="340" ht="20.100000000000001" customHeight="1"/>
    <row r="341" ht="20.100000000000001" customHeight="1"/>
    <row r="342" ht="20.100000000000001" customHeight="1"/>
    <row r="343" ht="20.100000000000001" customHeight="1"/>
    <row r="344" ht="20.100000000000001" customHeight="1"/>
    <row r="345" ht="20.100000000000001" customHeight="1"/>
    <row r="346" ht="20.100000000000001" customHeight="1"/>
    <row r="347" ht="20.100000000000001" customHeight="1"/>
    <row r="348" ht="20.100000000000001" customHeight="1"/>
    <row r="349" ht="20.100000000000001" customHeight="1"/>
    <row r="350" ht="20.100000000000001" customHeight="1"/>
    <row r="351" ht="20.100000000000001" customHeight="1"/>
    <row r="352" ht="20.100000000000001" customHeight="1"/>
    <row r="353" ht="20.100000000000001" customHeight="1"/>
    <row r="354" ht="20.100000000000001" customHeight="1"/>
    <row r="355" ht="20.100000000000001" customHeight="1"/>
    <row r="356" ht="20.100000000000001" customHeight="1"/>
    <row r="357" ht="20.100000000000001" customHeight="1"/>
    <row r="358" ht="20.100000000000001" customHeight="1"/>
    <row r="359" ht="20.100000000000001" customHeight="1"/>
    <row r="360" ht="20.100000000000001" customHeight="1"/>
    <row r="361" ht="20.100000000000001" customHeight="1"/>
    <row r="362" ht="20.100000000000001" customHeight="1"/>
    <row r="363" ht="20.100000000000001" customHeight="1"/>
    <row r="364" ht="20.100000000000001" customHeight="1"/>
    <row r="365" ht="20.100000000000001" customHeight="1"/>
    <row r="366" ht="20.100000000000001" customHeight="1"/>
    <row r="367" ht="20.100000000000001" customHeight="1"/>
    <row r="368" ht="20.100000000000001" customHeight="1"/>
    <row r="369" ht="20.100000000000001" customHeight="1"/>
    <row r="370" ht="20.100000000000001" customHeight="1"/>
    <row r="371" ht="20.100000000000001" customHeight="1"/>
    <row r="372" ht="20.100000000000001" customHeight="1"/>
    <row r="373" ht="20.100000000000001" customHeight="1"/>
    <row r="374" ht="20.100000000000001" customHeight="1"/>
    <row r="375" ht="20.100000000000001" customHeight="1"/>
    <row r="376" ht="20.100000000000001" customHeight="1"/>
    <row r="377" ht="20.100000000000001" customHeight="1"/>
    <row r="378" ht="20.100000000000001" customHeight="1"/>
    <row r="379" ht="20.100000000000001" customHeight="1"/>
    <row r="380" ht="20.100000000000001" customHeight="1"/>
    <row r="381" ht="20.100000000000001" customHeight="1"/>
    <row r="382" ht="20.100000000000001" customHeight="1"/>
    <row r="383" ht="20.100000000000001" customHeight="1"/>
    <row r="384" ht="20.100000000000001" customHeight="1"/>
    <row r="385" ht="20.100000000000001" customHeight="1"/>
    <row r="386" ht="20.100000000000001" customHeight="1"/>
    <row r="387" ht="20.100000000000001" customHeight="1"/>
    <row r="388" ht="20.100000000000001" customHeight="1"/>
    <row r="389" ht="20.100000000000001" customHeight="1"/>
    <row r="390" ht="20.100000000000001" customHeight="1"/>
    <row r="391" ht="20.100000000000001" customHeight="1"/>
    <row r="392" ht="20.100000000000001" customHeight="1"/>
    <row r="393" ht="20.100000000000001" customHeight="1"/>
    <row r="394" ht="20.100000000000001" customHeight="1"/>
    <row r="395" ht="20.100000000000001" customHeight="1"/>
    <row r="396" ht="20.100000000000001" customHeight="1"/>
    <row r="397" ht="20.100000000000001" customHeight="1"/>
    <row r="398" ht="20.100000000000001" customHeight="1"/>
    <row r="399" ht="20.100000000000001" customHeight="1"/>
    <row r="400" ht="20.100000000000001" customHeight="1"/>
    <row r="401" ht="20.100000000000001" customHeight="1"/>
    <row r="402" ht="20.100000000000001" customHeight="1"/>
    <row r="403" ht="20.100000000000001" customHeight="1"/>
    <row r="404" ht="20.100000000000001" customHeight="1"/>
    <row r="405" ht="20.100000000000001" customHeight="1"/>
    <row r="406" ht="20.100000000000001" customHeight="1"/>
    <row r="407" ht="20.100000000000001" customHeight="1"/>
    <row r="408" ht="20.100000000000001" customHeight="1"/>
    <row r="409" ht="20.100000000000001" customHeight="1"/>
    <row r="410" ht="20.100000000000001" customHeight="1"/>
    <row r="411" ht="20.100000000000001" customHeight="1"/>
    <row r="412" ht="20.100000000000001" customHeight="1"/>
    <row r="413" ht="20.100000000000001" customHeight="1"/>
    <row r="414" ht="20.100000000000001" customHeight="1"/>
    <row r="415" ht="20.100000000000001" customHeight="1"/>
    <row r="416" ht="20.100000000000001" customHeight="1"/>
    <row r="417" ht="20.100000000000001" customHeight="1"/>
    <row r="418" ht="20.100000000000001" customHeight="1"/>
    <row r="419" ht="20.100000000000001" customHeight="1"/>
    <row r="420" ht="20.100000000000001" customHeight="1"/>
    <row r="421" ht="20.100000000000001" customHeight="1"/>
    <row r="422" ht="20.100000000000001" customHeight="1"/>
    <row r="423" ht="20.100000000000001" customHeight="1"/>
    <row r="424" ht="20.100000000000001" customHeight="1"/>
    <row r="425" ht="20.100000000000001" customHeight="1"/>
    <row r="426" ht="20.100000000000001" customHeight="1"/>
    <row r="427" ht="20.100000000000001" customHeight="1"/>
    <row r="428" ht="20.100000000000001" customHeight="1"/>
    <row r="429" ht="20.100000000000001" customHeight="1"/>
    <row r="430" ht="20.100000000000001" customHeight="1"/>
    <row r="431" ht="20.100000000000001" customHeight="1"/>
    <row r="432" ht="20.100000000000001" customHeight="1"/>
    <row r="433" ht="20.100000000000001" customHeight="1"/>
    <row r="434" ht="20.100000000000001" customHeight="1"/>
    <row r="435" ht="20.100000000000001" customHeight="1"/>
    <row r="436" ht="20.100000000000001" customHeight="1"/>
    <row r="437" ht="20.100000000000001" customHeight="1"/>
    <row r="438" ht="20.100000000000001" customHeight="1"/>
    <row r="439" ht="20.100000000000001" customHeight="1"/>
    <row r="440" ht="20.100000000000001" customHeight="1"/>
    <row r="441" ht="20.100000000000001" customHeight="1"/>
    <row r="442" ht="20.100000000000001" customHeight="1"/>
    <row r="443" ht="20.100000000000001" customHeight="1"/>
    <row r="444" ht="20.100000000000001" customHeight="1"/>
    <row r="445" ht="20.100000000000001" customHeight="1"/>
    <row r="446" ht="20.100000000000001" customHeight="1"/>
    <row r="447" ht="20.100000000000001" customHeight="1"/>
    <row r="448" ht="20.100000000000001" customHeight="1"/>
    <row r="449" ht="20.100000000000001" customHeight="1"/>
    <row r="450" ht="20.100000000000001" customHeight="1"/>
    <row r="451" ht="20.100000000000001" customHeight="1"/>
    <row r="452" ht="20.100000000000001" customHeight="1"/>
    <row r="453" ht="20.100000000000001" customHeight="1"/>
    <row r="454" ht="20.100000000000001" customHeight="1"/>
    <row r="455" ht="20.100000000000001" customHeight="1"/>
    <row r="456" ht="20.100000000000001" customHeight="1"/>
    <row r="457" ht="20.100000000000001" customHeight="1"/>
    <row r="458" ht="20.100000000000001" customHeight="1"/>
    <row r="459" ht="20.100000000000001" customHeight="1"/>
    <row r="460" ht="20.100000000000001" customHeight="1"/>
    <row r="461" ht="20.100000000000001" customHeight="1"/>
    <row r="462" ht="20.100000000000001" customHeight="1"/>
    <row r="463" ht="20.100000000000001" customHeight="1"/>
    <row r="464" ht="20.100000000000001" customHeight="1"/>
    <row r="465" ht="20.100000000000001" customHeight="1"/>
    <row r="466" ht="20.100000000000001" customHeight="1"/>
    <row r="467" ht="20.100000000000001" customHeight="1"/>
    <row r="468" ht="20.100000000000001" customHeight="1"/>
    <row r="469" ht="20.100000000000001" customHeight="1"/>
    <row r="470" ht="20.100000000000001" customHeight="1"/>
    <row r="471" ht="20.100000000000001" customHeight="1"/>
    <row r="472" ht="20.100000000000001" customHeight="1"/>
    <row r="473" ht="20.100000000000001" customHeight="1"/>
    <row r="474" ht="20.100000000000001" customHeight="1"/>
    <row r="475" ht="20.100000000000001" customHeight="1"/>
    <row r="476" ht="20.100000000000001" customHeight="1"/>
    <row r="477" ht="20.100000000000001" customHeight="1"/>
    <row r="478" ht="20.100000000000001" customHeight="1"/>
    <row r="479" ht="20.100000000000001" customHeight="1"/>
    <row r="480" ht="20.100000000000001" customHeight="1"/>
    <row r="481" ht="20.100000000000001" customHeight="1"/>
    <row r="482" ht="20.100000000000001" customHeight="1"/>
    <row r="483" ht="20.100000000000001" customHeight="1"/>
    <row r="484" ht="20.100000000000001" customHeight="1"/>
    <row r="485" ht="20.100000000000001" customHeight="1"/>
    <row r="486" ht="20.100000000000001" customHeight="1"/>
    <row r="487" ht="20.100000000000001" customHeight="1"/>
    <row r="488" ht="20.100000000000001" customHeight="1"/>
    <row r="489" ht="20.100000000000001" customHeight="1"/>
    <row r="490" ht="20.100000000000001" customHeight="1"/>
    <row r="491" ht="20.100000000000001" customHeight="1"/>
    <row r="492" ht="20.100000000000001" customHeight="1"/>
    <row r="493" ht="20.100000000000001" customHeight="1"/>
    <row r="494" ht="20.100000000000001" customHeight="1"/>
    <row r="495" ht="20.100000000000001" customHeight="1"/>
    <row r="496" ht="20.100000000000001" customHeight="1"/>
    <row r="497" ht="20.100000000000001" customHeight="1"/>
    <row r="498" ht="20.100000000000001" customHeight="1"/>
    <row r="499" ht="20.100000000000001" customHeight="1"/>
    <row r="500" ht="20.100000000000001" customHeight="1"/>
    <row r="501" ht="20.100000000000001" customHeight="1"/>
    <row r="502" ht="20.100000000000001" customHeight="1"/>
    <row r="503" ht="20.100000000000001" customHeight="1"/>
    <row r="504" ht="20.100000000000001" customHeight="1"/>
    <row r="505" ht="20.100000000000001" customHeight="1"/>
    <row r="506" ht="20.100000000000001" customHeight="1"/>
    <row r="507" ht="20.100000000000001" customHeight="1"/>
    <row r="508" ht="20.100000000000001" customHeight="1"/>
    <row r="509" ht="20.100000000000001" customHeight="1"/>
    <row r="510" ht="20.100000000000001" customHeight="1"/>
    <row r="511" ht="20.100000000000001" customHeight="1"/>
    <row r="512" ht="20.100000000000001" customHeight="1"/>
    <row r="513" ht="20.100000000000001" customHeight="1"/>
    <row r="514" ht="20.100000000000001" customHeight="1"/>
    <row r="515" ht="20.100000000000001" customHeight="1"/>
    <row r="516" ht="20.100000000000001" customHeight="1"/>
    <row r="517" ht="20.100000000000001" customHeight="1"/>
    <row r="518" ht="20.100000000000001" customHeight="1"/>
    <row r="519" ht="20.100000000000001" customHeight="1"/>
    <row r="520" ht="20.100000000000001" customHeight="1"/>
    <row r="521" ht="20.100000000000001" customHeight="1"/>
    <row r="522" ht="20.100000000000001" customHeight="1"/>
    <row r="523" ht="20.100000000000001" customHeight="1"/>
    <row r="524" ht="20.100000000000001" customHeight="1"/>
    <row r="525" ht="20.100000000000001" customHeight="1"/>
    <row r="526" ht="20.100000000000001" customHeight="1"/>
    <row r="527" ht="20.100000000000001" customHeight="1"/>
    <row r="528" ht="20.100000000000001" customHeight="1"/>
    <row r="529" ht="20.100000000000001" customHeight="1"/>
    <row r="530" ht="20.100000000000001" customHeight="1"/>
    <row r="531" ht="20.100000000000001" customHeight="1"/>
    <row r="532" ht="20.100000000000001" customHeight="1"/>
    <row r="533" ht="20.100000000000001" customHeight="1"/>
    <row r="534" ht="20.100000000000001" customHeight="1"/>
    <row r="535" ht="20.100000000000001" customHeight="1"/>
    <row r="536" ht="20.100000000000001" customHeight="1"/>
    <row r="537" ht="20.100000000000001" customHeight="1"/>
    <row r="538" ht="20.100000000000001" customHeight="1"/>
    <row r="539" ht="20.100000000000001" customHeight="1"/>
    <row r="540" ht="20.100000000000001" customHeight="1"/>
    <row r="541" ht="20.100000000000001" customHeight="1"/>
    <row r="542" ht="20.100000000000001" customHeight="1"/>
    <row r="543" ht="20.100000000000001" customHeight="1"/>
    <row r="544" ht="20.100000000000001" customHeight="1"/>
    <row r="545" ht="20.100000000000001" customHeight="1"/>
    <row r="546" ht="20.100000000000001" customHeight="1"/>
    <row r="547" ht="20.100000000000001" customHeight="1"/>
    <row r="548" ht="20.100000000000001" customHeight="1"/>
    <row r="549" ht="20.100000000000001" customHeight="1"/>
    <row r="550" ht="20.100000000000001" customHeight="1"/>
    <row r="551" ht="20.100000000000001" customHeight="1"/>
    <row r="552" ht="20.100000000000001" customHeight="1"/>
    <row r="553" ht="20.100000000000001" customHeight="1"/>
    <row r="554" ht="20.100000000000001" customHeight="1"/>
    <row r="555" ht="20.100000000000001" customHeight="1"/>
    <row r="556" ht="20.100000000000001" customHeight="1"/>
    <row r="557" ht="20.100000000000001" customHeight="1"/>
    <row r="558" ht="20.100000000000001" customHeight="1"/>
    <row r="559" ht="20.100000000000001" customHeight="1"/>
    <row r="560" ht="20.100000000000001" customHeight="1"/>
    <row r="561" ht="20.100000000000001" customHeight="1"/>
    <row r="562" ht="20.100000000000001" customHeight="1"/>
    <row r="563" ht="20.100000000000001" customHeight="1"/>
    <row r="564" ht="20.100000000000001" customHeight="1"/>
    <row r="565" ht="20.100000000000001" customHeight="1"/>
    <row r="566" ht="20.100000000000001" customHeight="1"/>
    <row r="567" ht="20.100000000000001" customHeight="1"/>
    <row r="568" ht="20.100000000000001" customHeight="1"/>
    <row r="569" ht="20.100000000000001" customHeight="1"/>
    <row r="570" ht="20.100000000000001" customHeight="1"/>
    <row r="571" ht="20.100000000000001" customHeight="1"/>
    <row r="572" ht="20.100000000000001" customHeight="1"/>
    <row r="573" ht="20.100000000000001" customHeight="1"/>
    <row r="574" ht="20.100000000000001" customHeight="1"/>
    <row r="575" ht="20.100000000000001" customHeight="1"/>
    <row r="576" ht="20.100000000000001" customHeight="1"/>
    <row r="577" ht="20.100000000000001" customHeight="1"/>
    <row r="578" ht="20.100000000000001" customHeight="1"/>
    <row r="579" ht="20.100000000000001" customHeight="1"/>
    <row r="580" ht="20.100000000000001" customHeight="1"/>
    <row r="581" ht="20.100000000000001" customHeight="1"/>
    <row r="582" ht="20.100000000000001" customHeight="1"/>
    <row r="583" ht="20.100000000000001" customHeight="1"/>
    <row r="584" ht="20.100000000000001" customHeight="1"/>
    <row r="585" ht="20.100000000000001" customHeight="1"/>
    <row r="586" ht="20.100000000000001" customHeight="1"/>
    <row r="587" ht="20.100000000000001" customHeight="1"/>
    <row r="588" ht="20.100000000000001" customHeight="1"/>
    <row r="589" ht="20.100000000000001" customHeight="1"/>
    <row r="590" ht="20.100000000000001" customHeight="1"/>
    <row r="591" ht="20.100000000000001" customHeight="1"/>
    <row r="592" ht="20.100000000000001" customHeight="1"/>
    <row r="593" ht="20.100000000000001" customHeight="1"/>
    <row r="594" ht="20.100000000000001" customHeight="1"/>
    <row r="595" ht="20.100000000000001" customHeight="1"/>
    <row r="596" ht="20.100000000000001" customHeight="1"/>
    <row r="597" ht="20.100000000000001" customHeight="1"/>
    <row r="598" ht="20.100000000000001" customHeight="1"/>
    <row r="599" ht="20.100000000000001" customHeight="1"/>
    <row r="600" ht="20.100000000000001" customHeight="1"/>
    <row r="601" ht="20.100000000000001" customHeight="1"/>
    <row r="602" ht="20.100000000000001" customHeight="1"/>
    <row r="603" ht="20.100000000000001" customHeight="1"/>
    <row r="604" ht="20.100000000000001" customHeight="1"/>
    <row r="605" ht="20.100000000000001" customHeight="1"/>
    <row r="606" ht="20.100000000000001" customHeight="1"/>
    <row r="607" ht="20.100000000000001" customHeight="1"/>
    <row r="608" ht="20.100000000000001" customHeight="1"/>
    <row r="609" ht="20.100000000000001" customHeight="1"/>
    <row r="610" ht="20.100000000000001" customHeight="1"/>
    <row r="611" ht="20.100000000000001" customHeight="1"/>
    <row r="612" ht="20.100000000000001" customHeight="1"/>
    <row r="613" ht="20.100000000000001" customHeight="1"/>
    <row r="614" ht="20.100000000000001" customHeight="1"/>
    <row r="615" ht="20.100000000000001" customHeight="1"/>
    <row r="616" ht="20.100000000000001" customHeight="1"/>
    <row r="617" ht="20.100000000000001" customHeight="1"/>
    <row r="618" ht="20.100000000000001" customHeight="1"/>
    <row r="619" ht="20.100000000000001" customHeight="1"/>
    <row r="620" ht="20.100000000000001" customHeight="1"/>
    <row r="621" ht="20.100000000000001" customHeight="1"/>
    <row r="622" ht="20.100000000000001" customHeight="1"/>
    <row r="623" ht="20.100000000000001" customHeight="1"/>
    <row r="624" ht="20.100000000000001" customHeight="1"/>
    <row r="625" ht="20.100000000000001" customHeight="1"/>
    <row r="626" ht="20.100000000000001" customHeight="1"/>
    <row r="627" ht="20.100000000000001" customHeight="1"/>
    <row r="628" ht="20.100000000000001" customHeight="1"/>
    <row r="629" ht="20.100000000000001" customHeight="1"/>
    <row r="630" ht="20.100000000000001" customHeight="1"/>
    <row r="631" ht="20.100000000000001" customHeight="1"/>
    <row r="632" ht="20.100000000000001" customHeight="1"/>
    <row r="633" ht="20.100000000000001" customHeight="1"/>
    <row r="634" ht="20.100000000000001" customHeight="1"/>
    <row r="635" ht="20.100000000000001" customHeight="1"/>
    <row r="636" ht="20.100000000000001" customHeight="1"/>
    <row r="637" ht="20.100000000000001" customHeight="1"/>
    <row r="638" ht="20.100000000000001" customHeight="1"/>
    <row r="639" ht="20.100000000000001" customHeight="1"/>
    <row r="640" ht="20.100000000000001" customHeight="1"/>
    <row r="641" ht="20.100000000000001" customHeight="1"/>
    <row r="642" ht="20.100000000000001" customHeight="1"/>
    <row r="643" ht="20.100000000000001" customHeight="1"/>
    <row r="644" ht="20.100000000000001" customHeight="1"/>
    <row r="645" ht="20.100000000000001" customHeight="1"/>
    <row r="646" ht="20.100000000000001" customHeight="1"/>
    <row r="647" ht="20.100000000000001" customHeight="1"/>
    <row r="648" ht="20.100000000000001" customHeight="1"/>
    <row r="649" ht="20.100000000000001" customHeight="1"/>
    <row r="650" ht="20.100000000000001" customHeight="1"/>
    <row r="651" ht="20.100000000000001" customHeight="1"/>
    <row r="652" ht="20.100000000000001" customHeight="1"/>
    <row r="653" ht="20.100000000000001" customHeight="1"/>
    <row r="654" ht="20.100000000000001" customHeight="1"/>
    <row r="655" ht="20.100000000000001" customHeight="1"/>
    <row r="656" ht="20.100000000000001" customHeight="1"/>
    <row r="657" ht="20.100000000000001" customHeight="1"/>
    <row r="658" ht="20.100000000000001" customHeight="1"/>
    <row r="659" ht="20.100000000000001" customHeight="1"/>
    <row r="660" ht="20.100000000000001" customHeight="1"/>
    <row r="661" ht="20.100000000000001" customHeight="1"/>
    <row r="662" ht="20.100000000000001" customHeight="1"/>
    <row r="663" ht="20.100000000000001" customHeight="1"/>
    <row r="664" ht="20.100000000000001" customHeight="1"/>
    <row r="665" ht="20.100000000000001" customHeight="1"/>
    <row r="666" ht="20.100000000000001" customHeight="1"/>
    <row r="667" ht="20.100000000000001" customHeight="1"/>
    <row r="668" ht="20.100000000000001" customHeight="1"/>
    <row r="669" ht="20.100000000000001" customHeight="1"/>
    <row r="670" ht="20.100000000000001" customHeight="1"/>
    <row r="671" ht="20.100000000000001" customHeight="1"/>
    <row r="672" ht="20.100000000000001" customHeight="1"/>
    <row r="673" ht="20.100000000000001" customHeight="1"/>
    <row r="674" ht="20.100000000000001" customHeight="1"/>
    <row r="675" ht="20.100000000000001" customHeight="1"/>
    <row r="676" ht="20.100000000000001" customHeight="1"/>
    <row r="677" ht="20.100000000000001" customHeight="1"/>
    <row r="678" ht="20.100000000000001" customHeight="1"/>
    <row r="679" ht="20.100000000000001" customHeight="1"/>
    <row r="680" ht="20.100000000000001" customHeight="1"/>
    <row r="681" ht="20.100000000000001" customHeight="1"/>
    <row r="682" ht="20.100000000000001" customHeight="1"/>
    <row r="683" ht="20.100000000000001" customHeight="1"/>
    <row r="684" ht="20.100000000000001" customHeight="1"/>
    <row r="685" ht="20.100000000000001" customHeight="1"/>
    <row r="686" ht="20.100000000000001" customHeight="1"/>
    <row r="687" ht="20.100000000000001" customHeight="1"/>
    <row r="688" ht="20.100000000000001" customHeight="1"/>
    <row r="689" ht="20.100000000000001" customHeight="1"/>
    <row r="690" ht="20.100000000000001" customHeight="1"/>
    <row r="691" ht="20.100000000000001" customHeight="1"/>
    <row r="692" ht="20.100000000000001" customHeight="1"/>
    <row r="693" ht="20.100000000000001" customHeight="1"/>
    <row r="694" ht="20.100000000000001" customHeight="1"/>
    <row r="695" ht="20.100000000000001" customHeight="1"/>
    <row r="696" ht="20.100000000000001" customHeight="1"/>
    <row r="697" ht="20.100000000000001" customHeight="1"/>
    <row r="698" ht="20.100000000000001" customHeight="1"/>
    <row r="699" ht="20.100000000000001" customHeight="1"/>
    <row r="700" ht="20.100000000000001" customHeight="1"/>
    <row r="701" ht="20.100000000000001" customHeight="1"/>
    <row r="702" ht="20.100000000000001" customHeight="1"/>
    <row r="703" ht="20.100000000000001" customHeight="1"/>
    <row r="704" ht="20.100000000000001" customHeight="1"/>
    <row r="705" ht="20.100000000000001" customHeight="1"/>
    <row r="706" ht="20.100000000000001" customHeight="1"/>
    <row r="707" ht="20.100000000000001" customHeight="1"/>
    <row r="708" ht="20.100000000000001" customHeight="1"/>
    <row r="709" ht="20.100000000000001" customHeight="1"/>
    <row r="710" ht="20.100000000000001" customHeight="1"/>
    <row r="711" ht="20.100000000000001" customHeight="1"/>
    <row r="712" ht="20.100000000000001" customHeight="1"/>
    <row r="713" ht="20.100000000000001" customHeight="1"/>
    <row r="714" ht="20.100000000000001" customHeight="1"/>
    <row r="715" ht="20.100000000000001" customHeight="1"/>
    <row r="716" ht="20.100000000000001" customHeight="1"/>
    <row r="717" ht="20.100000000000001" customHeight="1"/>
    <row r="718" ht="20.100000000000001" customHeight="1"/>
    <row r="719" ht="20.100000000000001" customHeight="1"/>
    <row r="720" ht="20.100000000000001" customHeight="1"/>
    <row r="721" ht="20.100000000000001" customHeight="1"/>
    <row r="722" ht="20.100000000000001" customHeight="1"/>
    <row r="723" ht="20.100000000000001" customHeight="1"/>
    <row r="724" ht="20.100000000000001" customHeight="1"/>
    <row r="725" ht="20.100000000000001" customHeight="1"/>
    <row r="726" ht="20.100000000000001" customHeight="1"/>
    <row r="727" ht="20.100000000000001" customHeight="1"/>
    <row r="728" ht="20.100000000000001" customHeight="1"/>
    <row r="729" ht="20.100000000000001" customHeight="1"/>
    <row r="730" ht="20.100000000000001" customHeight="1"/>
    <row r="731" ht="20.100000000000001" customHeight="1"/>
    <row r="732" ht="20.100000000000001" customHeight="1"/>
    <row r="733" ht="20.100000000000001" customHeight="1"/>
    <row r="734" ht="20.100000000000001" customHeight="1"/>
    <row r="735" ht="20.100000000000001" customHeight="1"/>
    <row r="736" ht="20.100000000000001" customHeight="1"/>
    <row r="737" ht="20.100000000000001" customHeight="1"/>
    <row r="738" ht="20.100000000000001" customHeight="1"/>
    <row r="739" ht="20.100000000000001" customHeight="1"/>
    <row r="740" ht="20.100000000000001" customHeight="1"/>
    <row r="741" ht="20.100000000000001" customHeight="1"/>
    <row r="742" ht="20.100000000000001" customHeight="1"/>
    <row r="743" ht="20.100000000000001" customHeight="1"/>
    <row r="744" ht="20.100000000000001" customHeight="1"/>
    <row r="745" ht="20.100000000000001" customHeight="1"/>
    <row r="746" ht="20.100000000000001" customHeight="1"/>
    <row r="747" ht="20.100000000000001" customHeight="1"/>
    <row r="748" ht="20.100000000000001" customHeight="1"/>
    <row r="749" ht="20.100000000000001" customHeight="1"/>
    <row r="750" ht="20.100000000000001" customHeight="1"/>
    <row r="751" ht="20.100000000000001" customHeight="1"/>
    <row r="752" ht="20.100000000000001" customHeight="1"/>
    <row r="753" ht="20.100000000000001" customHeight="1"/>
    <row r="754" ht="20.100000000000001" customHeight="1"/>
    <row r="755" ht="20.100000000000001" customHeight="1"/>
    <row r="756" ht="20.100000000000001" customHeight="1"/>
    <row r="757" ht="20.100000000000001" customHeight="1"/>
    <row r="758" ht="20.100000000000001" customHeight="1"/>
    <row r="759" ht="20.100000000000001" customHeight="1"/>
    <row r="760" ht="20.100000000000001" customHeight="1"/>
    <row r="761" ht="20.100000000000001" customHeight="1"/>
    <row r="762" ht="20.100000000000001" customHeight="1"/>
    <row r="763" ht="20.100000000000001" customHeight="1"/>
    <row r="764" ht="20.100000000000001" customHeight="1"/>
    <row r="765" ht="20.100000000000001" customHeight="1"/>
    <row r="766" ht="20.100000000000001" customHeight="1"/>
    <row r="767" ht="20.100000000000001" customHeight="1"/>
    <row r="768" ht="20.100000000000001" customHeight="1"/>
    <row r="769" ht="20.100000000000001" customHeight="1"/>
    <row r="770" ht="20.100000000000001" customHeight="1"/>
    <row r="771" ht="20.100000000000001" customHeight="1"/>
    <row r="772" ht="20.100000000000001" customHeight="1"/>
    <row r="773" ht="20.100000000000001" customHeight="1"/>
    <row r="774" ht="20.100000000000001" customHeight="1"/>
    <row r="775" ht="20.100000000000001" customHeight="1"/>
    <row r="776" ht="20.100000000000001" customHeight="1"/>
    <row r="777" ht="20.100000000000001" customHeight="1"/>
    <row r="778" ht="20.100000000000001" customHeight="1"/>
    <row r="779" ht="20.100000000000001" customHeight="1"/>
    <row r="780" ht="20.100000000000001" customHeight="1"/>
    <row r="781" ht="20.100000000000001" customHeight="1"/>
    <row r="782" ht="20.100000000000001" customHeight="1"/>
    <row r="783" ht="20.100000000000001" customHeight="1"/>
    <row r="784" ht="20.100000000000001" customHeight="1"/>
    <row r="785" ht="20.100000000000001" customHeight="1"/>
    <row r="786" ht="20.100000000000001" customHeight="1"/>
    <row r="787" ht="20.100000000000001" customHeight="1"/>
    <row r="788" ht="20.100000000000001" customHeight="1"/>
    <row r="789" ht="20.100000000000001" customHeight="1"/>
    <row r="790" ht="20.100000000000001" customHeight="1"/>
    <row r="791" ht="20.100000000000001" customHeight="1"/>
    <row r="792" ht="20.100000000000001" customHeight="1"/>
    <row r="793" ht="20.100000000000001" customHeight="1"/>
    <row r="794" ht="20.100000000000001" customHeight="1"/>
    <row r="795" ht="20.100000000000001" customHeight="1"/>
    <row r="796" ht="20.100000000000001" customHeight="1"/>
    <row r="797" ht="20.100000000000001" customHeight="1"/>
    <row r="798" ht="20.100000000000001" customHeight="1"/>
    <row r="799" ht="20.100000000000001" customHeight="1"/>
    <row r="800" ht="20.100000000000001" customHeight="1"/>
    <row r="801" ht="20.100000000000001" customHeight="1"/>
    <row r="802" ht="20.100000000000001" customHeight="1"/>
    <row r="803" ht="20.100000000000001" customHeight="1"/>
    <row r="804" ht="20.100000000000001" customHeight="1"/>
    <row r="805" ht="20.100000000000001" customHeight="1"/>
    <row r="806" ht="20.100000000000001" customHeight="1"/>
    <row r="807" ht="20.100000000000001" customHeight="1"/>
    <row r="808" ht="20.100000000000001" customHeight="1"/>
    <row r="809" ht="20.100000000000001" customHeight="1"/>
    <row r="810" ht="20.100000000000001" customHeight="1"/>
    <row r="811" ht="20.100000000000001" customHeight="1"/>
    <row r="812" ht="20.100000000000001" customHeight="1"/>
    <row r="813" ht="20.100000000000001" customHeight="1"/>
    <row r="814" ht="20.100000000000001" customHeight="1"/>
    <row r="815" ht="20.100000000000001" customHeight="1"/>
    <row r="816" ht="20.100000000000001" customHeight="1"/>
    <row r="817" ht="20.100000000000001" customHeight="1"/>
    <row r="818" ht="20.100000000000001" customHeight="1"/>
    <row r="819" ht="20.100000000000001" customHeight="1"/>
    <row r="820" ht="20.100000000000001" customHeight="1"/>
    <row r="821" ht="20.100000000000001" customHeight="1"/>
    <row r="822" ht="20.100000000000001" customHeight="1"/>
    <row r="823" ht="20.100000000000001" customHeight="1"/>
    <row r="824" ht="20.100000000000001" customHeight="1"/>
    <row r="825" ht="20.100000000000001" customHeight="1"/>
    <row r="826" ht="20.100000000000001" customHeight="1"/>
    <row r="827" ht="20.100000000000001" customHeight="1"/>
    <row r="828" ht="20.100000000000001" customHeight="1"/>
    <row r="829" ht="20.100000000000001" customHeight="1"/>
    <row r="830" ht="20.100000000000001" customHeight="1"/>
    <row r="831" ht="20.100000000000001" customHeight="1"/>
    <row r="832" ht="20.100000000000001" customHeight="1"/>
    <row r="833" ht="20.100000000000001" customHeight="1"/>
    <row r="834" ht="20.100000000000001" customHeight="1"/>
    <row r="835" ht="20.100000000000001" customHeight="1"/>
    <row r="836" ht="20.100000000000001" customHeight="1"/>
    <row r="837" ht="20.100000000000001" customHeight="1"/>
    <row r="838" ht="20.100000000000001" customHeight="1"/>
    <row r="839" ht="20.100000000000001" customHeight="1"/>
    <row r="840" ht="20.100000000000001" customHeight="1"/>
    <row r="841" ht="20.100000000000001" customHeight="1"/>
    <row r="842" ht="20.100000000000001" customHeight="1"/>
    <row r="843" ht="20.100000000000001" customHeight="1"/>
    <row r="844" ht="20.100000000000001" customHeight="1"/>
    <row r="845" ht="20.100000000000001" customHeight="1"/>
    <row r="846" ht="20.100000000000001" customHeight="1"/>
    <row r="847" ht="20.100000000000001" customHeight="1"/>
    <row r="848" ht="20.100000000000001" customHeight="1"/>
    <row r="849" ht="20.100000000000001" customHeight="1"/>
    <row r="850" ht="20.100000000000001" customHeight="1"/>
    <row r="851" ht="20.100000000000001" customHeight="1"/>
    <row r="852" ht="20.100000000000001" customHeight="1"/>
    <row r="853" ht="20.100000000000001" customHeight="1"/>
    <row r="854" ht="20.100000000000001" customHeight="1"/>
    <row r="855" ht="20.100000000000001" customHeight="1"/>
    <row r="856" ht="20.100000000000001" customHeight="1"/>
    <row r="857" ht="20.100000000000001" customHeight="1"/>
    <row r="858" ht="20.100000000000001" customHeight="1"/>
    <row r="859" ht="20.100000000000001" customHeight="1"/>
    <row r="860" ht="20.100000000000001" customHeight="1"/>
    <row r="861" ht="20.100000000000001" customHeight="1"/>
    <row r="862" ht="20.100000000000001" customHeight="1"/>
    <row r="863" ht="20.100000000000001" customHeight="1"/>
    <row r="864" ht="20.100000000000001" customHeight="1"/>
    <row r="865" ht="20.100000000000001" customHeight="1"/>
    <row r="866" ht="20.100000000000001" customHeight="1"/>
    <row r="867" ht="20.100000000000001" customHeight="1"/>
    <row r="868" ht="20.100000000000001" customHeight="1"/>
    <row r="869" ht="20.100000000000001" customHeight="1"/>
    <row r="870" ht="20.100000000000001" customHeight="1"/>
    <row r="871" ht="20.100000000000001" customHeight="1"/>
    <row r="872" ht="20.100000000000001" customHeight="1"/>
    <row r="873" ht="20.100000000000001" customHeight="1"/>
    <row r="874" ht="20.100000000000001" customHeight="1"/>
    <row r="875" ht="20.100000000000001" customHeight="1"/>
    <row r="876" ht="20.100000000000001" customHeight="1"/>
    <row r="877" ht="20.100000000000001" customHeight="1"/>
    <row r="878" ht="20.100000000000001" customHeight="1"/>
    <row r="879" ht="20.100000000000001" customHeight="1"/>
    <row r="880" ht="20.100000000000001" customHeight="1"/>
    <row r="881" ht="20.100000000000001" customHeight="1"/>
    <row r="882" ht="20.100000000000001" customHeight="1"/>
    <row r="883" ht="20.100000000000001" customHeight="1"/>
    <row r="884" ht="20.100000000000001" customHeight="1"/>
    <row r="885" ht="20.100000000000001" customHeight="1"/>
    <row r="886" ht="20.100000000000001" customHeight="1"/>
    <row r="887" ht="20.100000000000001" customHeight="1"/>
    <row r="888" ht="20.100000000000001" customHeight="1"/>
    <row r="889" ht="20.100000000000001" customHeight="1"/>
    <row r="890" ht="20.100000000000001" customHeight="1"/>
    <row r="891" ht="20.100000000000001" customHeight="1"/>
    <row r="892" ht="20.100000000000001" customHeight="1"/>
    <row r="893" ht="20.100000000000001" customHeight="1"/>
    <row r="894" ht="20.100000000000001" customHeight="1"/>
    <row r="895" ht="20.100000000000001" customHeight="1"/>
    <row r="896" ht="20.100000000000001" customHeight="1"/>
    <row r="897" ht="20.100000000000001" customHeight="1"/>
    <row r="898" ht="20.100000000000001" customHeight="1"/>
    <row r="899" ht="20.100000000000001" customHeight="1"/>
    <row r="900" ht="20.100000000000001" customHeight="1"/>
    <row r="901" ht="20.100000000000001" customHeight="1"/>
    <row r="902" ht="20.100000000000001" customHeight="1"/>
    <row r="903" ht="20.100000000000001" customHeight="1"/>
    <row r="904" ht="20.100000000000001" customHeight="1"/>
    <row r="905" ht="20.100000000000001" customHeight="1"/>
    <row r="906" ht="20.100000000000001" customHeight="1"/>
    <row r="907" ht="20.100000000000001" customHeight="1"/>
    <row r="908" ht="20.100000000000001" customHeight="1"/>
    <row r="909" ht="20.100000000000001" customHeight="1"/>
    <row r="910" ht="20.100000000000001" customHeight="1"/>
    <row r="911" ht="20.100000000000001" customHeight="1"/>
    <row r="912" ht="20.100000000000001" customHeight="1"/>
    <row r="913" ht="20.100000000000001" customHeight="1"/>
    <row r="914" ht="20.100000000000001" customHeight="1"/>
    <row r="915" ht="20.100000000000001" customHeight="1"/>
    <row r="916" ht="20.100000000000001" customHeight="1"/>
    <row r="917" ht="20.100000000000001" customHeight="1"/>
    <row r="918" ht="20.100000000000001" customHeight="1"/>
    <row r="919" ht="20.100000000000001" customHeight="1"/>
    <row r="920" ht="20.100000000000001" customHeight="1"/>
    <row r="921" ht="20.100000000000001" customHeight="1"/>
    <row r="922" ht="20.100000000000001" customHeight="1"/>
    <row r="923" ht="20.100000000000001" customHeight="1"/>
    <row r="924" ht="20.100000000000001" customHeight="1"/>
    <row r="925" ht="20.100000000000001" customHeight="1"/>
    <row r="926" ht="20.100000000000001" customHeight="1"/>
    <row r="927" ht="20.100000000000001" customHeight="1"/>
    <row r="928" ht="20.100000000000001" customHeight="1"/>
    <row r="929" ht="20.100000000000001" customHeight="1"/>
    <row r="930" ht="20.100000000000001" customHeight="1"/>
    <row r="931" ht="20.100000000000001" customHeight="1"/>
    <row r="932" ht="20.100000000000001" customHeight="1"/>
    <row r="933" ht="20.100000000000001" customHeight="1"/>
    <row r="934" ht="20.100000000000001" customHeight="1"/>
    <row r="935" ht="20.100000000000001" customHeight="1"/>
    <row r="936" ht="20.100000000000001" customHeight="1"/>
    <row r="937" ht="20.100000000000001" customHeight="1"/>
    <row r="938" ht="20.100000000000001" customHeight="1"/>
    <row r="939" ht="20.100000000000001" customHeight="1"/>
    <row r="940" ht="20.100000000000001" customHeight="1"/>
    <row r="941" ht="20.100000000000001" customHeight="1"/>
    <row r="942" ht="20.100000000000001" customHeight="1"/>
    <row r="943" ht="20.100000000000001" customHeight="1"/>
    <row r="944" ht="20.100000000000001" customHeight="1"/>
    <row r="945" ht="20.100000000000001" customHeight="1"/>
    <row r="946" ht="20.100000000000001" customHeight="1"/>
    <row r="947" ht="20.100000000000001" customHeight="1"/>
    <row r="948" ht="20.100000000000001" customHeight="1"/>
    <row r="949" ht="20.100000000000001" customHeight="1"/>
    <row r="950" ht="20.100000000000001" customHeight="1"/>
    <row r="951" ht="20.100000000000001" customHeight="1"/>
    <row r="952" ht="20.100000000000001" customHeight="1"/>
    <row r="953" ht="20.100000000000001" customHeight="1"/>
    <row r="954" ht="20.100000000000001" customHeight="1"/>
    <row r="955" ht="20.100000000000001" customHeight="1"/>
    <row r="956" ht="20.100000000000001" customHeight="1"/>
    <row r="957" ht="20.100000000000001" customHeight="1"/>
    <row r="958" ht="20.100000000000001" customHeight="1"/>
    <row r="959" ht="20.100000000000001" customHeight="1"/>
    <row r="960" ht="20.100000000000001" customHeight="1"/>
    <row r="961" ht="20.100000000000001" customHeight="1"/>
    <row r="962" ht="20.100000000000001" customHeight="1"/>
    <row r="963" ht="20.100000000000001" customHeight="1"/>
    <row r="964" ht="20.100000000000001" customHeight="1"/>
    <row r="965" ht="20.100000000000001" customHeight="1"/>
    <row r="966" ht="20.100000000000001" customHeight="1"/>
    <row r="967" ht="20.100000000000001" customHeight="1"/>
    <row r="968" ht="20.100000000000001" customHeight="1"/>
    <row r="969" ht="20.100000000000001" customHeight="1"/>
    <row r="970" ht="20.100000000000001" customHeight="1"/>
    <row r="971" ht="20.100000000000001" customHeight="1"/>
    <row r="972" ht="20.100000000000001" customHeight="1"/>
    <row r="973" ht="20.100000000000001" customHeight="1"/>
    <row r="974" ht="20.100000000000001" customHeight="1"/>
    <row r="975" ht="20.100000000000001" customHeight="1"/>
    <row r="976" ht="20.100000000000001" customHeight="1"/>
    <row r="977" ht="20.100000000000001" customHeight="1"/>
    <row r="978" ht="20.100000000000001" customHeight="1"/>
    <row r="979" ht="20.100000000000001" customHeight="1"/>
    <row r="980" ht="20.100000000000001" customHeight="1"/>
    <row r="981" ht="20.100000000000001" customHeight="1"/>
    <row r="982" ht="20.100000000000001" customHeight="1"/>
    <row r="983" ht="20.100000000000001" customHeight="1"/>
    <row r="984" ht="20.100000000000001" customHeight="1"/>
    <row r="985" ht="20.100000000000001" customHeight="1"/>
    <row r="986" ht="20.100000000000001" customHeight="1"/>
    <row r="987" ht="20.100000000000001" customHeight="1"/>
    <row r="988" ht="20.100000000000001" customHeight="1"/>
    <row r="989" ht="20.100000000000001" customHeight="1"/>
    <row r="990" ht="20.100000000000001" customHeight="1"/>
    <row r="991" ht="20.100000000000001" customHeight="1"/>
    <row r="992" ht="20.100000000000001" customHeight="1"/>
    <row r="993" ht="20.100000000000001" customHeight="1"/>
    <row r="994" ht="20.100000000000001" customHeight="1"/>
    <row r="995" ht="20.100000000000001" customHeight="1"/>
    <row r="996" ht="20.100000000000001" customHeight="1"/>
    <row r="997" ht="20.100000000000001" customHeight="1"/>
    <row r="998" ht="20.100000000000001" customHeight="1"/>
    <row r="999" ht="20.100000000000001" customHeight="1"/>
    <row r="1000" ht="20.100000000000001" customHeight="1"/>
    <row r="1001" ht="20.100000000000001" customHeight="1"/>
    <row r="1002" ht="20.100000000000001" customHeight="1"/>
    <row r="1003" ht="20.100000000000001" customHeight="1"/>
    <row r="1004" ht="20.100000000000001" customHeight="1"/>
    <row r="1005" ht="20.100000000000001" customHeight="1"/>
    <row r="1006" ht="20.100000000000001" customHeight="1"/>
    <row r="1007" ht="20.100000000000001" customHeight="1"/>
    <row r="1008" ht="20.100000000000001" customHeight="1"/>
    <row r="1009" ht="20.100000000000001" customHeight="1"/>
    <row r="1010" ht="20.100000000000001" customHeight="1"/>
    <row r="1011" ht="20.100000000000001" customHeight="1"/>
    <row r="1012" ht="20.100000000000001" customHeight="1"/>
    <row r="1013" ht="20.100000000000001" customHeight="1"/>
    <row r="1014" ht="20.100000000000001" customHeight="1"/>
    <row r="1015" ht="20.100000000000001" customHeight="1"/>
    <row r="1016" ht="20.100000000000001" customHeight="1"/>
    <row r="1017" ht="20.100000000000001" customHeight="1"/>
    <row r="1018" ht="20.100000000000001" customHeight="1"/>
    <row r="1019" ht="20.100000000000001" customHeight="1"/>
    <row r="1020" ht="20.100000000000001" customHeight="1"/>
    <row r="1021" ht="20.100000000000001" customHeight="1"/>
    <row r="1022" ht="20.100000000000001" customHeight="1"/>
    <row r="1023" ht="20.100000000000001" customHeight="1"/>
    <row r="1024" ht="20.100000000000001" customHeight="1"/>
    <row r="1025" ht="20.100000000000001" customHeight="1"/>
    <row r="1026" ht="20.100000000000001" customHeight="1"/>
    <row r="1027" ht="20.100000000000001" customHeight="1"/>
    <row r="1028" ht="20.100000000000001" customHeight="1"/>
    <row r="1029" ht="20.100000000000001" customHeight="1"/>
    <row r="1030" ht="20.100000000000001" customHeight="1"/>
    <row r="1031" ht="20.100000000000001" customHeight="1"/>
    <row r="1032" ht="20.100000000000001" customHeight="1"/>
    <row r="1033" ht="20.100000000000001" customHeight="1"/>
    <row r="1034" ht="20.100000000000001" customHeight="1"/>
    <row r="1035" ht="20.100000000000001" customHeight="1"/>
    <row r="1036" ht="20.100000000000001" customHeight="1"/>
    <row r="1037" ht="20.100000000000001" customHeight="1"/>
    <row r="1038" ht="20.100000000000001" customHeight="1"/>
    <row r="1039" ht="20.100000000000001" customHeight="1"/>
    <row r="1040" ht="20.100000000000001" customHeight="1"/>
    <row r="1041" ht="20.100000000000001" customHeight="1"/>
    <row r="1042" ht="20.100000000000001" customHeight="1"/>
    <row r="1043" ht="20.100000000000001" customHeight="1"/>
    <row r="1044" ht="20.100000000000001" customHeight="1"/>
    <row r="1045" ht="20.100000000000001" customHeight="1"/>
    <row r="1046" ht="20.100000000000001" customHeight="1"/>
    <row r="1047" ht="20.100000000000001" customHeight="1"/>
    <row r="1048" ht="20.100000000000001" customHeight="1"/>
    <row r="1049" ht="20.100000000000001" customHeight="1"/>
    <row r="1050" ht="20.100000000000001" customHeight="1"/>
    <row r="1051" ht="20.100000000000001" customHeight="1"/>
    <row r="1052" ht="20.100000000000001" customHeight="1"/>
    <row r="1053" ht="20.100000000000001" customHeight="1"/>
    <row r="1054" ht="20.100000000000001" customHeight="1"/>
    <row r="1055" ht="20.100000000000001" customHeight="1"/>
    <row r="1056" ht="20.100000000000001" customHeight="1"/>
    <row r="1057" ht="20.100000000000001" customHeight="1"/>
    <row r="1058" ht="20.100000000000001" customHeight="1"/>
    <row r="1059" ht="20.100000000000001" customHeight="1"/>
    <row r="1060" ht="20.100000000000001" customHeight="1"/>
    <row r="1061" ht="20.100000000000001" customHeight="1"/>
    <row r="1062" ht="20.100000000000001" customHeight="1"/>
    <row r="1063" ht="20.100000000000001" customHeight="1"/>
    <row r="1064" ht="20.100000000000001" customHeight="1"/>
    <row r="1065" ht="20.100000000000001" customHeight="1"/>
    <row r="1066" ht="20.100000000000001" customHeight="1"/>
    <row r="1067" ht="20.100000000000001" customHeight="1"/>
    <row r="1068" ht="20.100000000000001" customHeight="1"/>
    <row r="1069" ht="20.100000000000001" customHeight="1"/>
    <row r="1070" ht="20.100000000000001" customHeight="1"/>
    <row r="1071" ht="20.100000000000001" customHeight="1"/>
    <row r="1072" ht="20.100000000000001" customHeight="1"/>
    <row r="1073" ht="20.100000000000001" customHeight="1"/>
    <row r="1074" ht="20.100000000000001" customHeight="1"/>
    <row r="1075" ht="20.100000000000001" customHeight="1"/>
    <row r="1076" ht="20.100000000000001" customHeight="1"/>
    <row r="1077" ht="20.100000000000001" customHeight="1"/>
    <row r="1078" ht="20.100000000000001" customHeight="1"/>
    <row r="1079" ht="20.100000000000001" customHeight="1"/>
    <row r="1080" ht="20.100000000000001" customHeight="1"/>
    <row r="1081" ht="20.100000000000001" customHeight="1"/>
    <row r="1082" ht="20.100000000000001" customHeight="1"/>
    <row r="1083" ht="20.100000000000001" customHeight="1"/>
    <row r="1084" ht="20.100000000000001" customHeight="1"/>
    <row r="1085" ht="20.100000000000001" customHeight="1"/>
    <row r="1086" ht="20.100000000000001" customHeight="1"/>
    <row r="1087" ht="20.100000000000001" customHeight="1"/>
    <row r="1088" ht="20.100000000000001" customHeight="1"/>
    <row r="1089" ht="20.100000000000001" customHeight="1"/>
    <row r="1090" ht="20.100000000000001" customHeight="1"/>
    <row r="1091" ht="20.100000000000001" customHeight="1"/>
    <row r="1092" ht="20.100000000000001" customHeight="1"/>
    <row r="1093" ht="20.100000000000001" customHeight="1"/>
    <row r="1094" ht="20.100000000000001" customHeight="1"/>
    <row r="1095" ht="20.100000000000001" customHeight="1"/>
    <row r="1096" ht="20.100000000000001" customHeight="1"/>
    <row r="1097" ht="20.100000000000001" customHeight="1"/>
    <row r="1098" ht="20.100000000000001" customHeight="1"/>
    <row r="1099" ht="20.100000000000001" customHeight="1"/>
    <row r="1100" ht="20.100000000000001" customHeight="1"/>
    <row r="1101" ht="20.100000000000001" customHeight="1"/>
    <row r="1102" ht="20.100000000000001" customHeight="1"/>
    <row r="1103" ht="20.100000000000001" customHeight="1"/>
    <row r="1104" ht="20.100000000000001" customHeight="1"/>
    <row r="1105" ht="20.100000000000001" customHeight="1"/>
    <row r="1106" ht="20.100000000000001" customHeight="1"/>
    <row r="1107" ht="20.100000000000001" customHeight="1"/>
    <row r="1108" ht="20.100000000000001" customHeight="1"/>
    <row r="1109" ht="20.100000000000001" customHeight="1"/>
    <row r="1110" ht="20.100000000000001" customHeight="1"/>
    <row r="1111" ht="20.100000000000001" customHeight="1"/>
    <row r="1112" ht="20.100000000000001" customHeight="1"/>
    <row r="1113" ht="20.100000000000001" customHeight="1"/>
    <row r="1114" ht="20.100000000000001" customHeight="1"/>
    <row r="1115" ht="20.100000000000001" customHeight="1"/>
    <row r="1116" ht="20.100000000000001" customHeight="1"/>
    <row r="1117" ht="20.100000000000001" customHeight="1"/>
    <row r="1118" ht="20.100000000000001" customHeight="1"/>
    <row r="1119" ht="20.100000000000001" customHeight="1"/>
    <row r="1120" ht="20.100000000000001" customHeight="1"/>
    <row r="1121" ht="20.100000000000001" customHeight="1"/>
    <row r="1122" ht="20.100000000000001" customHeight="1"/>
    <row r="1123" ht="20.100000000000001" customHeight="1"/>
    <row r="1124" ht="20.100000000000001" customHeight="1"/>
    <row r="1125" ht="20.100000000000001" customHeight="1"/>
    <row r="1126" ht="20.100000000000001" customHeight="1"/>
    <row r="1127" ht="20.100000000000001" customHeight="1"/>
    <row r="1128" ht="20.100000000000001" customHeight="1"/>
    <row r="1129" ht="20.100000000000001" customHeight="1"/>
    <row r="1130" ht="20.100000000000001" customHeight="1"/>
    <row r="1131" ht="20.100000000000001" customHeight="1"/>
    <row r="1132" ht="20.100000000000001" customHeight="1"/>
    <row r="1133" ht="20.100000000000001" customHeight="1"/>
    <row r="1134" ht="20.100000000000001" customHeight="1"/>
    <row r="1135" ht="20.100000000000001" customHeight="1"/>
    <row r="1136" ht="20.100000000000001" customHeight="1"/>
    <row r="1137" ht="20.100000000000001" customHeight="1"/>
    <row r="1138" ht="20.100000000000001" customHeight="1"/>
    <row r="1139" ht="20.100000000000001" customHeight="1"/>
    <row r="1140" ht="20.100000000000001" customHeight="1"/>
    <row r="1141" ht="20.100000000000001" customHeight="1"/>
    <row r="1142" ht="20.100000000000001" customHeight="1"/>
    <row r="1143" ht="20.100000000000001" customHeight="1"/>
    <row r="1144" ht="20.100000000000001" customHeight="1"/>
    <row r="1145" ht="20.100000000000001" customHeight="1"/>
    <row r="1146" ht="20.100000000000001" customHeight="1"/>
    <row r="1147" ht="20.100000000000001" customHeight="1"/>
    <row r="1148" ht="20.100000000000001" customHeight="1"/>
    <row r="1149" ht="20.100000000000001" customHeight="1"/>
    <row r="1150" ht="20.100000000000001" customHeight="1"/>
    <row r="1151" ht="20.100000000000001" customHeight="1"/>
    <row r="1152" ht="20.100000000000001" customHeight="1"/>
    <row r="1153" ht="20.100000000000001" customHeight="1"/>
    <row r="1154" ht="20.100000000000001" customHeight="1"/>
    <row r="1155" ht="20.100000000000001" customHeight="1"/>
    <row r="1156" ht="20.100000000000001" customHeight="1"/>
    <row r="1157" ht="20.100000000000001" customHeight="1"/>
    <row r="1158" ht="20.100000000000001" customHeight="1"/>
    <row r="1159" ht="20.100000000000001" customHeight="1"/>
    <row r="1160" ht="20.100000000000001" customHeight="1"/>
    <row r="1161" ht="20.100000000000001" customHeight="1"/>
    <row r="1162" ht="20.100000000000001" customHeight="1"/>
    <row r="1163" ht="20.100000000000001" customHeight="1"/>
    <row r="1164" ht="20.100000000000001" customHeight="1"/>
    <row r="1165" ht="20.100000000000001" customHeight="1"/>
    <row r="1166" ht="20.100000000000001" customHeight="1"/>
    <row r="1167" ht="20.100000000000001" customHeight="1"/>
    <row r="1168" ht="20.100000000000001" customHeight="1"/>
    <row r="1169" ht="20.100000000000001" customHeight="1"/>
    <row r="1170" ht="20.100000000000001" customHeight="1"/>
    <row r="1171" ht="20.100000000000001" customHeight="1"/>
    <row r="1172" ht="20.100000000000001" customHeight="1"/>
    <row r="1173" ht="20.100000000000001" customHeight="1"/>
    <row r="1174" ht="20.100000000000001" customHeight="1"/>
    <row r="1175" ht="20.100000000000001" customHeight="1"/>
    <row r="1176" ht="20.100000000000001" customHeight="1"/>
    <row r="1177" ht="20.100000000000001" customHeight="1"/>
    <row r="1178" ht="20.100000000000001" customHeight="1"/>
    <row r="1179" ht="20.100000000000001" customHeight="1"/>
    <row r="1180" ht="20.100000000000001" customHeight="1"/>
    <row r="1181" ht="20.100000000000001" customHeight="1"/>
    <row r="1182" ht="20.100000000000001" customHeight="1"/>
    <row r="1183" ht="20.100000000000001" customHeight="1"/>
    <row r="1184" ht="20.100000000000001" customHeight="1"/>
    <row r="1185" ht="20.100000000000001" customHeight="1"/>
    <row r="1186" ht="20.100000000000001" customHeight="1"/>
    <row r="1187" ht="20.100000000000001" customHeight="1"/>
    <row r="1188" ht="20.100000000000001" customHeight="1"/>
    <row r="1189" ht="20.100000000000001" customHeight="1"/>
    <row r="1190" ht="20.100000000000001" customHeight="1"/>
    <row r="1191" ht="20.100000000000001" customHeight="1"/>
    <row r="1192" ht="20.100000000000001" customHeight="1"/>
    <row r="1193" ht="20.100000000000001" customHeight="1"/>
    <row r="1194" ht="20.100000000000001" customHeight="1"/>
    <row r="1195" ht="20.100000000000001" customHeight="1"/>
    <row r="1196" ht="20.100000000000001" customHeight="1"/>
    <row r="1197" ht="20.100000000000001" customHeight="1"/>
    <row r="1198" ht="20.100000000000001" customHeight="1"/>
    <row r="1199" ht="20.100000000000001" customHeight="1"/>
    <row r="1200" ht="20.100000000000001" customHeight="1"/>
    <row r="1201" ht="20.100000000000001" customHeight="1"/>
    <row r="1202" ht="20.100000000000001" customHeight="1"/>
    <row r="1203" ht="20.100000000000001" customHeight="1"/>
    <row r="1204" ht="20.100000000000001" customHeight="1"/>
    <row r="1205" ht="20.100000000000001" customHeight="1"/>
    <row r="1206" ht="20.100000000000001" customHeight="1"/>
    <row r="1207" ht="20.100000000000001" customHeight="1"/>
    <row r="1208" ht="20.100000000000001" customHeight="1"/>
    <row r="1209" ht="20.100000000000001" customHeight="1"/>
    <row r="1210" ht="20.100000000000001" customHeight="1"/>
    <row r="1211" ht="20.100000000000001" customHeight="1"/>
    <row r="1212" ht="20.100000000000001" customHeight="1"/>
    <row r="1213" ht="20.100000000000001" customHeight="1"/>
    <row r="1214" ht="20.100000000000001" customHeight="1"/>
    <row r="1215" ht="20.100000000000001" customHeight="1"/>
    <row r="1216" ht="20.100000000000001" customHeight="1"/>
    <row r="1217" ht="20.100000000000001" customHeight="1"/>
    <row r="1218" ht="20.100000000000001" customHeight="1"/>
    <row r="1219" ht="20.100000000000001" customHeight="1"/>
    <row r="1220" ht="20.100000000000001" customHeight="1"/>
    <row r="1221" ht="20.100000000000001" customHeight="1"/>
    <row r="1222" ht="20.100000000000001" customHeight="1"/>
    <row r="1223" ht="20.100000000000001" customHeight="1"/>
    <row r="1224" ht="20.100000000000001" customHeight="1"/>
    <row r="1225" ht="20.100000000000001" customHeight="1"/>
    <row r="1226" ht="20.100000000000001" customHeight="1"/>
    <row r="1227" ht="20.100000000000001" customHeight="1"/>
    <row r="1228" ht="20.100000000000001" customHeight="1"/>
    <row r="1229" ht="20.100000000000001" customHeight="1"/>
    <row r="1230" ht="20.100000000000001" customHeight="1"/>
    <row r="1231" ht="20.100000000000001" customHeight="1"/>
    <row r="1232" ht="20.100000000000001" customHeight="1"/>
    <row r="1233" ht="20.100000000000001" customHeight="1"/>
    <row r="1234" ht="20.100000000000001" customHeight="1"/>
    <row r="1235" ht="20.100000000000001" customHeight="1"/>
    <row r="1236" ht="20.100000000000001" customHeight="1"/>
    <row r="1237" ht="20.100000000000001" customHeight="1"/>
    <row r="1238" ht="20.100000000000001" customHeight="1"/>
    <row r="1239" ht="20.100000000000001" customHeight="1"/>
    <row r="1240" ht="20.100000000000001" customHeight="1"/>
    <row r="1241" ht="20.100000000000001" customHeight="1"/>
    <row r="1242" ht="20.100000000000001" customHeight="1"/>
    <row r="1243" ht="20.100000000000001" customHeight="1"/>
    <row r="1244" ht="20.100000000000001" customHeight="1"/>
    <row r="1245" ht="20.100000000000001" customHeight="1"/>
    <row r="1246" ht="20.100000000000001" customHeight="1"/>
    <row r="1247" ht="20.100000000000001" customHeight="1"/>
    <row r="1248" ht="20.100000000000001" customHeight="1"/>
    <row r="1249" ht="20.100000000000001" customHeight="1"/>
    <row r="1250" ht="20.100000000000001" customHeight="1"/>
    <row r="1251" ht="20.100000000000001" customHeight="1"/>
    <row r="1252" ht="20.100000000000001" customHeight="1"/>
    <row r="1253" ht="20.100000000000001" customHeight="1"/>
    <row r="1254" ht="20.100000000000001" customHeight="1"/>
    <row r="1255" ht="20.100000000000001" customHeight="1"/>
    <row r="1256" ht="20.100000000000001" customHeight="1"/>
    <row r="1257" ht="20.100000000000001" customHeight="1"/>
    <row r="1258" ht="20.100000000000001" customHeight="1"/>
    <row r="1259" ht="20.100000000000001" customHeight="1"/>
    <row r="1260" ht="20.100000000000001" customHeight="1"/>
    <row r="1261" ht="20.100000000000001" customHeight="1"/>
    <row r="1262" ht="20.100000000000001" customHeight="1"/>
    <row r="1263" ht="20.100000000000001" customHeight="1"/>
    <row r="1264" ht="20.100000000000001" customHeight="1"/>
    <row r="1265" ht="20.100000000000001" customHeight="1"/>
    <row r="1266" ht="20.100000000000001" customHeight="1"/>
    <row r="1267" ht="20.100000000000001" customHeight="1"/>
    <row r="1268" ht="20.100000000000001" customHeight="1"/>
    <row r="1269" ht="20.100000000000001" customHeight="1"/>
    <row r="1270" ht="20.100000000000001" customHeight="1"/>
    <row r="1271" ht="20.100000000000001" customHeight="1"/>
    <row r="1272" ht="20.100000000000001" customHeight="1"/>
    <row r="1273" ht="20.100000000000001" customHeight="1"/>
    <row r="1274" ht="20.100000000000001" customHeight="1"/>
    <row r="1275" ht="20.100000000000001" customHeight="1"/>
    <row r="1276" ht="20.100000000000001" customHeight="1"/>
    <row r="1277" ht="20.100000000000001" customHeight="1"/>
    <row r="1278" ht="20.100000000000001" customHeight="1"/>
    <row r="1279" ht="20.100000000000001" customHeight="1"/>
    <row r="1280" ht="20.100000000000001" customHeight="1"/>
    <row r="1281" ht="20.100000000000001" customHeight="1"/>
    <row r="1282" ht="20.100000000000001" customHeight="1"/>
    <row r="1283" ht="20.100000000000001" customHeight="1"/>
    <row r="1284" ht="20.100000000000001" customHeight="1"/>
    <row r="1285" ht="20.100000000000001" customHeight="1"/>
    <row r="1286" ht="20.100000000000001" customHeight="1"/>
    <row r="1287" ht="20.100000000000001" customHeight="1"/>
    <row r="1288" ht="20.100000000000001" customHeight="1"/>
    <row r="1289" ht="20.100000000000001" customHeight="1"/>
    <row r="1290" ht="20.100000000000001" customHeight="1"/>
    <row r="1291" ht="20.100000000000001" customHeight="1"/>
    <row r="1292" ht="20.100000000000001" customHeight="1"/>
    <row r="1293" ht="20.100000000000001" customHeight="1"/>
    <row r="1294" ht="20.100000000000001" customHeight="1"/>
    <row r="1295" ht="20.100000000000001" customHeight="1"/>
    <row r="1296" ht="20.100000000000001" customHeight="1"/>
    <row r="1297" ht="20.100000000000001" customHeight="1"/>
    <row r="1298" ht="20.100000000000001" customHeight="1"/>
    <row r="1299" ht="20.100000000000001" customHeight="1"/>
    <row r="1300" ht="20.100000000000001" customHeight="1"/>
    <row r="1301" ht="20.100000000000001" customHeight="1"/>
    <row r="1302" ht="20.100000000000001" customHeight="1"/>
    <row r="1303" ht="20.100000000000001" customHeight="1"/>
    <row r="1304" ht="20.100000000000001" customHeight="1"/>
    <row r="1305" ht="20.100000000000001" customHeight="1"/>
    <row r="1306" ht="20.100000000000001" customHeight="1"/>
    <row r="1307" ht="20.100000000000001" customHeight="1"/>
    <row r="1308" ht="20.100000000000001" customHeight="1"/>
    <row r="1309" ht="20.100000000000001" customHeight="1"/>
    <row r="1310" ht="20.100000000000001" customHeight="1"/>
    <row r="1311" ht="20.100000000000001" customHeight="1"/>
    <row r="1312" ht="20.100000000000001" customHeight="1"/>
    <row r="1313" ht="20.100000000000001" customHeight="1"/>
    <row r="1314" ht="20.100000000000001" customHeight="1"/>
    <row r="1315" ht="20.100000000000001" customHeight="1"/>
    <row r="1316" ht="20.100000000000001" customHeight="1"/>
    <row r="1317" ht="20.100000000000001" customHeight="1"/>
    <row r="1318" ht="20.100000000000001" customHeight="1"/>
    <row r="1319" ht="20.100000000000001" customHeight="1"/>
    <row r="1320" ht="20.100000000000001" customHeight="1"/>
    <row r="1321" ht="20.100000000000001" customHeight="1"/>
    <row r="1322" ht="20.100000000000001" customHeight="1"/>
    <row r="1323" ht="20.100000000000001" customHeight="1"/>
    <row r="1324" ht="20.100000000000001" customHeight="1"/>
    <row r="1325" ht="20.100000000000001" customHeight="1"/>
    <row r="1326" ht="20.100000000000001" customHeight="1"/>
    <row r="1327" ht="20.100000000000001" customHeight="1"/>
    <row r="1328" ht="20.100000000000001" customHeight="1"/>
    <row r="1329" ht="20.100000000000001" customHeight="1"/>
    <row r="1330" ht="20.100000000000001" customHeight="1"/>
    <row r="1331" ht="20.100000000000001" customHeight="1"/>
    <row r="1332" ht="20.100000000000001" customHeight="1"/>
    <row r="1333" ht="20.100000000000001" customHeight="1"/>
    <row r="1334" ht="20.100000000000001" customHeight="1"/>
    <row r="1335" ht="20.100000000000001" customHeight="1"/>
    <row r="1336" ht="20.100000000000001" customHeight="1"/>
    <row r="1337" ht="20.100000000000001" customHeight="1"/>
    <row r="1338" ht="20.100000000000001" customHeight="1"/>
    <row r="1339" ht="20.100000000000001" customHeight="1"/>
    <row r="1340" ht="20.100000000000001" customHeight="1"/>
    <row r="1341" ht="20.100000000000001" customHeight="1"/>
    <row r="1342" ht="20.100000000000001" customHeight="1"/>
    <row r="1343" ht="20.100000000000001" customHeight="1"/>
    <row r="1344" ht="20.100000000000001" customHeight="1"/>
    <row r="1345" ht="20.100000000000001" customHeight="1"/>
    <row r="1346" ht="20.100000000000001" customHeight="1"/>
    <row r="1347" ht="20.100000000000001" customHeight="1"/>
    <row r="1348" ht="20.100000000000001" customHeight="1"/>
    <row r="1349" ht="20.100000000000001" customHeight="1"/>
    <row r="1350" ht="20.100000000000001" customHeight="1"/>
    <row r="1351" ht="20.100000000000001" customHeight="1"/>
    <row r="1352" ht="20.100000000000001" customHeight="1"/>
    <row r="1353" ht="20.100000000000001" customHeight="1"/>
    <row r="1354" ht="20.100000000000001" customHeight="1"/>
    <row r="1355" ht="20.100000000000001" customHeight="1"/>
    <row r="1356" ht="20.100000000000001" customHeight="1"/>
    <row r="1357" ht="20.100000000000001" customHeight="1"/>
    <row r="1358" ht="20.100000000000001" customHeight="1"/>
    <row r="1359" ht="20.100000000000001" customHeight="1"/>
    <row r="1360" ht="20.100000000000001" customHeight="1"/>
    <row r="1361" ht="20.100000000000001" customHeight="1"/>
    <row r="1362" ht="20.100000000000001" customHeight="1"/>
    <row r="1363" ht="20.100000000000001" customHeight="1"/>
    <row r="1364" ht="20.100000000000001" customHeight="1"/>
    <row r="1365" ht="20.100000000000001" customHeight="1"/>
    <row r="1366" ht="20.100000000000001" customHeight="1"/>
    <row r="1367" ht="20.100000000000001" customHeight="1"/>
    <row r="1368" ht="20.100000000000001" customHeight="1"/>
    <row r="1369" ht="20.100000000000001" customHeight="1"/>
    <row r="1370" ht="20.100000000000001" customHeight="1"/>
    <row r="1371" ht="20.100000000000001" customHeight="1"/>
    <row r="1372" ht="20.100000000000001" customHeight="1"/>
    <row r="1373" ht="20.100000000000001" customHeight="1"/>
    <row r="1374" ht="20.100000000000001" customHeight="1"/>
    <row r="1375" ht="20.100000000000001" customHeight="1"/>
    <row r="1376" ht="20.100000000000001" customHeight="1"/>
    <row r="1377" ht="20.100000000000001" customHeight="1"/>
    <row r="1378" ht="20.100000000000001" customHeight="1"/>
    <row r="1379" ht="20.100000000000001" customHeight="1"/>
    <row r="1380" ht="20.100000000000001" customHeight="1"/>
    <row r="1381" ht="20.100000000000001" customHeight="1"/>
    <row r="1382" ht="20.100000000000001" customHeight="1"/>
    <row r="1383" ht="20.100000000000001" customHeight="1"/>
    <row r="1384" ht="20.100000000000001" customHeight="1"/>
    <row r="1385" ht="20.100000000000001" customHeight="1"/>
    <row r="1386" ht="20.100000000000001" customHeight="1"/>
    <row r="1387" ht="20.100000000000001" customHeight="1"/>
    <row r="1388" ht="20.100000000000001" customHeight="1"/>
    <row r="1389" ht="20.100000000000001" customHeight="1"/>
    <row r="1390" ht="20.100000000000001" customHeight="1"/>
    <row r="1391" ht="20.100000000000001" customHeight="1"/>
    <row r="1392" ht="20.100000000000001" customHeight="1"/>
    <row r="1393" ht="20.100000000000001" customHeight="1"/>
    <row r="1394" ht="20.100000000000001" customHeight="1"/>
    <row r="1395" ht="20.100000000000001" customHeight="1"/>
    <row r="1396" ht="20.100000000000001" customHeight="1"/>
    <row r="1397" ht="20.100000000000001" customHeight="1"/>
    <row r="1398" ht="20.100000000000001" customHeight="1"/>
    <row r="1399" ht="20.100000000000001" customHeight="1"/>
    <row r="1400" ht="20.100000000000001" customHeight="1"/>
    <row r="1401" ht="20.100000000000001" customHeight="1"/>
    <row r="1402" ht="20.100000000000001" customHeight="1"/>
    <row r="1403" ht="20.100000000000001" customHeight="1"/>
    <row r="1404" ht="20.100000000000001" customHeight="1"/>
    <row r="1405" ht="20.100000000000001" customHeight="1"/>
    <row r="1406" ht="20.100000000000001" customHeight="1"/>
    <row r="1407" ht="20.100000000000001" customHeight="1"/>
    <row r="1408" ht="20.100000000000001" customHeight="1"/>
    <row r="1409" ht="20.100000000000001" customHeight="1"/>
    <row r="1410" ht="20.100000000000001" customHeight="1"/>
    <row r="1411" ht="20.100000000000001" customHeight="1"/>
    <row r="1412" ht="20.100000000000001" customHeight="1"/>
    <row r="1413" ht="20.100000000000001" customHeight="1"/>
    <row r="1414" ht="20.100000000000001" customHeight="1"/>
    <row r="1415" ht="20.100000000000001" customHeight="1"/>
    <row r="1416" ht="20.100000000000001" customHeight="1"/>
    <row r="1417" ht="20.100000000000001" customHeight="1"/>
    <row r="1418" ht="20.100000000000001" customHeight="1"/>
    <row r="1419" ht="20.100000000000001" customHeight="1"/>
    <row r="1420" ht="20.100000000000001" customHeight="1"/>
    <row r="1421" ht="20.100000000000001" customHeight="1"/>
    <row r="1422" ht="20.100000000000001" customHeight="1"/>
    <row r="1423" ht="20.100000000000001" customHeight="1"/>
    <row r="1424" ht="20.100000000000001" customHeight="1"/>
    <row r="1425" ht="20.100000000000001" customHeight="1"/>
    <row r="1426" ht="20.100000000000001" customHeight="1"/>
    <row r="1427" ht="20.100000000000001" customHeight="1"/>
    <row r="1428" ht="20.100000000000001" customHeight="1"/>
    <row r="1429" ht="20.100000000000001" customHeight="1"/>
    <row r="1430" ht="20.100000000000001" customHeight="1"/>
    <row r="1431" ht="20.100000000000001" customHeight="1"/>
    <row r="1432" ht="20.100000000000001" customHeight="1"/>
    <row r="1433" ht="20.100000000000001" customHeight="1"/>
    <row r="1434" ht="20.100000000000001" customHeight="1"/>
    <row r="1435" ht="20.100000000000001" customHeight="1"/>
    <row r="1436" ht="20.100000000000001" customHeight="1"/>
    <row r="1437" ht="20.100000000000001" customHeight="1"/>
    <row r="1438" ht="20.100000000000001" customHeight="1"/>
    <row r="1439" ht="20.100000000000001" customHeight="1"/>
    <row r="1440" ht="20.100000000000001" customHeight="1"/>
    <row r="1441" ht="20.100000000000001" customHeight="1"/>
    <row r="1442" ht="20.100000000000001" customHeight="1"/>
    <row r="1443" ht="20.100000000000001" customHeight="1"/>
    <row r="1444" ht="20.100000000000001" customHeight="1"/>
    <row r="1445" ht="20.100000000000001" customHeight="1"/>
    <row r="1446" ht="20.100000000000001" customHeight="1"/>
    <row r="1447" ht="20.100000000000001" customHeight="1"/>
    <row r="1448" ht="20.100000000000001" customHeight="1"/>
    <row r="1449" ht="20.100000000000001" customHeight="1"/>
    <row r="1450" ht="20.100000000000001" customHeight="1"/>
    <row r="1451" ht="20.100000000000001" customHeight="1"/>
    <row r="1452" ht="20.100000000000001" customHeight="1"/>
    <row r="1453" ht="20.100000000000001" customHeight="1"/>
    <row r="1454" ht="20.100000000000001" customHeight="1"/>
    <row r="1455" ht="20.100000000000001" customHeight="1"/>
    <row r="1456" ht="20.100000000000001" customHeight="1"/>
    <row r="1457" ht="20.100000000000001" customHeight="1"/>
    <row r="1458" ht="20.100000000000001" customHeight="1"/>
    <row r="1459" ht="20.100000000000001" customHeight="1"/>
    <row r="1460" ht="20.100000000000001" customHeight="1"/>
    <row r="1461" ht="20.100000000000001" customHeight="1"/>
    <row r="1462" ht="20.100000000000001" customHeight="1"/>
    <row r="1463" ht="20.100000000000001" customHeight="1"/>
    <row r="1464" ht="20.100000000000001" customHeight="1"/>
    <row r="1465" ht="20.100000000000001" customHeight="1"/>
    <row r="1466" ht="20.100000000000001" customHeight="1"/>
    <row r="1467" ht="20.100000000000001" customHeight="1"/>
    <row r="1468" ht="20.100000000000001" customHeight="1"/>
    <row r="1469" ht="20.100000000000001" customHeight="1"/>
    <row r="1470" ht="20.100000000000001" customHeight="1"/>
    <row r="1471" ht="20.100000000000001" customHeight="1"/>
    <row r="1472" ht="20.100000000000001" customHeight="1"/>
    <row r="1473" ht="20.100000000000001" customHeight="1"/>
    <row r="1474" ht="20.100000000000001" customHeight="1"/>
    <row r="1475" ht="20.100000000000001" customHeight="1"/>
    <row r="1476" ht="20.100000000000001" customHeight="1"/>
    <row r="1477" ht="20.100000000000001" customHeight="1"/>
    <row r="1478" ht="20.100000000000001" customHeight="1"/>
    <row r="1479" ht="20.100000000000001" customHeight="1"/>
    <row r="1480" ht="20.100000000000001" customHeight="1"/>
    <row r="1481" ht="20.100000000000001" customHeight="1"/>
    <row r="1482" ht="20.100000000000001" customHeight="1"/>
    <row r="1483" ht="20.100000000000001" customHeight="1"/>
    <row r="1484" ht="20.100000000000001" customHeight="1"/>
    <row r="1485" ht="20.100000000000001" customHeight="1"/>
    <row r="1486" ht="20.100000000000001" customHeight="1"/>
    <row r="1487" ht="20.100000000000001" customHeight="1"/>
    <row r="1488" ht="20.100000000000001" customHeight="1"/>
    <row r="1489" ht="20.100000000000001" customHeight="1"/>
    <row r="1490" ht="20.100000000000001" customHeight="1"/>
    <row r="1491" ht="20.100000000000001" customHeight="1"/>
    <row r="1492" ht="20.100000000000001" customHeight="1"/>
    <row r="1493" ht="20.100000000000001" customHeight="1"/>
    <row r="1494" ht="20.100000000000001" customHeight="1"/>
    <row r="1495" ht="20.100000000000001" customHeight="1"/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61C3D1F-7009-4A3F-92A4-CB1F7F52FF00}">
          <x14:formula1>
            <xm:f>'Prévision de trésorerie'!$B$38:$B$65</xm:f>
          </x14:formula1>
          <xm:sqref>C12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O15"/>
  <sheetViews>
    <sheetView showGridLines="0" zoomScaleNormal="100" workbookViewId="0">
      <selection activeCell="N8" sqref="N8"/>
    </sheetView>
  </sheetViews>
  <sheetFormatPr baseColWidth="10" defaultColWidth="8.88671875" defaultRowHeight="21.95" customHeight="1"/>
  <cols>
    <col min="1" max="1" width="1.77734375" style="9" customWidth="1"/>
    <col min="2" max="3" width="14.88671875" style="7" customWidth="1"/>
    <col min="4" max="4" width="4.77734375" style="7" customWidth="1"/>
    <col min="5" max="10" width="8.88671875" style="9"/>
    <col min="11" max="11" width="18.6640625" style="9" customWidth="1"/>
    <col min="12" max="12" width="1.77734375" style="9" customWidth="1"/>
    <col min="13" max="13" width="6.21875" style="12" bestFit="1" customWidth="1"/>
    <col min="14" max="14" width="17.77734375" style="12" bestFit="1" customWidth="1"/>
    <col min="15" max="15" width="14.77734375" style="12" bestFit="1" customWidth="1"/>
    <col min="16" max="16384" width="8.88671875" style="9"/>
  </cols>
  <sheetData>
    <row r="1" spans="2:15" ht="116.25" customHeight="1">
      <c r="B1" s="8"/>
      <c r="E1" s="7"/>
      <c r="F1" s="7"/>
      <c r="G1" s="7"/>
      <c r="H1" s="7"/>
      <c r="I1" s="7"/>
      <c r="J1" s="7"/>
      <c r="K1" s="7"/>
      <c r="L1" s="7" t="s">
        <v>31</v>
      </c>
      <c r="M1" s="7"/>
      <c r="N1" s="7"/>
      <c r="O1" s="7"/>
    </row>
    <row r="2" spans="2:15" ht="32.1" customHeight="1"/>
    <row r="3" spans="2:15" ht="32.1" customHeight="1">
      <c r="B3" s="13" t="s">
        <v>32</v>
      </c>
      <c r="C3" s="14" t="s">
        <v>33</v>
      </c>
      <c r="M3" s="15" t="str">
        <f>B3</f>
        <v>Mois</v>
      </c>
      <c r="N3" s="15" t="s">
        <v>34</v>
      </c>
      <c r="O3" s="15" t="s">
        <v>35</v>
      </c>
    </row>
    <row r="4" spans="2:15" s="2" customFormat="1" ht="21.95" customHeight="1">
      <c r="B4" s="62">
        <f ca="1">'Prévision de trésorerie'!C21</f>
        <v>44621</v>
      </c>
      <c r="C4" s="54">
        <f>'Prévision de trésorerie'!C22</f>
        <v>106272</v>
      </c>
      <c r="D4" s="7"/>
      <c r="M4" s="66">
        <f t="shared" ref="M4:M15" ca="1" si="0">B4</f>
        <v>44621</v>
      </c>
      <c r="N4" s="55">
        <f t="shared" ref="N4:N15" si="1">IF(C4&lt;Minimum_trésorerie,0,C4)</f>
        <v>106272</v>
      </c>
      <c r="O4" s="55">
        <f t="shared" ref="O4:O15" si="2">IF(C4&lt;Minimum_trésorerie,C4,0)</f>
        <v>0</v>
      </c>
    </row>
    <row r="5" spans="2:15" s="2" customFormat="1" ht="21.95" customHeight="1">
      <c r="B5" s="63">
        <f ca="1">'Prévision de trésorerie'!D21</f>
        <v>44652</v>
      </c>
      <c r="C5" s="56">
        <f ca="1">'Prévision de trésorerie'!D22</f>
        <v>106272</v>
      </c>
      <c r="D5" s="7"/>
      <c r="M5" s="66">
        <f t="shared" ca="1" si="0"/>
        <v>44652</v>
      </c>
      <c r="N5" s="55">
        <f t="shared" ca="1" si="1"/>
        <v>106272</v>
      </c>
      <c r="O5" s="55">
        <f t="shared" ca="1" si="2"/>
        <v>0</v>
      </c>
    </row>
    <row r="6" spans="2:15" s="2" customFormat="1" ht="21.95" customHeight="1">
      <c r="B6" s="64">
        <f ca="1">'Prévision de trésorerie'!E21</f>
        <v>44682</v>
      </c>
      <c r="C6" s="57">
        <f ca="1">'Prévision de trésorerie'!E22</f>
        <v>106272</v>
      </c>
      <c r="D6" s="7"/>
      <c r="M6" s="66">
        <f t="shared" ca="1" si="0"/>
        <v>44682</v>
      </c>
      <c r="N6" s="55">
        <f t="shared" ca="1" si="1"/>
        <v>106272</v>
      </c>
      <c r="O6" s="55">
        <f t="shared" ca="1" si="2"/>
        <v>0</v>
      </c>
    </row>
    <row r="7" spans="2:15" s="2" customFormat="1" ht="21.95" customHeight="1">
      <c r="B7" s="63">
        <f ca="1">'Prévision de trésorerie'!F21</f>
        <v>44713</v>
      </c>
      <c r="C7" s="56">
        <f ca="1">'Prévision de trésorerie'!F22</f>
        <v>106272</v>
      </c>
      <c r="D7" s="7"/>
      <c r="M7" s="66">
        <f t="shared" ca="1" si="0"/>
        <v>44713</v>
      </c>
      <c r="N7" s="55">
        <f t="shared" ca="1" si="1"/>
        <v>106272</v>
      </c>
      <c r="O7" s="55">
        <f t="shared" ca="1" si="2"/>
        <v>0</v>
      </c>
    </row>
    <row r="8" spans="2:15" s="2" customFormat="1" ht="21.95" customHeight="1">
      <c r="B8" s="64">
        <f ca="1">'Prévision de trésorerie'!G21</f>
        <v>44743</v>
      </c>
      <c r="C8" s="57">
        <f ca="1">'Prévision de trésorerie'!G22</f>
        <v>106272</v>
      </c>
      <c r="D8" s="7"/>
      <c r="M8" s="66">
        <f t="shared" ca="1" si="0"/>
        <v>44743</v>
      </c>
      <c r="N8" s="55">
        <f t="shared" ca="1" si="1"/>
        <v>106272</v>
      </c>
      <c r="O8" s="55">
        <f t="shared" ca="1" si="2"/>
        <v>0</v>
      </c>
    </row>
    <row r="9" spans="2:15" s="2" customFormat="1" ht="21.95" customHeight="1">
      <c r="B9" s="63">
        <f ca="1">'Prévision de trésorerie'!H21</f>
        <v>44774</v>
      </c>
      <c r="C9" s="56">
        <f ca="1">'Prévision de trésorerie'!H22</f>
        <v>106272</v>
      </c>
      <c r="D9" s="7"/>
      <c r="M9" s="66">
        <f t="shared" ca="1" si="0"/>
        <v>44774</v>
      </c>
      <c r="N9" s="55">
        <f t="shared" ca="1" si="1"/>
        <v>106272</v>
      </c>
      <c r="O9" s="55">
        <f t="shared" ca="1" si="2"/>
        <v>0</v>
      </c>
    </row>
    <row r="10" spans="2:15" s="2" customFormat="1" ht="21.95" customHeight="1">
      <c r="B10" s="64">
        <f ca="1">'Prévision de trésorerie'!I21</f>
        <v>44805</v>
      </c>
      <c r="C10" s="57">
        <f ca="1">'Prévision de trésorerie'!I22</f>
        <v>106272</v>
      </c>
      <c r="D10" s="7"/>
      <c r="M10" s="66">
        <f t="shared" ca="1" si="0"/>
        <v>44805</v>
      </c>
      <c r="N10" s="55">
        <f t="shared" ca="1" si="1"/>
        <v>106272</v>
      </c>
      <c r="O10" s="55">
        <f t="shared" ca="1" si="2"/>
        <v>0</v>
      </c>
    </row>
    <row r="11" spans="2:15" s="2" customFormat="1" ht="21.95" customHeight="1">
      <c r="B11" s="63">
        <f ca="1">'Prévision de trésorerie'!J21</f>
        <v>44835</v>
      </c>
      <c r="C11" s="56">
        <f ca="1">'Prévision de trésorerie'!J22</f>
        <v>106272</v>
      </c>
      <c r="D11" s="7"/>
      <c r="M11" s="66">
        <f t="shared" ca="1" si="0"/>
        <v>44835</v>
      </c>
      <c r="N11" s="55">
        <f t="shared" ca="1" si="1"/>
        <v>106272</v>
      </c>
      <c r="O11" s="55">
        <f t="shared" ca="1" si="2"/>
        <v>0</v>
      </c>
    </row>
    <row r="12" spans="2:15" s="2" customFormat="1" ht="21.95" customHeight="1">
      <c r="B12" s="64">
        <f ca="1">'Prévision de trésorerie'!K21</f>
        <v>44866</v>
      </c>
      <c r="C12" s="57">
        <f ca="1">'Prévision de trésorerie'!K22</f>
        <v>106272</v>
      </c>
      <c r="D12" s="7"/>
      <c r="M12" s="66">
        <f t="shared" ca="1" si="0"/>
        <v>44866</v>
      </c>
      <c r="N12" s="55">
        <f t="shared" ca="1" si="1"/>
        <v>106272</v>
      </c>
      <c r="O12" s="55">
        <f t="shared" ca="1" si="2"/>
        <v>0</v>
      </c>
    </row>
    <row r="13" spans="2:15" s="2" customFormat="1" ht="21.95" customHeight="1">
      <c r="B13" s="63">
        <f ca="1">'Prévision de trésorerie'!L21</f>
        <v>44896</v>
      </c>
      <c r="C13" s="56">
        <f ca="1">'Prévision de trésorerie'!L22</f>
        <v>106272</v>
      </c>
      <c r="D13" s="7"/>
      <c r="M13" s="66">
        <f t="shared" ca="1" si="0"/>
        <v>44896</v>
      </c>
      <c r="N13" s="55">
        <f t="shared" ca="1" si="1"/>
        <v>106272</v>
      </c>
      <c r="O13" s="55">
        <f t="shared" ca="1" si="2"/>
        <v>0</v>
      </c>
    </row>
    <row r="14" spans="2:15" s="2" customFormat="1" ht="21.95" customHeight="1">
      <c r="B14" s="64">
        <f ca="1">'Prévision de trésorerie'!M21</f>
        <v>44927</v>
      </c>
      <c r="C14" s="57">
        <f ca="1">'Prévision de trésorerie'!M22</f>
        <v>106272</v>
      </c>
      <c r="D14" s="7"/>
      <c r="M14" s="66">
        <f t="shared" ca="1" si="0"/>
        <v>44927</v>
      </c>
      <c r="N14" s="55">
        <f t="shared" ca="1" si="1"/>
        <v>106272</v>
      </c>
      <c r="O14" s="55">
        <f t="shared" ca="1" si="2"/>
        <v>0</v>
      </c>
    </row>
    <row r="15" spans="2:15" s="2" customFormat="1" ht="21.95" customHeight="1">
      <c r="B15" s="65">
        <f ca="1">'Prévision de trésorerie'!N21</f>
        <v>44958</v>
      </c>
      <c r="C15" s="58">
        <f ca="1">'Prévision de trésorerie'!N22</f>
        <v>106272</v>
      </c>
      <c r="D15" s="7"/>
      <c r="M15" s="66">
        <f t="shared" ca="1" si="0"/>
        <v>44958</v>
      </c>
      <c r="N15" s="55">
        <f t="shared" ca="1" si="1"/>
        <v>106272</v>
      </c>
      <c r="O15" s="55">
        <f t="shared" ca="1" si="2"/>
        <v>0</v>
      </c>
    </row>
  </sheetData>
  <phoneticPr fontId="5" type="noConversion"/>
  <dataValidations count="1">
    <dataValidation allowBlank="1" showInputMessage="1" showErrorMessage="1" prompt="Cet onglet est automatiquement lu à partir de l’onglet Prévision de trésorerie et synthétise la prévision avec un tableau et un graphique." sqref="A1" xr:uid="{00000000-0002-0000-0100-000000000000}"/>
  </dataValidations>
  <printOptions horizontalCentered="1"/>
  <pageMargins left="0.5" right="0.5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626CDD-4AAC-4EDA-8041-D0A42A4AAF9A}">
  <dimension ref="A4:K25"/>
  <sheetViews>
    <sheetView tabSelected="1" workbookViewId="0">
      <selection activeCell="D16" sqref="D16"/>
    </sheetView>
  </sheetViews>
  <sheetFormatPr baseColWidth="10" defaultRowHeight="15.75"/>
  <cols>
    <col min="1" max="1" width="1.77734375" style="9" customWidth="1"/>
    <col min="2" max="2" width="7.5546875" style="102" customWidth="1"/>
    <col min="3" max="3" width="11.5546875" style="100"/>
  </cols>
  <sheetData>
    <row r="4" spans="1:11">
      <c r="A4" s="2"/>
    </row>
    <row r="5" spans="1:11">
      <c r="A5" s="2"/>
    </row>
    <row r="6" spans="1:11">
      <c r="A6" s="2"/>
    </row>
    <row r="7" spans="1:11">
      <c r="A7" s="2"/>
    </row>
    <row r="8" spans="1:11">
      <c r="A8" s="2"/>
    </row>
    <row r="9" spans="1:11">
      <c r="A9" s="2"/>
      <c r="B9" s="103" t="s">
        <v>88</v>
      </c>
      <c r="C9" s="106">
        <f>MAX(B:B)</f>
        <v>1</v>
      </c>
      <c r="D9" s="94" t="s">
        <v>89</v>
      </c>
      <c r="E9" s="105">
        <f>MAX(C:C)</f>
        <v>44600</v>
      </c>
      <c r="F9" s="94"/>
      <c r="G9" s="94"/>
      <c r="H9" s="94"/>
      <c r="I9" s="94"/>
      <c r="J9" s="94"/>
      <c r="K9" s="94"/>
    </row>
    <row r="10" spans="1:11">
      <c r="A10" s="2"/>
    </row>
    <row r="11" spans="1:11" s="98" customFormat="1" ht="5.0999999999999996" customHeight="1">
      <c r="B11" s="101"/>
      <c r="C11" s="104"/>
      <c r="D11" s="99"/>
      <c r="E11" s="99"/>
      <c r="F11" s="99"/>
      <c r="G11" s="99"/>
      <c r="H11" s="99"/>
      <c r="I11" s="99"/>
      <c r="J11" s="99"/>
      <c r="K11" s="99"/>
    </row>
    <row r="12" spans="1:11">
      <c r="A12" s="2"/>
    </row>
    <row r="13" spans="1:11">
      <c r="A13" s="2"/>
      <c r="B13" s="102">
        <v>1</v>
      </c>
      <c r="C13" s="100">
        <v>44599</v>
      </c>
      <c r="D13" t="s">
        <v>94</v>
      </c>
    </row>
    <row r="14" spans="1:11">
      <c r="C14" s="100">
        <v>44600</v>
      </c>
      <c r="E14" t="s">
        <v>90</v>
      </c>
    </row>
    <row r="15" spans="1:11">
      <c r="C15" s="100">
        <v>44599</v>
      </c>
      <c r="E15" t="s">
        <v>91</v>
      </c>
    </row>
    <row r="16" spans="1:11">
      <c r="C16" s="100">
        <v>44599</v>
      </c>
      <c r="E16" t="s">
        <v>92</v>
      </c>
    </row>
    <row r="17" spans="3:6">
      <c r="F17" t="s">
        <v>93</v>
      </c>
    </row>
    <row r="19" spans="3:6">
      <c r="C19" s="100">
        <v>44600</v>
      </c>
      <c r="D19" t="s">
        <v>95</v>
      </c>
    </row>
    <row r="21" spans="3:6">
      <c r="C21" s="100">
        <v>44599</v>
      </c>
      <c r="D21" t="s">
        <v>96</v>
      </c>
    </row>
    <row r="23" spans="3:6">
      <c r="D23" t="s">
        <v>97</v>
      </c>
    </row>
    <row r="25" spans="3:6">
      <c r="C25" s="100">
        <v>44600</v>
      </c>
      <c r="D25" t="s">
        <v>98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71af3243-3dd4-4a8d-8c0d-dd76da1f02a5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1" ma:contentTypeDescription="Create a new document." ma:contentTypeScope="" ma:versionID="9677210f24a1be23c92c90fd886aa0aa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60e05723c5c1908df1a1a4ebf11d344e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2E68700-CE33-4D96-939D-220AE6BFDB11}">
  <ds:schemaRefs>
    <ds:schemaRef ds:uri="http://schemas.microsoft.com/office/2006/metadata/properties"/>
    <ds:schemaRef ds:uri="http://schemas.microsoft.com/office/infopath/2007/PartnerControls"/>
    <ds:schemaRef ds:uri="71af3243-3dd4-4a8d-8c0d-dd76da1f02a5"/>
  </ds:schemaRefs>
</ds:datastoreItem>
</file>

<file path=customXml/itemProps2.xml><?xml version="1.0" encoding="utf-8"?>
<ds:datastoreItem xmlns:ds="http://schemas.openxmlformats.org/officeDocument/2006/customXml" ds:itemID="{3B28A065-BDB4-4BA1-A1D0-B8466F89719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EFFA26D-8255-4FBC-8ED6-34AF0531DCE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Prévision de trésorerie</vt:lpstr>
      <vt:lpstr>Encaissements</vt:lpstr>
      <vt:lpstr>Décaissements</vt:lpstr>
      <vt:lpstr>Graphique Trésorerie</vt:lpstr>
      <vt:lpstr>Version</vt:lpstr>
      <vt:lpstr>Date_Début</vt:lpstr>
      <vt:lpstr>Minimum_trésorerie</vt:lpstr>
      <vt:lpstr>'Graphique Trésorerie'!Zone_d_impression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2019-02-20T20:38:26Z</dcterms:created>
  <dcterms:modified xsi:type="dcterms:W3CDTF">2022-02-08T17:54:45Z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