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3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4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5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6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drawings/drawing7.xml" ContentType="application/vnd.openxmlformats-officedocument.drawing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drawings/drawing8.xml" ContentType="application/vnd.openxmlformats-officedocument.drawing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drawings/drawing9.xml" ContentType="application/vnd.openxmlformats-officedocument.drawing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drawings/drawing10.xml" ContentType="application/vnd.openxmlformats-officedocument.drawing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drawings/drawing11.xml" ContentType="application/vnd.openxmlformats-officedocument.drawing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drawings/drawing12.xml" ContentType="application/vnd.openxmlformats-officedocument.drawing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210" windowWidth="12915" windowHeight="11700"/>
  </bookViews>
  <sheets>
    <sheet name="Accueil" sheetId="1" r:id="rId1"/>
    <sheet name="Clients" sheetId="6" r:id="rId2"/>
    <sheet name="Motifs DDA" sheetId="15" r:id="rId3"/>
    <sheet name="Motifs DDF" sheetId="16" r:id="rId4"/>
    <sheet name="Avis Débits" sheetId="9" r:id="rId5"/>
    <sheet name="Archives AD" sheetId="11" r:id="rId6"/>
    <sheet name="Rééditer AD" sheetId="12" r:id="rId7"/>
    <sheet name="Avis Crédits" sheetId="10" r:id="rId8"/>
    <sheet name="Archives AC" sheetId="13" r:id="rId9"/>
    <sheet name="Rééditer AC" sheetId="14" r:id="rId10"/>
    <sheet name="Version" sheetId="3" r:id="rId11"/>
    <sheet name="Modèle" sheetId="5" r:id="rId12"/>
  </sheets>
  <functionGroups builtInGroupCount="17"/>
  <definedNames>
    <definedName name="année">Accueil!$J$3</definedName>
    <definedName name="archives_dda">'Archives AD'!$A$11:$N$4986</definedName>
    <definedName name="archives_ddf">'Archives AC'!$A$11:$N$61</definedName>
    <definedName name="avis_credits">Accueil!$I$27:$P$36</definedName>
    <definedName name="avis_debits">Accueil!$I$9:$P$18</definedName>
    <definedName name="client_nom">Accueil!$G$11</definedName>
    <definedName name="clients">Clients!$A$8:$B$17</definedName>
    <definedName name="code">Clients!$A$8:$A$17</definedName>
    <definedName name="Code_Client">Accueil!$G$10</definedName>
    <definedName name="nom">Clients!$B$8:$B$17</definedName>
    <definedName name="nombre_ac">Accueil!$G$18</definedName>
    <definedName name="nombre_ad">Accueil!$G$17</definedName>
    <definedName name="prochain_num_dda">'Archives AD'!$C$5</definedName>
    <definedName name="prochain_num_ddf">'Archives AC'!$C$5</definedName>
    <definedName name="prochain_sequentiel_dda">'Archives AD'!$C$4</definedName>
    <definedName name="virement_date">Accueil!$G$14</definedName>
    <definedName name="virement_montant">Accueil!$G$13</definedName>
    <definedName name="_xlnm.Print_Area" localSheetId="7">'Avis Crédits'!$A$4:$I$55</definedName>
    <definedName name="_xlnm.Print_Area" localSheetId="4">'Avis Débits'!$A$4:$I$55</definedName>
    <definedName name="_xlnm.Print_Area" localSheetId="9">'Rééditer AC'!$A$4:$I$54</definedName>
    <definedName name="_xlnm.Print_Area" localSheetId="6">'Rééditer AD'!$A$4:$I$54</definedName>
  </definedNames>
  <calcPr calcId="144525"/>
</workbook>
</file>

<file path=xl/calcChain.xml><?xml version="1.0" encoding="utf-8"?>
<calcChain xmlns="http://schemas.openxmlformats.org/spreadsheetml/2006/main">
  <c r="I26" i="1" l="1"/>
  <c r="J26" i="1" s="1"/>
  <c r="J8" i="1"/>
  <c r="M11" i="13" l="1"/>
  <c r="M11" i="11"/>
  <c r="H6" i="14" l="1"/>
  <c r="E12" i="14" s="1"/>
  <c r="N11" i="13"/>
  <c r="G5" i="13"/>
  <c r="C4" i="13" s="1"/>
  <c r="C3" i="13"/>
  <c r="P5" i="10"/>
  <c r="O29" i="1"/>
  <c r="O30" i="1"/>
  <c r="O31" i="1"/>
  <c r="O32" i="1"/>
  <c r="O33" i="1"/>
  <c r="O34" i="1"/>
  <c r="O35" i="1"/>
  <c r="O36" i="1"/>
  <c r="O28" i="1"/>
  <c r="O27" i="1"/>
  <c r="H6" i="10"/>
  <c r="N11" i="11"/>
  <c r="E13" i="14" l="1"/>
  <c r="C11" i="14"/>
  <c r="E11" i="14" s="1"/>
  <c r="I13" i="14"/>
  <c r="D12" i="14"/>
  <c r="I50" i="14"/>
  <c r="C10" i="14"/>
  <c r="C12" i="14"/>
  <c r="H10" i="14"/>
  <c r="C5" i="13"/>
  <c r="C12" i="10"/>
  <c r="C11" i="10"/>
  <c r="H10" i="10"/>
  <c r="H6" i="12"/>
  <c r="H4" i="10" l="1"/>
  <c r="P22" i="1"/>
  <c r="J27" i="1" s="1"/>
  <c r="D12" i="12"/>
  <c r="H10" i="12"/>
  <c r="C10" i="12"/>
  <c r="D11" i="14"/>
  <c r="E11" i="10"/>
  <c r="D11" i="10"/>
  <c r="I50" i="12"/>
  <c r="E12" i="12"/>
  <c r="E13" i="12"/>
  <c r="I13" i="12"/>
  <c r="P5" i="9"/>
  <c r="H6" i="9" l="1"/>
  <c r="C11" i="12" l="1"/>
  <c r="E11" i="12" s="1"/>
  <c r="D11" i="12" l="1"/>
  <c r="C12" i="12"/>
  <c r="G5" i="11"/>
  <c r="C4" i="11" s="1"/>
  <c r="C3" i="11"/>
  <c r="C5" i="11" l="1"/>
  <c r="P3" i="1" s="1"/>
  <c r="C11" i="9"/>
  <c r="D11" i="9" s="1"/>
  <c r="C12" i="9"/>
  <c r="H10" i="9"/>
  <c r="H4" i="9" l="1"/>
  <c r="J9" i="1"/>
  <c r="E11" i="9"/>
  <c r="K26" i="1"/>
  <c r="L26" i="1" s="1"/>
  <c r="M26" i="1" s="1"/>
  <c r="N26" i="1" s="1"/>
  <c r="O26" i="1" s="1"/>
  <c r="P26" i="1" s="1"/>
  <c r="I8" i="1"/>
  <c r="K8" i="1" s="1"/>
  <c r="L8" i="1" s="1"/>
  <c r="I9" i="1"/>
  <c r="O14" i="1"/>
  <c r="O15" i="1"/>
  <c r="O16" i="1"/>
  <c r="O17" i="1"/>
  <c r="O18" i="1"/>
  <c r="O13" i="1"/>
  <c r="O10" i="1"/>
  <c r="O11" i="1"/>
  <c r="O12" i="1"/>
  <c r="O9" i="1"/>
  <c r="E16" i="1"/>
  <c r="E17" i="1" s="1"/>
  <c r="E14" i="1"/>
  <c r="E11" i="1"/>
  <c r="G11" i="1"/>
  <c r="C10" i="10" l="1"/>
  <c r="I10" i="1"/>
  <c r="J10" i="1" s="1"/>
  <c r="E13" i="1"/>
  <c r="C10" i="9"/>
  <c r="I27" i="1"/>
  <c r="M8" i="1"/>
  <c r="N8" i="1" s="1"/>
  <c r="E18" i="1"/>
  <c r="B3" i="1"/>
  <c r="O8" i="1" l="1"/>
  <c r="P8" i="1"/>
  <c r="I11" i="1"/>
  <c r="I28" i="1"/>
  <c r="I13" i="10"/>
  <c r="D12" i="10"/>
  <c r="J11" i="1" l="1"/>
  <c r="I29" i="1"/>
  <c r="J28" i="1"/>
  <c r="I12" i="1"/>
  <c r="I50" i="10"/>
  <c r="E13" i="10"/>
  <c r="E12" i="10"/>
  <c r="I13" i="1" l="1"/>
  <c r="I30" i="1"/>
  <c r="J29" i="1"/>
  <c r="I14" i="1" l="1"/>
  <c r="I15" i="1" s="1"/>
  <c r="I16" i="1" s="1"/>
  <c r="I17" i="1" s="1"/>
  <c r="I18" i="1" s="1"/>
  <c r="B18" i="9" s="1"/>
  <c r="I31" i="1"/>
  <c r="J30" i="1"/>
  <c r="E12" i="9" l="1"/>
  <c r="E13" i="9"/>
  <c r="D12" i="9"/>
  <c r="I13" i="9"/>
  <c r="I50" i="9"/>
  <c r="I32" i="1"/>
  <c r="J31" i="1"/>
  <c r="I33" i="1" l="1"/>
  <c r="J32" i="1"/>
  <c r="I34" i="1" l="1"/>
  <c r="J33" i="1"/>
  <c r="I35" i="1" l="1"/>
  <c r="J34" i="1"/>
  <c r="I36" i="1" l="1"/>
  <c r="J35" i="1"/>
  <c r="J36" i="1" l="1"/>
</calcChain>
</file>

<file path=xl/sharedStrings.xml><?xml version="1.0" encoding="utf-8"?>
<sst xmlns="http://schemas.openxmlformats.org/spreadsheetml/2006/main" count="394" uniqueCount="195">
  <si>
    <t>Version</t>
  </si>
  <si>
    <t>Version de départ</t>
  </si>
  <si>
    <t>DEMANDE D'AVOIR</t>
  </si>
  <si>
    <t>Clients</t>
  </si>
  <si>
    <t>Modèle</t>
  </si>
  <si>
    <t>Ajouter un nouveau client</t>
  </si>
  <si>
    <t>CODE</t>
  </si>
  <si>
    <t>NOM</t>
  </si>
  <si>
    <t>Onglet "Clients"</t>
  </si>
  <si>
    <t>Code Client</t>
  </si>
  <si>
    <t>Onglet "Accueil"</t>
  </si>
  <si>
    <t>Informations Virement : Mise en forme conditionnelle et formules pour que les informations demandées n'apparaissent qu'au fur et à mesure de la saisie.</t>
  </si>
  <si>
    <r>
      <rPr>
        <b/>
        <sz val="11"/>
        <color theme="1"/>
        <rFont val="Calibri"/>
        <family val="2"/>
        <scheme val="minor"/>
      </rPr>
      <t>Macro</t>
    </r>
    <r>
      <rPr>
        <b/>
        <i/>
        <sz val="11"/>
        <color theme="1"/>
        <rFont val="Calibri"/>
        <family val="2"/>
        <scheme val="minor"/>
      </rPr>
      <t xml:space="preserve"> "accueil_effacer" </t>
    </r>
    <r>
      <rPr>
        <sz val="11"/>
        <color theme="1"/>
        <rFont val="Calibri"/>
        <family val="2"/>
        <scheme val="minor"/>
      </rPr>
      <t>Effacer les informations du virement.</t>
    </r>
  </si>
  <si>
    <r>
      <rPr>
        <b/>
        <sz val="11"/>
        <color theme="1"/>
        <rFont val="Calibri"/>
        <family val="2"/>
        <scheme val="minor"/>
      </rPr>
      <t>Macro</t>
    </r>
    <r>
      <rPr>
        <b/>
        <i/>
        <sz val="11"/>
        <color theme="1"/>
        <rFont val="Calibri"/>
        <family val="2"/>
        <scheme val="minor"/>
      </rPr>
      <t xml:space="preserve"> "accueil_effacer" </t>
    </r>
    <r>
      <rPr>
        <sz val="11"/>
        <color theme="1"/>
        <rFont val="Calibri"/>
        <family val="2"/>
        <scheme val="minor"/>
      </rPr>
      <t>Vérifie qu'il y a un code client avant d'effacer les informations de virement.</t>
    </r>
  </si>
  <si>
    <r>
      <rPr>
        <b/>
        <sz val="11"/>
        <color theme="1"/>
        <rFont val="Calibri"/>
        <family val="2"/>
        <scheme val="minor"/>
      </rPr>
      <t>Macro</t>
    </r>
    <r>
      <rPr>
        <b/>
        <i/>
        <sz val="11"/>
        <color theme="1"/>
        <rFont val="Calibri"/>
        <family val="2"/>
        <scheme val="minor"/>
      </rPr>
      <t xml:space="preserve"> "accueil_effacer" </t>
    </r>
    <r>
      <rPr>
        <sz val="11"/>
        <color theme="1"/>
        <rFont val="Calibri"/>
        <family val="2"/>
        <scheme val="minor"/>
      </rPr>
      <t>Demande confirmation avant effacement.</t>
    </r>
  </si>
  <si>
    <t>Avis Débits</t>
  </si>
  <si>
    <t>Avis Crédits</t>
  </si>
  <si>
    <t>Suite</t>
  </si>
  <si>
    <t>DEDUCTION</t>
  </si>
  <si>
    <t>DEMANDE</t>
  </si>
  <si>
    <t>du client</t>
  </si>
  <si>
    <t>Date</t>
  </si>
  <si>
    <t>CLIENT</t>
  </si>
  <si>
    <t>Réglement du</t>
  </si>
  <si>
    <t>Facture N°</t>
  </si>
  <si>
    <t>Le Client</t>
  </si>
  <si>
    <t>Déduit</t>
  </si>
  <si>
    <t>Règle</t>
  </si>
  <si>
    <t>EXO</t>
  </si>
  <si>
    <t>TTC</t>
  </si>
  <si>
    <t>Pour :</t>
  </si>
  <si>
    <t>Escompte</t>
  </si>
  <si>
    <t>Facture de réparation N°</t>
  </si>
  <si>
    <t>Pénalités Retard</t>
  </si>
  <si>
    <t>Désaccord sur prix facturés</t>
  </si>
  <si>
    <t>Désaccord sur hausse</t>
  </si>
  <si>
    <t xml:space="preserve"> </t>
  </si>
  <si>
    <t>N° CLIENT</t>
  </si>
  <si>
    <t>La somme de</t>
  </si>
  <si>
    <t>Autre</t>
  </si>
  <si>
    <t>Veuillez S.V.P. étudier ce dossier.</t>
  </si>
  <si>
    <t>N° Cde Client</t>
  </si>
  <si>
    <t>N° ARC</t>
  </si>
  <si>
    <t>Clause de Pénalité Acceptée</t>
  </si>
  <si>
    <t>Montant de la Facture</t>
  </si>
  <si>
    <t>Délai Contractuel</t>
  </si>
  <si>
    <t>Délai Livraison</t>
  </si>
  <si>
    <t xml:space="preserve">Soit un Retard de </t>
  </si>
  <si>
    <t>Calcul de la Pénalité</t>
  </si>
  <si>
    <t>Pénalité demandée par le client</t>
  </si>
  <si>
    <t>Pénalité de Retard</t>
  </si>
  <si>
    <t>Démarches Entrepises</t>
  </si>
  <si>
    <t>Conclusion</t>
  </si>
  <si>
    <t>- Pénalité Supprimée</t>
  </si>
  <si>
    <t xml:space="preserve">- Pénalité Réduite à </t>
  </si>
  <si>
    <t>-Pénalité maintenue intégralement</t>
  </si>
  <si>
    <t>Observations</t>
  </si>
  <si>
    <t>Commercial</t>
  </si>
  <si>
    <t>Facturation</t>
  </si>
  <si>
    <t>Avoir</t>
  </si>
  <si>
    <t>Interne</t>
  </si>
  <si>
    <t>Client</t>
  </si>
  <si>
    <t>N°</t>
  </si>
  <si>
    <t>HT =</t>
  </si>
  <si>
    <t>Représentant N°</t>
  </si>
  <si>
    <t>DDA</t>
  </si>
  <si>
    <t>Archives Avis Débits</t>
  </si>
  <si>
    <t>Archives</t>
  </si>
  <si>
    <t>ANNEE</t>
  </si>
  <si>
    <t>Année</t>
  </si>
  <si>
    <t>Prochain N° DDA</t>
  </si>
  <si>
    <t>N° DDA</t>
  </si>
  <si>
    <t>DATE</t>
  </si>
  <si>
    <t>DATE VIR.</t>
  </si>
  <si>
    <t>MONTANT VIR.</t>
  </si>
  <si>
    <t>FACTURE N°</t>
  </si>
  <si>
    <t>FACT. DATE</t>
  </si>
  <si>
    <t>HT</t>
  </si>
  <si>
    <t>Dernier N° DDA utilisé</t>
  </si>
  <si>
    <t>Séquentiel Der. N° DDA</t>
  </si>
  <si>
    <t>Prochain Séquentiel</t>
  </si>
  <si>
    <t>Réédition</t>
  </si>
  <si>
    <t>Rééditer AD</t>
  </si>
  <si>
    <t>Onglet "Avis Débits"</t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</si>
  <si>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"archiver_dda1"</t>
    </r>
    <r>
      <rPr>
        <b/>
        <sz val="11"/>
        <color theme="1"/>
        <rFont val="Calibri"/>
        <family val="2"/>
        <scheme val="minor"/>
      </rPr>
      <t xml:space="preserve"> : </t>
    </r>
    <r>
      <rPr>
        <sz val="11"/>
        <color theme="1"/>
        <rFont val="Calibri"/>
        <family val="2"/>
        <scheme val="minor"/>
      </rPr>
      <t>Archive la DDA1 (uniquement si la DDA possède une date = remplie)</t>
    </r>
  </si>
  <si>
    <t>Le filigrane "C O P I E" est supprimé après l'impression de la copie.</t>
  </si>
  <si>
    <t>Nombre de DDA</t>
  </si>
  <si>
    <t>Niveau d'Edition</t>
  </si>
  <si>
    <t>Rééditer une DDA</t>
  </si>
  <si>
    <t>Régime</t>
  </si>
  <si>
    <t>1 - Imprime une DDA originale</t>
  </si>
  <si>
    <t>2 - Imprime une DDA "Copie" et puis efface le "shape" "C O P I E"</t>
  </si>
  <si>
    <t>3 - Archive la DDA dans l'onglet "Archives AD"</t>
  </si>
  <si>
    <t>Le régime "EXO" ou "TVA" est archivé (cf. Mise en forme pour une réédition d'une DDA)</t>
  </si>
  <si>
    <t>Rééditer AC</t>
  </si>
  <si>
    <t xml:space="preserve">exemplaire de la DDA avec la mention "C O P I E", </t>
  </si>
  <si>
    <t xml:space="preserve">qui s'efface après impression. </t>
  </si>
  <si>
    <t xml:space="preserve">de DDA souhaité (en cellule H4 en respectant la </t>
  </si>
  <si>
    <t>Onglet "Rééditer AD"</t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</si>
  <si>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"reediter_dda"</t>
    </r>
    <r>
      <rPr>
        <sz val="11"/>
        <color theme="1"/>
        <rFont val="Calibri"/>
        <family val="2"/>
        <scheme val="minor"/>
      </rPr>
      <t xml:space="preserve"> permet de rééditer une DDA existante (à partir de l'onglet "Archives AD")</t>
    </r>
  </si>
  <si>
    <t>L'impression se fait obligatoirement avec le filigrane "C O P I E".</t>
  </si>
  <si>
    <t>S'il n'y pas de n° DDA renseigné (en cellule H4) : "Aucune DDA à imprimer"</t>
  </si>
  <si>
    <t xml:space="preserve">puis cliquer sur le bouton "Ajouter". Le code et le nom </t>
  </si>
  <si>
    <t>du nouveau client vient s'ajouter dans la liste avant que</t>
  </si>
  <si>
    <t>la liste ne soit triée (d'après le code client, afin de permettre</t>
  </si>
  <si>
    <t>"Ajouter" devient inopérant.</t>
  </si>
  <si>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- Ajouter le N° de Code client et le Nom du client</t>
    </r>
  </si>
  <si>
    <r>
      <rPr>
        <b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- S'il manque le CODE et / ou le NOM du client, le bouton</t>
    </r>
  </si>
  <si>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- Pour rééditer une DDA, il suffit de renseigner le n° </t>
    </r>
  </si>
  <si>
    <r>
      <rPr>
        <b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- Le bouton "Imprimer" permet d'avoir un</t>
    </r>
  </si>
  <si>
    <t>Nom Fichier DDA</t>
  </si>
  <si>
    <t>Lien Pièce</t>
  </si>
  <si>
    <t>Onglet "Archives AD"</t>
  </si>
  <si>
    <t>Colonne M : Reconstitution du nom du fichier DDA archivé en PDF</t>
  </si>
  <si>
    <t>Colonne N : Génération du lien vers la DDA .pdf</t>
  </si>
  <si>
    <t>4 - Suppression du Shape "C O P I E"</t>
  </si>
  <si>
    <t>et en N11 (lien vers le .pdf de la DDA)</t>
  </si>
  <si>
    <t>Après insertion d'une ligne vièrge, copie des formules en M11 (nom du fichier .pdf de la DDA)</t>
  </si>
  <si>
    <t>DEMANDE DE FACTURATION</t>
  </si>
  <si>
    <t>DDF</t>
  </si>
  <si>
    <t>Archives Avis Crébits</t>
  </si>
  <si>
    <t>N° DDF</t>
  </si>
  <si>
    <t>Onglet "Avis Crédits"</t>
  </si>
  <si>
    <t>Rééditer une DDF</t>
  </si>
  <si>
    <t xml:space="preserve">de DDF souhaité (en cellule H4 en respectant la </t>
  </si>
  <si>
    <t xml:space="preserve">exemplaire de la DDF avec la mention "C O P I E", </t>
  </si>
  <si>
    <t>Prochain N° DDF</t>
  </si>
  <si>
    <t>Séquentiel Der. N° DDF</t>
  </si>
  <si>
    <t>mise en forme : AAAA-xxxx, ou bien se servir de la</t>
  </si>
  <si>
    <t>liste déroulante).</t>
  </si>
  <si>
    <r>
      <t xml:space="preserve">3 - </t>
    </r>
    <r>
      <rPr>
        <sz val="11"/>
        <color theme="1"/>
        <rFont val="Calibri"/>
        <family val="2"/>
        <scheme val="minor"/>
      </rPr>
      <t xml:space="preserve">Le bouton "Effacer" permet d'effacer uniquement le </t>
    </r>
  </si>
  <si>
    <t>n° de DDA (remise à blanc de la fonction "Rééditer une DDA").</t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</si>
  <si>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"Reediter_ad_effacer"</t>
    </r>
    <r>
      <rPr>
        <sz val="11"/>
        <color theme="1"/>
        <rFont val="Calibri"/>
        <family val="2"/>
        <scheme val="minor"/>
      </rPr>
      <t xml:space="preserve"> : Permet la remise à blanc du formulaire de réédition. </t>
    </r>
  </si>
  <si>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- Pour rééditer une DDF, il suffit de renseigner le n° </t>
    </r>
  </si>
  <si>
    <r>
      <rPr>
        <b/>
        <sz val="11"/>
        <color theme="1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- Le bouton "Effacer" permet d'effacer uniquement le </t>
    </r>
  </si>
  <si>
    <t>Onglet "Archives AC"</t>
  </si>
  <si>
    <t>Onglet "Rééditer AC"</t>
  </si>
  <si>
    <t>S'il n'y pas de n° DDF renseigné (en cellule H4) : "Aucune DDF à imprimer"</t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</si>
  <si>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"reediter_ddf"</t>
    </r>
    <r>
      <rPr>
        <sz val="11"/>
        <color theme="1"/>
        <rFont val="Calibri"/>
        <family val="2"/>
        <scheme val="minor"/>
      </rPr>
      <t xml:space="preserve"> permet de rééditer une DDF existante (à partir de l'onglet "Archives AC")</t>
    </r>
  </si>
  <si>
    <r>
      <rPr>
        <b/>
        <sz val="11"/>
        <color theme="1"/>
        <rFont val="Calibri"/>
        <family val="2"/>
        <scheme val="minor"/>
      </rPr>
      <t xml:space="preserve">Macro </t>
    </r>
    <r>
      <rPr>
        <b/>
        <i/>
        <sz val="11"/>
        <color theme="1"/>
        <rFont val="Calibri"/>
        <family val="2"/>
        <scheme val="minor"/>
      </rPr>
      <t>"Imprimer_filigrane-dda"</t>
    </r>
    <r>
      <rPr>
        <b/>
        <sz val="11"/>
        <color theme="1"/>
        <rFont val="Calibri"/>
        <family val="2"/>
        <scheme val="minor"/>
      </rPr>
      <t xml:space="preserve"> : </t>
    </r>
    <r>
      <rPr>
        <sz val="11"/>
        <color theme="1"/>
        <rFont val="Calibri"/>
        <family val="2"/>
        <scheme val="minor"/>
      </rPr>
      <t xml:space="preserve">Imprime 1er exemplaire + 2e exemplaire avec filigrane "C O P I E". </t>
    </r>
  </si>
  <si>
    <r>
      <t xml:space="preserve">Macro </t>
    </r>
    <r>
      <rPr>
        <b/>
        <i/>
        <sz val="11"/>
        <color theme="1"/>
        <rFont val="Calibri"/>
        <family val="2"/>
        <scheme val="minor"/>
      </rPr>
      <t xml:space="preserve">"Archiver_dda1" : </t>
    </r>
    <r>
      <rPr>
        <sz val="11"/>
        <color theme="1"/>
        <rFont val="Calibri"/>
        <family val="2"/>
        <scheme val="minor"/>
      </rPr>
      <t xml:space="preserve">Incorporée à la </t>
    </r>
    <r>
      <rPr>
        <b/>
        <sz val="11"/>
        <color theme="1"/>
        <rFont val="Calibri"/>
        <family val="2"/>
        <scheme val="minor"/>
      </rPr>
      <t xml:space="preserve">Macro </t>
    </r>
    <r>
      <rPr>
        <b/>
        <i/>
        <sz val="11"/>
        <color theme="1"/>
        <rFont val="Calibri"/>
        <family val="2"/>
        <scheme val="minor"/>
      </rPr>
      <t>"Imprimer_filigrane_dda"</t>
    </r>
    <r>
      <rPr>
        <sz val="11"/>
        <color theme="1"/>
        <rFont val="Calibri"/>
        <family val="2"/>
        <scheme val="minor"/>
      </rPr>
      <t xml:space="preserve"> qui </t>
    </r>
  </si>
  <si>
    <r>
      <t xml:space="preserve">Macro </t>
    </r>
    <r>
      <rPr>
        <b/>
        <i/>
        <sz val="11"/>
        <color theme="1"/>
        <rFont val="Calibri"/>
        <family val="2"/>
        <scheme val="minor"/>
      </rPr>
      <t xml:space="preserve">"Imprimer_filigrane_dda" : </t>
    </r>
    <r>
      <rPr>
        <sz val="11"/>
        <color theme="1"/>
        <rFont val="Calibri"/>
        <family val="2"/>
        <scheme val="minor"/>
      </rPr>
      <t>Modifier l'archivage des informations de la DDA</t>
    </r>
  </si>
  <si>
    <r>
      <t xml:space="preserve">(Macro identique à la Macro </t>
    </r>
    <r>
      <rPr>
        <i/>
        <sz val="11"/>
        <color theme="1"/>
        <rFont val="Calibri"/>
        <family val="2"/>
        <scheme val="minor"/>
      </rPr>
      <t>"Imprimer_filigrane_dda"</t>
    </r>
    <r>
      <rPr>
        <sz val="11"/>
        <color theme="1"/>
        <rFont val="Calibri"/>
        <family val="2"/>
        <scheme val="minor"/>
      </rPr>
      <t>).</t>
    </r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</si>
  <si>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"Imprimer_filigrane_ddf" :</t>
    </r>
    <r>
      <rPr>
        <sz val="11"/>
        <color theme="1"/>
        <rFont val="Calibri"/>
        <family val="2"/>
        <scheme val="minor"/>
      </rPr>
      <t xml:space="preserve"> Imprimer et Archive les informations de la DDF.</t>
    </r>
  </si>
  <si>
    <t>Ajout informations sur "Dernier n° DDA utilisé" et "Dernier n° DDF utilisé".</t>
  </si>
  <si>
    <t>1er AC</t>
  </si>
  <si>
    <t>2020-0000</t>
  </si>
  <si>
    <t>Onglet "Accuei"</t>
  </si>
  <si>
    <t>Prochain n° DDA</t>
  </si>
  <si>
    <t>Ajout "N° DDA" auto-incrémenté : '=SI(I9="";"";année&amp;"-"&amp;SI(NBCAR(DROITE(J8;4)+1)=1;"000"&amp;(DROITE(J8;4)+1);SI(NBCAR(DROITE(J8;4)+1)=2;"00"&amp;(DROITE(J8;4)+1);SI(NBCAR(DROITE(J8;4)+1)=3;"0"&amp;(DROITE(J8;4)+1);""))))</t>
  </si>
  <si>
    <t>Motifs DDA</t>
  </si>
  <si>
    <t>Liste des motifs à utiliser pour justifier la demande d'avoir</t>
  </si>
  <si>
    <t>Motifs</t>
  </si>
  <si>
    <t>Motif DDA</t>
  </si>
  <si>
    <t>Ajouter un nouveau motif</t>
  </si>
  <si>
    <t>ESCOMPTE</t>
  </si>
  <si>
    <t>FACTURE REPARATION</t>
  </si>
  <si>
    <t>PENALITES RETARD</t>
  </si>
  <si>
    <t>DESACCORD SUR PRIX</t>
  </si>
  <si>
    <t>DESACCORD SUR HAUSSE</t>
  </si>
  <si>
    <t>AUTRE</t>
  </si>
  <si>
    <t>Motifs DDF</t>
  </si>
  <si>
    <t>Liste des motifs à utiliser pour justifier la demande de facturation</t>
  </si>
  <si>
    <t>Motif DDF</t>
  </si>
  <si>
    <t>AUTRES</t>
  </si>
  <si>
    <t>REGUL. PRIX</t>
  </si>
  <si>
    <t>REGUL. POIDS</t>
  </si>
  <si>
    <t>Prochain n° DDF</t>
  </si>
  <si>
    <r>
      <t xml:space="preserve">Moficiation </t>
    </r>
    <r>
      <rPr>
        <b/>
        <sz val="11"/>
        <color theme="1"/>
        <rFont val="Calibri"/>
        <family val="2"/>
        <scheme val="minor"/>
      </rPr>
      <t xml:space="preserve">Macro </t>
    </r>
    <r>
      <rPr>
        <b/>
        <i/>
        <sz val="11"/>
        <color theme="1"/>
        <rFont val="Calibri"/>
        <family val="2"/>
        <scheme val="minor"/>
      </rPr>
      <t>"accueil_effacer"</t>
    </r>
    <r>
      <rPr>
        <sz val="11"/>
        <color theme="1"/>
        <rFont val="Calibri"/>
        <family val="2"/>
        <scheme val="minor"/>
      </rPr>
      <t xml:space="preserve"> Effacer les informations du virement, vérifie qu'il y a un code client avant d'effacer, demande confirmation avant effacement.</t>
    </r>
  </si>
  <si>
    <t>Onglet "Motifs DDA"</t>
  </si>
  <si>
    <t>Liste des Motifs DDA.</t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</si>
  <si>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"motifs_dda_ajouter"</t>
    </r>
    <r>
      <rPr>
        <sz val="11"/>
        <color theme="1"/>
        <rFont val="Calibri"/>
        <family val="2"/>
        <scheme val="minor"/>
      </rPr>
      <t xml:space="preserve"> : Permet d'ajouter un nouveau motif et de trier la liste (sur 500 lignes)</t>
    </r>
  </si>
  <si>
    <t>Onglet "Motifs DDF"</t>
  </si>
  <si>
    <t>Liste des Motifs DDF.</t>
  </si>
  <si>
    <r>
      <t xml:space="preserve">Macro </t>
    </r>
    <r>
      <rPr>
        <b/>
        <i/>
        <sz val="11"/>
        <color theme="1"/>
        <rFont val="Calibri"/>
        <family val="2"/>
        <scheme val="minor"/>
      </rPr>
      <t>"motifs_ddf_ajouter"</t>
    </r>
    <r>
      <rPr>
        <sz val="11"/>
        <color theme="1"/>
        <rFont val="Calibri"/>
        <family val="2"/>
        <scheme val="minor"/>
      </rPr>
      <t xml:space="preserve"> : Permet d'ajouter un nouveau motif et de trier la liste (sur 500 lignes)</t>
    </r>
  </si>
  <si>
    <t>Ajout "Motif" de DDA ou DDF (ex : "Frais de réparation, pénalités de retards, Autres : Bagues"...) (Liste de validation).</t>
  </si>
  <si>
    <r>
      <rPr>
        <b/>
        <sz val="11"/>
        <color theme="1"/>
        <rFont val="Calibri"/>
        <family val="2"/>
        <scheme val="minor"/>
      </rPr>
      <t xml:space="preserve">Macro </t>
    </r>
    <r>
      <rPr>
        <b/>
        <i/>
        <sz val="11"/>
        <color theme="1"/>
        <rFont val="Calibri"/>
        <family val="2"/>
        <scheme val="minor"/>
      </rPr>
      <t>"clients_ajouter"</t>
    </r>
    <r>
      <rPr>
        <sz val="11"/>
        <color theme="1"/>
        <rFont val="Calibri"/>
        <family val="2"/>
        <scheme val="minor"/>
      </rPr>
      <t xml:space="preserve"> vérifie qu'il y ait un code + nom client avant d'ajouter nouveau client dans la liste, trier (sur 100 lignes), effacer les éléments ajoutés.</t>
    </r>
  </si>
  <si>
    <t>Mise en forme personnalisée du "Code Client" (ex : 0035).</t>
  </si>
  <si>
    <t>CANARD</t>
  </si>
  <si>
    <t>un bon fonctionnement la fonction RECHERCHEV).</t>
  </si>
  <si>
    <t>CHIEN</t>
  </si>
  <si>
    <t>MOUTON</t>
  </si>
  <si>
    <t>LEOPARD</t>
  </si>
  <si>
    <t>GIRAFE</t>
  </si>
  <si>
    <t>ELEPHANT</t>
  </si>
  <si>
    <t>ANTILOPE</t>
  </si>
  <si>
    <t>GAZELLE</t>
  </si>
  <si>
    <t>CHEVRE</t>
  </si>
  <si>
    <t>CHAT</t>
  </si>
  <si>
    <t>ERREUR DE POIDS</t>
  </si>
  <si>
    <t>REGUL. CODE PRODUIT</t>
  </si>
  <si>
    <t>41155</t>
  </si>
  <si>
    <t>41156</t>
  </si>
  <si>
    <t>41157</t>
  </si>
  <si>
    <t>1er 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</si>
</sst>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.0"/>
    <numFmt numFmtId="165" formatCode="#,##0.0"/>
    <numFmt numFmtId="166" formatCode="0000"/>
    <numFmt numFmtId="167" formatCode="dd\-mm\-yyyy;@"/>
    <numFmt numFmtId="168" formatCode="#,##0.00\ &quot;€&quot;"/>
    <numFmt numFmtId="169" formatCode="d/mm/yyyy;@"/>
    <numFmt numFmtId="170" formatCode="dd/mm/yy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48"/>
      <color theme="1"/>
      <name val="Calibri"/>
      <family val="2"/>
      <scheme val="minor"/>
    </font>
    <font>
      <b/>
      <sz val="48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u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48"/>
      <color theme="0"/>
      <name val="Calibri"/>
      <family val="2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32">
    <xf numFmtId="0" fontId="0" fillId="0" borderId="0" xfId="0"/>
    <xf numFmtId="164" fontId="4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0" fillId="2" borderId="0" xfId="0" applyFill="1"/>
    <xf numFmtId="0" fontId="0" fillId="0" borderId="0" xfId="0" applyFill="1"/>
    <xf numFmtId="165" fontId="1" fillId="0" borderId="0" xfId="0" applyNumberFormat="1" applyFont="1" applyFill="1" applyAlignment="1">
      <alignment horizontal="center"/>
    </xf>
    <xf numFmtId="0" fontId="0" fillId="2" borderId="0" xfId="0" applyFont="1" applyFill="1"/>
    <xf numFmtId="166" fontId="0" fillId="0" borderId="0" xfId="0" applyNumberFormat="1"/>
    <xf numFmtId="166" fontId="0" fillId="0" borderId="0" xfId="0" applyNumberFormat="1" applyAlignment="1">
      <alignment horizontal="center"/>
    </xf>
    <xf numFmtId="164" fontId="2" fillId="3" borderId="0" xfId="0" applyNumberFormat="1" applyFont="1" applyFill="1" applyBorder="1" applyAlignment="1"/>
    <xf numFmtId="14" fontId="3" fillId="3" borderId="0" xfId="0" applyNumberFormat="1" applyFont="1" applyFill="1" applyBorder="1" applyAlignment="1">
      <alignment horizontal="center"/>
    </xf>
    <xf numFmtId="0" fontId="0" fillId="3" borderId="0" xfId="0" applyFill="1"/>
    <xf numFmtId="0" fontId="1" fillId="3" borderId="0" xfId="0" applyFont="1" applyFill="1"/>
    <xf numFmtId="164" fontId="4" fillId="3" borderId="0" xfId="0" applyNumberFormat="1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4" fontId="0" fillId="0" borderId="0" xfId="0" applyNumberFormat="1" applyFill="1" applyAlignment="1">
      <alignment horizontal="right"/>
    </xf>
    <xf numFmtId="0" fontId="7" fillId="3" borderId="0" xfId="0" applyFont="1" applyFill="1" applyAlignment="1">
      <alignment horizontal="left"/>
    </xf>
    <xf numFmtId="0" fontId="0" fillId="4" borderId="0" xfId="0" applyFont="1" applyFill="1"/>
    <xf numFmtId="164" fontId="10" fillId="0" borderId="0" xfId="0" applyNumberFormat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/>
    <xf numFmtId="4" fontId="11" fillId="0" borderId="0" xfId="0" applyNumberFormat="1" applyFont="1"/>
    <xf numFmtId="14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166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1" fillId="0" borderId="0" xfId="0" applyFont="1" applyAlignment="1">
      <alignment horizontal="center"/>
    </xf>
    <xf numFmtId="4" fontId="1" fillId="0" borderId="0" xfId="0" applyNumberFormat="1" applyFont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7" xfId="0" applyBorder="1"/>
    <xf numFmtId="4" fontId="1" fillId="0" borderId="0" xfId="0" applyNumberFormat="1" applyFont="1" applyBorder="1"/>
    <xf numFmtId="0" fontId="0" fillId="0" borderId="8" xfId="0" applyBorder="1"/>
    <xf numFmtId="0" fontId="0" fillId="0" borderId="0" xfId="0" applyBorder="1" applyAlignment="1">
      <alignment horizontal="center"/>
    </xf>
    <xf numFmtId="0" fontId="0" fillId="0" borderId="0" xfId="0" quotePrefix="1"/>
    <xf numFmtId="0" fontId="13" fillId="0" borderId="0" xfId="0" applyFont="1"/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" fontId="0" fillId="0" borderId="0" xfId="0" applyNumberFormat="1"/>
    <xf numFmtId="0" fontId="0" fillId="0" borderId="5" xfId="0" applyBorder="1" applyAlignment="1">
      <alignment vertical="center" textRotation="90"/>
    </xf>
    <xf numFmtId="0" fontId="0" fillId="0" borderId="10" xfId="0" applyBorder="1" applyAlignment="1">
      <alignment horizontal="center"/>
    </xf>
    <xf numFmtId="168" fontId="0" fillId="0" borderId="0" xfId="0" applyNumberFormat="1"/>
    <xf numFmtId="168" fontId="1" fillId="0" borderId="0" xfId="0" applyNumberFormat="1" applyFont="1"/>
    <xf numFmtId="169" fontId="7" fillId="0" borderId="0" xfId="0" applyNumberFormat="1" applyFont="1" applyFill="1" applyAlignment="1">
      <alignment horizontal="center"/>
    </xf>
    <xf numFmtId="169" fontId="1" fillId="0" borderId="0" xfId="0" applyNumberFormat="1" applyFont="1" applyAlignment="1">
      <alignment horizontal="left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164" fontId="3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4" fontId="11" fillId="0" borderId="0" xfId="0" applyNumberFormat="1" applyFont="1" applyAlignment="1">
      <alignment horizontal="right"/>
    </xf>
    <xf numFmtId="0" fontId="11" fillId="0" borderId="0" xfId="0" applyFont="1"/>
    <xf numFmtId="0" fontId="0" fillId="5" borderId="0" xfId="0" applyFont="1" applyFill="1"/>
    <xf numFmtId="0" fontId="7" fillId="0" borderId="0" xfId="0" applyFont="1"/>
    <xf numFmtId="0" fontId="0" fillId="0" borderId="0" xfId="0" applyFont="1" applyAlignment="1">
      <alignment horizontal="center"/>
    </xf>
    <xf numFmtId="0" fontId="0" fillId="0" borderId="0" xfId="0" applyFont="1"/>
    <xf numFmtId="0" fontId="11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14" fillId="0" borderId="0" xfId="1" applyAlignment="1">
      <alignment horizontal="center"/>
    </xf>
    <xf numFmtId="4" fontId="0" fillId="0" borderId="0" xfId="0" applyNumberFormat="1" applyFont="1" applyFill="1" applyAlignment="1"/>
    <xf numFmtId="0" fontId="0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6" borderId="0" xfId="0" applyFill="1"/>
    <xf numFmtId="0" fontId="0" fillId="7" borderId="0" xfId="0" applyFont="1" applyFill="1"/>
    <xf numFmtId="0" fontId="0" fillId="8" borderId="0" xfId="0" applyFill="1"/>
    <xf numFmtId="0" fontId="1" fillId="6" borderId="0" xfId="0" applyFont="1" applyFill="1"/>
    <xf numFmtId="49" fontId="0" fillId="0" borderId="0" xfId="0" applyNumberFormat="1" applyFill="1" applyAlignment="1" applyProtection="1">
      <alignment horizontal="center"/>
      <protection locked="0"/>
    </xf>
    <xf numFmtId="169" fontId="0" fillId="0" borderId="0" xfId="0" applyNumberFormat="1" applyFill="1" applyAlignment="1" applyProtection="1">
      <alignment horizontal="center"/>
      <protection locked="0"/>
    </xf>
    <xf numFmtId="4" fontId="0" fillId="0" borderId="0" xfId="0" applyNumberFormat="1" applyFill="1" applyAlignment="1" applyProtection="1">
      <alignment horizontal="right"/>
      <protection locked="0"/>
    </xf>
    <xf numFmtId="3" fontId="1" fillId="0" borderId="0" xfId="0" applyNumberFormat="1" applyFont="1" applyFill="1" applyAlignment="1" applyProtection="1">
      <alignment horizontal="center"/>
      <protection locked="0"/>
    </xf>
    <xf numFmtId="169" fontId="1" fillId="0" borderId="0" xfId="0" applyNumberFormat="1" applyFont="1" applyFill="1" applyAlignment="1" applyProtection="1">
      <alignment horizontal="center"/>
      <protection locked="0"/>
    </xf>
    <xf numFmtId="4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49" fontId="0" fillId="0" borderId="0" xfId="0" quotePrefix="1" applyNumberFormat="1" applyFill="1" applyAlignment="1" applyProtection="1">
      <alignment horizontal="center"/>
      <protection locked="0"/>
    </xf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5" fillId="2" borderId="0" xfId="0" applyFont="1" applyFill="1" applyAlignment="1"/>
    <xf numFmtId="0" fontId="0" fillId="0" borderId="0" xfId="0" applyFill="1" applyAlignment="1">
      <alignment horizontal="center"/>
    </xf>
    <xf numFmtId="166" fontId="0" fillId="2" borderId="0" xfId="0" applyNumberFormat="1" applyFill="1"/>
    <xf numFmtId="164" fontId="4" fillId="0" borderId="0" xfId="0" applyNumberFormat="1" applyFont="1" applyFill="1" applyBorder="1" applyAlignment="1"/>
    <xf numFmtId="0" fontId="7" fillId="2" borderId="0" xfId="0" applyFont="1" applyFill="1"/>
    <xf numFmtId="0" fontId="0" fillId="9" borderId="0" xfId="0" applyFont="1" applyFill="1"/>
    <xf numFmtId="0" fontId="0" fillId="10" borderId="0" xfId="0" applyFill="1"/>
    <xf numFmtId="0" fontId="0" fillId="11" borderId="0" xfId="0" applyFill="1"/>
    <xf numFmtId="0" fontId="17" fillId="10" borderId="0" xfId="0" applyFont="1" applyFill="1"/>
    <xf numFmtId="0" fontId="1" fillId="10" borderId="0" xfId="0" applyFont="1" applyFill="1"/>
    <xf numFmtId="14" fontId="3" fillId="10" borderId="0" xfId="0" applyNumberFormat="1" applyFont="1" applyFill="1" applyBorder="1" applyAlignment="1">
      <alignment horizontal="center"/>
    </xf>
    <xf numFmtId="164" fontId="4" fillId="10" borderId="0" xfId="0" applyNumberFormat="1" applyFont="1" applyFill="1" applyBorder="1" applyAlignment="1">
      <alignment horizontal="center"/>
    </xf>
    <xf numFmtId="164" fontId="16" fillId="9" borderId="0" xfId="0" applyNumberFormat="1" applyFont="1" applyFill="1" applyBorder="1" applyAlignment="1"/>
    <xf numFmtId="4" fontId="0" fillId="0" borderId="0" xfId="0" applyNumberFormat="1" applyFill="1" applyAlignment="1"/>
    <xf numFmtId="164" fontId="16" fillId="14" borderId="0" xfId="0" applyNumberFormat="1" applyFont="1" applyFill="1" applyBorder="1" applyAlignment="1"/>
    <xf numFmtId="0" fontId="0" fillId="14" borderId="0" xfId="0" applyFont="1" applyFill="1"/>
    <xf numFmtId="0" fontId="0" fillId="15" borderId="0" xfId="0" applyFill="1"/>
    <xf numFmtId="0" fontId="0" fillId="13" borderId="0" xfId="0" applyFill="1"/>
    <xf numFmtId="14" fontId="3" fillId="13" borderId="0" xfId="0" applyNumberFormat="1" applyFont="1" applyFill="1" applyBorder="1" applyAlignment="1">
      <alignment horizontal="center"/>
    </xf>
    <xf numFmtId="0" fontId="1" fillId="13" borderId="0" xfId="0" applyFont="1" applyFill="1"/>
    <xf numFmtId="164" fontId="4" fillId="13" borderId="0" xfId="0" applyNumberFormat="1" applyFont="1" applyFill="1" applyBorder="1" applyAlignment="1">
      <alignment horizontal="center"/>
    </xf>
    <xf numFmtId="0" fontId="17" fillId="13" borderId="0" xfId="0" applyFont="1" applyFill="1"/>
    <xf numFmtId="164" fontId="4" fillId="12" borderId="0" xfId="0" applyNumberFormat="1" applyFont="1" applyFill="1" applyBorder="1" applyAlignment="1">
      <alignment horizontal="center"/>
    </xf>
    <xf numFmtId="14" fontId="3" fillId="12" borderId="0" xfId="0" applyNumberFormat="1" applyFont="1" applyFill="1" applyBorder="1" applyAlignment="1">
      <alignment horizontal="center"/>
    </xf>
    <xf numFmtId="0" fontId="0" fillId="12" borderId="0" xfId="0" applyFill="1"/>
    <xf numFmtId="166" fontId="0" fillId="16" borderId="0" xfId="0" applyNumberFormat="1" applyFill="1" applyAlignment="1">
      <alignment horizontal="center"/>
    </xf>
    <xf numFmtId="0" fontId="0" fillId="16" borderId="0" xfId="0" applyFill="1"/>
    <xf numFmtId="0" fontId="12" fillId="0" borderId="0" xfId="0" applyFont="1"/>
    <xf numFmtId="166" fontId="1" fillId="0" borderId="0" xfId="0" applyNumberFormat="1" applyFont="1" applyFill="1" applyAlignment="1" applyProtection="1">
      <alignment horizontal="center"/>
      <protection locked="0"/>
    </xf>
    <xf numFmtId="166" fontId="11" fillId="0" borderId="0" xfId="0" applyNumberFormat="1" applyFont="1" applyAlignment="1">
      <alignment horizontal="center"/>
    </xf>
    <xf numFmtId="0" fontId="7" fillId="0" borderId="0" xfId="0" applyFont="1" applyFill="1" applyAlignment="1">
      <alignment horizontal="center"/>
    </xf>
    <xf numFmtId="0" fontId="5" fillId="2" borderId="0" xfId="0" applyFont="1" applyFill="1" applyAlignment="1"/>
    <xf numFmtId="164" fontId="6" fillId="2" borderId="0" xfId="0" applyNumberFormat="1" applyFont="1" applyFill="1" applyBorder="1" applyAlignment="1"/>
    <xf numFmtId="164" fontId="16" fillId="9" borderId="0" xfId="0" applyNumberFormat="1" applyFont="1" applyFill="1" applyBorder="1" applyAlignment="1">
      <alignment horizontal="left"/>
    </xf>
    <xf numFmtId="164" fontId="16" fillId="14" borderId="0" xfId="0" applyNumberFormat="1" applyFont="1" applyFill="1" applyBorder="1" applyAlignment="1"/>
    <xf numFmtId="0" fontId="0" fillId="0" borderId="0" xfId="0" applyAlignment="1">
      <alignment horizontal="center" vertical="center" textRotation="90"/>
    </xf>
    <xf numFmtId="0" fontId="11" fillId="0" borderId="0" xfId="0" applyFont="1" applyAlignment="1">
      <alignment horizontal="center"/>
    </xf>
    <xf numFmtId="14" fontId="11" fillId="0" borderId="2" xfId="0" applyNumberFormat="1" applyFont="1" applyBorder="1" applyAlignment="1">
      <alignment horizontal="center"/>
    </xf>
    <xf numFmtId="14" fontId="11" fillId="0" borderId="3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 textRotation="90"/>
    </xf>
    <xf numFmtId="0" fontId="7" fillId="0" borderId="9" xfId="0" applyFont="1" applyBorder="1" applyAlignment="1">
      <alignment horizontal="center"/>
    </xf>
    <xf numFmtId="0" fontId="7" fillId="0" borderId="0" xfId="0" applyFont="1" applyAlignment="1">
      <alignment horizontal="center"/>
    </xf>
    <xf numFmtId="164" fontId="6" fillId="2" borderId="0" xfId="0" applyNumberFormat="1" applyFont="1" applyFill="1" applyBorder="1" applyAlignment="1">
      <alignment horizontal="left"/>
    </xf>
    <xf numFmtId="164" fontId="6" fillId="5" borderId="0" xfId="0" applyNumberFormat="1" applyFont="1" applyFill="1" applyBorder="1" applyAlignment="1"/>
    <xf numFmtId="164" fontId="6" fillId="4" borderId="0" xfId="0" applyNumberFormat="1" applyFont="1" applyFill="1" applyBorder="1" applyAlignment="1"/>
    <xf numFmtId="164" fontId="6" fillId="7" borderId="0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141">
    <dxf>
      <fill>
        <patternFill>
          <bgColor theme="5" tint="0.3999450666829432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  <border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  <border>
        <vertical/>
        <horizontal/>
      </border>
    </dxf>
    <dxf>
      <fill>
        <patternFill>
          <bgColor theme="5" tint="0.39994506668294322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  <border>
        <vertical/>
        <horizontal/>
      </border>
    </dxf>
    <dxf>
      <fill>
        <patternFill>
          <bgColor theme="1"/>
        </patternFill>
      </fill>
    </dxf>
    <dxf>
      <fill>
        <patternFill>
          <bgColor theme="1"/>
        </patternFill>
      </fill>
      <border>
        <vertical/>
        <horizontal/>
      </border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GBox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GBox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GBox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CheckBox" fmlaLink="$B$21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390525</xdr:colOff>
          <xdr:row>1</xdr:row>
          <xdr:rowOff>180975</xdr:rowOff>
        </xdr:from>
        <xdr:to>
          <xdr:col>4</xdr:col>
          <xdr:colOff>438150</xdr:colOff>
          <xdr:row>3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5</xdr:row>
          <xdr:rowOff>171450</xdr:rowOff>
        </xdr:from>
        <xdr:to>
          <xdr:col>2</xdr:col>
          <xdr:colOff>400050</xdr:colOff>
          <xdr:row>7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4</xdr:row>
          <xdr:rowOff>152400</xdr:rowOff>
        </xdr:from>
        <xdr:to>
          <xdr:col>16</xdr:col>
          <xdr:colOff>85725</xdr:colOff>
          <xdr:row>18</xdr:row>
          <xdr:rowOff>76200</xdr:rowOff>
        </xdr:to>
        <xdr:sp macro="" textlink="">
          <xdr:nvSpPr>
            <xdr:cNvPr id="2063" name="Group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Avis de Débits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238125</xdr:colOff>
          <xdr:row>6</xdr:row>
          <xdr:rowOff>66675</xdr:rowOff>
        </xdr:from>
        <xdr:to>
          <xdr:col>7</xdr:col>
          <xdr:colOff>0</xdr:colOff>
          <xdr:row>7</xdr:row>
          <xdr:rowOff>95250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5</xdr:row>
          <xdr:rowOff>104775</xdr:rowOff>
        </xdr:from>
        <xdr:to>
          <xdr:col>7</xdr:col>
          <xdr:colOff>104775</xdr:colOff>
          <xdr:row>19</xdr:row>
          <xdr:rowOff>133350</xdr:rowOff>
        </xdr:to>
        <xdr:sp macro="" textlink="">
          <xdr:nvSpPr>
            <xdr:cNvPr id="2074" name="Group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Informations Virement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19050</xdr:colOff>
          <xdr:row>5</xdr:row>
          <xdr:rowOff>95250</xdr:rowOff>
        </xdr:from>
        <xdr:to>
          <xdr:col>9</xdr:col>
          <xdr:colOff>238125</xdr:colOff>
          <xdr:row>6</xdr:row>
          <xdr:rowOff>123825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76200</xdr:rowOff>
        </xdr:from>
        <xdr:to>
          <xdr:col>2</xdr:col>
          <xdr:colOff>485775</xdr:colOff>
          <xdr:row>19</xdr:row>
          <xdr:rowOff>142875</xdr:rowOff>
        </xdr:to>
        <xdr:sp macro="" textlink="">
          <xdr:nvSpPr>
            <xdr:cNvPr id="2108" name="Group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Navigation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12</xdr:row>
          <xdr:rowOff>142875</xdr:rowOff>
        </xdr:from>
        <xdr:to>
          <xdr:col>2</xdr:col>
          <xdr:colOff>400050</xdr:colOff>
          <xdr:row>13</xdr:row>
          <xdr:rowOff>171450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16</xdr:row>
          <xdr:rowOff>114300</xdr:rowOff>
        </xdr:from>
        <xdr:to>
          <xdr:col>2</xdr:col>
          <xdr:colOff>400050</xdr:colOff>
          <xdr:row>17</xdr:row>
          <xdr:rowOff>142875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18</xdr:row>
          <xdr:rowOff>0</xdr:rowOff>
        </xdr:from>
        <xdr:to>
          <xdr:col>2</xdr:col>
          <xdr:colOff>400050</xdr:colOff>
          <xdr:row>19</xdr:row>
          <xdr:rowOff>28575</xdr:rowOff>
        </xdr:to>
        <xdr:sp macro="" textlink="">
          <xdr:nvSpPr>
            <xdr:cNvPr id="2112" name="Button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14</xdr:row>
          <xdr:rowOff>28575</xdr:rowOff>
        </xdr:from>
        <xdr:to>
          <xdr:col>2</xdr:col>
          <xdr:colOff>400050</xdr:colOff>
          <xdr:row>15</xdr:row>
          <xdr:rowOff>57150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171450</xdr:colOff>
          <xdr:row>8</xdr:row>
          <xdr:rowOff>142875</xdr:rowOff>
        </xdr:from>
        <xdr:to>
          <xdr:col>2</xdr:col>
          <xdr:colOff>390525</xdr:colOff>
          <xdr:row>9</xdr:row>
          <xdr:rowOff>171450</xdr:rowOff>
        </xdr:to>
        <xdr:sp macro="" textlink="">
          <xdr:nvSpPr>
            <xdr:cNvPr id="2116" name="Button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171450</xdr:colOff>
          <xdr:row>10</xdr:row>
          <xdr:rowOff>28575</xdr:rowOff>
        </xdr:from>
        <xdr:to>
          <xdr:col>2</xdr:col>
          <xdr:colOff>390525</xdr:colOff>
          <xdr:row>11</xdr:row>
          <xdr:rowOff>57150</xdr:rowOff>
        </xdr:to>
        <xdr:sp macro="" textlink="">
          <xdr:nvSpPr>
            <xdr:cNvPr id="2117" name="Button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466725</xdr:colOff>
          <xdr:row>22</xdr:row>
          <xdr:rowOff>85725</xdr:rowOff>
        </xdr:from>
        <xdr:to>
          <xdr:col>16</xdr:col>
          <xdr:colOff>133350</xdr:colOff>
          <xdr:row>36</xdr:row>
          <xdr:rowOff>123825</xdr:rowOff>
        </xdr:to>
        <xdr:sp macro="" textlink="">
          <xdr:nvSpPr>
            <xdr:cNvPr id="2120" name="Group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Avis de Crébits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</xdr:colOff>
          <xdr:row>23</xdr:row>
          <xdr:rowOff>19050</xdr:rowOff>
        </xdr:from>
        <xdr:to>
          <xdr:col>9</xdr:col>
          <xdr:colOff>257175</xdr:colOff>
          <xdr:row>24</xdr:row>
          <xdr:rowOff>47625</xdr:rowOff>
        </xdr:to>
        <xdr:sp macro="" textlink="">
          <xdr:nvSpPr>
            <xdr:cNvPr id="2121" name="Button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571500</xdr:colOff>
          <xdr:row>0</xdr:row>
          <xdr:rowOff>180975</xdr:rowOff>
        </xdr:from>
        <xdr:to>
          <xdr:col>9</xdr:col>
          <xdr:colOff>28575</xdr:colOff>
          <xdr:row>0</xdr:row>
          <xdr:rowOff>400050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571500</xdr:colOff>
          <xdr:row>0</xdr:row>
          <xdr:rowOff>180975</xdr:rowOff>
        </xdr:from>
        <xdr:to>
          <xdr:col>17</xdr:col>
          <xdr:colOff>28575</xdr:colOff>
          <xdr:row>0</xdr:row>
          <xdr:rowOff>400050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400050</xdr:colOff>
          <xdr:row>2</xdr:row>
          <xdr:rowOff>161925</xdr:rowOff>
        </xdr:from>
        <xdr:to>
          <xdr:col>7</xdr:col>
          <xdr:colOff>619125</xdr:colOff>
          <xdr:row>4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161925</xdr:colOff>
          <xdr:row>0</xdr:row>
          <xdr:rowOff>180975</xdr:rowOff>
        </xdr:from>
        <xdr:to>
          <xdr:col>10</xdr:col>
          <xdr:colOff>381000</xdr:colOff>
          <xdr:row>0</xdr:row>
          <xdr:rowOff>400050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533400</xdr:colOff>
          <xdr:row>0</xdr:row>
          <xdr:rowOff>180975</xdr:rowOff>
        </xdr:from>
        <xdr:to>
          <xdr:col>11</xdr:col>
          <xdr:colOff>752475</xdr:colOff>
          <xdr:row>0</xdr:row>
          <xdr:rowOff>400050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161925</xdr:colOff>
          <xdr:row>0</xdr:row>
          <xdr:rowOff>180975</xdr:rowOff>
        </xdr:from>
        <xdr:to>
          <xdr:col>13</xdr:col>
          <xdr:colOff>381000</xdr:colOff>
          <xdr:row>0</xdr:row>
          <xdr:rowOff>400050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552450</xdr:colOff>
          <xdr:row>0</xdr:row>
          <xdr:rowOff>180975</xdr:rowOff>
        </xdr:from>
        <xdr:to>
          <xdr:col>15</xdr:col>
          <xdr:colOff>9525</xdr:colOff>
          <xdr:row>0</xdr:row>
          <xdr:rowOff>400050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571500</xdr:colOff>
          <xdr:row>0</xdr:row>
          <xdr:rowOff>504825</xdr:rowOff>
        </xdr:from>
        <xdr:to>
          <xdr:col>9</xdr:col>
          <xdr:colOff>28575</xdr:colOff>
          <xdr:row>0</xdr:row>
          <xdr:rowOff>723900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161925</xdr:colOff>
          <xdr:row>0</xdr:row>
          <xdr:rowOff>504825</xdr:rowOff>
        </xdr:from>
        <xdr:to>
          <xdr:col>10</xdr:col>
          <xdr:colOff>381000</xdr:colOff>
          <xdr:row>0</xdr:row>
          <xdr:rowOff>723900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533400</xdr:colOff>
          <xdr:row>0</xdr:row>
          <xdr:rowOff>504825</xdr:rowOff>
        </xdr:from>
        <xdr:to>
          <xdr:col>11</xdr:col>
          <xdr:colOff>752475</xdr:colOff>
          <xdr:row>0</xdr:row>
          <xdr:rowOff>723900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161925</xdr:colOff>
          <xdr:row>0</xdr:row>
          <xdr:rowOff>504825</xdr:rowOff>
        </xdr:from>
        <xdr:to>
          <xdr:col>13</xdr:col>
          <xdr:colOff>381000</xdr:colOff>
          <xdr:row>0</xdr:row>
          <xdr:rowOff>723900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552450</xdr:colOff>
          <xdr:row>0</xdr:row>
          <xdr:rowOff>504825</xdr:rowOff>
        </xdr:from>
        <xdr:to>
          <xdr:col>15</xdr:col>
          <xdr:colOff>9525</xdr:colOff>
          <xdr:row>0</xdr:row>
          <xdr:rowOff>723900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400050</xdr:colOff>
          <xdr:row>6</xdr:row>
          <xdr:rowOff>161925</xdr:rowOff>
        </xdr:from>
        <xdr:to>
          <xdr:col>7</xdr:col>
          <xdr:colOff>619125</xdr:colOff>
          <xdr:row>8</xdr:row>
          <xdr:rowOff>0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219075</xdr:colOff>
          <xdr:row>0</xdr:row>
          <xdr:rowOff>180975</xdr:rowOff>
        </xdr:from>
        <xdr:to>
          <xdr:col>8</xdr:col>
          <xdr:colOff>438150</xdr:colOff>
          <xdr:row>0</xdr:row>
          <xdr:rowOff>400050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219075</xdr:colOff>
          <xdr:row>0</xdr:row>
          <xdr:rowOff>180975</xdr:rowOff>
        </xdr:from>
        <xdr:to>
          <xdr:col>16</xdr:col>
          <xdr:colOff>438150</xdr:colOff>
          <xdr:row>0</xdr:row>
          <xdr:rowOff>400050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571500</xdr:colOff>
          <xdr:row>0</xdr:row>
          <xdr:rowOff>180975</xdr:rowOff>
        </xdr:from>
        <xdr:to>
          <xdr:col>10</xdr:col>
          <xdr:colOff>28575</xdr:colOff>
          <xdr:row>0</xdr:row>
          <xdr:rowOff>400050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180975</xdr:colOff>
          <xdr:row>0</xdr:row>
          <xdr:rowOff>180975</xdr:rowOff>
        </xdr:from>
        <xdr:to>
          <xdr:col>11</xdr:col>
          <xdr:colOff>400050</xdr:colOff>
          <xdr:row>0</xdr:row>
          <xdr:rowOff>400050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571500</xdr:colOff>
          <xdr:row>0</xdr:row>
          <xdr:rowOff>180975</xdr:rowOff>
        </xdr:from>
        <xdr:to>
          <xdr:col>13</xdr:col>
          <xdr:colOff>28575</xdr:colOff>
          <xdr:row>0</xdr:row>
          <xdr:rowOff>400050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200025</xdr:colOff>
          <xdr:row>0</xdr:row>
          <xdr:rowOff>180975</xdr:rowOff>
        </xdr:from>
        <xdr:to>
          <xdr:col>14</xdr:col>
          <xdr:colOff>419100</xdr:colOff>
          <xdr:row>0</xdr:row>
          <xdr:rowOff>400050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219075</xdr:colOff>
          <xdr:row>0</xdr:row>
          <xdr:rowOff>504825</xdr:rowOff>
        </xdr:from>
        <xdr:to>
          <xdr:col>8</xdr:col>
          <xdr:colOff>438150</xdr:colOff>
          <xdr:row>0</xdr:row>
          <xdr:rowOff>723900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571500</xdr:colOff>
          <xdr:row>0</xdr:row>
          <xdr:rowOff>504825</xdr:rowOff>
        </xdr:from>
        <xdr:to>
          <xdr:col>10</xdr:col>
          <xdr:colOff>28575</xdr:colOff>
          <xdr:row>0</xdr:row>
          <xdr:rowOff>723900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180975</xdr:colOff>
          <xdr:row>0</xdr:row>
          <xdr:rowOff>504825</xdr:rowOff>
        </xdr:from>
        <xdr:to>
          <xdr:col>11</xdr:col>
          <xdr:colOff>400050</xdr:colOff>
          <xdr:row>0</xdr:row>
          <xdr:rowOff>723900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571500</xdr:colOff>
          <xdr:row>0</xdr:row>
          <xdr:rowOff>504825</xdr:rowOff>
        </xdr:from>
        <xdr:to>
          <xdr:col>13</xdr:col>
          <xdr:colOff>28575</xdr:colOff>
          <xdr:row>0</xdr:row>
          <xdr:rowOff>723900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200025</xdr:colOff>
          <xdr:row>0</xdr:row>
          <xdr:rowOff>504825</xdr:rowOff>
        </xdr:from>
        <xdr:to>
          <xdr:col>14</xdr:col>
          <xdr:colOff>419100</xdr:colOff>
          <xdr:row>0</xdr:row>
          <xdr:rowOff>723900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209550</xdr:colOff>
          <xdr:row>4</xdr:row>
          <xdr:rowOff>171450</xdr:rowOff>
        </xdr:from>
        <xdr:to>
          <xdr:col>4</xdr:col>
          <xdr:colOff>428625</xdr:colOff>
          <xdr:row>6</xdr:row>
          <xdr:rowOff>9525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219075</xdr:colOff>
          <xdr:row>0</xdr:row>
          <xdr:rowOff>180975</xdr:rowOff>
        </xdr:from>
        <xdr:to>
          <xdr:col>8</xdr:col>
          <xdr:colOff>438150</xdr:colOff>
          <xdr:row>0</xdr:row>
          <xdr:rowOff>400050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219075</xdr:colOff>
          <xdr:row>0</xdr:row>
          <xdr:rowOff>180975</xdr:rowOff>
        </xdr:from>
        <xdr:to>
          <xdr:col>16</xdr:col>
          <xdr:colOff>438150</xdr:colOff>
          <xdr:row>0</xdr:row>
          <xdr:rowOff>400050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571500</xdr:colOff>
          <xdr:row>0</xdr:row>
          <xdr:rowOff>180975</xdr:rowOff>
        </xdr:from>
        <xdr:to>
          <xdr:col>10</xdr:col>
          <xdr:colOff>28575</xdr:colOff>
          <xdr:row>0</xdr:row>
          <xdr:rowOff>400050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180975</xdr:colOff>
          <xdr:row>0</xdr:row>
          <xdr:rowOff>180975</xdr:rowOff>
        </xdr:from>
        <xdr:to>
          <xdr:col>11</xdr:col>
          <xdr:colOff>400050</xdr:colOff>
          <xdr:row>0</xdr:row>
          <xdr:rowOff>400050</xdr:rowOff>
        </xdr:to>
        <xdr:sp macro="" textlink="">
          <xdr:nvSpPr>
            <xdr:cNvPr id="31748" name="Button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571500</xdr:colOff>
          <xdr:row>0</xdr:row>
          <xdr:rowOff>180975</xdr:rowOff>
        </xdr:from>
        <xdr:to>
          <xdr:col>13</xdr:col>
          <xdr:colOff>28575</xdr:colOff>
          <xdr:row>0</xdr:row>
          <xdr:rowOff>400050</xdr:rowOff>
        </xdr:to>
        <xdr:sp macro="" textlink="">
          <xdr:nvSpPr>
            <xdr:cNvPr id="31749" name="Button 5" hidden="1">
              <a:extLst>
                <a:ext uri="{63B3BB69-23CF-44E3-9099-C40C66FF867C}">
                  <a14:compatExt spid="_x0000_s31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200025</xdr:colOff>
          <xdr:row>0</xdr:row>
          <xdr:rowOff>180975</xdr:rowOff>
        </xdr:from>
        <xdr:to>
          <xdr:col>14</xdr:col>
          <xdr:colOff>419100</xdr:colOff>
          <xdr:row>0</xdr:row>
          <xdr:rowOff>400050</xdr:rowOff>
        </xdr:to>
        <xdr:sp macro="" textlink="">
          <xdr:nvSpPr>
            <xdr:cNvPr id="31750" name="Button 6" hidden="1">
              <a:extLst>
                <a:ext uri="{63B3BB69-23CF-44E3-9099-C40C66FF867C}">
                  <a14:compatExt spid="_x0000_s3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219075</xdr:colOff>
          <xdr:row>0</xdr:row>
          <xdr:rowOff>504825</xdr:rowOff>
        </xdr:from>
        <xdr:to>
          <xdr:col>8</xdr:col>
          <xdr:colOff>438150</xdr:colOff>
          <xdr:row>0</xdr:row>
          <xdr:rowOff>723900</xdr:rowOff>
        </xdr:to>
        <xdr:sp macro="" textlink="">
          <xdr:nvSpPr>
            <xdr:cNvPr id="31751" name="Button 7" hidden="1">
              <a:extLst>
                <a:ext uri="{63B3BB69-23CF-44E3-9099-C40C66FF867C}">
                  <a14:compatExt spid="_x0000_s31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571500</xdr:colOff>
          <xdr:row>0</xdr:row>
          <xdr:rowOff>504825</xdr:rowOff>
        </xdr:from>
        <xdr:to>
          <xdr:col>10</xdr:col>
          <xdr:colOff>28575</xdr:colOff>
          <xdr:row>0</xdr:row>
          <xdr:rowOff>723900</xdr:rowOff>
        </xdr:to>
        <xdr:sp macro="" textlink="">
          <xdr:nvSpPr>
            <xdr:cNvPr id="31752" name="Button 8" hidden="1">
              <a:extLst>
                <a:ext uri="{63B3BB69-23CF-44E3-9099-C40C66FF867C}">
                  <a14:compatExt spid="_x0000_s31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180975</xdr:colOff>
          <xdr:row>0</xdr:row>
          <xdr:rowOff>504825</xdr:rowOff>
        </xdr:from>
        <xdr:to>
          <xdr:col>11</xdr:col>
          <xdr:colOff>400050</xdr:colOff>
          <xdr:row>0</xdr:row>
          <xdr:rowOff>723900</xdr:rowOff>
        </xdr:to>
        <xdr:sp macro="" textlink="">
          <xdr:nvSpPr>
            <xdr:cNvPr id="31753" name="Button 9" hidden="1">
              <a:extLst>
                <a:ext uri="{63B3BB69-23CF-44E3-9099-C40C66FF867C}">
                  <a14:compatExt spid="_x0000_s31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571500</xdr:colOff>
          <xdr:row>0</xdr:row>
          <xdr:rowOff>504825</xdr:rowOff>
        </xdr:from>
        <xdr:to>
          <xdr:col>13</xdr:col>
          <xdr:colOff>28575</xdr:colOff>
          <xdr:row>0</xdr:row>
          <xdr:rowOff>723900</xdr:rowOff>
        </xdr:to>
        <xdr:sp macro="" textlink="">
          <xdr:nvSpPr>
            <xdr:cNvPr id="31754" name="Button 10" hidden="1">
              <a:extLst>
                <a:ext uri="{63B3BB69-23CF-44E3-9099-C40C66FF867C}">
                  <a14:compatExt spid="_x0000_s31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200025</xdr:colOff>
          <xdr:row>0</xdr:row>
          <xdr:rowOff>504825</xdr:rowOff>
        </xdr:from>
        <xdr:to>
          <xdr:col>14</xdr:col>
          <xdr:colOff>419100</xdr:colOff>
          <xdr:row>0</xdr:row>
          <xdr:rowOff>723900</xdr:rowOff>
        </xdr:to>
        <xdr:sp macro="" textlink="">
          <xdr:nvSpPr>
            <xdr:cNvPr id="31755" name="Button 11" hidden="1">
              <a:extLst>
                <a:ext uri="{63B3BB69-23CF-44E3-9099-C40C66FF867C}">
                  <a14:compatExt spid="_x0000_s31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209550</xdr:colOff>
          <xdr:row>4</xdr:row>
          <xdr:rowOff>171450</xdr:rowOff>
        </xdr:from>
        <xdr:to>
          <xdr:col>4</xdr:col>
          <xdr:colOff>428625</xdr:colOff>
          <xdr:row>6</xdr:row>
          <xdr:rowOff>9525</xdr:rowOff>
        </xdr:to>
        <xdr:sp macro="" textlink="">
          <xdr:nvSpPr>
            <xdr:cNvPr id="31756" name="Button 12" hidden="1">
              <a:extLst>
                <a:ext uri="{63B3BB69-23CF-44E3-9099-C40C66FF867C}">
                  <a14:compatExt spid="_x0000_s3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323850</xdr:colOff>
          <xdr:row>0</xdr:row>
          <xdr:rowOff>180975</xdr:rowOff>
        </xdr:from>
        <xdr:to>
          <xdr:col>9</xdr:col>
          <xdr:colOff>371475</xdr:colOff>
          <xdr:row>0</xdr:row>
          <xdr:rowOff>400050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152400</xdr:colOff>
          <xdr:row>0</xdr:row>
          <xdr:rowOff>180975</xdr:rowOff>
        </xdr:from>
        <xdr:to>
          <xdr:col>17</xdr:col>
          <xdr:colOff>371475</xdr:colOff>
          <xdr:row>0</xdr:row>
          <xdr:rowOff>400050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504825</xdr:colOff>
          <xdr:row>0</xdr:row>
          <xdr:rowOff>180975</xdr:rowOff>
        </xdr:from>
        <xdr:to>
          <xdr:col>10</xdr:col>
          <xdr:colOff>723900</xdr:colOff>
          <xdr:row>0</xdr:row>
          <xdr:rowOff>400050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114300</xdr:colOff>
          <xdr:row>0</xdr:row>
          <xdr:rowOff>180975</xdr:rowOff>
        </xdr:from>
        <xdr:to>
          <xdr:col>12</xdr:col>
          <xdr:colOff>333375</xdr:colOff>
          <xdr:row>0</xdr:row>
          <xdr:rowOff>400050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504825</xdr:colOff>
          <xdr:row>0</xdr:row>
          <xdr:rowOff>180975</xdr:rowOff>
        </xdr:from>
        <xdr:to>
          <xdr:col>13</xdr:col>
          <xdr:colOff>723900</xdr:colOff>
          <xdr:row>0</xdr:row>
          <xdr:rowOff>400050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133350</xdr:colOff>
          <xdr:row>0</xdr:row>
          <xdr:rowOff>180975</xdr:rowOff>
        </xdr:from>
        <xdr:to>
          <xdr:col>15</xdr:col>
          <xdr:colOff>352425</xdr:colOff>
          <xdr:row>0</xdr:row>
          <xdr:rowOff>400050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323850</xdr:colOff>
          <xdr:row>0</xdr:row>
          <xdr:rowOff>504825</xdr:rowOff>
        </xdr:from>
        <xdr:to>
          <xdr:col>9</xdr:col>
          <xdr:colOff>371475</xdr:colOff>
          <xdr:row>0</xdr:row>
          <xdr:rowOff>723900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504825</xdr:colOff>
          <xdr:row>0</xdr:row>
          <xdr:rowOff>504825</xdr:rowOff>
        </xdr:from>
        <xdr:to>
          <xdr:col>10</xdr:col>
          <xdr:colOff>723900</xdr:colOff>
          <xdr:row>0</xdr:row>
          <xdr:rowOff>723900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114300</xdr:colOff>
          <xdr:row>0</xdr:row>
          <xdr:rowOff>504825</xdr:rowOff>
        </xdr:from>
        <xdr:to>
          <xdr:col>12</xdr:col>
          <xdr:colOff>333375</xdr:colOff>
          <xdr:row>0</xdr:row>
          <xdr:rowOff>723900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504825</xdr:colOff>
          <xdr:row>0</xdr:row>
          <xdr:rowOff>504825</xdr:rowOff>
        </xdr:from>
        <xdr:to>
          <xdr:col>13</xdr:col>
          <xdr:colOff>723900</xdr:colOff>
          <xdr:row>0</xdr:row>
          <xdr:rowOff>723900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133350</xdr:colOff>
          <xdr:row>0</xdr:row>
          <xdr:rowOff>504825</xdr:rowOff>
        </xdr:from>
        <xdr:to>
          <xdr:col>15</xdr:col>
          <xdr:colOff>352425</xdr:colOff>
          <xdr:row>0</xdr:row>
          <xdr:rowOff>723900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14</xdr:row>
          <xdr:rowOff>0</xdr:rowOff>
        </xdr:from>
        <xdr:to>
          <xdr:col>1</xdr:col>
          <xdr:colOff>857250</xdr:colOff>
          <xdr:row>15</xdr:row>
          <xdr:rowOff>19050</xdr:rowOff>
        </xdr:to>
        <xdr:sp macro="" textlink="">
          <xdr:nvSpPr>
            <xdr:cNvPr id="8204" name="Check Box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14</xdr:row>
          <xdr:rowOff>171450</xdr:rowOff>
        </xdr:from>
        <xdr:to>
          <xdr:col>1</xdr:col>
          <xdr:colOff>857250</xdr:colOff>
          <xdr:row>16</xdr:row>
          <xdr:rowOff>0</xdr:rowOff>
        </xdr:to>
        <xdr:sp macro="" textlink="">
          <xdr:nvSpPr>
            <xdr:cNvPr id="8205" name="Check Box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15</xdr:row>
          <xdr:rowOff>171450</xdr:rowOff>
        </xdr:from>
        <xdr:to>
          <xdr:col>1</xdr:col>
          <xdr:colOff>857250</xdr:colOff>
          <xdr:row>17</xdr:row>
          <xdr:rowOff>0</xdr:rowOff>
        </xdr:to>
        <xdr:sp macro="" textlink="">
          <xdr:nvSpPr>
            <xdr:cNvPr id="8206" name="Check Box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0</xdr:rowOff>
        </xdr:from>
        <xdr:to>
          <xdr:col>4</xdr:col>
          <xdr:colOff>742950</xdr:colOff>
          <xdr:row>15</xdr:row>
          <xdr:rowOff>19050</xdr:rowOff>
        </xdr:to>
        <xdr:sp macro="" textlink="">
          <xdr:nvSpPr>
            <xdr:cNvPr id="8207" name="Check Box 15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180975</xdr:rowOff>
        </xdr:from>
        <xdr:to>
          <xdr:col>4</xdr:col>
          <xdr:colOff>742950</xdr:colOff>
          <xdr:row>16</xdr:row>
          <xdr:rowOff>9525</xdr:rowOff>
        </xdr:to>
        <xdr:sp macro="" textlink="">
          <xdr:nvSpPr>
            <xdr:cNvPr id="8208" name="Check Box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15</xdr:row>
          <xdr:rowOff>161925</xdr:rowOff>
        </xdr:from>
        <xdr:to>
          <xdr:col>4</xdr:col>
          <xdr:colOff>742950</xdr:colOff>
          <xdr:row>16</xdr:row>
          <xdr:rowOff>180975</xdr:rowOff>
        </xdr:to>
        <xdr:sp macro="" textlink="">
          <xdr:nvSpPr>
            <xdr:cNvPr id="8209" name="Check Box 17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333375</xdr:colOff>
          <xdr:row>3</xdr:row>
          <xdr:rowOff>0</xdr:rowOff>
        </xdr:from>
        <xdr:to>
          <xdr:col>11</xdr:col>
          <xdr:colOff>514350</xdr:colOff>
          <xdr:row>5</xdr:row>
          <xdr:rowOff>28575</xdr:rowOff>
        </xdr:to>
        <xdr:sp macro="" textlink="">
          <xdr:nvSpPr>
            <xdr:cNvPr id="8210" name="Button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&amp; Archiver DDA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485775</xdr:colOff>
          <xdr:row>0</xdr:row>
          <xdr:rowOff>180975</xdr:rowOff>
        </xdr:from>
        <xdr:to>
          <xdr:col>8</xdr:col>
          <xdr:colOff>457200</xdr:colOff>
          <xdr:row>0</xdr:row>
          <xdr:rowOff>400050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2524125</xdr:colOff>
          <xdr:row>0</xdr:row>
          <xdr:rowOff>180975</xdr:rowOff>
        </xdr:from>
        <xdr:to>
          <xdr:col>14</xdr:col>
          <xdr:colOff>133350</xdr:colOff>
          <xdr:row>0</xdr:row>
          <xdr:rowOff>400050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590550</xdr:colOff>
          <xdr:row>0</xdr:row>
          <xdr:rowOff>180975</xdr:rowOff>
        </xdr:from>
        <xdr:to>
          <xdr:col>10</xdr:col>
          <xdr:colOff>47625</xdr:colOff>
          <xdr:row>0</xdr:row>
          <xdr:rowOff>400050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200025</xdr:colOff>
          <xdr:row>0</xdr:row>
          <xdr:rowOff>180975</xdr:rowOff>
        </xdr:from>
        <xdr:to>
          <xdr:col>11</xdr:col>
          <xdr:colOff>419100</xdr:colOff>
          <xdr:row>0</xdr:row>
          <xdr:rowOff>400050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590550</xdr:colOff>
          <xdr:row>0</xdr:row>
          <xdr:rowOff>180975</xdr:rowOff>
        </xdr:from>
        <xdr:to>
          <xdr:col>12</xdr:col>
          <xdr:colOff>809625</xdr:colOff>
          <xdr:row>0</xdr:row>
          <xdr:rowOff>400050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981075</xdr:colOff>
          <xdr:row>0</xdr:row>
          <xdr:rowOff>180975</xdr:rowOff>
        </xdr:from>
        <xdr:to>
          <xdr:col>12</xdr:col>
          <xdr:colOff>1962150</xdr:colOff>
          <xdr:row>0</xdr:row>
          <xdr:rowOff>400050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485775</xdr:colOff>
          <xdr:row>0</xdr:row>
          <xdr:rowOff>514350</xdr:rowOff>
        </xdr:from>
        <xdr:to>
          <xdr:col>8</xdr:col>
          <xdr:colOff>457200</xdr:colOff>
          <xdr:row>0</xdr:row>
          <xdr:rowOff>733425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590550</xdr:colOff>
          <xdr:row>0</xdr:row>
          <xdr:rowOff>514350</xdr:rowOff>
        </xdr:from>
        <xdr:to>
          <xdr:col>10</xdr:col>
          <xdr:colOff>47625</xdr:colOff>
          <xdr:row>0</xdr:row>
          <xdr:rowOff>733425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200025</xdr:colOff>
          <xdr:row>0</xdr:row>
          <xdr:rowOff>514350</xdr:rowOff>
        </xdr:from>
        <xdr:to>
          <xdr:col>11</xdr:col>
          <xdr:colOff>419100</xdr:colOff>
          <xdr:row>0</xdr:row>
          <xdr:rowOff>733425</xdr:rowOff>
        </xdr:to>
        <xdr:sp macro="" textlink="">
          <xdr:nvSpPr>
            <xdr:cNvPr id="12297" name="Button 9" hidden="1">
              <a:extLst>
                <a:ext uri="{63B3BB69-23CF-44E3-9099-C40C66FF867C}">
                  <a14:compatExt spid="_x0000_s1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590550</xdr:colOff>
          <xdr:row>0</xdr:row>
          <xdr:rowOff>514350</xdr:rowOff>
        </xdr:from>
        <xdr:to>
          <xdr:col>12</xdr:col>
          <xdr:colOff>809625</xdr:colOff>
          <xdr:row>0</xdr:row>
          <xdr:rowOff>733425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981075</xdr:colOff>
          <xdr:row>0</xdr:row>
          <xdr:rowOff>514350</xdr:rowOff>
        </xdr:from>
        <xdr:to>
          <xdr:col>12</xdr:col>
          <xdr:colOff>1962150</xdr:colOff>
          <xdr:row>0</xdr:row>
          <xdr:rowOff>733425</xdr:rowOff>
        </xdr:to>
        <xdr:sp macro="" textlink="">
          <xdr:nvSpPr>
            <xdr:cNvPr id="12299" name="Button 11" hidden="1">
              <a:extLst>
                <a:ext uri="{63B3BB69-23CF-44E3-9099-C40C66FF867C}">
                  <a14:compatExt spid="_x0000_s1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419100</xdr:colOff>
          <xdr:row>0</xdr:row>
          <xdr:rowOff>180975</xdr:rowOff>
        </xdr:from>
        <xdr:to>
          <xdr:col>9</xdr:col>
          <xdr:colOff>638175</xdr:colOff>
          <xdr:row>0</xdr:row>
          <xdr:rowOff>400050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419100</xdr:colOff>
          <xdr:row>0</xdr:row>
          <xdr:rowOff>180975</xdr:rowOff>
        </xdr:from>
        <xdr:to>
          <xdr:col>17</xdr:col>
          <xdr:colOff>638175</xdr:colOff>
          <xdr:row>0</xdr:row>
          <xdr:rowOff>400050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0</xdr:row>
          <xdr:rowOff>180975</xdr:rowOff>
        </xdr:from>
        <xdr:to>
          <xdr:col>11</xdr:col>
          <xdr:colOff>228600</xdr:colOff>
          <xdr:row>0</xdr:row>
          <xdr:rowOff>400050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381000</xdr:colOff>
          <xdr:row>0</xdr:row>
          <xdr:rowOff>180975</xdr:rowOff>
        </xdr:from>
        <xdr:to>
          <xdr:col>12</xdr:col>
          <xdr:colOff>600075</xdr:colOff>
          <xdr:row>0</xdr:row>
          <xdr:rowOff>400050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0</xdr:row>
          <xdr:rowOff>180975</xdr:rowOff>
        </xdr:from>
        <xdr:to>
          <xdr:col>14</xdr:col>
          <xdr:colOff>228600</xdr:colOff>
          <xdr:row>0</xdr:row>
          <xdr:rowOff>400050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400050</xdr:colOff>
          <xdr:row>0</xdr:row>
          <xdr:rowOff>180975</xdr:rowOff>
        </xdr:from>
        <xdr:to>
          <xdr:col>15</xdr:col>
          <xdr:colOff>619125</xdr:colOff>
          <xdr:row>0</xdr:row>
          <xdr:rowOff>400050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419100</xdr:colOff>
          <xdr:row>0</xdr:row>
          <xdr:rowOff>504825</xdr:rowOff>
        </xdr:from>
        <xdr:to>
          <xdr:col>9</xdr:col>
          <xdr:colOff>638175</xdr:colOff>
          <xdr:row>0</xdr:row>
          <xdr:rowOff>723900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0</xdr:row>
          <xdr:rowOff>504825</xdr:rowOff>
        </xdr:from>
        <xdr:to>
          <xdr:col>11</xdr:col>
          <xdr:colOff>228600</xdr:colOff>
          <xdr:row>0</xdr:row>
          <xdr:rowOff>723900</xdr:rowOff>
        </xdr:to>
        <xdr:sp macro="" textlink="">
          <xdr:nvSpPr>
            <xdr:cNvPr id="15368" name="Button 8" hidden="1">
              <a:extLst>
                <a:ext uri="{63B3BB69-23CF-44E3-9099-C40C66FF867C}">
                  <a14:compatExt spid="_x0000_s15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381000</xdr:colOff>
          <xdr:row>0</xdr:row>
          <xdr:rowOff>504825</xdr:rowOff>
        </xdr:from>
        <xdr:to>
          <xdr:col>12</xdr:col>
          <xdr:colOff>600075</xdr:colOff>
          <xdr:row>0</xdr:row>
          <xdr:rowOff>723900</xdr:rowOff>
        </xdr:to>
        <xdr:sp macro="" textlink="">
          <xdr:nvSpPr>
            <xdr:cNvPr id="15369" name="Button 9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0</xdr:row>
          <xdr:rowOff>504825</xdr:rowOff>
        </xdr:from>
        <xdr:to>
          <xdr:col>14</xdr:col>
          <xdr:colOff>228600</xdr:colOff>
          <xdr:row>0</xdr:row>
          <xdr:rowOff>723900</xdr:rowOff>
        </xdr:to>
        <xdr:sp macro="" textlink="">
          <xdr:nvSpPr>
            <xdr:cNvPr id="15370" name="Button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400050</xdr:colOff>
          <xdr:row>0</xdr:row>
          <xdr:rowOff>504825</xdr:rowOff>
        </xdr:from>
        <xdr:to>
          <xdr:col>15</xdr:col>
          <xdr:colOff>619125</xdr:colOff>
          <xdr:row>0</xdr:row>
          <xdr:rowOff>723900</xdr:rowOff>
        </xdr:to>
        <xdr:sp macro="" textlink="">
          <xdr:nvSpPr>
            <xdr:cNvPr id="15371" name="Button 11" hidden="1">
              <a:extLst>
                <a:ext uri="{63B3BB69-23CF-44E3-9099-C40C66FF867C}">
                  <a14:compatExt spid="_x0000_s15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14</xdr:row>
          <xdr:rowOff>0</xdr:rowOff>
        </xdr:from>
        <xdr:to>
          <xdr:col>1</xdr:col>
          <xdr:colOff>857250</xdr:colOff>
          <xdr:row>15</xdr:row>
          <xdr:rowOff>19050</xdr:rowOff>
        </xdr:to>
        <xdr:sp macro="" textlink="">
          <xdr:nvSpPr>
            <xdr:cNvPr id="15372" name="Check Box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14</xdr:row>
          <xdr:rowOff>171450</xdr:rowOff>
        </xdr:from>
        <xdr:to>
          <xdr:col>1</xdr:col>
          <xdr:colOff>857250</xdr:colOff>
          <xdr:row>16</xdr:row>
          <xdr:rowOff>0</xdr:rowOff>
        </xdr:to>
        <xdr:sp macro="" textlink="">
          <xdr:nvSpPr>
            <xdr:cNvPr id="15373" name="Check Box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15</xdr:row>
          <xdr:rowOff>171450</xdr:rowOff>
        </xdr:from>
        <xdr:to>
          <xdr:col>1</xdr:col>
          <xdr:colOff>857250</xdr:colOff>
          <xdr:row>17</xdr:row>
          <xdr:rowOff>0</xdr:rowOff>
        </xdr:to>
        <xdr:sp macro="" textlink="">
          <xdr:nvSpPr>
            <xdr:cNvPr id="15374" name="Check Box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0</xdr:rowOff>
        </xdr:from>
        <xdr:to>
          <xdr:col>4</xdr:col>
          <xdr:colOff>742950</xdr:colOff>
          <xdr:row>15</xdr:row>
          <xdr:rowOff>19050</xdr:rowOff>
        </xdr:to>
        <xdr:sp macro="" textlink="">
          <xdr:nvSpPr>
            <xdr:cNvPr id="15375" name="Check Box 15" hidden="1">
              <a:extLst>
                <a:ext uri="{63B3BB69-23CF-44E3-9099-C40C66FF867C}">
                  <a14:compatExt spid="_x0000_s15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180975</xdr:rowOff>
        </xdr:from>
        <xdr:to>
          <xdr:col>4</xdr:col>
          <xdr:colOff>742950</xdr:colOff>
          <xdr:row>16</xdr:row>
          <xdr:rowOff>9525</xdr:rowOff>
        </xdr:to>
        <xdr:sp macro="" textlink="">
          <xdr:nvSpPr>
            <xdr:cNvPr id="15376" name="Check Box 16" hidden="1">
              <a:extLst>
                <a:ext uri="{63B3BB69-23CF-44E3-9099-C40C66FF867C}">
                  <a14:compatExt spid="_x0000_s15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15</xdr:row>
          <xdr:rowOff>161925</xdr:rowOff>
        </xdr:from>
        <xdr:to>
          <xdr:col>4</xdr:col>
          <xdr:colOff>742950</xdr:colOff>
          <xdr:row>16</xdr:row>
          <xdr:rowOff>180975</xdr:rowOff>
        </xdr:to>
        <xdr:sp macro="" textlink="">
          <xdr:nvSpPr>
            <xdr:cNvPr id="15377" name="Check Box 17" hidden="1">
              <a:extLst>
                <a:ext uri="{63B3BB69-23CF-44E3-9099-C40C66FF867C}">
                  <a14:compatExt spid="_x0000_s15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600075</xdr:colOff>
          <xdr:row>3</xdr:row>
          <xdr:rowOff>28575</xdr:rowOff>
        </xdr:from>
        <xdr:to>
          <xdr:col>12</xdr:col>
          <xdr:colOff>57150</xdr:colOff>
          <xdr:row>4</xdr:row>
          <xdr:rowOff>9525</xdr:rowOff>
        </xdr:to>
        <xdr:sp macro="" textlink="">
          <xdr:nvSpPr>
            <xdr:cNvPr id="15378" name="Button 18" hidden="1">
              <a:extLst>
                <a:ext uri="{63B3BB69-23CF-44E3-9099-C40C66FF867C}">
                  <a14:compatExt spid="_x0000_s15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609600</xdr:colOff>
          <xdr:row>5</xdr:row>
          <xdr:rowOff>104775</xdr:rowOff>
        </xdr:from>
        <xdr:to>
          <xdr:col>12</xdr:col>
          <xdr:colOff>66675</xdr:colOff>
          <xdr:row>6</xdr:row>
          <xdr:rowOff>85725</xdr:rowOff>
        </xdr:to>
        <xdr:sp macro="" textlink="">
          <xdr:nvSpPr>
            <xdr:cNvPr id="15381" name="Button 21" hidden="1">
              <a:extLst>
                <a:ext uri="{63B3BB69-23CF-44E3-9099-C40C66FF867C}">
                  <a14:compatExt spid="_x0000_s15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447675</xdr:colOff>
          <xdr:row>0</xdr:row>
          <xdr:rowOff>180975</xdr:rowOff>
        </xdr:from>
        <xdr:to>
          <xdr:col>9</xdr:col>
          <xdr:colOff>590550</xdr:colOff>
          <xdr:row>0</xdr:row>
          <xdr:rowOff>400050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371475</xdr:colOff>
          <xdr:row>0</xdr:row>
          <xdr:rowOff>180975</xdr:rowOff>
        </xdr:from>
        <xdr:to>
          <xdr:col>17</xdr:col>
          <xdr:colOff>590550</xdr:colOff>
          <xdr:row>0</xdr:row>
          <xdr:rowOff>400050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723900</xdr:colOff>
          <xdr:row>0</xdr:row>
          <xdr:rowOff>180975</xdr:rowOff>
        </xdr:from>
        <xdr:to>
          <xdr:col>11</xdr:col>
          <xdr:colOff>180975</xdr:colOff>
          <xdr:row>0</xdr:row>
          <xdr:rowOff>400050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333375</xdr:colOff>
          <xdr:row>0</xdr:row>
          <xdr:rowOff>180975</xdr:rowOff>
        </xdr:from>
        <xdr:to>
          <xdr:col>12</xdr:col>
          <xdr:colOff>552450</xdr:colOff>
          <xdr:row>0</xdr:row>
          <xdr:rowOff>400050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723900</xdr:colOff>
          <xdr:row>0</xdr:row>
          <xdr:rowOff>180975</xdr:rowOff>
        </xdr:from>
        <xdr:to>
          <xdr:col>14</xdr:col>
          <xdr:colOff>180975</xdr:colOff>
          <xdr:row>0</xdr:row>
          <xdr:rowOff>400050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352425</xdr:colOff>
          <xdr:row>0</xdr:row>
          <xdr:rowOff>180975</xdr:rowOff>
        </xdr:from>
        <xdr:to>
          <xdr:col>15</xdr:col>
          <xdr:colOff>571500</xdr:colOff>
          <xdr:row>0</xdr:row>
          <xdr:rowOff>400050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447675</xdr:colOff>
          <xdr:row>0</xdr:row>
          <xdr:rowOff>495300</xdr:rowOff>
        </xdr:from>
        <xdr:to>
          <xdr:col>9</xdr:col>
          <xdr:colOff>590550</xdr:colOff>
          <xdr:row>0</xdr:row>
          <xdr:rowOff>714375</xdr:rowOff>
        </xdr:to>
        <xdr:sp macro="" textlink="">
          <xdr:nvSpPr>
            <xdr:cNvPr id="9233" name="Button 17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723900</xdr:colOff>
          <xdr:row>0</xdr:row>
          <xdr:rowOff>495300</xdr:rowOff>
        </xdr:from>
        <xdr:to>
          <xdr:col>11</xdr:col>
          <xdr:colOff>180975</xdr:colOff>
          <xdr:row>0</xdr:row>
          <xdr:rowOff>714375</xdr:rowOff>
        </xdr:to>
        <xdr:sp macro="" textlink="">
          <xdr:nvSpPr>
            <xdr:cNvPr id="9234" name="Button 18" hidden="1">
              <a:extLst>
                <a:ext uri="{63B3BB69-23CF-44E3-9099-C40C66FF867C}">
                  <a14:compatExt spid="_x0000_s9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333375</xdr:colOff>
          <xdr:row>0</xdr:row>
          <xdr:rowOff>495300</xdr:rowOff>
        </xdr:from>
        <xdr:to>
          <xdr:col>12</xdr:col>
          <xdr:colOff>552450</xdr:colOff>
          <xdr:row>0</xdr:row>
          <xdr:rowOff>714375</xdr:rowOff>
        </xdr:to>
        <xdr:sp macro="" textlink="">
          <xdr:nvSpPr>
            <xdr:cNvPr id="9235" name="Button 19" hidden="1">
              <a:extLst>
                <a:ext uri="{63B3BB69-23CF-44E3-9099-C40C66FF867C}">
                  <a14:compatExt spid="_x0000_s9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723900</xdr:colOff>
          <xdr:row>0</xdr:row>
          <xdr:rowOff>495300</xdr:rowOff>
        </xdr:from>
        <xdr:to>
          <xdr:col>14</xdr:col>
          <xdr:colOff>180975</xdr:colOff>
          <xdr:row>0</xdr:row>
          <xdr:rowOff>714375</xdr:rowOff>
        </xdr:to>
        <xdr:sp macro="" textlink="">
          <xdr:nvSpPr>
            <xdr:cNvPr id="9236" name="Button 20" hidden="1">
              <a:extLst>
                <a:ext uri="{63B3BB69-23CF-44E3-9099-C40C66FF867C}">
                  <a14:compatExt spid="_x0000_s9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352425</xdr:colOff>
          <xdr:row>0</xdr:row>
          <xdr:rowOff>495300</xdr:rowOff>
        </xdr:from>
        <xdr:to>
          <xdr:col>15</xdr:col>
          <xdr:colOff>571500</xdr:colOff>
          <xdr:row>0</xdr:row>
          <xdr:rowOff>714375</xdr:rowOff>
        </xdr:to>
        <xdr:sp macro="" textlink="">
          <xdr:nvSpPr>
            <xdr:cNvPr id="9237" name="Button 21" hidden="1">
              <a:extLst>
                <a:ext uri="{63B3BB69-23CF-44E3-9099-C40C66FF867C}">
                  <a14:compatExt spid="_x0000_s9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14</xdr:row>
          <xdr:rowOff>0</xdr:rowOff>
        </xdr:from>
        <xdr:to>
          <xdr:col>1</xdr:col>
          <xdr:colOff>819150</xdr:colOff>
          <xdr:row>15</xdr:row>
          <xdr:rowOff>19050</xdr:rowOff>
        </xdr:to>
        <xdr:sp macro="" textlink="">
          <xdr:nvSpPr>
            <xdr:cNvPr id="9238" name="Check Box 22" hidden="1">
              <a:extLst>
                <a:ext uri="{63B3BB69-23CF-44E3-9099-C40C66FF867C}">
                  <a14:compatExt spid="_x0000_s9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0</xdr:rowOff>
        </xdr:from>
        <xdr:to>
          <xdr:col>4</xdr:col>
          <xdr:colOff>742950</xdr:colOff>
          <xdr:row>15</xdr:row>
          <xdr:rowOff>19050</xdr:rowOff>
        </xdr:to>
        <xdr:sp macro="" textlink="">
          <xdr:nvSpPr>
            <xdr:cNvPr id="9241" name="Check Box 25" hidden="1">
              <a:extLst>
                <a:ext uri="{63B3BB69-23CF-44E3-9099-C40C66FF867C}">
                  <a14:compatExt spid="_x0000_s9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180975</xdr:rowOff>
        </xdr:from>
        <xdr:to>
          <xdr:col>4</xdr:col>
          <xdr:colOff>742950</xdr:colOff>
          <xdr:row>16</xdr:row>
          <xdr:rowOff>9525</xdr:rowOff>
        </xdr:to>
        <xdr:sp macro="" textlink="">
          <xdr:nvSpPr>
            <xdr:cNvPr id="9242" name="Check Box 26" hidden="1">
              <a:extLst>
                <a:ext uri="{63B3BB69-23CF-44E3-9099-C40C66FF867C}">
                  <a14:compatExt spid="_x0000_s9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15</xdr:row>
          <xdr:rowOff>161925</xdr:rowOff>
        </xdr:from>
        <xdr:to>
          <xdr:col>4</xdr:col>
          <xdr:colOff>742950</xdr:colOff>
          <xdr:row>16</xdr:row>
          <xdr:rowOff>180975</xdr:rowOff>
        </xdr:to>
        <xdr:sp macro="" textlink="">
          <xdr:nvSpPr>
            <xdr:cNvPr id="9243" name="Check Box 27" hidden="1">
              <a:extLst>
                <a:ext uri="{63B3BB69-23CF-44E3-9099-C40C66FF867C}">
                  <a14:compatExt spid="_x0000_s9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14</xdr:row>
          <xdr:rowOff>180975</xdr:rowOff>
        </xdr:from>
        <xdr:to>
          <xdr:col>1</xdr:col>
          <xdr:colOff>819150</xdr:colOff>
          <xdr:row>16</xdr:row>
          <xdr:rowOff>9525</xdr:rowOff>
        </xdr:to>
        <xdr:sp macro="" textlink="">
          <xdr:nvSpPr>
            <xdr:cNvPr id="9244" name="Check Box 28" hidden="1">
              <a:extLst>
                <a:ext uri="{63B3BB69-23CF-44E3-9099-C40C66FF867C}">
                  <a14:compatExt spid="_x0000_s9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15</xdr:row>
          <xdr:rowOff>171450</xdr:rowOff>
        </xdr:from>
        <xdr:to>
          <xdr:col>1</xdr:col>
          <xdr:colOff>819150</xdr:colOff>
          <xdr:row>17</xdr:row>
          <xdr:rowOff>0</xdr:rowOff>
        </xdr:to>
        <xdr:sp macro="" textlink="">
          <xdr:nvSpPr>
            <xdr:cNvPr id="9245" name="Check Box 29" hidden="1">
              <a:extLst>
                <a:ext uri="{63B3BB69-23CF-44E3-9099-C40C66FF867C}">
                  <a14:compatExt spid="_x0000_s9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552450</xdr:colOff>
          <xdr:row>3</xdr:row>
          <xdr:rowOff>0</xdr:rowOff>
        </xdr:from>
        <xdr:to>
          <xdr:col>12</xdr:col>
          <xdr:colOff>9525</xdr:colOff>
          <xdr:row>5</xdr:row>
          <xdr:rowOff>28575</xdr:rowOff>
        </xdr:to>
        <xdr:sp macro="" textlink="">
          <xdr:nvSpPr>
            <xdr:cNvPr id="9251" name="Button 35" hidden="1">
              <a:extLst>
                <a:ext uri="{63B3BB69-23CF-44E3-9099-C40C66FF867C}">
                  <a14:compatExt spid="_x0000_s9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&amp; Archiver DDF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0</xdr:row>
          <xdr:rowOff>180975</xdr:rowOff>
        </xdr:from>
        <xdr:to>
          <xdr:col>9</xdr:col>
          <xdr:colOff>285750</xdr:colOff>
          <xdr:row>0</xdr:row>
          <xdr:rowOff>400050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352425</xdr:colOff>
          <xdr:row>0</xdr:row>
          <xdr:rowOff>180975</xdr:rowOff>
        </xdr:from>
        <xdr:to>
          <xdr:col>15</xdr:col>
          <xdr:colOff>571500</xdr:colOff>
          <xdr:row>0</xdr:row>
          <xdr:rowOff>400050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419100</xdr:colOff>
          <xdr:row>0</xdr:row>
          <xdr:rowOff>180975</xdr:rowOff>
        </xdr:from>
        <xdr:to>
          <xdr:col>10</xdr:col>
          <xdr:colOff>638175</xdr:colOff>
          <xdr:row>0</xdr:row>
          <xdr:rowOff>400050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28575</xdr:colOff>
          <xdr:row>0</xdr:row>
          <xdr:rowOff>180975</xdr:rowOff>
        </xdr:from>
        <xdr:to>
          <xdr:col>12</xdr:col>
          <xdr:colOff>247650</xdr:colOff>
          <xdr:row>0</xdr:row>
          <xdr:rowOff>400050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419100</xdr:colOff>
          <xdr:row>0</xdr:row>
          <xdr:rowOff>180975</xdr:rowOff>
        </xdr:from>
        <xdr:to>
          <xdr:col>12</xdr:col>
          <xdr:colOff>1400175</xdr:colOff>
          <xdr:row>0</xdr:row>
          <xdr:rowOff>400050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1571625</xdr:colOff>
          <xdr:row>0</xdr:row>
          <xdr:rowOff>180975</xdr:rowOff>
        </xdr:from>
        <xdr:to>
          <xdr:col>13</xdr:col>
          <xdr:colOff>552450</xdr:colOff>
          <xdr:row>0</xdr:row>
          <xdr:rowOff>400050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0</xdr:row>
          <xdr:rowOff>514350</xdr:rowOff>
        </xdr:from>
        <xdr:to>
          <xdr:col>9</xdr:col>
          <xdr:colOff>285750</xdr:colOff>
          <xdr:row>0</xdr:row>
          <xdr:rowOff>733425</xdr:rowOff>
        </xdr:to>
        <xdr:sp macro="" textlink="">
          <xdr:nvSpPr>
            <xdr:cNvPr id="18439" name="Button 7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419100</xdr:colOff>
          <xdr:row>0</xdr:row>
          <xdr:rowOff>514350</xdr:rowOff>
        </xdr:from>
        <xdr:to>
          <xdr:col>10</xdr:col>
          <xdr:colOff>638175</xdr:colOff>
          <xdr:row>0</xdr:row>
          <xdr:rowOff>733425</xdr:rowOff>
        </xdr:to>
        <xdr:sp macro="" textlink="">
          <xdr:nvSpPr>
            <xdr:cNvPr id="18440" name="Button 8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28575</xdr:colOff>
          <xdr:row>0</xdr:row>
          <xdr:rowOff>514350</xdr:rowOff>
        </xdr:from>
        <xdr:to>
          <xdr:col>12</xdr:col>
          <xdr:colOff>247650</xdr:colOff>
          <xdr:row>0</xdr:row>
          <xdr:rowOff>733425</xdr:rowOff>
        </xdr:to>
        <xdr:sp macro="" textlink="">
          <xdr:nvSpPr>
            <xdr:cNvPr id="18441" name="Button 9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419100</xdr:colOff>
          <xdr:row>0</xdr:row>
          <xdr:rowOff>514350</xdr:rowOff>
        </xdr:from>
        <xdr:to>
          <xdr:col>12</xdr:col>
          <xdr:colOff>1400175</xdr:colOff>
          <xdr:row>0</xdr:row>
          <xdr:rowOff>733425</xdr:rowOff>
        </xdr:to>
        <xdr:sp macro="" textlink="">
          <xdr:nvSpPr>
            <xdr:cNvPr id="18442" name="Button 10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1571625</xdr:colOff>
          <xdr:row>0</xdr:row>
          <xdr:rowOff>514350</xdr:rowOff>
        </xdr:from>
        <xdr:to>
          <xdr:col>13</xdr:col>
          <xdr:colOff>552450</xdr:colOff>
          <xdr:row>0</xdr:row>
          <xdr:rowOff>733425</xdr:rowOff>
        </xdr:to>
        <xdr:sp macro="" textlink="">
          <xdr:nvSpPr>
            <xdr:cNvPr id="18443" name="Button 11" hidden="1">
              <a:extLst>
                <a:ext uri="{63B3BB69-23CF-44E3-9099-C40C66FF867C}">
                  <a14:compatExt spid="_x0000_s18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419100</xdr:colOff>
          <xdr:row>0</xdr:row>
          <xdr:rowOff>180975</xdr:rowOff>
        </xdr:from>
        <xdr:to>
          <xdr:col>9</xdr:col>
          <xdr:colOff>638175</xdr:colOff>
          <xdr:row>0</xdr:row>
          <xdr:rowOff>400050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419100</xdr:colOff>
          <xdr:row>0</xdr:row>
          <xdr:rowOff>180975</xdr:rowOff>
        </xdr:from>
        <xdr:to>
          <xdr:col>17</xdr:col>
          <xdr:colOff>638175</xdr:colOff>
          <xdr:row>0</xdr:row>
          <xdr:rowOff>400050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0</xdr:row>
          <xdr:rowOff>180975</xdr:rowOff>
        </xdr:from>
        <xdr:to>
          <xdr:col>11</xdr:col>
          <xdr:colOff>228600</xdr:colOff>
          <xdr:row>0</xdr:row>
          <xdr:rowOff>400050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381000</xdr:colOff>
          <xdr:row>0</xdr:row>
          <xdr:rowOff>180975</xdr:rowOff>
        </xdr:from>
        <xdr:to>
          <xdr:col>12</xdr:col>
          <xdr:colOff>600075</xdr:colOff>
          <xdr:row>0</xdr:row>
          <xdr:rowOff>400050</xdr:rowOff>
        </xdr:to>
        <xdr:sp macro="" textlink="">
          <xdr:nvSpPr>
            <xdr:cNvPr id="19460" name="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0</xdr:row>
          <xdr:rowOff>180975</xdr:rowOff>
        </xdr:from>
        <xdr:to>
          <xdr:col>14</xdr:col>
          <xdr:colOff>228600</xdr:colOff>
          <xdr:row>0</xdr:row>
          <xdr:rowOff>400050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400050</xdr:colOff>
          <xdr:row>0</xdr:row>
          <xdr:rowOff>180975</xdr:rowOff>
        </xdr:from>
        <xdr:to>
          <xdr:col>15</xdr:col>
          <xdr:colOff>619125</xdr:colOff>
          <xdr:row>0</xdr:row>
          <xdr:rowOff>400050</xdr:rowOff>
        </xdr:to>
        <xdr:sp macro="" textlink="">
          <xdr:nvSpPr>
            <xdr:cNvPr id="19462" name="Button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419100</xdr:colOff>
          <xdr:row>0</xdr:row>
          <xdr:rowOff>504825</xdr:rowOff>
        </xdr:from>
        <xdr:to>
          <xdr:col>9</xdr:col>
          <xdr:colOff>638175</xdr:colOff>
          <xdr:row>0</xdr:row>
          <xdr:rowOff>723900</xdr:rowOff>
        </xdr:to>
        <xdr:sp macro="" textlink="">
          <xdr:nvSpPr>
            <xdr:cNvPr id="19463" name="Button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0</xdr:row>
          <xdr:rowOff>504825</xdr:rowOff>
        </xdr:from>
        <xdr:to>
          <xdr:col>11</xdr:col>
          <xdr:colOff>228600</xdr:colOff>
          <xdr:row>0</xdr:row>
          <xdr:rowOff>723900</xdr:rowOff>
        </xdr:to>
        <xdr:sp macro="" textlink="">
          <xdr:nvSpPr>
            <xdr:cNvPr id="19464" name="Button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381000</xdr:colOff>
          <xdr:row>0</xdr:row>
          <xdr:rowOff>504825</xdr:rowOff>
        </xdr:from>
        <xdr:to>
          <xdr:col>12</xdr:col>
          <xdr:colOff>600075</xdr:colOff>
          <xdr:row>0</xdr:row>
          <xdr:rowOff>723900</xdr:rowOff>
        </xdr:to>
        <xdr:sp macro="" textlink="">
          <xdr:nvSpPr>
            <xdr:cNvPr id="19465" name="Button 9" hidden="1">
              <a:extLst>
                <a:ext uri="{63B3BB69-23CF-44E3-9099-C40C66FF867C}">
                  <a14:compatExt spid="_x0000_s19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0</xdr:row>
          <xdr:rowOff>504825</xdr:rowOff>
        </xdr:from>
        <xdr:to>
          <xdr:col>14</xdr:col>
          <xdr:colOff>228600</xdr:colOff>
          <xdr:row>0</xdr:row>
          <xdr:rowOff>723900</xdr:rowOff>
        </xdr:to>
        <xdr:sp macro="" textlink="">
          <xdr:nvSpPr>
            <xdr:cNvPr id="19466" name="Button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400050</xdr:colOff>
          <xdr:row>0</xdr:row>
          <xdr:rowOff>504825</xdr:rowOff>
        </xdr:from>
        <xdr:to>
          <xdr:col>15</xdr:col>
          <xdr:colOff>619125</xdr:colOff>
          <xdr:row>0</xdr:row>
          <xdr:rowOff>723900</xdr:rowOff>
        </xdr:to>
        <xdr:sp macro="" textlink="">
          <xdr:nvSpPr>
            <xdr:cNvPr id="19467" name="Button 11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14</xdr:row>
          <xdr:rowOff>0</xdr:rowOff>
        </xdr:from>
        <xdr:to>
          <xdr:col>1</xdr:col>
          <xdr:colOff>857250</xdr:colOff>
          <xdr:row>15</xdr:row>
          <xdr:rowOff>19050</xdr:rowOff>
        </xdr:to>
        <xdr:sp macro="" textlink="">
          <xdr:nvSpPr>
            <xdr:cNvPr id="19468" name="Check Box 12" hidden="1">
              <a:extLst>
                <a:ext uri="{63B3BB69-23CF-44E3-9099-C40C66FF867C}">
                  <a14:compatExt spid="_x0000_s19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14</xdr:row>
          <xdr:rowOff>171450</xdr:rowOff>
        </xdr:from>
        <xdr:to>
          <xdr:col>1</xdr:col>
          <xdr:colOff>857250</xdr:colOff>
          <xdr:row>16</xdr:row>
          <xdr:rowOff>0</xdr:rowOff>
        </xdr:to>
        <xdr:sp macro="" textlink="">
          <xdr:nvSpPr>
            <xdr:cNvPr id="19469" name="Check Box 13" hidden="1">
              <a:extLst>
                <a:ext uri="{63B3BB69-23CF-44E3-9099-C40C66FF867C}">
                  <a14:compatExt spid="_x0000_s19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15</xdr:row>
          <xdr:rowOff>171450</xdr:rowOff>
        </xdr:from>
        <xdr:to>
          <xdr:col>1</xdr:col>
          <xdr:colOff>857250</xdr:colOff>
          <xdr:row>17</xdr:row>
          <xdr:rowOff>0</xdr:rowOff>
        </xdr:to>
        <xdr:sp macro="" textlink="">
          <xdr:nvSpPr>
            <xdr:cNvPr id="19470" name="Check Box 14" hidden="1">
              <a:extLst>
                <a:ext uri="{63B3BB69-23CF-44E3-9099-C40C66FF867C}">
                  <a14:compatExt spid="_x0000_s19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0</xdr:rowOff>
        </xdr:from>
        <xdr:to>
          <xdr:col>4</xdr:col>
          <xdr:colOff>742950</xdr:colOff>
          <xdr:row>15</xdr:row>
          <xdr:rowOff>19050</xdr:rowOff>
        </xdr:to>
        <xdr:sp macro="" textlink="">
          <xdr:nvSpPr>
            <xdr:cNvPr id="19471" name="Check Box 15" hidden="1">
              <a:extLst>
                <a:ext uri="{63B3BB69-23CF-44E3-9099-C40C66FF867C}">
                  <a14:compatExt spid="_x0000_s19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14</xdr:row>
          <xdr:rowOff>180975</xdr:rowOff>
        </xdr:from>
        <xdr:to>
          <xdr:col>4</xdr:col>
          <xdr:colOff>742950</xdr:colOff>
          <xdr:row>16</xdr:row>
          <xdr:rowOff>9525</xdr:rowOff>
        </xdr:to>
        <xdr:sp macro="" textlink="">
          <xdr:nvSpPr>
            <xdr:cNvPr id="19472" name="Check Box 16" hidden="1">
              <a:extLst>
                <a:ext uri="{63B3BB69-23CF-44E3-9099-C40C66FF867C}">
                  <a14:compatExt spid="_x0000_s19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15</xdr:row>
          <xdr:rowOff>161925</xdr:rowOff>
        </xdr:from>
        <xdr:to>
          <xdr:col>4</xdr:col>
          <xdr:colOff>742950</xdr:colOff>
          <xdr:row>16</xdr:row>
          <xdr:rowOff>180975</xdr:rowOff>
        </xdr:to>
        <xdr:sp macro="" textlink="">
          <xdr:nvSpPr>
            <xdr:cNvPr id="19473" name="Check Box 17" hidden="1">
              <a:extLst>
                <a:ext uri="{63B3BB69-23CF-44E3-9099-C40C66FF867C}">
                  <a14:compatExt spid="_x0000_s19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600075</xdr:colOff>
          <xdr:row>3</xdr:row>
          <xdr:rowOff>28575</xdr:rowOff>
        </xdr:from>
        <xdr:to>
          <xdr:col>12</xdr:col>
          <xdr:colOff>57150</xdr:colOff>
          <xdr:row>4</xdr:row>
          <xdr:rowOff>9525</xdr:rowOff>
        </xdr:to>
        <xdr:sp macro="" textlink="">
          <xdr:nvSpPr>
            <xdr:cNvPr id="19474" name="Button 18" hidden="1">
              <a:extLst>
                <a:ext uri="{63B3BB69-23CF-44E3-9099-C40C66FF867C}">
                  <a14:compatExt spid="_x0000_s19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619125</xdr:colOff>
          <xdr:row>5</xdr:row>
          <xdr:rowOff>76200</xdr:rowOff>
        </xdr:from>
        <xdr:to>
          <xdr:col>12</xdr:col>
          <xdr:colOff>76200</xdr:colOff>
          <xdr:row>6</xdr:row>
          <xdr:rowOff>57150</xdr:rowOff>
        </xdr:to>
        <xdr:sp macro="" textlink="">
          <xdr:nvSpPr>
            <xdr:cNvPr id="19475" name="Button 19" hidden="1">
              <a:extLst>
                <a:ext uri="{63B3BB69-23CF-44E3-9099-C40C66FF867C}">
                  <a14:compatExt spid="_x0000_s19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714375</xdr:colOff>
          <xdr:row>0</xdr:row>
          <xdr:rowOff>180975</xdr:rowOff>
        </xdr:from>
        <xdr:to>
          <xdr:col>10</xdr:col>
          <xdr:colOff>171450</xdr:colOff>
          <xdr:row>0</xdr:row>
          <xdr:rowOff>400050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314325</xdr:colOff>
          <xdr:row>0</xdr:row>
          <xdr:rowOff>180975</xdr:rowOff>
        </xdr:from>
        <xdr:to>
          <xdr:col>11</xdr:col>
          <xdr:colOff>533400</xdr:colOff>
          <xdr:row>0</xdr:row>
          <xdr:rowOff>400050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685800</xdr:colOff>
          <xdr:row>0</xdr:row>
          <xdr:rowOff>180975</xdr:rowOff>
        </xdr:from>
        <xdr:to>
          <xdr:col>13</xdr:col>
          <xdr:colOff>142875</xdr:colOff>
          <xdr:row>0</xdr:row>
          <xdr:rowOff>400050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314325</xdr:colOff>
          <xdr:row>0</xdr:row>
          <xdr:rowOff>180975</xdr:rowOff>
        </xdr:from>
        <xdr:to>
          <xdr:col>14</xdr:col>
          <xdr:colOff>533400</xdr:colOff>
          <xdr:row>0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704850</xdr:colOff>
          <xdr:row>0</xdr:row>
          <xdr:rowOff>180975</xdr:rowOff>
        </xdr:from>
        <xdr:to>
          <xdr:col>16</xdr:col>
          <xdr:colOff>161925</xdr:colOff>
          <xdr:row>0</xdr:row>
          <xdr:rowOff>400050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723900</xdr:colOff>
          <xdr:row>0</xdr:row>
          <xdr:rowOff>504825</xdr:rowOff>
        </xdr:from>
        <xdr:to>
          <xdr:col>10</xdr:col>
          <xdr:colOff>180975</xdr:colOff>
          <xdr:row>0</xdr:row>
          <xdr:rowOff>723900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314325</xdr:colOff>
          <xdr:row>0</xdr:row>
          <xdr:rowOff>504825</xdr:rowOff>
        </xdr:from>
        <xdr:to>
          <xdr:col>11</xdr:col>
          <xdr:colOff>533400</xdr:colOff>
          <xdr:row>0</xdr:row>
          <xdr:rowOff>723900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685800</xdr:colOff>
          <xdr:row>0</xdr:row>
          <xdr:rowOff>504825</xdr:rowOff>
        </xdr:from>
        <xdr:to>
          <xdr:col>13</xdr:col>
          <xdr:colOff>142875</xdr:colOff>
          <xdr:row>0</xdr:row>
          <xdr:rowOff>723900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314325</xdr:colOff>
          <xdr:row>0</xdr:row>
          <xdr:rowOff>504825</xdr:rowOff>
        </xdr:from>
        <xdr:to>
          <xdr:col>14</xdr:col>
          <xdr:colOff>533400</xdr:colOff>
          <xdr:row>0</xdr:row>
          <xdr:rowOff>723900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704850</xdr:colOff>
          <xdr:row>0</xdr:row>
          <xdr:rowOff>504825</xdr:rowOff>
        </xdr:from>
        <xdr:to>
          <xdr:col>16</xdr:col>
          <xdr:colOff>161925</xdr:colOff>
          <xdr:row>0</xdr:row>
          <xdr:rowOff>723900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561975</xdr:colOff>
          <xdr:row>0</xdr:row>
          <xdr:rowOff>180975</xdr:rowOff>
        </xdr:from>
        <xdr:to>
          <xdr:col>10</xdr:col>
          <xdr:colOff>19050</xdr:colOff>
          <xdr:row>0</xdr:row>
          <xdr:rowOff>400050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561975</xdr:colOff>
          <xdr:row>0</xdr:row>
          <xdr:rowOff>180975</xdr:rowOff>
        </xdr:from>
        <xdr:to>
          <xdr:col>18</xdr:col>
          <xdr:colOff>19050</xdr:colOff>
          <xdr:row>0</xdr:row>
          <xdr:rowOff>400050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152400</xdr:colOff>
          <xdr:row>0</xdr:row>
          <xdr:rowOff>180975</xdr:rowOff>
        </xdr:from>
        <xdr:to>
          <xdr:col>11</xdr:col>
          <xdr:colOff>371475</xdr:colOff>
          <xdr:row>0</xdr:row>
          <xdr:rowOff>400050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523875</xdr:colOff>
          <xdr:row>0</xdr:row>
          <xdr:rowOff>180975</xdr:rowOff>
        </xdr:from>
        <xdr:to>
          <xdr:col>12</xdr:col>
          <xdr:colOff>742950</xdr:colOff>
          <xdr:row>0</xdr:row>
          <xdr:rowOff>400050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Débits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152400</xdr:colOff>
          <xdr:row>0</xdr:row>
          <xdr:rowOff>180975</xdr:rowOff>
        </xdr:from>
        <xdr:to>
          <xdr:col>14</xdr:col>
          <xdr:colOff>371475</xdr:colOff>
          <xdr:row>0</xdr:row>
          <xdr:rowOff>400050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Avis 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542925</xdr:colOff>
          <xdr:row>0</xdr:row>
          <xdr:rowOff>180975</xdr:rowOff>
        </xdr:from>
        <xdr:to>
          <xdr:col>16</xdr:col>
          <xdr:colOff>0</xdr:colOff>
          <xdr:row>0</xdr:row>
          <xdr:rowOff>400050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561975</xdr:colOff>
          <xdr:row>0</xdr:row>
          <xdr:rowOff>504825</xdr:rowOff>
        </xdr:from>
        <xdr:to>
          <xdr:col>10</xdr:col>
          <xdr:colOff>19050</xdr:colOff>
          <xdr:row>0</xdr:row>
          <xdr:rowOff>723900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Motifs DDA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152400</xdr:colOff>
          <xdr:row>0</xdr:row>
          <xdr:rowOff>504825</xdr:rowOff>
        </xdr:from>
        <xdr:to>
          <xdr:col>11</xdr:col>
          <xdr:colOff>371475</xdr:colOff>
          <xdr:row>0</xdr:row>
          <xdr:rowOff>723900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523875</xdr:colOff>
          <xdr:row>0</xdr:row>
          <xdr:rowOff>504825</xdr:rowOff>
        </xdr:from>
        <xdr:to>
          <xdr:col>12</xdr:col>
          <xdr:colOff>742950</xdr:colOff>
          <xdr:row>0</xdr:row>
          <xdr:rowOff>723900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152400</xdr:colOff>
          <xdr:row>0</xdr:row>
          <xdr:rowOff>504825</xdr:rowOff>
        </xdr:from>
        <xdr:to>
          <xdr:col>14</xdr:col>
          <xdr:colOff>371475</xdr:colOff>
          <xdr:row>0</xdr:row>
          <xdr:rowOff>723900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Archives 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542925</xdr:colOff>
          <xdr:row>0</xdr:row>
          <xdr:rowOff>504825</xdr:rowOff>
        </xdr:from>
        <xdr:to>
          <xdr:col>16</xdr:col>
          <xdr:colOff>0</xdr:colOff>
          <xdr:row>0</xdr:row>
          <xdr:rowOff>723900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Réédit. AC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13" Type="http://schemas.openxmlformats.org/officeDocument/2006/relationships/ctrlProp" Target="../ctrlProps/ctrlProp2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9.xml"/><Relationship Id="rId12" Type="http://schemas.openxmlformats.org/officeDocument/2006/relationships/ctrlProp" Target="../ctrlProps/ctrlProp2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8.xml"/><Relationship Id="rId11" Type="http://schemas.openxmlformats.org/officeDocument/2006/relationships/ctrlProp" Target="../ctrlProps/ctrlProp23.xml"/><Relationship Id="rId5" Type="http://schemas.openxmlformats.org/officeDocument/2006/relationships/ctrlProp" Target="../ctrlProps/ctrlProp17.xml"/><Relationship Id="rId15" Type="http://schemas.openxmlformats.org/officeDocument/2006/relationships/ctrlProp" Target="../ctrlProps/ctrlProp27.xml"/><Relationship Id="rId10" Type="http://schemas.openxmlformats.org/officeDocument/2006/relationships/ctrlProp" Target="../ctrlProps/ctrlProp22.xml"/><Relationship Id="rId4" Type="http://schemas.openxmlformats.org/officeDocument/2006/relationships/ctrlProp" Target="../ctrlProps/ctrlProp16.xml"/><Relationship Id="rId9" Type="http://schemas.openxmlformats.org/officeDocument/2006/relationships/ctrlProp" Target="../ctrlProps/ctrlProp21.xml"/><Relationship Id="rId14" Type="http://schemas.openxmlformats.org/officeDocument/2006/relationships/ctrlProp" Target="../ctrlProps/ctrlProp2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3" Type="http://schemas.openxmlformats.org/officeDocument/2006/relationships/ctrlProp" Target="../ctrlProps/ctrlProp29.x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13" Type="http://schemas.openxmlformats.org/officeDocument/2006/relationships/ctrlProp" Target="../ctrlProps/ctrlProp51.xml"/><Relationship Id="rId3" Type="http://schemas.openxmlformats.org/officeDocument/2006/relationships/ctrlProp" Target="../ctrlProps/ctrlProp41.xml"/><Relationship Id="rId7" Type="http://schemas.openxmlformats.org/officeDocument/2006/relationships/ctrlProp" Target="../ctrlProps/ctrlProp45.xml"/><Relationship Id="rId12" Type="http://schemas.openxmlformats.org/officeDocument/2006/relationships/ctrlProp" Target="../ctrlProps/ctrlProp5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4.xml"/><Relationship Id="rId11" Type="http://schemas.openxmlformats.org/officeDocument/2006/relationships/ctrlProp" Target="../ctrlProps/ctrlProp49.xml"/><Relationship Id="rId5" Type="http://schemas.openxmlformats.org/officeDocument/2006/relationships/ctrlProp" Target="../ctrlProps/ctrlProp43.xml"/><Relationship Id="rId10" Type="http://schemas.openxmlformats.org/officeDocument/2006/relationships/ctrlProp" Target="../ctrlProps/ctrlProp48.xml"/><Relationship Id="rId4" Type="http://schemas.openxmlformats.org/officeDocument/2006/relationships/ctrlProp" Target="../ctrlProps/ctrlProp42.xml"/><Relationship Id="rId9" Type="http://schemas.openxmlformats.org/officeDocument/2006/relationships/ctrlProp" Target="../ctrlProps/ctrlProp47.xml"/><Relationship Id="rId14" Type="http://schemas.openxmlformats.org/officeDocument/2006/relationships/ctrlProp" Target="../ctrlProps/ctrlProp5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13" Type="http://schemas.openxmlformats.org/officeDocument/2006/relationships/ctrlProp" Target="../ctrlProps/ctrlProp62.xml"/><Relationship Id="rId18" Type="http://schemas.openxmlformats.org/officeDocument/2006/relationships/ctrlProp" Target="../ctrlProps/ctrlProp6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70.x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17" Type="http://schemas.openxmlformats.org/officeDocument/2006/relationships/ctrlProp" Target="../ctrlProps/ctrlProp6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65.xml"/><Relationship Id="rId20" Type="http://schemas.openxmlformats.org/officeDocument/2006/relationships/ctrlProp" Target="../ctrlProps/ctrlProp69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10" Type="http://schemas.openxmlformats.org/officeDocument/2006/relationships/ctrlProp" Target="../ctrlProps/ctrlProp59.xml"/><Relationship Id="rId19" Type="http://schemas.openxmlformats.org/officeDocument/2006/relationships/ctrlProp" Target="../ctrlProps/ctrlProp68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5.xml"/><Relationship Id="rId13" Type="http://schemas.openxmlformats.org/officeDocument/2006/relationships/ctrlProp" Target="../ctrlProps/ctrlProp8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74.xml"/><Relationship Id="rId12" Type="http://schemas.openxmlformats.org/officeDocument/2006/relationships/ctrlProp" Target="../ctrlProps/ctrlProp7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3.xml"/><Relationship Id="rId11" Type="http://schemas.openxmlformats.org/officeDocument/2006/relationships/ctrlProp" Target="../ctrlProps/ctrlProp78.xml"/><Relationship Id="rId5" Type="http://schemas.openxmlformats.org/officeDocument/2006/relationships/ctrlProp" Target="../ctrlProps/ctrlProp72.xml"/><Relationship Id="rId10" Type="http://schemas.openxmlformats.org/officeDocument/2006/relationships/ctrlProp" Target="../ctrlProps/ctrlProp77.xml"/><Relationship Id="rId4" Type="http://schemas.openxmlformats.org/officeDocument/2006/relationships/ctrlProp" Target="../ctrlProps/ctrlProp71.xml"/><Relationship Id="rId9" Type="http://schemas.openxmlformats.org/officeDocument/2006/relationships/ctrlProp" Target="../ctrlProps/ctrlProp76.xml"/><Relationship Id="rId14" Type="http://schemas.openxmlformats.org/officeDocument/2006/relationships/ctrlProp" Target="../ctrlProps/ctrlProp8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6.xml"/><Relationship Id="rId13" Type="http://schemas.openxmlformats.org/officeDocument/2006/relationships/ctrlProp" Target="../ctrlProps/ctrlProp91.xml"/><Relationship Id="rId18" Type="http://schemas.openxmlformats.org/officeDocument/2006/relationships/ctrlProp" Target="../ctrlProps/ctrlProp96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99.xml"/><Relationship Id="rId7" Type="http://schemas.openxmlformats.org/officeDocument/2006/relationships/ctrlProp" Target="../ctrlProps/ctrlProp85.xml"/><Relationship Id="rId12" Type="http://schemas.openxmlformats.org/officeDocument/2006/relationships/ctrlProp" Target="../ctrlProps/ctrlProp90.xml"/><Relationship Id="rId17" Type="http://schemas.openxmlformats.org/officeDocument/2006/relationships/ctrlProp" Target="../ctrlProps/ctrlProp95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94.xml"/><Relationship Id="rId20" Type="http://schemas.openxmlformats.org/officeDocument/2006/relationships/ctrlProp" Target="../ctrlProps/ctrlProp98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84.xml"/><Relationship Id="rId11" Type="http://schemas.openxmlformats.org/officeDocument/2006/relationships/ctrlProp" Target="../ctrlProps/ctrlProp89.xml"/><Relationship Id="rId5" Type="http://schemas.openxmlformats.org/officeDocument/2006/relationships/ctrlProp" Target="../ctrlProps/ctrlProp83.xml"/><Relationship Id="rId15" Type="http://schemas.openxmlformats.org/officeDocument/2006/relationships/ctrlProp" Target="../ctrlProps/ctrlProp93.xml"/><Relationship Id="rId10" Type="http://schemas.openxmlformats.org/officeDocument/2006/relationships/ctrlProp" Target="../ctrlProps/ctrlProp88.xml"/><Relationship Id="rId19" Type="http://schemas.openxmlformats.org/officeDocument/2006/relationships/ctrlProp" Target="../ctrlProps/ctrlProp97.xml"/><Relationship Id="rId4" Type="http://schemas.openxmlformats.org/officeDocument/2006/relationships/ctrlProp" Target="../ctrlProps/ctrlProp82.xml"/><Relationship Id="rId9" Type="http://schemas.openxmlformats.org/officeDocument/2006/relationships/ctrlProp" Target="../ctrlProps/ctrlProp87.xml"/><Relationship Id="rId14" Type="http://schemas.openxmlformats.org/officeDocument/2006/relationships/ctrlProp" Target="../ctrlProps/ctrlProp92.xml"/><Relationship Id="rId22" Type="http://schemas.openxmlformats.org/officeDocument/2006/relationships/ctrlProp" Target="../ctrlProps/ctrlProp100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5.xml"/><Relationship Id="rId13" Type="http://schemas.openxmlformats.org/officeDocument/2006/relationships/ctrlProp" Target="../ctrlProps/ctrlProp110.xml"/><Relationship Id="rId18" Type="http://schemas.openxmlformats.org/officeDocument/2006/relationships/ctrlProp" Target="../ctrlProps/ctrlProp115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18.xml"/><Relationship Id="rId7" Type="http://schemas.openxmlformats.org/officeDocument/2006/relationships/ctrlProp" Target="../ctrlProps/ctrlProp104.xml"/><Relationship Id="rId12" Type="http://schemas.openxmlformats.org/officeDocument/2006/relationships/ctrlProp" Target="../ctrlProps/ctrlProp109.xml"/><Relationship Id="rId17" Type="http://schemas.openxmlformats.org/officeDocument/2006/relationships/ctrlProp" Target="../ctrlProps/ctrlProp114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13.xml"/><Relationship Id="rId20" Type="http://schemas.openxmlformats.org/officeDocument/2006/relationships/ctrlProp" Target="../ctrlProps/ctrlProp11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03.xml"/><Relationship Id="rId11" Type="http://schemas.openxmlformats.org/officeDocument/2006/relationships/ctrlProp" Target="../ctrlProps/ctrlProp108.xml"/><Relationship Id="rId5" Type="http://schemas.openxmlformats.org/officeDocument/2006/relationships/ctrlProp" Target="../ctrlProps/ctrlProp102.xml"/><Relationship Id="rId15" Type="http://schemas.openxmlformats.org/officeDocument/2006/relationships/ctrlProp" Target="../ctrlProps/ctrlProp112.xml"/><Relationship Id="rId10" Type="http://schemas.openxmlformats.org/officeDocument/2006/relationships/ctrlProp" Target="../ctrlProps/ctrlProp107.xml"/><Relationship Id="rId19" Type="http://schemas.openxmlformats.org/officeDocument/2006/relationships/ctrlProp" Target="../ctrlProps/ctrlProp116.xml"/><Relationship Id="rId4" Type="http://schemas.openxmlformats.org/officeDocument/2006/relationships/ctrlProp" Target="../ctrlProps/ctrlProp101.xml"/><Relationship Id="rId9" Type="http://schemas.openxmlformats.org/officeDocument/2006/relationships/ctrlProp" Target="../ctrlProps/ctrlProp106.xml"/><Relationship Id="rId14" Type="http://schemas.openxmlformats.org/officeDocument/2006/relationships/ctrlProp" Target="../ctrlProps/ctrlProp11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3.xml"/><Relationship Id="rId13" Type="http://schemas.openxmlformats.org/officeDocument/2006/relationships/ctrlProp" Target="../ctrlProps/ctrlProp128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122.xml"/><Relationship Id="rId12" Type="http://schemas.openxmlformats.org/officeDocument/2006/relationships/ctrlProp" Target="../ctrlProps/ctrlProp12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21.xml"/><Relationship Id="rId11" Type="http://schemas.openxmlformats.org/officeDocument/2006/relationships/ctrlProp" Target="../ctrlProps/ctrlProp126.xml"/><Relationship Id="rId5" Type="http://schemas.openxmlformats.org/officeDocument/2006/relationships/ctrlProp" Target="../ctrlProps/ctrlProp120.xml"/><Relationship Id="rId10" Type="http://schemas.openxmlformats.org/officeDocument/2006/relationships/ctrlProp" Target="../ctrlProps/ctrlProp125.xml"/><Relationship Id="rId4" Type="http://schemas.openxmlformats.org/officeDocument/2006/relationships/ctrlProp" Target="../ctrlProps/ctrlProp119.xml"/><Relationship Id="rId9" Type="http://schemas.openxmlformats.org/officeDocument/2006/relationships/ctrlProp" Target="../ctrlProps/ctrlProp124.xml"/><Relationship Id="rId14" Type="http://schemas.openxmlformats.org/officeDocument/2006/relationships/ctrlProp" Target="../ctrlProps/ctrlProp12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4.xml"/><Relationship Id="rId13" Type="http://schemas.openxmlformats.org/officeDocument/2006/relationships/ctrlProp" Target="../ctrlProps/ctrlProp139.xml"/><Relationship Id="rId18" Type="http://schemas.openxmlformats.org/officeDocument/2006/relationships/ctrlProp" Target="../ctrlProps/ctrlProp144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47.xml"/><Relationship Id="rId7" Type="http://schemas.openxmlformats.org/officeDocument/2006/relationships/ctrlProp" Target="../ctrlProps/ctrlProp133.xml"/><Relationship Id="rId12" Type="http://schemas.openxmlformats.org/officeDocument/2006/relationships/ctrlProp" Target="../ctrlProps/ctrlProp138.xml"/><Relationship Id="rId17" Type="http://schemas.openxmlformats.org/officeDocument/2006/relationships/ctrlProp" Target="../ctrlProps/ctrlProp143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42.xml"/><Relationship Id="rId20" Type="http://schemas.openxmlformats.org/officeDocument/2006/relationships/ctrlProp" Target="../ctrlProps/ctrlProp146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32.xml"/><Relationship Id="rId11" Type="http://schemas.openxmlformats.org/officeDocument/2006/relationships/ctrlProp" Target="../ctrlProps/ctrlProp137.xml"/><Relationship Id="rId5" Type="http://schemas.openxmlformats.org/officeDocument/2006/relationships/ctrlProp" Target="../ctrlProps/ctrlProp131.xml"/><Relationship Id="rId15" Type="http://schemas.openxmlformats.org/officeDocument/2006/relationships/ctrlProp" Target="../ctrlProps/ctrlProp141.xml"/><Relationship Id="rId10" Type="http://schemas.openxmlformats.org/officeDocument/2006/relationships/ctrlProp" Target="../ctrlProps/ctrlProp136.xml"/><Relationship Id="rId19" Type="http://schemas.openxmlformats.org/officeDocument/2006/relationships/ctrlProp" Target="../ctrlProps/ctrlProp145.xml"/><Relationship Id="rId4" Type="http://schemas.openxmlformats.org/officeDocument/2006/relationships/ctrlProp" Target="../ctrlProps/ctrlProp130.xml"/><Relationship Id="rId9" Type="http://schemas.openxmlformats.org/officeDocument/2006/relationships/ctrlProp" Target="../ctrlProps/ctrlProp135.xml"/><Relationship Id="rId14" Type="http://schemas.openxmlformats.org/officeDocument/2006/relationships/ctrlProp" Target="../ctrlProps/ctrlProp140.xml"/><Relationship Id="rId22" Type="http://schemas.openxmlformats.org/officeDocument/2006/relationships/ctrlProp" Target="../ctrlProps/ctrlProp148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4.xml"/><Relationship Id="rId3" Type="http://schemas.openxmlformats.org/officeDocument/2006/relationships/ctrlProp" Target="../ctrlProps/ctrlProp149.xml"/><Relationship Id="rId7" Type="http://schemas.openxmlformats.org/officeDocument/2006/relationships/ctrlProp" Target="../ctrlProps/ctrlProp153.xml"/><Relationship Id="rId12" Type="http://schemas.openxmlformats.org/officeDocument/2006/relationships/ctrlProp" Target="../ctrlProps/ctrlProp158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152.xml"/><Relationship Id="rId11" Type="http://schemas.openxmlformats.org/officeDocument/2006/relationships/ctrlProp" Target="../ctrlProps/ctrlProp157.xml"/><Relationship Id="rId5" Type="http://schemas.openxmlformats.org/officeDocument/2006/relationships/ctrlProp" Target="../ctrlProps/ctrlProp151.xml"/><Relationship Id="rId10" Type="http://schemas.openxmlformats.org/officeDocument/2006/relationships/ctrlProp" Target="../ctrlProps/ctrlProp156.xml"/><Relationship Id="rId4" Type="http://schemas.openxmlformats.org/officeDocument/2006/relationships/ctrlProp" Target="../ctrlProps/ctrlProp150.xml"/><Relationship Id="rId9" Type="http://schemas.openxmlformats.org/officeDocument/2006/relationships/ctrlProp" Target="../ctrlProps/ctrlProp15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4.xml"/><Relationship Id="rId13" Type="http://schemas.openxmlformats.org/officeDocument/2006/relationships/ctrlProp" Target="../ctrlProps/ctrlProp169.xml"/><Relationship Id="rId3" Type="http://schemas.openxmlformats.org/officeDocument/2006/relationships/ctrlProp" Target="../ctrlProps/ctrlProp159.xml"/><Relationship Id="rId7" Type="http://schemas.openxmlformats.org/officeDocument/2006/relationships/ctrlProp" Target="../ctrlProps/ctrlProp163.xml"/><Relationship Id="rId12" Type="http://schemas.openxmlformats.org/officeDocument/2006/relationships/ctrlProp" Target="../ctrlProps/ctrlProp168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6" Type="http://schemas.openxmlformats.org/officeDocument/2006/relationships/ctrlProp" Target="../ctrlProps/ctrlProp162.xml"/><Relationship Id="rId11" Type="http://schemas.openxmlformats.org/officeDocument/2006/relationships/ctrlProp" Target="../ctrlProps/ctrlProp167.xml"/><Relationship Id="rId5" Type="http://schemas.openxmlformats.org/officeDocument/2006/relationships/ctrlProp" Target="../ctrlProps/ctrlProp161.xml"/><Relationship Id="rId10" Type="http://schemas.openxmlformats.org/officeDocument/2006/relationships/ctrlProp" Target="../ctrlProps/ctrlProp166.xml"/><Relationship Id="rId4" Type="http://schemas.openxmlformats.org/officeDocument/2006/relationships/ctrlProp" Target="../ctrlProps/ctrlProp160.xml"/><Relationship Id="rId9" Type="http://schemas.openxmlformats.org/officeDocument/2006/relationships/ctrlProp" Target="../ctrlProps/ctrlProp16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6"/>
  <sheetViews>
    <sheetView tabSelected="1" workbookViewId="0">
      <selection sqref="A1:I1"/>
    </sheetView>
  </sheetViews>
  <sheetFormatPr baseColWidth="10" defaultRowHeight="15" x14ac:dyDescent="0.25"/>
  <cols>
    <col min="1" max="3" width="11.42578125" style="3"/>
    <col min="4" max="4" width="2.5703125" style="3" customWidth="1"/>
    <col min="5" max="5" width="11.42578125" style="3"/>
    <col min="6" max="6" width="2.7109375" style="3" customWidth="1"/>
    <col min="7" max="7" width="18.28515625" style="3" customWidth="1"/>
    <col min="8" max="8" width="7.85546875" style="3" customWidth="1"/>
    <col min="9" max="10" width="11.42578125" style="3"/>
    <col min="11" max="12" width="16" style="3" customWidth="1"/>
    <col min="13" max="15" width="11.42578125" style="3"/>
    <col min="16" max="16" width="23.140625" style="3" bestFit="1" customWidth="1"/>
    <col min="17" max="17" width="11.42578125" style="3" customWidth="1"/>
    <col min="18" max="18" width="11.42578125" style="3"/>
    <col min="19" max="19" width="15.28515625" style="3" customWidth="1"/>
    <col min="20" max="20" width="15" style="3" customWidth="1"/>
    <col min="21" max="16384" width="11.42578125" style="3"/>
  </cols>
  <sheetData>
    <row r="1" spans="1:17" ht="61.5" x14ac:dyDescent="0.9">
      <c r="A1" s="117" t="s">
        <v>2</v>
      </c>
      <c r="B1" s="117"/>
      <c r="C1" s="117"/>
      <c r="D1" s="117"/>
      <c r="E1" s="117"/>
      <c r="F1" s="117"/>
      <c r="G1" s="117"/>
      <c r="H1" s="117"/>
      <c r="I1" s="117"/>
      <c r="J1" s="86"/>
    </row>
    <row r="2" spans="1:17" x14ac:dyDescent="0.25">
      <c r="Q2" s="88"/>
    </row>
    <row r="3" spans="1:17" x14ac:dyDescent="0.25">
      <c r="A3" s="4" t="s">
        <v>0</v>
      </c>
      <c r="B3" s="5">
        <f>MAX(Version!A3:A337)</f>
        <v>1.1000000000000001</v>
      </c>
      <c r="I3" s="4" t="s">
        <v>68</v>
      </c>
      <c r="J3" s="80">
        <v>2021</v>
      </c>
      <c r="N3" s="4" t="s">
        <v>148</v>
      </c>
      <c r="O3" s="4"/>
      <c r="P3" s="82" t="str">
        <f>IF(nombre_ad="","",prochain_num_dda)</f>
        <v>2021-0001</v>
      </c>
    </row>
    <row r="7" spans="1:17" x14ac:dyDescent="0.25">
      <c r="A7" s="4" t="s">
        <v>3</v>
      </c>
    </row>
    <row r="8" spans="1:17" x14ac:dyDescent="0.25">
      <c r="I8" s="15" t="str">
        <f>IF(G17="","",IF(G17=0,"","Avis Débits"))</f>
        <v>Avis Débits</v>
      </c>
      <c r="J8" s="84" t="str">
        <f>IF(G17="","",IF(G17=0,"","N° DDA"))</f>
        <v>N° DDA</v>
      </c>
      <c r="K8" s="15" t="str">
        <f>IF(I8="","","N° Doc.")</f>
        <v>N° Doc.</v>
      </c>
      <c r="L8" s="15" t="str">
        <f>IF(K8="","","Date")</f>
        <v>Date</v>
      </c>
      <c r="M8" s="15" t="str">
        <f>IF(K8="","","HT")</f>
        <v>HT</v>
      </c>
      <c r="N8" s="15" t="str">
        <f>IF(M8="","","TVA")</f>
        <v>TVA</v>
      </c>
      <c r="O8" s="15" t="str">
        <f>IF(N8="","","TTC")</f>
        <v>TTC</v>
      </c>
      <c r="P8" s="84" t="str">
        <f>IF(N8="","","Motif DDA")</f>
        <v>Motif DDA</v>
      </c>
    </row>
    <row r="9" spans="1:17" x14ac:dyDescent="0.25">
      <c r="A9" s="90" t="s">
        <v>152</v>
      </c>
      <c r="I9" s="4" t="str">
        <f>IF(G17="","",IF(G17&gt;=1,"1er AD",""))</f>
        <v>1er AD</v>
      </c>
      <c r="J9" s="87" t="str">
        <f>IF(P3="","",P3)</f>
        <v>2021-0001</v>
      </c>
      <c r="K9" s="83" t="s">
        <v>191</v>
      </c>
      <c r="L9" s="81">
        <v>44099</v>
      </c>
      <c r="M9" s="76">
        <v>300</v>
      </c>
      <c r="N9" s="76">
        <v>60</v>
      </c>
      <c r="O9" s="18">
        <f>IF(M9="","",M9+N9)</f>
        <v>360</v>
      </c>
      <c r="P9" s="99" t="s">
        <v>156</v>
      </c>
    </row>
    <row r="10" spans="1:17" x14ac:dyDescent="0.25">
      <c r="A10" s="4" t="s">
        <v>65</v>
      </c>
      <c r="E10" s="4" t="s">
        <v>9</v>
      </c>
      <c r="G10" s="114">
        <v>10</v>
      </c>
      <c r="I10" s="4" t="str">
        <f>IF(I9="","",IF(G17="","",IF(G17&gt;=2,"2e AD","")))</f>
        <v>2e AD</v>
      </c>
      <c r="J10" s="87" t="str">
        <f>IF(I10="","",année&amp;"-"&amp;IF(LEN(RIGHT(J9,4)+1)=1,"000"&amp;(RIGHT(J9,4)+1),IF(LEN(RIGHT(J9,4)+1)=2,"00"&amp;(RIGHT(J9,4)+1),IF(LEN(RIGHT(J9,4)+1)=3,"0"&amp;(RIGHT(J9,4)+1),""))))</f>
        <v>2021-0002</v>
      </c>
      <c r="K10" s="83" t="s">
        <v>192</v>
      </c>
      <c r="L10" s="81">
        <v>44105</v>
      </c>
      <c r="M10" s="76">
        <v>150</v>
      </c>
      <c r="N10" s="76">
        <v>0</v>
      </c>
      <c r="O10" s="18">
        <f t="shared" ref="O10:O18" si="0">IF(M10="","",M10+N10)</f>
        <v>150</v>
      </c>
      <c r="P10" s="99" t="s">
        <v>157</v>
      </c>
    </row>
    <row r="11" spans="1:17" x14ac:dyDescent="0.25">
      <c r="A11" s="4" t="s">
        <v>119</v>
      </c>
      <c r="E11" s="4" t="str">
        <f>IF(G10="","","Nom Client")</f>
        <v>Nom Client</v>
      </c>
      <c r="G11" s="80" t="str">
        <f>IF(G10="","",VLOOKUP(G10,clients,2,FALSE))</f>
        <v>MOUTON</v>
      </c>
      <c r="I11" s="4" t="str">
        <f>IF(I10="","",IF(G17&gt;=3,"3e AD",""))</f>
        <v>3e AD</v>
      </c>
      <c r="J11" s="87" t="str">
        <f>IF(I11="","",année&amp;"-"&amp;IF(LEN(RIGHT(J10,4)+1)=1,"000"&amp;(RIGHT(J10,4)+1),IF(LEN(RIGHT(J10,4)+1)=2,"00"&amp;(RIGHT(J10,4)+1),IF(LEN(RIGHT(J10,4)+1)=3,"0"&amp;(RIGHT(J10,4)+1),""))))</f>
        <v>2021-0003</v>
      </c>
      <c r="K11" s="83" t="s">
        <v>193</v>
      </c>
      <c r="L11" s="81">
        <v>44116</v>
      </c>
      <c r="M11" s="76">
        <v>100</v>
      </c>
      <c r="N11" s="76">
        <v>20</v>
      </c>
      <c r="O11" s="18">
        <f t="shared" si="0"/>
        <v>120</v>
      </c>
      <c r="P11" s="99" t="s">
        <v>155</v>
      </c>
    </row>
    <row r="12" spans="1:17" x14ac:dyDescent="0.25">
      <c r="I12" s="4" t="str">
        <f>IF(I11="","",IF(G17&gt;=4,"4e AD",""))</f>
        <v/>
      </c>
      <c r="J12" s="87"/>
      <c r="K12" s="83"/>
      <c r="L12" s="81"/>
      <c r="M12" s="76"/>
      <c r="N12" s="76"/>
      <c r="O12" s="18" t="str">
        <f t="shared" si="0"/>
        <v/>
      </c>
      <c r="P12" s="99"/>
    </row>
    <row r="13" spans="1:17" x14ac:dyDescent="0.25">
      <c r="A13" s="90" t="s">
        <v>67</v>
      </c>
      <c r="E13" s="4" t="str">
        <f>IF(G11="","","Montant")</f>
        <v>Montant</v>
      </c>
      <c r="G13" s="79">
        <v>15000</v>
      </c>
      <c r="I13" s="4" t="str">
        <f>IF(I12="","",IF(G17&gt;=5,"5e AD",""))</f>
        <v/>
      </c>
      <c r="J13" s="87"/>
      <c r="K13" s="83"/>
      <c r="L13" s="81"/>
      <c r="M13" s="76"/>
      <c r="N13" s="76"/>
      <c r="O13" s="18" t="str">
        <f t="shared" si="0"/>
        <v/>
      </c>
      <c r="P13" s="99"/>
    </row>
    <row r="14" spans="1:17" x14ac:dyDescent="0.25">
      <c r="A14" s="4" t="s">
        <v>15</v>
      </c>
      <c r="E14" s="4" t="str">
        <f>IF(G13="","","Date")</f>
        <v>Date</v>
      </c>
      <c r="G14" s="78">
        <v>44166</v>
      </c>
      <c r="I14" s="4" t="str">
        <f>IF(I13="","",IF(G17&gt;=6,"6e AD",""))</f>
        <v/>
      </c>
      <c r="J14" s="87"/>
      <c r="K14" s="74"/>
      <c r="L14" s="81"/>
      <c r="M14" s="76"/>
      <c r="N14" s="76"/>
      <c r="O14" s="18" t="str">
        <f t="shared" si="0"/>
        <v/>
      </c>
      <c r="P14" s="99"/>
    </row>
    <row r="15" spans="1:17" x14ac:dyDescent="0.25">
      <c r="A15" s="4" t="s">
        <v>16</v>
      </c>
      <c r="I15" s="4" t="str">
        <f>IF(I14="","",IF(G17&gt;=7,"7e AD",""))</f>
        <v/>
      </c>
      <c r="J15" s="87"/>
      <c r="K15" s="74"/>
      <c r="L15" s="81"/>
      <c r="M15" s="76"/>
      <c r="N15" s="76"/>
      <c r="O15" s="18" t="str">
        <f t="shared" si="0"/>
        <v/>
      </c>
      <c r="P15" s="99"/>
    </row>
    <row r="16" spans="1:17" x14ac:dyDescent="0.25">
      <c r="E16" s="116" t="str">
        <f>IF(G14="","","Nombres d'Avis débits / Crédits")</f>
        <v>Nombres d'Avis débits / Crédits</v>
      </c>
      <c r="F16" s="116"/>
      <c r="G16" s="116"/>
      <c r="I16" s="4" t="str">
        <f>IF(I15="","",IF(G17&gt;=8,"8e AD",""))</f>
        <v/>
      </c>
      <c r="J16" s="87"/>
      <c r="K16" s="74"/>
      <c r="L16" s="81"/>
      <c r="M16" s="76"/>
      <c r="N16" s="76"/>
      <c r="O16" s="18" t="str">
        <f t="shared" si="0"/>
        <v/>
      </c>
      <c r="P16" s="99"/>
    </row>
    <row r="17" spans="1:24" x14ac:dyDescent="0.25">
      <c r="A17" s="90" t="s">
        <v>81</v>
      </c>
      <c r="E17" s="4" t="str">
        <f>IF(E16="","","Nbre AD")</f>
        <v>Nbre AD</v>
      </c>
      <c r="G17" s="77">
        <v>3</v>
      </c>
      <c r="I17" s="4" t="str">
        <f>IF(I16="","",IF(G17&gt;=9,"9e AD",""))</f>
        <v/>
      </c>
      <c r="J17" s="87"/>
      <c r="K17" s="74"/>
      <c r="L17" s="81"/>
      <c r="M17" s="76"/>
      <c r="N17" s="76"/>
      <c r="O17" s="18" t="str">
        <f t="shared" si="0"/>
        <v/>
      </c>
      <c r="P17" s="99"/>
    </row>
    <row r="18" spans="1:24" x14ac:dyDescent="0.25">
      <c r="A18" s="4" t="s">
        <v>82</v>
      </c>
      <c r="E18" s="4" t="str">
        <f>IF(E16="","","Nbre AC")</f>
        <v>Nbre AC</v>
      </c>
      <c r="G18" s="77"/>
      <c r="I18" s="4" t="str">
        <f>IF(I17="","",IF(G17&gt;=10,"10e AD",""))</f>
        <v/>
      </c>
      <c r="J18" s="87"/>
      <c r="K18" s="74"/>
      <c r="L18" s="75"/>
      <c r="M18" s="76"/>
      <c r="N18" s="76"/>
      <c r="O18" s="18" t="str">
        <f t="shared" si="0"/>
        <v/>
      </c>
      <c r="P18" s="99"/>
    </row>
    <row r="19" spans="1:24" x14ac:dyDescent="0.25">
      <c r="A19" s="4" t="s">
        <v>94</v>
      </c>
    </row>
    <row r="22" spans="1:24" x14ac:dyDescent="0.25">
      <c r="N22" s="4" t="s">
        <v>167</v>
      </c>
      <c r="O22" s="4"/>
      <c r="P22" s="82" t="str">
        <f>IF(nombre_ac="","",prochain_num_ddf)</f>
        <v/>
      </c>
    </row>
    <row r="26" spans="1:24" x14ac:dyDescent="0.25">
      <c r="I26" s="15" t="str">
        <f>IF(G18="","",IF(G18=0,"","Avis Crédits"))</f>
        <v/>
      </c>
      <c r="J26" s="84" t="str">
        <f>IF(I26="","","N° DDF")</f>
        <v/>
      </c>
      <c r="K26" s="15" t="str">
        <f>IF(I26="","","N° Doc.")</f>
        <v/>
      </c>
      <c r="L26" s="50" t="str">
        <f>IF(K26="","","Date")</f>
        <v/>
      </c>
      <c r="M26" s="15" t="str">
        <f>IF(L26="","","HT")</f>
        <v/>
      </c>
      <c r="N26" s="15" t="str">
        <f>IF(M26="","","TVA")</f>
        <v/>
      </c>
      <c r="O26" s="15" t="str">
        <f>IF(N26="","","TTC")</f>
        <v/>
      </c>
      <c r="P26" s="85" t="str">
        <f>IF(O26="","","Motif DDF")</f>
        <v/>
      </c>
      <c r="S26" s="4"/>
      <c r="T26" s="16"/>
      <c r="U26" s="17"/>
      <c r="V26" s="18"/>
      <c r="W26" s="18"/>
      <c r="X26" s="18"/>
    </row>
    <row r="27" spans="1:24" x14ac:dyDescent="0.25">
      <c r="I27" s="4" t="str">
        <f>IF(G18="","",IF(I26="","","1er AC"))</f>
        <v/>
      </c>
      <c r="J27" s="87" t="str">
        <f>IF(P22="","",P22)</f>
        <v/>
      </c>
      <c r="K27" s="74"/>
      <c r="L27" s="81"/>
      <c r="M27" s="76"/>
      <c r="N27" s="76"/>
      <c r="O27" s="67" t="str">
        <f>IF(N27="","",M27+N27)</f>
        <v/>
      </c>
      <c r="P27" s="99"/>
      <c r="S27" s="4"/>
      <c r="T27" s="16"/>
      <c r="U27" s="17"/>
      <c r="V27" s="18"/>
      <c r="W27" s="18"/>
      <c r="X27" s="18"/>
    </row>
    <row r="28" spans="1:24" x14ac:dyDescent="0.25">
      <c r="I28" s="4" t="str">
        <f>IF(I27="","",IF(G18&gt;=2,"2e AC",""))</f>
        <v/>
      </c>
      <c r="J28" s="87" t="str">
        <f t="shared" ref="J28:J36" si="1">IF(I28="","",année&amp;"-"&amp;IF(LEN(RIGHT(J27,4)+1)=1,"000"&amp;(RIGHT(J27,4)+1),IF(LEN(RIGHT(J27,4)+1)=2,"00"&amp;(RIGHT(J27,4)+1),IF(LEN(RIGHT(J27,4)+1)=3,"0"&amp;(RIGHT(J27,4)+1),""))))</f>
        <v/>
      </c>
      <c r="K28" s="74"/>
      <c r="L28" s="81"/>
      <c r="M28" s="76"/>
      <c r="N28" s="76"/>
      <c r="O28" s="67" t="str">
        <f>IF(N28="","",M28+N28)</f>
        <v/>
      </c>
      <c r="P28" s="99"/>
      <c r="S28" s="4"/>
      <c r="T28" s="16"/>
      <c r="U28" s="17"/>
      <c r="V28" s="18"/>
      <c r="W28" s="18"/>
      <c r="X28" s="18"/>
    </row>
    <row r="29" spans="1:24" x14ac:dyDescent="0.25">
      <c r="I29" s="4" t="str">
        <f>IF(I28="","",IF(G18&gt;=3,"3e AC",""))</f>
        <v/>
      </c>
      <c r="J29" s="87" t="str">
        <f t="shared" si="1"/>
        <v/>
      </c>
      <c r="K29" s="74"/>
      <c r="L29" s="81"/>
      <c r="M29" s="76"/>
      <c r="N29" s="76"/>
      <c r="O29" s="67" t="str">
        <f t="shared" ref="O29:O36" si="2">IF(N29="","",M29+N29)</f>
        <v/>
      </c>
      <c r="P29" s="99"/>
      <c r="S29" s="4"/>
      <c r="T29" s="16"/>
      <c r="U29" s="17"/>
      <c r="V29" s="18"/>
      <c r="W29" s="18"/>
      <c r="X29" s="18"/>
    </row>
    <row r="30" spans="1:24" x14ac:dyDescent="0.25">
      <c r="I30" s="4" t="str">
        <f>IF(I29="","",IF(G18&gt;=4,"4e AC",""))</f>
        <v/>
      </c>
      <c r="J30" s="87" t="str">
        <f t="shared" si="1"/>
        <v/>
      </c>
      <c r="K30" s="74"/>
      <c r="L30" s="81"/>
      <c r="M30" s="76"/>
      <c r="N30" s="76"/>
      <c r="O30" s="67" t="str">
        <f t="shared" si="2"/>
        <v/>
      </c>
      <c r="P30" s="99"/>
      <c r="S30" s="4"/>
      <c r="T30" s="16"/>
      <c r="U30" s="17"/>
      <c r="V30" s="18"/>
      <c r="W30" s="18"/>
      <c r="X30" s="18"/>
    </row>
    <row r="31" spans="1:24" x14ac:dyDescent="0.25">
      <c r="I31" s="4" t="str">
        <f>IF(I30="","",IF(G18&gt;=5,"5e AC",""))</f>
        <v/>
      </c>
      <c r="J31" s="87" t="str">
        <f t="shared" si="1"/>
        <v/>
      </c>
      <c r="K31" s="74"/>
      <c r="L31" s="81"/>
      <c r="M31" s="76"/>
      <c r="N31" s="76"/>
      <c r="O31" s="67" t="str">
        <f t="shared" si="2"/>
        <v/>
      </c>
      <c r="P31" s="99"/>
    </row>
    <row r="32" spans="1:24" x14ac:dyDescent="0.25">
      <c r="I32" s="4" t="str">
        <f>IF(I31="","",IF(G18&gt;=6,"6e AC",""))</f>
        <v/>
      </c>
      <c r="J32" s="87" t="str">
        <f t="shared" si="1"/>
        <v/>
      </c>
      <c r="K32" s="74"/>
      <c r="L32" s="81"/>
      <c r="M32" s="76"/>
      <c r="N32" s="76"/>
      <c r="O32" s="67" t="str">
        <f t="shared" si="2"/>
        <v/>
      </c>
      <c r="P32" s="99"/>
    </row>
    <row r="33" spans="9:16" x14ac:dyDescent="0.25">
      <c r="I33" s="4" t="str">
        <f>IF(I32="","",IF(G18&gt;=7,"7e AC",""))</f>
        <v/>
      </c>
      <c r="J33" s="87" t="str">
        <f t="shared" si="1"/>
        <v/>
      </c>
      <c r="K33" s="74"/>
      <c r="L33" s="81"/>
      <c r="M33" s="76"/>
      <c r="N33" s="76"/>
      <c r="O33" s="67" t="str">
        <f t="shared" si="2"/>
        <v/>
      </c>
      <c r="P33" s="99"/>
    </row>
    <row r="34" spans="9:16" x14ac:dyDescent="0.25">
      <c r="I34" s="4" t="str">
        <f>IF(I33="","",IF(G18&gt;=8,"8e AC",""))</f>
        <v/>
      </c>
      <c r="J34" s="87" t="str">
        <f t="shared" si="1"/>
        <v/>
      </c>
      <c r="K34" s="74"/>
      <c r="L34" s="81"/>
      <c r="M34" s="76"/>
      <c r="N34" s="76"/>
      <c r="O34" s="67" t="str">
        <f t="shared" si="2"/>
        <v/>
      </c>
      <c r="P34" s="99"/>
    </row>
    <row r="35" spans="9:16" x14ac:dyDescent="0.25">
      <c r="I35" s="4" t="str">
        <f>IF(I34="","",IF(G18&gt;=9,"9e AC",""))</f>
        <v/>
      </c>
      <c r="J35" s="87" t="str">
        <f t="shared" si="1"/>
        <v/>
      </c>
      <c r="K35" s="74"/>
      <c r="L35" s="81"/>
      <c r="M35" s="76"/>
      <c r="N35" s="76"/>
      <c r="O35" s="67" t="str">
        <f t="shared" si="2"/>
        <v/>
      </c>
      <c r="P35" s="99"/>
    </row>
    <row r="36" spans="9:16" x14ac:dyDescent="0.25">
      <c r="I36" s="4" t="str">
        <f>IF(I35="","",IF(G18&gt;=10,"10e AC",""))</f>
        <v/>
      </c>
      <c r="J36" s="87" t="str">
        <f t="shared" si="1"/>
        <v/>
      </c>
      <c r="K36" s="74"/>
      <c r="L36" s="75"/>
      <c r="M36" s="76"/>
      <c r="N36" s="76"/>
      <c r="O36" s="67" t="str">
        <f t="shared" si="2"/>
        <v/>
      </c>
      <c r="P36" s="99"/>
    </row>
  </sheetData>
  <mergeCells count="2">
    <mergeCell ref="E16:G16"/>
    <mergeCell ref="A1:I1"/>
  </mergeCells>
  <conditionalFormatting sqref="G11 J26">
    <cfRule type="cellIs" dxfId="140" priority="277" operator="equal">
      <formula>""</formula>
    </cfRule>
  </conditionalFormatting>
  <conditionalFormatting sqref="E11">
    <cfRule type="cellIs" dxfId="139" priority="276" operator="equal">
      <formula>""</formula>
    </cfRule>
  </conditionalFormatting>
  <conditionalFormatting sqref="E13">
    <cfRule type="cellIs" dxfId="138" priority="275" operator="equal">
      <formula>""</formula>
    </cfRule>
  </conditionalFormatting>
  <conditionalFormatting sqref="E14">
    <cfRule type="cellIs" dxfId="137" priority="273" operator="equal">
      <formula>""</formula>
    </cfRule>
  </conditionalFormatting>
  <conditionalFormatting sqref="G14 K10 K18:L18 K36:L36">
    <cfRule type="expression" dxfId="136" priority="270">
      <formula>AND(E10="")</formula>
    </cfRule>
  </conditionalFormatting>
  <conditionalFormatting sqref="E16:G16">
    <cfRule type="cellIs" dxfId="135" priority="268" operator="equal">
      <formula>""</formula>
    </cfRule>
    <cfRule type="cellIs" dxfId="134" priority="269" operator="equal">
      <formula>""</formula>
    </cfRule>
  </conditionalFormatting>
  <conditionalFormatting sqref="E17">
    <cfRule type="cellIs" dxfId="133" priority="267" operator="equal">
      <formula>""</formula>
    </cfRule>
  </conditionalFormatting>
  <conditionalFormatting sqref="G17">
    <cfRule type="expression" dxfId="132" priority="266">
      <formula>AND(E17="")</formula>
    </cfRule>
  </conditionalFormatting>
  <conditionalFormatting sqref="I9:J9">
    <cfRule type="cellIs" dxfId="131" priority="262" operator="equal">
      <formula>""</formula>
    </cfRule>
  </conditionalFormatting>
  <conditionalFormatting sqref="E18">
    <cfRule type="cellIs" dxfId="130" priority="264" operator="equal">
      <formula>""</formula>
    </cfRule>
  </conditionalFormatting>
  <conditionalFormatting sqref="G18">
    <cfRule type="expression" dxfId="129" priority="263">
      <formula>AND(E18="")</formula>
    </cfRule>
  </conditionalFormatting>
  <conditionalFormatting sqref="I8:J8">
    <cfRule type="cellIs" dxfId="128" priority="261" operator="equal">
      <formula>""</formula>
    </cfRule>
  </conditionalFormatting>
  <conditionalFormatting sqref="K8:P8">
    <cfRule type="cellIs" dxfId="127" priority="260" operator="equal">
      <formula>""</formula>
    </cfRule>
  </conditionalFormatting>
  <conditionalFormatting sqref="K9">
    <cfRule type="expression" dxfId="126" priority="259">
      <formula>AND(I9="")</formula>
    </cfRule>
  </conditionalFormatting>
  <conditionalFormatting sqref="M9:P9 O10:O13 P10:P18">
    <cfRule type="expression" dxfId="125" priority="255">
      <formula>AND(L9="")</formula>
    </cfRule>
  </conditionalFormatting>
  <conditionalFormatting sqref="I10:J11">
    <cfRule type="cellIs" dxfId="124" priority="254" operator="equal">
      <formula>""</formula>
    </cfRule>
  </conditionalFormatting>
  <conditionalFormatting sqref="M10:N10">
    <cfRule type="expression" dxfId="123" priority="251">
      <formula>AND(L10="")</formula>
    </cfRule>
  </conditionalFormatting>
  <conditionalFormatting sqref="K11">
    <cfRule type="expression" dxfId="122" priority="249">
      <formula>AND(I11="")</formula>
    </cfRule>
  </conditionalFormatting>
  <conditionalFormatting sqref="M11:N11">
    <cfRule type="expression" dxfId="121" priority="247">
      <formula>AND(L11="")</formula>
    </cfRule>
  </conditionalFormatting>
  <conditionalFormatting sqref="I12">
    <cfRule type="cellIs" dxfId="120" priority="246" operator="equal">
      <formula>""</formula>
    </cfRule>
  </conditionalFormatting>
  <conditionalFormatting sqref="K12">
    <cfRule type="expression" dxfId="119" priority="245">
      <formula>AND(I12="")</formula>
    </cfRule>
  </conditionalFormatting>
  <conditionalFormatting sqref="M12:N12">
    <cfRule type="expression" dxfId="118" priority="243">
      <formula>AND(L12="")</formula>
    </cfRule>
  </conditionalFormatting>
  <conditionalFormatting sqref="I13:J13">
    <cfRule type="cellIs" dxfId="117" priority="242" operator="equal">
      <formula>""</formula>
    </cfRule>
  </conditionalFormatting>
  <conditionalFormatting sqref="K13">
    <cfRule type="expression" dxfId="116" priority="241">
      <formula>AND(I13="")</formula>
    </cfRule>
  </conditionalFormatting>
  <conditionalFormatting sqref="M13:N13">
    <cfRule type="expression" dxfId="115" priority="239">
      <formula>AND(L13="")</formula>
    </cfRule>
  </conditionalFormatting>
  <conditionalFormatting sqref="O14">
    <cfRule type="expression" dxfId="114" priority="198">
      <formula>AND(N14="")</formula>
    </cfRule>
  </conditionalFormatting>
  <conditionalFormatting sqref="I14:J14">
    <cfRule type="cellIs" dxfId="113" priority="197" operator="equal">
      <formula>""</formula>
    </cfRule>
  </conditionalFormatting>
  <conditionalFormatting sqref="K14">
    <cfRule type="expression" dxfId="112" priority="196">
      <formula>AND(I14="")</formula>
    </cfRule>
  </conditionalFormatting>
  <conditionalFormatting sqref="M14:N14">
    <cfRule type="expression" dxfId="111" priority="194">
      <formula>AND(L14="")</formula>
    </cfRule>
  </conditionalFormatting>
  <conditionalFormatting sqref="O15">
    <cfRule type="expression" dxfId="110" priority="193">
      <formula>AND(N15="")</formula>
    </cfRule>
  </conditionalFormatting>
  <conditionalFormatting sqref="I15:J15">
    <cfRule type="cellIs" dxfId="109" priority="192" operator="equal">
      <formula>""</formula>
    </cfRule>
  </conditionalFormatting>
  <conditionalFormatting sqref="K15">
    <cfRule type="expression" dxfId="108" priority="191">
      <formula>AND(I15="")</formula>
    </cfRule>
  </conditionalFormatting>
  <conditionalFormatting sqref="M15:N15">
    <cfRule type="expression" dxfId="107" priority="189">
      <formula>AND(L15="")</formula>
    </cfRule>
  </conditionalFormatting>
  <conditionalFormatting sqref="O16">
    <cfRule type="expression" dxfId="106" priority="188">
      <formula>AND(N16="")</formula>
    </cfRule>
  </conditionalFormatting>
  <conditionalFormatting sqref="I16:J16">
    <cfRule type="cellIs" dxfId="105" priority="187" operator="equal">
      <formula>""</formula>
    </cfRule>
  </conditionalFormatting>
  <conditionalFormatting sqref="K16">
    <cfRule type="expression" dxfId="104" priority="186">
      <formula>AND(I16="")</formula>
    </cfRule>
  </conditionalFormatting>
  <conditionalFormatting sqref="M16:N16">
    <cfRule type="expression" dxfId="103" priority="184">
      <formula>AND(L16="")</formula>
    </cfRule>
  </conditionalFormatting>
  <conditionalFormatting sqref="O17">
    <cfRule type="expression" dxfId="102" priority="183">
      <formula>AND(N17="")</formula>
    </cfRule>
  </conditionalFormatting>
  <conditionalFormatting sqref="I17:J17">
    <cfRule type="cellIs" dxfId="101" priority="182" operator="equal">
      <formula>""</formula>
    </cfRule>
  </conditionalFormatting>
  <conditionalFormatting sqref="K17">
    <cfRule type="expression" dxfId="100" priority="181">
      <formula>AND(I17="")</formula>
    </cfRule>
  </conditionalFormatting>
  <conditionalFormatting sqref="M17:N17">
    <cfRule type="expression" dxfId="99" priority="179">
      <formula>AND(L17="")</formula>
    </cfRule>
  </conditionalFormatting>
  <conditionalFormatting sqref="O18">
    <cfRule type="expression" dxfId="98" priority="178">
      <formula>AND(N18="")</formula>
    </cfRule>
  </conditionalFormatting>
  <conditionalFormatting sqref="I18:J18">
    <cfRule type="cellIs" dxfId="97" priority="177" operator="equal">
      <formula>""</formula>
    </cfRule>
  </conditionalFormatting>
  <conditionalFormatting sqref="L18">
    <cfRule type="expression" dxfId="96" priority="175">
      <formula>AND(I18="")</formula>
    </cfRule>
  </conditionalFormatting>
  <conditionalFormatting sqref="M18:N18">
    <cfRule type="expression" dxfId="95" priority="174">
      <formula>AND(L18="")</formula>
    </cfRule>
  </conditionalFormatting>
  <conditionalFormatting sqref="X26">
    <cfRule type="expression" dxfId="94" priority="102">
      <formula>AND(W26="")</formula>
    </cfRule>
  </conditionalFormatting>
  <conditionalFormatting sqref="S26">
    <cfRule type="cellIs" dxfId="93" priority="101" operator="equal">
      <formula>""</formula>
    </cfRule>
  </conditionalFormatting>
  <conditionalFormatting sqref="T26:U26">
    <cfRule type="expression" dxfId="92" priority="100">
      <formula>AND(S26="")</formula>
    </cfRule>
  </conditionalFormatting>
  <conditionalFormatting sqref="U26">
    <cfRule type="expression" dxfId="91" priority="99">
      <formula>AND(S26="")</formula>
    </cfRule>
  </conditionalFormatting>
  <conditionalFormatting sqref="V26:W26">
    <cfRule type="expression" dxfId="90" priority="98">
      <formula>AND(U26="")</formula>
    </cfRule>
  </conditionalFormatting>
  <conditionalFormatting sqref="X27">
    <cfRule type="expression" dxfId="89" priority="97">
      <formula>AND(W27="")</formula>
    </cfRule>
  </conditionalFormatting>
  <conditionalFormatting sqref="S27">
    <cfRule type="cellIs" dxfId="88" priority="96" operator="equal">
      <formula>""</formula>
    </cfRule>
  </conditionalFormatting>
  <conditionalFormatting sqref="T27:U27">
    <cfRule type="expression" dxfId="87" priority="95">
      <formula>AND(S27="")</formula>
    </cfRule>
  </conditionalFormatting>
  <conditionalFormatting sqref="U27">
    <cfRule type="expression" dxfId="86" priority="94">
      <formula>AND(S27="")</formula>
    </cfRule>
  </conditionalFormatting>
  <conditionalFormatting sqref="V27:W27">
    <cfRule type="expression" dxfId="85" priority="93">
      <formula>AND(U27="")</formula>
    </cfRule>
  </conditionalFormatting>
  <conditionalFormatting sqref="X28">
    <cfRule type="expression" dxfId="84" priority="92">
      <formula>AND(W28="")</formula>
    </cfRule>
  </conditionalFormatting>
  <conditionalFormatting sqref="S28">
    <cfRule type="cellIs" dxfId="83" priority="91" operator="equal">
      <formula>""</formula>
    </cfRule>
  </conditionalFormatting>
  <conditionalFormatting sqref="T28:U28">
    <cfRule type="expression" dxfId="82" priority="90">
      <formula>AND(S28="")</formula>
    </cfRule>
  </conditionalFormatting>
  <conditionalFormatting sqref="U28">
    <cfRule type="expression" dxfId="81" priority="89">
      <formula>AND(S28="")</formula>
    </cfRule>
  </conditionalFormatting>
  <conditionalFormatting sqref="V28:W28">
    <cfRule type="expression" dxfId="80" priority="88">
      <formula>AND(U28="")</formula>
    </cfRule>
  </conditionalFormatting>
  <conditionalFormatting sqref="X29">
    <cfRule type="expression" dxfId="79" priority="87">
      <formula>AND(W29="")</formula>
    </cfRule>
  </conditionalFormatting>
  <conditionalFormatting sqref="S29">
    <cfRule type="cellIs" dxfId="78" priority="86" operator="equal">
      <formula>""</formula>
    </cfRule>
  </conditionalFormatting>
  <conditionalFormatting sqref="T29:U29">
    <cfRule type="expression" dxfId="77" priority="85">
      <formula>AND(S29="")</formula>
    </cfRule>
  </conditionalFormatting>
  <conditionalFormatting sqref="U29">
    <cfRule type="expression" dxfId="76" priority="84">
      <formula>AND(S29="")</formula>
    </cfRule>
  </conditionalFormatting>
  <conditionalFormatting sqref="V29:W29">
    <cfRule type="expression" dxfId="75" priority="83">
      <formula>AND(U29="")</formula>
    </cfRule>
  </conditionalFormatting>
  <conditionalFormatting sqref="X30">
    <cfRule type="expression" dxfId="74" priority="82">
      <formula>AND(W30="")</formula>
    </cfRule>
  </conditionalFormatting>
  <conditionalFormatting sqref="S30">
    <cfRule type="cellIs" dxfId="73" priority="81" operator="equal">
      <formula>""</formula>
    </cfRule>
  </conditionalFormatting>
  <conditionalFormatting sqref="T30:U30">
    <cfRule type="expression" dxfId="72" priority="80">
      <formula>AND(S30="")</formula>
    </cfRule>
  </conditionalFormatting>
  <conditionalFormatting sqref="U30">
    <cfRule type="expression" dxfId="71" priority="79">
      <formula>AND(S30="")</formula>
    </cfRule>
  </conditionalFormatting>
  <conditionalFormatting sqref="V30:W30">
    <cfRule type="expression" dxfId="70" priority="78">
      <formula>AND(U30="")</formula>
    </cfRule>
  </conditionalFormatting>
  <conditionalFormatting sqref="I27">
    <cfRule type="cellIs" dxfId="69" priority="77" operator="equal">
      <formula>""</formula>
    </cfRule>
  </conditionalFormatting>
  <conditionalFormatting sqref="I26">
    <cfRule type="cellIs" dxfId="68" priority="76" operator="equal">
      <formula>""</formula>
    </cfRule>
  </conditionalFormatting>
  <conditionalFormatting sqref="K26:O26 O27:O36">
    <cfRule type="cellIs" dxfId="67" priority="75" operator="equal">
      <formula>""</formula>
    </cfRule>
  </conditionalFormatting>
  <conditionalFormatting sqref="K27">
    <cfRule type="expression" dxfId="66" priority="74">
      <formula>AND(I27="")</formula>
    </cfRule>
  </conditionalFormatting>
  <conditionalFormatting sqref="M27:N27">
    <cfRule type="expression" dxfId="65" priority="72">
      <formula>AND(L27="")</formula>
    </cfRule>
  </conditionalFormatting>
  <conditionalFormatting sqref="I28:I29">
    <cfRule type="cellIs" dxfId="64" priority="71" operator="equal">
      <formula>""</formula>
    </cfRule>
  </conditionalFormatting>
  <conditionalFormatting sqref="K28">
    <cfRule type="expression" dxfId="63" priority="70">
      <formula>AND(I28="")</formula>
    </cfRule>
  </conditionalFormatting>
  <conditionalFormatting sqref="M28:N28">
    <cfRule type="expression" dxfId="62" priority="68">
      <formula>AND(L28="")</formula>
    </cfRule>
  </conditionalFormatting>
  <conditionalFormatting sqref="K29">
    <cfRule type="expression" dxfId="61" priority="67">
      <formula>AND(I29="")</formula>
    </cfRule>
  </conditionalFormatting>
  <conditionalFormatting sqref="M29:N29">
    <cfRule type="expression" dxfId="60" priority="65">
      <formula>AND(L29="")</formula>
    </cfRule>
  </conditionalFormatting>
  <conditionalFormatting sqref="I30">
    <cfRule type="cellIs" dxfId="59" priority="64" operator="equal">
      <formula>""</formula>
    </cfRule>
  </conditionalFormatting>
  <conditionalFormatting sqref="K30">
    <cfRule type="expression" dxfId="58" priority="63">
      <formula>AND(I30="")</formula>
    </cfRule>
  </conditionalFormatting>
  <conditionalFormatting sqref="M30:N30">
    <cfRule type="expression" dxfId="57" priority="61">
      <formula>AND(L30="")</formula>
    </cfRule>
  </conditionalFormatting>
  <conditionalFormatting sqref="I31">
    <cfRule type="cellIs" dxfId="56" priority="60" operator="equal">
      <formula>""</formula>
    </cfRule>
  </conditionalFormatting>
  <conditionalFormatting sqref="K31">
    <cfRule type="expression" dxfId="55" priority="59">
      <formula>AND(I31="")</formula>
    </cfRule>
  </conditionalFormatting>
  <conditionalFormatting sqref="M31:N31">
    <cfRule type="expression" dxfId="54" priority="57">
      <formula>AND(L31="")</formula>
    </cfRule>
  </conditionalFormatting>
  <conditionalFormatting sqref="K32">
    <cfRule type="expression" dxfId="53" priority="54">
      <formula>AND(I32="")</formula>
    </cfRule>
  </conditionalFormatting>
  <conditionalFormatting sqref="I32">
    <cfRule type="cellIs" dxfId="52" priority="55" operator="equal">
      <formula>""</formula>
    </cfRule>
  </conditionalFormatting>
  <conditionalFormatting sqref="M32:N32">
    <cfRule type="expression" dxfId="51" priority="52">
      <formula>AND(L32="")</formula>
    </cfRule>
  </conditionalFormatting>
  <conditionalFormatting sqref="K33">
    <cfRule type="expression" dxfId="50" priority="49">
      <formula>AND(I33="")</formula>
    </cfRule>
  </conditionalFormatting>
  <conditionalFormatting sqref="I33">
    <cfRule type="cellIs" dxfId="49" priority="50" operator="equal">
      <formula>""</formula>
    </cfRule>
  </conditionalFormatting>
  <conditionalFormatting sqref="M33:N33">
    <cfRule type="expression" dxfId="48" priority="47">
      <formula>AND(L33="")</formula>
    </cfRule>
  </conditionalFormatting>
  <conditionalFormatting sqref="K34">
    <cfRule type="expression" dxfId="47" priority="44">
      <formula>AND(I34="")</formula>
    </cfRule>
  </conditionalFormatting>
  <conditionalFormatting sqref="I34">
    <cfRule type="cellIs" dxfId="46" priority="45" operator="equal">
      <formula>""</formula>
    </cfRule>
  </conditionalFormatting>
  <conditionalFormatting sqref="M34:N34">
    <cfRule type="expression" dxfId="45" priority="42">
      <formula>AND(L34="")</formula>
    </cfRule>
  </conditionalFormatting>
  <conditionalFormatting sqref="K35">
    <cfRule type="expression" dxfId="44" priority="39">
      <formula>AND(I35="")</formula>
    </cfRule>
  </conditionalFormatting>
  <conditionalFormatting sqref="I35">
    <cfRule type="cellIs" dxfId="43" priority="40" operator="equal">
      <formula>""</formula>
    </cfRule>
  </conditionalFormatting>
  <conditionalFormatting sqref="M35:N35">
    <cfRule type="expression" dxfId="42" priority="37">
      <formula>AND(L35="")</formula>
    </cfRule>
  </conditionalFormatting>
  <conditionalFormatting sqref="I36">
    <cfRule type="cellIs" dxfId="41" priority="35" operator="equal">
      <formula>""</formula>
    </cfRule>
  </conditionalFormatting>
  <conditionalFormatting sqref="L36">
    <cfRule type="expression" dxfId="40" priority="33">
      <formula>AND(I36="")</formula>
    </cfRule>
  </conditionalFormatting>
  <conditionalFormatting sqref="M36:N36">
    <cfRule type="expression" dxfId="39" priority="32">
      <formula>AND(L36="")</formula>
    </cfRule>
  </conditionalFormatting>
  <conditionalFormatting sqref="G13">
    <cfRule type="expression" dxfId="38" priority="30">
      <formula>AND(E13="")</formula>
    </cfRule>
  </conditionalFormatting>
  <conditionalFormatting sqref="L29:L35">
    <cfRule type="expression" dxfId="37" priority="20">
      <formula>AND(I29="")</formula>
    </cfRule>
  </conditionalFormatting>
  <conditionalFormatting sqref="L9">
    <cfRule type="expression" dxfId="36" priority="29">
      <formula>AND(K9="")</formula>
    </cfRule>
  </conditionalFormatting>
  <conditionalFormatting sqref="L9">
    <cfRule type="expression" dxfId="35" priority="28">
      <formula>AND(I9="")</formula>
    </cfRule>
  </conditionalFormatting>
  <conditionalFormatting sqref="L11:L17">
    <cfRule type="expression" dxfId="34" priority="27">
      <formula>AND(K11="")</formula>
    </cfRule>
  </conditionalFormatting>
  <conditionalFormatting sqref="L11:L17">
    <cfRule type="expression" dxfId="33" priority="26">
      <formula>AND(I11="")</formula>
    </cfRule>
  </conditionalFormatting>
  <conditionalFormatting sqref="L28">
    <cfRule type="expression" dxfId="32" priority="25">
      <formula>AND(K28="")</formula>
    </cfRule>
  </conditionalFormatting>
  <conditionalFormatting sqref="L28">
    <cfRule type="expression" dxfId="31" priority="24">
      <formula>AND(I28="")</formula>
    </cfRule>
  </conditionalFormatting>
  <conditionalFormatting sqref="L27">
    <cfRule type="expression" dxfId="30" priority="23">
      <formula>AND(K27="")</formula>
    </cfRule>
  </conditionalFormatting>
  <conditionalFormatting sqref="L27">
    <cfRule type="expression" dxfId="29" priority="22">
      <formula>AND(I27="")</formula>
    </cfRule>
  </conditionalFormatting>
  <conditionalFormatting sqref="L29:L35">
    <cfRule type="expression" dxfId="28" priority="21">
      <formula>AND(K29="")</formula>
    </cfRule>
  </conditionalFormatting>
  <conditionalFormatting sqref="L10">
    <cfRule type="expression" dxfId="27" priority="18">
      <formula>AND(I10="")</formula>
    </cfRule>
  </conditionalFormatting>
  <conditionalFormatting sqref="L10">
    <cfRule type="expression" dxfId="26" priority="19">
      <formula>AND(K10="")</formula>
    </cfRule>
  </conditionalFormatting>
  <conditionalFormatting sqref="J28:J36">
    <cfRule type="cellIs" dxfId="25" priority="12" operator="equal">
      <formula>""</formula>
    </cfRule>
  </conditionalFormatting>
  <conditionalFormatting sqref="J27">
    <cfRule type="cellIs" dxfId="24" priority="14" operator="equal">
      <formula>""</formula>
    </cfRule>
  </conditionalFormatting>
  <conditionalFormatting sqref="P26">
    <cfRule type="cellIs" dxfId="23" priority="13" operator="equal">
      <formula>""</formula>
    </cfRule>
  </conditionalFormatting>
  <conditionalFormatting sqref="P27">
    <cfRule type="expression" dxfId="22" priority="11">
      <formula>AND(O27="")</formula>
    </cfRule>
  </conditionalFormatting>
  <conditionalFormatting sqref="P28">
    <cfRule type="expression" dxfId="21" priority="10">
      <formula>AND(O28="")</formula>
    </cfRule>
  </conditionalFormatting>
  <conditionalFormatting sqref="P29">
    <cfRule type="expression" dxfId="20" priority="9">
      <formula>AND(O29="")</formula>
    </cfRule>
  </conditionalFormatting>
  <conditionalFormatting sqref="P30">
    <cfRule type="expression" dxfId="19" priority="8">
      <formula>AND(O30="")</formula>
    </cfRule>
  </conditionalFormatting>
  <conditionalFormatting sqref="P31">
    <cfRule type="expression" dxfId="18" priority="7">
      <formula>AND(O31="")</formula>
    </cfRule>
  </conditionalFormatting>
  <conditionalFormatting sqref="P32">
    <cfRule type="expression" dxfId="17" priority="6">
      <formula>AND(O32="")</formula>
    </cfRule>
  </conditionalFormatting>
  <conditionalFormatting sqref="P33">
    <cfRule type="expression" dxfId="16" priority="5">
      <formula>AND(O33="")</formula>
    </cfRule>
  </conditionalFormatting>
  <conditionalFormatting sqref="P34">
    <cfRule type="expression" dxfId="15" priority="4">
      <formula>AND(O34="")</formula>
    </cfRule>
  </conditionalFormatting>
  <conditionalFormatting sqref="P35">
    <cfRule type="expression" dxfId="14" priority="3">
      <formula>AND(O35="")</formula>
    </cfRule>
  </conditionalFormatting>
  <conditionalFormatting sqref="P36">
    <cfRule type="expression" dxfId="13" priority="2">
      <formula>AND(O36="")</formula>
    </cfRule>
  </conditionalFormatting>
  <conditionalFormatting sqref="J12">
    <cfRule type="cellIs" dxfId="12" priority="1" operator="equal">
      <formula>""</formula>
    </cfRule>
  </conditionalFormatting>
  <dataValidations count="1">
    <dataValidation type="list" allowBlank="1" showInputMessage="1" showErrorMessage="1" sqref="G10">
      <formula1>code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ersion_aller">
                <anchor>
                  <from>
                    <xdr:col>2</xdr:col>
                    <xdr:colOff>390525</xdr:colOff>
                    <xdr:row>1</xdr:row>
                    <xdr:rowOff>180975</xdr:rowOff>
                  </from>
                  <to>
                    <xdr:col>4</xdr:col>
                    <xdr:colOff>438150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clients_aller">
                <anchor>
                  <from>
                    <xdr:col>1</xdr:col>
                    <xdr:colOff>180975</xdr:colOff>
                    <xdr:row>5</xdr:row>
                    <xdr:rowOff>171450</xdr:rowOff>
                  </from>
                  <to>
                    <xdr:col>2</xdr:col>
                    <xdr:colOff>400050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Group Box 15">
              <controlPr defaultSize="0" autoFill="0" autoPict="0">
                <anchor moveWithCells="1">
                  <from>
                    <xdr:col>7</xdr:col>
                    <xdr:colOff>466725</xdr:colOff>
                    <xdr:row>4</xdr:row>
                    <xdr:rowOff>152400</xdr:rowOff>
                  </from>
                  <to>
                    <xdr:col>16</xdr:col>
                    <xdr:colOff>85725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7" name="Button 18">
              <controlPr defaultSize="0" print="0" autoFill="0" autoPict="0" macro="[0]!accueil_effacer">
                <anchor>
                  <from>
                    <xdr:col>6</xdr:col>
                    <xdr:colOff>238125</xdr:colOff>
                    <xdr:row>6</xdr:row>
                    <xdr:rowOff>66675</xdr:rowOff>
                  </from>
                  <to>
                    <xdr:col>7</xdr:col>
                    <xdr:colOff>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8" name="Group Box 26">
              <controlPr defaultSize="0" autoFill="0" autoPict="0">
                <anchor moveWithCells="1">
                  <from>
                    <xdr:col>3</xdr:col>
                    <xdr:colOff>114300</xdr:colOff>
                    <xdr:row>5</xdr:row>
                    <xdr:rowOff>104775</xdr:rowOff>
                  </from>
                  <to>
                    <xdr:col>7</xdr:col>
                    <xdr:colOff>104775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9" name="Button 54">
              <controlPr defaultSize="0" print="0" autoFill="0" autoPict="0" macro="[0]!avis_debits_aller">
                <anchor>
                  <from>
                    <xdr:col>8</xdr:col>
                    <xdr:colOff>19050</xdr:colOff>
                    <xdr:row>5</xdr:row>
                    <xdr:rowOff>95250</xdr:rowOff>
                  </from>
                  <to>
                    <xdr:col>9</xdr:col>
                    <xdr:colOff>238125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10" name="Group Box 60">
              <controlPr defaultSize="0" autoFill="0" autoPict="0">
                <anchor moveWithCells="1">
                  <from>
                    <xdr:col>0</xdr:col>
                    <xdr:colOff>0</xdr:colOff>
                    <xdr:row>5</xdr:row>
                    <xdr:rowOff>76200</xdr:rowOff>
                  </from>
                  <to>
                    <xdr:col>2</xdr:col>
                    <xdr:colOff>485775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11" name="Button 61">
              <controlPr defaultSize="0" print="0" autoFill="0" autoPict="0" macro="[0]!accueil_archives_ad_aller">
                <anchor>
                  <from>
                    <xdr:col>1</xdr:col>
                    <xdr:colOff>180975</xdr:colOff>
                    <xdr:row>12</xdr:row>
                    <xdr:rowOff>142875</xdr:rowOff>
                  </from>
                  <to>
                    <xdr:col>2</xdr:col>
                    <xdr:colOff>400050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12" name="Button 62">
              <controlPr defaultSize="0" print="0" autoFill="0" autoPict="0" macro="[0]!rééditer_ad_aller">
                <anchor>
                  <from>
                    <xdr:col>1</xdr:col>
                    <xdr:colOff>180975</xdr:colOff>
                    <xdr:row>16</xdr:row>
                    <xdr:rowOff>114300</xdr:rowOff>
                  </from>
                  <to>
                    <xdr:col>2</xdr:col>
                    <xdr:colOff>400050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13" name="Button 64">
              <controlPr defaultSize="0" print="0" autoFill="0" autoPict="0" macro="[0]!reediter_ac_aller">
                <anchor>
                  <from>
                    <xdr:col>1</xdr:col>
                    <xdr:colOff>180975</xdr:colOff>
                    <xdr:row>18</xdr:row>
                    <xdr:rowOff>0</xdr:rowOff>
                  </from>
                  <to>
                    <xdr:col>2</xdr:col>
                    <xdr:colOff>400050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14" name="Button 65">
              <controlPr defaultSize="0" print="0" autoFill="0" autoPict="0" macro="[0]!archives_ac_aller">
                <anchor>
                  <from>
                    <xdr:col>1</xdr:col>
                    <xdr:colOff>180975</xdr:colOff>
                    <xdr:row>14</xdr:row>
                    <xdr:rowOff>28575</xdr:rowOff>
                  </from>
                  <to>
                    <xdr:col>2</xdr:col>
                    <xdr:colOff>400050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15" name="Button 68">
              <controlPr defaultSize="0" print="0" autoFill="0" autoPict="0" macro="[0]!motifs_dda_aller">
                <anchor>
                  <from>
                    <xdr:col>1</xdr:col>
                    <xdr:colOff>171450</xdr:colOff>
                    <xdr:row>8</xdr:row>
                    <xdr:rowOff>142875</xdr:rowOff>
                  </from>
                  <to>
                    <xdr:col>2</xdr:col>
                    <xdr:colOff>390525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16" name="Button 69">
              <controlPr defaultSize="0" print="0" autoFill="0" autoPict="0" macro="[0]!motifs_ddf_aller">
                <anchor>
                  <from>
                    <xdr:col>1</xdr:col>
                    <xdr:colOff>171450</xdr:colOff>
                    <xdr:row>10</xdr:row>
                    <xdr:rowOff>28575</xdr:rowOff>
                  </from>
                  <to>
                    <xdr:col>2</xdr:col>
                    <xdr:colOff>390525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17" name="Group Box 72">
              <controlPr defaultSize="0" autoFill="0" autoPict="0">
                <anchor moveWithCells="1">
                  <from>
                    <xdr:col>7</xdr:col>
                    <xdr:colOff>466725</xdr:colOff>
                    <xdr:row>22</xdr:row>
                    <xdr:rowOff>85725</xdr:rowOff>
                  </from>
                  <to>
                    <xdr:col>16</xdr:col>
                    <xdr:colOff>133350</xdr:colOff>
                    <xdr:row>36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18" name="Button 73">
              <controlPr defaultSize="0" print="0" autoFill="0" autoPict="0" macro="[0]!accueil_avis_credits_aller">
                <anchor>
                  <from>
                    <xdr:col>8</xdr:col>
                    <xdr:colOff>38100</xdr:colOff>
                    <xdr:row>23</xdr:row>
                    <xdr:rowOff>19050</xdr:rowOff>
                  </from>
                  <to>
                    <xdr:col>9</xdr:col>
                    <xdr:colOff>257175</xdr:colOff>
                    <xdr:row>24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'Motifs DDA'!$A$13:$A$20</xm:f>
          </x14:formula1>
          <xm:sqref>P9:P18</xm:sqref>
        </x14:dataValidation>
        <x14:dataValidation type="list" allowBlank="1" showInputMessage="1" showErrorMessage="1">
          <x14:formula1>
            <xm:f>'Motifs DDF'!$A$13:$A$20</xm:f>
          </x14:formula1>
          <xm:sqref>P27:P36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182"/>
  <sheetViews>
    <sheetView workbookViewId="0">
      <selection activeCell="A18" sqref="A18"/>
    </sheetView>
  </sheetViews>
  <sheetFormatPr baseColWidth="10" defaultRowHeight="15" x14ac:dyDescent="0.25"/>
  <cols>
    <col min="1" max="1" width="8.85546875" bestFit="1" customWidth="1"/>
    <col min="2" max="2" width="22.7109375" customWidth="1"/>
  </cols>
  <sheetData>
    <row r="1" spans="1:15" s="6" customFormat="1" ht="61.5" x14ac:dyDescent="0.9">
      <c r="A1" s="118" t="s">
        <v>3</v>
      </c>
      <c r="B1" s="118"/>
      <c r="C1" s="118"/>
    </row>
    <row r="2" spans="1:15" x14ac:dyDescent="0.25">
      <c r="A2" s="1"/>
      <c r="B2" s="2"/>
    </row>
    <row r="3" spans="1:15" x14ac:dyDescent="0.25">
      <c r="A3" s="9" t="s">
        <v>5</v>
      </c>
      <c r="B3" s="10"/>
      <c r="C3" s="11"/>
      <c r="D3" s="12" t="s">
        <v>6</v>
      </c>
      <c r="E3" s="111"/>
      <c r="F3" s="11"/>
      <c r="G3" s="11"/>
      <c r="H3" s="11"/>
      <c r="K3" s="11" t="s">
        <v>106</v>
      </c>
      <c r="L3" s="11"/>
      <c r="M3" s="11"/>
      <c r="N3" s="11"/>
      <c r="O3" s="11"/>
    </row>
    <row r="4" spans="1:15" x14ac:dyDescent="0.25">
      <c r="A4" s="13"/>
      <c r="B4" s="10"/>
      <c r="C4" s="11"/>
      <c r="D4" s="12" t="s">
        <v>7</v>
      </c>
      <c r="E4" s="112"/>
      <c r="F4" s="11"/>
      <c r="G4" s="11"/>
      <c r="H4" s="11"/>
      <c r="K4" s="11" t="s">
        <v>102</v>
      </c>
      <c r="L4" s="11"/>
      <c r="M4" s="11"/>
      <c r="N4" s="11"/>
      <c r="O4" s="11"/>
    </row>
    <row r="5" spans="1:15" x14ac:dyDescent="0.25">
      <c r="A5" s="13"/>
      <c r="B5" s="10"/>
      <c r="C5" s="11"/>
      <c r="D5" s="11"/>
      <c r="E5" s="11"/>
      <c r="F5" s="11"/>
      <c r="G5" s="11"/>
      <c r="H5" s="11"/>
      <c r="K5" s="11" t="s">
        <v>103</v>
      </c>
      <c r="L5" s="11"/>
      <c r="M5" s="11"/>
      <c r="N5" s="11"/>
      <c r="O5" s="11"/>
    </row>
    <row r="6" spans="1:15" x14ac:dyDescent="0.25">
      <c r="K6" s="11" t="s">
        <v>104</v>
      </c>
      <c r="L6" s="11"/>
      <c r="M6" s="11"/>
      <c r="N6" s="11"/>
      <c r="O6" s="11"/>
    </row>
    <row r="7" spans="1:15" x14ac:dyDescent="0.25">
      <c r="A7" s="14" t="s">
        <v>6</v>
      </c>
      <c r="B7" s="19" t="s">
        <v>7</v>
      </c>
      <c r="K7" s="11" t="s">
        <v>179</v>
      </c>
      <c r="L7" s="11"/>
      <c r="M7" s="11"/>
      <c r="N7" s="11"/>
      <c r="O7" s="11"/>
    </row>
    <row r="8" spans="1:15" x14ac:dyDescent="0.25">
      <c r="A8" s="8">
        <v>1</v>
      </c>
      <c r="B8" t="s">
        <v>178</v>
      </c>
      <c r="K8" s="11"/>
      <c r="L8" s="11"/>
      <c r="M8" s="11"/>
      <c r="N8" s="11"/>
      <c r="O8" s="11"/>
    </row>
    <row r="9" spans="1:15" x14ac:dyDescent="0.25">
      <c r="A9" s="8">
        <v>5</v>
      </c>
      <c r="B9" t="s">
        <v>180</v>
      </c>
      <c r="K9" s="11" t="s">
        <v>107</v>
      </c>
      <c r="L9" s="11"/>
      <c r="M9" s="11"/>
      <c r="N9" s="11"/>
      <c r="O9" s="11"/>
    </row>
    <row r="10" spans="1:15" x14ac:dyDescent="0.25">
      <c r="A10" s="8">
        <v>9</v>
      </c>
      <c r="B10" t="s">
        <v>182</v>
      </c>
      <c r="K10" s="11" t="s">
        <v>105</v>
      </c>
      <c r="L10" s="11"/>
      <c r="M10" s="11"/>
      <c r="N10" s="11"/>
      <c r="O10" s="11"/>
    </row>
    <row r="11" spans="1:15" x14ac:dyDescent="0.25">
      <c r="A11" s="8">
        <v>10</v>
      </c>
      <c r="B11" t="s">
        <v>181</v>
      </c>
      <c r="K11" s="11"/>
      <c r="L11" s="11"/>
      <c r="M11" s="11"/>
      <c r="N11" s="11"/>
      <c r="O11" s="11"/>
    </row>
    <row r="12" spans="1:15" x14ac:dyDescent="0.25">
      <c r="A12" s="8">
        <v>15</v>
      </c>
      <c r="B12" t="s">
        <v>183</v>
      </c>
    </row>
    <row r="13" spans="1:15" x14ac:dyDescent="0.25">
      <c r="A13" s="8">
        <v>20</v>
      </c>
      <c r="B13" t="s">
        <v>184</v>
      </c>
    </row>
    <row r="14" spans="1:15" x14ac:dyDescent="0.25">
      <c r="A14" s="8">
        <v>30</v>
      </c>
      <c r="B14" t="s">
        <v>185</v>
      </c>
    </row>
    <row r="15" spans="1:15" x14ac:dyDescent="0.25">
      <c r="A15" s="8">
        <v>35</v>
      </c>
      <c r="B15" t="s">
        <v>186</v>
      </c>
    </row>
    <row r="16" spans="1:15" x14ac:dyDescent="0.25">
      <c r="A16" s="8">
        <v>40</v>
      </c>
      <c r="B16" t="s">
        <v>187</v>
      </c>
    </row>
    <row r="17" spans="1:2" x14ac:dyDescent="0.25">
      <c r="A17" s="8">
        <v>45</v>
      </c>
      <c r="B17" t="s">
        <v>188</v>
      </c>
    </row>
    <row r="18" spans="1:2" x14ac:dyDescent="0.25">
      <c r="A18" s="8"/>
    </row>
    <row r="19" spans="1:2" x14ac:dyDescent="0.25">
      <c r="A19" s="8"/>
    </row>
    <row r="20" spans="1:2" x14ac:dyDescent="0.25">
      <c r="A20" s="8"/>
    </row>
    <row r="21" spans="1:2" x14ac:dyDescent="0.25">
      <c r="A21" s="8"/>
    </row>
    <row r="22" spans="1:2" x14ac:dyDescent="0.25">
      <c r="A22" s="8"/>
    </row>
    <row r="23" spans="1:2" x14ac:dyDescent="0.25">
      <c r="A23" s="8"/>
    </row>
    <row r="24" spans="1:2" x14ac:dyDescent="0.25">
      <c r="A24" s="8"/>
    </row>
    <row r="25" spans="1:2" x14ac:dyDescent="0.25">
      <c r="A25" s="8"/>
    </row>
    <row r="26" spans="1:2" x14ac:dyDescent="0.25">
      <c r="A26" s="8"/>
    </row>
    <row r="27" spans="1:2" x14ac:dyDescent="0.25">
      <c r="A27" s="8"/>
    </row>
    <row r="28" spans="1:2" x14ac:dyDescent="0.25">
      <c r="A28" s="8"/>
    </row>
    <row r="29" spans="1:2" x14ac:dyDescent="0.25">
      <c r="A29" s="8"/>
    </row>
    <row r="30" spans="1:2" x14ac:dyDescent="0.25">
      <c r="A30" s="8"/>
    </row>
    <row r="31" spans="1:2" x14ac:dyDescent="0.25">
      <c r="A31" s="8"/>
    </row>
    <row r="32" spans="1:2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7"/>
    </row>
    <row r="49" spans="1:1" x14ac:dyDescent="0.25">
      <c r="A49" s="7"/>
    </row>
    <row r="50" spans="1:1" x14ac:dyDescent="0.25">
      <c r="A50" s="7"/>
    </row>
    <row r="51" spans="1:1" x14ac:dyDescent="0.25">
      <c r="A51" s="7"/>
    </row>
    <row r="52" spans="1:1" x14ac:dyDescent="0.25">
      <c r="A52" s="7"/>
    </row>
    <row r="53" spans="1:1" x14ac:dyDescent="0.25">
      <c r="A53" s="7"/>
    </row>
    <row r="54" spans="1:1" x14ac:dyDescent="0.25">
      <c r="A54" s="7"/>
    </row>
    <row r="55" spans="1:1" x14ac:dyDescent="0.25">
      <c r="A55" s="7"/>
    </row>
    <row r="56" spans="1:1" x14ac:dyDescent="0.25">
      <c r="A56" s="7"/>
    </row>
    <row r="57" spans="1:1" x14ac:dyDescent="0.25">
      <c r="A57" s="7"/>
    </row>
    <row r="58" spans="1:1" x14ac:dyDescent="0.25">
      <c r="A58" s="7"/>
    </row>
    <row r="59" spans="1:1" x14ac:dyDescent="0.25">
      <c r="A59" s="7"/>
    </row>
    <row r="60" spans="1:1" x14ac:dyDescent="0.25">
      <c r="A60" s="7"/>
    </row>
    <row r="61" spans="1:1" x14ac:dyDescent="0.25">
      <c r="A61" s="7"/>
    </row>
    <row r="62" spans="1:1" x14ac:dyDescent="0.25">
      <c r="A62" s="7"/>
    </row>
    <row r="63" spans="1:1" x14ac:dyDescent="0.25">
      <c r="A63" s="7"/>
    </row>
    <row r="64" spans="1:1" x14ac:dyDescent="0.25">
      <c r="A64" s="7"/>
    </row>
    <row r="65" spans="1:1" x14ac:dyDescent="0.25">
      <c r="A65" s="7"/>
    </row>
    <row r="66" spans="1:1" x14ac:dyDescent="0.25">
      <c r="A66" s="7"/>
    </row>
    <row r="67" spans="1:1" x14ac:dyDescent="0.25">
      <c r="A67" s="7"/>
    </row>
    <row r="68" spans="1:1" x14ac:dyDescent="0.25">
      <c r="A68" s="7"/>
    </row>
    <row r="69" spans="1:1" x14ac:dyDescent="0.25">
      <c r="A69" s="7"/>
    </row>
    <row r="70" spans="1:1" x14ac:dyDescent="0.25">
      <c r="A70" s="7"/>
    </row>
    <row r="71" spans="1:1" x14ac:dyDescent="0.25">
      <c r="A71" s="7"/>
    </row>
    <row r="72" spans="1:1" x14ac:dyDescent="0.25">
      <c r="A72" s="7"/>
    </row>
    <row r="73" spans="1:1" x14ac:dyDescent="0.25">
      <c r="A73" s="7"/>
    </row>
    <row r="74" spans="1:1" x14ac:dyDescent="0.25">
      <c r="A74" s="7"/>
    </row>
    <row r="75" spans="1:1" x14ac:dyDescent="0.25">
      <c r="A75" s="7"/>
    </row>
    <row r="76" spans="1:1" x14ac:dyDescent="0.25">
      <c r="A76" s="7"/>
    </row>
    <row r="77" spans="1:1" x14ac:dyDescent="0.25">
      <c r="A77" s="7"/>
    </row>
    <row r="78" spans="1:1" x14ac:dyDescent="0.25">
      <c r="A78" s="7"/>
    </row>
    <row r="79" spans="1:1" x14ac:dyDescent="0.25">
      <c r="A79" s="7"/>
    </row>
    <row r="80" spans="1:1" x14ac:dyDescent="0.25">
      <c r="A80" s="7"/>
    </row>
    <row r="81" spans="1:1" x14ac:dyDescent="0.25">
      <c r="A81" s="7"/>
    </row>
    <row r="82" spans="1:1" x14ac:dyDescent="0.25">
      <c r="A82" s="7"/>
    </row>
    <row r="83" spans="1:1" x14ac:dyDescent="0.25">
      <c r="A83" s="7"/>
    </row>
    <row r="84" spans="1:1" x14ac:dyDescent="0.25">
      <c r="A84" s="7"/>
    </row>
    <row r="85" spans="1:1" x14ac:dyDescent="0.25">
      <c r="A85" s="7"/>
    </row>
    <row r="86" spans="1:1" x14ac:dyDescent="0.25">
      <c r="A86" s="7"/>
    </row>
    <row r="87" spans="1:1" x14ac:dyDescent="0.25">
      <c r="A87" s="7"/>
    </row>
    <row r="88" spans="1:1" x14ac:dyDescent="0.25">
      <c r="A88" s="7"/>
    </row>
    <row r="89" spans="1:1" x14ac:dyDescent="0.25">
      <c r="A89" s="7"/>
    </row>
    <row r="90" spans="1:1" x14ac:dyDescent="0.25">
      <c r="A90" s="7"/>
    </row>
    <row r="91" spans="1:1" x14ac:dyDescent="0.25">
      <c r="A91" s="7"/>
    </row>
    <row r="92" spans="1:1" x14ac:dyDescent="0.25">
      <c r="A92" s="7"/>
    </row>
    <row r="93" spans="1:1" x14ac:dyDescent="0.25">
      <c r="A93" s="7"/>
    </row>
    <row r="94" spans="1:1" x14ac:dyDescent="0.25">
      <c r="A94" s="7"/>
    </row>
    <row r="95" spans="1:1" x14ac:dyDescent="0.25">
      <c r="A95" s="7"/>
    </row>
    <row r="96" spans="1:1" x14ac:dyDescent="0.25">
      <c r="A96" s="7"/>
    </row>
    <row r="97" spans="1:1" x14ac:dyDescent="0.25">
      <c r="A97" s="7"/>
    </row>
    <row r="98" spans="1:1" x14ac:dyDescent="0.25">
      <c r="A98" s="7"/>
    </row>
    <row r="99" spans="1:1" x14ac:dyDescent="0.25">
      <c r="A99" s="7"/>
    </row>
    <row r="100" spans="1:1" x14ac:dyDescent="0.25">
      <c r="A100" s="7"/>
    </row>
    <row r="101" spans="1:1" x14ac:dyDescent="0.25">
      <c r="A101" s="7"/>
    </row>
    <row r="102" spans="1:1" x14ac:dyDescent="0.25">
      <c r="A102" s="7"/>
    </row>
    <row r="103" spans="1:1" x14ac:dyDescent="0.25">
      <c r="A103" s="7"/>
    </row>
    <row r="104" spans="1:1" x14ac:dyDescent="0.25">
      <c r="A104" s="7"/>
    </row>
    <row r="105" spans="1:1" x14ac:dyDescent="0.25">
      <c r="A105" s="7"/>
    </row>
    <row r="106" spans="1:1" x14ac:dyDescent="0.25">
      <c r="A106" s="7"/>
    </row>
    <row r="107" spans="1:1" x14ac:dyDescent="0.25">
      <c r="A107" s="7"/>
    </row>
    <row r="108" spans="1:1" x14ac:dyDescent="0.25">
      <c r="A108" s="7"/>
    </row>
    <row r="109" spans="1:1" x14ac:dyDescent="0.25">
      <c r="A109" s="7"/>
    </row>
    <row r="110" spans="1:1" x14ac:dyDescent="0.25">
      <c r="A110" s="7"/>
    </row>
    <row r="111" spans="1:1" x14ac:dyDescent="0.25">
      <c r="A111" s="7"/>
    </row>
    <row r="112" spans="1:1" x14ac:dyDescent="0.25">
      <c r="A112" s="7"/>
    </row>
    <row r="113" spans="1:1" x14ac:dyDescent="0.25">
      <c r="A113" s="7"/>
    </row>
    <row r="114" spans="1:1" x14ac:dyDescent="0.25">
      <c r="A114" s="7"/>
    </row>
    <row r="115" spans="1:1" x14ac:dyDescent="0.25">
      <c r="A115" s="7"/>
    </row>
    <row r="116" spans="1:1" x14ac:dyDescent="0.25">
      <c r="A116" s="7"/>
    </row>
    <row r="117" spans="1:1" x14ac:dyDescent="0.25">
      <c r="A117" s="7"/>
    </row>
    <row r="118" spans="1:1" x14ac:dyDescent="0.25">
      <c r="A118" s="7"/>
    </row>
    <row r="119" spans="1:1" x14ac:dyDescent="0.25">
      <c r="A119" s="7"/>
    </row>
    <row r="120" spans="1:1" x14ac:dyDescent="0.25">
      <c r="A120" s="7"/>
    </row>
    <row r="121" spans="1:1" x14ac:dyDescent="0.25">
      <c r="A121" s="7"/>
    </row>
    <row r="122" spans="1:1" x14ac:dyDescent="0.25">
      <c r="A122" s="7"/>
    </row>
    <row r="123" spans="1:1" x14ac:dyDescent="0.25">
      <c r="A123" s="7"/>
    </row>
    <row r="124" spans="1:1" x14ac:dyDescent="0.25">
      <c r="A124" s="7"/>
    </row>
    <row r="125" spans="1:1" x14ac:dyDescent="0.25">
      <c r="A125" s="7"/>
    </row>
    <row r="126" spans="1:1" x14ac:dyDescent="0.25">
      <c r="A126" s="7"/>
    </row>
    <row r="127" spans="1:1" x14ac:dyDescent="0.25">
      <c r="A127" s="7"/>
    </row>
    <row r="128" spans="1:1" x14ac:dyDescent="0.25">
      <c r="A128" s="7"/>
    </row>
    <row r="129" spans="1:1" x14ac:dyDescent="0.25">
      <c r="A129" s="7"/>
    </row>
    <row r="130" spans="1:1" x14ac:dyDescent="0.25">
      <c r="A130" s="7"/>
    </row>
    <row r="131" spans="1:1" x14ac:dyDescent="0.25">
      <c r="A131" s="7"/>
    </row>
    <row r="132" spans="1:1" x14ac:dyDescent="0.25">
      <c r="A132" s="7"/>
    </row>
    <row r="133" spans="1:1" x14ac:dyDescent="0.25">
      <c r="A133" s="7"/>
    </row>
    <row r="134" spans="1:1" x14ac:dyDescent="0.25">
      <c r="A134" s="7"/>
    </row>
    <row r="135" spans="1:1" x14ac:dyDescent="0.25">
      <c r="A135" s="7"/>
    </row>
    <row r="136" spans="1:1" x14ac:dyDescent="0.25">
      <c r="A136" s="7"/>
    </row>
    <row r="137" spans="1:1" x14ac:dyDescent="0.25">
      <c r="A137" s="7"/>
    </row>
    <row r="138" spans="1:1" x14ac:dyDescent="0.25">
      <c r="A138" s="7"/>
    </row>
    <row r="139" spans="1:1" x14ac:dyDescent="0.25">
      <c r="A139" s="7"/>
    </row>
    <row r="140" spans="1:1" x14ac:dyDescent="0.25">
      <c r="A140" s="7"/>
    </row>
    <row r="141" spans="1:1" x14ac:dyDescent="0.25">
      <c r="A141" s="7"/>
    </row>
    <row r="142" spans="1:1" x14ac:dyDescent="0.25">
      <c r="A142" s="7"/>
    </row>
    <row r="143" spans="1:1" x14ac:dyDescent="0.25">
      <c r="A143" s="7"/>
    </row>
    <row r="144" spans="1:1" x14ac:dyDescent="0.25">
      <c r="A144" s="7"/>
    </row>
    <row r="145" spans="1:1" x14ac:dyDescent="0.25">
      <c r="A145" s="7"/>
    </row>
    <row r="146" spans="1:1" x14ac:dyDescent="0.25">
      <c r="A146" s="7"/>
    </row>
    <row r="147" spans="1:1" x14ac:dyDescent="0.25">
      <c r="A147" s="7"/>
    </row>
    <row r="148" spans="1:1" x14ac:dyDescent="0.25">
      <c r="A148" s="7"/>
    </row>
    <row r="149" spans="1:1" x14ac:dyDescent="0.25">
      <c r="A149" s="7"/>
    </row>
    <row r="150" spans="1:1" x14ac:dyDescent="0.25">
      <c r="A150" s="7"/>
    </row>
    <row r="151" spans="1:1" x14ac:dyDescent="0.25">
      <c r="A151" s="7"/>
    </row>
    <row r="152" spans="1:1" x14ac:dyDescent="0.25">
      <c r="A152" s="7"/>
    </row>
    <row r="153" spans="1:1" x14ac:dyDescent="0.25">
      <c r="A153" s="7"/>
    </row>
    <row r="154" spans="1:1" x14ac:dyDescent="0.25">
      <c r="A154" s="7"/>
    </row>
    <row r="155" spans="1:1" x14ac:dyDescent="0.25">
      <c r="A155" s="7"/>
    </row>
    <row r="156" spans="1:1" x14ac:dyDescent="0.25">
      <c r="A156" s="7"/>
    </row>
    <row r="157" spans="1:1" x14ac:dyDescent="0.25">
      <c r="A157" s="7"/>
    </row>
    <row r="158" spans="1:1" x14ac:dyDescent="0.25">
      <c r="A158" s="7"/>
    </row>
    <row r="159" spans="1:1" x14ac:dyDescent="0.25">
      <c r="A159" s="7"/>
    </row>
    <row r="160" spans="1:1" x14ac:dyDescent="0.25">
      <c r="A160" s="7"/>
    </row>
    <row r="161" spans="1:1" x14ac:dyDescent="0.25">
      <c r="A161" s="7"/>
    </row>
    <row r="162" spans="1:1" x14ac:dyDescent="0.25">
      <c r="A162" s="7"/>
    </row>
    <row r="163" spans="1:1" x14ac:dyDescent="0.25">
      <c r="A163" s="7"/>
    </row>
    <row r="164" spans="1:1" x14ac:dyDescent="0.25">
      <c r="A164" s="7"/>
    </row>
    <row r="165" spans="1:1" x14ac:dyDescent="0.25">
      <c r="A165" s="7"/>
    </row>
    <row r="166" spans="1:1" x14ac:dyDescent="0.25">
      <c r="A166" s="7"/>
    </row>
    <row r="167" spans="1:1" x14ac:dyDescent="0.25">
      <c r="A167" s="7"/>
    </row>
    <row r="168" spans="1:1" x14ac:dyDescent="0.25">
      <c r="A168" s="7"/>
    </row>
    <row r="169" spans="1:1" x14ac:dyDescent="0.25">
      <c r="A169" s="7"/>
    </row>
    <row r="170" spans="1:1" x14ac:dyDescent="0.25">
      <c r="A170" s="7"/>
    </row>
    <row r="171" spans="1:1" x14ac:dyDescent="0.25">
      <c r="A171" s="7"/>
    </row>
    <row r="172" spans="1:1" x14ac:dyDescent="0.25">
      <c r="A172" s="7"/>
    </row>
    <row r="173" spans="1:1" x14ac:dyDescent="0.25">
      <c r="A173" s="7"/>
    </row>
    <row r="174" spans="1:1" x14ac:dyDescent="0.25">
      <c r="A174" s="7"/>
    </row>
    <row r="175" spans="1:1" x14ac:dyDescent="0.25">
      <c r="A175" s="7"/>
    </row>
    <row r="176" spans="1:1" x14ac:dyDescent="0.25">
      <c r="A176" s="7"/>
    </row>
    <row r="177" spans="1:1" x14ac:dyDescent="0.25">
      <c r="A177" s="7"/>
    </row>
    <row r="178" spans="1:1" x14ac:dyDescent="0.25">
      <c r="A178" s="7"/>
    </row>
    <row r="179" spans="1:1" x14ac:dyDescent="0.25">
      <c r="A179" s="7"/>
    </row>
    <row r="180" spans="1:1" x14ac:dyDescent="0.25">
      <c r="A180" s="7"/>
    </row>
    <row r="181" spans="1:1" x14ac:dyDescent="0.25">
      <c r="A181" s="7"/>
    </row>
    <row r="182" spans="1:1" x14ac:dyDescent="0.25">
      <c r="A182" s="7"/>
    </row>
  </sheetData>
  <sortState ref="A8:B17">
    <sortCondition ref="A8"/>
  </sortState>
  <mergeCells count="1">
    <mergeCell ref="A1:C1"/>
  </mergeCells>
  <conditionalFormatting sqref="E3">
    <cfRule type="cellIs" dxfId="11" priority="3" operator="equal">
      <formula>""</formula>
    </cfRule>
  </conditionalFormatting>
  <conditionalFormatting sqref="E4">
    <cfRule type="cellIs" dxfId="10" priority="2" operator="equal">
      <formula>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ccueil_aller">
                <anchor>
                  <from>
                    <xdr:col>7</xdr:col>
                    <xdr:colOff>571500</xdr:colOff>
                    <xdr:row>0</xdr:row>
                    <xdr:rowOff>180975</xdr:rowOff>
                  </from>
                  <to>
                    <xdr:col>9</xdr:col>
                    <xdr:colOff>28575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version_aller">
                <anchor>
                  <from>
                    <xdr:col>15</xdr:col>
                    <xdr:colOff>571500</xdr:colOff>
                    <xdr:row>0</xdr:row>
                    <xdr:rowOff>180975</xdr:rowOff>
                  </from>
                  <to>
                    <xdr:col>17</xdr:col>
                    <xdr:colOff>28575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clients_ajouter">
                <anchor>
                  <from>
                    <xdr:col>6</xdr:col>
                    <xdr:colOff>400050</xdr:colOff>
                    <xdr:row>2</xdr:row>
                    <xdr:rowOff>161925</xdr:rowOff>
                  </from>
                  <to>
                    <xdr:col>7</xdr:col>
                    <xdr:colOff>619125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clients_aller">
                <anchor>
                  <from>
                    <xdr:col>9</xdr:col>
                    <xdr:colOff>161925</xdr:colOff>
                    <xdr:row>0</xdr:row>
                    <xdr:rowOff>180975</xdr:rowOff>
                  </from>
                  <to>
                    <xdr:col>10</xdr:col>
                    <xdr:colOff>381000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utton 9">
              <controlPr defaultSize="0" print="0" autoFill="0" autoPict="0" macro="[0]!avis_debits_aller">
                <anchor>
                  <from>
                    <xdr:col>10</xdr:col>
                    <xdr:colOff>533400</xdr:colOff>
                    <xdr:row>0</xdr:row>
                    <xdr:rowOff>180975</xdr:rowOff>
                  </from>
                  <to>
                    <xdr:col>11</xdr:col>
                    <xdr:colOff>752475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9" name="Button 10">
              <controlPr defaultSize="0" print="0" autoFill="0" autoPict="0" macro="[0]!accueil_avis_credits_aller">
                <anchor>
                  <from>
                    <xdr:col>12</xdr:col>
                    <xdr:colOff>161925</xdr:colOff>
                    <xdr:row>0</xdr:row>
                    <xdr:rowOff>180975</xdr:rowOff>
                  </from>
                  <to>
                    <xdr:col>13</xdr:col>
                    <xdr:colOff>381000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0" name="Button 11">
              <controlPr defaultSize="0" print="0" autoFill="0" autoPict="0" macro="[0]!rééditer_ad_aller">
                <anchor>
                  <from>
                    <xdr:col>13</xdr:col>
                    <xdr:colOff>552450</xdr:colOff>
                    <xdr:row>0</xdr:row>
                    <xdr:rowOff>180975</xdr:rowOff>
                  </from>
                  <to>
                    <xdr:col>15</xdr:col>
                    <xdr:colOff>9525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1" name="Button 12">
              <controlPr defaultSize="0" print="0" autoFill="0" autoPict="0" macro="[0]!motifs_dda_aller">
                <anchor>
                  <from>
                    <xdr:col>7</xdr:col>
                    <xdr:colOff>571500</xdr:colOff>
                    <xdr:row>0</xdr:row>
                    <xdr:rowOff>504825</xdr:rowOff>
                  </from>
                  <to>
                    <xdr:col>9</xdr:col>
                    <xdr:colOff>28575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2" name="Button 13">
              <controlPr defaultSize="0" print="0" autoFill="0" autoPict="0" macro="[0]!motifs_ddf_aller">
                <anchor>
                  <from>
                    <xdr:col>9</xdr:col>
                    <xdr:colOff>161925</xdr:colOff>
                    <xdr:row>0</xdr:row>
                    <xdr:rowOff>504825</xdr:rowOff>
                  </from>
                  <to>
                    <xdr:col>10</xdr:col>
                    <xdr:colOff>381000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3" name="Button 14">
              <controlPr defaultSize="0" print="0" autoFill="0" autoPict="0" macro="[0]!accueil_archives_ad_aller">
                <anchor>
                  <from>
                    <xdr:col>10</xdr:col>
                    <xdr:colOff>533400</xdr:colOff>
                    <xdr:row>0</xdr:row>
                    <xdr:rowOff>504825</xdr:rowOff>
                  </from>
                  <to>
                    <xdr:col>11</xdr:col>
                    <xdr:colOff>752475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4" name="Button 15">
              <controlPr defaultSize="0" print="0" autoFill="0" autoPict="0" macro="[0]!archives_ac_aller">
                <anchor>
                  <from>
                    <xdr:col>12</xdr:col>
                    <xdr:colOff>161925</xdr:colOff>
                    <xdr:row>0</xdr:row>
                    <xdr:rowOff>504825</xdr:rowOff>
                  </from>
                  <to>
                    <xdr:col>13</xdr:col>
                    <xdr:colOff>381000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5" name="Button 16">
              <controlPr defaultSize="0" print="0" autoFill="0" autoPict="0" macro="[0]!reediter_ac_aller">
                <anchor>
                  <from>
                    <xdr:col>13</xdr:col>
                    <xdr:colOff>552450</xdr:colOff>
                    <xdr:row>0</xdr:row>
                    <xdr:rowOff>504825</xdr:rowOff>
                  </from>
                  <to>
                    <xdr:col>15</xdr:col>
                    <xdr:colOff>9525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6" name="Button 17">
              <controlPr defaultSize="0" print="0" autoFill="0" autoPict="0" macro="[0]!clients_ligne">
                <anchor>
                  <from>
                    <xdr:col>6</xdr:col>
                    <xdr:colOff>400050</xdr:colOff>
                    <xdr:row>6</xdr:row>
                    <xdr:rowOff>161925</xdr:rowOff>
                  </from>
                  <to>
                    <xdr:col>7</xdr:col>
                    <xdr:colOff>619125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H19"/>
  <sheetViews>
    <sheetView workbookViewId="0">
      <selection sqref="A1:E1"/>
    </sheetView>
  </sheetViews>
  <sheetFormatPr baseColWidth="10" defaultRowHeight="15" x14ac:dyDescent="0.25"/>
  <cols>
    <col min="1" max="1" width="16" customWidth="1"/>
    <col min="3" max="3" width="20.85546875" bestFit="1" customWidth="1"/>
  </cols>
  <sheetData>
    <row r="1" spans="1:8" s="91" customFormat="1" ht="61.5" x14ac:dyDescent="0.9">
      <c r="A1" s="119" t="s">
        <v>150</v>
      </c>
      <c r="B1" s="119"/>
      <c r="C1" s="119"/>
      <c r="D1" s="119"/>
      <c r="E1" s="119"/>
      <c r="F1" s="98"/>
      <c r="G1" s="98"/>
      <c r="H1" s="98"/>
    </row>
    <row r="2" spans="1:8" x14ac:dyDescent="0.25">
      <c r="A2" s="1"/>
      <c r="B2" s="2"/>
    </row>
    <row r="3" spans="1:8" x14ac:dyDescent="0.25">
      <c r="A3" s="89" t="s">
        <v>151</v>
      </c>
      <c r="B3" s="2"/>
    </row>
    <row r="4" spans="1:8" x14ac:dyDescent="0.25">
      <c r="A4" s="1"/>
      <c r="B4" s="2"/>
    </row>
    <row r="5" spans="1:8" x14ac:dyDescent="0.25">
      <c r="A5" s="92"/>
      <c r="B5" s="96"/>
      <c r="C5" s="92"/>
      <c r="D5" s="92"/>
      <c r="E5" s="92"/>
    </row>
    <row r="6" spans="1:8" x14ac:dyDescent="0.25">
      <c r="A6" s="95" t="s">
        <v>154</v>
      </c>
      <c r="B6" s="96"/>
      <c r="C6" s="93"/>
      <c r="D6" s="92"/>
      <c r="E6" s="92"/>
    </row>
    <row r="7" spans="1:8" x14ac:dyDescent="0.25">
      <c r="A7" s="97"/>
      <c r="B7" s="96"/>
      <c r="C7" s="92"/>
      <c r="D7" s="92"/>
      <c r="E7" s="92"/>
    </row>
    <row r="8" spans="1:8" x14ac:dyDescent="0.25">
      <c r="A8" s="1"/>
      <c r="B8" s="2"/>
    </row>
    <row r="9" spans="1:8" x14ac:dyDescent="0.25">
      <c r="A9" s="1"/>
      <c r="B9" s="2"/>
    </row>
    <row r="10" spans="1:8" x14ac:dyDescent="0.25">
      <c r="A10" s="1"/>
      <c r="B10" s="2"/>
    </row>
    <row r="11" spans="1:8" x14ac:dyDescent="0.25">
      <c r="A11" s="1"/>
      <c r="B11" s="2"/>
    </row>
    <row r="12" spans="1:8" x14ac:dyDescent="0.25">
      <c r="A12" s="94" t="s">
        <v>153</v>
      </c>
    </row>
    <row r="13" spans="1:8" x14ac:dyDescent="0.25">
      <c r="A13" t="s">
        <v>160</v>
      </c>
    </row>
    <row r="14" spans="1:8" x14ac:dyDescent="0.25">
      <c r="A14" t="s">
        <v>159</v>
      </c>
    </row>
    <row r="15" spans="1:8" x14ac:dyDescent="0.25">
      <c r="A15" t="s">
        <v>158</v>
      </c>
    </row>
    <row r="16" spans="1:8" x14ac:dyDescent="0.25">
      <c r="A16" t="s">
        <v>189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</sheetData>
  <sortState ref="A13:A500">
    <sortCondition ref="A13"/>
  </sortState>
  <mergeCells count="1">
    <mergeCell ref="A1:E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accueil_aller">
                <anchor>
                  <from>
                    <xdr:col>7</xdr:col>
                    <xdr:colOff>219075</xdr:colOff>
                    <xdr:row>0</xdr:row>
                    <xdr:rowOff>180975</xdr:rowOff>
                  </from>
                  <to>
                    <xdr:col>8</xdr:col>
                    <xdr:colOff>438150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version_aller">
                <anchor>
                  <from>
                    <xdr:col>15</xdr:col>
                    <xdr:colOff>219075</xdr:colOff>
                    <xdr:row>0</xdr:row>
                    <xdr:rowOff>180975</xdr:rowOff>
                  </from>
                  <to>
                    <xdr:col>16</xdr:col>
                    <xdr:colOff>438150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5" name="Button 3">
              <controlPr defaultSize="0" print="0" autoFill="0" autoPict="0" macro="[0]!clients_aller">
                <anchor>
                  <from>
                    <xdr:col>8</xdr:col>
                    <xdr:colOff>571500</xdr:colOff>
                    <xdr:row>0</xdr:row>
                    <xdr:rowOff>180975</xdr:rowOff>
                  </from>
                  <to>
                    <xdr:col>10</xdr:col>
                    <xdr:colOff>28575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6" name="Button 4">
              <controlPr defaultSize="0" print="0" autoFill="0" autoPict="0" macro="[0]!avis_debits_aller">
                <anchor>
                  <from>
                    <xdr:col>10</xdr:col>
                    <xdr:colOff>180975</xdr:colOff>
                    <xdr:row>0</xdr:row>
                    <xdr:rowOff>180975</xdr:rowOff>
                  </from>
                  <to>
                    <xdr:col>11</xdr:col>
                    <xdr:colOff>400050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7" name="Button 5">
              <controlPr defaultSize="0" print="0" autoFill="0" autoPict="0" macro="[0]!accueil_avis_credits_aller">
                <anchor>
                  <from>
                    <xdr:col>11</xdr:col>
                    <xdr:colOff>571500</xdr:colOff>
                    <xdr:row>0</xdr:row>
                    <xdr:rowOff>180975</xdr:rowOff>
                  </from>
                  <to>
                    <xdr:col>13</xdr:col>
                    <xdr:colOff>28575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8" name="Button 6">
              <controlPr defaultSize="0" print="0" autoFill="0" autoPict="0" macro="[0]!rééditer_ad_aller">
                <anchor>
                  <from>
                    <xdr:col>13</xdr:col>
                    <xdr:colOff>200025</xdr:colOff>
                    <xdr:row>0</xdr:row>
                    <xdr:rowOff>180975</xdr:rowOff>
                  </from>
                  <to>
                    <xdr:col>14</xdr:col>
                    <xdr:colOff>419100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9" name="Button 7">
              <controlPr defaultSize="0" print="0" autoFill="0" autoPict="0" macro="[0]!motifs_dda_aller">
                <anchor>
                  <from>
                    <xdr:col>7</xdr:col>
                    <xdr:colOff>219075</xdr:colOff>
                    <xdr:row>0</xdr:row>
                    <xdr:rowOff>504825</xdr:rowOff>
                  </from>
                  <to>
                    <xdr:col>8</xdr:col>
                    <xdr:colOff>438150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0" name="Button 8">
              <controlPr defaultSize="0" print="0" autoFill="0" autoPict="0" macro="[0]!motifs_ddf_aller">
                <anchor>
                  <from>
                    <xdr:col>8</xdr:col>
                    <xdr:colOff>571500</xdr:colOff>
                    <xdr:row>0</xdr:row>
                    <xdr:rowOff>504825</xdr:rowOff>
                  </from>
                  <to>
                    <xdr:col>10</xdr:col>
                    <xdr:colOff>28575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1" name="Button 9">
              <controlPr defaultSize="0" print="0" autoFill="0" autoPict="0" macro="[0]!accueil_archives_ad_aller">
                <anchor>
                  <from>
                    <xdr:col>10</xdr:col>
                    <xdr:colOff>180975</xdr:colOff>
                    <xdr:row>0</xdr:row>
                    <xdr:rowOff>504825</xdr:rowOff>
                  </from>
                  <to>
                    <xdr:col>11</xdr:col>
                    <xdr:colOff>400050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2" name="Button 10">
              <controlPr defaultSize="0" print="0" autoFill="0" autoPict="0" macro="[0]!archives_ac_aller">
                <anchor>
                  <from>
                    <xdr:col>11</xdr:col>
                    <xdr:colOff>571500</xdr:colOff>
                    <xdr:row>0</xdr:row>
                    <xdr:rowOff>504825</xdr:rowOff>
                  </from>
                  <to>
                    <xdr:col>13</xdr:col>
                    <xdr:colOff>28575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3" name="Button 11">
              <controlPr defaultSize="0" print="0" autoFill="0" autoPict="0">
                <anchor>
                  <from>
                    <xdr:col>13</xdr:col>
                    <xdr:colOff>200025</xdr:colOff>
                    <xdr:row>0</xdr:row>
                    <xdr:rowOff>504825</xdr:rowOff>
                  </from>
                  <to>
                    <xdr:col>14</xdr:col>
                    <xdr:colOff>419100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4" name="Button 13">
              <controlPr defaultSize="0" print="0" autoFill="0" autoPict="0" macro="[0]!motifs_dda_ajouter">
                <anchor>
                  <from>
                    <xdr:col>3</xdr:col>
                    <xdr:colOff>209550</xdr:colOff>
                    <xdr:row>4</xdr:row>
                    <xdr:rowOff>171450</xdr:rowOff>
                  </from>
                  <to>
                    <xdr:col>4</xdr:col>
                    <xdr:colOff>428625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H16"/>
  <sheetViews>
    <sheetView workbookViewId="0">
      <selection sqref="A1:E1"/>
    </sheetView>
  </sheetViews>
  <sheetFormatPr baseColWidth="10" defaultRowHeight="15" x14ac:dyDescent="0.25"/>
  <cols>
    <col min="1" max="1" width="16" customWidth="1"/>
    <col min="3" max="3" width="20.85546875" bestFit="1" customWidth="1"/>
  </cols>
  <sheetData>
    <row r="1" spans="1:8" s="101" customFormat="1" ht="61.5" x14ac:dyDescent="0.9">
      <c r="A1" s="120" t="s">
        <v>161</v>
      </c>
      <c r="B1" s="120"/>
      <c r="C1" s="120"/>
      <c r="D1" s="120"/>
      <c r="E1" s="120"/>
      <c r="F1" s="100"/>
      <c r="G1" s="100"/>
      <c r="H1" s="100"/>
    </row>
    <row r="2" spans="1:8" x14ac:dyDescent="0.25">
      <c r="A2" s="1"/>
      <c r="B2" s="2"/>
    </row>
    <row r="3" spans="1:8" x14ac:dyDescent="0.25">
      <c r="A3" s="89" t="s">
        <v>162</v>
      </c>
      <c r="B3" s="2"/>
    </row>
    <row r="4" spans="1:8" x14ac:dyDescent="0.25">
      <c r="A4" s="1"/>
      <c r="B4" s="2"/>
    </row>
    <row r="5" spans="1:8" x14ac:dyDescent="0.25">
      <c r="A5" s="103"/>
      <c r="B5" s="104"/>
      <c r="C5" s="103"/>
      <c r="D5" s="103"/>
      <c r="E5" s="103"/>
    </row>
    <row r="6" spans="1:8" x14ac:dyDescent="0.25">
      <c r="A6" s="105" t="s">
        <v>154</v>
      </c>
      <c r="B6" s="104"/>
      <c r="C6" s="102"/>
      <c r="D6" s="103"/>
      <c r="E6" s="103"/>
    </row>
    <row r="7" spans="1:8" x14ac:dyDescent="0.25">
      <c r="A7" s="106"/>
      <c r="B7" s="104"/>
      <c r="C7" s="103"/>
      <c r="D7" s="103"/>
      <c r="E7" s="103"/>
    </row>
    <row r="8" spans="1:8" x14ac:dyDescent="0.25">
      <c r="A8" s="1"/>
      <c r="B8" s="2"/>
    </row>
    <row r="9" spans="1:8" x14ac:dyDescent="0.25">
      <c r="A9" s="1"/>
      <c r="B9" s="2"/>
    </row>
    <row r="10" spans="1:8" x14ac:dyDescent="0.25">
      <c r="A10" s="1"/>
      <c r="B10" s="2"/>
    </row>
    <row r="11" spans="1:8" x14ac:dyDescent="0.25">
      <c r="A11" s="1"/>
      <c r="B11" s="2"/>
    </row>
    <row r="12" spans="1:8" x14ac:dyDescent="0.25">
      <c r="A12" s="107" t="s">
        <v>163</v>
      </c>
    </row>
    <row r="13" spans="1:8" x14ac:dyDescent="0.25">
      <c r="A13" t="s">
        <v>164</v>
      </c>
    </row>
    <row r="14" spans="1:8" x14ac:dyDescent="0.25">
      <c r="A14" t="s">
        <v>190</v>
      </c>
    </row>
    <row r="15" spans="1:8" x14ac:dyDescent="0.25">
      <c r="A15" t="s">
        <v>166</v>
      </c>
    </row>
    <row r="16" spans="1:8" x14ac:dyDescent="0.25">
      <c r="A16" t="s">
        <v>165</v>
      </c>
    </row>
  </sheetData>
  <sortState ref="A13:A500">
    <sortCondition ref="A13"/>
  </sortState>
  <mergeCells count="1">
    <mergeCell ref="A1:E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3" name="Button 1">
              <controlPr defaultSize="0" print="0" autoFill="0" autoPict="0" macro="[0]!accueil_aller">
                <anchor>
                  <from>
                    <xdr:col>7</xdr:col>
                    <xdr:colOff>219075</xdr:colOff>
                    <xdr:row>0</xdr:row>
                    <xdr:rowOff>180975</xdr:rowOff>
                  </from>
                  <to>
                    <xdr:col>8</xdr:col>
                    <xdr:colOff>438150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4" name="Button 2">
              <controlPr defaultSize="0" print="0" autoFill="0" autoPict="0" macro="[0]!version_aller">
                <anchor>
                  <from>
                    <xdr:col>15</xdr:col>
                    <xdr:colOff>219075</xdr:colOff>
                    <xdr:row>0</xdr:row>
                    <xdr:rowOff>180975</xdr:rowOff>
                  </from>
                  <to>
                    <xdr:col>16</xdr:col>
                    <xdr:colOff>438150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5" name="Button 3">
              <controlPr defaultSize="0" print="0" autoFill="0" autoPict="0" macro="[0]!clients_aller">
                <anchor>
                  <from>
                    <xdr:col>8</xdr:col>
                    <xdr:colOff>571500</xdr:colOff>
                    <xdr:row>0</xdr:row>
                    <xdr:rowOff>180975</xdr:rowOff>
                  </from>
                  <to>
                    <xdr:col>10</xdr:col>
                    <xdr:colOff>28575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6" name="Button 4">
              <controlPr defaultSize="0" print="0" autoFill="0" autoPict="0" macro="[0]!avis_debits_aller">
                <anchor>
                  <from>
                    <xdr:col>10</xdr:col>
                    <xdr:colOff>180975</xdr:colOff>
                    <xdr:row>0</xdr:row>
                    <xdr:rowOff>180975</xdr:rowOff>
                  </from>
                  <to>
                    <xdr:col>11</xdr:col>
                    <xdr:colOff>400050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9" r:id="rId7" name="Button 5">
              <controlPr defaultSize="0" print="0" autoFill="0" autoPict="0" macro="[0]!accueil_avis_credits_aller">
                <anchor>
                  <from>
                    <xdr:col>11</xdr:col>
                    <xdr:colOff>571500</xdr:colOff>
                    <xdr:row>0</xdr:row>
                    <xdr:rowOff>180975</xdr:rowOff>
                  </from>
                  <to>
                    <xdr:col>13</xdr:col>
                    <xdr:colOff>28575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0" r:id="rId8" name="Button 6">
              <controlPr defaultSize="0" print="0" autoFill="0" autoPict="0" macro="[0]!rééditer_ad_aller">
                <anchor>
                  <from>
                    <xdr:col>13</xdr:col>
                    <xdr:colOff>200025</xdr:colOff>
                    <xdr:row>0</xdr:row>
                    <xdr:rowOff>180975</xdr:rowOff>
                  </from>
                  <to>
                    <xdr:col>14</xdr:col>
                    <xdr:colOff>419100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1" r:id="rId9" name="Button 7">
              <controlPr defaultSize="0" print="0" autoFill="0" autoPict="0" macro="[0]!motifs_dda_aller">
                <anchor>
                  <from>
                    <xdr:col>7</xdr:col>
                    <xdr:colOff>219075</xdr:colOff>
                    <xdr:row>0</xdr:row>
                    <xdr:rowOff>504825</xdr:rowOff>
                  </from>
                  <to>
                    <xdr:col>8</xdr:col>
                    <xdr:colOff>438150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2" r:id="rId10" name="Button 8">
              <controlPr defaultSize="0" print="0" autoFill="0" autoPict="0" macro="[0]!motifs_ddf_aller">
                <anchor>
                  <from>
                    <xdr:col>8</xdr:col>
                    <xdr:colOff>571500</xdr:colOff>
                    <xdr:row>0</xdr:row>
                    <xdr:rowOff>504825</xdr:rowOff>
                  </from>
                  <to>
                    <xdr:col>10</xdr:col>
                    <xdr:colOff>28575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3" r:id="rId11" name="Button 9">
              <controlPr defaultSize="0" print="0" autoFill="0" autoPict="0" macro="[0]!accueil_archives_ad_aller">
                <anchor>
                  <from>
                    <xdr:col>10</xdr:col>
                    <xdr:colOff>180975</xdr:colOff>
                    <xdr:row>0</xdr:row>
                    <xdr:rowOff>504825</xdr:rowOff>
                  </from>
                  <to>
                    <xdr:col>11</xdr:col>
                    <xdr:colOff>400050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4" r:id="rId12" name="Button 10">
              <controlPr defaultSize="0" print="0" autoFill="0" autoPict="0" macro="[0]!archives_ac_aller">
                <anchor>
                  <from>
                    <xdr:col>11</xdr:col>
                    <xdr:colOff>571500</xdr:colOff>
                    <xdr:row>0</xdr:row>
                    <xdr:rowOff>504825</xdr:rowOff>
                  </from>
                  <to>
                    <xdr:col>13</xdr:col>
                    <xdr:colOff>28575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5" r:id="rId13" name="Button 11">
              <controlPr defaultSize="0" print="0" autoFill="0" autoPict="0">
                <anchor>
                  <from>
                    <xdr:col>13</xdr:col>
                    <xdr:colOff>200025</xdr:colOff>
                    <xdr:row>0</xdr:row>
                    <xdr:rowOff>504825</xdr:rowOff>
                  </from>
                  <to>
                    <xdr:col>14</xdr:col>
                    <xdr:colOff>419100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6" r:id="rId14" name="Button 12">
              <controlPr defaultSize="0" print="0" autoFill="0" autoPict="0" macro="[0]!motifs_ddf_ajouter">
                <anchor>
                  <from>
                    <xdr:col>3</xdr:col>
                    <xdr:colOff>209550</xdr:colOff>
                    <xdr:row>4</xdr:row>
                    <xdr:rowOff>171450</xdr:rowOff>
                  </from>
                  <to>
                    <xdr:col>4</xdr:col>
                    <xdr:colOff>428625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P54"/>
  <sheetViews>
    <sheetView showGridLines="0" workbookViewId="0">
      <selection activeCell="P8" sqref="P8"/>
    </sheetView>
  </sheetViews>
  <sheetFormatPr baseColWidth="10" defaultRowHeight="15" x14ac:dyDescent="0.25"/>
  <cols>
    <col min="1" max="1" width="6.28515625" customWidth="1"/>
    <col min="2" max="2" width="13.42578125" customWidth="1"/>
    <col min="4" max="4" width="14.140625" customWidth="1"/>
    <col min="5" max="5" width="12.85546875" bestFit="1" customWidth="1"/>
    <col min="9" max="9" width="14" bestFit="1" customWidth="1"/>
  </cols>
  <sheetData>
    <row r="1" spans="1:16" s="6" customFormat="1" ht="61.5" x14ac:dyDescent="0.9">
      <c r="A1" s="118" t="s">
        <v>15</v>
      </c>
      <c r="B1" s="118"/>
      <c r="C1" s="118"/>
      <c r="D1" s="118"/>
      <c r="E1" s="118"/>
    </row>
    <row r="2" spans="1:16" x14ac:dyDescent="0.25">
      <c r="A2" s="1"/>
      <c r="B2" s="2"/>
    </row>
    <row r="3" spans="1:16" x14ac:dyDescent="0.25">
      <c r="A3" s="1"/>
      <c r="B3" s="2"/>
    </row>
    <row r="4" spans="1:16" ht="18.75" x14ac:dyDescent="0.3">
      <c r="A4" s="21" t="s">
        <v>2</v>
      </c>
      <c r="B4" s="2"/>
      <c r="G4" s="53" t="s">
        <v>65</v>
      </c>
      <c r="H4" s="122" t="str">
        <f>IF(H6="","",prochain_num_dda)</f>
        <v>2021-0001</v>
      </c>
      <c r="I4" s="122"/>
      <c r="P4" s="61" t="s">
        <v>86</v>
      </c>
    </row>
    <row r="5" spans="1:16" x14ac:dyDescent="0.25">
      <c r="A5" s="1"/>
      <c r="B5" s="2"/>
      <c r="P5" s="31">
        <f>IF(nombre_ad="","",nombre_ad)</f>
        <v>3</v>
      </c>
    </row>
    <row r="6" spans="1:16" ht="18.75" x14ac:dyDescent="0.3">
      <c r="A6" t="s">
        <v>17</v>
      </c>
      <c r="B6" s="26" t="s">
        <v>18</v>
      </c>
      <c r="C6" s="47" t="s">
        <v>19</v>
      </c>
      <c r="D6" s="22" t="s">
        <v>20</v>
      </c>
      <c r="G6" s="22" t="s">
        <v>21</v>
      </c>
      <c r="H6" s="123">
        <f>IF(virement_date="","",IF(nombre_ad&lt;=0,"",virement_date))</f>
        <v>44166</v>
      </c>
      <c r="I6" s="124"/>
    </row>
    <row r="7" spans="1:16" x14ac:dyDescent="0.25">
      <c r="P7" s="61" t="s">
        <v>87</v>
      </c>
    </row>
    <row r="8" spans="1:16" x14ac:dyDescent="0.25">
      <c r="P8" s="31" t="s">
        <v>194</v>
      </c>
    </row>
    <row r="10" spans="1:16" ht="18.75" x14ac:dyDescent="0.3">
      <c r="B10" t="s">
        <v>22</v>
      </c>
      <c r="C10" s="59" t="str">
        <f>IF(H6="","",client_nom)</f>
        <v>MOUTON</v>
      </c>
      <c r="G10" t="s">
        <v>37</v>
      </c>
      <c r="H10" s="115">
        <f>IF(H6="","",Code_Client)</f>
        <v>10</v>
      </c>
      <c r="P10" s="63"/>
    </row>
    <row r="11" spans="1:16" x14ac:dyDescent="0.25">
      <c r="B11" t="s">
        <v>23</v>
      </c>
      <c r="C11" s="25">
        <f>IF(H6="","",H6)</f>
        <v>44166</v>
      </c>
      <c r="D11" s="31" t="str">
        <f>IF(C11="","","pour")</f>
        <v>pour</v>
      </c>
      <c r="E11" s="49">
        <f>IF(C11="","",virement_montant)</f>
        <v>15000</v>
      </c>
      <c r="P11" s="62"/>
    </row>
    <row r="12" spans="1:16" x14ac:dyDescent="0.25">
      <c r="B12" t="s">
        <v>24</v>
      </c>
      <c r="C12" s="27" t="str">
        <f>IF(H6="","","AD n° ")</f>
        <v xml:space="preserve">AD n° </v>
      </c>
      <c r="D12" s="31" t="str">
        <f>IF(H6="","",VLOOKUP($P$8,avis_debits,3,FALSE))</f>
        <v>41155</v>
      </c>
      <c r="E12" s="51">
        <f>IF(H6="","",VLOOKUP(P8,avis_debits,4,FALSE))</f>
        <v>44099</v>
      </c>
      <c r="I12" s="29" t="s">
        <v>38</v>
      </c>
      <c r="P12" s="62"/>
    </row>
    <row r="13" spans="1:16" ht="18.75" x14ac:dyDescent="0.3">
      <c r="B13" t="s">
        <v>25</v>
      </c>
      <c r="C13" s="26" t="s">
        <v>26</v>
      </c>
      <c r="D13" s="47" t="s">
        <v>27</v>
      </c>
      <c r="E13" s="52" t="str">
        <f>IF(H6="","",IF(VLOOKUP(P8,avis_debits,6,FALSE)=0,"EXO","TVA"))</f>
        <v>TVA</v>
      </c>
      <c r="F13" s="26" t="s">
        <v>28</v>
      </c>
      <c r="G13" s="26" t="s">
        <v>29</v>
      </c>
      <c r="H13" s="23"/>
      <c r="I13" s="58">
        <f>IF(H6="","",VLOOKUP(P8,avis_debits,7,FALSE))</f>
        <v>360</v>
      </c>
      <c r="J13" s="24"/>
      <c r="P13" s="62"/>
    </row>
    <row r="14" spans="1:16" x14ac:dyDescent="0.25">
      <c r="P14" s="62"/>
    </row>
    <row r="15" spans="1:16" x14ac:dyDescent="0.25">
      <c r="B15" t="s">
        <v>30</v>
      </c>
      <c r="C15" t="s">
        <v>31</v>
      </c>
      <c r="F15" t="s">
        <v>34</v>
      </c>
      <c r="P15" s="62"/>
    </row>
    <row r="16" spans="1:16" x14ac:dyDescent="0.25">
      <c r="C16" t="s">
        <v>32</v>
      </c>
      <c r="F16" t="s">
        <v>35</v>
      </c>
      <c r="J16" t="s">
        <v>36</v>
      </c>
      <c r="P16" s="62"/>
    </row>
    <row r="17" spans="1:16" x14ac:dyDescent="0.25">
      <c r="C17" t="s">
        <v>33</v>
      </c>
      <c r="F17" t="s">
        <v>39</v>
      </c>
      <c r="G17" s="27"/>
      <c r="P17" s="62"/>
    </row>
    <row r="18" spans="1:16" x14ac:dyDescent="0.25">
      <c r="B18" s="113" t="str">
        <f>IF(H6="","",VLOOKUP(P8,avis_debits,8,FALSE))</f>
        <v>FACTURE REPARATION</v>
      </c>
      <c r="G18" s="27"/>
      <c r="P18" s="62"/>
    </row>
    <row r="19" spans="1:16" x14ac:dyDescent="0.25">
      <c r="B19" t="s">
        <v>40</v>
      </c>
      <c r="P19" s="62"/>
    </row>
    <row r="20" spans="1:16" x14ac:dyDescent="0.25">
      <c r="P20" s="62"/>
    </row>
    <row r="21" spans="1:16" x14ac:dyDescent="0.25">
      <c r="A21" s="30"/>
      <c r="B21" s="30"/>
      <c r="C21" s="30"/>
      <c r="D21" s="30"/>
      <c r="E21" s="30"/>
      <c r="F21" s="30"/>
      <c r="G21" s="30"/>
      <c r="H21" s="30"/>
      <c r="I21" s="30"/>
      <c r="P21" s="62"/>
    </row>
    <row r="22" spans="1:16" x14ac:dyDescent="0.25">
      <c r="A22" s="33"/>
      <c r="B22" s="33"/>
      <c r="C22" s="33"/>
      <c r="D22" s="33"/>
      <c r="E22" s="33"/>
      <c r="F22" s="34"/>
      <c r="P22" s="63"/>
    </row>
    <row r="23" spans="1:16" x14ac:dyDescent="0.25">
      <c r="A23" s="125" t="s">
        <v>50</v>
      </c>
      <c r="B23" s="35" t="s">
        <v>41</v>
      </c>
      <c r="C23" s="36"/>
      <c r="D23" s="35"/>
      <c r="E23" s="36"/>
      <c r="F23" s="37"/>
      <c r="G23" s="126" t="s">
        <v>51</v>
      </c>
      <c r="H23" s="127"/>
      <c r="I23" s="127"/>
      <c r="P23" s="63"/>
    </row>
    <row r="24" spans="1:16" x14ac:dyDescent="0.25">
      <c r="A24" s="125"/>
      <c r="B24" s="35" t="s">
        <v>42</v>
      </c>
      <c r="C24" s="36"/>
      <c r="D24" s="35"/>
      <c r="E24" s="36"/>
      <c r="F24" s="37"/>
      <c r="P24" s="63"/>
    </row>
    <row r="25" spans="1:16" x14ac:dyDescent="0.25">
      <c r="A25" s="125"/>
      <c r="B25" s="35" t="s">
        <v>43</v>
      </c>
      <c r="C25" s="35"/>
      <c r="D25" s="35"/>
      <c r="E25" s="36"/>
      <c r="F25" s="37"/>
      <c r="P25" s="63"/>
    </row>
    <row r="26" spans="1:16" x14ac:dyDescent="0.25">
      <c r="A26" s="125"/>
      <c r="B26" s="35" t="s">
        <v>44</v>
      </c>
      <c r="C26" s="35"/>
      <c r="D26" s="35"/>
      <c r="E26" s="38"/>
      <c r="F26" s="37"/>
      <c r="P26" s="63"/>
    </row>
    <row r="27" spans="1:16" x14ac:dyDescent="0.25">
      <c r="A27" s="125"/>
      <c r="B27" s="35" t="s">
        <v>45</v>
      </c>
      <c r="C27" s="35"/>
      <c r="D27" s="35"/>
      <c r="E27" s="36"/>
      <c r="F27" s="37"/>
      <c r="P27" s="63"/>
    </row>
    <row r="28" spans="1:16" x14ac:dyDescent="0.25">
      <c r="A28" s="125"/>
      <c r="B28" s="35" t="s">
        <v>46</v>
      </c>
      <c r="C28" s="35"/>
      <c r="D28" s="35"/>
      <c r="E28" s="36"/>
      <c r="F28" s="37"/>
      <c r="P28" s="63"/>
    </row>
    <row r="29" spans="1:16" x14ac:dyDescent="0.25">
      <c r="A29" s="125"/>
      <c r="B29" s="35" t="s">
        <v>47</v>
      </c>
      <c r="C29" s="35"/>
      <c r="D29" s="35"/>
      <c r="E29" s="36"/>
      <c r="F29" s="37"/>
      <c r="P29" s="63"/>
    </row>
    <row r="30" spans="1:16" x14ac:dyDescent="0.25">
      <c r="A30" s="125"/>
      <c r="B30" s="35" t="s">
        <v>48</v>
      </c>
      <c r="C30" s="35"/>
      <c r="D30" s="35"/>
      <c r="E30" s="36"/>
      <c r="F30" s="37"/>
    </row>
    <row r="31" spans="1:16" x14ac:dyDescent="0.25">
      <c r="A31" s="125"/>
      <c r="B31" s="35" t="s">
        <v>49</v>
      </c>
      <c r="C31" s="35"/>
      <c r="D31" s="35"/>
      <c r="E31" s="36"/>
      <c r="F31" s="37"/>
    </row>
    <row r="32" spans="1:16" x14ac:dyDescent="0.25">
      <c r="A32" s="35"/>
      <c r="B32" s="35"/>
      <c r="C32" s="35"/>
      <c r="D32" s="35"/>
      <c r="E32" s="35"/>
      <c r="F32" s="37"/>
    </row>
    <row r="33" spans="1:9" x14ac:dyDescent="0.25">
      <c r="A33" s="30"/>
      <c r="B33" s="30"/>
      <c r="C33" s="30"/>
      <c r="D33" s="30"/>
      <c r="E33" s="30"/>
      <c r="F33" s="39"/>
    </row>
    <row r="36" spans="1:9" x14ac:dyDescent="0.25">
      <c r="B36" s="42" t="s">
        <v>52</v>
      </c>
      <c r="C36" s="41" t="s">
        <v>53</v>
      </c>
    </row>
    <row r="37" spans="1:9" x14ac:dyDescent="0.25">
      <c r="B37" s="42"/>
      <c r="C37" s="41"/>
    </row>
    <row r="38" spans="1:9" x14ac:dyDescent="0.25">
      <c r="C38" s="41" t="s">
        <v>54</v>
      </c>
    </row>
    <row r="39" spans="1:9" x14ac:dyDescent="0.25">
      <c r="C39" s="41"/>
    </row>
    <row r="40" spans="1:9" x14ac:dyDescent="0.25">
      <c r="C40" s="41" t="s">
        <v>55</v>
      </c>
    </row>
    <row r="41" spans="1:9" x14ac:dyDescent="0.25">
      <c r="A41" s="30"/>
      <c r="B41" s="30"/>
      <c r="C41" s="30"/>
      <c r="D41" s="30"/>
      <c r="E41" s="30"/>
      <c r="F41" s="30"/>
      <c r="G41" s="30"/>
      <c r="H41" s="30"/>
      <c r="I41" s="30"/>
    </row>
    <row r="43" spans="1:9" ht="15" customHeight="1" x14ac:dyDescent="0.25">
      <c r="A43" s="121" t="s">
        <v>57</v>
      </c>
      <c r="B43" s="42" t="s">
        <v>56</v>
      </c>
    </row>
    <row r="44" spans="1:9" ht="15" customHeight="1" x14ac:dyDescent="0.25">
      <c r="A44" s="121"/>
      <c r="B44" s="42"/>
    </row>
    <row r="45" spans="1:9" x14ac:dyDescent="0.25">
      <c r="A45" s="121"/>
    </row>
    <row r="46" spans="1:9" x14ac:dyDescent="0.25">
      <c r="A46" s="121"/>
    </row>
    <row r="47" spans="1:9" x14ac:dyDescent="0.25">
      <c r="A47" s="121"/>
    </row>
    <row r="48" spans="1:9" x14ac:dyDescent="0.25">
      <c r="A48" s="30"/>
      <c r="B48" s="30"/>
      <c r="C48" s="30"/>
      <c r="D48" s="30"/>
      <c r="E48" s="30"/>
      <c r="F48" s="30"/>
      <c r="G48" s="30"/>
      <c r="H48" s="30"/>
      <c r="I48" s="30"/>
    </row>
    <row r="49" spans="1:9" ht="15" customHeight="1" x14ac:dyDescent="0.25">
      <c r="A49" s="46"/>
    </row>
    <row r="50" spans="1:9" ht="18.75" x14ac:dyDescent="0.3">
      <c r="A50" s="121" t="s">
        <v>58</v>
      </c>
      <c r="B50" t="s">
        <v>59</v>
      </c>
      <c r="C50" s="26" t="s">
        <v>60</v>
      </c>
      <c r="D50" s="26" t="s">
        <v>61</v>
      </c>
      <c r="E50" s="43" t="s">
        <v>62</v>
      </c>
      <c r="H50" s="44" t="s">
        <v>63</v>
      </c>
      <c r="I50" s="24">
        <f>IF(H6="","",VLOOKUP(P8,avis_debits,5,FALSE))</f>
        <v>300</v>
      </c>
    </row>
    <row r="51" spans="1:9" x14ac:dyDescent="0.25">
      <c r="A51" s="121"/>
      <c r="C51" s="40"/>
      <c r="D51" s="40"/>
      <c r="E51" s="44"/>
      <c r="H51" s="44"/>
      <c r="I51" s="32"/>
    </row>
    <row r="52" spans="1:9" x14ac:dyDescent="0.25">
      <c r="A52" s="121"/>
      <c r="B52" t="s">
        <v>64</v>
      </c>
    </row>
    <row r="53" spans="1:9" x14ac:dyDescent="0.25">
      <c r="A53" s="121"/>
    </row>
    <row r="54" spans="1:9" x14ac:dyDescent="0.25">
      <c r="A54" s="121"/>
      <c r="B54" t="s">
        <v>56</v>
      </c>
    </row>
  </sheetData>
  <mergeCells count="7">
    <mergeCell ref="A43:A47"/>
    <mergeCell ref="A50:A54"/>
    <mergeCell ref="H4:I4"/>
    <mergeCell ref="A1:E1"/>
    <mergeCell ref="H6:I6"/>
    <mergeCell ref="A23:A31"/>
    <mergeCell ref="G23:I23"/>
  </mergeCells>
  <conditionalFormatting sqref="F13">
    <cfRule type="expression" dxfId="9" priority="23">
      <formula>AND(E13="TVA")</formula>
    </cfRule>
  </conditionalFormatting>
  <conditionalFormatting sqref="G13">
    <cfRule type="expression" dxfId="8" priority="22">
      <formula>AND(E13="EXO")</formula>
    </cfRule>
  </conditionalFormatting>
  <pageMargins left="0.70866141732283472" right="0.70866141732283472" top="0.74803149606299213" bottom="0.74803149606299213" header="0.31496062992125984" footer="0.31496062992125984"/>
  <pageSetup paperSize="9" scale="82" orientation="portrait" r:id="rId1"/>
  <headerFooter>
    <oddFooter>&amp;L&amp;A - &amp;F&amp;C&amp;P / &amp;N&amp;REdité 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ccueil_aller">
                <anchor>
                  <from>
                    <xdr:col>8</xdr:col>
                    <xdr:colOff>323850</xdr:colOff>
                    <xdr:row>0</xdr:row>
                    <xdr:rowOff>180975</xdr:rowOff>
                  </from>
                  <to>
                    <xdr:col>9</xdr:col>
                    <xdr:colOff>371475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version_aller">
                <anchor>
                  <from>
                    <xdr:col>16</xdr:col>
                    <xdr:colOff>152400</xdr:colOff>
                    <xdr:row>0</xdr:row>
                    <xdr:rowOff>180975</xdr:rowOff>
                  </from>
                  <to>
                    <xdr:col>17</xdr:col>
                    <xdr:colOff>371475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clients_aller">
                <anchor>
                  <from>
                    <xdr:col>9</xdr:col>
                    <xdr:colOff>504825</xdr:colOff>
                    <xdr:row>0</xdr:row>
                    <xdr:rowOff>180975</xdr:rowOff>
                  </from>
                  <to>
                    <xdr:col>10</xdr:col>
                    <xdr:colOff>723900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avis_debits_aller">
                <anchor>
                  <from>
                    <xdr:col>11</xdr:col>
                    <xdr:colOff>114300</xdr:colOff>
                    <xdr:row>0</xdr:row>
                    <xdr:rowOff>180975</xdr:rowOff>
                  </from>
                  <to>
                    <xdr:col>12</xdr:col>
                    <xdr:colOff>333375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accueil_avis_credits_aller">
                <anchor>
                  <from>
                    <xdr:col>12</xdr:col>
                    <xdr:colOff>504825</xdr:colOff>
                    <xdr:row>0</xdr:row>
                    <xdr:rowOff>180975</xdr:rowOff>
                  </from>
                  <to>
                    <xdr:col>13</xdr:col>
                    <xdr:colOff>723900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print="0" autoFill="0" autoPict="0" macro="[0]!rééditer_ad_aller">
                <anchor>
                  <from>
                    <xdr:col>14</xdr:col>
                    <xdr:colOff>133350</xdr:colOff>
                    <xdr:row>0</xdr:row>
                    <xdr:rowOff>180975</xdr:rowOff>
                  </from>
                  <to>
                    <xdr:col>15</xdr:col>
                    <xdr:colOff>352425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Button 7">
              <controlPr defaultSize="0" print="0" autoFill="0" autoPict="0" macro="[0]!motifs_dda_aller">
                <anchor>
                  <from>
                    <xdr:col>8</xdr:col>
                    <xdr:colOff>323850</xdr:colOff>
                    <xdr:row>0</xdr:row>
                    <xdr:rowOff>504825</xdr:rowOff>
                  </from>
                  <to>
                    <xdr:col>9</xdr:col>
                    <xdr:colOff>371475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Button 8">
              <controlPr defaultSize="0" print="0" autoFill="0" autoPict="0" macro="[0]!motifs_ddf_aller">
                <anchor>
                  <from>
                    <xdr:col>9</xdr:col>
                    <xdr:colOff>504825</xdr:colOff>
                    <xdr:row>0</xdr:row>
                    <xdr:rowOff>504825</xdr:rowOff>
                  </from>
                  <to>
                    <xdr:col>10</xdr:col>
                    <xdr:colOff>723900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Button 9">
              <controlPr defaultSize="0" print="0" autoFill="0" autoPict="0" macro="[0]!accueil_archives_ad_aller">
                <anchor>
                  <from>
                    <xdr:col>11</xdr:col>
                    <xdr:colOff>114300</xdr:colOff>
                    <xdr:row>0</xdr:row>
                    <xdr:rowOff>504825</xdr:rowOff>
                  </from>
                  <to>
                    <xdr:col>12</xdr:col>
                    <xdr:colOff>333375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Button 10">
              <controlPr defaultSize="0" print="0" autoFill="0" autoPict="0" macro="[0]!archives_ac_aller">
                <anchor>
                  <from>
                    <xdr:col>12</xdr:col>
                    <xdr:colOff>504825</xdr:colOff>
                    <xdr:row>0</xdr:row>
                    <xdr:rowOff>504825</xdr:rowOff>
                  </from>
                  <to>
                    <xdr:col>13</xdr:col>
                    <xdr:colOff>723900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Button 11">
              <controlPr defaultSize="0" print="0" autoFill="0" autoPict="0" macro="[0]!archives_ac_aller">
                <anchor>
                  <from>
                    <xdr:col>14</xdr:col>
                    <xdr:colOff>133350</xdr:colOff>
                    <xdr:row>0</xdr:row>
                    <xdr:rowOff>504825</xdr:rowOff>
                  </from>
                  <to>
                    <xdr:col>15</xdr:col>
                    <xdr:colOff>352425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Check Box 12">
              <controlPr defaultSize="0" autoFill="0" autoLine="0" autoPict="0">
                <anchor moveWithCells="1">
                  <from>
                    <xdr:col>1</xdr:col>
                    <xdr:colOff>657225</xdr:colOff>
                    <xdr:row>14</xdr:row>
                    <xdr:rowOff>0</xdr:rowOff>
                  </from>
                  <to>
                    <xdr:col>1</xdr:col>
                    <xdr:colOff>857250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6" name="Check Box 13">
              <controlPr defaultSize="0" autoFill="0" autoLine="0" autoPict="0">
                <anchor moveWithCells="1">
                  <from>
                    <xdr:col>1</xdr:col>
                    <xdr:colOff>657225</xdr:colOff>
                    <xdr:row>14</xdr:row>
                    <xdr:rowOff>171450</xdr:rowOff>
                  </from>
                  <to>
                    <xdr:col>1</xdr:col>
                    <xdr:colOff>857250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7" name="Check Box 14">
              <controlPr defaultSize="0" autoFill="0" autoLine="0" autoPict="0">
                <anchor moveWithCells="1">
                  <from>
                    <xdr:col>1</xdr:col>
                    <xdr:colOff>657225</xdr:colOff>
                    <xdr:row>15</xdr:row>
                    <xdr:rowOff>171450</xdr:rowOff>
                  </from>
                  <to>
                    <xdr:col>1</xdr:col>
                    <xdr:colOff>857250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8" name="Check Box 15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0</xdr:rowOff>
                  </from>
                  <to>
                    <xdr:col>4</xdr:col>
                    <xdr:colOff>742950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9" name="Check Box 16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180975</xdr:rowOff>
                  </from>
                  <to>
                    <xdr:col>4</xdr:col>
                    <xdr:colOff>742950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0" name="Check Box 17">
              <controlPr defaultSize="0" autoFill="0" autoLine="0" autoPict="0">
                <anchor moveWithCells="1">
                  <from>
                    <xdr:col>4</xdr:col>
                    <xdr:colOff>542925</xdr:colOff>
                    <xdr:row>15</xdr:row>
                    <xdr:rowOff>161925</xdr:rowOff>
                  </from>
                  <to>
                    <xdr:col>4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1" name="Button 18">
              <controlPr defaultSize="0" print="0" autoFill="0" autoPict="0" macro="[0]!imprimer_filigrane_dda">
                <anchor>
                  <from>
                    <xdr:col>10</xdr:col>
                    <xdr:colOff>333375</xdr:colOff>
                    <xdr:row>3</xdr:row>
                    <xdr:rowOff>0</xdr:rowOff>
                  </from>
                  <to>
                    <xdr:col>11</xdr:col>
                    <xdr:colOff>514350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Accueil!$I$9:$I$18</xm:f>
          </x14:formula1>
          <xm:sqref>P8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84"/>
  <sheetViews>
    <sheetView workbookViewId="0">
      <selection sqref="A1:G1"/>
    </sheetView>
  </sheetViews>
  <sheetFormatPr baseColWidth="10" defaultRowHeight="15" x14ac:dyDescent="0.25"/>
  <cols>
    <col min="1" max="1" width="10.5703125" customWidth="1"/>
    <col min="4" max="4" width="19.28515625" bestFit="1" customWidth="1"/>
    <col min="7" max="7" width="14.42578125" bestFit="1" customWidth="1"/>
    <col min="8" max="8" width="15.140625" bestFit="1" customWidth="1"/>
    <col min="12" max="12" width="11.42578125" style="22"/>
    <col min="13" max="13" width="39.140625" style="22" bestFit="1" customWidth="1"/>
    <col min="14" max="14" width="11.42578125" style="22"/>
    <col min="15" max="15" width="20.140625" bestFit="1" customWidth="1"/>
  </cols>
  <sheetData>
    <row r="1" spans="1:16" s="6" customFormat="1" ht="61.5" x14ac:dyDescent="0.9">
      <c r="A1" s="128" t="s">
        <v>66</v>
      </c>
      <c r="B1" s="128"/>
      <c r="C1" s="128"/>
      <c r="D1" s="128"/>
      <c r="E1" s="128"/>
      <c r="F1" s="128"/>
      <c r="G1" s="128"/>
      <c r="L1" s="65"/>
      <c r="M1" s="65"/>
      <c r="N1" s="65"/>
    </row>
    <row r="2" spans="1:16" x14ac:dyDescent="0.25">
      <c r="A2" s="1"/>
      <c r="B2" s="2"/>
    </row>
    <row r="3" spans="1:16" x14ac:dyDescent="0.25">
      <c r="A3" s="55" t="s">
        <v>69</v>
      </c>
      <c r="C3" s="56">
        <f>année</f>
        <v>2021</v>
      </c>
      <c r="K3" s="8"/>
      <c r="L3" s="31"/>
      <c r="M3" s="31"/>
      <c r="O3" s="8"/>
      <c r="P3" s="22"/>
    </row>
    <row r="4" spans="1:16" x14ac:dyDescent="0.25">
      <c r="A4" t="s">
        <v>80</v>
      </c>
      <c r="C4" s="28">
        <f>IF(G5="","",G5+1)</f>
        <v>1</v>
      </c>
      <c r="E4" t="s">
        <v>78</v>
      </c>
      <c r="G4" s="31" t="s">
        <v>146</v>
      </c>
      <c r="K4" s="8"/>
      <c r="O4" s="8"/>
      <c r="P4" s="22"/>
    </row>
    <row r="5" spans="1:16" x14ac:dyDescent="0.25">
      <c r="A5" s="55" t="s">
        <v>70</v>
      </c>
      <c r="B5" s="2"/>
      <c r="C5" s="31" t="str">
        <f>IF(LEN(C4)=1,C3&amp;"-"&amp;"000"&amp;C4,IF(LEN(C4)=2,C3&amp;"-"&amp;"00"&amp;C4,IF(LEN(C4)=3,C3&amp;"-"&amp;"0"&amp;C4,C3&amp;"-"&amp;C4)))</f>
        <v>2021-0001</v>
      </c>
      <c r="E5" t="s">
        <v>79</v>
      </c>
      <c r="G5" s="28" t="str">
        <f>IF(G4="","",RIGHT(G4,4))</f>
        <v>0000</v>
      </c>
      <c r="K5" s="8"/>
      <c r="O5" s="8"/>
      <c r="P5" s="22"/>
    </row>
    <row r="6" spans="1:16" x14ac:dyDescent="0.25">
      <c r="K6" s="8"/>
      <c r="O6" s="8"/>
      <c r="P6" s="22"/>
    </row>
    <row r="7" spans="1:16" x14ac:dyDescent="0.25">
      <c r="K7" s="8"/>
      <c r="O7" s="8"/>
      <c r="P7" s="22"/>
    </row>
    <row r="8" spans="1:16" x14ac:dyDescent="0.25">
      <c r="K8" s="8"/>
    </row>
    <row r="10" spans="1:16" x14ac:dyDescent="0.25">
      <c r="A10" s="54" t="s">
        <v>71</v>
      </c>
      <c r="B10" s="54" t="s">
        <v>68</v>
      </c>
      <c r="C10" s="54" t="s">
        <v>72</v>
      </c>
      <c r="D10" s="54" t="s">
        <v>22</v>
      </c>
      <c r="E10" s="54" t="s">
        <v>6</v>
      </c>
      <c r="F10" s="54" t="s">
        <v>73</v>
      </c>
      <c r="G10" s="54" t="s">
        <v>74</v>
      </c>
      <c r="H10" s="54" t="s">
        <v>75</v>
      </c>
      <c r="I10" s="54" t="s">
        <v>76</v>
      </c>
      <c r="J10" s="54" t="s">
        <v>77</v>
      </c>
      <c r="K10" s="54" t="s">
        <v>29</v>
      </c>
      <c r="L10" s="54" t="s">
        <v>89</v>
      </c>
      <c r="M10" s="54" t="s">
        <v>110</v>
      </c>
      <c r="N10" s="54" t="s">
        <v>111</v>
      </c>
      <c r="O10" s="54" t="s">
        <v>153</v>
      </c>
    </row>
    <row r="11" spans="1:16" x14ac:dyDescent="0.25">
      <c r="A11" s="22"/>
      <c r="B11" s="22"/>
      <c r="C11" s="57"/>
      <c r="E11" s="22"/>
      <c r="F11" s="57"/>
      <c r="G11" s="48"/>
      <c r="H11" s="22"/>
      <c r="I11" s="57"/>
      <c r="J11" s="45"/>
      <c r="K11" s="45"/>
      <c r="M11" s="22" t="str">
        <f t="shared" ref="M11" si="0">IF(A11="","",A11&amp;"-"&amp;D11&amp;"-"&amp;B11&amp;"."&amp;TEXT(C11,"mm")&amp;"."&amp;TEXT(C11,"jj"))</f>
        <v/>
      </c>
      <c r="N11" s="66" t="str">
        <f t="shared" ref="N11" si="1">IF(A11="","",HYPERLINK("I:\\AHD\AHD-CLIENT\AHD-DDA\"&amp;B11&amp;"\"&amp;M11&amp;".pdf",A11))</f>
        <v/>
      </c>
    </row>
    <row r="12" spans="1:16" x14ac:dyDescent="0.25">
      <c r="A12" s="22"/>
      <c r="B12" s="22"/>
      <c r="C12" s="57"/>
      <c r="E12" s="22"/>
      <c r="F12" s="57"/>
      <c r="G12" s="48"/>
      <c r="H12" s="22"/>
      <c r="I12" s="57"/>
      <c r="J12" s="45"/>
      <c r="K12" s="45"/>
    </row>
    <row r="13" spans="1:16" x14ac:dyDescent="0.25">
      <c r="A13" s="22"/>
      <c r="B13" s="22"/>
      <c r="C13" s="57"/>
      <c r="E13" s="22"/>
      <c r="F13" s="57"/>
      <c r="G13" s="48"/>
      <c r="H13" s="22"/>
      <c r="I13" s="57"/>
      <c r="J13" s="45"/>
      <c r="K13" s="45"/>
    </row>
    <row r="14" spans="1:16" x14ac:dyDescent="0.25">
      <c r="A14" s="22"/>
      <c r="B14" s="22"/>
      <c r="C14" s="57"/>
      <c r="E14" s="22"/>
      <c r="F14" s="57"/>
      <c r="G14" s="48"/>
      <c r="H14" s="22"/>
      <c r="I14" s="57"/>
      <c r="J14" s="45"/>
      <c r="K14" s="45"/>
    </row>
    <row r="15" spans="1:16" x14ac:dyDescent="0.25">
      <c r="A15" s="22"/>
      <c r="B15" s="22"/>
      <c r="C15" s="57"/>
      <c r="E15" s="22"/>
      <c r="F15" s="57"/>
      <c r="G15" s="48"/>
      <c r="H15" s="22"/>
      <c r="I15" s="57"/>
      <c r="J15" s="45"/>
      <c r="K15" s="45"/>
    </row>
    <row r="16" spans="1:16" x14ac:dyDescent="0.25">
      <c r="A16" s="22"/>
      <c r="B16" s="22"/>
      <c r="C16" s="57"/>
      <c r="E16" s="22"/>
      <c r="F16" s="57"/>
      <c r="G16" s="48"/>
      <c r="H16" s="22"/>
      <c r="I16" s="57"/>
      <c r="J16" s="45"/>
      <c r="K16" s="45"/>
    </row>
    <row r="17" spans="1:11" x14ac:dyDescent="0.25">
      <c r="A17" s="22"/>
      <c r="B17" s="22"/>
      <c r="C17" s="57"/>
      <c r="E17" s="22"/>
      <c r="F17" s="57"/>
      <c r="G17" s="48"/>
      <c r="H17" s="22"/>
      <c r="I17" s="57"/>
      <c r="J17" s="45"/>
      <c r="K17" s="45"/>
    </row>
    <row r="18" spans="1:11" x14ac:dyDescent="0.25">
      <c r="A18" s="22"/>
      <c r="B18" s="22"/>
      <c r="C18" s="57"/>
      <c r="E18" s="22"/>
      <c r="F18" s="57"/>
      <c r="G18" s="48"/>
      <c r="H18" s="22"/>
      <c r="I18" s="57"/>
      <c r="J18" s="45"/>
      <c r="K18" s="45"/>
    </row>
    <row r="19" spans="1:11" x14ac:dyDescent="0.25">
      <c r="A19" s="22"/>
      <c r="B19" s="22"/>
      <c r="C19" s="57"/>
      <c r="E19" s="22"/>
      <c r="F19" s="57"/>
      <c r="G19" s="48"/>
      <c r="H19" s="22"/>
      <c r="I19" s="57"/>
      <c r="J19" s="45"/>
      <c r="K19" s="45"/>
    </row>
    <row r="20" spans="1:11" x14ac:dyDescent="0.25">
      <c r="A20" s="22"/>
      <c r="B20" s="22"/>
      <c r="C20" s="57"/>
      <c r="E20" s="22"/>
      <c r="F20" s="57"/>
      <c r="G20" s="48"/>
      <c r="H20" s="22"/>
      <c r="I20" s="57"/>
      <c r="J20" s="45"/>
      <c r="K20" s="45"/>
    </row>
    <row r="21" spans="1:11" x14ac:dyDescent="0.25">
      <c r="A21" s="22"/>
      <c r="B21" s="22"/>
      <c r="C21" s="57"/>
      <c r="E21" s="22"/>
      <c r="F21" s="57"/>
      <c r="G21" s="48"/>
      <c r="H21" s="22"/>
      <c r="I21" s="57"/>
      <c r="J21" s="45"/>
      <c r="K21" s="45"/>
    </row>
    <row r="22" spans="1:11" x14ac:dyDescent="0.25">
      <c r="A22" s="22"/>
      <c r="B22" s="22"/>
      <c r="C22" s="57"/>
      <c r="E22" s="22"/>
      <c r="F22" s="57"/>
      <c r="G22" s="48"/>
      <c r="H22" s="22"/>
      <c r="I22" s="57"/>
      <c r="J22" s="45"/>
      <c r="K22" s="45"/>
    </row>
    <row r="23" spans="1:11" x14ac:dyDescent="0.25">
      <c r="A23" s="22"/>
      <c r="B23" s="22"/>
      <c r="C23" s="57"/>
      <c r="E23" s="22"/>
      <c r="F23" s="57"/>
      <c r="G23" s="48"/>
      <c r="H23" s="22"/>
      <c r="I23" s="57"/>
      <c r="J23" s="45"/>
      <c r="K23" s="45"/>
    </row>
    <row r="24" spans="1:11" x14ac:dyDescent="0.25">
      <c r="A24" s="22"/>
      <c r="B24" s="22"/>
      <c r="C24" s="57"/>
      <c r="E24" s="22"/>
      <c r="F24" s="57"/>
      <c r="G24" s="48"/>
      <c r="H24" s="22"/>
      <c r="I24" s="57"/>
      <c r="J24" s="45"/>
      <c r="K24" s="45"/>
    </row>
    <row r="25" spans="1:11" x14ac:dyDescent="0.25">
      <c r="A25" s="22"/>
      <c r="B25" s="22"/>
      <c r="C25" s="57"/>
      <c r="E25" s="22"/>
      <c r="F25" s="57"/>
      <c r="G25" s="48"/>
      <c r="H25" s="22"/>
      <c r="I25" s="57"/>
      <c r="J25" s="45"/>
      <c r="K25" s="45"/>
    </row>
    <row r="26" spans="1:11" x14ac:dyDescent="0.25">
      <c r="A26" s="22"/>
      <c r="B26" s="22"/>
      <c r="C26" s="57"/>
      <c r="E26" s="22"/>
      <c r="F26" s="57"/>
      <c r="G26" s="48"/>
      <c r="H26" s="22"/>
      <c r="I26" s="57"/>
      <c r="J26" s="45"/>
      <c r="K26" s="45"/>
    </row>
    <row r="27" spans="1:11" x14ac:dyDescent="0.25">
      <c r="A27" s="22"/>
      <c r="B27" s="22"/>
      <c r="C27" s="57"/>
      <c r="E27" s="22"/>
      <c r="F27" s="57"/>
      <c r="G27" s="48"/>
      <c r="H27" s="22"/>
      <c r="I27" s="57"/>
      <c r="J27" s="45"/>
      <c r="K27" s="45"/>
    </row>
    <row r="28" spans="1:11" x14ac:dyDescent="0.25">
      <c r="A28" s="22"/>
      <c r="B28" s="22"/>
      <c r="C28" s="57"/>
      <c r="E28" s="22"/>
      <c r="F28" s="57"/>
      <c r="G28" s="48"/>
      <c r="H28" s="22"/>
      <c r="I28" s="57"/>
      <c r="J28" s="45"/>
      <c r="K28" s="45"/>
    </row>
    <row r="29" spans="1:11" x14ac:dyDescent="0.25">
      <c r="A29" s="22"/>
      <c r="B29" s="22"/>
      <c r="C29" s="57"/>
      <c r="E29" s="22"/>
      <c r="F29" s="57"/>
      <c r="G29" s="48"/>
      <c r="H29" s="22"/>
      <c r="I29" s="57"/>
      <c r="J29" s="45"/>
      <c r="K29" s="45"/>
    </row>
    <row r="30" spans="1:11" x14ac:dyDescent="0.25">
      <c r="A30" s="22"/>
      <c r="B30" s="22"/>
      <c r="C30" s="57"/>
      <c r="E30" s="22"/>
      <c r="F30" s="57"/>
      <c r="G30" s="48"/>
      <c r="H30" s="22"/>
      <c r="I30" s="57"/>
      <c r="J30" s="45"/>
      <c r="K30" s="45"/>
    </row>
    <row r="31" spans="1:11" x14ac:dyDescent="0.25">
      <c r="A31" s="22"/>
      <c r="B31" s="22"/>
      <c r="C31" s="57"/>
      <c r="E31" s="22"/>
      <c r="F31" s="57"/>
      <c r="G31" s="48"/>
      <c r="H31" s="22"/>
      <c r="I31" s="57"/>
      <c r="J31" s="45"/>
      <c r="K31" s="45"/>
    </row>
    <row r="32" spans="1:11" x14ac:dyDescent="0.25">
      <c r="A32" s="22"/>
      <c r="B32" s="22"/>
      <c r="C32" s="57"/>
      <c r="E32" s="22"/>
      <c r="F32" s="57"/>
      <c r="G32" s="48"/>
      <c r="H32" s="22"/>
      <c r="I32" s="57"/>
      <c r="J32" s="45"/>
      <c r="K32" s="45"/>
    </row>
    <row r="33" spans="1:11" x14ac:dyDescent="0.25">
      <c r="A33" s="22"/>
      <c r="B33" s="22"/>
      <c r="C33" s="57"/>
      <c r="E33" s="22"/>
      <c r="F33" s="57"/>
      <c r="G33" s="48"/>
      <c r="H33" s="22"/>
      <c r="I33" s="57"/>
      <c r="J33" s="45"/>
      <c r="K33" s="45"/>
    </row>
    <row r="34" spans="1:11" x14ac:dyDescent="0.25">
      <c r="A34" s="22"/>
      <c r="B34" s="22"/>
      <c r="C34" s="57"/>
      <c r="E34" s="22"/>
      <c r="F34" s="57"/>
      <c r="G34" s="48"/>
      <c r="H34" s="22"/>
      <c r="I34" s="57"/>
      <c r="J34" s="45"/>
      <c r="K34" s="45"/>
    </row>
    <row r="35" spans="1:11" x14ac:dyDescent="0.25">
      <c r="A35" s="22"/>
      <c r="B35" s="22"/>
      <c r="C35" s="57"/>
      <c r="E35" s="22"/>
      <c r="F35" s="57"/>
      <c r="G35" s="48"/>
      <c r="H35" s="22"/>
      <c r="I35" s="57"/>
      <c r="J35" s="45"/>
      <c r="K35" s="45"/>
    </row>
    <row r="36" spans="1:11" x14ac:dyDescent="0.25">
      <c r="A36" s="22"/>
      <c r="B36" s="22"/>
      <c r="C36" s="57"/>
      <c r="E36" s="22"/>
      <c r="F36" s="57"/>
      <c r="G36" s="48"/>
      <c r="H36" s="22"/>
      <c r="I36" s="57"/>
      <c r="J36" s="45"/>
      <c r="K36" s="45"/>
    </row>
    <row r="37" spans="1:11" x14ac:dyDescent="0.25">
      <c r="A37" s="22"/>
      <c r="B37" s="22"/>
      <c r="C37" s="57"/>
      <c r="E37" s="22"/>
      <c r="F37" s="57"/>
      <c r="G37" s="48"/>
      <c r="H37" s="22"/>
      <c r="I37" s="57"/>
      <c r="J37" s="45"/>
      <c r="K37" s="45"/>
    </row>
    <row r="38" spans="1:11" x14ac:dyDescent="0.25">
      <c r="A38" s="22"/>
      <c r="B38" s="22"/>
      <c r="C38" s="57"/>
      <c r="E38" s="22"/>
      <c r="F38" s="57"/>
      <c r="G38" s="48"/>
      <c r="H38" s="22"/>
      <c r="I38" s="57"/>
      <c r="J38" s="45"/>
      <c r="K38" s="45"/>
    </row>
    <row r="39" spans="1:11" x14ac:dyDescent="0.25">
      <c r="A39" s="22"/>
      <c r="B39" s="22"/>
      <c r="C39" s="57"/>
      <c r="E39" s="22"/>
      <c r="F39" s="57"/>
      <c r="G39" s="48"/>
      <c r="I39" s="57"/>
      <c r="J39" s="45"/>
      <c r="K39" s="45"/>
    </row>
    <row r="40" spans="1:11" x14ac:dyDescent="0.25">
      <c r="A40" s="22"/>
      <c r="B40" s="22"/>
      <c r="C40" s="57"/>
      <c r="E40" s="22"/>
      <c r="F40" s="57"/>
      <c r="G40" s="48"/>
      <c r="I40" s="57"/>
      <c r="J40" s="45"/>
      <c r="K40" s="45"/>
    </row>
    <row r="41" spans="1:11" x14ac:dyDescent="0.25">
      <c r="A41" s="22"/>
      <c r="B41" s="22"/>
      <c r="C41" s="57"/>
      <c r="E41" s="22"/>
      <c r="F41" s="57"/>
      <c r="G41" s="48"/>
      <c r="I41" s="57"/>
      <c r="J41" s="45"/>
      <c r="K41" s="45"/>
    </row>
    <row r="42" spans="1:11" x14ac:dyDescent="0.25">
      <c r="A42" s="22"/>
      <c r="B42" s="22"/>
      <c r="C42" s="57"/>
      <c r="E42" s="22"/>
      <c r="F42" s="57"/>
      <c r="G42" s="48"/>
      <c r="I42" s="57"/>
      <c r="J42" s="45"/>
      <c r="K42" s="45"/>
    </row>
    <row r="43" spans="1:11" x14ac:dyDescent="0.25">
      <c r="C43" s="57"/>
      <c r="E43" s="22"/>
      <c r="F43" s="57"/>
      <c r="G43" s="48"/>
      <c r="I43" s="57"/>
      <c r="J43" s="45"/>
      <c r="K43" s="45"/>
    </row>
    <row r="44" spans="1:11" x14ac:dyDescent="0.25">
      <c r="C44" s="57"/>
      <c r="E44" s="22"/>
      <c r="F44" s="57"/>
      <c r="G44" s="48"/>
      <c r="I44" s="57"/>
    </row>
    <row r="45" spans="1:11" x14ac:dyDescent="0.25">
      <c r="C45" s="57"/>
      <c r="E45" s="22"/>
      <c r="F45" s="57"/>
      <c r="G45" s="48"/>
      <c r="I45" s="57"/>
    </row>
    <row r="46" spans="1:11" x14ac:dyDescent="0.25">
      <c r="C46" s="57"/>
      <c r="E46" s="22"/>
      <c r="F46" s="57"/>
      <c r="G46" s="48"/>
      <c r="I46" s="57"/>
    </row>
    <row r="47" spans="1:11" x14ac:dyDescent="0.25">
      <c r="C47" s="57"/>
      <c r="E47" s="22"/>
      <c r="F47" s="57"/>
      <c r="G47" s="48"/>
      <c r="I47" s="57"/>
    </row>
    <row r="48" spans="1:11" x14ac:dyDescent="0.25">
      <c r="C48" s="57"/>
      <c r="F48" s="57"/>
      <c r="G48" s="48"/>
      <c r="I48" s="57"/>
    </row>
    <row r="49" spans="3:9" x14ac:dyDescent="0.25">
      <c r="C49" s="57"/>
      <c r="F49" s="57"/>
      <c r="G49" s="48"/>
      <c r="I49" s="57"/>
    </row>
    <row r="50" spans="3:9" x14ac:dyDescent="0.25">
      <c r="C50" s="57"/>
      <c r="F50" s="57"/>
      <c r="G50" s="48"/>
      <c r="I50" s="57"/>
    </row>
    <row r="51" spans="3:9" x14ac:dyDescent="0.25">
      <c r="C51" s="57"/>
      <c r="F51" s="57"/>
      <c r="G51" s="48"/>
    </row>
    <row r="52" spans="3:9" x14ac:dyDescent="0.25">
      <c r="C52" s="57"/>
      <c r="F52" s="57"/>
      <c r="G52" s="48"/>
    </row>
    <row r="53" spans="3:9" x14ac:dyDescent="0.25">
      <c r="C53" s="57"/>
      <c r="F53" s="57"/>
      <c r="G53" s="48"/>
    </row>
    <row r="54" spans="3:9" x14ac:dyDescent="0.25">
      <c r="C54" s="57"/>
      <c r="F54" s="57"/>
      <c r="G54" s="48"/>
    </row>
    <row r="55" spans="3:9" x14ac:dyDescent="0.25">
      <c r="C55" s="57"/>
      <c r="F55" s="57"/>
      <c r="G55" s="48"/>
    </row>
    <row r="56" spans="3:9" x14ac:dyDescent="0.25">
      <c r="C56" s="57"/>
      <c r="F56" s="57"/>
      <c r="G56" s="48"/>
    </row>
    <row r="57" spans="3:9" x14ac:dyDescent="0.25">
      <c r="C57" s="57"/>
      <c r="F57" s="57"/>
      <c r="G57" s="48"/>
    </row>
    <row r="58" spans="3:9" x14ac:dyDescent="0.25">
      <c r="C58" s="57"/>
      <c r="F58" s="57"/>
      <c r="G58" s="48"/>
    </row>
    <row r="59" spans="3:9" x14ac:dyDescent="0.25">
      <c r="C59" s="57"/>
      <c r="F59" s="57"/>
      <c r="G59" s="48"/>
    </row>
    <row r="60" spans="3:9" x14ac:dyDescent="0.25">
      <c r="C60" s="57"/>
      <c r="F60" s="57"/>
      <c r="G60" s="48"/>
    </row>
    <row r="61" spans="3:9" x14ac:dyDescent="0.25">
      <c r="C61" s="57"/>
      <c r="F61" s="57"/>
      <c r="G61" s="48"/>
    </row>
    <row r="62" spans="3:9" x14ac:dyDescent="0.25">
      <c r="C62" s="57"/>
      <c r="F62" s="57"/>
      <c r="G62" s="48"/>
    </row>
    <row r="63" spans="3:9" x14ac:dyDescent="0.25">
      <c r="C63" s="57"/>
      <c r="F63" s="57"/>
      <c r="G63" s="48"/>
    </row>
    <row r="64" spans="3:9" x14ac:dyDescent="0.25">
      <c r="C64" s="57"/>
      <c r="F64" s="57"/>
      <c r="G64" s="48"/>
    </row>
    <row r="65" spans="3:6" x14ac:dyDescent="0.25">
      <c r="C65" s="57"/>
      <c r="F65" s="57"/>
    </row>
    <row r="66" spans="3:6" x14ac:dyDescent="0.25">
      <c r="C66" s="57"/>
      <c r="F66" s="57"/>
    </row>
    <row r="67" spans="3:6" x14ac:dyDescent="0.25">
      <c r="C67" s="57"/>
      <c r="F67" s="57"/>
    </row>
    <row r="68" spans="3:6" x14ac:dyDescent="0.25">
      <c r="C68" s="57"/>
      <c r="F68" s="57"/>
    </row>
    <row r="69" spans="3:6" x14ac:dyDescent="0.25">
      <c r="C69" s="57"/>
      <c r="F69" s="57"/>
    </row>
    <row r="70" spans="3:6" x14ac:dyDescent="0.25">
      <c r="C70" s="57"/>
      <c r="F70" s="57"/>
    </row>
    <row r="71" spans="3:6" x14ac:dyDescent="0.25">
      <c r="C71" s="57"/>
      <c r="F71" s="57"/>
    </row>
    <row r="72" spans="3:6" x14ac:dyDescent="0.25">
      <c r="C72" s="57"/>
      <c r="F72" s="57"/>
    </row>
    <row r="73" spans="3:6" x14ac:dyDescent="0.25">
      <c r="C73" s="57"/>
      <c r="F73" s="57"/>
    </row>
    <row r="74" spans="3:6" x14ac:dyDescent="0.25">
      <c r="F74" s="57"/>
    </row>
    <row r="75" spans="3:6" x14ac:dyDescent="0.25">
      <c r="F75" s="57"/>
    </row>
    <row r="76" spans="3:6" x14ac:dyDescent="0.25">
      <c r="F76" s="57"/>
    </row>
    <row r="77" spans="3:6" x14ac:dyDescent="0.25">
      <c r="F77" s="57"/>
    </row>
    <row r="78" spans="3:6" x14ac:dyDescent="0.25">
      <c r="F78" s="57"/>
    </row>
    <row r="79" spans="3:6" x14ac:dyDescent="0.25">
      <c r="F79" s="57"/>
    </row>
    <row r="80" spans="3:6" x14ac:dyDescent="0.25">
      <c r="F80" s="57"/>
    </row>
    <row r="81" spans="6:6" x14ac:dyDescent="0.25">
      <c r="F81" s="57"/>
    </row>
    <row r="82" spans="6:6" x14ac:dyDescent="0.25">
      <c r="F82" s="57"/>
    </row>
    <row r="83" spans="6:6" x14ac:dyDescent="0.25">
      <c r="F83" s="57"/>
    </row>
    <row r="84" spans="6:6" x14ac:dyDescent="0.25">
      <c r="F84" s="57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accueil_aller">
                <anchor>
                  <from>
                    <xdr:col>7</xdr:col>
                    <xdr:colOff>485775</xdr:colOff>
                    <xdr:row>0</xdr:row>
                    <xdr:rowOff>180975</xdr:rowOff>
                  </from>
                  <to>
                    <xdr:col>8</xdr:col>
                    <xdr:colOff>457200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version_aller">
                <anchor>
                  <from>
                    <xdr:col>12</xdr:col>
                    <xdr:colOff>2524125</xdr:colOff>
                    <xdr:row>0</xdr:row>
                    <xdr:rowOff>180975</xdr:rowOff>
                  </from>
                  <to>
                    <xdr:col>14</xdr:col>
                    <xdr:colOff>133350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clients_aller">
                <anchor>
                  <from>
                    <xdr:col>8</xdr:col>
                    <xdr:colOff>590550</xdr:colOff>
                    <xdr:row>0</xdr:row>
                    <xdr:rowOff>180975</xdr:rowOff>
                  </from>
                  <to>
                    <xdr:col>10</xdr:col>
                    <xdr:colOff>47625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defaultSize="0" print="0" autoFill="0" autoPict="0" macro="[0]!avis_debits_aller">
                <anchor>
                  <from>
                    <xdr:col>10</xdr:col>
                    <xdr:colOff>200025</xdr:colOff>
                    <xdr:row>0</xdr:row>
                    <xdr:rowOff>180975</xdr:rowOff>
                  </from>
                  <to>
                    <xdr:col>11</xdr:col>
                    <xdr:colOff>419100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Button 5">
              <controlPr defaultSize="0" print="0" autoFill="0" autoPict="0" macro="[0]!accueil_avis_credits_aller">
                <anchor>
                  <from>
                    <xdr:col>11</xdr:col>
                    <xdr:colOff>590550</xdr:colOff>
                    <xdr:row>0</xdr:row>
                    <xdr:rowOff>180975</xdr:rowOff>
                  </from>
                  <to>
                    <xdr:col>12</xdr:col>
                    <xdr:colOff>809625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Button 6">
              <controlPr defaultSize="0" print="0" autoFill="0" autoPict="0" macro="[0]!rééditer_ad_aller">
                <anchor>
                  <from>
                    <xdr:col>12</xdr:col>
                    <xdr:colOff>981075</xdr:colOff>
                    <xdr:row>0</xdr:row>
                    <xdr:rowOff>180975</xdr:rowOff>
                  </from>
                  <to>
                    <xdr:col>12</xdr:col>
                    <xdr:colOff>1962150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10" name="Button 7">
              <controlPr defaultSize="0" print="0" autoFill="0" autoPict="0" macro="[0]!motifs_dda_aller">
                <anchor>
                  <from>
                    <xdr:col>7</xdr:col>
                    <xdr:colOff>485775</xdr:colOff>
                    <xdr:row>0</xdr:row>
                    <xdr:rowOff>514350</xdr:rowOff>
                  </from>
                  <to>
                    <xdr:col>8</xdr:col>
                    <xdr:colOff>457200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1" name="Button 8">
              <controlPr defaultSize="0" print="0" autoFill="0" autoPict="0" macro="[0]!motifs_ddf_aller">
                <anchor>
                  <from>
                    <xdr:col>8</xdr:col>
                    <xdr:colOff>590550</xdr:colOff>
                    <xdr:row>0</xdr:row>
                    <xdr:rowOff>514350</xdr:rowOff>
                  </from>
                  <to>
                    <xdr:col>10</xdr:col>
                    <xdr:colOff>47625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2" name="Button 9">
              <controlPr defaultSize="0" print="0" autoFill="0" autoPict="0" macro="[0]!accueil_archives_ad_aller">
                <anchor>
                  <from>
                    <xdr:col>10</xdr:col>
                    <xdr:colOff>200025</xdr:colOff>
                    <xdr:row>0</xdr:row>
                    <xdr:rowOff>514350</xdr:rowOff>
                  </from>
                  <to>
                    <xdr:col>11</xdr:col>
                    <xdr:colOff>419100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3" name="Button 10">
              <controlPr defaultSize="0" print="0" autoFill="0" autoPict="0" macro="[0]!archives_ac_aller">
                <anchor>
                  <from>
                    <xdr:col>11</xdr:col>
                    <xdr:colOff>590550</xdr:colOff>
                    <xdr:row>0</xdr:row>
                    <xdr:rowOff>514350</xdr:rowOff>
                  </from>
                  <to>
                    <xdr:col>12</xdr:col>
                    <xdr:colOff>809625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4" name="Button 11">
              <controlPr defaultSize="0" print="0" autoFill="0" autoPict="0" macro="[0]!reediter_ac_aller">
                <anchor>
                  <from>
                    <xdr:col>12</xdr:col>
                    <xdr:colOff>981075</xdr:colOff>
                    <xdr:row>0</xdr:row>
                    <xdr:rowOff>514350</xdr:rowOff>
                  </from>
                  <to>
                    <xdr:col>12</xdr:col>
                    <xdr:colOff>1962150</xdr:colOff>
                    <xdr:row>0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U54"/>
  <sheetViews>
    <sheetView showGridLines="0" workbookViewId="0">
      <selection activeCell="H10" sqref="H10"/>
    </sheetView>
  </sheetViews>
  <sheetFormatPr baseColWidth="10" defaultRowHeight="15" x14ac:dyDescent="0.25"/>
  <cols>
    <col min="1" max="1" width="6.28515625" customWidth="1"/>
    <col min="2" max="2" width="13.42578125" customWidth="1"/>
    <col min="4" max="4" width="14.140625" customWidth="1"/>
  </cols>
  <sheetData>
    <row r="1" spans="1:21" s="60" customFormat="1" ht="61.5" x14ac:dyDescent="0.9">
      <c r="A1" s="129" t="s">
        <v>88</v>
      </c>
      <c r="B1" s="129"/>
      <c r="C1" s="129"/>
      <c r="D1" s="129"/>
      <c r="E1" s="129"/>
      <c r="F1" s="129"/>
      <c r="G1" s="129"/>
      <c r="H1" s="129"/>
    </row>
    <row r="2" spans="1:21" x14ac:dyDescent="0.25">
      <c r="A2" s="1"/>
      <c r="B2" s="2"/>
    </row>
    <row r="3" spans="1:21" x14ac:dyDescent="0.25">
      <c r="A3" s="1"/>
      <c r="B3" s="2"/>
    </row>
    <row r="4" spans="1:21" ht="18.75" x14ac:dyDescent="0.3">
      <c r="A4" s="21" t="s">
        <v>2</v>
      </c>
      <c r="B4" s="2"/>
      <c r="G4" s="53" t="s">
        <v>65</v>
      </c>
      <c r="H4" s="122"/>
      <c r="I4" s="122"/>
      <c r="N4" s="70" t="s">
        <v>108</v>
      </c>
      <c r="O4" s="70"/>
      <c r="P4" s="70"/>
      <c r="Q4" s="70"/>
      <c r="R4" s="70"/>
      <c r="T4" s="122"/>
      <c r="U4" s="122"/>
    </row>
    <row r="5" spans="1:21" x14ac:dyDescent="0.25">
      <c r="A5" s="1"/>
      <c r="B5" s="2"/>
      <c r="N5" s="70" t="s">
        <v>97</v>
      </c>
      <c r="O5" s="70"/>
      <c r="P5" s="70"/>
      <c r="Q5" s="70"/>
      <c r="R5" s="70"/>
    </row>
    <row r="6" spans="1:21" ht="18.75" x14ac:dyDescent="0.3">
      <c r="A6" t="s">
        <v>17</v>
      </c>
      <c r="B6" s="26" t="s">
        <v>18</v>
      </c>
      <c r="C6" s="47" t="s">
        <v>19</v>
      </c>
      <c r="D6" s="22" t="s">
        <v>20</v>
      </c>
      <c r="G6" s="22" t="s">
        <v>21</v>
      </c>
      <c r="H6" s="123" t="str">
        <f>IF(H4="","",VLOOKUP(H4,archives_dda,3,FALSE))</f>
        <v/>
      </c>
      <c r="I6" s="124"/>
      <c r="N6" s="70" t="s">
        <v>128</v>
      </c>
      <c r="O6" s="70"/>
      <c r="P6" s="70"/>
      <c r="Q6" s="70"/>
      <c r="R6" s="70"/>
    </row>
    <row r="7" spans="1:21" x14ac:dyDescent="0.25">
      <c r="N7" s="70" t="s">
        <v>129</v>
      </c>
      <c r="O7" s="70"/>
      <c r="P7" s="70"/>
      <c r="Q7" s="70"/>
      <c r="R7" s="70"/>
    </row>
    <row r="8" spans="1:21" x14ac:dyDescent="0.25">
      <c r="N8" s="70"/>
      <c r="O8" s="70"/>
      <c r="P8" s="70"/>
      <c r="Q8" s="70"/>
      <c r="R8" s="70"/>
    </row>
    <row r="9" spans="1:21" x14ac:dyDescent="0.25">
      <c r="N9" s="70" t="s">
        <v>109</v>
      </c>
      <c r="O9" s="70"/>
      <c r="P9" s="70"/>
      <c r="Q9" s="70"/>
      <c r="R9" s="70"/>
    </row>
    <row r="10" spans="1:21" ht="18.75" x14ac:dyDescent="0.3">
      <c r="B10" t="s">
        <v>22</v>
      </c>
      <c r="C10" s="59" t="str">
        <f>IF(H6="","",VLOOKUP(H4,archives_dda,4,FALSE))</f>
        <v/>
      </c>
      <c r="G10" t="s">
        <v>37</v>
      </c>
      <c r="H10" s="115" t="str">
        <f>IF(H6="","",VLOOKUP(H4,archives_dda,5,FALSE))</f>
        <v/>
      </c>
      <c r="N10" s="70" t="s">
        <v>95</v>
      </c>
      <c r="O10" s="70"/>
      <c r="P10" s="70"/>
      <c r="Q10" s="70"/>
      <c r="R10" s="70"/>
    </row>
    <row r="11" spans="1:21" x14ac:dyDescent="0.25">
      <c r="B11" t="s">
        <v>23</v>
      </c>
      <c r="C11" s="25" t="str">
        <f>IF(H6="","",H6)</f>
        <v/>
      </c>
      <c r="D11" s="31" t="str">
        <f>IF(C11="","","pour")</f>
        <v/>
      </c>
      <c r="E11" s="49" t="str">
        <f>IF(C11="","",VLOOKUP(H4,archives_dda,7,FALSE))</f>
        <v/>
      </c>
      <c r="N11" s="70" t="s">
        <v>96</v>
      </c>
      <c r="O11" s="70"/>
      <c r="P11" s="70"/>
      <c r="Q11" s="70"/>
      <c r="R11" s="70"/>
    </row>
    <row r="12" spans="1:21" x14ac:dyDescent="0.25">
      <c r="B12" t="s">
        <v>24</v>
      </c>
      <c r="C12" s="27" t="str">
        <f>IF(H6="","","AD n° ")</f>
        <v/>
      </c>
      <c r="D12" s="31" t="str">
        <f>IF(H6="","",VLOOKUP(H4,archives_dda,8,FALSE))</f>
        <v/>
      </c>
      <c r="E12" s="51" t="str">
        <f>IF(H6="","",VLOOKUP(H4,archives_dda,9,FALSE))</f>
        <v/>
      </c>
      <c r="I12" s="29" t="s">
        <v>38</v>
      </c>
      <c r="N12" s="70"/>
      <c r="O12" s="70"/>
      <c r="P12" s="70"/>
      <c r="Q12" s="70"/>
      <c r="R12" s="70"/>
    </row>
    <row r="13" spans="1:21" ht="18.75" x14ac:dyDescent="0.3">
      <c r="B13" t="s">
        <v>25</v>
      </c>
      <c r="C13" s="26" t="s">
        <v>26</v>
      </c>
      <c r="D13" s="47" t="s">
        <v>27</v>
      </c>
      <c r="E13" s="52" t="str">
        <f>IF(H6="","",VLOOKUP(H4,archives_dda,12,FALSE))</f>
        <v/>
      </c>
      <c r="F13" s="26" t="s">
        <v>28</v>
      </c>
      <c r="G13" s="26" t="s">
        <v>29</v>
      </c>
      <c r="H13" s="23"/>
      <c r="I13" s="58" t="str">
        <f>IF(H6="","",VLOOKUP(H4,archives_dda,11,FALSE))</f>
        <v/>
      </c>
      <c r="J13" s="24"/>
      <c r="N13" s="73" t="s">
        <v>130</v>
      </c>
      <c r="O13" s="70"/>
      <c r="P13" s="70"/>
      <c r="Q13" s="70"/>
      <c r="R13" s="70"/>
    </row>
    <row r="14" spans="1:21" x14ac:dyDescent="0.25">
      <c r="N14" s="70" t="s">
        <v>131</v>
      </c>
      <c r="O14" s="70"/>
      <c r="P14" s="70"/>
      <c r="Q14" s="70"/>
      <c r="R14" s="70"/>
    </row>
    <row r="15" spans="1:21" x14ac:dyDescent="0.25">
      <c r="B15" t="s">
        <v>30</v>
      </c>
      <c r="C15" t="s">
        <v>31</v>
      </c>
      <c r="F15" t="s">
        <v>34</v>
      </c>
      <c r="N15" s="70"/>
      <c r="O15" s="70"/>
      <c r="P15" s="70"/>
      <c r="Q15" s="70"/>
      <c r="R15" s="70"/>
    </row>
    <row r="16" spans="1:21" x14ac:dyDescent="0.25">
      <c r="C16" t="s">
        <v>32</v>
      </c>
      <c r="F16" t="s">
        <v>35</v>
      </c>
      <c r="J16" t="s">
        <v>36</v>
      </c>
    </row>
    <row r="17" spans="1:9" x14ac:dyDescent="0.25">
      <c r="C17" t="s">
        <v>33</v>
      </c>
      <c r="F17" t="s">
        <v>39</v>
      </c>
    </row>
    <row r="19" spans="1:9" x14ac:dyDescent="0.25">
      <c r="B19" t="s">
        <v>40</v>
      </c>
    </row>
    <row r="21" spans="1:9" x14ac:dyDescent="0.25">
      <c r="A21" s="30"/>
      <c r="B21" s="30"/>
      <c r="C21" s="30"/>
      <c r="D21" s="30"/>
      <c r="E21" s="30"/>
      <c r="F21" s="30"/>
      <c r="G21" s="30"/>
      <c r="H21" s="30"/>
      <c r="I21" s="30"/>
    </row>
    <row r="22" spans="1:9" x14ac:dyDescent="0.25">
      <c r="A22" s="33"/>
      <c r="B22" s="33"/>
      <c r="C22" s="33"/>
      <c r="D22" s="33"/>
      <c r="E22" s="33"/>
      <c r="F22" s="34"/>
    </row>
    <row r="23" spans="1:9" x14ac:dyDescent="0.25">
      <c r="A23" s="125" t="s">
        <v>50</v>
      </c>
      <c r="B23" s="35" t="s">
        <v>41</v>
      </c>
      <c r="C23" s="36"/>
      <c r="D23" s="35"/>
      <c r="E23" s="36"/>
      <c r="F23" s="37"/>
      <c r="G23" s="126" t="s">
        <v>51</v>
      </c>
      <c r="H23" s="127"/>
      <c r="I23" s="127"/>
    </row>
    <row r="24" spans="1:9" x14ac:dyDescent="0.25">
      <c r="A24" s="125"/>
      <c r="B24" s="35" t="s">
        <v>42</v>
      </c>
      <c r="C24" s="36"/>
      <c r="D24" s="35"/>
      <c r="E24" s="36"/>
      <c r="F24" s="37"/>
    </row>
    <row r="25" spans="1:9" x14ac:dyDescent="0.25">
      <c r="A25" s="125"/>
      <c r="B25" s="35" t="s">
        <v>43</v>
      </c>
      <c r="C25" s="35"/>
      <c r="D25" s="35"/>
      <c r="E25" s="36"/>
      <c r="F25" s="37"/>
    </row>
    <row r="26" spans="1:9" x14ac:dyDescent="0.25">
      <c r="A26" s="125"/>
      <c r="B26" s="35" t="s">
        <v>44</v>
      </c>
      <c r="C26" s="35"/>
      <c r="D26" s="35"/>
      <c r="E26" s="38"/>
      <c r="F26" s="37"/>
    </row>
    <row r="27" spans="1:9" x14ac:dyDescent="0.25">
      <c r="A27" s="125"/>
      <c r="B27" s="35" t="s">
        <v>45</v>
      </c>
      <c r="C27" s="35"/>
      <c r="D27" s="35"/>
      <c r="E27" s="36"/>
      <c r="F27" s="37"/>
    </row>
    <row r="28" spans="1:9" x14ac:dyDescent="0.25">
      <c r="A28" s="125"/>
      <c r="B28" s="35" t="s">
        <v>46</v>
      </c>
      <c r="C28" s="35"/>
      <c r="D28" s="35"/>
      <c r="E28" s="36"/>
      <c r="F28" s="37"/>
    </row>
    <row r="29" spans="1:9" x14ac:dyDescent="0.25">
      <c r="A29" s="125"/>
      <c r="B29" s="35" t="s">
        <v>47</v>
      </c>
      <c r="C29" s="35"/>
      <c r="D29" s="35"/>
      <c r="E29" s="36"/>
      <c r="F29" s="37"/>
    </row>
    <row r="30" spans="1:9" x14ac:dyDescent="0.25">
      <c r="A30" s="125"/>
      <c r="B30" s="35" t="s">
        <v>48</v>
      </c>
      <c r="C30" s="35"/>
      <c r="D30" s="35"/>
      <c r="E30" s="36"/>
      <c r="F30" s="37"/>
    </row>
    <row r="31" spans="1:9" x14ac:dyDescent="0.25">
      <c r="A31" s="125"/>
      <c r="B31" s="35" t="s">
        <v>49</v>
      </c>
      <c r="C31" s="35"/>
      <c r="D31" s="35"/>
      <c r="E31" s="36"/>
      <c r="F31" s="37"/>
    </row>
    <row r="32" spans="1:9" x14ac:dyDescent="0.25">
      <c r="A32" s="35"/>
      <c r="B32" s="35"/>
      <c r="C32" s="35"/>
      <c r="D32" s="35"/>
      <c r="E32" s="35"/>
      <c r="F32" s="37"/>
    </row>
    <row r="33" spans="1:9" x14ac:dyDescent="0.25">
      <c r="A33" s="30"/>
      <c r="B33" s="30"/>
      <c r="C33" s="30"/>
      <c r="D33" s="30"/>
      <c r="E33" s="30"/>
      <c r="F33" s="39"/>
    </row>
    <row r="36" spans="1:9" x14ac:dyDescent="0.25">
      <c r="B36" s="42" t="s">
        <v>52</v>
      </c>
      <c r="C36" s="41" t="s">
        <v>53</v>
      </c>
    </row>
    <row r="37" spans="1:9" x14ac:dyDescent="0.25">
      <c r="B37" s="42"/>
      <c r="C37" s="41"/>
    </row>
    <row r="38" spans="1:9" x14ac:dyDescent="0.25">
      <c r="C38" s="41" t="s">
        <v>54</v>
      </c>
    </row>
    <row r="39" spans="1:9" x14ac:dyDescent="0.25">
      <c r="C39" s="41"/>
    </row>
    <row r="40" spans="1:9" x14ac:dyDescent="0.25">
      <c r="C40" s="41" t="s">
        <v>55</v>
      </c>
    </row>
    <row r="41" spans="1:9" x14ac:dyDescent="0.25">
      <c r="A41" s="30"/>
      <c r="B41" s="30"/>
      <c r="C41" s="30"/>
      <c r="D41" s="30"/>
      <c r="E41" s="30"/>
      <c r="F41" s="30"/>
      <c r="G41" s="30"/>
      <c r="H41" s="30"/>
      <c r="I41" s="30"/>
    </row>
    <row r="43" spans="1:9" ht="15" customHeight="1" x14ac:dyDescent="0.25">
      <c r="A43" s="121" t="s">
        <v>57</v>
      </c>
      <c r="B43" s="42" t="s">
        <v>56</v>
      </c>
    </row>
    <row r="44" spans="1:9" ht="15" customHeight="1" x14ac:dyDescent="0.25">
      <c r="A44" s="121"/>
      <c r="B44" s="42"/>
    </row>
    <row r="45" spans="1:9" x14ac:dyDescent="0.25">
      <c r="A45" s="121"/>
    </row>
    <row r="46" spans="1:9" x14ac:dyDescent="0.25">
      <c r="A46" s="121"/>
    </row>
    <row r="47" spans="1:9" x14ac:dyDescent="0.25">
      <c r="A47" s="121"/>
    </row>
    <row r="48" spans="1:9" x14ac:dyDescent="0.25">
      <c r="A48" s="30"/>
      <c r="B48" s="30"/>
      <c r="C48" s="30"/>
      <c r="D48" s="30"/>
      <c r="E48" s="30"/>
      <c r="F48" s="30"/>
      <c r="G48" s="30"/>
      <c r="H48" s="30"/>
      <c r="I48" s="30"/>
    </row>
    <row r="49" spans="1:9" ht="15" customHeight="1" x14ac:dyDescent="0.25">
      <c r="A49" s="46"/>
    </row>
    <row r="50" spans="1:9" ht="18.75" x14ac:dyDescent="0.3">
      <c r="A50" s="121" t="s">
        <v>58</v>
      </c>
      <c r="B50" t="s">
        <v>59</v>
      </c>
      <c r="C50" s="26" t="s">
        <v>60</v>
      </c>
      <c r="D50" s="26" t="s">
        <v>61</v>
      </c>
      <c r="E50" s="43" t="s">
        <v>62</v>
      </c>
      <c r="H50" s="44" t="s">
        <v>63</v>
      </c>
      <c r="I50" s="24" t="str">
        <f>IF(H6="","",VLOOKUP(H4,archives_dda,10,FALSE))</f>
        <v/>
      </c>
    </row>
    <row r="51" spans="1:9" x14ac:dyDescent="0.25">
      <c r="A51" s="121"/>
      <c r="C51" s="40"/>
      <c r="D51" s="40"/>
      <c r="E51" s="44"/>
      <c r="H51" s="44"/>
      <c r="I51" s="32"/>
    </row>
    <row r="52" spans="1:9" x14ac:dyDescent="0.25">
      <c r="A52" s="121"/>
      <c r="B52" t="s">
        <v>64</v>
      </c>
    </row>
    <row r="53" spans="1:9" x14ac:dyDescent="0.25">
      <c r="A53" s="121"/>
    </row>
    <row r="54" spans="1:9" x14ac:dyDescent="0.25">
      <c r="A54" s="121"/>
      <c r="B54" t="s">
        <v>56</v>
      </c>
    </row>
  </sheetData>
  <mergeCells count="8">
    <mergeCell ref="A50:A54"/>
    <mergeCell ref="A1:H1"/>
    <mergeCell ref="T4:U4"/>
    <mergeCell ref="H6:I6"/>
    <mergeCell ref="A23:A31"/>
    <mergeCell ref="G23:I23"/>
    <mergeCell ref="A43:A47"/>
    <mergeCell ref="H4:I4"/>
  </mergeCells>
  <conditionalFormatting sqref="F13">
    <cfRule type="expression" dxfId="7" priority="3">
      <formula>AND($E$13="TVA")</formula>
    </cfRule>
  </conditionalFormatting>
  <conditionalFormatting sqref="G13">
    <cfRule type="expression" dxfId="6" priority="2">
      <formula>AND($E$13="EXO")</formula>
    </cfRule>
  </conditionalFormatting>
  <conditionalFormatting sqref="H4:I4">
    <cfRule type="cellIs" dxfId="5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85" orientation="portrait" r:id="rId1"/>
  <headerFooter>
    <oddFooter>&amp;L&amp;A - &amp;F&amp;C&amp;P / &amp;N&amp;REdité 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accueil_aller">
                <anchor>
                  <from>
                    <xdr:col>8</xdr:col>
                    <xdr:colOff>419100</xdr:colOff>
                    <xdr:row>0</xdr:row>
                    <xdr:rowOff>180975</xdr:rowOff>
                  </from>
                  <to>
                    <xdr:col>9</xdr:col>
                    <xdr:colOff>638175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version_aller">
                <anchor>
                  <from>
                    <xdr:col>16</xdr:col>
                    <xdr:colOff>419100</xdr:colOff>
                    <xdr:row>0</xdr:row>
                    <xdr:rowOff>180975</xdr:rowOff>
                  </from>
                  <to>
                    <xdr:col>17</xdr:col>
                    <xdr:colOff>638175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clients_aller">
                <anchor>
                  <from>
                    <xdr:col>10</xdr:col>
                    <xdr:colOff>9525</xdr:colOff>
                    <xdr:row>0</xdr:row>
                    <xdr:rowOff>180975</xdr:rowOff>
                  </from>
                  <to>
                    <xdr:col>11</xdr:col>
                    <xdr:colOff>228600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avis_debits_aller">
                <anchor>
                  <from>
                    <xdr:col>11</xdr:col>
                    <xdr:colOff>381000</xdr:colOff>
                    <xdr:row>0</xdr:row>
                    <xdr:rowOff>180975</xdr:rowOff>
                  </from>
                  <to>
                    <xdr:col>12</xdr:col>
                    <xdr:colOff>600075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accueil_avis_credits_aller">
                <anchor>
                  <from>
                    <xdr:col>13</xdr:col>
                    <xdr:colOff>9525</xdr:colOff>
                    <xdr:row>0</xdr:row>
                    <xdr:rowOff>180975</xdr:rowOff>
                  </from>
                  <to>
                    <xdr:col>14</xdr:col>
                    <xdr:colOff>228600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rééditer_ad_aller">
                <anchor>
                  <from>
                    <xdr:col>14</xdr:col>
                    <xdr:colOff>400050</xdr:colOff>
                    <xdr:row>0</xdr:row>
                    <xdr:rowOff>180975</xdr:rowOff>
                  </from>
                  <to>
                    <xdr:col>15</xdr:col>
                    <xdr:colOff>619125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10" name="Button 7">
              <controlPr defaultSize="0" print="0" autoFill="0" autoPict="0" macro="[0]!motifs_dda_aller">
                <anchor>
                  <from>
                    <xdr:col>8</xdr:col>
                    <xdr:colOff>419100</xdr:colOff>
                    <xdr:row>0</xdr:row>
                    <xdr:rowOff>504825</xdr:rowOff>
                  </from>
                  <to>
                    <xdr:col>9</xdr:col>
                    <xdr:colOff>638175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8" r:id="rId11" name="Button 8">
              <controlPr defaultSize="0" print="0" autoFill="0" autoPict="0" macro="[0]!motifs_ddf_aller">
                <anchor>
                  <from>
                    <xdr:col>10</xdr:col>
                    <xdr:colOff>9525</xdr:colOff>
                    <xdr:row>0</xdr:row>
                    <xdr:rowOff>504825</xdr:rowOff>
                  </from>
                  <to>
                    <xdr:col>11</xdr:col>
                    <xdr:colOff>228600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9" r:id="rId12" name="Button 9">
              <controlPr defaultSize="0" print="0" autoFill="0" autoPict="0" macro="[0]!accueil_archives_ad_aller">
                <anchor>
                  <from>
                    <xdr:col>11</xdr:col>
                    <xdr:colOff>381000</xdr:colOff>
                    <xdr:row>0</xdr:row>
                    <xdr:rowOff>504825</xdr:rowOff>
                  </from>
                  <to>
                    <xdr:col>12</xdr:col>
                    <xdr:colOff>600075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13" name="Button 10">
              <controlPr defaultSize="0" print="0" autoFill="0" autoPict="0" macro="[0]!archives_ac_aller">
                <anchor>
                  <from>
                    <xdr:col>13</xdr:col>
                    <xdr:colOff>9525</xdr:colOff>
                    <xdr:row>0</xdr:row>
                    <xdr:rowOff>504825</xdr:rowOff>
                  </from>
                  <to>
                    <xdr:col>14</xdr:col>
                    <xdr:colOff>228600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1" r:id="rId14" name="Button 11">
              <controlPr defaultSize="0" print="0" autoFill="0" autoPict="0" macro="[0]!reediter_ac_aller">
                <anchor>
                  <from>
                    <xdr:col>14</xdr:col>
                    <xdr:colOff>400050</xdr:colOff>
                    <xdr:row>0</xdr:row>
                    <xdr:rowOff>504825</xdr:rowOff>
                  </from>
                  <to>
                    <xdr:col>15</xdr:col>
                    <xdr:colOff>619125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2" r:id="rId15" name="Check Box 12">
              <controlPr defaultSize="0" autoFill="0" autoLine="0" autoPict="0">
                <anchor moveWithCells="1">
                  <from>
                    <xdr:col>1</xdr:col>
                    <xdr:colOff>657225</xdr:colOff>
                    <xdr:row>14</xdr:row>
                    <xdr:rowOff>0</xdr:rowOff>
                  </from>
                  <to>
                    <xdr:col>1</xdr:col>
                    <xdr:colOff>857250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16" name="Check Box 13">
              <controlPr defaultSize="0" autoFill="0" autoLine="0" autoPict="0">
                <anchor moveWithCells="1">
                  <from>
                    <xdr:col>1</xdr:col>
                    <xdr:colOff>657225</xdr:colOff>
                    <xdr:row>14</xdr:row>
                    <xdr:rowOff>171450</xdr:rowOff>
                  </from>
                  <to>
                    <xdr:col>1</xdr:col>
                    <xdr:colOff>857250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17" name="Check Box 14">
              <controlPr defaultSize="0" autoFill="0" autoLine="0" autoPict="0">
                <anchor moveWithCells="1">
                  <from>
                    <xdr:col>1</xdr:col>
                    <xdr:colOff>657225</xdr:colOff>
                    <xdr:row>15</xdr:row>
                    <xdr:rowOff>171450</xdr:rowOff>
                  </from>
                  <to>
                    <xdr:col>1</xdr:col>
                    <xdr:colOff>857250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5" r:id="rId18" name="Check Box 15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0</xdr:rowOff>
                  </from>
                  <to>
                    <xdr:col>4</xdr:col>
                    <xdr:colOff>742950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6" r:id="rId19" name="Check Box 16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180975</xdr:rowOff>
                  </from>
                  <to>
                    <xdr:col>4</xdr:col>
                    <xdr:colOff>742950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7" r:id="rId20" name="Check Box 17">
              <controlPr defaultSize="0" autoFill="0" autoLine="0" autoPict="0">
                <anchor moveWithCells="1">
                  <from>
                    <xdr:col>4</xdr:col>
                    <xdr:colOff>542925</xdr:colOff>
                    <xdr:row>15</xdr:row>
                    <xdr:rowOff>161925</xdr:rowOff>
                  </from>
                  <to>
                    <xdr:col>4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8" r:id="rId21" name="Button 18">
              <controlPr defaultSize="0" print="0" autoFill="0" autoPict="0" macro="[0]!reediter_dda">
                <anchor>
                  <from>
                    <xdr:col>10</xdr:col>
                    <xdr:colOff>600075</xdr:colOff>
                    <xdr:row>3</xdr:row>
                    <xdr:rowOff>28575</xdr:rowOff>
                  </from>
                  <to>
                    <xdr:col>12</xdr:col>
                    <xdr:colOff>57150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1" r:id="rId22" name="Button 21">
              <controlPr defaultSize="0" print="0" autoFill="0" autoPict="0" macro="[0]!reediter_ad_effacer">
                <anchor>
                  <from>
                    <xdr:col>10</xdr:col>
                    <xdr:colOff>609600</xdr:colOff>
                    <xdr:row>5</xdr:row>
                    <xdr:rowOff>104775</xdr:rowOff>
                  </from>
                  <to>
                    <xdr:col>12</xdr:col>
                    <xdr:colOff>66675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'Archives AD'!$A$12:$A$9990</xm:f>
          </x14:formula1>
          <xm:sqref>T4:U4</xm:sqref>
        </x14:dataValidation>
        <x14:dataValidation type="list" allowBlank="1" showInputMessage="1" showErrorMessage="1">
          <x14:formula1>
            <xm:f>'Archives AD'!$A$12:$A$175</xm:f>
          </x14:formula1>
          <xm:sqref>H4:I4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P54"/>
  <sheetViews>
    <sheetView workbookViewId="0">
      <selection activeCell="H10" sqref="H10"/>
    </sheetView>
  </sheetViews>
  <sheetFormatPr baseColWidth="10" defaultRowHeight="15" x14ac:dyDescent="0.25"/>
  <cols>
    <col min="1" max="1" width="5.85546875" customWidth="1"/>
    <col min="2" max="2" width="13" customWidth="1"/>
    <col min="4" max="4" width="13.140625" bestFit="1" customWidth="1"/>
    <col min="5" max="5" width="12.85546875" bestFit="1" customWidth="1"/>
    <col min="9" max="9" width="12.5703125" bestFit="1" customWidth="1"/>
  </cols>
  <sheetData>
    <row r="1" spans="1:16" s="20" customFormat="1" ht="61.5" x14ac:dyDescent="0.9">
      <c r="A1" s="130" t="s">
        <v>16</v>
      </c>
      <c r="B1" s="130"/>
      <c r="C1" s="130"/>
      <c r="D1" s="130"/>
      <c r="E1" s="130"/>
    </row>
    <row r="2" spans="1:16" x14ac:dyDescent="0.25">
      <c r="A2" s="1"/>
      <c r="B2" s="2"/>
    </row>
    <row r="3" spans="1:16" x14ac:dyDescent="0.25">
      <c r="A3" s="1"/>
      <c r="B3" s="2"/>
    </row>
    <row r="4" spans="1:16" ht="18.75" x14ac:dyDescent="0.3">
      <c r="A4" s="21" t="s">
        <v>118</v>
      </c>
      <c r="B4" s="2"/>
      <c r="G4" s="64" t="s">
        <v>119</v>
      </c>
      <c r="H4" s="122" t="str">
        <f>IF(H6="","",prochain_num_ddf)</f>
        <v/>
      </c>
      <c r="I4" s="122"/>
      <c r="P4" s="61" t="s">
        <v>86</v>
      </c>
    </row>
    <row r="5" spans="1:16" x14ac:dyDescent="0.25">
      <c r="A5" s="1"/>
      <c r="B5" s="2"/>
      <c r="P5" s="31" t="str">
        <f>IF(nombre_ac="","",nombre_ac)</f>
        <v/>
      </c>
    </row>
    <row r="6" spans="1:16" ht="18.75" x14ac:dyDescent="0.3">
      <c r="A6" t="s">
        <v>17</v>
      </c>
      <c r="B6" s="47" t="s">
        <v>18</v>
      </c>
      <c r="C6" s="26" t="s">
        <v>19</v>
      </c>
      <c r="D6" s="22" t="s">
        <v>20</v>
      </c>
      <c r="G6" s="22" t="s">
        <v>21</v>
      </c>
      <c r="H6" s="123" t="str">
        <f>IF(virement_date="","",IF(nombre_ac&lt;=0,"",virement_date))</f>
        <v/>
      </c>
      <c r="I6" s="124"/>
    </row>
    <row r="7" spans="1:16" x14ac:dyDescent="0.25">
      <c r="P7" s="61" t="s">
        <v>87</v>
      </c>
    </row>
    <row r="8" spans="1:16" x14ac:dyDescent="0.25">
      <c r="P8" s="31" t="s">
        <v>145</v>
      </c>
    </row>
    <row r="10" spans="1:16" ht="18.75" x14ac:dyDescent="0.3">
      <c r="B10" t="s">
        <v>22</v>
      </c>
      <c r="C10" s="59" t="str">
        <f>IF(H6="","",client_nom)</f>
        <v/>
      </c>
      <c r="G10" t="s">
        <v>37</v>
      </c>
      <c r="H10" s="115" t="str">
        <f>IF(H6="","",Code_Client)</f>
        <v/>
      </c>
    </row>
    <row r="11" spans="1:16" x14ac:dyDescent="0.25">
      <c r="B11" t="s">
        <v>23</v>
      </c>
      <c r="C11" s="25" t="str">
        <f>IF(H6="","",H6)</f>
        <v/>
      </c>
      <c r="D11" s="31" t="str">
        <f>IF(C11="","","pour")</f>
        <v/>
      </c>
      <c r="E11" s="49" t="str">
        <f>IF(C11="","",virement_montant)</f>
        <v/>
      </c>
    </row>
    <row r="12" spans="1:16" x14ac:dyDescent="0.25">
      <c r="B12" t="s">
        <v>24</v>
      </c>
      <c r="C12" s="27" t="str">
        <f>IF(H6="","","AC n° ")</f>
        <v/>
      </c>
      <c r="D12" s="31" t="str">
        <f>IF(H6="","",VLOOKUP($P$8,avis_credits,2,FALSE))</f>
        <v/>
      </c>
      <c r="E12" s="51" t="str">
        <f>IF(H6="","",VLOOKUP(P8,avis_credits,3,FALSE))</f>
        <v/>
      </c>
      <c r="I12" s="29" t="s">
        <v>38</v>
      </c>
    </row>
    <row r="13" spans="1:16" ht="18.75" x14ac:dyDescent="0.3">
      <c r="B13" t="s">
        <v>25</v>
      </c>
      <c r="C13" s="47" t="s">
        <v>26</v>
      </c>
      <c r="D13" s="26" t="s">
        <v>27</v>
      </c>
      <c r="E13" s="52" t="str">
        <f>IF(H6="","",IF(VLOOKUP(P8,avis_credits,5,FALSE)=0,"EXO","TVA"))</f>
        <v/>
      </c>
      <c r="F13" s="26" t="s">
        <v>28</v>
      </c>
      <c r="G13" s="26" t="s">
        <v>29</v>
      </c>
      <c r="H13" s="23"/>
      <c r="I13" s="58" t="str">
        <f>IF(H6="","",VLOOKUP(P8,avis_credits,6,FALSE))</f>
        <v/>
      </c>
    </row>
    <row r="15" spans="1:16" x14ac:dyDescent="0.25">
      <c r="B15" t="s">
        <v>30</v>
      </c>
      <c r="C15" t="s">
        <v>31</v>
      </c>
      <c r="F15" t="s">
        <v>34</v>
      </c>
    </row>
    <row r="16" spans="1:16" x14ac:dyDescent="0.25">
      <c r="C16" t="s">
        <v>32</v>
      </c>
      <c r="F16" t="s">
        <v>35</v>
      </c>
    </row>
    <row r="17" spans="1:9" x14ac:dyDescent="0.25">
      <c r="C17" t="s">
        <v>33</v>
      </c>
      <c r="F17" t="s">
        <v>39</v>
      </c>
    </row>
    <row r="19" spans="1:9" x14ac:dyDescent="0.25">
      <c r="B19" t="s">
        <v>40</v>
      </c>
    </row>
    <row r="21" spans="1:9" x14ac:dyDescent="0.25">
      <c r="A21" s="30"/>
      <c r="B21" s="30"/>
      <c r="C21" s="30"/>
      <c r="D21" s="30"/>
      <c r="E21" s="30"/>
      <c r="F21" s="30"/>
      <c r="G21" s="30"/>
      <c r="H21" s="30"/>
      <c r="I21" s="30"/>
    </row>
    <row r="22" spans="1:9" x14ac:dyDescent="0.25">
      <c r="A22" s="33"/>
      <c r="B22" s="33"/>
      <c r="C22" s="33"/>
      <c r="D22" s="33"/>
      <c r="E22" s="33"/>
      <c r="F22" s="34"/>
    </row>
    <row r="23" spans="1:9" ht="15" customHeight="1" x14ac:dyDescent="0.25">
      <c r="A23" s="125" t="s">
        <v>50</v>
      </c>
      <c r="B23" s="35" t="s">
        <v>41</v>
      </c>
      <c r="C23" s="36"/>
      <c r="D23" s="35"/>
      <c r="E23" s="36"/>
      <c r="F23" s="37"/>
      <c r="G23" s="126" t="s">
        <v>51</v>
      </c>
      <c r="H23" s="127"/>
      <c r="I23" s="127"/>
    </row>
    <row r="24" spans="1:9" x14ac:dyDescent="0.25">
      <c r="A24" s="125"/>
      <c r="B24" s="35" t="s">
        <v>42</v>
      </c>
      <c r="C24" s="36"/>
      <c r="D24" s="35"/>
      <c r="E24" s="36"/>
      <c r="F24" s="37"/>
    </row>
    <row r="25" spans="1:9" x14ac:dyDescent="0.25">
      <c r="A25" s="125"/>
      <c r="B25" s="35" t="s">
        <v>43</v>
      </c>
      <c r="C25" s="35"/>
      <c r="D25" s="35"/>
      <c r="E25" s="36"/>
      <c r="F25" s="37"/>
    </row>
    <row r="26" spans="1:9" x14ac:dyDescent="0.25">
      <c r="A26" s="125"/>
      <c r="B26" s="35" t="s">
        <v>44</v>
      </c>
      <c r="C26" s="35"/>
      <c r="D26" s="35"/>
      <c r="E26" s="38"/>
      <c r="F26" s="37"/>
    </row>
    <row r="27" spans="1:9" x14ac:dyDescent="0.25">
      <c r="A27" s="125"/>
      <c r="B27" s="35" t="s">
        <v>45</v>
      </c>
      <c r="C27" s="35"/>
      <c r="D27" s="35"/>
      <c r="E27" s="36"/>
      <c r="F27" s="37"/>
    </row>
    <row r="28" spans="1:9" x14ac:dyDescent="0.25">
      <c r="A28" s="125"/>
      <c r="B28" s="35" t="s">
        <v>46</v>
      </c>
      <c r="C28" s="35"/>
      <c r="D28" s="35"/>
      <c r="E28" s="36"/>
      <c r="F28" s="37"/>
    </row>
    <row r="29" spans="1:9" x14ac:dyDescent="0.25">
      <c r="A29" s="125"/>
      <c r="B29" s="35" t="s">
        <v>47</v>
      </c>
      <c r="C29" s="35"/>
      <c r="D29" s="35"/>
      <c r="E29" s="36"/>
      <c r="F29" s="37"/>
    </row>
    <row r="30" spans="1:9" x14ac:dyDescent="0.25">
      <c r="A30" s="125"/>
      <c r="B30" s="35" t="s">
        <v>48</v>
      </c>
      <c r="C30" s="35"/>
      <c r="D30" s="35"/>
      <c r="E30" s="36"/>
      <c r="F30" s="37"/>
    </row>
    <row r="31" spans="1:9" x14ac:dyDescent="0.25">
      <c r="A31" s="125"/>
      <c r="B31" s="35" t="s">
        <v>49</v>
      </c>
      <c r="C31" s="35"/>
      <c r="D31" s="35"/>
      <c r="E31" s="36"/>
      <c r="F31" s="37"/>
    </row>
    <row r="32" spans="1:9" x14ac:dyDescent="0.25">
      <c r="A32" s="35"/>
      <c r="B32" s="35"/>
      <c r="C32" s="35"/>
      <c r="D32" s="35"/>
      <c r="E32" s="35"/>
      <c r="F32" s="37"/>
    </row>
    <row r="33" spans="1:9" x14ac:dyDescent="0.25">
      <c r="A33" s="30"/>
      <c r="B33" s="30"/>
      <c r="C33" s="30"/>
      <c r="D33" s="30"/>
      <c r="E33" s="30"/>
      <c r="F33" s="39"/>
    </row>
    <row r="36" spans="1:9" x14ac:dyDescent="0.25">
      <c r="B36" s="42" t="s">
        <v>52</v>
      </c>
      <c r="C36" s="41" t="s">
        <v>53</v>
      </c>
    </row>
    <row r="37" spans="1:9" x14ac:dyDescent="0.25">
      <c r="B37" s="42"/>
      <c r="C37" s="41"/>
    </row>
    <row r="38" spans="1:9" x14ac:dyDescent="0.25">
      <c r="C38" s="41" t="s">
        <v>54</v>
      </c>
    </row>
    <row r="39" spans="1:9" x14ac:dyDescent="0.25">
      <c r="C39" s="41"/>
    </row>
    <row r="40" spans="1:9" x14ac:dyDescent="0.25">
      <c r="C40" s="41" t="s">
        <v>55</v>
      </c>
    </row>
    <row r="41" spans="1:9" x14ac:dyDescent="0.25">
      <c r="A41" s="30"/>
      <c r="B41" s="30"/>
      <c r="C41" s="30"/>
      <c r="D41" s="30"/>
      <c r="E41" s="30"/>
      <c r="F41" s="30"/>
      <c r="G41" s="30"/>
      <c r="H41" s="30"/>
      <c r="I41" s="30"/>
    </row>
    <row r="43" spans="1:9" ht="15" customHeight="1" x14ac:dyDescent="0.25">
      <c r="A43" s="121" t="s">
        <v>57</v>
      </c>
      <c r="B43" s="42" t="s">
        <v>56</v>
      </c>
    </row>
    <row r="44" spans="1:9" x14ac:dyDescent="0.25">
      <c r="A44" s="121"/>
      <c r="B44" s="42"/>
    </row>
    <row r="45" spans="1:9" x14ac:dyDescent="0.25">
      <c r="A45" s="121"/>
    </row>
    <row r="46" spans="1:9" x14ac:dyDescent="0.25">
      <c r="A46" s="121"/>
    </row>
    <row r="47" spans="1:9" x14ac:dyDescent="0.25">
      <c r="A47" s="121"/>
    </row>
    <row r="48" spans="1:9" x14ac:dyDescent="0.25">
      <c r="A48" s="30"/>
      <c r="B48" s="30"/>
      <c r="C48" s="30"/>
      <c r="D48" s="30"/>
      <c r="E48" s="30"/>
      <c r="F48" s="30"/>
      <c r="G48" s="30"/>
      <c r="H48" s="30"/>
      <c r="I48" s="30"/>
    </row>
    <row r="49" spans="1:9" x14ac:dyDescent="0.25">
      <c r="A49" s="46"/>
    </row>
    <row r="50" spans="1:9" ht="18.75" customHeight="1" x14ac:dyDescent="0.3">
      <c r="A50" s="121" t="s">
        <v>58</v>
      </c>
      <c r="B50" t="s">
        <v>59</v>
      </c>
      <c r="C50" s="26" t="s">
        <v>60</v>
      </c>
      <c r="D50" s="26" t="s">
        <v>61</v>
      </c>
      <c r="E50" s="43" t="s">
        <v>62</v>
      </c>
      <c r="H50" s="44" t="s">
        <v>63</v>
      </c>
      <c r="I50" s="24" t="str">
        <f>IF(H6="","",VLOOKUP(P8,avis_credits,4,FALSE))</f>
        <v/>
      </c>
    </row>
    <row r="51" spans="1:9" x14ac:dyDescent="0.25">
      <c r="A51" s="121"/>
      <c r="C51" s="40"/>
      <c r="D51" s="40"/>
      <c r="E51" s="44"/>
      <c r="H51" s="44"/>
      <c r="I51" s="32"/>
    </row>
    <row r="52" spans="1:9" x14ac:dyDescent="0.25">
      <c r="A52" s="121"/>
      <c r="B52" t="s">
        <v>64</v>
      </c>
    </row>
    <row r="53" spans="1:9" x14ac:dyDescent="0.25">
      <c r="A53" s="121"/>
    </row>
    <row r="54" spans="1:9" x14ac:dyDescent="0.25">
      <c r="A54" s="121"/>
      <c r="B54" t="s">
        <v>56</v>
      </c>
    </row>
  </sheetData>
  <mergeCells count="7">
    <mergeCell ref="A43:A47"/>
    <mergeCell ref="A50:A54"/>
    <mergeCell ref="A1:E1"/>
    <mergeCell ref="H4:I4"/>
    <mergeCell ref="H6:I6"/>
    <mergeCell ref="A23:A31"/>
    <mergeCell ref="G23:I23"/>
  </mergeCells>
  <conditionalFormatting sqref="F13">
    <cfRule type="expression" dxfId="4" priority="2">
      <formula>AND(E13="TVA")</formula>
    </cfRule>
  </conditionalFormatting>
  <conditionalFormatting sqref="G13">
    <cfRule type="expression" dxfId="3" priority="1">
      <formula>AND(E13="EXO")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accueil_aller">
                <anchor>
                  <from>
                    <xdr:col>8</xdr:col>
                    <xdr:colOff>447675</xdr:colOff>
                    <xdr:row>0</xdr:row>
                    <xdr:rowOff>180975</xdr:rowOff>
                  </from>
                  <to>
                    <xdr:col>9</xdr:col>
                    <xdr:colOff>590550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version_aller">
                <anchor>
                  <from>
                    <xdr:col>16</xdr:col>
                    <xdr:colOff>371475</xdr:colOff>
                    <xdr:row>0</xdr:row>
                    <xdr:rowOff>180975</xdr:rowOff>
                  </from>
                  <to>
                    <xdr:col>17</xdr:col>
                    <xdr:colOff>590550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clients_aller">
                <anchor>
                  <from>
                    <xdr:col>9</xdr:col>
                    <xdr:colOff>723900</xdr:colOff>
                    <xdr:row>0</xdr:row>
                    <xdr:rowOff>180975</xdr:rowOff>
                  </from>
                  <to>
                    <xdr:col>11</xdr:col>
                    <xdr:colOff>180975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Button 4">
              <controlPr defaultSize="0" print="0" autoFill="0" autoPict="0" macro="[0]!avis_debits_aller">
                <anchor>
                  <from>
                    <xdr:col>11</xdr:col>
                    <xdr:colOff>333375</xdr:colOff>
                    <xdr:row>0</xdr:row>
                    <xdr:rowOff>180975</xdr:rowOff>
                  </from>
                  <to>
                    <xdr:col>12</xdr:col>
                    <xdr:colOff>552450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8" name="Button 5">
              <controlPr defaultSize="0" print="0" autoFill="0" autoPict="0" macro="[0]!accueil_avis_credits_aller">
                <anchor>
                  <from>
                    <xdr:col>12</xdr:col>
                    <xdr:colOff>723900</xdr:colOff>
                    <xdr:row>0</xdr:row>
                    <xdr:rowOff>180975</xdr:rowOff>
                  </from>
                  <to>
                    <xdr:col>14</xdr:col>
                    <xdr:colOff>180975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Button 6">
              <controlPr defaultSize="0" print="0" autoFill="0" autoPict="0" macro="[0]!rééditer_ad_aller">
                <anchor>
                  <from>
                    <xdr:col>14</xdr:col>
                    <xdr:colOff>352425</xdr:colOff>
                    <xdr:row>0</xdr:row>
                    <xdr:rowOff>180975</xdr:rowOff>
                  </from>
                  <to>
                    <xdr:col>15</xdr:col>
                    <xdr:colOff>571500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0" name="Button 17">
              <controlPr defaultSize="0" print="0" autoFill="0" autoPict="0" macro="[0]!motifs_dda_aller">
                <anchor>
                  <from>
                    <xdr:col>8</xdr:col>
                    <xdr:colOff>447675</xdr:colOff>
                    <xdr:row>0</xdr:row>
                    <xdr:rowOff>495300</xdr:rowOff>
                  </from>
                  <to>
                    <xdr:col>9</xdr:col>
                    <xdr:colOff>590550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4" r:id="rId11" name="Button 18">
              <controlPr defaultSize="0" print="0" autoFill="0" autoPict="0" macro="[0]!motifs_ddf_aller">
                <anchor>
                  <from>
                    <xdr:col>9</xdr:col>
                    <xdr:colOff>723900</xdr:colOff>
                    <xdr:row>0</xdr:row>
                    <xdr:rowOff>495300</xdr:rowOff>
                  </from>
                  <to>
                    <xdr:col>11</xdr:col>
                    <xdr:colOff>180975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5" r:id="rId12" name="Button 19">
              <controlPr defaultSize="0" print="0" autoFill="0" autoPict="0" macro="[0]!accueil_archives_ad_aller">
                <anchor>
                  <from>
                    <xdr:col>11</xdr:col>
                    <xdr:colOff>333375</xdr:colOff>
                    <xdr:row>0</xdr:row>
                    <xdr:rowOff>495300</xdr:rowOff>
                  </from>
                  <to>
                    <xdr:col>12</xdr:col>
                    <xdr:colOff>552450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6" r:id="rId13" name="Button 20">
              <controlPr defaultSize="0" print="0" autoFill="0" autoPict="0" macro="[0]!archives_ac_aller">
                <anchor>
                  <from>
                    <xdr:col>12</xdr:col>
                    <xdr:colOff>723900</xdr:colOff>
                    <xdr:row>0</xdr:row>
                    <xdr:rowOff>495300</xdr:rowOff>
                  </from>
                  <to>
                    <xdr:col>14</xdr:col>
                    <xdr:colOff>180975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7" r:id="rId14" name="Button 21">
              <controlPr defaultSize="0" print="0" autoFill="0" autoPict="0" macro="[0]!reediter_ac_aller">
                <anchor>
                  <from>
                    <xdr:col>14</xdr:col>
                    <xdr:colOff>352425</xdr:colOff>
                    <xdr:row>0</xdr:row>
                    <xdr:rowOff>495300</xdr:rowOff>
                  </from>
                  <to>
                    <xdr:col>15</xdr:col>
                    <xdr:colOff>571500</xdr:colOff>
                    <xdr:row>0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8" r:id="rId15" name="Check Box 22">
              <controlPr defaultSize="0" autoFill="0" autoLine="0" autoPict="0">
                <anchor moveWithCells="1">
                  <from>
                    <xdr:col>1</xdr:col>
                    <xdr:colOff>647700</xdr:colOff>
                    <xdr:row>14</xdr:row>
                    <xdr:rowOff>0</xdr:rowOff>
                  </from>
                  <to>
                    <xdr:col>1</xdr:col>
                    <xdr:colOff>819150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1" r:id="rId16" name="Check Box 25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0</xdr:rowOff>
                  </from>
                  <to>
                    <xdr:col>4</xdr:col>
                    <xdr:colOff>742950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2" r:id="rId17" name="Check Box 26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180975</xdr:rowOff>
                  </from>
                  <to>
                    <xdr:col>4</xdr:col>
                    <xdr:colOff>742950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3" r:id="rId18" name="Check Box 27">
              <controlPr defaultSize="0" autoFill="0" autoLine="0" autoPict="0">
                <anchor moveWithCells="1">
                  <from>
                    <xdr:col>4</xdr:col>
                    <xdr:colOff>542925</xdr:colOff>
                    <xdr:row>15</xdr:row>
                    <xdr:rowOff>161925</xdr:rowOff>
                  </from>
                  <to>
                    <xdr:col>4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4" r:id="rId19" name="Check Box 28">
              <controlPr defaultSize="0" autoFill="0" autoLine="0" autoPict="0">
                <anchor moveWithCells="1">
                  <from>
                    <xdr:col>1</xdr:col>
                    <xdr:colOff>647700</xdr:colOff>
                    <xdr:row>14</xdr:row>
                    <xdr:rowOff>180975</xdr:rowOff>
                  </from>
                  <to>
                    <xdr:col>1</xdr:col>
                    <xdr:colOff>819150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5" r:id="rId20" name="Check Box 29">
              <controlPr defaultSize="0" autoFill="0" autoLine="0" autoPict="0">
                <anchor moveWithCells="1">
                  <from>
                    <xdr:col>1</xdr:col>
                    <xdr:colOff>647700</xdr:colOff>
                    <xdr:row>15</xdr:row>
                    <xdr:rowOff>171450</xdr:rowOff>
                  </from>
                  <to>
                    <xdr:col>1</xdr:col>
                    <xdr:colOff>819150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51" r:id="rId21" name="Button 35">
              <controlPr defaultSize="0" print="0" autoFill="0" autoPict="0" macro="[0]!Module4.imprimer_filigrane_ddf">
                <anchor>
                  <from>
                    <xdr:col>10</xdr:col>
                    <xdr:colOff>552450</xdr:colOff>
                    <xdr:row>3</xdr:row>
                    <xdr:rowOff>0</xdr:rowOff>
                  </from>
                  <to>
                    <xdr:col>12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Accueil!$I$27:$I$36</xm:f>
          </x14:formula1>
          <xm:sqref>P8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114"/>
  <sheetViews>
    <sheetView workbookViewId="0">
      <selection activeCell="G5" sqref="G5"/>
    </sheetView>
  </sheetViews>
  <sheetFormatPr baseColWidth="10" defaultRowHeight="15" x14ac:dyDescent="0.25"/>
  <cols>
    <col min="1" max="1" width="10.5703125" customWidth="1"/>
    <col min="7" max="7" width="14.42578125" bestFit="1" customWidth="1"/>
    <col min="8" max="8" width="14.140625" bestFit="1" customWidth="1"/>
    <col min="12" max="12" width="11.42578125" style="22"/>
    <col min="13" max="13" width="30" style="22" customWidth="1"/>
    <col min="14" max="14" width="11.42578125" style="22"/>
  </cols>
  <sheetData>
    <row r="1" spans="1:16" s="20" customFormat="1" ht="61.5" x14ac:dyDescent="0.9">
      <c r="A1" s="130" t="s">
        <v>120</v>
      </c>
      <c r="B1" s="130"/>
      <c r="C1" s="130"/>
      <c r="D1" s="130"/>
      <c r="E1" s="130"/>
      <c r="F1" s="130"/>
      <c r="G1" s="130"/>
      <c r="L1" s="68"/>
      <c r="M1" s="68"/>
      <c r="N1" s="68"/>
    </row>
    <row r="2" spans="1:16" x14ac:dyDescent="0.25">
      <c r="A2" s="1"/>
      <c r="B2" s="2"/>
    </row>
    <row r="3" spans="1:16" x14ac:dyDescent="0.25">
      <c r="A3" s="55" t="s">
        <v>69</v>
      </c>
      <c r="C3" s="56">
        <f>année</f>
        <v>2021</v>
      </c>
      <c r="K3" s="8"/>
      <c r="L3" s="31"/>
      <c r="M3" s="31"/>
      <c r="O3" s="8"/>
      <c r="P3" s="22"/>
    </row>
    <row r="4" spans="1:16" x14ac:dyDescent="0.25">
      <c r="A4" t="s">
        <v>80</v>
      </c>
      <c r="C4" s="28">
        <f>IF(G5="","",G5+1)</f>
        <v>1</v>
      </c>
      <c r="E4" t="s">
        <v>78</v>
      </c>
      <c r="G4" s="31" t="s">
        <v>146</v>
      </c>
      <c r="K4" s="8"/>
      <c r="O4" s="8"/>
      <c r="P4" s="22"/>
    </row>
    <row r="5" spans="1:16" x14ac:dyDescent="0.25">
      <c r="A5" s="55" t="s">
        <v>126</v>
      </c>
      <c r="B5" s="2"/>
      <c r="C5" s="31" t="str">
        <f>IF(LEN(C4)=1,C3&amp;"-"&amp;"000"&amp;C4,IF(LEN(C4)=2,C3&amp;"-"&amp;"00"&amp;C4,IF(LEN(C4)=3,C3&amp;"-"&amp;"0"&amp;C4,C3&amp;"-"&amp;C4)))</f>
        <v>2021-0001</v>
      </c>
      <c r="E5" t="s">
        <v>127</v>
      </c>
      <c r="G5" s="28" t="str">
        <f>IF(G4="","",RIGHT(G4,4))</f>
        <v>0000</v>
      </c>
      <c r="K5" s="8"/>
      <c r="O5" s="8"/>
      <c r="P5" s="22"/>
    </row>
    <row r="6" spans="1:16" x14ac:dyDescent="0.25">
      <c r="K6" s="8"/>
      <c r="O6" s="8"/>
      <c r="P6" s="22"/>
    </row>
    <row r="7" spans="1:16" x14ac:dyDescent="0.25">
      <c r="K7" s="8"/>
      <c r="O7" s="8"/>
      <c r="P7" s="22"/>
    </row>
    <row r="8" spans="1:16" x14ac:dyDescent="0.25">
      <c r="K8" s="8"/>
    </row>
    <row r="10" spans="1:16" x14ac:dyDescent="0.25">
      <c r="A10" s="69" t="s">
        <v>121</v>
      </c>
      <c r="B10" s="69" t="s">
        <v>68</v>
      </c>
      <c r="C10" s="69" t="s">
        <v>72</v>
      </c>
      <c r="D10" s="69" t="s">
        <v>22</v>
      </c>
      <c r="E10" s="69" t="s">
        <v>6</v>
      </c>
      <c r="F10" s="69" t="s">
        <v>73</v>
      </c>
      <c r="G10" s="69" t="s">
        <v>74</v>
      </c>
      <c r="H10" s="69" t="s">
        <v>75</v>
      </c>
      <c r="I10" s="69" t="s">
        <v>76</v>
      </c>
      <c r="J10" s="69" t="s">
        <v>77</v>
      </c>
      <c r="K10" s="69" t="s">
        <v>29</v>
      </c>
      <c r="L10" s="69" t="s">
        <v>89</v>
      </c>
      <c r="M10" s="69" t="s">
        <v>110</v>
      </c>
      <c r="N10" s="69" t="s">
        <v>111</v>
      </c>
    </row>
    <row r="11" spans="1:16" x14ac:dyDescent="0.25">
      <c r="A11" s="22"/>
      <c r="B11" s="22"/>
      <c r="C11" s="57"/>
      <c r="E11" s="22"/>
      <c r="F11" s="57"/>
      <c r="G11" s="48"/>
      <c r="H11" s="22"/>
      <c r="I11" s="57"/>
      <c r="J11" s="45"/>
      <c r="K11" s="45"/>
      <c r="M11" s="22" t="str">
        <f t="shared" ref="M11" si="0">IF(A11="","",A11&amp;"-"&amp;D11&amp;"-"&amp;B11&amp;"."&amp;TEXT(C11,"mm")&amp;"."&amp;TEXT(C11,"jj"))</f>
        <v/>
      </c>
      <c r="N11" s="66" t="str">
        <f t="shared" ref="N11" si="1">IF(A11="","",HYPERLINK("I:\\AHD\AHD-CLIENT\AHD-DDF\"&amp;B11&amp;"\"&amp;M11&amp;".pdf",A11))</f>
        <v/>
      </c>
    </row>
    <row r="12" spans="1:16" x14ac:dyDescent="0.25">
      <c r="A12" s="22"/>
      <c r="B12" s="22"/>
      <c r="C12" s="57"/>
      <c r="E12" s="22"/>
      <c r="F12" s="57"/>
      <c r="G12" s="48"/>
      <c r="H12" s="22"/>
      <c r="I12" s="57"/>
      <c r="J12" s="45"/>
      <c r="K12" s="45"/>
      <c r="N12" s="66"/>
    </row>
    <row r="13" spans="1:16" x14ac:dyDescent="0.25">
      <c r="A13" s="22"/>
      <c r="B13" s="22"/>
      <c r="C13" s="57"/>
      <c r="E13" s="22"/>
      <c r="F13" s="57"/>
      <c r="G13" s="48"/>
      <c r="H13" s="22"/>
      <c r="I13" s="57"/>
      <c r="J13" s="45"/>
      <c r="K13" s="45"/>
      <c r="N13" s="66"/>
    </row>
    <row r="14" spans="1:16" x14ac:dyDescent="0.25">
      <c r="A14" s="22"/>
      <c r="B14" s="22"/>
      <c r="C14" s="57"/>
      <c r="E14" s="22"/>
      <c r="F14" s="57"/>
      <c r="G14" s="48"/>
      <c r="H14" s="22"/>
      <c r="I14" s="57"/>
      <c r="J14" s="45"/>
      <c r="K14" s="45"/>
      <c r="N14" s="66"/>
    </row>
    <row r="15" spans="1:16" x14ac:dyDescent="0.25">
      <c r="A15" s="22"/>
      <c r="B15" s="22"/>
      <c r="C15" s="57"/>
      <c r="E15" s="22"/>
      <c r="F15" s="57"/>
      <c r="G15" s="48"/>
      <c r="H15" s="22"/>
      <c r="I15" s="57"/>
      <c r="J15" s="45"/>
      <c r="K15" s="45"/>
      <c r="N15" s="66"/>
    </row>
    <row r="16" spans="1:16" x14ac:dyDescent="0.25">
      <c r="A16" s="22"/>
      <c r="B16" s="22"/>
      <c r="C16" s="57"/>
      <c r="E16" s="22"/>
      <c r="F16" s="57"/>
      <c r="G16" s="48"/>
      <c r="H16" s="22"/>
      <c r="I16" s="57"/>
      <c r="J16" s="45"/>
      <c r="K16" s="45"/>
      <c r="N16" s="66"/>
    </row>
    <row r="17" spans="1:14" x14ac:dyDescent="0.25">
      <c r="A17" s="22"/>
      <c r="B17" s="22"/>
      <c r="C17" s="57"/>
      <c r="E17" s="22"/>
      <c r="F17" s="57"/>
      <c r="G17" s="48"/>
      <c r="H17" s="22"/>
      <c r="I17" s="57"/>
      <c r="J17" s="45"/>
      <c r="K17" s="45"/>
      <c r="N17" s="66"/>
    </row>
    <row r="18" spans="1:14" x14ac:dyDescent="0.25">
      <c r="A18" s="22"/>
      <c r="B18" s="22"/>
      <c r="C18" s="57"/>
      <c r="E18" s="22"/>
      <c r="F18" s="57"/>
      <c r="G18" s="48"/>
      <c r="H18" s="22"/>
      <c r="I18" s="57"/>
      <c r="J18" s="45"/>
      <c r="K18" s="45"/>
      <c r="N18" s="66"/>
    </row>
    <row r="19" spans="1:14" x14ac:dyDescent="0.25">
      <c r="A19" s="22"/>
      <c r="B19" s="22"/>
      <c r="C19" s="57"/>
      <c r="E19" s="22"/>
      <c r="F19" s="57"/>
      <c r="G19" s="48"/>
      <c r="H19" s="22"/>
      <c r="I19" s="57"/>
      <c r="J19" s="45"/>
      <c r="K19" s="45"/>
      <c r="N19" s="66"/>
    </row>
    <row r="20" spans="1:14" x14ac:dyDescent="0.25">
      <c r="A20" s="22"/>
      <c r="B20" s="22"/>
      <c r="C20" s="57"/>
      <c r="E20" s="22"/>
      <c r="F20" s="57"/>
      <c r="G20" s="48"/>
      <c r="H20" s="22"/>
      <c r="I20" s="57"/>
      <c r="J20" s="45"/>
      <c r="K20" s="45"/>
      <c r="N20" s="66"/>
    </row>
    <row r="21" spans="1:14" x14ac:dyDescent="0.25">
      <c r="A21" s="22"/>
      <c r="B21" s="22"/>
      <c r="C21" s="57"/>
      <c r="E21" s="22"/>
      <c r="F21" s="57"/>
      <c r="G21" s="48"/>
      <c r="H21" s="22"/>
      <c r="I21" s="57"/>
      <c r="J21" s="45"/>
      <c r="K21" s="45"/>
      <c r="N21" s="66"/>
    </row>
    <row r="22" spans="1:14" x14ac:dyDescent="0.25">
      <c r="A22" s="22"/>
      <c r="B22" s="22"/>
      <c r="C22" s="57"/>
      <c r="E22" s="22"/>
      <c r="F22" s="57"/>
      <c r="G22" s="48"/>
      <c r="H22" s="22"/>
      <c r="I22" s="57"/>
      <c r="J22" s="45"/>
      <c r="K22" s="45"/>
      <c r="N22" s="66"/>
    </row>
    <row r="23" spans="1:14" x14ac:dyDescent="0.25">
      <c r="A23" s="22"/>
      <c r="B23" s="22"/>
      <c r="C23" s="57"/>
      <c r="E23" s="22"/>
      <c r="F23" s="57"/>
      <c r="G23" s="48"/>
      <c r="H23" s="22"/>
      <c r="I23" s="57"/>
      <c r="J23" s="45"/>
      <c r="K23" s="45"/>
      <c r="N23" s="66"/>
    </row>
    <row r="24" spans="1:14" x14ac:dyDescent="0.25">
      <c r="A24" s="22"/>
      <c r="B24" s="22"/>
      <c r="C24" s="57"/>
      <c r="E24" s="22"/>
      <c r="F24" s="57"/>
      <c r="G24" s="48"/>
      <c r="H24" s="22"/>
      <c r="I24" s="57"/>
      <c r="J24" s="45"/>
      <c r="K24" s="45"/>
      <c r="N24" s="66"/>
    </row>
    <row r="25" spans="1:14" x14ac:dyDescent="0.25">
      <c r="A25" s="22"/>
      <c r="B25" s="22"/>
      <c r="C25" s="57"/>
      <c r="E25" s="22"/>
      <c r="F25" s="57"/>
      <c r="G25" s="48"/>
      <c r="H25" s="22"/>
      <c r="I25" s="57"/>
      <c r="J25" s="45"/>
      <c r="K25" s="45"/>
      <c r="N25" s="66"/>
    </row>
    <row r="26" spans="1:14" x14ac:dyDescent="0.25">
      <c r="A26" s="22"/>
      <c r="B26" s="22"/>
      <c r="C26" s="57"/>
      <c r="E26" s="22"/>
      <c r="F26" s="57"/>
      <c r="G26" s="48"/>
      <c r="H26" s="22"/>
      <c r="I26" s="57"/>
      <c r="J26" s="45"/>
      <c r="K26" s="45"/>
      <c r="N26" s="66"/>
    </row>
    <row r="27" spans="1:14" x14ac:dyDescent="0.25">
      <c r="A27" s="22"/>
      <c r="B27" s="22"/>
      <c r="C27" s="57"/>
      <c r="E27" s="22"/>
      <c r="F27" s="57"/>
      <c r="G27" s="48"/>
      <c r="H27" s="22"/>
      <c r="I27" s="57"/>
      <c r="J27" s="45"/>
      <c r="K27" s="45"/>
      <c r="N27" s="66"/>
    </row>
    <row r="28" spans="1:14" x14ac:dyDescent="0.25">
      <c r="A28" s="22"/>
      <c r="B28" s="22"/>
      <c r="C28" s="57"/>
      <c r="E28" s="22"/>
      <c r="F28" s="57"/>
      <c r="G28" s="48"/>
      <c r="H28" s="22"/>
      <c r="I28" s="57"/>
      <c r="J28" s="45"/>
      <c r="K28" s="45"/>
      <c r="N28" s="66"/>
    </row>
    <row r="29" spans="1:14" x14ac:dyDescent="0.25">
      <c r="A29" s="22"/>
      <c r="B29" s="22"/>
      <c r="C29" s="57"/>
      <c r="E29" s="22"/>
      <c r="F29" s="57"/>
      <c r="G29" s="48"/>
      <c r="H29" s="22"/>
      <c r="I29" s="57"/>
      <c r="J29" s="45"/>
      <c r="K29" s="45"/>
      <c r="N29" s="66"/>
    </row>
    <row r="30" spans="1:14" x14ac:dyDescent="0.25">
      <c r="A30" s="22"/>
      <c r="B30" s="22"/>
      <c r="C30" s="57"/>
      <c r="E30" s="22"/>
      <c r="F30" s="57"/>
      <c r="G30" s="48"/>
      <c r="H30" s="22"/>
      <c r="I30" s="57"/>
      <c r="J30" s="45"/>
      <c r="K30" s="45"/>
      <c r="N30" s="66"/>
    </row>
    <row r="31" spans="1:14" x14ac:dyDescent="0.25">
      <c r="A31" s="22"/>
      <c r="B31" s="22"/>
      <c r="C31" s="57"/>
      <c r="E31" s="22"/>
      <c r="F31" s="57"/>
      <c r="G31" s="48"/>
      <c r="H31" s="22"/>
      <c r="I31" s="57"/>
      <c r="J31" s="45"/>
      <c r="K31" s="45"/>
      <c r="N31" s="66"/>
    </row>
    <row r="32" spans="1:14" x14ac:dyDescent="0.25">
      <c r="A32" s="22"/>
      <c r="B32" s="22"/>
      <c r="C32" s="57"/>
      <c r="E32" s="22"/>
      <c r="F32" s="57"/>
      <c r="G32" s="48"/>
      <c r="H32" s="22"/>
      <c r="I32" s="57"/>
      <c r="J32" s="45"/>
      <c r="K32" s="45"/>
    </row>
    <row r="33" spans="1:18" x14ac:dyDescent="0.25">
      <c r="A33" s="22"/>
      <c r="B33" s="22"/>
      <c r="C33" s="57"/>
      <c r="E33" s="22"/>
      <c r="F33" s="57"/>
      <c r="G33" s="48"/>
      <c r="H33" s="22"/>
      <c r="I33" s="57"/>
      <c r="J33" s="45"/>
      <c r="K33" s="45"/>
    </row>
    <row r="34" spans="1:18" x14ac:dyDescent="0.25">
      <c r="A34" s="22"/>
      <c r="B34" s="22"/>
      <c r="C34" s="57"/>
      <c r="E34" s="22"/>
      <c r="F34" s="57"/>
      <c r="G34" s="48"/>
      <c r="H34" s="22"/>
      <c r="I34" s="57"/>
      <c r="J34" s="45"/>
      <c r="K34" s="45"/>
    </row>
    <row r="35" spans="1:18" x14ac:dyDescent="0.25">
      <c r="A35" s="22"/>
      <c r="B35" s="22"/>
      <c r="C35" s="57"/>
      <c r="E35" s="22"/>
      <c r="F35" s="57"/>
      <c r="G35" s="48"/>
      <c r="H35" s="22"/>
      <c r="I35" s="57"/>
      <c r="J35" s="45"/>
      <c r="K35" s="45"/>
    </row>
    <row r="36" spans="1:18" x14ac:dyDescent="0.25">
      <c r="A36" s="22"/>
      <c r="B36" s="22"/>
      <c r="C36" s="57"/>
      <c r="E36" s="22"/>
      <c r="F36" s="57"/>
      <c r="G36" s="48"/>
      <c r="H36" s="22"/>
      <c r="I36" s="57"/>
      <c r="J36" s="45"/>
      <c r="K36" s="45"/>
    </row>
    <row r="37" spans="1:18" x14ac:dyDescent="0.25">
      <c r="A37" s="22"/>
      <c r="B37" s="22"/>
      <c r="C37" s="57"/>
      <c r="E37" s="22"/>
      <c r="F37" s="57"/>
      <c r="G37" s="48"/>
      <c r="H37" s="22"/>
      <c r="I37" s="57"/>
      <c r="J37" s="45"/>
      <c r="K37" s="45"/>
    </row>
    <row r="38" spans="1:18" s="22" customFormat="1" x14ac:dyDescent="0.25">
      <c r="C38" s="57"/>
      <c r="D38"/>
      <c r="F38" s="57"/>
      <c r="G38" s="48"/>
      <c r="I38" s="57"/>
      <c r="J38" s="45"/>
      <c r="K38" s="45"/>
      <c r="O38"/>
      <c r="P38"/>
      <c r="Q38"/>
      <c r="R38"/>
    </row>
    <row r="39" spans="1:18" s="22" customFormat="1" x14ac:dyDescent="0.25">
      <c r="C39" s="57"/>
      <c r="D39"/>
      <c r="F39" s="57"/>
      <c r="G39" s="48"/>
      <c r="I39" s="57"/>
      <c r="J39" s="45"/>
      <c r="K39" s="45"/>
      <c r="O39"/>
      <c r="P39"/>
      <c r="Q39"/>
      <c r="R39"/>
    </row>
    <row r="40" spans="1:18" s="22" customFormat="1" x14ac:dyDescent="0.25">
      <c r="C40" s="57"/>
      <c r="D40"/>
      <c r="F40" s="57"/>
      <c r="G40" s="48"/>
      <c r="I40" s="57"/>
      <c r="J40" s="45"/>
      <c r="K40" s="45"/>
      <c r="O40"/>
      <c r="P40"/>
      <c r="Q40"/>
      <c r="R40"/>
    </row>
    <row r="41" spans="1:18" s="22" customFormat="1" x14ac:dyDescent="0.25">
      <c r="C41" s="57"/>
      <c r="D41"/>
      <c r="F41" s="57"/>
      <c r="G41" s="48"/>
      <c r="I41" s="57"/>
      <c r="J41" s="45"/>
      <c r="K41" s="45"/>
      <c r="O41"/>
      <c r="P41"/>
      <c r="Q41"/>
      <c r="R41"/>
    </row>
    <row r="42" spans="1:18" s="22" customFormat="1" x14ac:dyDescent="0.25">
      <c r="C42" s="57"/>
      <c r="D42"/>
      <c r="F42" s="57"/>
      <c r="G42" s="48"/>
      <c r="I42" s="57"/>
      <c r="J42" s="45"/>
      <c r="K42" s="45"/>
      <c r="O42"/>
      <c r="P42"/>
      <c r="Q42"/>
      <c r="R42"/>
    </row>
    <row r="43" spans="1:18" s="22" customFormat="1" x14ac:dyDescent="0.25">
      <c r="C43" s="57"/>
      <c r="D43"/>
      <c r="F43" s="57"/>
      <c r="G43" s="48"/>
      <c r="I43" s="57"/>
      <c r="J43" s="45"/>
      <c r="K43" s="45"/>
      <c r="O43"/>
      <c r="P43"/>
      <c r="Q43"/>
      <c r="R43"/>
    </row>
    <row r="44" spans="1:18" s="22" customFormat="1" x14ac:dyDescent="0.25">
      <c r="C44" s="57"/>
      <c r="D44"/>
      <c r="F44" s="57"/>
      <c r="G44" s="48"/>
      <c r="I44" s="57"/>
      <c r="J44" s="45"/>
      <c r="K44" s="45"/>
      <c r="O44"/>
      <c r="P44"/>
      <c r="Q44"/>
      <c r="R44"/>
    </row>
    <row r="45" spans="1:18" s="22" customFormat="1" x14ac:dyDescent="0.25">
      <c r="C45" s="57"/>
      <c r="D45"/>
      <c r="F45" s="57"/>
      <c r="G45" s="48"/>
      <c r="I45" s="57"/>
      <c r="J45" s="45"/>
      <c r="K45" s="45"/>
      <c r="O45"/>
      <c r="P45"/>
      <c r="Q45"/>
      <c r="R45"/>
    </row>
    <row r="46" spans="1:18" s="22" customFormat="1" x14ac:dyDescent="0.25">
      <c r="C46" s="57"/>
      <c r="D46"/>
      <c r="F46" s="57"/>
      <c r="G46" s="48"/>
      <c r="I46" s="57"/>
      <c r="J46" s="45"/>
      <c r="K46" s="45"/>
      <c r="O46"/>
      <c r="P46"/>
      <c r="Q46"/>
      <c r="R46"/>
    </row>
    <row r="47" spans="1:18" s="22" customFormat="1" x14ac:dyDescent="0.25">
      <c r="C47" s="57"/>
      <c r="D47"/>
      <c r="F47" s="57"/>
      <c r="G47" s="48"/>
      <c r="I47" s="57"/>
      <c r="J47" s="45"/>
      <c r="K47" s="45"/>
      <c r="O47"/>
      <c r="P47"/>
      <c r="Q47"/>
      <c r="R47"/>
    </row>
    <row r="48" spans="1:18" s="22" customFormat="1" x14ac:dyDescent="0.25">
      <c r="C48" s="57"/>
      <c r="D48"/>
      <c r="F48" s="57"/>
      <c r="G48" s="48"/>
      <c r="I48" s="57"/>
      <c r="J48" s="45"/>
      <c r="K48" s="45"/>
      <c r="O48"/>
      <c r="P48"/>
      <c r="Q48"/>
      <c r="R48"/>
    </row>
    <row r="49" spans="3:18" s="22" customFormat="1" x14ac:dyDescent="0.25">
      <c r="C49" s="57"/>
      <c r="D49"/>
      <c r="F49" s="57"/>
      <c r="G49" s="48"/>
      <c r="I49" s="57"/>
      <c r="J49" s="45"/>
      <c r="K49" s="45"/>
      <c r="O49"/>
      <c r="P49"/>
      <c r="Q49"/>
      <c r="R49"/>
    </row>
    <row r="50" spans="3:18" s="22" customFormat="1" x14ac:dyDescent="0.25">
      <c r="C50" s="57"/>
      <c r="D50"/>
      <c r="F50" s="57"/>
      <c r="G50" s="48"/>
      <c r="I50" s="57"/>
      <c r="J50" s="45"/>
      <c r="K50" s="45"/>
      <c r="O50"/>
      <c r="P50"/>
      <c r="Q50"/>
      <c r="R50"/>
    </row>
    <row r="51" spans="3:18" s="22" customFormat="1" x14ac:dyDescent="0.25">
      <c r="C51" s="57"/>
      <c r="D51"/>
      <c r="F51" s="57"/>
      <c r="G51" s="48"/>
      <c r="I51" s="57"/>
      <c r="J51" s="45"/>
      <c r="K51" s="45"/>
      <c r="O51"/>
      <c r="P51"/>
      <c r="Q51"/>
      <c r="R51"/>
    </row>
    <row r="52" spans="3:18" s="22" customFormat="1" x14ac:dyDescent="0.25">
      <c r="C52" s="57"/>
      <c r="D52"/>
      <c r="F52" s="57"/>
      <c r="G52" s="48"/>
      <c r="I52" s="57"/>
      <c r="J52" s="45"/>
      <c r="K52" s="45"/>
      <c r="O52"/>
      <c r="P52"/>
      <c r="Q52"/>
      <c r="R52"/>
    </row>
    <row r="53" spans="3:18" s="22" customFormat="1" x14ac:dyDescent="0.25">
      <c r="C53" s="57"/>
      <c r="D53"/>
      <c r="F53" s="57"/>
      <c r="G53" s="48"/>
      <c r="I53" s="57"/>
      <c r="J53" s="45"/>
      <c r="K53" s="45"/>
      <c r="O53"/>
      <c r="P53"/>
      <c r="Q53"/>
      <c r="R53"/>
    </row>
    <row r="54" spans="3:18" s="22" customFormat="1" x14ac:dyDescent="0.25">
      <c r="C54" s="57"/>
      <c r="D54"/>
      <c r="F54" s="57"/>
      <c r="G54" s="48"/>
      <c r="I54" s="57"/>
      <c r="J54" s="45"/>
      <c r="K54" s="45"/>
      <c r="O54"/>
      <c r="P54"/>
      <c r="Q54"/>
      <c r="R54"/>
    </row>
    <row r="55" spans="3:18" s="22" customFormat="1" x14ac:dyDescent="0.25">
      <c r="C55" s="57"/>
      <c r="D55"/>
      <c r="F55" s="57"/>
      <c r="G55" s="48"/>
      <c r="I55" s="57"/>
      <c r="J55" s="45"/>
      <c r="K55" s="45"/>
      <c r="O55"/>
      <c r="P55"/>
      <c r="Q55"/>
      <c r="R55"/>
    </row>
    <row r="56" spans="3:18" s="22" customFormat="1" x14ac:dyDescent="0.25">
      <c r="C56" s="57"/>
      <c r="D56"/>
      <c r="F56" s="57"/>
      <c r="G56" s="48"/>
      <c r="I56" s="57"/>
      <c r="J56" s="45"/>
      <c r="K56" s="45"/>
      <c r="O56"/>
      <c r="P56"/>
      <c r="Q56"/>
      <c r="R56"/>
    </row>
    <row r="57" spans="3:18" s="22" customFormat="1" x14ac:dyDescent="0.25">
      <c r="C57" s="57"/>
      <c r="D57"/>
      <c r="F57" s="57"/>
      <c r="G57" s="48"/>
      <c r="I57" s="57"/>
      <c r="J57" s="45"/>
      <c r="K57" s="45"/>
      <c r="O57"/>
      <c r="P57"/>
      <c r="Q57"/>
      <c r="R57"/>
    </row>
    <row r="58" spans="3:18" s="22" customFormat="1" x14ac:dyDescent="0.25">
      <c r="C58" s="57"/>
      <c r="D58"/>
      <c r="F58" s="57"/>
      <c r="G58" s="48"/>
      <c r="I58" s="57"/>
      <c r="J58" s="45"/>
      <c r="K58" s="45"/>
      <c r="O58"/>
      <c r="P58"/>
      <c r="Q58"/>
      <c r="R58"/>
    </row>
    <row r="59" spans="3:18" s="22" customFormat="1" x14ac:dyDescent="0.25">
      <c r="C59" s="57"/>
      <c r="D59"/>
      <c r="F59" s="57"/>
      <c r="G59" s="48"/>
      <c r="I59" s="57"/>
      <c r="J59" s="45"/>
      <c r="K59" s="45"/>
      <c r="O59"/>
      <c r="P59"/>
      <c r="Q59"/>
      <c r="R59"/>
    </row>
    <row r="60" spans="3:18" s="22" customFormat="1" x14ac:dyDescent="0.25">
      <c r="C60" s="57"/>
      <c r="D60"/>
      <c r="F60" s="57"/>
      <c r="G60" s="48"/>
      <c r="I60" s="57"/>
      <c r="J60" s="45"/>
      <c r="K60" s="45"/>
      <c r="O60"/>
      <c r="P60"/>
      <c r="Q60"/>
      <c r="R60"/>
    </row>
    <row r="61" spans="3:18" s="22" customFormat="1" x14ac:dyDescent="0.25">
      <c r="C61" s="57"/>
      <c r="D61"/>
      <c r="F61" s="57"/>
      <c r="G61" s="48"/>
      <c r="I61" s="57"/>
      <c r="J61" s="45"/>
      <c r="K61" s="45"/>
      <c r="O61"/>
      <c r="P61"/>
      <c r="Q61"/>
      <c r="R61"/>
    </row>
    <row r="62" spans="3:18" s="22" customFormat="1" x14ac:dyDescent="0.25">
      <c r="C62" s="57"/>
      <c r="D62"/>
      <c r="F62" s="57"/>
      <c r="G62" s="48"/>
      <c r="I62" s="57"/>
      <c r="J62" s="45"/>
      <c r="K62" s="45"/>
      <c r="O62"/>
      <c r="P62"/>
      <c r="Q62"/>
      <c r="R62"/>
    </row>
    <row r="63" spans="3:18" s="22" customFormat="1" x14ac:dyDescent="0.25">
      <c r="C63" s="57"/>
      <c r="D63"/>
      <c r="F63" s="57"/>
      <c r="G63" s="48"/>
      <c r="I63" s="57"/>
      <c r="J63" s="45"/>
      <c r="K63" s="45"/>
      <c r="O63"/>
      <c r="P63"/>
      <c r="Q63"/>
      <c r="R63"/>
    </row>
    <row r="64" spans="3:18" s="22" customFormat="1" x14ac:dyDescent="0.25">
      <c r="C64" s="57"/>
      <c r="D64"/>
      <c r="F64" s="57"/>
      <c r="G64" s="48"/>
      <c r="I64" s="57"/>
      <c r="J64" s="45"/>
      <c r="K64" s="45"/>
      <c r="O64"/>
      <c r="P64"/>
      <c r="Q64"/>
      <c r="R64"/>
    </row>
    <row r="65" spans="1:18" s="22" customFormat="1" x14ac:dyDescent="0.25">
      <c r="C65" s="57"/>
      <c r="D65"/>
      <c r="F65" s="57"/>
      <c r="G65" s="48"/>
      <c r="I65" s="57"/>
      <c r="J65" s="45"/>
      <c r="K65" s="45"/>
      <c r="O65"/>
      <c r="P65"/>
      <c r="Q65"/>
      <c r="R65"/>
    </row>
    <row r="66" spans="1:18" s="22" customFormat="1" x14ac:dyDescent="0.25">
      <c r="C66" s="57"/>
      <c r="D66"/>
      <c r="F66" s="57"/>
      <c r="G66" s="48"/>
      <c r="I66" s="57"/>
      <c r="J66" s="45"/>
      <c r="K66" s="45"/>
      <c r="O66"/>
      <c r="P66"/>
      <c r="Q66"/>
      <c r="R66"/>
    </row>
    <row r="67" spans="1:18" s="22" customFormat="1" x14ac:dyDescent="0.25">
      <c r="C67" s="57"/>
      <c r="D67"/>
      <c r="F67" s="57"/>
      <c r="G67" s="48"/>
      <c r="I67" s="57"/>
      <c r="J67" s="45"/>
      <c r="K67" s="45"/>
      <c r="O67"/>
      <c r="P67"/>
      <c r="Q67"/>
      <c r="R67"/>
    </row>
    <row r="68" spans="1:18" s="22" customFormat="1" x14ac:dyDescent="0.25">
      <c r="C68" s="57"/>
      <c r="D68"/>
      <c r="F68" s="57"/>
      <c r="G68" s="48"/>
      <c r="I68" s="57"/>
      <c r="J68" s="45"/>
      <c r="K68" s="45"/>
      <c r="O68"/>
      <c r="P68"/>
      <c r="Q68"/>
      <c r="R68"/>
    </row>
    <row r="69" spans="1:18" s="22" customFormat="1" x14ac:dyDescent="0.25">
      <c r="C69" s="57"/>
      <c r="D69"/>
      <c r="F69" s="57"/>
      <c r="G69" s="48"/>
      <c r="H69"/>
      <c r="I69" s="57"/>
      <c r="J69" s="45"/>
      <c r="K69" s="45"/>
      <c r="O69"/>
      <c r="P69"/>
      <c r="Q69"/>
      <c r="R69"/>
    </row>
    <row r="70" spans="1:18" s="22" customFormat="1" x14ac:dyDescent="0.25">
      <c r="C70" s="57"/>
      <c r="D70"/>
      <c r="F70" s="57"/>
      <c r="G70" s="48"/>
      <c r="H70"/>
      <c r="I70" s="57"/>
      <c r="J70" s="45"/>
      <c r="K70" s="45"/>
      <c r="O70"/>
      <c r="P70"/>
      <c r="Q70"/>
      <c r="R70"/>
    </row>
    <row r="71" spans="1:18" s="22" customFormat="1" x14ac:dyDescent="0.25">
      <c r="C71" s="57"/>
      <c r="D71"/>
      <c r="F71" s="57"/>
      <c r="G71" s="48"/>
      <c r="H71"/>
      <c r="I71" s="57"/>
      <c r="J71" s="45"/>
      <c r="K71" s="45"/>
      <c r="O71"/>
      <c r="P71"/>
      <c r="Q71"/>
      <c r="R71"/>
    </row>
    <row r="72" spans="1:18" s="22" customFormat="1" x14ac:dyDescent="0.25">
      <c r="C72" s="57"/>
      <c r="D72"/>
      <c r="F72" s="57"/>
      <c r="G72" s="48"/>
      <c r="H72"/>
      <c r="I72" s="57"/>
      <c r="J72" s="45"/>
      <c r="K72" s="45"/>
      <c r="O72"/>
      <c r="P72"/>
      <c r="Q72"/>
      <c r="R72"/>
    </row>
    <row r="73" spans="1:18" s="22" customFormat="1" x14ac:dyDescent="0.25">
      <c r="A73"/>
      <c r="B73"/>
      <c r="C73" s="57"/>
      <c r="D73"/>
      <c r="F73" s="57"/>
      <c r="G73" s="48"/>
      <c r="H73"/>
      <c r="I73" s="57"/>
      <c r="J73" s="45"/>
      <c r="K73" s="45"/>
      <c r="O73"/>
      <c r="P73"/>
      <c r="Q73"/>
      <c r="R73"/>
    </row>
    <row r="74" spans="1:18" s="22" customFormat="1" x14ac:dyDescent="0.25">
      <c r="A74"/>
      <c r="B74"/>
      <c r="C74" s="57"/>
      <c r="D74"/>
      <c r="F74" s="57"/>
      <c r="G74" s="48"/>
      <c r="H74"/>
      <c r="I74" s="57"/>
      <c r="J74"/>
      <c r="K74"/>
      <c r="O74"/>
      <c r="P74"/>
      <c r="Q74"/>
      <c r="R74"/>
    </row>
    <row r="75" spans="1:18" s="22" customFormat="1" x14ac:dyDescent="0.25">
      <c r="A75"/>
      <c r="B75"/>
      <c r="C75" s="57"/>
      <c r="D75"/>
      <c r="F75" s="57"/>
      <c r="G75" s="48"/>
      <c r="H75"/>
      <c r="I75" s="57"/>
      <c r="J75"/>
      <c r="K75"/>
      <c r="O75"/>
      <c r="P75"/>
      <c r="Q75"/>
      <c r="R75"/>
    </row>
    <row r="76" spans="1:18" s="22" customFormat="1" x14ac:dyDescent="0.25">
      <c r="A76"/>
      <c r="B76"/>
      <c r="C76" s="57"/>
      <c r="D76"/>
      <c r="F76" s="57"/>
      <c r="G76" s="48"/>
      <c r="H76"/>
      <c r="I76" s="57"/>
      <c r="J76"/>
      <c r="K76"/>
      <c r="O76"/>
      <c r="P76"/>
      <c r="Q76"/>
      <c r="R76"/>
    </row>
    <row r="77" spans="1:18" s="22" customFormat="1" x14ac:dyDescent="0.25">
      <c r="A77"/>
      <c r="B77"/>
      <c r="C77" s="57"/>
      <c r="D77"/>
      <c r="F77" s="57"/>
      <c r="G77" s="48"/>
      <c r="H77"/>
      <c r="I77" s="57"/>
      <c r="J77"/>
      <c r="K77"/>
      <c r="O77"/>
      <c r="P77"/>
      <c r="Q77"/>
      <c r="R77"/>
    </row>
    <row r="78" spans="1:18" s="22" customFormat="1" x14ac:dyDescent="0.25">
      <c r="A78"/>
      <c r="B78"/>
      <c r="C78" s="57"/>
      <c r="D78"/>
      <c r="E78"/>
      <c r="F78" s="57"/>
      <c r="G78" s="48"/>
      <c r="H78"/>
      <c r="I78" s="57"/>
      <c r="J78"/>
      <c r="K78"/>
      <c r="O78"/>
      <c r="P78"/>
      <c r="Q78"/>
      <c r="R78"/>
    </row>
    <row r="79" spans="1:18" s="22" customFormat="1" x14ac:dyDescent="0.25">
      <c r="A79"/>
      <c r="B79"/>
      <c r="C79" s="57"/>
      <c r="D79"/>
      <c r="E79"/>
      <c r="F79" s="57"/>
      <c r="G79" s="48"/>
      <c r="H79"/>
      <c r="I79" s="57"/>
      <c r="J79"/>
      <c r="K79"/>
      <c r="O79"/>
      <c r="P79"/>
      <c r="Q79"/>
      <c r="R79"/>
    </row>
    <row r="80" spans="1:18" s="22" customFormat="1" x14ac:dyDescent="0.25">
      <c r="A80"/>
      <c r="B80"/>
      <c r="C80" s="57"/>
      <c r="D80"/>
      <c r="E80"/>
      <c r="F80" s="57"/>
      <c r="G80" s="48"/>
      <c r="H80"/>
      <c r="I80" s="57"/>
      <c r="J80"/>
      <c r="K80"/>
      <c r="O80"/>
      <c r="P80"/>
      <c r="Q80"/>
      <c r="R80"/>
    </row>
    <row r="81" spans="1:18" s="22" customFormat="1" x14ac:dyDescent="0.25">
      <c r="A81"/>
      <c r="B81"/>
      <c r="C81" s="57"/>
      <c r="D81"/>
      <c r="E81"/>
      <c r="F81" s="57"/>
      <c r="G81" s="48"/>
      <c r="H81"/>
      <c r="I81"/>
      <c r="J81"/>
      <c r="K81"/>
      <c r="O81"/>
      <c r="P81"/>
      <c r="Q81"/>
      <c r="R81"/>
    </row>
    <row r="82" spans="1:18" s="22" customFormat="1" x14ac:dyDescent="0.25">
      <c r="A82"/>
      <c r="B82"/>
      <c r="C82" s="57"/>
      <c r="D82"/>
      <c r="E82"/>
      <c r="F82" s="57"/>
      <c r="G82" s="48"/>
      <c r="H82"/>
      <c r="I82"/>
      <c r="J82"/>
      <c r="K82"/>
      <c r="O82"/>
      <c r="P82"/>
      <c r="Q82"/>
      <c r="R82"/>
    </row>
    <row r="83" spans="1:18" s="22" customFormat="1" x14ac:dyDescent="0.25">
      <c r="A83"/>
      <c r="B83"/>
      <c r="C83" s="57"/>
      <c r="D83"/>
      <c r="E83"/>
      <c r="F83" s="57"/>
      <c r="G83" s="48"/>
      <c r="H83"/>
      <c r="I83"/>
      <c r="J83"/>
      <c r="K83"/>
      <c r="O83"/>
      <c r="P83"/>
      <c r="Q83"/>
      <c r="R83"/>
    </row>
    <row r="84" spans="1:18" s="22" customFormat="1" x14ac:dyDescent="0.25">
      <c r="A84"/>
      <c r="B84"/>
      <c r="C84" s="57"/>
      <c r="D84"/>
      <c r="E84"/>
      <c r="F84" s="57"/>
      <c r="G84" s="48"/>
      <c r="H84"/>
      <c r="I84"/>
      <c r="J84"/>
      <c r="K84"/>
      <c r="O84"/>
      <c r="P84"/>
      <c r="Q84"/>
      <c r="R84"/>
    </row>
    <row r="85" spans="1:18" s="22" customFormat="1" x14ac:dyDescent="0.25">
      <c r="A85"/>
      <c r="B85"/>
      <c r="C85" s="57"/>
      <c r="D85"/>
      <c r="E85"/>
      <c r="F85" s="57"/>
      <c r="G85" s="48"/>
      <c r="H85"/>
      <c r="I85"/>
      <c r="J85"/>
      <c r="K85"/>
      <c r="O85"/>
      <c r="P85"/>
      <c r="Q85"/>
      <c r="R85"/>
    </row>
    <row r="86" spans="1:18" x14ac:dyDescent="0.25">
      <c r="C86" s="57"/>
      <c r="F86" s="57"/>
      <c r="G86" s="48"/>
    </row>
    <row r="87" spans="1:18" x14ac:dyDescent="0.25">
      <c r="C87" s="57"/>
      <c r="F87" s="57"/>
      <c r="G87" s="48"/>
    </row>
    <row r="88" spans="1:18" x14ac:dyDescent="0.25">
      <c r="C88" s="57"/>
      <c r="F88" s="57"/>
      <c r="G88" s="48"/>
    </row>
    <row r="89" spans="1:18" x14ac:dyDescent="0.25">
      <c r="C89" s="57"/>
      <c r="F89" s="57"/>
      <c r="G89" s="48"/>
    </row>
    <row r="90" spans="1:18" x14ac:dyDescent="0.25">
      <c r="C90" s="57"/>
      <c r="F90" s="57"/>
      <c r="G90" s="48"/>
    </row>
    <row r="91" spans="1:18" x14ac:dyDescent="0.25">
      <c r="C91" s="57"/>
      <c r="F91" s="57"/>
      <c r="G91" s="48"/>
    </row>
    <row r="92" spans="1:18" x14ac:dyDescent="0.25">
      <c r="C92" s="57"/>
      <c r="F92" s="57"/>
      <c r="G92" s="48"/>
    </row>
    <row r="93" spans="1:18" x14ac:dyDescent="0.25">
      <c r="C93" s="57"/>
      <c r="F93" s="57"/>
      <c r="G93" s="48"/>
    </row>
    <row r="94" spans="1:18" x14ac:dyDescent="0.25">
      <c r="C94" s="57"/>
      <c r="F94" s="57"/>
      <c r="G94" s="48"/>
    </row>
    <row r="95" spans="1:18" x14ac:dyDescent="0.25">
      <c r="C95" s="57"/>
      <c r="F95" s="57"/>
    </row>
    <row r="96" spans="1:18" x14ac:dyDescent="0.25">
      <c r="C96" s="57"/>
      <c r="F96" s="57"/>
    </row>
    <row r="97" spans="3:6" x14ac:dyDescent="0.25">
      <c r="C97" s="57"/>
      <c r="F97" s="57"/>
    </row>
    <row r="98" spans="3:6" x14ac:dyDescent="0.25">
      <c r="C98" s="57"/>
      <c r="F98" s="57"/>
    </row>
    <row r="99" spans="3:6" x14ac:dyDescent="0.25">
      <c r="C99" s="57"/>
      <c r="F99" s="57"/>
    </row>
    <row r="100" spans="3:6" x14ac:dyDescent="0.25">
      <c r="C100" s="57"/>
      <c r="F100" s="57"/>
    </row>
    <row r="101" spans="3:6" x14ac:dyDescent="0.25">
      <c r="C101" s="57"/>
      <c r="F101" s="57"/>
    </row>
    <row r="102" spans="3:6" x14ac:dyDescent="0.25">
      <c r="C102" s="57"/>
      <c r="F102" s="57"/>
    </row>
    <row r="103" spans="3:6" x14ac:dyDescent="0.25">
      <c r="C103" s="57"/>
      <c r="F103" s="57"/>
    </row>
    <row r="104" spans="3:6" x14ac:dyDescent="0.25">
      <c r="F104" s="57"/>
    </row>
    <row r="105" spans="3:6" x14ac:dyDescent="0.25">
      <c r="F105" s="57"/>
    </row>
    <row r="106" spans="3:6" x14ac:dyDescent="0.25">
      <c r="F106" s="57"/>
    </row>
    <row r="107" spans="3:6" x14ac:dyDescent="0.25">
      <c r="F107" s="57"/>
    </row>
    <row r="108" spans="3:6" x14ac:dyDescent="0.25">
      <c r="F108" s="57"/>
    </row>
    <row r="109" spans="3:6" x14ac:dyDescent="0.25">
      <c r="F109" s="57"/>
    </row>
    <row r="110" spans="3:6" x14ac:dyDescent="0.25">
      <c r="F110" s="57"/>
    </row>
    <row r="111" spans="3:6" x14ac:dyDescent="0.25">
      <c r="F111" s="57"/>
    </row>
    <row r="112" spans="3:6" x14ac:dyDescent="0.25">
      <c r="F112" s="57"/>
    </row>
    <row r="113" spans="6:6" x14ac:dyDescent="0.25">
      <c r="F113" s="57"/>
    </row>
    <row r="114" spans="6:6" x14ac:dyDescent="0.25">
      <c r="F114" s="57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accueil_aller">
                <anchor>
                  <from>
                    <xdr:col>8</xdr:col>
                    <xdr:colOff>66675</xdr:colOff>
                    <xdr:row>0</xdr:row>
                    <xdr:rowOff>180975</xdr:rowOff>
                  </from>
                  <to>
                    <xdr:col>9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version_aller">
                <anchor>
                  <from>
                    <xdr:col>14</xdr:col>
                    <xdr:colOff>352425</xdr:colOff>
                    <xdr:row>0</xdr:row>
                    <xdr:rowOff>180975</xdr:rowOff>
                  </from>
                  <to>
                    <xdr:col>15</xdr:col>
                    <xdr:colOff>571500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clients_aller">
                <anchor>
                  <from>
                    <xdr:col>9</xdr:col>
                    <xdr:colOff>419100</xdr:colOff>
                    <xdr:row>0</xdr:row>
                    <xdr:rowOff>180975</xdr:rowOff>
                  </from>
                  <to>
                    <xdr:col>10</xdr:col>
                    <xdr:colOff>638175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avis_debits_aller">
                <anchor>
                  <from>
                    <xdr:col>11</xdr:col>
                    <xdr:colOff>28575</xdr:colOff>
                    <xdr:row>0</xdr:row>
                    <xdr:rowOff>180975</xdr:rowOff>
                  </from>
                  <to>
                    <xdr:col>12</xdr:col>
                    <xdr:colOff>247650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8" name="Button 5">
              <controlPr defaultSize="0" print="0" autoFill="0" autoPict="0" macro="[0]!accueil_avis_credits_aller">
                <anchor>
                  <from>
                    <xdr:col>12</xdr:col>
                    <xdr:colOff>419100</xdr:colOff>
                    <xdr:row>0</xdr:row>
                    <xdr:rowOff>180975</xdr:rowOff>
                  </from>
                  <to>
                    <xdr:col>12</xdr:col>
                    <xdr:colOff>1400175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9" name="Button 6">
              <controlPr defaultSize="0" print="0" autoFill="0" autoPict="0" macro="[0]!rééditer_ad_aller">
                <anchor>
                  <from>
                    <xdr:col>12</xdr:col>
                    <xdr:colOff>1571625</xdr:colOff>
                    <xdr:row>0</xdr:row>
                    <xdr:rowOff>180975</xdr:rowOff>
                  </from>
                  <to>
                    <xdr:col>13</xdr:col>
                    <xdr:colOff>552450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10" name="Button 7">
              <controlPr defaultSize="0" print="0" autoFill="0" autoPict="0" macro="[0]!motifs_dda_aller">
                <anchor>
                  <from>
                    <xdr:col>8</xdr:col>
                    <xdr:colOff>66675</xdr:colOff>
                    <xdr:row>0</xdr:row>
                    <xdr:rowOff>514350</xdr:rowOff>
                  </from>
                  <to>
                    <xdr:col>9</xdr:col>
                    <xdr:colOff>285750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11" name="Button 8">
              <controlPr defaultSize="0" print="0" autoFill="0" autoPict="0" macro="[0]!motifs_ddf_aller">
                <anchor>
                  <from>
                    <xdr:col>9</xdr:col>
                    <xdr:colOff>419100</xdr:colOff>
                    <xdr:row>0</xdr:row>
                    <xdr:rowOff>514350</xdr:rowOff>
                  </from>
                  <to>
                    <xdr:col>10</xdr:col>
                    <xdr:colOff>638175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1" r:id="rId12" name="Button 9">
              <controlPr defaultSize="0" print="0" autoFill="0" autoPict="0" macro="[0]!accueil_archives_ad_aller">
                <anchor>
                  <from>
                    <xdr:col>11</xdr:col>
                    <xdr:colOff>28575</xdr:colOff>
                    <xdr:row>0</xdr:row>
                    <xdr:rowOff>514350</xdr:rowOff>
                  </from>
                  <to>
                    <xdr:col>12</xdr:col>
                    <xdr:colOff>247650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13" name="Button 10">
              <controlPr defaultSize="0" print="0" autoFill="0" autoPict="0" macro="[0]!archives_ac_aller">
                <anchor>
                  <from>
                    <xdr:col>12</xdr:col>
                    <xdr:colOff>419100</xdr:colOff>
                    <xdr:row>0</xdr:row>
                    <xdr:rowOff>514350</xdr:rowOff>
                  </from>
                  <to>
                    <xdr:col>12</xdr:col>
                    <xdr:colOff>1400175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3" r:id="rId14" name="Button 11">
              <controlPr defaultSize="0" print="0" autoFill="0" autoPict="0" macro="[0]!reediter_ac_aller">
                <anchor>
                  <from>
                    <xdr:col>12</xdr:col>
                    <xdr:colOff>1571625</xdr:colOff>
                    <xdr:row>0</xdr:row>
                    <xdr:rowOff>514350</xdr:rowOff>
                  </from>
                  <to>
                    <xdr:col>13</xdr:col>
                    <xdr:colOff>552450</xdr:colOff>
                    <xdr:row>0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U54"/>
  <sheetViews>
    <sheetView showGridLines="0" workbookViewId="0">
      <selection activeCell="H10" sqref="H10"/>
    </sheetView>
  </sheetViews>
  <sheetFormatPr baseColWidth="10" defaultRowHeight="15" x14ac:dyDescent="0.25"/>
  <cols>
    <col min="1" max="1" width="6.28515625" customWidth="1"/>
    <col min="2" max="2" width="13.42578125" customWidth="1"/>
    <col min="4" max="4" width="14.140625" customWidth="1"/>
  </cols>
  <sheetData>
    <row r="1" spans="1:21" s="71" customFormat="1" ht="61.5" x14ac:dyDescent="0.9">
      <c r="A1" s="131" t="s">
        <v>123</v>
      </c>
      <c r="B1" s="131"/>
      <c r="C1" s="131"/>
      <c r="D1" s="131"/>
      <c r="E1" s="131"/>
      <c r="F1" s="131"/>
      <c r="G1" s="131"/>
      <c r="H1" s="131"/>
    </row>
    <row r="2" spans="1:21" x14ac:dyDescent="0.25">
      <c r="A2" s="1"/>
      <c r="B2" s="2"/>
    </row>
    <row r="3" spans="1:21" x14ac:dyDescent="0.25">
      <c r="A3" s="1"/>
      <c r="B3" s="2"/>
    </row>
    <row r="4" spans="1:21" ht="18.75" x14ac:dyDescent="0.3">
      <c r="A4" s="21" t="s">
        <v>118</v>
      </c>
      <c r="B4" s="2"/>
      <c r="G4" s="64" t="s">
        <v>119</v>
      </c>
      <c r="H4" s="122"/>
      <c r="I4" s="122"/>
      <c r="N4" s="72" t="s">
        <v>133</v>
      </c>
      <c r="O4" s="72"/>
      <c r="P4" s="72"/>
      <c r="Q4" s="72"/>
      <c r="R4" s="72"/>
      <c r="T4" s="122"/>
      <c r="U4" s="122"/>
    </row>
    <row r="5" spans="1:21" x14ac:dyDescent="0.25">
      <c r="A5" s="1"/>
      <c r="B5" s="2"/>
      <c r="N5" s="72" t="s">
        <v>124</v>
      </c>
      <c r="O5" s="72"/>
      <c r="P5" s="72"/>
      <c r="Q5" s="72"/>
      <c r="R5" s="72"/>
    </row>
    <row r="6" spans="1:21" ht="18.75" x14ac:dyDescent="0.3">
      <c r="A6" t="s">
        <v>17</v>
      </c>
      <c r="B6" s="26" t="s">
        <v>18</v>
      </c>
      <c r="C6" s="47" t="s">
        <v>19</v>
      </c>
      <c r="D6" s="22" t="s">
        <v>20</v>
      </c>
      <c r="G6" s="22" t="s">
        <v>21</v>
      </c>
      <c r="H6" s="123" t="str">
        <f>IF(H4="","",VLOOKUP(H4,archives_ddf,3,FALSE))</f>
        <v/>
      </c>
      <c r="I6" s="124"/>
      <c r="N6" s="72" t="s">
        <v>128</v>
      </c>
      <c r="O6" s="72"/>
      <c r="P6" s="72"/>
      <c r="Q6" s="72"/>
      <c r="R6" s="72"/>
    </row>
    <row r="7" spans="1:21" x14ac:dyDescent="0.25">
      <c r="N7" s="72" t="s">
        <v>129</v>
      </c>
      <c r="O7" s="72"/>
      <c r="P7" s="72"/>
      <c r="Q7" s="72"/>
      <c r="R7" s="72"/>
    </row>
    <row r="8" spans="1:21" x14ac:dyDescent="0.25">
      <c r="N8" s="72"/>
      <c r="O8" s="72"/>
      <c r="P8" s="72"/>
      <c r="Q8" s="72"/>
      <c r="R8" s="72"/>
    </row>
    <row r="9" spans="1:21" x14ac:dyDescent="0.25">
      <c r="N9" s="72" t="s">
        <v>109</v>
      </c>
      <c r="O9" s="72"/>
      <c r="P9" s="72"/>
      <c r="Q9" s="72"/>
      <c r="R9" s="72"/>
    </row>
    <row r="10" spans="1:21" ht="18.75" x14ac:dyDescent="0.3">
      <c r="B10" t="s">
        <v>22</v>
      </c>
      <c r="C10" s="59" t="str">
        <f>IF(H6="","",VLOOKUP(H4,archives_ddf,4,FALSE))</f>
        <v/>
      </c>
      <c r="G10" t="s">
        <v>37</v>
      </c>
      <c r="H10" s="115" t="str">
        <f>IF(H6="","",VLOOKUP(H4,archives_ddf,5,FALSE))</f>
        <v/>
      </c>
      <c r="N10" s="72" t="s">
        <v>125</v>
      </c>
      <c r="O10" s="72"/>
      <c r="P10" s="72"/>
      <c r="Q10" s="72"/>
      <c r="R10" s="72"/>
    </row>
    <row r="11" spans="1:21" x14ac:dyDescent="0.25">
      <c r="B11" t="s">
        <v>23</v>
      </c>
      <c r="C11" s="25" t="str">
        <f>IF(H6="","",VLOOKUP(H4,archives_ddf,6,FALSE))</f>
        <v/>
      </c>
      <c r="D11" s="31" t="str">
        <f>IF(C11="","","pour")</f>
        <v/>
      </c>
      <c r="E11" s="49" t="str">
        <f>IF(C11="","",VLOOKUP(H4,archives_ddf,7,FALSE))</f>
        <v/>
      </c>
      <c r="N11" s="72" t="s">
        <v>96</v>
      </c>
      <c r="O11" s="72"/>
      <c r="P11" s="72"/>
      <c r="Q11" s="72"/>
      <c r="R11" s="72"/>
    </row>
    <row r="12" spans="1:21" x14ac:dyDescent="0.25">
      <c r="B12" t="s">
        <v>24</v>
      </c>
      <c r="C12" s="27" t="str">
        <f>IF(H6="","","AC n° ")</f>
        <v/>
      </c>
      <c r="D12" s="31" t="str">
        <f>IF(H6="","",VLOOKUP(H4,archives_ddf,8,FALSE))</f>
        <v/>
      </c>
      <c r="E12" s="51" t="str">
        <f>IF(H6="","",VLOOKUP(H4,archives_ddf,9,FALSE))</f>
        <v/>
      </c>
      <c r="I12" s="29" t="s">
        <v>38</v>
      </c>
      <c r="N12" s="72"/>
      <c r="O12" s="72"/>
      <c r="P12" s="72"/>
      <c r="Q12" s="72"/>
      <c r="R12" s="72"/>
    </row>
    <row r="13" spans="1:21" ht="18.75" x14ac:dyDescent="0.3">
      <c r="B13" t="s">
        <v>25</v>
      </c>
      <c r="C13" s="47" t="s">
        <v>26</v>
      </c>
      <c r="D13" s="26" t="s">
        <v>27</v>
      </c>
      <c r="E13" s="52" t="str">
        <f>IF(H6="","",VLOOKUP(H4,archives_ddf,12,FALSE))</f>
        <v/>
      </c>
      <c r="F13" s="26" t="s">
        <v>28</v>
      </c>
      <c r="G13" s="26" t="s">
        <v>29</v>
      </c>
      <c r="H13" s="23"/>
      <c r="I13" s="58" t="str">
        <f>IF(H6="","",VLOOKUP(H4,archives_ddf,11,FALSE))</f>
        <v/>
      </c>
      <c r="J13" s="24"/>
      <c r="N13" s="72" t="s">
        <v>134</v>
      </c>
      <c r="O13" s="72"/>
      <c r="P13" s="72"/>
      <c r="Q13" s="72"/>
      <c r="R13" s="72"/>
    </row>
    <row r="14" spans="1:21" x14ac:dyDescent="0.25">
      <c r="N14" s="72" t="s">
        <v>131</v>
      </c>
      <c r="O14" s="72"/>
      <c r="P14" s="72"/>
      <c r="Q14" s="72"/>
      <c r="R14" s="72"/>
    </row>
    <row r="15" spans="1:21" x14ac:dyDescent="0.25">
      <c r="B15" t="s">
        <v>30</v>
      </c>
      <c r="C15" t="s">
        <v>31</v>
      </c>
      <c r="F15" t="s">
        <v>34</v>
      </c>
      <c r="N15" s="72"/>
      <c r="O15" s="72"/>
      <c r="P15" s="72"/>
      <c r="Q15" s="72"/>
      <c r="R15" s="72"/>
    </row>
    <row r="16" spans="1:21" x14ac:dyDescent="0.25">
      <c r="C16" t="s">
        <v>32</v>
      </c>
      <c r="F16" t="s">
        <v>35</v>
      </c>
      <c r="J16" t="s">
        <v>36</v>
      </c>
    </row>
    <row r="17" spans="1:9" x14ac:dyDescent="0.25">
      <c r="C17" t="s">
        <v>33</v>
      </c>
      <c r="F17" t="s">
        <v>39</v>
      </c>
    </row>
    <row r="19" spans="1:9" x14ac:dyDescent="0.25">
      <c r="B19" t="s">
        <v>40</v>
      </c>
    </row>
    <row r="21" spans="1:9" x14ac:dyDescent="0.25">
      <c r="A21" s="30"/>
      <c r="B21" s="30"/>
      <c r="C21" s="30"/>
      <c r="D21" s="30"/>
      <c r="E21" s="30"/>
      <c r="F21" s="30"/>
      <c r="G21" s="30"/>
      <c r="H21" s="30"/>
      <c r="I21" s="30"/>
    </row>
    <row r="22" spans="1:9" x14ac:dyDescent="0.25">
      <c r="A22" s="33"/>
      <c r="B22" s="33"/>
      <c r="C22" s="33"/>
      <c r="D22" s="33"/>
      <c r="E22" s="33"/>
      <c r="F22" s="34"/>
    </row>
    <row r="23" spans="1:9" x14ac:dyDescent="0.25">
      <c r="A23" s="125" t="s">
        <v>50</v>
      </c>
      <c r="B23" s="35" t="s">
        <v>41</v>
      </c>
      <c r="C23" s="36"/>
      <c r="D23" s="35"/>
      <c r="E23" s="36"/>
      <c r="F23" s="37"/>
      <c r="G23" s="126" t="s">
        <v>51</v>
      </c>
      <c r="H23" s="127"/>
      <c r="I23" s="127"/>
    </row>
    <row r="24" spans="1:9" x14ac:dyDescent="0.25">
      <c r="A24" s="125"/>
      <c r="B24" s="35" t="s">
        <v>42</v>
      </c>
      <c r="C24" s="36"/>
      <c r="D24" s="35"/>
      <c r="E24" s="36"/>
      <c r="F24" s="37"/>
    </row>
    <row r="25" spans="1:9" x14ac:dyDescent="0.25">
      <c r="A25" s="125"/>
      <c r="B25" s="35" t="s">
        <v>43</v>
      </c>
      <c r="C25" s="35"/>
      <c r="D25" s="35"/>
      <c r="E25" s="36"/>
      <c r="F25" s="37"/>
    </row>
    <row r="26" spans="1:9" x14ac:dyDescent="0.25">
      <c r="A26" s="125"/>
      <c r="B26" s="35" t="s">
        <v>44</v>
      </c>
      <c r="C26" s="35"/>
      <c r="D26" s="35"/>
      <c r="E26" s="38"/>
      <c r="F26" s="37"/>
    </row>
    <row r="27" spans="1:9" x14ac:dyDescent="0.25">
      <c r="A27" s="125"/>
      <c r="B27" s="35" t="s">
        <v>45</v>
      </c>
      <c r="C27" s="35"/>
      <c r="D27" s="35"/>
      <c r="E27" s="36"/>
      <c r="F27" s="37"/>
    </row>
    <row r="28" spans="1:9" x14ac:dyDescent="0.25">
      <c r="A28" s="125"/>
      <c r="B28" s="35" t="s">
        <v>46</v>
      </c>
      <c r="C28" s="35"/>
      <c r="D28" s="35"/>
      <c r="E28" s="36"/>
      <c r="F28" s="37"/>
    </row>
    <row r="29" spans="1:9" x14ac:dyDescent="0.25">
      <c r="A29" s="125"/>
      <c r="B29" s="35" t="s">
        <v>47</v>
      </c>
      <c r="C29" s="35"/>
      <c r="D29" s="35"/>
      <c r="E29" s="36"/>
      <c r="F29" s="37"/>
    </row>
    <row r="30" spans="1:9" x14ac:dyDescent="0.25">
      <c r="A30" s="125"/>
      <c r="B30" s="35" t="s">
        <v>48</v>
      </c>
      <c r="C30" s="35"/>
      <c r="D30" s="35"/>
      <c r="E30" s="36"/>
      <c r="F30" s="37"/>
    </row>
    <row r="31" spans="1:9" x14ac:dyDescent="0.25">
      <c r="A31" s="125"/>
      <c r="B31" s="35" t="s">
        <v>49</v>
      </c>
      <c r="C31" s="35"/>
      <c r="D31" s="35"/>
      <c r="E31" s="36"/>
      <c r="F31" s="37"/>
    </row>
    <row r="32" spans="1:9" x14ac:dyDescent="0.25">
      <c r="A32" s="35"/>
      <c r="B32" s="35"/>
      <c r="C32" s="35"/>
      <c r="D32" s="35"/>
      <c r="E32" s="35"/>
      <c r="F32" s="37"/>
    </row>
    <row r="33" spans="1:9" x14ac:dyDescent="0.25">
      <c r="A33" s="30"/>
      <c r="B33" s="30"/>
      <c r="C33" s="30"/>
      <c r="D33" s="30"/>
      <c r="E33" s="30"/>
      <c r="F33" s="39"/>
    </row>
    <row r="36" spans="1:9" x14ac:dyDescent="0.25">
      <c r="B36" s="42" t="s">
        <v>52</v>
      </c>
      <c r="C36" s="41" t="s">
        <v>53</v>
      </c>
    </row>
    <row r="37" spans="1:9" x14ac:dyDescent="0.25">
      <c r="B37" s="42"/>
      <c r="C37" s="41"/>
    </row>
    <row r="38" spans="1:9" x14ac:dyDescent="0.25">
      <c r="C38" s="41" t="s">
        <v>54</v>
      </c>
    </row>
    <row r="39" spans="1:9" x14ac:dyDescent="0.25">
      <c r="C39" s="41"/>
    </row>
    <row r="40" spans="1:9" x14ac:dyDescent="0.25">
      <c r="C40" s="41" t="s">
        <v>55</v>
      </c>
    </row>
    <row r="41" spans="1:9" x14ac:dyDescent="0.25">
      <c r="A41" s="30"/>
      <c r="B41" s="30"/>
      <c r="C41" s="30"/>
      <c r="D41" s="30"/>
      <c r="E41" s="30"/>
      <c r="F41" s="30"/>
      <c r="G41" s="30"/>
      <c r="H41" s="30"/>
      <c r="I41" s="30"/>
    </row>
    <row r="43" spans="1:9" ht="15" customHeight="1" x14ac:dyDescent="0.25">
      <c r="A43" s="121" t="s">
        <v>57</v>
      </c>
      <c r="B43" s="42" t="s">
        <v>56</v>
      </c>
    </row>
    <row r="44" spans="1:9" ht="15" customHeight="1" x14ac:dyDescent="0.25">
      <c r="A44" s="121"/>
      <c r="B44" s="42"/>
    </row>
    <row r="45" spans="1:9" x14ac:dyDescent="0.25">
      <c r="A45" s="121"/>
    </row>
    <row r="46" spans="1:9" x14ac:dyDescent="0.25">
      <c r="A46" s="121"/>
    </row>
    <row r="47" spans="1:9" x14ac:dyDescent="0.25">
      <c r="A47" s="121"/>
    </row>
    <row r="48" spans="1:9" x14ac:dyDescent="0.25">
      <c r="A48" s="30"/>
      <c r="B48" s="30"/>
      <c r="C48" s="30"/>
      <c r="D48" s="30"/>
      <c r="E48" s="30"/>
      <c r="F48" s="30"/>
      <c r="G48" s="30"/>
      <c r="H48" s="30"/>
      <c r="I48" s="30"/>
    </row>
    <row r="49" spans="1:9" ht="15" customHeight="1" x14ac:dyDescent="0.25">
      <c r="A49" s="46"/>
    </row>
    <row r="50" spans="1:9" ht="18.75" x14ac:dyDescent="0.3">
      <c r="A50" s="121" t="s">
        <v>58</v>
      </c>
      <c r="B50" t="s">
        <v>59</v>
      </c>
      <c r="C50" s="26" t="s">
        <v>60</v>
      </c>
      <c r="D50" s="26" t="s">
        <v>61</v>
      </c>
      <c r="E50" s="43" t="s">
        <v>62</v>
      </c>
      <c r="H50" s="44" t="s">
        <v>63</v>
      </c>
      <c r="I50" s="24" t="str">
        <f>IF(H6="","",VLOOKUP(H4,archives_ddf,10,FALSE))</f>
        <v/>
      </c>
    </row>
    <row r="51" spans="1:9" x14ac:dyDescent="0.25">
      <c r="A51" s="121"/>
      <c r="C51" s="40"/>
      <c r="D51" s="40"/>
      <c r="E51" s="44"/>
      <c r="H51" s="44"/>
      <c r="I51" s="32"/>
    </row>
    <row r="52" spans="1:9" x14ac:dyDescent="0.25">
      <c r="A52" s="121"/>
      <c r="B52" t="s">
        <v>64</v>
      </c>
    </row>
    <row r="53" spans="1:9" x14ac:dyDescent="0.25">
      <c r="A53" s="121"/>
    </row>
    <row r="54" spans="1:9" x14ac:dyDescent="0.25">
      <c r="A54" s="121"/>
      <c r="B54" t="s">
        <v>56</v>
      </c>
    </row>
  </sheetData>
  <mergeCells count="8">
    <mergeCell ref="A43:A47"/>
    <mergeCell ref="A50:A54"/>
    <mergeCell ref="A1:H1"/>
    <mergeCell ref="H4:I4"/>
    <mergeCell ref="T4:U4"/>
    <mergeCell ref="H6:I6"/>
    <mergeCell ref="A23:A31"/>
    <mergeCell ref="G23:I23"/>
  </mergeCells>
  <conditionalFormatting sqref="F13">
    <cfRule type="expression" dxfId="2" priority="3">
      <formula>AND($E$13="TVA")</formula>
    </cfRule>
  </conditionalFormatting>
  <conditionalFormatting sqref="G13">
    <cfRule type="expression" dxfId="1" priority="2">
      <formula>AND($E$13="EXO")</formula>
    </cfRule>
  </conditionalFormatting>
  <conditionalFormatting sqref="H4:I4">
    <cfRule type="cellIs" dxfId="0" priority="1" operator="equal">
      <formula>""</formula>
    </cfRule>
  </conditionalFormatting>
  <pageMargins left="0.70866141732283472" right="0.70866141732283472" top="0.74803149606299213" bottom="0.74803149606299213" header="0.31496062992125984" footer="0.31496062992125984"/>
  <pageSetup paperSize="9" scale="85" orientation="portrait" r:id="rId1"/>
  <headerFooter>
    <oddFooter>&amp;L&amp;A - &amp;F&amp;C&amp;P / &amp;N&amp;REdité 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accueil_aller">
                <anchor>
                  <from>
                    <xdr:col>8</xdr:col>
                    <xdr:colOff>419100</xdr:colOff>
                    <xdr:row>0</xdr:row>
                    <xdr:rowOff>180975</xdr:rowOff>
                  </from>
                  <to>
                    <xdr:col>9</xdr:col>
                    <xdr:colOff>638175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version_aller">
                <anchor>
                  <from>
                    <xdr:col>16</xdr:col>
                    <xdr:colOff>419100</xdr:colOff>
                    <xdr:row>0</xdr:row>
                    <xdr:rowOff>180975</xdr:rowOff>
                  </from>
                  <to>
                    <xdr:col>17</xdr:col>
                    <xdr:colOff>638175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Button 3">
              <controlPr defaultSize="0" print="0" autoFill="0" autoPict="0" macro="[0]!clients_aller">
                <anchor>
                  <from>
                    <xdr:col>10</xdr:col>
                    <xdr:colOff>9525</xdr:colOff>
                    <xdr:row>0</xdr:row>
                    <xdr:rowOff>180975</xdr:rowOff>
                  </from>
                  <to>
                    <xdr:col>11</xdr:col>
                    <xdr:colOff>228600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Button 4">
              <controlPr defaultSize="0" print="0" autoFill="0" autoPict="0" macro="[0]!avis_debits_aller">
                <anchor>
                  <from>
                    <xdr:col>11</xdr:col>
                    <xdr:colOff>381000</xdr:colOff>
                    <xdr:row>0</xdr:row>
                    <xdr:rowOff>180975</xdr:rowOff>
                  </from>
                  <to>
                    <xdr:col>12</xdr:col>
                    <xdr:colOff>600075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Button 5">
              <controlPr defaultSize="0" print="0" autoFill="0" autoPict="0" macro="[0]!accueil_avis_credits_aller">
                <anchor>
                  <from>
                    <xdr:col>13</xdr:col>
                    <xdr:colOff>9525</xdr:colOff>
                    <xdr:row>0</xdr:row>
                    <xdr:rowOff>180975</xdr:rowOff>
                  </from>
                  <to>
                    <xdr:col>14</xdr:col>
                    <xdr:colOff>228600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9" name="Button 6">
              <controlPr defaultSize="0" print="0" autoFill="0" autoPict="0" macro="[0]!rééditer_ad_aller">
                <anchor>
                  <from>
                    <xdr:col>14</xdr:col>
                    <xdr:colOff>400050</xdr:colOff>
                    <xdr:row>0</xdr:row>
                    <xdr:rowOff>180975</xdr:rowOff>
                  </from>
                  <to>
                    <xdr:col>15</xdr:col>
                    <xdr:colOff>619125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3" r:id="rId10" name="Button 7">
              <controlPr defaultSize="0" print="0" autoFill="0" autoPict="0" macro="[0]!motifs_dda_aller">
                <anchor>
                  <from>
                    <xdr:col>8</xdr:col>
                    <xdr:colOff>419100</xdr:colOff>
                    <xdr:row>0</xdr:row>
                    <xdr:rowOff>504825</xdr:rowOff>
                  </from>
                  <to>
                    <xdr:col>9</xdr:col>
                    <xdr:colOff>638175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4" r:id="rId11" name="Button 8">
              <controlPr defaultSize="0" print="0" autoFill="0" autoPict="0" macro="[0]!motifs_ddf_aller">
                <anchor>
                  <from>
                    <xdr:col>10</xdr:col>
                    <xdr:colOff>9525</xdr:colOff>
                    <xdr:row>0</xdr:row>
                    <xdr:rowOff>504825</xdr:rowOff>
                  </from>
                  <to>
                    <xdr:col>11</xdr:col>
                    <xdr:colOff>228600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5" r:id="rId12" name="Button 9">
              <controlPr defaultSize="0" print="0" autoFill="0" autoPict="0" macro="[0]!accueil_archives_ad_aller">
                <anchor>
                  <from>
                    <xdr:col>11</xdr:col>
                    <xdr:colOff>381000</xdr:colOff>
                    <xdr:row>0</xdr:row>
                    <xdr:rowOff>504825</xdr:rowOff>
                  </from>
                  <to>
                    <xdr:col>12</xdr:col>
                    <xdr:colOff>600075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6" r:id="rId13" name="Button 10">
              <controlPr defaultSize="0" print="0" autoFill="0" autoPict="0" macro="[0]!archives_ac_aller">
                <anchor>
                  <from>
                    <xdr:col>13</xdr:col>
                    <xdr:colOff>9525</xdr:colOff>
                    <xdr:row>0</xdr:row>
                    <xdr:rowOff>504825</xdr:rowOff>
                  </from>
                  <to>
                    <xdr:col>14</xdr:col>
                    <xdr:colOff>228600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" r:id="rId14" name="Button 11">
              <controlPr defaultSize="0" print="0" autoFill="0" autoPict="0" macro="[0]!reediter_ac_aller">
                <anchor>
                  <from>
                    <xdr:col>14</xdr:col>
                    <xdr:colOff>400050</xdr:colOff>
                    <xdr:row>0</xdr:row>
                    <xdr:rowOff>504825</xdr:rowOff>
                  </from>
                  <to>
                    <xdr:col>15</xdr:col>
                    <xdr:colOff>619125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" r:id="rId15" name="Check Box 12">
              <controlPr defaultSize="0" autoFill="0" autoLine="0" autoPict="0">
                <anchor moveWithCells="1">
                  <from>
                    <xdr:col>1</xdr:col>
                    <xdr:colOff>657225</xdr:colOff>
                    <xdr:row>14</xdr:row>
                    <xdr:rowOff>0</xdr:rowOff>
                  </from>
                  <to>
                    <xdr:col>1</xdr:col>
                    <xdr:colOff>857250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9" r:id="rId16" name="Check Box 13">
              <controlPr defaultSize="0" autoFill="0" autoLine="0" autoPict="0">
                <anchor moveWithCells="1">
                  <from>
                    <xdr:col>1</xdr:col>
                    <xdr:colOff>657225</xdr:colOff>
                    <xdr:row>14</xdr:row>
                    <xdr:rowOff>171450</xdr:rowOff>
                  </from>
                  <to>
                    <xdr:col>1</xdr:col>
                    <xdr:colOff>857250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0" r:id="rId17" name="Check Box 14">
              <controlPr defaultSize="0" autoFill="0" autoLine="0" autoPict="0">
                <anchor moveWithCells="1">
                  <from>
                    <xdr:col>1</xdr:col>
                    <xdr:colOff>657225</xdr:colOff>
                    <xdr:row>15</xdr:row>
                    <xdr:rowOff>171450</xdr:rowOff>
                  </from>
                  <to>
                    <xdr:col>1</xdr:col>
                    <xdr:colOff>857250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1" r:id="rId18" name="Check Box 15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0</xdr:rowOff>
                  </from>
                  <to>
                    <xdr:col>4</xdr:col>
                    <xdr:colOff>742950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2" r:id="rId19" name="Check Box 16">
              <controlPr defaultSize="0" autoFill="0" autoLine="0" autoPict="0">
                <anchor moveWithCells="1">
                  <from>
                    <xdr:col>4</xdr:col>
                    <xdr:colOff>542925</xdr:colOff>
                    <xdr:row>14</xdr:row>
                    <xdr:rowOff>180975</xdr:rowOff>
                  </from>
                  <to>
                    <xdr:col>4</xdr:col>
                    <xdr:colOff>742950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3" r:id="rId20" name="Check Box 17">
              <controlPr defaultSize="0" autoFill="0" autoLine="0" autoPict="0">
                <anchor moveWithCells="1">
                  <from>
                    <xdr:col>4</xdr:col>
                    <xdr:colOff>542925</xdr:colOff>
                    <xdr:row>15</xdr:row>
                    <xdr:rowOff>161925</xdr:rowOff>
                  </from>
                  <to>
                    <xdr:col>4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4" r:id="rId21" name="Button 18">
              <controlPr defaultSize="0" print="0" autoFill="0" autoPict="0" macro="[0]!reediter_ddf">
                <anchor>
                  <from>
                    <xdr:col>10</xdr:col>
                    <xdr:colOff>600075</xdr:colOff>
                    <xdr:row>3</xdr:row>
                    <xdr:rowOff>28575</xdr:rowOff>
                  </from>
                  <to>
                    <xdr:col>12</xdr:col>
                    <xdr:colOff>57150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75" r:id="rId22" name="Button 19">
              <controlPr defaultSize="0" print="0" autoFill="0" autoPict="0" macro="[0]!reediter_ac_effacer">
                <anchor>
                  <from>
                    <xdr:col>10</xdr:col>
                    <xdr:colOff>619125</xdr:colOff>
                    <xdr:row>5</xdr:row>
                    <xdr:rowOff>76200</xdr:rowOff>
                  </from>
                  <to>
                    <xdr:col>12</xdr:col>
                    <xdr:colOff>76200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'Archives AC'!$A$26:$A$65</xm:f>
          </x14:formula1>
          <xm:sqref>H4:I4</xm:sqref>
        </x14:dataValidation>
        <x14:dataValidation type="list" allowBlank="1" showInputMessage="1" showErrorMessage="1">
          <x14:formula1>
            <xm:f>'Archives AD'!$A$12:$A$9990</xm:f>
          </x14:formula1>
          <xm:sqref>T4:U4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454"/>
  <sheetViews>
    <sheetView workbookViewId="0">
      <selection activeCell="C7" sqref="C7"/>
    </sheetView>
  </sheetViews>
  <sheetFormatPr baseColWidth="10" defaultRowHeight="15" x14ac:dyDescent="0.25"/>
  <cols>
    <col min="1" max="1" width="6.5703125" customWidth="1"/>
  </cols>
  <sheetData>
    <row r="1" spans="1:5" s="6" customFormat="1" ht="61.5" x14ac:dyDescent="0.9">
      <c r="A1" s="118" t="s">
        <v>0</v>
      </c>
      <c r="B1" s="118"/>
      <c r="C1" s="118"/>
      <c r="D1" s="118"/>
    </row>
    <row r="2" spans="1:5" x14ac:dyDescent="0.25">
      <c r="A2" s="1"/>
      <c r="B2" s="2"/>
    </row>
    <row r="3" spans="1:5" x14ac:dyDescent="0.25">
      <c r="A3" s="1">
        <v>1.1000000000000001</v>
      </c>
      <c r="B3" s="2">
        <v>44160</v>
      </c>
      <c r="C3" t="s">
        <v>147</v>
      </c>
      <c r="E3" t="s">
        <v>149</v>
      </c>
    </row>
    <row r="4" spans="1:5" x14ac:dyDescent="0.25">
      <c r="A4" s="1"/>
      <c r="B4" s="2"/>
      <c r="E4" t="s">
        <v>168</v>
      </c>
    </row>
    <row r="5" spans="1:5" x14ac:dyDescent="0.25">
      <c r="A5" s="1"/>
      <c r="B5" s="2"/>
      <c r="E5" t="s">
        <v>175</v>
      </c>
    </row>
    <row r="6" spans="1:5" x14ac:dyDescent="0.25">
      <c r="A6" s="1"/>
      <c r="B6" s="2">
        <v>44166</v>
      </c>
      <c r="E6" t="s">
        <v>177</v>
      </c>
    </row>
    <row r="7" spans="1:5" x14ac:dyDescent="0.25">
      <c r="A7" s="1"/>
      <c r="B7" s="2"/>
    </row>
    <row r="8" spans="1:5" x14ac:dyDescent="0.25">
      <c r="A8" s="1"/>
      <c r="B8" s="2">
        <v>44161</v>
      </c>
      <c r="C8" t="s">
        <v>169</v>
      </c>
      <c r="E8" t="s">
        <v>170</v>
      </c>
    </row>
    <row r="9" spans="1:5" x14ac:dyDescent="0.25">
      <c r="A9" s="1"/>
      <c r="B9" s="2"/>
      <c r="E9" s="27" t="s">
        <v>171</v>
      </c>
    </row>
    <row r="10" spans="1:5" x14ac:dyDescent="0.25">
      <c r="A10" s="1"/>
      <c r="B10" s="2"/>
    </row>
    <row r="11" spans="1:5" x14ac:dyDescent="0.25">
      <c r="A11" s="1"/>
      <c r="B11" s="2">
        <v>44161</v>
      </c>
      <c r="C11" t="s">
        <v>172</v>
      </c>
      <c r="E11" t="s">
        <v>173</v>
      </c>
    </row>
    <row r="12" spans="1:5" x14ac:dyDescent="0.25">
      <c r="A12" s="1"/>
      <c r="B12" s="2"/>
      <c r="E12" s="27" t="s">
        <v>174</v>
      </c>
    </row>
    <row r="13" spans="1:5" x14ac:dyDescent="0.25">
      <c r="A13" s="1"/>
      <c r="B13" s="2"/>
      <c r="E13" s="27"/>
    </row>
    <row r="14" spans="1:5" x14ac:dyDescent="0.25">
      <c r="A14" s="1"/>
      <c r="B14" s="2"/>
      <c r="E14" s="27"/>
    </row>
    <row r="15" spans="1:5" x14ac:dyDescent="0.25">
      <c r="A15" s="1"/>
      <c r="B15" s="2"/>
      <c r="E15" s="27"/>
    </row>
    <row r="16" spans="1:5" x14ac:dyDescent="0.25">
      <c r="A16" s="1"/>
      <c r="B16" s="2"/>
      <c r="E16" s="27"/>
    </row>
    <row r="17" spans="1:21" x14ac:dyDescent="0.25">
      <c r="A17" s="1"/>
      <c r="B17" s="2"/>
      <c r="E17" s="27"/>
    </row>
    <row r="18" spans="1:21" x14ac:dyDescent="0.25">
      <c r="A18" s="1"/>
      <c r="B18" s="2"/>
      <c r="E18" s="27"/>
    </row>
    <row r="19" spans="1:21" x14ac:dyDescent="0.25">
      <c r="A19" s="1"/>
      <c r="B19" s="2"/>
      <c r="E19" s="27"/>
    </row>
    <row r="20" spans="1:21" x14ac:dyDescent="0.25">
      <c r="A20" s="1"/>
      <c r="B20" s="2"/>
      <c r="E20" s="27"/>
    </row>
    <row r="21" spans="1:21" x14ac:dyDescent="0.25">
      <c r="A21" s="1"/>
      <c r="B21" s="2"/>
    </row>
    <row r="22" spans="1:21" ht="7.5" customHeight="1" x14ac:dyDescent="0.25">
      <c r="A22" s="108"/>
      <c r="B22" s="109"/>
      <c r="C22" s="110"/>
      <c r="D22" s="110"/>
      <c r="E22" s="110"/>
      <c r="F22" s="110"/>
      <c r="G22" s="110"/>
      <c r="H22" s="110"/>
      <c r="I22" s="110"/>
      <c r="J22" s="110"/>
      <c r="K22" s="110"/>
      <c r="L22" s="110"/>
      <c r="M22" s="110"/>
      <c r="N22" s="110"/>
      <c r="O22" s="110"/>
      <c r="P22" s="110"/>
      <c r="Q22" s="110"/>
      <c r="R22" s="110"/>
      <c r="S22" s="110"/>
      <c r="T22" s="110"/>
      <c r="U22" s="110"/>
    </row>
    <row r="23" spans="1:21" x14ac:dyDescent="0.25">
      <c r="A23" s="1">
        <v>1</v>
      </c>
      <c r="B23" s="2">
        <v>44099</v>
      </c>
      <c r="C23" t="s">
        <v>1</v>
      </c>
    </row>
    <row r="24" spans="1:21" x14ac:dyDescent="0.25">
      <c r="B24" s="57">
        <v>44099</v>
      </c>
      <c r="C24" t="s">
        <v>10</v>
      </c>
      <c r="E24" t="s">
        <v>11</v>
      </c>
    </row>
    <row r="25" spans="1:21" x14ac:dyDescent="0.25">
      <c r="B25" s="57">
        <v>44099</v>
      </c>
      <c r="C25" t="s">
        <v>10</v>
      </c>
      <c r="E25" t="s">
        <v>12</v>
      </c>
    </row>
    <row r="26" spans="1:21" x14ac:dyDescent="0.25">
      <c r="B26" s="57">
        <v>44099</v>
      </c>
      <c r="C26" t="s">
        <v>10</v>
      </c>
      <c r="E26" t="s">
        <v>13</v>
      </c>
    </row>
    <row r="27" spans="1:21" x14ac:dyDescent="0.25">
      <c r="B27" s="57">
        <v>44099</v>
      </c>
      <c r="C27" t="s">
        <v>10</v>
      </c>
      <c r="E27" t="s">
        <v>14</v>
      </c>
    </row>
    <row r="28" spans="1:21" x14ac:dyDescent="0.25">
      <c r="B28" s="57">
        <v>44160</v>
      </c>
      <c r="C28" t="s">
        <v>10</v>
      </c>
      <c r="E28" t="s">
        <v>144</v>
      </c>
    </row>
    <row r="29" spans="1:21" x14ac:dyDescent="0.25">
      <c r="B29" s="22"/>
    </row>
    <row r="30" spans="1:21" x14ac:dyDescent="0.25">
      <c r="A30" s="1"/>
      <c r="B30" s="2">
        <v>44099</v>
      </c>
      <c r="C30" t="s">
        <v>8</v>
      </c>
      <c r="E30" t="s">
        <v>176</v>
      </c>
    </row>
    <row r="31" spans="1:21" x14ac:dyDescent="0.25">
      <c r="B31" s="22"/>
    </row>
    <row r="32" spans="1:21" x14ac:dyDescent="0.25">
      <c r="B32" s="57">
        <v>44159</v>
      </c>
      <c r="C32" t="s">
        <v>83</v>
      </c>
      <c r="E32" t="s">
        <v>139</v>
      </c>
    </row>
    <row r="33" spans="2:6" x14ac:dyDescent="0.25">
      <c r="B33" s="57">
        <v>44137</v>
      </c>
      <c r="F33" t="s">
        <v>85</v>
      </c>
    </row>
    <row r="34" spans="2:6" x14ac:dyDescent="0.25">
      <c r="B34" s="57">
        <v>44140</v>
      </c>
      <c r="F34" t="s">
        <v>93</v>
      </c>
    </row>
    <row r="35" spans="2:6" x14ac:dyDescent="0.25">
      <c r="B35" s="57">
        <v>44137</v>
      </c>
      <c r="E35" s="27" t="s">
        <v>84</v>
      </c>
    </row>
    <row r="36" spans="2:6" x14ac:dyDescent="0.25">
      <c r="B36" s="57">
        <v>44138</v>
      </c>
      <c r="E36" s="27" t="s">
        <v>140</v>
      </c>
    </row>
    <row r="37" spans="2:6" x14ac:dyDescent="0.25">
      <c r="B37" s="22"/>
      <c r="F37" t="s">
        <v>90</v>
      </c>
    </row>
    <row r="38" spans="2:6" x14ac:dyDescent="0.25">
      <c r="B38" s="22"/>
      <c r="F38" t="s">
        <v>91</v>
      </c>
    </row>
    <row r="39" spans="2:6" x14ac:dyDescent="0.25">
      <c r="B39" s="22"/>
      <c r="F39" t="s">
        <v>92</v>
      </c>
    </row>
    <row r="40" spans="2:6" x14ac:dyDescent="0.25">
      <c r="B40" s="22"/>
      <c r="F40" t="s">
        <v>115</v>
      </c>
    </row>
    <row r="41" spans="2:6" x14ac:dyDescent="0.25">
      <c r="B41" s="57">
        <v>44159</v>
      </c>
      <c r="E41" s="27" t="s">
        <v>141</v>
      </c>
    </row>
    <row r="42" spans="2:6" x14ac:dyDescent="0.25">
      <c r="B42" s="57"/>
      <c r="E42" s="27"/>
      <c r="F42" t="s">
        <v>117</v>
      </c>
    </row>
    <row r="43" spans="2:6" x14ac:dyDescent="0.25">
      <c r="B43" s="57"/>
      <c r="E43" s="27"/>
      <c r="F43" t="s">
        <v>116</v>
      </c>
    </row>
    <row r="44" spans="2:6" x14ac:dyDescent="0.25">
      <c r="B44" s="22"/>
    </row>
    <row r="45" spans="2:6" x14ac:dyDescent="0.25">
      <c r="B45" s="57">
        <v>44159</v>
      </c>
      <c r="C45" t="s">
        <v>112</v>
      </c>
      <c r="E45" t="s">
        <v>113</v>
      </c>
    </row>
    <row r="46" spans="2:6" x14ac:dyDescent="0.25">
      <c r="B46" s="22"/>
      <c r="E46" t="s">
        <v>114</v>
      </c>
    </row>
    <row r="47" spans="2:6" x14ac:dyDescent="0.25">
      <c r="B47" s="22"/>
    </row>
    <row r="48" spans="2:6" x14ac:dyDescent="0.25">
      <c r="B48" s="57">
        <v>44140</v>
      </c>
      <c r="C48" t="s">
        <v>98</v>
      </c>
      <c r="E48" s="27" t="s">
        <v>99</v>
      </c>
    </row>
    <row r="49" spans="2:6" x14ac:dyDescent="0.25">
      <c r="B49" s="22"/>
      <c r="F49" t="s">
        <v>100</v>
      </c>
    </row>
    <row r="50" spans="2:6" x14ac:dyDescent="0.25">
      <c r="B50" s="22"/>
      <c r="F50" t="s">
        <v>101</v>
      </c>
    </row>
    <row r="51" spans="2:6" x14ac:dyDescent="0.25">
      <c r="B51" s="57">
        <v>44159</v>
      </c>
      <c r="E51" s="27" t="s">
        <v>132</v>
      </c>
    </row>
    <row r="52" spans="2:6" x14ac:dyDescent="0.25">
      <c r="B52" s="57"/>
      <c r="E52" s="27"/>
    </row>
    <row r="53" spans="2:6" x14ac:dyDescent="0.25">
      <c r="B53" s="57">
        <v>44159</v>
      </c>
      <c r="C53" t="s">
        <v>122</v>
      </c>
      <c r="E53" s="27" t="s">
        <v>143</v>
      </c>
    </row>
    <row r="54" spans="2:6" x14ac:dyDescent="0.25">
      <c r="B54" s="22"/>
      <c r="F54" t="s">
        <v>142</v>
      </c>
    </row>
    <row r="55" spans="2:6" x14ac:dyDescent="0.25">
      <c r="B55" s="22"/>
    </row>
    <row r="56" spans="2:6" x14ac:dyDescent="0.25">
      <c r="B56" s="57">
        <v>44159</v>
      </c>
      <c r="C56" t="s">
        <v>135</v>
      </c>
    </row>
    <row r="57" spans="2:6" x14ac:dyDescent="0.25">
      <c r="B57" s="22"/>
    </row>
    <row r="58" spans="2:6" x14ac:dyDescent="0.25">
      <c r="B58" s="57">
        <v>44159</v>
      </c>
      <c r="C58" t="s">
        <v>136</v>
      </c>
      <c r="E58" s="27" t="s">
        <v>138</v>
      </c>
    </row>
    <row r="59" spans="2:6" x14ac:dyDescent="0.25">
      <c r="B59" s="22"/>
      <c r="F59" t="s">
        <v>100</v>
      </c>
    </row>
    <row r="60" spans="2:6" x14ac:dyDescent="0.25">
      <c r="B60" s="22"/>
      <c r="F60" t="s">
        <v>137</v>
      </c>
    </row>
    <row r="61" spans="2:6" x14ac:dyDescent="0.25">
      <c r="B61" s="22"/>
      <c r="E61" s="27" t="s">
        <v>132</v>
      </c>
    </row>
    <row r="62" spans="2:6" x14ac:dyDescent="0.25">
      <c r="B62" s="22"/>
    </row>
    <row r="63" spans="2:6" x14ac:dyDescent="0.25">
      <c r="B63" s="22"/>
    </row>
    <row r="64" spans="2:6" x14ac:dyDescent="0.25">
      <c r="B64" s="22"/>
    </row>
    <row r="65" spans="2:2" x14ac:dyDescent="0.25">
      <c r="B65" s="22"/>
    </row>
    <row r="66" spans="2:2" x14ac:dyDescent="0.25">
      <c r="B66" s="22"/>
    </row>
    <row r="67" spans="2:2" x14ac:dyDescent="0.25">
      <c r="B67" s="22"/>
    </row>
    <row r="68" spans="2:2" x14ac:dyDescent="0.25">
      <c r="B68" s="22"/>
    </row>
    <row r="69" spans="2:2" x14ac:dyDescent="0.25">
      <c r="B69" s="22"/>
    </row>
    <row r="70" spans="2:2" x14ac:dyDescent="0.25">
      <c r="B70" s="22"/>
    </row>
    <row r="71" spans="2:2" x14ac:dyDescent="0.25">
      <c r="B71" s="22"/>
    </row>
    <row r="72" spans="2:2" x14ac:dyDescent="0.25">
      <c r="B72" s="22"/>
    </row>
    <row r="73" spans="2:2" x14ac:dyDescent="0.25">
      <c r="B73" s="22"/>
    </row>
    <row r="74" spans="2:2" x14ac:dyDescent="0.25">
      <c r="B74" s="22"/>
    </row>
    <row r="75" spans="2:2" x14ac:dyDescent="0.25">
      <c r="B75" s="22"/>
    </row>
    <row r="76" spans="2:2" x14ac:dyDescent="0.25">
      <c r="B76" s="22"/>
    </row>
    <row r="77" spans="2:2" x14ac:dyDescent="0.25">
      <c r="B77" s="22"/>
    </row>
    <row r="78" spans="2:2" x14ac:dyDescent="0.25">
      <c r="B78" s="22"/>
    </row>
    <row r="79" spans="2:2" x14ac:dyDescent="0.25">
      <c r="B79" s="22"/>
    </row>
    <row r="80" spans="2:2" x14ac:dyDescent="0.25">
      <c r="B80" s="22"/>
    </row>
    <row r="81" spans="2:2" x14ac:dyDescent="0.25">
      <c r="B81" s="22"/>
    </row>
    <row r="82" spans="2:2" x14ac:dyDescent="0.25">
      <c r="B82" s="22"/>
    </row>
    <row r="83" spans="2:2" x14ac:dyDescent="0.25">
      <c r="B83" s="22"/>
    </row>
    <row r="84" spans="2:2" x14ac:dyDescent="0.25">
      <c r="B84" s="22"/>
    </row>
    <row r="85" spans="2:2" x14ac:dyDescent="0.25">
      <c r="B85" s="22"/>
    </row>
    <row r="86" spans="2:2" x14ac:dyDescent="0.25">
      <c r="B86" s="22"/>
    </row>
    <row r="87" spans="2:2" x14ac:dyDescent="0.25">
      <c r="B87" s="22"/>
    </row>
    <row r="88" spans="2:2" x14ac:dyDescent="0.25">
      <c r="B88" s="22"/>
    </row>
    <row r="89" spans="2:2" x14ac:dyDescent="0.25">
      <c r="B89" s="22"/>
    </row>
    <row r="90" spans="2:2" x14ac:dyDescent="0.25">
      <c r="B90" s="22"/>
    </row>
    <row r="91" spans="2:2" x14ac:dyDescent="0.25">
      <c r="B91" s="22"/>
    </row>
    <row r="92" spans="2:2" x14ac:dyDescent="0.25">
      <c r="B92" s="22"/>
    </row>
    <row r="93" spans="2:2" x14ac:dyDescent="0.25">
      <c r="B93" s="22"/>
    </row>
    <row r="94" spans="2:2" x14ac:dyDescent="0.25">
      <c r="B94" s="22"/>
    </row>
    <row r="95" spans="2:2" x14ac:dyDescent="0.25">
      <c r="B95" s="22"/>
    </row>
    <row r="96" spans="2:2" x14ac:dyDescent="0.25">
      <c r="B96" s="22"/>
    </row>
    <row r="97" spans="2:2" x14ac:dyDescent="0.25">
      <c r="B97" s="22"/>
    </row>
    <row r="98" spans="2:2" x14ac:dyDescent="0.25">
      <c r="B98" s="22"/>
    </row>
    <row r="99" spans="2:2" x14ac:dyDescent="0.25">
      <c r="B99" s="22"/>
    </row>
    <row r="100" spans="2:2" x14ac:dyDescent="0.25">
      <c r="B100" s="22"/>
    </row>
    <row r="101" spans="2:2" x14ac:dyDescent="0.25">
      <c r="B101" s="22"/>
    </row>
    <row r="102" spans="2:2" x14ac:dyDescent="0.25">
      <c r="B102" s="22"/>
    </row>
    <row r="103" spans="2:2" x14ac:dyDescent="0.25">
      <c r="B103" s="22"/>
    </row>
    <row r="104" spans="2:2" x14ac:dyDescent="0.25">
      <c r="B104" s="22"/>
    </row>
    <row r="105" spans="2:2" x14ac:dyDescent="0.25">
      <c r="B105" s="22"/>
    </row>
    <row r="106" spans="2:2" x14ac:dyDescent="0.25">
      <c r="B106" s="22"/>
    </row>
    <row r="107" spans="2:2" x14ac:dyDescent="0.25">
      <c r="B107" s="22"/>
    </row>
    <row r="108" spans="2:2" x14ac:dyDescent="0.25">
      <c r="B108" s="22"/>
    </row>
    <row r="109" spans="2:2" x14ac:dyDescent="0.25">
      <c r="B109" s="22"/>
    </row>
    <row r="110" spans="2:2" x14ac:dyDescent="0.25">
      <c r="B110" s="22"/>
    </row>
    <row r="111" spans="2:2" x14ac:dyDescent="0.25">
      <c r="B111" s="22"/>
    </row>
    <row r="112" spans="2:2" x14ac:dyDescent="0.25">
      <c r="B112" s="22"/>
    </row>
    <row r="113" spans="2:2" x14ac:dyDescent="0.25">
      <c r="B113" s="22"/>
    </row>
    <row r="114" spans="2:2" x14ac:dyDescent="0.25">
      <c r="B114" s="22"/>
    </row>
    <row r="115" spans="2:2" x14ac:dyDescent="0.25">
      <c r="B115" s="22"/>
    </row>
    <row r="116" spans="2:2" x14ac:dyDescent="0.25">
      <c r="B116" s="22"/>
    </row>
    <row r="117" spans="2:2" x14ac:dyDescent="0.25">
      <c r="B117" s="22"/>
    </row>
    <row r="118" spans="2:2" x14ac:dyDescent="0.25">
      <c r="B118" s="22"/>
    </row>
    <row r="119" spans="2:2" x14ac:dyDescent="0.25">
      <c r="B119" s="22"/>
    </row>
    <row r="120" spans="2:2" x14ac:dyDescent="0.25">
      <c r="B120" s="22"/>
    </row>
    <row r="121" spans="2:2" x14ac:dyDescent="0.25">
      <c r="B121" s="22"/>
    </row>
    <row r="122" spans="2:2" x14ac:dyDescent="0.25">
      <c r="B122" s="22"/>
    </row>
    <row r="123" spans="2:2" x14ac:dyDescent="0.25">
      <c r="B123" s="22"/>
    </row>
    <row r="124" spans="2:2" x14ac:dyDescent="0.25">
      <c r="B124" s="22"/>
    </row>
    <row r="125" spans="2:2" x14ac:dyDescent="0.25">
      <c r="B125" s="22"/>
    </row>
    <row r="126" spans="2:2" x14ac:dyDescent="0.25">
      <c r="B126" s="22"/>
    </row>
    <row r="127" spans="2:2" x14ac:dyDescent="0.25">
      <c r="B127" s="22"/>
    </row>
    <row r="128" spans="2:2" x14ac:dyDescent="0.25">
      <c r="B128" s="22"/>
    </row>
    <row r="129" spans="2:2" x14ac:dyDescent="0.25">
      <c r="B129" s="22"/>
    </row>
    <row r="130" spans="2:2" x14ac:dyDescent="0.25">
      <c r="B130" s="22"/>
    </row>
    <row r="131" spans="2:2" x14ac:dyDescent="0.25">
      <c r="B131" s="22"/>
    </row>
    <row r="132" spans="2:2" x14ac:dyDescent="0.25">
      <c r="B132" s="22"/>
    </row>
    <row r="133" spans="2:2" x14ac:dyDescent="0.25">
      <c r="B133" s="22"/>
    </row>
    <row r="134" spans="2:2" x14ac:dyDescent="0.25">
      <c r="B134" s="22"/>
    </row>
    <row r="135" spans="2:2" x14ac:dyDescent="0.25">
      <c r="B135" s="22"/>
    </row>
    <row r="136" spans="2:2" x14ac:dyDescent="0.25">
      <c r="B136" s="22"/>
    </row>
    <row r="137" spans="2:2" x14ac:dyDescent="0.25">
      <c r="B137" s="22"/>
    </row>
    <row r="138" spans="2:2" x14ac:dyDescent="0.25">
      <c r="B138" s="22"/>
    </row>
    <row r="139" spans="2:2" x14ac:dyDescent="0.25">
      <c r="B139" s="22"/>
    </row>
    <row r="140" spans="2:2" x14ac:dyDescent="0.25">
      <c r="B140" s="22"/>
    </row>
    <row r="141" spans="2:2" x14ac:dyDescent="0.25">
      <c r="B141" s="22"/>
    </row>
    <row r="142" spans="2:2" x14ac:dyDescent="0.25">
      <c r="B142" s="22"/>
    </row>
    <row r="143" spans="2:2" x14ac:dyDescent="0.25">
      <c r="B143" s="22"/>
    </row>
    <row r="144" spans="2:2" x14ac:dyDescent="0.25">
      <c r="B144" s="22"/>
    </row>
    <row r="145" spans="2:2" x14ac:dyDescent="0.25">
      <c r="B145" s="22"/>
    </row>
    <row r="146" spans="2:2" x14ac:dyDescent="0.25">
      <c r="B146" s="22"/>
    </row>
    <row r="147" spans="2:2" x14ac:dyDescent="0.25">
      <c r="B147" s="22"/>
    </row>
    <row r="148" spans="2:2" x14ac:dyDescent="0.25">
      <c r="B148" s="22"/>
    </row>
    <row r="149" spans="2:2" x14ac:dyDescent="0.25">
      <c r="B149" s="22"/>
    </row>
    <row r="150" spans="2:2" x14ac:dyDescent="0.25">
      <c r="B150" s="22"/>
    </row>
    <row r="151" spans="2:2" x14ac:dyDescent="0.25">
      <c r="B151" s="22"/>
    </row>
    <row r="152" spans="2:2" x14ac:dyDescent="0.25">
      <c r="B152" s="22"/>
    </row>
    <row r="153" spans="2:2" x14ac:dyDescent="0.25">
      <c r="B153" s="22"/>
    </row>
    <row r="154" spans="2:2" x14ac:dyDescent="0.25">
      <c r="B154" s="22"/>
    </row>
    <row r="155" spans="2:2" x14ac:dyDescent="0.25">
      <c r="B155" s="22"/>
    </row>
    <row r="156" spans="2:2" x14ac:dyDescent="0.25">
      <c r="B156" s="22"/>
    </row>
    <row r="157" spans="2:2" x14ac:dyDescent="0.25">
      <c r="B157" s="22"/>
    </row>
    <row r="158" spans="2:2" x14ac:dyDescent="0.25">
      <c r="B158" s="22"/>
    </row>
    <row r="159" spans="2:2" x14ac:dyDescent="0.25">
      <c r="B159" s="22"/>
    </row>
    <row r="160" spans="2:2" x14ac:dyDescent="0.25">
      <c r="B160" s="22"/>
    </row>
    <row r="161" spans="2:2" x14ac:dyDescent="0.25">
      <c r="B161" s="22"/>
    </row>
    <row r="162" spans="2:2" x14ac:dyDescent="0.25">
      <c r="B162" s="22"/>
    </row>
    <row r="163" spans="2:2" x14ac:dyDescent="0.25">
      <c r="B163" s="22"/>
    </row>
    <row r="164" spans="2:2" x14ac:dyDescent="0.25">
      <c r="B164" s="22"/>
    </row>
    <row r="165" spans="2:2" x14ac:dyDescent="0.25">
      <c r="B165" s="22"/>
    </row>
    <row r="166" spans="2:2" x14ac:dyDescent="0.25">
      <c r="B166" s="22"/>
    </row>
    <row r="167" spans="2:2" x14ac:dyDescent="0.25">
      <c r="B167" s="22"/>
    </row>
    <row r="168" spans="2:2" x14ac:dyDescent="0.25">
      <c r="B168" s="22"/>
    </row>
    <row r="169" spans="2:2" x14ac:dyDescent="0.25">
      <c r="B169" s="22"/>
    </row>
    <row r="170" spans="2:2" x14ac:dyDescent="0.25">
      <c r="B170" s="22"/>
    </row>
    <row r="171" spans="2:2" x14ac:dyDescent="0.25">
      <c r="B171" s="22"/>
    </row>
    <row r="172" spans="2:2" x14ac:dyDescent="0.25">
      <c r="B172" s="22"/>
    </row>
    <row r="173" spans="2:2" x14ac:dyDescent="0.25">
      <c r="B173" s="22"/>
    </row>
    <row r="174" spans="2:2" x14ac:dyDescent="0.25">
      <c r="B174" s="22"/>
    </row>
    <row r="175" spans="2:2" x14ac:dyDescent="0.25">
      <c r="B175" s="22"/>
    </row>
    <row r="176" spans="2:2" x14ac:dyDescent="0.25">
      <c r="B176" s="22"/>
    </row>
    <row r="177" spans="2:2" x14ac:dyDescent="0.25">
      <c r="B177" s="22"/>
    </row>
    <row r="178" spans="2:2" x14ac:dyDescent="0.25">
      <c r="B178" s="22"/>
    </row>
    <row r="179" spans="2:2" x14ac:dyDescent="0.25">
      <c r="B179" s="22"/>
    </row>
    <row r="180" spans="2:2" x14ac:dyDescent="0.25">
      <c r="B180" s="22"/>
    </row>
    <row r="181" spans="2:2" x14ac:dyDescent="0.25">
      <c r="B181" s="22"/>
    </row>
    <row r="182" spans="2:2" x14ac:dyDescent="0.25">
      <c r="B182" s="22"/>
    </row>
    <row r="183" spans="2:2" x14ac:dyDescent="0.25">
      <c r="B183" s="22"/>
    </row>
    <row r="184" spans="2:2" x14ac:dyDescent="0.25">
      <c r="B184" s="22"/>
    </row>
    <row r="185" spans="2:2" x14ac:dyDescent="0.25">
      <c r="B185" s="22"/>
    </row>
    <row r="186" spans="2:2" x14ac:dyDescent="0.25">
      <c r="B186" s="22"/>
    </row>
    <row r="187" spans="2:2" x14ac:dyDescent="0.25">
      <c r="B187" s="22"/>
    </row>
    <row r="188" spans="2:2" x14ac:dyDescent="0.25">
      <c r="B188" s="22"/>
    </row>
    <row r="189" spans="2:2" x14ac:dyDescent="0.25">
      <c r="B189" s="22"/>
    </row>
    <row r="190" spans="2:2" x14ac:dyDescent="0.25">
      <c r="B190" s="22"/>
    </row>
    <row r="191" spans="2:2" x14ac:dyDescent="0.25">
      <c r="B191" s="22"/>
    </row>
    <row r="192" spans="2:2" x14ac:dyDescent="0.25">
      <c r="B192" s="22"/>
    </row>
    <row r="193" spans="2:2" x14ac:dyDescent="0.25">
      <c r="B193" s="22"/>
    </row>
    <row r="194" spans="2:2" x14ac:dyDescent="0.25">
      <c r="B194" s="22"/>
    </row>
    <row r="195" spans="2:2" x14ac:dyDescent="0.25">
      <c r="B195" s="22"/>
    </row>
    <row r="196" spans="2:2" x14ac:dyDescent="0.25">
      <c r="B196" s="22"/>
    </row>
    <row r="197" spans="2:2" x14ac:dyDescent="0.25">
      <c r="B197" s="22"/>
    </row>
    <row r="198" spans="2:2" x14ac:dyDescent="0.25">
      <c r="B198" s="22"/>
    </row>
    <row r="199" spans="2:2" x14ac:dyDescent="0.25">
      <c r="B199" s="22"/>
    </row>
    <row r="200" spans="2:2" x14ac:dyDescent="0.25">
      <c r="B200" s="22"/>
    </row>
    <row r="201" spans="2:2" x14ac:dyDescent="0.25">
      <c r="B201" s="22"/>
    </row>
    <row r="202" spans="2:2" x14ac:dyDescent="0.25">
      <c r="B202" s="22"/>
    </row>
    <row r="203" spans="2:2" x14ac:dyDescent="0.25">
      <c r="B203" s="22"/>
    </row>
    <row r="204" spans="2:2" x14ac:dyDescent="0.25">
      <c r="B204" s="22"/>
    </row>
    <row r="205" spans="2:2" x14ac:dyDescent="0.25">
      <c r="B205" s="22"/>
    </row>
    <row r="206" spans="2:2" x14ac:dyDescent="0.25">
      <c r="B206" s="22"/>
    </row>
    <row r="207" spans="2:2" x14ac:dyDescent="0.25">
      <c r="B207" s="22"/>
    </row>
    <row r="208" spans="2:2" x14ac:dyDescent="0.25">
      <c r="B208" s="22"/>
    </row>
    <row r="209" spans="2:2" x14ac:dyDescent="0.25">
      <c r="B209" s="22"/>
    </row>
    <row r="210" spans="2:2" x14ac:dyDescent="0.25">
      <c r="B210" s="22"/>
    </row>
    <row r="211" spans="2:2" x14ac:dyDescent="0.25">
      <c r="B211" s="22"/>
    </row>
    <row r="212" spans="2:2" x14ac:dyDescent="0.25">
      <c r="B212" s="22"/>
    </row>
    <row r="213" spans="2:2" x14ac:dyDescent="0.25">
      <c r="B213" s="22"/>
    </row>
    <row r="214" spans="2:2" x14ac:dyDescent="0.25">
      <c r="B214" s="22"/>
    </row>
    <row r="215" spans="2:2" x14ac:dyDescent="0.25">
      <c r="B215" s="22"/>
    </row>
    <row r="216" spans="2:2" x14ac:dyDescent="0.25">
      <c r="B216" s="22"/>
    </row>
    <row r="217" spans="2:2" x14ac:dyDescent="0.25">
      <c r="B217" s="22"/>
    </row>
    <row r="218" spans="2:2" x14ac:dyDescent="0.25">
      <c r="B218" s="22"/>
    </row>
    <row r="219" spans="2:2" x14ac:dyDescent="0.25">
      <c r="B219" s="22"/>
    </row>
    <row r="220" spans="2:2" x14ac:dyDescent="0.25">
      <c r="B220" s="22"/>
    </row>
    <row r="221" spans="2:2" x14ac:dyDescent="0.25">
      <c r="B221" s="22"/>
    </row>
    <row r="222" spans="2:2" x14ac:dyDescent="0.25">
      <c r="B222" s="22"/>
    </row>
    <row r="223" spans="2:2" x14ac:dyDescent="0.25">
      <c r="B223" s="22"/>
    </row>
    <row r="224" spans="2:2" x14ac:dyDescent="0.25">
      <c r="B224" s="22"/>
    </row>
    <row r="225" spans="2:2" x14ac:dyDescent="0.25">
      <c r="B225" s="22"/>
    </row>
    <row r="226" spans="2:2" x14ac:dyDescent="0.25">
      <c r="B226" s="22"/>
    </row>
    <row r="227" spans="2:2" x14ac:dyDescent="0.25">
      <c r="B227" s="22"/>
    </row>
    <row r="228" spans="2:2" x14ac:dyDescent="0.25">
      <c r="B228" s="22"/>
    </row>
    <row r="229" spans="2:2" x14ac:dyDescent="0.25">
      <c r="B229" s="22"/>
    </row>
    <row r="230" spans="2:2" x14ac:dyDescent="0.25">
      <c r="B230" s="22"/>
    </row>
    <row r="231" spans="2:2" x14ac:dyDescent="0.25">
      <c r="B231" s="22"/>
    </row>
    <row r="232" spans="2:2" x14ac:dyDescent="0.25">
      <c r="B232" s="22"/>
    </row>
    <row r="233" spans="2:2" x14ac:dyDescent="0.25">
      <c r="B233" s="22"/>
    </row>
    <row r="234" spans="2:2" x14ac:dyDescent="0.25">
      <c r="B234" s="22"/>
    </row>
    <row r="235" spans="2:2" x14ac:dyDescent="0.25">
      <c r="B235" s="22"/>
    </row>
    <row r="236" spans="2:2" x14ac:dyDescent="0.25">
      <c r="B236" s="22"/>
    </row>
    <row r="237" spans="2:2" x14ac:dyDescent="0.25">
      <c r="B237" s="22"/>
    </row>
    <row r="238" spans="2:2" x14ac:dyDescent="0.25">
      <c r="B238" s="22"/>
    </row>
    <row r="239" spans="2:2" x14ac:dyDescent="0.25">
      <c r="B239" s="22"/>
    </row>
    <row r="240" spans="2:2" x14ac:dyDescent="0.25">
      <c r="B240" s="22"/>
    </row>
    <row r="241" spans="2:2" x14ac:dyDescent="0.25">
      <c r="B241" s="22"/>
    </row>
    <row r="242" spans="2:2" x14ac:dyDescent="0.25">
      <c r="B242" s="22"/>
    </row>
    <row r="243" spans="2:2" x14ac:dyDescent="0.25">
      <c r="B243" s="22"/>
    </row>
    <row r="244" spans="2:2" x14ac:dyDescent="0.25">
      <c r="B244" s="22"/>
    </row>
    <row r="245" spans="2:2" x14ac:dyDescent="0.25">
      <c r="B245" s="22"/>
    </row>
    <row r="246" spans="2:2" x14ac:dyDescent="0.25">
      <c r="B246" s="22"/>
    </row>
    <row r="247" spans="2:2" x14ac:dyDescent="0.25">
      <c r="B247" s="22"/>
    </row>
    <row r="248" spans="2:2" x14ac:dyDescent="0.25">
      <c r="B248" s="22"/>
    </row>
    <row r="249" spans="2:2" x14ac:dyDescent="0.25">
      <c r="B249" s="22"/>
    </row>
    <row r="250" spans="2:2" x14ac:dyDescent="0.25">
      <c r="B250" s="22"/>
    </row>
    <row r="251" spans="2:2" x14ac:dyDescent="0.25">
      <c r="B251" s="22"/>
    </row>
    <row r="252" spans="2:2" x14ac:dyDescent="0.25">
      <c r="B252" s="22"/>
    </row>
    <row r="253" spans="2:2" x14ac:dyDescent="0.25">
      <c r="B253" s="22"/>
    </row>
    <row r="254" spans="2:2" x14ac:dyDescent="0.25">
      <c r="B254" s="22"/>
    </row>
    <row r="255" spans="2:2" x14ac:dyDescent="0.25">
      <c r="B255" s="22"/>
    </row>
    <row r="256" spans="2:2" x14ac:dyDescent="0.25">
      <c r="B256" s="22"/>
    </row>
    <row r="257" spans="2:2" x14ac:dyDescent="0.25">
      <c r="B257" s="22"/>
    </row>
    <row r="258" spans="2:2" x14ac:dyDescent="0.25">
      <c r="B258" s="22"/>
    </row>
    <row r="259" spans="2:2" x14ac:dyDescent="0.25">
      <c r="B259" s="22"/>
    </row>
    <row r="260" spans="2:2" x14ac:dyDescent="0.25">
      <c r="B260" s="22"/>
    </row>
    <row r="261" spans="2:2" x14ac:dyDescent="0.25">
      <c r="B261" s="22"/>
    </row>
    <row r="262" spans="2:2" x14ac:dyDescent="0.25">
      <c r="B262" s="22"/>
    </row>
    <row r="263" spans="2:2" x14ac:dyDescent="0.25">
      <c r="B263" s="22"/>
    </row>
    <row r="264" spans="2:2" x14ac:dyDescent="0.25">
      <c r="B264" s="22"/>
    </row>
    <row r="265" spans="2:2" x14ac:dyDescent="0.25">
      <c r="B265" s="22"/>
    </row>
    <row r="266" spans="2:2" x14ac:dyDescent="0.25">
      <c r="B266" s="22"/>
    </row>
    <row r="267" spans="2:2" x14ac:dyDescent="0.25">
      <c r="B267" s="22"/>
    </row>
    <row r="268" spans="2:2" x14ac:dyDescent="0.25">
      <c r="B268" s="22"/>
    </row>
    <row r="269" spans="2:2" x14ac:dyDescent="0.25">
      <c r="B269" s="22"/>
    </row>
    <row r="270" spans="2:2" x14ac:dyDescent="0.25">
      <c r="B270" s="22"/>
    </row>
    <row r="271" spans="2:2" x14ac:dyDescent="0.25">
      <c r="B271" s="22"/>
    </row>
    <row r="272" spans="2:2" x14ac:dyDescent="0.25">
      <c r="B272" s="22"/>
    </row>
    <row r="273" spans="2:2" x14ac:dyDescent="0.25">
      <c r="B273" s="22"/>
    </row>
    <row r="274" spans="2:2" x14ac:dyDescent="0.25">
      <c r="B274" s="22"/>
    </row>
    <row r="275" spans="2:2" x14ac:dyDescent="0.25">
      <c r="B275" s="22"/>
    </row>
    <row r="276" spans="2:2" x14ac:dyDescent="0.25">
      <c r="B276" s="22"/>
    </row>
    <row r="277" spans="2:2" x14ac:dyDescent="0.25">
      <c r="B277" s="22"/>
    </row>
    <row r="278" spans="2:2" x14ac:dyDescent="0.25">
      <c r="B278" s="22"/>
    </row>
    <row r="279" spans="2:2" x14ac:dyDescent="0.25">
      <c r="B279" s="22"/>
    </row>
    <row r="280" spans="2:2" x14ac:dyDescent="0.25">
      <c r="B280" s="22"/>
    </row>
    <row r="281" spans="2:2" x14ac:dyDescent="0.25">
      <c r="B281" s="22"/>
    </row>
    <row r="282" spans="2:2" x14ac:dyDescent="0.25">
      <c r="B282" s="22"/>
    </row>
    <row r="283" spans="2:2" x14ac:dyDescent="0.25">
      <c r="B283" s="22"/>
    </row>
    <row r="284" spans="2:2" x14ac:dyDescent="0.25">
      <c r="B284" s="22"/>
    </row>
    <row r="285" spans="2:2" x14ac:dyDescent="0.25">
      <c r="B285" s="22"/>
    </row>
    <row r="286" spans="2:2" x14ac:dyDescent="0.25">
      <c r="B286" s="22"/>
    </row>
    <row r="287" spans="2:2" x14ac:dyDescent="0.25">
      <c r="B287" s="22"/>
    </row>
    <row r="288" spans="2:2" x14ac:dyDescent="0.25">
      <c r="B288" s="22"/>
    </row>
    <row r="289" spans="2:2" x14ac:dyDescent="0.25">
      <c r="B289" s="22"/>
    </row>
    <row r="290" spans="2:2" x14ac:dyDescent="0.25">
      <c r="B290" s="22"/>
    </row>
    <row r="291" spans="2:2" x14ac:dyDescent="0.25">
      <c r="B291" s="22"/>
    </row>
    <row r="292" spans="2:2" x14ac:dyDescent="0.25">
      <c r="B292" s="22"/>
    </row>
    <row r="293" spans="2:2" x14ac:dyDescent="0.25">
      <c r="B293" s="22"/>
    </row>
    <row r="294" spans="2:2" x14ac:dyDescent="0.25">
      <c r="B294" s="22"/>
    </row>
    <row r="295" spans="2:2" x14ac:dyDescent="0.25">
      <c r="B295" s="22"/>
    </row>
    <row r="296" spans="2:2" x14ac:dyDescent="0.25">
      <c r="B296" s="22"/>
    </row>
    <row r="297" spans="2:2" x14ac:dyDescent="0.25">
      <c r="B297" s="22"/>
    </row>
    <row r="298" spans="2:2" x14ac:dyDescent="0.25">
      <c r="B298" s="22"/>
    </row>
    <row r="299" spans="2:2" x14ac:dyDescent="0.25">
      <c r="B299" s="22"/>
    </row>
    <row r="300" spans="2:2" x14ac:dyDescent="0.25">
      <c r="B300" s="22"/>
    </row>
    <row r="301" spans="2:2" x14ac:dyDescent="0.25">
      <c r="B301" s="22"/>
    </row>
    <row r="302" spans="2:2" x14ac:dyDescent="0.25">
      <c r="B302" s="22"/>
    </row>
    <row r="303" spans="2:2" x14ac:dyDescent="0.25">
      <c r="B303" s="22"/>
    </row>
    <row r="304" spans="2:2" x14ac:dyDescent="0.25">
      <c r="B304" s="22"/>
    </row>
    <row r="305" spans="2:2" x14ac:dyDescent="0.25">
      <c r="B305" s="22"/>
    </row>
    <row r="306" spans="2:2" x14ac:dyDescent="0.25">
      <c r="B306" s="22"/>
    </row>
    <row r="307" spans="2:2" x14ac:dyDescent="0.25">
      <c r="B307" s="22"/>
    </row>
    <row r="308" spans="2:2" x14ac:dyDescent="0.25">
      <c r="B308" s="22"/>
    </row>
    <row r="309" spans="2:2" x14ac:dyDescent="0.25">
      <c r="B309" s="22"/>
    </row>
    <row r="310" spans="2:2" x14ac:dyDescent="0.25">
      <c r="B310" s="22"/>
    </row>
    <row r="311" spans="2:2" x14ac:dyDescent="0.25">
      <c r="B311" s="22"/>
    </row>
    <row r="312" spans="2:2" x14ac:dyDescent="0.25">
      <c r="B312" s="22"/>
    </row>
    <row r="313" spans="2:2" x14ac:dyDescent="0.25">
      <c r="B313" s="22"/>
    </row>
    <row r="314" spans="2:2" x14ac:dyDescent="0.25">
      <c r="B314" s="22"/>
    </row>
    <row r="315" spans="2:2" x14ac:dyDescent="0.25">
      <c r="B315" s="22"/>
    </row>
    <row r="316" spans="2:2" x14ac:dyDescent="0.25">
      <c r="B316" s="22"/>
    </row>
    <row r="317" spans="2:2" x14ac:dyDescent="0.25">
      <c r="B317" s="22"/>
    </row>
    <row r="318" spans="2:2" x14ac:dyDescent="0.25">
      <c r="B318" s="22"/>
    </row>
    <row r="319" spans="2:2" x14ac:dyDescent="0.25">
      <c r="B319" s="22"/>
    </row>
    <row r="320" spans="2:2" x14ac:dyDescent="0.25">
      <c r="B320" s="22"/>
    </row>
    <row r="321" spans="2:2" x14ac:dyDescent="0.25">
      <c r="B321" s="22"/>
    </row>
    <row r="322" spans="2:2" x14ac:dyDescent="0.25">
      <c r="B322" s="22"/>
    </row>
    <row r="323" spans="2:2" x14ac:dyDescent="0.25">
      <c r="B323" s="22"/>
    </row>
    <row r="324" spans="2:2" x14ac:dyDescent="0.25">
      <c r="B324" s="22"/>
    </row>
    <row r="325" spans="2:2" x14ac:dyDescent="0.25">
      <c r="B325" s="22"/>
    </row>
    <row r="326" spans="2:2" x14ac:dyDescent="0.25">
      <c r="B326" s="22"/>
    </row>
    <row r="327" spans="2:2" x14ac:dyDescent="0.25">
      <c r="B327" s="22"/>
    </row>
    <row r="328" spans="2:2" x14ac:dyDescent="0.25">
      <c r="B328" s="22"/>
    </row>
    <row r="329" spans="2:2" x14ac:dyDescent="0.25">
      <c r="B329" s="22"/>
    </row>
    <row r="330" spans="2:2" x14ac:dyDescent="0.25">
      <c r="B330" s="22"/>
    </row>
    <row r="331" spans="2:2" x14ac:dyDescent="0.25">
      <c r="B331" s="22"/>
    </row>
    <row r="332" spans="2:2" x14ac:dyDescent="0.25">
      <c r="B332" s="22"/>
    </row>
    <row r="333" spans="2:2" x14ac:dyDescent="0.25">
      <c r="B333" s="22"/>
    </row>
    <row r="334" spans="2:2" x14ac:dyDescent="0.25">
      <c r="B334" s="22"/>
    </row>
    <row r="335" spans="2:2" x14ac:dyDescent="0.25">
      <c r="B335" s="22"/>
    </row>
    <row r="336" spans="2:2" x14ac:dyDescent="0.25">
      <c r="B336" s="22"/>
    </row>
    <row r="337" spans="2:2" x14ac:dyDescent="0.25">
      <c r="B337" s="22"/>
    </row>
    <row r="338" spans="2:2" x14ac:dyDescent="0.25">
      <c r="B338" s="22"/>
    </row>
    <row r="339" spans="2:2" x14ac:dyDescent="0.25">
      <c r="B339" s="22"/>
    </row>
    <row r="340" spans="2:2" x14ac:dyDescent="0.25">
      <c r="B340" s="22"/>
    </row>
    <row r="341" spans="2:2" x14ac:dyDescent="0.25">
      <c r="B341" s="22"/>
    </row>
    <row r="342" spans="2:2" x14ac:dyDescent="0.25">
      <c r="B342" s="22"/>
    </row>
    <row r="343" spans="2:2" x14ac:dyDescent="0.25">
      <c r="B343" s="22"/>
    </row>
    <row r="344" spans="2:2" x14ac:dyDescent="0.25">
      <c r="B344" s="22"/>
    </row>
    <row r="345" spans="2:2" x14ac:dyDescent="0.25">
      <c r="B345" s="22"/>
    </row>
    <row r="346" spans="2:2" x14ac:dyDescent="0.25">
      <c r="B346" s="22"/>
    </row>
    <row r="347" spans="2:2" x14ac:dyDescent="0.25">
      <c r="B347" s="22"/>
    </row>
    <row r="348" spans="2:2" x14ac:dyDescent="0.25">
      <c r="B348" s="22"/>
    </row>
    <row r="349" spans="2:2" x14ac:dyDescent="0.25">
      <c r="B349" s="22"/>
    </row>
    <row r="350" spans="2:2" x14ac:dyDescent="0.25">
      <c r="B350" s="22"/>
    </row>
    <row r="351" spans="2:2" x14ac:dyDescent="0.25">
      <c r="B351" s="22"/>
    </row>
    <row r="352" spans="2:2" x14ac:dyDescent="0.25">
      <c r="B352" s="22"/>
    </row>
    <row r="353" spans="2:2" x14ac:dyDescent="0.25">
      <c r="B353" s="22"/>
    </row>
    <row r="354" spans="2:2" x14ac:dyDescent="0.25">
      <c r="B354" s="22"/>
    </row>
    <row r="355" spans="2:2" x14ac:dyDescent="0.25">
      <c r="B355" s="22"/>
    </row>
    <row r="356" spans="2:2" x14ac:dyDescent="0.25">
      <c r="B356" s="22"/>
    </row>
    <row r="357" spans="2:2" x14ac:dyDescent="0.25">
      <c r="B357" s="22"/>
    </row>
    <row r="358" spans="2:2" x14ac:dyDescent="0.25">
      <c r="B358" s="22"/>
    </row>
    <row r="359" spans="2:2" x14ac:dyDescent="0.25">
      <c r="B359" s="22"/>
    </row>
    <row r="360" spans="2:2" x14ac:dyDescent="0.25">
      <c r="B360" s="22"/>
    </row>
    <row r="361" spans="2:2" x14ac:dyDescent="0.25">
      <c r="B361" s="22"/>
    </row>
    <row r="362" spans="2:2" x14ac:dyDescent="0.25">
      <c r="B362" s="22"/>
    </row>
    <row r="363" spans="2:2" x14ac:dyDescent="0.25">
      <c r="B363" s="22"/>
    </row>
    <row r="364" spans="2:2" x14ac:dyDescent="0.25">
      <c r="B364" s="22"/>
    </row>
    <row r="365" spans="2:2" x14ac:dyDescent="0.25">
      <c r="B365" s="22"/>
    </row>
    <row r="366" spans="2:2" x14ac:dyDescent="0.25">
      <c r="B366" s="22"/>
    </row>
    <row r="367" spans="2:2" x14ac:dyDescent="0.25">
      <c r="B367" s="22"/>
    </row>
    <row r="368" spans="2:2" x14ac:dyDescent="0.25">
      <c r="B368" s="22"/>
    </row>
    <row r="369" spans="2:2" x14ac:dyDescent="0.25">
      <c r="B369" s="22"/>
    </row>
    <row r="370" spans="2:2" x14ac:dyDescent="0.25">
      <c r="B370" s="22"/>
    </row>
    <row r="371" spans="2:2" x14ac:dyDescent="0.25">
      <c r="B371" s="22"/>
    </row>
    <row r="372" spans="2:2" x14ac:dyDescent="0.25">
      <c r="B372" s="22"/>
    </row>
    <row r="373" spans="2:2" x14ac:dyDescent="0.25">
      <c r="B373" s="22"/>
    </row>
    <row r="374" spans="2:2" x14ac:dyDescent="0.25">
      <c r="B374" s="22"/>
    </row>
    <row r="375" spans="2:2" x14ac:dyDescent="0.25">
      <c r="B375" s="22"/>
    </row>
    <row r="376" spans="2:2" x14ac:dyDescent="0.25">
      <c r="B376" s="22"/>
    </row>
    <row r="377" spans="2:2" x14ac:dyDescent="0.25">
      <c r="B377" s="22"/>
    </row>
    <row r="378" spans="2:2" x14ac:dyDescent="0.25">
      <c r="B378" s="22"/>
    </row>
    <row r="379" spans="2:2" x14ac:dyDescent="0.25">
      <c r="B379" s="22"/>
    </row>
    <row r="380" spans="2:2" x14ac:dyDescent="0.25">
      <c r="B380" s="22"/>
    </row>
    <row r="381" spans="2:2" x14ac:dyDescent="0.25">
      <c r="B381" s="22"/>
    </row>
    <row r="382" spans="2:2" x14ac:dyDescent="0.25">
      <c r="B382" s="22"/>
    </row>
    <row r="383" spans="2:2" x14ac:dyDescent="0.25">
      <c r="B383" s="22"/>
    </row>
    <row r="384" spans="2:2" x14ac:dyDescent="0.25">
      <c r="B384" s="22"/>
    </row>
    <row r="385" spans="2:2" x14ac:dyDescent="0.25">
      <c r="B385" s="22"/>
    </row>
    <row r="386" spans="2:2" x14ac:dyDescent="0.25">
      <c r="B386" s="22"/>
    </row>
    <row r="387" spans="2:2" x14ac:dyDescent="0.25">
      <c r="B387" s="22"/>
    </row>
    <row r="388" spans="2:2" x14ac:dyDescent="0.25">
      <c r="B388" s="22"/>
    </row>
    <row r="389" spans="2:2" x14ac:dyDescent="0.25">
      <c r="B389" s="22"/>
    </row>
    <row r="390" spans="2:2" x14ac:dyDescent="0.25">
      <c r="B390" s="22"/>
    </row>
    <row r="391" spans="2:2" x14ac:dyDescent="0.25">
      <c r="B391" s="22"/>
    </row>
    <row r="392" spans="2:2" x14ac:dyDescent="0.25">
      <c r="B392" s="22"/>
    </row>
    <row r="393" spans="2:2" x14ac:dyDescent="0.25">
      <c r="B393" s="22"/>
    </row>
    <row r="394" spans="2:2" x14ac:dyDescent="0.25">
      <c r="B394" s="22"/>
    </row>
    <row r="395" spans="2:2" x14ac:dyDescent="0.25">
      <c r="B395" s="22"/>
    </row>
    <row r="396" spans="2:2" x14ac:dyDescent="0.25">
      <c r="B396" s="22"/>
    </row>
    <row r="397" spans="2:2" x14ac:dyDescent="0.25">
      <c r="B397" s="22"/>
    </row>
    <row r="398" spans="2:2" x14ac:dyDescent="0.25">
      <c r="B398" s="22"/>
    </row>
    <row r="399" spans="2:2" x14ac:dyDescent="0.25">
      <c r="B399" s="22"/>
    </row>
    <row r="400" spans="2:2" x14ac:dyDescent="0.25">
      <c r="B400" s="22"/>
    </row>
    <row r="401" spans="2:2" x14ac:dyDescent="0.25">
      <c r="B401" s="22"/>
    </row>
    <row r="402" spans="2:2" x14ac:dyDescent="0.25">
      <c r="B402" s="22"/>
    </row>
    <row r="403" spans="2:2" x14ac:dyDescent="0.25">
      <c r="B403" s="22"/>
    </row>
    <row r="404" spans="2:2" x14ac:dyDescent="0.25">
      <c r="B404" s="22"/>
    </row>
    <row r="405" spans="2:2" x14ac:dyDescent="0.25">
      <c r="B405" s="22"/>
    </row>
    <row r="406" spans="2:2" x14ac:dyDescent="0.25">
      <c r="B406" s="22"/>
    </row>
    <row r="407" spans="2:2" x14ac:dyDescent="0.25">
      <c r="B407" s="22"/>
    </row>
    <row r="408" spans="2:2" x14ac:dyDescent="0.25">
      <c r="B408" s="22"/>
    </row>
    <row r="409" spans="2:2" x14ac:dyDescent="0.25">
      <c r="B409" s="22"/>
    </row>
    <row r="410" spans="2:2" x14ac:dyDescent="0.25">
      <c r="B410" s="22"/>
    </row>
    <row r="411" spans="2:2" x14ac:dyDescent="0.25">
      <c r="B411" s="22"/>
    </row>
    <row r="412" spans="2:2" x14ac:dyDescent="0.25">
      <c r="B412" s="22"/>
    </row>
    <row r="413" spans="2:2" x14ac:dyDescent="0.25">
      <c r="B413" s="22"/>
    </row>
    <row r="414" spans="2:2" x14ac:dyDescent="0.25">
      <c r="B414" s="22"/>
    </row>
    <row r="415" spans="2:2" x14ac:dyDescent="0.25">
      <c r="B415" s="22"/>
    </row>
    <row r="416" spans="2:2" x14ac:dyDescent="0.25">
      <c r="B416" s="22"/>
    </row>
    <row r="417" spans="2:2" x14ac:dyDescent="0.25">
      <c r="B417" s="22"/>
    </row>
    <row r="418" spans="2:2" x14ac:dyDescent="0.25">
      <c r="B418" s="22"/>
    </row>
    <row r="419" spans="2:2" x14ac:dyDescent="0.25">
      <c r="B419" s="22"/>
    </row>
    <row r="420" spans="2:2" x14ac:dyDescent="0.25">
      <c r="B420" s="22"/>
    </row>
    <row r="421" spans="2:2" x14ac:dyDescent="0.25">
      <c r="B421" s="22"/>
    </row>
    <row r="422" spans="2:2" x14ac:dyDescent="0.25">
      <c r="B422" s="22"/>
    </row>
    <row r="423" spans="2:2" x14ac:dyDescent="0.25">
      <c r="B423" s="22"/>
    </row>
    <row r="424" spans="2:2" x14ac:dyDescent="0.25">
      <c r="B424" s="22"/>
    </row>
    <row r="425" spans="2:2" x14ac:dyDescent="0.25">
      <c r="B425" s="22"/>
    </row>
    <row r="426" spans="2:2" x14ac:dyDescent="0.25">
      <c r="B426" s="22"/>
    </row>
    <row r="427" spans="2:2" x14ac:dyDescent="0.25">
      <c r="B427" s="22"/>
    </row>
    <row r="428" spans="2:2" x14ac:dyDescent="0.25">
      <c r="B428" s="22"/>
    </row>
    <row r="429" spans="2:2" x14ac:dyDescent="0.25">
      <c r="B429" s="22"/>
    </row>
    <row r="430" spans="2:2" x14ac:dyDescent="0.25">
      <c r="B430" s="22"/>
    </row>
    <row r="431" spans="2:2" x14ac:dyDescent="0.25">
      <c r="B431" s="22"/>
    </row>
    <row r="432" spans="2:2" x14ac:dyDescent="0.25">
      <c r="B432" s="22"/>
    </row>
    <row r="433" spans="2:2" x14ac:dyDescent="0.25">
      <c r="B433" s="22"/>
    </row>
    <row r="434" spans="2:2" x14ac:dyDescent="0.25">
      <c r="B434" s="22"/>
    </row>
    <row r="435" spans="2:2" x14ac:dyDescent="0.25">
      <c r="B435" s="22"/>
    </row>
    <row r="436" spans="2:2" x14ac:dyDescent="0.25">
      <c r="B436" s="22"/>
    </row>
    <row r="437" spans="2:2" x14ac:dyDescent="0.25">
      <c r="B437" s="22"/>
    </row>
    <row r="438" spans="2:2" x14ac:dyDescent="0.25">
      <c r="B438" s="22"/>
    </row>
    <row r="439" spans="2:2" x14ac:dyDescent="0.25">
      <c r="B439" s="22"/>
    </row>
    <row r="440" spans="2:2" x14ac:dyDescent="0.25">
      <c r="B440" s="22"/>
    </row>
    <row r="441" spans="2:2" x14ac:dyDescent="0.25">
      <c r="B441" s="22"/>
    </row>
    <row r="442" spans="2:2" x14ac:dyDescent="0.25">
      <c r="B442" s="22"/>
    </row>
    <row r="443" spans="2:2" x14ac:dyDescent="0.25">
      <c r="B443" s="22"/>
    </row>
    <row r="444" spans="2:2" x14ac:dyDescent="0.25">
      <c r="B444" s="22"/>
    </row>
    <row r="445" spans="2:2" x14ac:dyDescent="0.25">
      <c r="B445" s="22"/>
    </row>
    <row r="446" spans="2:2" x14ac:dyDescent="0.25">
      <c r="B446" s="22"/>
    </row>
    <row r="447" spans="2:2" x14ac:dyDescent="0.25">
      <c r="B447" s="22"/>
    </row>
    <row r="448" spans="2:2" x14ac:dyDescent="0.25">
      <c r="B448" s="22"/>
    </row>
    <row r="449" spans="2:2" x14ac:dyDescent="0.25">
      <c r="B449" s="22"/>
    </row>
    <row r="450" spans="2:2" x14ac:dyDescent="0.25">
      <c r="B450" s="22"/>
    </row>
    <row r="451" spans="2:2" x14ac:dyDescent="0.25">
      <c r="B451" s="22"/>
    </row>
    <row r="452" spans="2:2" x14ac:dyDescent="0.25">
      <c r="B452" s="22"/>
    </row>
    <row r="453" spans="2:2" x14ac:dyDescent="0.25">
      <c r="B453" s="22"/>
    </row>
    <row r="454" spans="2:2" x14ac:dyDescent="0.25">
      <c r="B454" s="22"/>
    </row>
  </sheetData>
  <mergeCells count="1">
    <mergeCell ref="A1:D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accueil_aller">
                <anchor>
                  <from>
                    <xdr:col>8</xdr:col>
                    <xdr:colOff>714375</xdr:colOff>
                    <xdr:row>0</xdr:row>
                    <xdr:rowOff>180975</xdr:rowOff>
                  </from>
                  <to>
                    <xdr:col>10</xdr:col>
                    <xdr:colOff>171450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lients_aller">
                <anchor>
                  <from>
                    <xdr:col>10</xdr:col>
                    <xdr:colOff>314325</xdr:colOff>
                    <xdr:row>0</xdr:row>
                    <xdr:rowOff>180975</xdr:rowOff>
                  </from>
                  <to>
                    <xdr:col>11</xdr:col>
                    <xdr:colOff>533400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vis_debits_aller">
                <anchor>
                  <from>
                    <xdr:col>11</xdr:col>
                    <xdr:colOff>685800</xdr:colOff>
                    <xdr:row>0</xdr:row>
                    <xdr:rowOff>180975</xdr:rowOff>
                  </from>
                  <to>
                    <xdr:col>13</xdr:col>
                    <xdr:colOff>142875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accueil_avis_credits_aller">
                <anchor>
                  <from>
                    <xdr:col>13</xdr:col>
                    <xdr:colOff>314325</xdr:colOff>
                    <xdr:row>0</xdr:row>
                    <xdr:rowOff>180975</xdr:rowOff>
                  </from>
                  <to>
                    <xdr:col>14</xdr:col>
                    <xdr:colOff>533400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ééditer_ad_aller">
                <anchor>
                  <from>
                    <xdr:col>14</xdr:col>
                    <xdr:colOff>704850</xdr:colOff>
                    <xdr:row>0</xdr:row>
                    <xdr:rowOff>180975</xdr:rowOff>
                  </from>
                  <to>
                    <xdr:col>16</xdr:col>
                    <xdr:colOff>161925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otifs_dda_aller">
                <anchor>
                  <from>
                    <xdr:col>8</xdr:col>
                    <xdr:colOff>723900</xdr:colOff>
                    <xdr:row>0</xdr:row>
                    <xdr:rowOff>504825</xdr:rowOff>
                  </from>
                  <to>
                    <xdr:col>10</xdr:col>
                    <xdr:colOff>180975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motifs_ddf_aller">
                <anchor>
                  <from>
                    <xdr:col>10</xdr:col>
                    <xdr:colOff>314325</xdr:colOff>
                    <xdr:row>0</xdr:row>
                    <xdr:rowOff>504825</xdr:rowOff>
                  </from>
                  <to>
                    <xdr:col>11</xdr:col>
                    <xdr:colOff>533400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accueil_archives_ad_aller">
                <anchor>
                  <from>
                    <xdr:col>11</xdr:col>
                    <xdr:colOff>685800</xdr:colOff>
                    <xdr:row>0</xdr:row>
                    <xdr:rowOff>504825</xdr:rowOff>
                  </from>
                  <to>
                    <xdr:col>13</xdr:col>
                    <xdr:colOff>142875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archives_ac_aller">
                <anchor>
                  <from>
                    <xdr:col>13</xdr:col>
                    <xdr:colOff>314325</xdr:colOff>
                    <xdr:row>0</xdr:row>
                    <xdr:rowOff>504825</xdr:rowOff>
                  </from>
                  <to>
                    <xdr:col>14</xdr:col>
                    <xdr:colOff>533400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reediter_ac_aller">
                <anchor>
                  <from>
                    <xdr:col>14</xdr:col>
                    <xdr:colOff>704850</xdr:colOff>
                    <xdr:row>0</xdr:row>
                    <xdr:rowOff>504825</xdr:rowOff>
                  </from>
                  <to>
                    <xdr:col>16</xdr:col>
                    <xdr:colOff>161925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5"/>
  <sheetViews>
    <sheetView workbookViewId="0">
      <selection activeCell="H7" sqref="H7"/>
    </sheetView>
  </sheetViews>
  <sheetFormatPr baseColWidth="10" defaultRowHeight="15" x14ac:dyDescent="0.25"/>
  <cols>
    <col min="1" max="1" width="8.85546875" bestFit="1" customWidth="1"/>
  </cols>
  <sheetData>
    <row r="1" spans="1:8" s="6" customFormat="1" ht="61.5" x14ac:dyDescent="0.9">
      <c r="A1" s="118" t="s">
        <v>4</v>
      </c>
      <c r="B1" s="118"/>
      <c r="C1" s="118"/>
      <c r="D1" s="118"/>
      <c r="E1" s="118"/>
      <c r="F1" s="118"/>
      <c r="G1" s="118"/>
      <c r="H1" s="118"/>
    </row>
    <row r="2" spans="1:8" x14ac:dyDescent="0.25">
      <c r="A2" s="1"/>
      <c r="B2" s="2"/>
    </row>
    <row r="3" spans="1:8" x14ac:dyDescent="0.25">
      <c r="A3" s="1"/>
      <c r="B3" s="2"/>
    </row>
    <row r="4" spans="1:8" x14ac:dyDescent="0.25">
      <c r="A4" s="1"/>
      <c r="B4" s="2"/>
    </row>
    <row r="5" spans="1:8" x14ac:dyDescent="0.25">
      <c r="A5" s="1"/>
      <c r="B5" s="2"/>
    </row>
  </sheetData>
  <mergeCells count="1">
    <mergeCell ref="A1:H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ccueil_aller">
                <anchor>
                  <from>
                    <xdr:col>8</xdr:col>
                    <xdr:colOff>561975</xdr:colOff>
                    <xdr:row>0</xdr:row>
                    <xdr:rowOff>180975</xdr:rowOff>
                  </from>
                  <to>
                    <xdr:col>10</xdr:col>
                    <xdr:colOff>19050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version_aller">
                <anchor>
                  <from>
                    <xdr:col>16</xdr:col>
                    <xdr:colOff>561975</xdr:colOff>
                    <xdr:row>0</xdr:row>
                    <xdr:rowOff>180975</xdr:rowOff>
                  </from>
                  <to>
                    <xdr:col>18</xdr:col>
                    <xdr:colOff>19050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clients_aller">
                <anchor>
                  <from>
                    <xdr:col>10</xdr:col>
                    <xdr:colOff>152400</xdr:colOff>
                    <xdr:row>0</xdr:row>
                    <xdr:rowOff>180975</xdr:rowOff>
                  </from>
                  <to>
                    <xdr:col>11</xdr:col>
                    <xdr:colOff>371475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avis_debits_aller">
                <anchor>
                  <from>
                    <xdr:col>11</xdr:col>
                    <xdr:colOff>523875</xdr:colOff>
                    <xdr:row>0</xdr:row>
                    <xdr:rowOff>180975</xdr:rowOff>
                  </from>
                  <to>
                    <xdr:col>12</xdr:col>
                    <xdr:colOff>742950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accueil_avis_credits_aller">
                <anchor>
                  <from>
                    <xdr:col>13</xdr:col>
                    <xdr:colOff>152400</xdr:colOff>
                    <xdr:row>0</xdr:row>
                    <xdr:rowOff>180975</xdr:rowOff>
                  </from>
                  <to>
                    <xdr:col>14</xdr:col>
                    <xdr:colOff>371475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rééditer_ad_aller">
                <anchor>
                  <from>
                    <xdr:col>14</xdr:col>
                    <xdr:colOff>542925</xdr:colOff>
                    <xdr:row>0</xdr:row>
                    <xdr:rowOff>180975</xdr:rowOff>
                  </from>
                  <to>
                    <xdr:col>16</xdr:col>
                    <xdr:colOff>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9" name="Button 9">
              <controlPr defaultSize="0" print="0" autoFill="0" autoPict="0" macro="[0]!motifs_dda_aller">
                <anchor>
                  <from>
                    <xdr:col>8</xdr:col>
                    <xdr:colOff>561975</xdr:colOff>
                    <xdr:row>0</xdr:row>
                    <xdr:rowOff>504825</xdr:rowOff>
                  </from>
                  <to>
                    <xdr:col>10</xdr:col>
                    <xdr:colOff>19050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>
                <anchor>
                  <from>
                    <xdr:col>10</xdr:col>
                    <xdr:colOff>152400</xdr:colOff>
                    <xdr:row>0</xdr:row>
                    <xdr:rowOff>504825</xdr:rowOff>
                  </from>
                  <to>
                    <xdr:col>11</xdr:col>
                    <xdr:colOff>371475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1" name="Button 11">
              <controlPr defaultSize="0" print="0" autoFill="0" autoPict="0" macro="[0]!accueil_archives_ad_aller">
                <anchor>
                  <from>
                    <xdr:col>11</xdr:col>
                    <xdr:colOff>523875</xdr:colOff>
                    <xdr:row>0</xdr:row>
                    <xdr:rowOff>504825</xdr:rowOff>
                  </from>
                  <to>
                    <xdr:col>12</xdr:col>
                    <xdr:colOff>742950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2" name="Button 12">
              <controlPr defaultSize="0" print="0" autoFill="0" autoPict="0" macro="[0]!archives_ac_aller">
                <anchor>
                  <from>
                    <xdr:col>13</xdr:col>
                    <xdr:colOff>152400</xdr:colOff>
                    <xdr:row>0</xdr:row>
                    <xdr:rowOff>504825</xdr:rowOff>
                  </from>
                  <to>
                    <xdr:col>14</xdr:col>
                    <xdr:colOff>371475</xdr:colOff>
                    <xdr:row>0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3" name="Button 13">
              <controlPr defaultSize="0" print="0" autoFill="0" autoPict="0">
                <anchor>
                  <from>
                    <xdr:col>14</xdr:col>
                    <xdr:colOff>542925</xdr:colOff>
                    <xdr:row>0</xdr:row>
                    <xdr:rowOff>504825</xdr:rowOff>
                  </from>
                  <to>
                    <xdr:col>16</xdr:col>
                    <xdr:colOff>0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21</vt:i4>
      </vt:variant>
    </vt:vector>
  </HeadingPairs>
  <TitlesOfParts>
    <vt:vector size="33" baseType="lpstr">
      <vt:lpstr>Accueil</vt:lpstr>
      <vt:lpstr>Clients</vt:lpstr>
      <vt:lpstr>Motifs DDA</vt:lpstr>
      <vt:lpstr>Motifs DDF</vt:lpstr>
      <vt:lpstr>Avis Débits</vt:lpstr>
      <vt:lpstr>Archives AD</vt:lpstr>
      <vt:lpstr>Rééditer AD</vt:lpstr>
      <vt:lpstr>Avis Crédits</vt:lpstr>
      <vt:lpstr>Archives AC</vt:lpstr>
      <vt:lpstr>Rééditer AC</vt:lpstr>
      <vt:lpstr>Version</vt:lpstr>
      <vt:lpstr>Modèle</vt:lpstr>
      <vt:lpstr>année</vt:lpstr>
      <vt:lpstr>archives_dda</vt:lpstr>
      <vt:lpstr>archives_ddf</vt:lpstr>
      <vt:lpstr>avis_credits</vt:lpstr>
      <vt:lpstr>avis_debits</vt:lpstr>
      <vt:lpstr>client_nom</vt:lpstr>
      <vt:lpstr>clients</vt:lpstr>
      <vt:lpstr>code</vt:lpstr>
      <vt:lpstr>Code_Client</vt:lpstr>
      <vt:lpstr>nom</vt:lpstr>
      <vt:lpstr>nombre_ac</vt:lpstr>
      <vt:lpstr>nombre_ad</vt:lpstr>
      <vt:lpstr>prochain_num_dda</vt:lpstr>
      <vt:lpstr>prochain_num_ddf</vt:lpstr>
      <vt:lpstr>prochain_sequentiel_dda</vt:lpstr>
      <vt:lpstr>virement_date</vt:lpstr>
      <vt:lpstr>virement_montant</vt:lpstr>
      <vt:lpstr>'Avis Crédits'!Zone_d_impression</vt:lpstr>
      <vt:lpstr>'Avis Débits'!Zone_d_impression</vt:lpstr>
      <vt:lpstr>'Rééditer AC'!Zone_d_impression</vt:lpstr>
      <vt:lpstr>'Rééditer AD'!Zone_d_impression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AHD046</dc:creator>
  <cp:lastModifiedBy>AHD046</cp:lastModifiedBy>
  <cp:lastPrinted>2020-11-26T14:12:51Z</cp:lastPrinted>
  <dcterms:created xsi:type="dcterms:W3CDTF">2020-09-25T08:27:52Z</dcterms:created>
  <dcterms:modified xsi:type="dcterms:W3CDTF">2020-12-02T07:35:49Z</dcterms:modified>
</cp:coreProperties>
</file>