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60" yWindow="45" windowWidth="10395" windowHeight="9720" firstSheet="2" activeTab="12"/>
  </bookViews>
  <sheets>
    <sheet name="Janvier" sheetId="2" r:id="rId1"/>
    <sheet name="Fevrier" sheetId="5" r:id="rId2"/>
    <sheet name="Mars" sheetId="6" r:id="rId3"/>
    <sheet name="Avril" sheetId="7" r:id="rId4"/>
    <sheet name="Mai" sheetId="8" r:id="rId5"/>
    <sheet name="Juin" sheetId="9" r:id="rId6"/>
    <sheet name="Juillet" sheetId="10" r:id="rId7"/>
    <sheet name="Août" sheetId="11" r:id="rId8"/>
    <sheet name="Septembre" sheetId="12" r:id="rId9"/>
    <sheet name="Octobre" sheetId="13" r:id="rId10"/>
    <sheet name="Novembre" sheetId="14" r:id="rId11"/>
    <sheet name="Décembre" sheetId="15" r:id="rId12"/>
    <sheet name="A l'année" sheetId="16" r:id="rId13"/>
  </sheets>
  <calcPr calcId="145621"/>
</workbook>
</file>

<file path=xl/calcChain.xml><?xml version="1.0" encoding="utf-8"?>
<calcChain xmlns="http://schemas.openxmlformats.org/spreadsheetml/2006/main">
  <c r="G1" i="16" l="1"/>
  <c r="H25" i="15" l="1"/>
  <c r="H4" i="15"/>
  <c r="B11" i="15" s="1"/>
  <c r="C11" i="15" s="1"/>
  <c r="D11" i="15" s="1"/>
  <c r="E11" i="15" s="1"/>
  <c r="F11" i="15" s="1"/>
  <c r="G11" i="15" s="1"/>
  <c r="H11" i="15" s="1"/>
  <c r="B18" i="15" s="1"/>
  <c r="C18" i="15" s="1"/>
  <c r="D18" i="15" s="1"/>
  <c r="E18" i="15" s="1"/>
  <c r="F18" i="15" s="1"/>
  <c r="G18" i="15" s="1"/>
  <c r="H18" i="15" s="1"/>
  <c r="B25" i="15" s="1"/>
  <c r="C25" i="15" s="1"/>
  <c r="G4" i="15"/>
  <c r="H25" i="14"/>
  <c r="H4" i="14"/>
  <c r="F4" i="14"/>
  <c r="G4" i="14" s="1"/>
  <c r="E4" i="14"/>
  <c r="H25" i="13"/>
  <c r="H25" i="12"/>
  <c r="H4" i="12"/>
  <c r="G4" i="12"/>
  <c r="H25" i="11"/>
  <c r="H4" i="11"/>
  <c r="E4" i="11"/>
  <c r="F4" i="11"/>
  <c r="G4" i="11" s="1"/>
  <c r="D4" i="11"/>
  <c r="H25" i="10"/>
  <c r="H4" i="10"/>
  <c r="B11" i="10" s="1"/>
  <c r="C11" i="10" s="1"/>
  <c r="D11" i="10" s="1"/>
  <c r="E11" i="10" s="1"/>
  <c r="F11" i="10" s="1"/>
  <c r="G11" i="10" s="1"/>
  <c r="H11" i="10" s="1"/>
  <c r="B18" i="10" s="1"/>
  <c r="C18" i="10" s="1"/>
  <c r="D18" i="10" s="1"/>
  <c r="E18" i="10" s="1"/>
  <c r="F18" i="10" s="1"/>
  <c r="G18" i="10" s="1"/>
  <c r="H18" i="10" s="1"/>
  <c r="B25" i="10" s="1"/>
  <c r="C25" i="10" s="1"/>
  <c r="G4" i="9"/>
  <c r="F4" i="9"/>
  <c r="H4" i="9"/>
  <c r="B11" i="9" s="1"/>
  <c r="C11" i="9" s="1"/>
  <c r="D11" i="9" s="1"/>
  <c r="E11" i="9" s="1"/>
  <c r="F11" i="9" s="1"/>
  <c r="G11" i="9" s="1"/>
  <c r="H11" i="9" s="1"/>
  <c r="B18" i="9" s="1"/>
  <c r="C18" i="9" s="1"/>
  <c r="D18" i="9" s="1"/>
  <c r="E18" i="9" s="1"/>
  <c r="F18" i="9" s="1"/>
  <c r="G18" i="9" s="1"/>
  <c r="H18" i="9" s="1"/>
  <c r="B25" i="9" s="1"/>
  <c r="C25" i="9" s="1"/>
  <c r="C4" i="8"/>
  <c r="D4" i="8" s="1"/>
  <c r="E4" i="8" s="1"/>
  <c r="F4" i="8" s="1"/>
  <c r="G4" i="8" s="1"/>
  <c r="H4" i="8" s="1"/>
  <c r="B11" i="8" s="1"/>
  <c r="C11" i="8" s="1"/>
  <c r="D11" i="8" s="1"/>
  <c r="E11" i="8" s="1"/>
  <c r="F11" i="8" s="1"/>
  <c r="G11" i="8" s="1"/>
  <c r="H11" i="8" s="1"/>
  <c r="B18" i="8" s="1"/>
  <c r="C18" i="8" s="1"/>
  <c r="D18" i="8" s="1"/>
  <c r="E18" i="8" s="1"/>
  <c r="F18" i="8" s="1"/>
  <c r="G18" i="8" s="1"/>
  <c r="H18" i="8" s="1"/>
  <c r="B25" i="8" s="1"/>
  <c r="C25" i="8" s="1"/>
  <c r="H4" i="2"/>
  <c r="H25" i="7"/>
  <c r="H4" i="7"/>
  <c r="H25" i="6"/>
  <c r="F4" i="6"/>
  <c r="G4" i="6" s="1"/>
  <c r="H4" i="6" s="1"/>
  <c r="B11" i="6" s="1"/>
  <c r="C11" i="6" s="1"/>
  <c r="D11" i="6" s="1"/>
  <c r="E11" i="6" s="1"/>
  <c r="F11" i="6" s="1"/>
  <c r="G11" i="6" s="1"/>
  <c r="H11" i="6" s="1"/>
  <c r="B18" i="6" s="1"/>
  <c r="C18" i="6" s="1"/>
  <c r="D18" i="6" s="1"/>
  <c r="E18" i="6" s="1"/>
  <c r="F18" i="6" s="1"/>
  <c r="G18" i="6" s="1"/>
  <c r="H18" i="6" s="1"/>
  <c r="B25" i="6" s="1"/>
  <c r="C25" i="6" s="1"/>
  <c r="E4" i="6"/>
  <c r="H25" i="5"/>
  <c r="E4" i="5"/>
  <c r="F4" i="5" s="1"/>
  <c r="G4" i="5" s="1"/>
  <c r="H4" i="5" s="1"/>
  <c r="B11" i="5" s="1"/>
  <c r="C11" i="5" s="1"/>
  <c r="D11" i="5" s="1"/>
  <c r="E11" i="5" s="1"/>
  <c r="F11" i="5" s="1"/>
  <c r="G11" i="5" s="1"/>
  <c r="H11" i="5" s="1"/>
  <c r="B18" i="5" s="1"/>
  <c r="C18" i="5" s="1"/>
  <c r="D18" i="5" s="1"/>
  <c r="E18" i="5" s="1"/>
  <c r="F18" i="5" s="1"/>
  <c r="G18" i="5" s="1"/>
  <c r="H18" i="5" s="1"/>
  <c r="B25" i="5" s="1"/>
  <c r="C25" i="5" s="1"/>
  <c r="D4" i="5"/>
  <c r="G1" i="15"/>
  <c r="K6" i="15" s="1"/>
  <c r="B11" i="14"/>
  <c r="C11" i="14" s="1"/>
  <c r="D11" i="14" s="1"/>
  <c r="E11" i="14" s="1"/>
  <c r="F11" i="14" s="1"/>
  <c r="G11" i="14" s="1"/>
  <c r="H11" i="14" s="1"/>
  <c r="B18" i="14" s="1"/>
  <c r="C18" i="14" s="1"/>
  <c r="D18" i="14" s="1"/>
  <c r="E18" i="14" s="1"/>
  <c r="F18" i="14" s="1"/>
  <c r="G18" i="14" s="1"/>
  <c r="H18" i="14" s="1"/>
  <c r="B25" i="14" s="1"/>
  <c r="C25" i="14" s="1"/>
  <c r="G1" i="14"/>
  <c r="K7" i="14" s="1"/>
  <c r="B11" i="13"/>
  <c r="C11" i="13" s="1"/>
  <c r="D11" i="13" s="1"/>
  <c r="E11" i="13" s="1"/>
  <c r="F11" i="13" s="1"/>
  <c r="G11" i="13" s="1"/>
  <c r="H11" i="13" s="1"/>
  <c r="B18" i="13" s="1"/>
  <c r="C18" i="13" s="1"/>
  <c r="D18" i="13" s="1"/>
  <c r="E18" i="13" s="1"/>
  <c r="F18" i="13" s="1"/>
  <c r="G18" i="13" s="1"/>
  <c r="H18" i="13" s="1"/>
  <c r="B25" i="13" s="1"/>
  <c r="C25" i="13" s="1"/>
  <c r="G1" i="13"/>
  <c r="B11" i="12"/>
  <c r="C11" i="12" s="1"/>
  <c r="D11" i="12" s="1"/>
  <c r="E11" i="12" s="1"/>
  <c r="F11" i="12" s="1"/>
  <c r="G11" i="12" s="1"/>
  <c r="H11" i="12" s="1"/>
  <c r="B18" i="12" s="1"/>
  <c r="C18" i="12" s="1"/>
  <c r="D18" i="12" s="1"/>
  <c r="E18" i="12" s="1"/>
  <c r="F18" i="12" s="1"/>
  <c r="G18" i="12" s="1"/>
  <c r="H18" i="12" s="1"/>
  <c r="B25" i="12" s="1"/>
  <c r="C25" i="12" s="1"/>
  <c r="G1" i="12"/>
  <c r="K7" i="12" s="1"/>
  <c r="B11" i="11"/>
  <c r="C11" i="11" s="1"/>
  <c r="D11" i="11" s="1"/>
  <c r="E11" i="11" s="1"/>
  <c r="F11" i="11" s="1"/>
  <c r="G11" i="11" s="1"/>
  <c r="H11" i="11" s="1"/>
  <c r="B18" i="11" s="1"/>
  <c r="C18" i="11" s="1"/>
  <c r="D18" i="11" s="1"/>
  <c r="E18" i="11" s="1"/>
  <c r="F18" i="11" s="1"/>
  <c r="G18" i="11" s="1"/>
  <c r="H18" i="11" s="1"/>
  <c r="B25" i="11" s="1"/>
  <c r="C25" i="11" s="1"/>
  <c r="G1" i="11"/>
  <c r="K4" i="11" s="1"/>
  <c r="G1" i="10"/>
  <c r="G1" i="9"/>
  <c r="K5" i="9" s="1"/>
  <c r="G1" i="8"/>
  <c r="K3" i="8" s="1"/>
  <c r="B11" i="7"/>
  <c r="C11" i="7" s="1"/>
  <c r="D11" i="7" s="1"/>
  <c r="E11" i="7" s="1"/>
  <c r="F11" i="7" s="1"/>
  <c r="G11" i="7" s="1"/>
  <c r="H11" i="7" s="1"/>
  <c r="B18" i="7" s="1"/>
  <c r="C18" i="7" s="1"/>
  <c r="D18" i="7" s="1"/>
  <c r="E18" i="7" s="1"/>
  <c r="F18" i="7" s="1"/>
  <c r="G18" i="7" s="1"/>
  <c r="H18" i="7" s="1"/>
  <c r="B25" i="7" s="1"/>
  <c r="C25" i="7" s="1"/>
  <c r="G1" i="7"/>
  <c r="G1" i="6"/>
  <c r="K5" i="6" s="1"/>
  <c r="G1" i="5"/>
  <c r="K3" i="5" s="1"/>
  <c r="B11" i="2"/>
  <c r="C11" i="2" s="1"/>
  <c r="D11" i="2" s="1"/>
  <c r="E11" i="2" s="1"/>
  <c r="F11" i="2" s="1"/>
  <c r="G11" i="2" s="1"/>
  <c r="H11" i="2" s="1"/>
  <c r="B18" i="2" s="1"/>
  <c r="C18" i="2" s="1"/>
  <c r="D18" i="2" s="1"/>
  <c r="E18" i="2" s="1"/>
  <c r="F18" i="2" s="1"/>
  <c r="G18" i="2" s="1"/>
  <c r="H18" i="2" s="1"/>
  <c r="B25" i="2" s="1"/>
  <c r="C25" i="2" s="1"/>
  <c r="D25" i="2" s="1"/>
  <c r="E25" i="2" s="1"/>
  <c r="F25" i="2" s="1"/>
  <c r="G25" i="2" s="1"/>
  <c r="H25" i="2" s="1"/>
  <c r="B32" i="2" s="1"/>
  <c r="C32" i="2" s="1"/>
  <c r="D32" i="2" s="1"/>
  <c r="E32" i="2" s="1"/>
  <c r="F32" i="2" s="1"/>
  <c r="G32" i="2" s="1"/>
  <c r="H32" i="2" s="1"/>
  <c r="B39" i="2" s="1"/>
  <c r="C39" i="2" s="1"/>
  <c r="D39" i="2" s="1"/>
  <c r="E39" i="2" s="1"/>
  <c r="F39" i="2" s="1"/>
  <c r="G39" i="2" s="1"/>
  <c r="H39" i="2" s="1"/>
  <c r="G1" i="2"/>
  <c r="K4" i="2" s="1"/>
  <c r="K4" i="13" l="1"/>
  <c r="K6" i="13"/>
  <c r="K4" i="10"/>
  <c r="K8" i="10"/>
  <c r="K3" i="7"/>
  <c r="K5" i="7"/>
  <c r="K5" i="2"/>
  <c r="K3" i="2"/>
  <c r="K10" i="14"/>
  <c r="K11" i="15"/>
  <c r="K10" i="15"/>
  <c r="K9" i="15"/>
  <c r="K8" i="15"/>
  <c r="K7" i="15"/>
  <c r="K5" i="15"/>
  <c r="K4" i="15"/>
  <c r="K11" i="14"/>
  <c r="K9" i="14"/>
  <c r="K8" i="14"/>
  <c r="K6" i="14"/>
  <c r="K5" i="14"/>
  <c r="K4" i="14"/>
  <c r="K5" i="13"/>
  <c r="K6" i="12"/>
  <c r="K4" i="12"/>
  <c r="K5" i="12"/>
  <c r="K6" i="11"/>
  <c r="K5" i="11"/>
  <c r="K7" i="10"/>
  <c r="K5" i="10"/>
  <c r="K6" i="10"/>
  <c r="K13" i="9"/>
  <c r="K12" i="9"/>
  <c r="K11" i="9"/>
  <c r="K10" i="9"/>
  <c r="K9" i="9"/>
  <c r="K8" i="9"/>
  <c r="K7" i="9"/>
  <c r="K6" i="9"/>
  <c r="K4" i="9"/>
  <c r="K6" i="8"/>
  <c r="K5" i="8"/>
  <c r="K4" i="8"/>
  <c r="K4" i="7"/>
  <c r="K7" i="6"/>
  <c r="K6" i="6"/>
  <c r="K4" i="6"/>
  <c r="K3" i="6"/>
  <c r="K6" i="5"/>
  <c r="K5" i="5"/>
  <c r="K4" i="5"/>
  <c r="B32" i="15"/>
  <c r="C32" i="15" s="1"/>
  <c r="D32" i="15" s="1"/>
  <c r="E32" i="15" s="1"/>
  <c r="F32" i="15" s="1"/>
  <c r="G32" i="15" s="1"/>
  <c r="H32" i="15" s="1"/>
  <c r="B39" i="15" s="1"/>
  <c r="C39" i="15" s="1"/>
  <c r="D39" i="15" s="1"/>
  <c r="E39" i="15" s="1"/>
  <c r="F39" i="15" s="1"/>
  <c r="G39" i="15" s="1"/>
  <c r="H39" i="15" s="1"/>
  <c r="D25" i="15"/>
  <c r="E25" i="15" s="1"/>
  <c r="F25" i="15" s="1"/>
  <c r="G25" i="15" s="1"/>
  <c r="B32" i="14"/>
  <c r="C32" i="14" s="1"/>
  <c r="D32" i="14" s="1"/>
  <c r="E32" i="14" s="1"/>
  <c r="F32" i="14" s="1"/>
  <c r="G32" i="14" s="1"/>
  <c r="H32" i="14" s="1"/>
  <c r="B39" i="14" s="1"/>
  <c r="C39" i="14" s="1"/>
  <c r="D39" i="14" s="1"/>
  <c r="E39" i="14" s="1"/>
  <c r="F39" i="14" s="1"/>
  <c r="G39" i="14" s="1"/>
  <c r="H39" i="14" s="1"/>
  <c r="D25" i="14"/>
  <c r="E25" i="14" s="1"/>
  <c r="F25" i="14" s="1"/>
  <c r="G25" i="14" s="1"/>
  <c r="B32" i="13"/>
  <c r="C32" i="13" s="1"/>
  <c r="D32" i="13" s="1"/>
  <c r="E32" i="13" s="1"/>
  <c r="F32" i="13" s="1"/>
  <c r="G32" i="13" s="1"/>
  <c r="H32" i="13" s="1"/>
  <c r="B39" i="13" s="1"/>
  <c r="C39" i="13" s="1"/>
  <c r="D39" i="13" s="1"/>
  <c r="E39" i="13" s="1"/>
  <c r="F39" i="13" s="1"/>
  <c r="G39" i="13" s="1"/>
  <c r="H39" i="13" s="1"/>
  <c r="D25" i="13"/>
  <c r="E25" i="13" s="1"/>
  <c r="F25" i="13" s="1"/>
  <c r="G25" i="13" s="1"/>
  <c r="B32" i="12"/>
  <c r="C32" i="12" s="1"/>
  <c r="D32" i="12" s="1"/>
  <c r="E32" i="12" s="1"/>
  <c r="F32" i="12" s="1"/>
  <c r="G32" i="12" s="1"/>
  <c r="H32" i="12" s="1"/>
  <c r="B39" i="12" s="1"/>
  <c r="C39" i="12" s="1"/>
  <c r="D39" i="12" s="1"/>
  <c r="E39" i="12" s="1"/>
  <c r="F39" i="12" s="1"/>
  <c r="G39" i="12" s="1"/>
  <c r="H39" i="12" s="1"/>
  <c r="D25" i="12"/>
  <c r="E25" i="12" s="1"/>
  <c r="F25" i="12" s="1"/>
  <c r="G25" i="12" s="1"/>
  <c r="B32" i="11"/>
  <c r="C32" i="11" s="1"/>
  <c r="D32" i="11" s="1"/>
  <c r="E32" i="11" s="1"/>
  <c r="F32" i="11" s="1"/>
  <c r="G32" i="11" s="1"/>
  <c r="H32" i="11" s="1"/>
  <c r="B39" i="11" s="1"/>
  <c r="C39" i="11" s="1"/>
  <c r="D39" i="11" s="1"/>
  <c r="E39" i="11" s="1"/>
  <c r="F39" i="11" s="1"/>
  <c r="G39" i="11" s="1"/>
  <c r="H39" i="11" s="1"/>
  <c r="D25" i="11"/>
  <c r="E25" i="11" s="1"/>
  <c r="F25" i="11" s="1"/>
  <c r="G25" i="11" s="1"/>
  <c r="B32" i="10"/>
  <c r="C32" i="10" s="1"/>
  <c r="D32" i="10" s="1"/>
  <c r="E32" i="10" s="1"/>
  <c r="F32" i="10" s="1"/>
  <c r="G32" i="10" s="1"/>
  <c r="H32" i="10" s="1"/>
  <c r="B39" i="10" s="1"/>
  <c r="C39" i="10" s="1"/>
  <c r="D39" i="10" s="1"/>
  <c r="E39" i="10" s="1"/>
  <c r="F39" i="10" s="1"/>
  <c r="G39" i="10" s="1"/>
  <c r="H39" i="10" s="1"/>
  <c r="D25" i="10"/>
  <c r="E25" i="10" s="1"/>
  <c r="F25" i="10" s="1"/>
  <c r="G25" i="10" s="1"/>
  <c r="D25" i="9"/>
  <c r="E25" i="9" s="1"/>
  <c r="F25" i="9" s="1"/>
  <c r="G25" i="9" s="1"/>
  <c r="H25" i="9" s="1"/>
  <c r="B32" i="9" s="1"/>
  <c r="C32" i="9" s="1"/>
  <c r="D32" i="9" s="1"/>
  <c r="E32" i="9" s="1"/>
  <c r="F32" i="9" s="1"/>
  <c r="G32" i="9" s="1"/>
  <c r="H32" i="9" s="1"/>
  <c r="B39" i="9" s="1"/>
  <c r="C39" i="9" s="1"/>
  <c r="D39" i="9" s="1"/>
  <c r="E39" i="9" s="1"/>
  <c r="F39" i="9" s="1"/>
  <c r="G39" i="9" s="1"/>
  <c r="H39" i="9" s="1"/>
  <c r="D25" i="8"/>
  <c r="E25" i="8" s="1"/>
  <c r="F25" i="8" s="1"/>
  <c r="G25" i="8" s="1"/>
  <c r="H25" i="8" s="1"/>
  <c r="B32" i="8" s="1"/>
  <c r="C32" i="8" s="1"/>
  <c r="D32" i="8" s="1"/>
  <c r="E32" i="8" s="1"/>
  <c r="F32" i="8" s="1"/>
  <c r="G32" i="8" s="1"/>
  <c r="H32" i="8" s="1"/>
  <c r="B39" i="8" s="1"/>
  <c r="C39" i="8" s="1"/>
  <c r="D39" i="8" s="1"/>
  <c r="E39" i="8" s="1"/>
  <c r="F39" i="8" s="1"/>
  <c r="G39" i="8" s="1"/>
  <c r="H39" i="8" s="1"/>
  <c r="B32" i="7"/>
  <c r="C32" i="7" s="1"/>
  <c r="D32" i="7" s="1"/>
  <c r="E32" i="7" s="1"/>
  <c r="F32" i="7" s="1"/>
  <c r="G32" i="7" s="1"/>
  <c r="H32" i="7" s="1"/>
  <c r="B39" i="7" s="1"/>
  <c r="C39" i="7" s="1"/>
  <c r="D39" i="7" s="1"/>
  <c r="E39" i="7" s="1"/>
  <c r="F39" i="7" s="1"/>
  <c r="G39" i="7" s="1"/>
  <c r="H39" i="7" s="1"/>
  <c r="D25" i="7"/>
  <c r="E25" i="7" s="1"/>
  <c r="F25" i="7" s="1"/>
  <c r="G25" i="7" s="1"/>
  <c r="B32" i="6"/>
  <c r="C32" i="6" s="1"/>
  <c r="D32" i="6" s="1"/>
  <c r="E32" i="6" s="1"/>
  <c r="F32" i="6" s="1"/>
  <c r="G32" i="6" s="1"/>
  <c r="H32" i="6" s="1"/>
  <c r="B39" i="6" s="1"/>
  <c r="C39" i="6" s="1"/>
  <c r="D39" i="6" s="1"/>
  <c r="E39" i="6" s="1"/>
  <c r="F39" i="6" s="1"/>
  <c r="G39" i="6" s="1"/>
  <c r="H39" i="6" s="1"/>
  <c r="D25" i="6"/>
  <c r="E25" i="6" s="1"/>
  <c r="F25" i="6" s="1"/>
  <c r="G25" i="6" s="1"/>
  <c r="B32" i="5"/>
  <c r="C32" i="5" s="1"/>
  <c r="D32" i="5" s="1"/>
  <c r="E32" i="5" s="1"/>
  <c r="F32" i="5" s="1"/>
  <c r="G32" i="5" s="1"/>
  <c r="H32" i="5" s="1"/>
  <c r="B39" i="5" s="1"/>
  <c r="C39" i="5" s="1"/>
  <c r="D39" i="5" s="1"/>
  <c r="E39" i="5" s="1"/>
  <c r="F39" i="5" s="1"/>
  <c r="G39" i="5" s="1"/>
  <c r="H39" i="5" s="1"/>
  <c r="D25" i="5"/>
  <c r="E25" i="5" s="1"/>
  <c r="F25" i="5" s="1"/>
  <c r="G25" i="5" s="1"/>
</calcChain>
</file>

<file path=xl/sharedStrings.xml><?xml version="1.0" encoding="utf-8"?>
<sst xmlns="http://schemas.openxmlformats.org/spreadsheetml/2006/main" count="351" uniqueCount="184">
  <si>
    <t>Dimanche</t>
  </si>
  <si>
    <t>Lundi</t>
  </si>
  <si>
    <t>Mardi</t>
  </si>
  <si>
    <t>Mercredi</t>
  </si>
  <si>
    <t>Jeudi</t>
  </si>
  <si>
    <t>Vendredi</t>
  </si>
  <si>
    <t>Samedi</t>
  </si>
  <si>
    <t xml:space="preserve">Date d'aujourd'hui: </t>
  </si>
  <si>
    <t>Journée SCRAP'ichoises</t>
  </si>
  <si>
    <t>Repas des aînés</t>
  </si>
  <si>
    <t>Ecole Saint Joseph</t>
  </si>
  <si>
    <t>Après-midi carnaval</t>
  </si>
  <si>
    <t>Ecole Léon Lambert</t>
  </si>
  <si>
    <t>Calendrier Juin</t>
  </si>
  <si>
    <t>Calendrier Novembre</t>
  </si>
  <si>
    <t>Cérémonie des voeux</t>
  </si>
  <si>
    <t>Soirée disco</t>
  </si>
  <si>
    <t>Repas moules-Frites</t>
  </si>
  <si>
    <t>Soirée à thème</t>
  </si>
  <si>
    <t>AS Coutiches</t>
  </si>
  <si>
    <t>La Société de chasse</t>
  </si>
  <si>
    <t>Amicale Laïque</t>
  </si>
  <si>
    <t>Kermesse Ecole St Joseph</t>
  </si>
  <si>
    <t>Chasse aux œufs</t>
  </si>
  <si>
    <t>Soirée cabaret</t>
  </si>
  <si>
    <t>La Pastourelle</t>
  </si>
  <si>
    <t>Thé dansant CCAS</t>
  </si>
  <si>
    <t>Fête du travail</t>
  </si>
  <si>
    <t xml:space="preserve">Concert </t>
  </si>
  <si>
    <t>La Lyre Coutichoise</t>
  </si>
  <si>
    <t>Cérémonies commémoratives 39-45</t>
  </si>
  <si>
    <t>Sortie familiale, Amicale Laïque</t>
  </si>
  <si>
    <t>Ecole Leon Lambert</t>
  </si>
  <si>
    <t>Repas par l'APE</t>
  </si>
  <si>
    <t>Concours de coqs</t>
  </si>
  <si>
    <t>Pour Nos Aînés de Coutiches</t>
  </si>
  <si>
    <t>Mini-concerts dans les quartiers</t>
  </si>
  <si>
    <t>Ensemble vocal du Pévèle</t>
  </si>
  <si>
    <t>Fête de l'ecole de musique</t>
  </si>
  <si>
    <t>Ducasse</t>
  </si>
  <si>
    <t>Les Hanches P</t>
  </si>
  <si>
    <t>Braderie - La Pastourelle</t>
  </si>
  <si>
    <t>Repas - Chti tiger</t>
  </si>
  <si>
    <t>Portes ouvertes</t>
  </si>
  <si>
    <t>Fête de la musique</t>
  </si>
  <si>
    <t>Kermesse - Ecole Léon Lambert</t>
  </si>
  <si>
    <t>Fête des NAPS</t>
  </si>
  <si>
    <t>Braderie</t>
  </si>
  <si>
    <t>Coutiches en fête</t>
  </si>
  <si>
    <t>Concours de coqs fédéral</t>
  </si>
  <si>
    <t>fédération des coqueleurs du Nord de France</t>
  </si>
  <si>
    <t>Pour Nos Ainés de Coutiches /</t>
  </si>
  <si>
    <t>Fête Nationale</t>
  </si>
  <si>
    <t>Fête du centre aéré</t>
  </si>
  <si>
    <t>Barbecue - Chi tiger</t>
  </si>
  <si>
    <t>Concours de pêche + moules frites</t>
  </si>
  <si>
    <t>14ème Costiciades</t>
  </si>
  <si>
    <t>Ball Trap</t>
  </si>
  <si>
    <t>Randonnée Chti'Raid</t>
  </si>
  <si>
    <t>Remerciement Costiciades</t>
  </si>
  <si>
    <t>Repas des familles</t>
  </si>
  <si>
    <t>Repas Bavarois "Fête de la Bière"</t>
  </si>
  <si>
    <t>Repas dansant</t>
  </si>
  <si>
    <t>Un souffle en or</t>
  </si>
  <si>
    <t>Cérémonies commémoratives</t>
  </si>
  <si>
    <t>et repas - AFN de Coutiches</t>
  </si>
  <si>
    <t>Bourse aux jouets</t>
  </si>
  <si>
    <t>Repas - La pétanque coutichoise</t>
  </si>
  <si>
    <t>Troc aux plantes</t>
  </si>
  <si>
    <t>Soirée à thème- AS Coutiches</t>
  </si>
  <si>
    <t>Soirée contes et poésies</t>
  </si>
  <si>
    <t xml:space="preserve">Goûter des Aînés </t>
  </si>
  <si>
    <t>Commémoration de la fin des combats</t>
  </si>
  <si>
    <t>du maroc, de l'algerie et de la Tunisie</t>
  </si>
  <si>
    <t xml:space="preserve">Arbre de Noël </t>
  </si>
  <si>
    <t>Téléthon</t>
  </si>
  <si>
    <t>Association Scrapi'choises</t>
  </si>
  <si>
    <t xml:space="preserve">Spectacle de Noël </t>
  </si>
  <si>
    <t>Marché de Noël - A.P.E</t>
  </si>
  <si>
    <t>Marché de Noël</t>
  </si>
  <si>
    <t>Goûter de Noël - AS Coutiches</t>
  </si>
  <si>
    <t>Visite du Père Noël</t>
  </si>
  <si>
    <t>Nombre de jours restants</t>
  </si>
  <si>
    <t>Cérémonie des vœux</t>
  </si>
  <si>
    <t>Journée Scrapi'choises</t>
  </si>
  <si>
    <t>Après-midi carnaval Saint Joseph</t>
  </si>
  <si>
    <t>Après-midi carnaval Léon Lambert</t>
  </si>
  <si>
    <t>Repas moules frites</t>
  </si>
  <si>
    <t>Kermesse St Joseph</t>
  </si>
  <si>
    <t>Thé dansant</t>
  </si>
  <si>
    <t>Concert</t>
  </si>
  <si>
    <t>Sortie familiale</t>
  </si>
  <si>
    <t>Mini-concerts</t>
  </si>
  <si>
    <t>Fête de l'école de musique</t>
  </si>
  <si>
    <t>Repas et braderie</t>
  </si>
  <si>
    <t>Portes ouvertes St Joseph</t>
  </si>
  <si>
    <t>Kermesse Léon Lambert</t>
  </si>
  <si>
    <t>Fête nationale</t>
  </si>
  <si>
    <t>Fete de centre aéré</t>
  </si>
  <si>
    <t>Fete du centre aéré</t>
  </si>
  <si>
    <t>Barbecue Chti tiger</t>
  </si>
  <si>
    <t>Repas Bavarois</t>
  </si>
  <si>
    <t>Repas La pétanque Coutichoise</t>
  </si>
  <si>
    <t>Goûter des Aînés</t>
  </si>
  <si>
    <t>Arbre de Noël</t>
  </si>
  <si>
    <t>Spectacle de Noël</t>
  </si>
  <si>
    <t>Marché de Noël APE</t>
  </si>
  <si>
    <t>Marché de Noel - Ecole St Joseph</t>
  </si>
  <si>
    <t>Goûter de Noel</t>
  </si>
  <si>
    <r>
      <rPr>
        <b/>
        <sz val="20"/>
        <color indexed="49"/>
        <rFont val="Arial"/>
        <family val="2"/>
      </rPr>
      <t xml:space="preserve">Calendrier </t>
    </r>
    <r>
      <rPr>
        <sz val="20"/>
        <color indexed="49"/>
        <rFont val="Arial"/>
        <family val="2"/>
      </rPr>
      <t>Mars</t>
    </r>
  </si>
  <si>
    <r>
      <rPr>
        <b/>
        <sz val="20"/>
        <color indexed="49"/>
        <rFont val="Arial"/>
        <family val="2"/>
      </rPr>
      <t xml:space="preserve">Calendrier </t>
    </r>
    <r>
      <rPr>
        <sz val="20"/>
        <color indexed="49"/>
        <rFont val="Arial"/>
        <family val="2"/>
      </rPr>
      <t>Février</t>
    </r>
  </si>
  <si>
    <r>
      <rPr>
        <b/>
        <sz val="20"/>
        <color indexed="49"/>
        <rFont val="Arial"/>
        <family val="2"/>
      </rPr>
      <t xml:space="preserve">Calendrier </t>
    </r>
    <r>
      <rPr>
        <sz val="20"/>
        <color indexed="49"/>
        <rFont val="Arial"/>
        <family val="2"/>
      </rPr>
      <t>Janvier</t>
    </r>
  </si>
  <si>
    <r>
      <rPr>
        <b/>
        <sz val="20"/>
        <color indexed="49"/>
        <rFont val="Arial"/>
        <family val="2"/>
      </rPr>
      <t xml:space="preserve">Calendrier </t>
    </r>
    <r>
      <rPr>
        <sz val="20"/>
        <color indexed="49"/>
        <rFont val="Arial"/>
        <family val="2"/>
      </rPr>
      <t>Avril</t>
    </r>
  </si>
  <si>
    <r>
      <rPr>
        <b/>
        <sz val="20"/>
        <color indexed="49"/>
        <rFont val="Arial"/>
        <family val="2"/>
      </rPr>
      <t xml:space="preserve">Calendrier </t>
    </r>
    <r>
      <rPr>
        <sz val="20"/>
        <color indexed="49"/>
        <rFont val="Arial"/>
        <family val="2"/>
      </rPr>
      <t>Mai</t>
    </r>
  </si>
  <si>
    <r>
      <rPr>
        <b/>
        <sz val="20"/>
        <color indexed="49"/>
        <rFont val="Arial"/>
        <family val="2"/>
      </rPr>
      <t xml:space="preserve">Calendrier </t>
    </r>
    <r>
      <rPr>
        <sz val="20"/>
        <color indexed="49"/>
        <rFont val="Arial"/>
        <family val="2"/>
      </rPr>
      <t>Juillet</t>
    </r>
  </si>
  <si>
    <r>
      <rPr>
        <b/>
        <sz val="20"/>
        <color indexed="49"/>
        <rFont val="Arial"/>
        <family val="2"/>
      </rPr>
      <t xml:space="preserve">Calendrier </t>
    </r>
    <r>
      <rPr>
        <sz val="20"/>
        <color indexed="49"/>
        <rFont val="Arial"/>
        <family val="2"/>
      </rPr>
      <t>Août</t>
    </r>
  </si>
  <si>
    <r>
      <rPr>
        <b/>
        <sz val="20"/>
        <color indexed="49"/>
        <rFont val="Arial"/>
        <family val="2"/>
      </rPr>
      <t xml:space="preserve">Calendrier </t>
    </r>
    <r>
      <rPr>
        <sz val="20"/>
        <color indexed="49"/>
        <rFont val="Arial"/>
        <family val="2"/>
      </rPr>
      <t>Septembre</t>
    </r>
  </si>
  <si>
    <r>
      <rPr>
        <b/>
        <sz val="20"/>
        <color indexed="49"/>
        <rFont val="Arial"/>
        <family val="2"/>
      </rPr>
      <t xml:space="preserve">Calendrier </t>
    </r>
    <r>
      <rPr>
        <sz val="20"/>
        <color indexed="49"/>
        <rFont val="Arial"/>
        <family val="2"/>
      </rPr>
      <t>Octobre</t>
    </r>
  </si>
  <si>
    <t xml:space="preserve"> </t>
  </si>
  <si>
    <t>Envoi courriers associations</t>
  </si>
  <si>
    <t>Calendrier Mensuel</t>
  </si>
  <si>
    <r>
      <rPr>
        <b/>
        <sz val="20"/>
        <color rgb="FF33CCCC"/>
        <rFont val="Arial"/>
        <family val="2"/>
      </rPr>
      <t xml:space="preserve">Calendrier </t>
    </r>
    <r>
      <rPr>
        <sz val="20"/>
        <color rgb="FF33CCCC"/>
        <rFont val="Arial"/>
        <family val="2"/>
      </rPr>
      <t>Décembre</t>
    </r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</si>
  <si>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</si>
  <si>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</si>
  <si>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</si>
  <si>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</si>
  <si>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</si>
  <si>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</si>
  <si>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</si>
  <si>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</si>
  <si>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</si>
  <si>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</si>
  <si>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</si>
  <si>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</si>
  <si>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 d'aujourd'hui:</t>
  </si>
  <si>
    <t>Envoi courrier associations</t>
  </si>
  <si>
    <t xml:space="preserve">Cérémonie des vœux </t>
  </si>
  <si>
    <t>Journée scrapi'choises</t>
  </si>
  <si>
    <t>Après-midi Carnaval Ecole St Joseph</t>
  </si>
  <si>
    <t>Après-midi Carnaval Ecole Léon Lambert</t>
  </si>
  <si>
    <t>Repas moules-frites /Société de chasse</t>
  </si>
  <si>
    <t>Soirée disco/Amicale Laïque</t>
  </si>
  <si>
    <t>Soirée à thème /AS Coutiches</t>
  </si>
  <si>
    <t>Kermesse de l'école St Joseph</t>
  </si>
  <si>
    <t>Soirée cabaret/La Pastourelle</t>
  </si>
  <si>
    <t>Thé dansant/CCAS</t>
  </si>
  <si>
    <t>Fête du Travail</t>
  </si>
  <si>
    <t>Concert/La Lyre Coutichoise</t>
  </si>
  <si>
    <t>Cérémonies commémoratives, guerre 39-45</t>
  </si>
  <si>
    <t>Sortie familiale/Amicale Laïque</t>
  </si>
  <si>
    <t>Repas APE/ Ecole Léon Lambert</t>
  </si>
  <si>
    <t>Concours de coqs/Pour Nos Aînés de Coutiches</t>
  </si>
  <si>
    <t>Mini-concerts dans les quartiers/Ensemble vocal du Pévèle</t>
  </si>
  <si>
    <t>Fête de l'école de Musique, La Lyre Coutichoise</t>
  </si>
  <si>
    <t>Ducasse/Les Hanches P</t>
  </si>
  <si>
    <t>Repas/Chti Tiger + Braderie/La Pastourelle</t>
  </si>
  <si>
    <t>Fête de la Musique/La Lyre Coutichoise</t>
  </si>
  <si>
    <t>Porte ouverte de l'école Saint Joseph</t>
  </si>
  <si>
    <t>Kermesse organisée par l'école Léon Lambert</t>
  </si>
  <si>
    <t>Braderie/Coutiches en fête</t>
  </si>
  <si>
    <t>Concours de coqs fédéral/Pour Nos Ainés de Coutiches</t>
  </si>
  <si>
    <t>Fête du centre aéré de Juillet</t>
  </si>
  <si>
    <t>Barbecue/Chti tiger</t>
  </si>
  <si>
    <t>Fête du centre aéré d'Août</t>
  </si>
  <si>
    <t>Concours de pêche+moules frites/Pour Nos Aînés de Coutiches</t>
  </si>
  <si>
    <t>14ème Costiciades/Coutiches en fête</t>
  </si>
  <si>
    <t>14ème Costiciades/Coutiches en fête + Ball Trap/Pour Nos Aînés de Coutiches</t>
  </si>
  <si>
    <t>Randonnée/Chti Raid</t>
  </si>
  <si>
    <t>Remerciement des Costiciades</t>
  </si>
  <si>
    <t>Repas des familles/Ecole Saint Joseph</t>
  </si>
  <si>
    <t>Repas Bavarois "Fête de la Bière"/Pour Nos Aînés de Coutiches</t>
  </si>
  <si>
    <t>Arbre de Noël/Ecole Saint Joseph</t>
  </si>
  <si>
    <t>Repas dansant/Un souffle en or</t>
  </si>
  <si>
    <t>Cérémonies commémoratives + Repas/AFN de Coutiches</t>
  </si>
  <si>
    <t>Bourse aux jouets/Ecole Saint Joseph</t>
  </si>
  <si>
    <t>Repas/La pétanque Coutichoise</t>
  </si>
  <si>
    <t>Troc aux plantes/Amicale Laïque</t>
  </si>
  <si>
    <t>Soirée à thème/AS Coutiches + Soirée contes et poésies/Ensemble vocal du Pévèle</t>
  </si>
  <si>
    <t>Goûter des Aînés/La Pastourelle</t>
  </si>
  <si>
    <t>Commémoration de la fin des Combats du Maroc, de l'Algérie et de la Tunisie</t>
  </si>
  <si>
    <t>Téléthon/Association Scrap'ichoises</t>
  </si>
  <si>
    <t>Spectacle de Noël/Amicale Laïque + Marché de Noël/APE</t>
  </si>
  <si>
    <t>Marché de Noël/Ecple Saint Joseph</t>
  </si>
  <si>
    <t>Goûter de Noël/Association Sportive Coutichoise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</si>
</sst>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0"/>
      <name val="Arial"/>
    </font>
    <font>
      <sz val="12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sz val="20"/>
      <color indexed="49"/>
      <name val="Arial"/>
      <family val="2"/>
    </font>
    <font>
      <b/>
      <sz val="20"/>
      <color indexed="49"/>
      <name val="Arial"/>
      <family val="2"/>
    </font>
    <font>
      <b/>
      <sz val="25"/>
      <color indexed="49"/>
      <name val="Arial"/>
      <family val="2"/>
    </font>
    <font>
      <sz val="20"/>
      <name val="Arial"/>
      <family val="2"/>
    </font>
    <font>
      <sz val="20"/>
      <color rgb="FF33CCCC"/>
      <name val="Arial"/>
      <family val="2"/>
    </font>
    <font>
      <b/>
      <sz val="20"/>
      <color rgb="FF33CCCC"/>
      <name val="Arial"/>
      <family val="2"/>
    </font>
    <font>
      <b/>
      <sz val="25"/>
      <color rgb="FF33CCCC"/>
      <name val="Arial"/>
      <family val="2"/>
    </font>
    <font>
      <b/>
      <sz val="10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33CCCC"/>
        <bgColor indexed="64"/>
      </patternFill>
    </fill>
  </fills>
  <borders count="19">
    <border>
      <left/>
      <right/>
      <top/>
      <bottom/>
      <diagonal/>
    </border>
    <border>
      <left/>
      <right style="thin">
        <color indexed="49"/>
      </right>
      <top style="thin">
        <color indexed="44"/>
      </top>
      <bottom style="thin">
        <color indexed="44"/>
      </bottom>
      <diagonal/>
    </border>
    <border>
      <left/>
      <right style="thin">
        <color indexed="49"/>
      </right>
      <top style="thin">
        <color indexed="44"/>
      </top>
      <bottom style="thin">
        <color indexed="49"/>
      </bottom>
      <diagonal/>
    </border>
    <border>
      <left/>
      <right style="thin">
        <color indexed="49"/>
      </right>
      <top/>
      <bottom style="thin">
        <color indexed="44"/>
      </bottom>
      <diagonal/>
    </border>
    <border>
      <left style="thin">
        <color indexed="49"/>
      </left>
      <right style="thin">
        <color indexed="49"/>
      </right>
      <top style="thin">
        <color indexed="44"/>
      </top>
      <bottom style="thin">
        <color indexed="44"/>
      </bottom>
      <diagonal/>
    </border>
    <border>
      <left style="thin">
        <color indexed="49"/>
      </left>
      <right style="thin">
        <color indexed="49"/>
      </right>
      <top style="thin">
        <color indexed="44"/>
      </top>
      <bottom style="thin">
        <color indexed="49"/>
      </bottom>
      <diagonal/>
    </border>
    <border>
      <left style="thin">
        <color indexed="49"/>
      </left>
      <right style="thin">
        <color indexed="49"/>
      </right>
      <top style="thin">
        <color indexed="44"/>
      </top>
      <bottom/>
      <diagonal/>
    </border>
    <border>
      <left/>
      <right style="thin">
        <color indexed="49"/>
      </right>
      <top style="thin">
        <color indexed="44"/>
      </top>
      <bottom/>
      <diagonal/>
    </border>
    <border>
      <left/>
      <right/>
      <top style="thin">
        <color indexed="44"/>
      </top>
      <bottom style="thin">
        <color indexed="44"/>
      </bottom>
      <diagonal/>
    </border>
    <border>
      <left/>
      <right/>
      <top style="thin">
        <color indexed="44"/>
      </top>
      <bottom style="thin">
        <color indexed="49"/>
      </bottom>
      <diagonal/>
    </border>
    <border>
      <left/>
      <right/>
      <top style="thin">
        <color indexed="44"/>
      </top>
      <bottom/>
      <diagonal/>
    </border>
    <border>
      <left/>
      <right style="thin">
        <color indexed="44"/>
      </right>
      <top/>
      <bottom/>
      <diagonal/>
    </border>
    <border>
      <left style="thin">
        <color indexed="44"/>
      </left>
      <right style="thin">
        <color indexed="44"/>
      </right>
      <top/>
      <bottom/>
      <diagonal/>
    </border>
    <border>
      <left style="thin">
        <color indexed="44"/>
      </left>
      <right/>
      <top/>
      <bottom/>
      <diagonal/>
    </border>
    <border>
      <left/>
      <right style="thin">
        <color indexed="49"/>
      </right>
      <top style="thin">
        <color indexed="49"/>
      </top>
      <bottom style="thin">
        <color indexed="4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0" xfId="0" applyFill="1"/>
    <xf numFmtId="0" fontId="1" fillId="0" borderId="11" xfId="0" applyFont="1" applyFill="1" applyBorder="1" applyAlignment="1">
      <alignment horizontal="center"/>
    </xf>
    <xf numFmtId="0" fontId="1" fillId="0" borderId="12" xfId="0" applyFont="1" applyFill="1" applyBorder="1" applyAlignment="1">
      <alignment horizontal="center"/>
    </xf>
    <xf numFmtId="0" fontId="1" fillId="0" borderId="13" xfId="0" applyFont="1" applyFill="1" applyBorder="1" applyAlignment="1">
      <alignment horizontal="center"/>
    </xf>
    <xf numFmtId="0" fontId="0" fillId="0" borderId="1" xfId="0" applyFill="1" applyBorder="1"/>
    <xf numFmtId="0" fontId="0" fillId="0" borderId="4" xfId="0" applyFill="1" applyBorder="1"/>
    <xf numFmtId="0" fontId="0" fillId="0" borderId="8" xfId="0" applyFill="1" applyBorder="1"/>
    <xf numFmtId="0" fontId="0" fillId="0" borderId="2" xfId="0" applyFill="1" applyBorder="1"/>
    <xf numFmtId="0" fontId="0" fillId="0" borderId="5" xfId="0" applyFill="1" applyBorder="1"/>
    <xf numFmtId="0" fontId="0" fillId="0" borderId="9" xfId="0" applyFill="1" applyBorder="1"/>
    <xf numFmtId="0" fontId="0" fillId="0" borderId="7" xfId="0" applyFill="1" applyBorder="1"/>
    <xf numFmtId="0" fontId="0" fillId="0" borderId="0" xfId="0" applyFill="1" applyBorder="1"/>
    <xf numFmtId="0" fontId="2" fillId="0" borderId="4" xfId="0" applyFont="1" applyFill="1" applyBorder="1"/>
    <xf numFmtId="0" fontId="2" fillId="0" borderId="1" xfId="0" applyFont="1" applyFill="1" applyBorder="1"/>
    <xf numFmtId="0" fontId="2" fillId="0" borderId="8" xfId="0" applyFont="1" applyFill="1" applyBorder="1"/>
    <xf numFmtId="0" fontId="0" fillId="2" borderId="14" xfId="0" applyFill="1" applyBorder="1"/>
    <xf numFmtId="14" fontId="0" fillId="2" borderId="14" xfId="0" applyNumberFormat="1" applyFill="1" applyBorder="1"/>
    <xf numFmtId="14" fontId="0" fillId="2" borderId="3" xfId="0" applyNumberFormat="1" applyFill="1" applyBorder="1"/>
    <xf numFmtId="0" fontId="2" fillId="3" borderId="1" xfId="0" applyFont="1" applyFill="1" applyBorder="1"/>
    <xf numFmtId="0" fontId="0" fillId="4" borderId="1" xfId="0" applyFill="1" applyBorder="1"/>
    <xf numFmtId="0" fontId="0" fillId="4" borderId="4" xfId="0" applyFill="1" applyBorder="1"/>
    <xf numFmtId="0" fontId="0" fillId="4" borderId="8" xfId="0" applyFill="1" applyBorder="1"/>
    <xf numFmtId="0" fontId="0" fillId="4" borderId="7" xfId="0" applyFill="1" applyBorder="1"/>
    <xf numFmtId="0" fontId="0" fillId="4" borderId="6" xfId="0" applyFill="1" applyBorder="1"/>
    <xf numFmtId="0" fontId="0" fillId="4" borderId="10" xfId="0" applyFill="1" applyBorder="1"/>
    <xf numFmtId="0" fontId="0" fillId="4" borderId="5" xfId="0" applyFill="1" applyBorder="1"/>
    <xf numFmtId="0" fontId="0" fillId="4" borderId="9" xfId="0" applyFill="1" applyBorder="1"/>
    <xf numFmtId="0" fontId="0" fillId="4" borderId="2" xfId="0" applyFill="1" applyBorder="1"/>
    <xf numFmtId="0" fontId="2" fillId="0" borderId="15" xfId="0" applyFont="1" applyFill="1" applyBorder="1"/>
    <xf numFmtId="0" fontId="2" fillId="0" borderId="16" xfId="0" applyFont="1" applyFill="1" applyBorder="1"/>
    <xf numFmtId="0" fontId="2" fillId="0" borderId="15" xfId="0" applyNumberFormat="1" applyFont="1" applyFill="1" applyBorder="1"/>
    <xf numFmtId="0" fontId="2" fillId="4" borderId="16" xfId="0" applyFont="1" applyFill="1" applyBorder="1"/>
    <xf numFmtId="0" fontId="0" fillId="0" borderId="15" xfId="0" applyFill="1" applyBorder="1"/>
    <xf numFmtId="0" fontId="0" fillId="0" borderId="16" xfId="0" applyFill="1" applyBorder="1"/>
    <xf numFmtId="0" fontId="2" fillId="0" borderId="0" xfId="0" applyFont="1" applyFill="1" applyBorder="1"/>
    <xf numFmtId="0" fontId="2" fillId="0" borderId="17" xfId="0" applyFont="1" applyFill="1" applyBorder="1"/>
    <xf numFmtId="0" fontId="0" fillId="0" borderId="17" xfId="0" applyFill="1" applyBorder="1"/>
    <xf numFmtId="0" fontId="0" fillId="0" borderId="16" xfId="0" applyNumberFormat="1" applyFill="1" applyBorder="1"/>
    <xf numFmtId="0" fontId="2" fillId="0" borderId="18" xfId="0" applyFont="1" applyFill="1" applyBorder="1"/>
    <xf numFmtId="0" fontId="2" fillId="4" borderId="1" xfId="0" applyFont="1" applyFill="1" applyBorder="1"/>
    <xf numFmtId="0" fontId="0" fillId="0" borderId="0" xfId="0" applyNumberFormat="1" applyFill="1"/>
    <xf numFmtId="0" fontId="3" fillId="0" borderId="0" xfId="0" applyFont="1" applyFill="1" applyAlignment="1">
      <alignment wrapText="1"/>
    </xf>
    <xf numFmtId="14" fontId="4" fillId="0" borderId="0" xfId="0" applyNumberFormat="1" applyFont="1" applyFill="1" applyAlignment="1">
      <alignment horizontal="center" vertical="center"/>
    </xf>
    <xf numFmtId="0" fontId="5" fillId="0" borderId="0" xfId="0" applyFont="1" applyFill="1" applyAlignment="1">
      <alignment horizontal="right" wrapText="1"/>
    </xf>
    <xf numFmtId="0" fontId="6" fillId="0" borderId="0" xfId="0" applyFont="1" applyFill="1" applyAlignment="1">
      <alignment horizontal="right" wrapText="1"/>
    </xf>
    <xf numFmtId="0" fontId="7" fillId="0" borderId="0" xfId="0" applyFont="1" applyFill="1" applyAlignment="1">
      <alignment horizontal="center" vertical="center"/>
    </xf>
    <xf numFmtId="0" fontId="0" fillId="0" borderId="0" xfId="0" applyNumberFormat="1" applyFill="1" applyBorder="1"/>
    <xf numFmtId="0" fontId="0" fillId="0" borderId="15" xfId="0" applyNumberFormat="1" applyFill="1" applyBorder="1"/>
    <xf numFmtId="0" fontId="8" fillId="0" borderId="0" xfId="0" applyFont="1"/>
    <xf numFmtId="0" fontId="9" fillId="0" borderId="0" xfId="0" applyFont="1" applyFill="1" applyAlignment="1">
      <alignment horizontal="right" wrapText="1"/>
    </xf>
    <xf numFmtId="0" fontId="11" fillId="0" borderId="0" xfId="0" applyFont="1"/>
    <xf numFmtId="0" fontId="9" fillId="0" borderId="0" xfId="0" applyFont="1" applyAlignment="1">
      <alignment horizontal="right" wrapText="1"/>
    </xf>
    <xf numFmtId="0" fontId="1" fillId="0" borderId="0" xfId="0" applyFont="1"/>
    <xf numFmtId="0" fontId="12" fillId="5" borderId="0" xfId="0" applyFont="1" applyFill="1" applyAlignment="1">
      <alignment horizontal="center" vertical="center"/>
    </xf>
    <xf numFmtId="0" fontId="3" fillId="0" borderId="0" xfId="0" applyFont="1" applyAlignment="1">
      <alignment wrapText="1"/>
    </xf>
    <xf numFmtId="14" fontId="4" fillId="0" borderId="0" xfId="0" applyNumberFormat="1" applyFont="1" applyAlignment="1">
      <alignment horizontal="center" vertical="center"/>
    </xf>
    <xf numFmtId="0" fontId="1" fillId="0" borderId="0" xfId="0" applyFont="1" applyAlignment="1">
      <alignment vertical="center"/>
    </xf>
  </cellXfs>
  <cellStyles count="1">
    <cellStyle name="Normal" xfId="0" builtinId="0"/>
  </cellStyles>
  <dxfs count="134"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49"/>
        </left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49"/>
        </left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49"/>
        </left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49"/>
        </left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44"/>
        </left>
        <right style="thin">
          <color indexed="44"/>
        </right>
        <top/>
        <bottom/>
      </border>
    </dxf>
    <dxf>
      <fill>
        <patternFill>
          <bgColor theme="6" tint="0.39994506668294322"/>
        </patternFill>
      </fill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49"/>
        </left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49"/>
        </left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49"/>
        </left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49"/>
        </left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44"/>
        </left>
        <right style="thin">
          <color indexed="44"/>
        </right>
        <top/>
        <bottom/>
      </border>
    </dxf>
    <dxf>
      <fill>
        <patternFill>
          <bgColor theme="6" tint="0.39994506668294322"/>
        </patternFill>
      </fill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49"/>
        </left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49"/>
        </left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49"/>
        </left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49"/>
        </left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44"/>
        </left>
        <right style="thin">
          <color indexed="44"/>
        </right>
        <top/>
        <bottom/>
      </border>
    </dxf>
    <dxf>
      <fill>
        <patternFill>
          <bgColor theme="6" tint="0.39994506668294322"/>
        </patternFill>
      </fill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49"/>
        </left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49"/>
        </left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49"/>
        </left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49"/>
        </left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44"/>
        </left>
        <right style="thin">
          <color indexed="44"/>
        </right>
        <top/>
        <bottom/>
      </border>
    </dxf>
    <dxf>
      <fill>
        <patternFill>
          <bgColor theme="6" tint="0.39994506668294322"/>
        </patternFill>
      </fill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49"/>
        </left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49"/>
        </left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49"/>
        </left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49"/>
        </left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44"/>
        </left>
        <right style="thin">
          <color indexed="44"/>
        </right>
        <top/>
        <bottom/>
      </border>
    </dxf>
    <dxf>
      <fill>
        <patternFill>
          <bgColor theme="6" tint="0.39994506668294322"/>
        </patternFill>
      </fill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49"/>
        </left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49"/>
        </left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49"/>
        </left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49"/>
        </left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44"/>
        </left>
        <right style="thin">
          <color indexed="44"/>
        </right>
        <top/>
        <bottom/>
      </border>
    </dxf>
    <dxf>
      <fill>
        <patternFill>
          <bgColor theme="6" tint="0.39994506668294322"/>
        </patternFill>
      </fill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49"/>
        </left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49"/>
        </left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49"/>
        </left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49"/>
        </left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44"/>
        </left>
        <right style="thin">
          <color indexed="44"/>
        </right>
        <top/>
        <bottom/>
      </border>
    </dxf>
    <dxf>
      <fill>
        <patternFill>
          <bgColor theme="6" tint="0.39994506668294322"/>
        </patternFill>
      </fill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49"/>
        </left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49"/>
        </left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49"/>
        </left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49"/>
        </left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44"/>
        </left>
        <right style="thin">
          <color indexed="44"/>
        </right>
        <top/>
        <bottom/>
      </border>
    </dxf>
    <dxf>
      <fill>
        <patternFill>
          <bgColor theme="6" tint="0.39994506668294322"/>
        </patternFill>
      </fill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49"/>
        </left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49"/>
        </left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49"/>
        </left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49"/>
        </left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44"/>
        </left>
        <right style="thin">
          <color indexed="44"/>
        </right>
        <top/>
        <bottom/>
      </border>
    </dxf>
    <dxf>
      <fill>
        <patternFill>
          <bgColor theme="6" tint="0.39994506668294322"/>
        </patternFill>
      </fill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49"/>
        </left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49"/>
        </left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49"/>
        </left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49"/>
        </left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44"/>
        </left>
        <right style="thin">
          <color indexed="44"/>
        </right>
        <top/>
        <bottom/>
      </border>
    </dxf>
    <dxf>
      <fill>
        <patternFill>
          <bgColor theme="6" tint="0.39994506668294322"/>
        </patternFill>
      </fill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49"/>
        </left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49"/>
        </left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49"/>
        </left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49"/>
        </left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44"/>
        </left>
        <right style="thin">
          <color indexed="44"/>
        </right>
        <top/>
        <bottom/>
      </border>
    </dxf>
    <dxf>
      <fill>
        <patternFill>
          <bgColor theme="6" tint="0.39994506668294322"/>
        </patternFill>
      </fill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49"/>
        </left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49"/>
        </left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49"/>
        </left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49"/>
        </left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49"/>
        </right>
        <top style="thin">
          <color indexed="44"/>
        </top>
        <bottom style="thin">
          <color indexed="44"/>
        </bottom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44"/>
        </left>
        <right style="thin">
          <color indexed="44"/>
        </right>
        <top/>
        <bottom/>
      </border>
    </dxf>
    <dxf>
      <fill>
        <patternFill>
          <bgColor theme="6" tint="0.39994506668294322"/>
        </patternFill>
      </fill>
    </dxf>
  </dxfs>
  <tableStyles count="0" defaultTableStyle="TableStyleMedium9" defaultPivotStyle="PivotStyleLight16"/>
  <colors>
    <mruColors>
      <color rgb="FF33CC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13" displayName="Table13" ref="B3:H45" totalsRowShown="0" headerRowDxfId="132" dataDxfId="131">
  <autoFilter ref="B3:H45"/>
  <tableColumns count="7">
    <tableColumn id="1" name="Dimanche" dataDxfId="130"/>
    <tableColumn id="2" name="Lundi" dataDxfId="129"/>
    <tableColumn id="3" name="Mardi" dataDxfId="128"/>
    <tableColumn id="4" name="Mercredi" dataDxfId="127"/>
    <tableColumn id="5" name="Jeudi" dataDxfId="126"/>
    <tableColumn id="6" name="Vendredi" dataDxfId="125"/>
    <tableColumn id="7" name="Samedi" dataDxfId="124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id="7" name="Table138" displayName="Table138" ref="B3:H45" totalsRowShown="0" headerRowDxfId="122" dataDxfId="121">
  <autoFilter ref="B3:H45"/>
  <tableColumns count="7">
    <tableColumn id="1" name="Dimanche" dataDxfId="120"/>
    <tableColumn id="2" name="Lundi" dataDxfId="119"/>
    <tableColumn id="3" name="Mardi" dataDxfId="118"/>
    <tableColumn id="4" name="Mercredi" dataDxfId="117"/>
    <tableColumn id="5" name="Jeudi" dataDxfId="116"/>
    <tableColumn id="6" name="Vendredi" dataDxfId="115"/>
    <tableColumn id="7" name="Samedi" dataDxfId="114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id="8" name="Table139" displayName="Table139" ref="B3:H45" totalsRowShown="0" headerRowDxfId="112" dataDxfId="111">
  <autoFilter ref="B3:H45"/>
  <tableColumns count="7">
    <tableColumn id="1" name="Dimanche" dataDxfId="110"/>
    <tableColumn id="2" name="Lundi" dataDxfId="109"/>
    <tableColumn id="3" name="Mardi" dataDxfId="108"/>
    <tableColumn id="4" name="Mercredi" dataDxfId="107"/>
    <tableColumn id="5" name="Jeudi" dataDxfId="106"/>
    <tableColumn id="6" name="Vendredi" dataDxfId="105"/>
    <tableColumn id="7" name="Samedi" dataDxfId="104"/>
  </tableColumns>
  <tableStyleInfo name="TableStyleLight13" showFirstColumn="0" showLastColumn="0" showRowStripes="1" showColumnStripes="0"/>
</table>
</file>

<file path=xl/tables/table4.xml><?xml version="1.0" encoding="utf-8"?>
<table xmlns="http://schemas.openxmlformats.org/spreadsheetml/2006/main" id="9" name="Table1310" displayName="Table1310" ref="B3:H45" totalsRowShown="0" headerRowDxfId="102" dataDxfId="101">
  <autoFilter ref="B3:H45"/>
  <tableColumns count="7">
    <tableColumn id="1" name="Dimanche" dataDxfId="100"/>
    <tableColumn id="2" name="Lundi" dataDxfId="99"/>
    <tableColumn id="3" name="Mardi" dataDxfId="98"/>
    <tableColumn id="4" name="Mercredi" dataDxfId="97"/>
    <tableColumn id="5" name="Jeudi" dataDxfId="96"/>
    <tableColumn id="6" name="Vendredi" dataDxfId="95"/>
    <tableColumn id="7" name="Samedi" dataDxfId="94"/>
  </tableColumns>
  <tableStyleInfo name="TableStyleLight13" showFirstColumn="0" showLastColumn="0" showRowStripes="1" showColumnStripes="0"/>
</table>
</file>

<file path=xl/tables/table5.xml><?xml version="1.0" encoding="utf-8"?>
<table xmlns="http://schemas.openxmlformats.org/spreadsheetml/2006/main" id="10" name="Table1311" displayName="Table1311" ref="B3:H45" totalsRowShown="0" headerRowDxfId="92" dataDxfId="91">
  <autoFilter ref="B3:H45"/>
  <tableColumns count="7">
    <tableColumn id="1" name="Dimanche" dataDxfId="90"/>
    <tableColumn id="2" name="Lundi" dataDxfId="89"/>
    <tableColumn id="3" name="Mardi" dataDxfId="88"/>
    <tableColumn id="4" name="Mercredi" dataDxfId="87"/>
    <tableColumn id="5" name="Jeudi" dataDxfId="86"/>
    <tableColumn id="6" name="Vendredi" dataDxfId="85"/>
    <tableColumn id="7" name="Samedi" dataDxfId="84"/>
  </tableColumns>
  <tableStyleInfo name="TableStyleLight13" showFirstColumn="0" showLastColumn="0" showRowStripes="1" showColumnStripes="0"/>
</table>
</file>

<file path=xl/tables/table6.xml><?xml version="1.0" encoding="utf-8"?>
<table xmlns="http://schemas.openxmlformats.org/spreadsheetml/2006/main" id="11" name="Table1312" displayName="Table1312" ref="B3:H45" totalsRowShown="0" headerRowDxfId="82" dataDxfId="81">
  <autoFilter ref="B3:H45"/>
  <tableColumns count="7">
    <tableColumn id="1" name="Dimanche" dataDxfId="80"/>
    <tableColumn id="2" name="Lundi" dataDxfId="79"/>
    <tableColumn id="3" name="Mardi" dataDxfId="78"/>
    <tableColumn id="4" name="Mercredi" dataDxfId="77"/>
    <tableColumn id="5" name="Jeudi" dataDxfId="76"/>
    <tableColumn id="6" name="Vendredi" dataDxfId="75"/>
    <tableColumn id="7" name="Samedi" dataDxfId="74"/>
  </tableColumns>
  <tableStyleInfo name="TableStyleLight13" showFirstColumn="0" showLastColumn="0" showRowStripes="1" showColumnStripes="0"/>
</table>
</file>

<file path=xl/tables/table7.xml><?xml version="1.0" encoding="utf-8"?>
<table xmlns="http://schemas.openxmlformats.org/spreadsheetml/2006/main" id="12" name="Table131213" displayName="Table131213" ref="B3:H45" totalsRowShown="0" headerRowDxfId="72" dataDxfId="71">
  <autoFilter ref="B3:H45"/>
  <tableColumns count="7">
    <tableColumn id="1" name="Dimanche" dataDxfId="70"/>
    <tableColumn id="2" name="Lundi" dataDxfId="69"/>
    <tableColumn id="3" name="Mardi" dataDxfId="68"/>
    <tableColumn id="4" name="Mercredi" dataDxfId="67"/>
    <tableColumn id="5" name="Jeudi" dataDxfId="66"/>
    <tableColumn id="6" name="Vendredi" dataDxfId="65"/>
    <tableColumn id="7" name="Samedi" dataDxfId="64"/>
  </tableColumns>
  <tableStyleInfo name="TableStyleLight13" showFirstColumn="0" showLastColumn="0" showRowStripes="1" showColumnStripes="0"/>
</table>
</file>

<file path=xl/tables/table8.xml><?xml version="1.0" encoding="utf-8"?>
<table xmlns="http://schemas.openxmlformats.org/spreadsheetml/2006/main" id="13" name="Table131214" displayName="Table131214" ref="B3:H45" totalsRowShown="0" headerRowDxfId="62" dataDxfId="61">
  <autoFilter ref="B3:H45"/>
  <tableColumns count="7">
    <tableColumn id="1" name="Dimanche" dataDxfId="60"/>
    <tableColumn id="2" name="Lundi" dataDxfId="59"/>
    <tableColumn id="3" name="Mardi" dataDxfId="58"/>
    <tableColumn id="4" name="Mercredi" dataDxfId="57"/>
    <tableColumn id="5" name="Jeudi" dataDxfId="56"/>
    <tableColumn id="6" name="Vendredi" dataDxfId="55"/>
    <tableColumn id="7" name="Samedi" dataDxfId="54"/>
  </tableColumns>
  <tableStyleInfo name="TableStyleLight13" showFirstColumn="0" showLastColumn="0" showRowStripes="1" showColumnStripes="0"/>
</table>
</file>

<file path=xl/tables/table9.xml><?xml version="1.0" encoding="utf-8"?>
<table xmlns="http://schemas.openxmlformats.org/spreadsheetml/2006/main" id="14" name="Table131215" displayName="Table131215" ref="B3:H45" totalsRowShown="0" headerRowDxfId="52" dataDxfId="51">
  <autoFilter ref="B3:H45"/>
  <tableColumns count="7">
    <tableColumn id="1" name="Dimanche" dataDxfId="50"/>
    <tableColumn id="2" name="Lundi" dataDxfId="49"/>
    <tableColumn id="3" name="Mardi" dataDxfId="48"/>
    <tableColumn id="4" name="Mercredi" dataDxfId="47"/>
    <tableColumn id="5" name="Jeudi" dataDxfId="46"/>
    <tableColumn id="6" name="Vendredi" dataDxfId="45"/>
    <tableColumn id="7" name="Samedi" dataDxfId="44"/>
  </tableColumns>
  <tableStyleInfo name="TableStyleLight13" showFirstColumn="0" showLastColumn="0" showRowStripes="1" showColumnStripes="0"/>
</table>
</file>

<file path=xl/tables/table10.xml><?xml version="1.0" encoding="utf-8"?>
<table xmlns="http://schemas.openxmlformats.org/spreadsheetml/2006/main" id="15" name="Table131216" displayName="Table131216" ref="B3:H45" totalsRowShown="0" headerRowDxfId="42" dataDxfId="41">
  <autoFilter ref="B3:H45"/>
  <tableColumns count="7">
    <tableColumn id="1" name="Dimanche" dataDxfId="40"/>
    <tableColumn id="2" name="Lundi" dataDxfId="39"/>
    <tableColumn id="3" name="Mardi" dataDxfId="38"/>
    <tableColumn id="4" name="Mercredi" dataDxfId="37"/>
    <tableColumn id="5" name="Jeudi" dataDxfId="36"/>
    <tableColumn id="6" name="Vendredi" dataDxfId="35"/>
    <tableColumn id="7" name="Samedi" dataDxfId="34"/>
  </tableColumns>
  <tableStyleInfo name="TableStyleLight13" showFirstColumn="0" showLastColumn="0" showRowStripes="1" showColumnStripes="0"/>
</table>
</file>

<file path=xl/tables/table11.xml><?xml version="1.0" encoding="utf-8"?>
<table xmlns="http://schemas.openxmlformats.org/spreadsheetml/2006/main" id="16" name="Table13121617" displayName="Table13121617" ref="B3:H45" totalsRowShown="0" headerRowDxfId="32" dataDxfId="31">
  <autoFilter ref="B3:H45"/>
  <tableColumns count="7">
    <tableColumn id="1" name="Dimanche" dataDxfId="30"/>
    <tableColumn id="2" name="Lundi" dataDxfId="29"/>
    <tableColumn id="3" name="Mardi" dataDxfId="28"/>
    <tableColumn id="4" name="Mercredi" dataDxfId="27"/>
    <tableColumn id="5" name="Jeudi" dataDxfId="26"/>
    <tableColumn id="6" name="Vendredi" dataDxfId="25"/>
    <tableColumn id="7" name="Samedi" dataDxfId="24"/>
  </tableColumns>
  <tableStyleInfo name="TableStyleLight13" showFirstColumn="0" showLastColumn="0" showRowStripes="1" showColumnStripes="0"/>
</table>
</file>

<file path=xl/tables/table12.xml><?xml version="1.0" encoding="utf-8"?>
<table xmlns="http://schemas.openxmlformats.org/spreadsheetml/2006/main" id="17" name="Table13121618" displayName="Table13121618" ref="B3:H45" totalsRowShown="0" headerRowDxfId="22" dataDxfId="21">
  <autoFilter ref="B3:H45"/>
  <tableColumns count="7">
    <tableColumn id="1" name="Dimanche" dataDxfId="20"/>
    <tableColumn id="2" name="Lundi" dataDxfId="19"/>
    <tableColumn id="3" name="Mardi" dataDxfId="18"/>
    <tableColumn id="4" name="Mercredi" dataDxfId="17"/>
    <tableColumn id="5" name="Jeudi" dataDxfId="16"/>
    <tableColumn id="6" name="Vendredi" dataDxfId="15"/>
    <tableColumn id="7" name="Samedi" dataDxfId="14"/>
  </tableColumns>
  <tableStyleInfo name="TableStyleLight13" showFirstColumn="0" showLastColumn="0" showRowStripes="1" showColumnStripes="0"/>
</table>
</file>

<file path=xl/tables/table13.xml><?xml version="1.0" encoding="utf-8"?>
<table xmlns="http://schemas.openxmlformats.org/spreadsheetml/2006/main" id="6" name="Tableau6" displayName="Tableau6" ref="B3:M34" totalsRowShown="0" headerRowDxfId="13" dataDxfId="12">
  <autoFilter ref="B3:M34"/>
  <tableColumns count="12">
    <tableColumn id="1" name="Janvier" dataDxfId="11"/>
    <tableColumn id="2" name="Février" dataDxfId="10"/>
    <tableColumn id="3" name="Mars" dataDxfId="9"/>
    <tableColumn id="4" name="Avril" dataDxfId="8"/>
    <tableColumn id="5" name="Mai" dataDxfId="7"/>
    <tableColumn id="6" name="Juin" dataDxfId="6"/>
    <tableColumn id="7" name="Juillet" dataDxfId="5"/>
    <tableColumn id="8" name="Août" dataDxfId="4"/>
    <tableColumn id="9" name="Septembre" dataDxfId="3"/>
    <tableColumn id="10" name="Octobre" dataDxfId="2"/>
    <tableColumn id="11" name="Novembre" dataDxfId="1"/>
    <tableColumn id="12" name="Décembre" dataDxfId="0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P49"/>
  <sheetViews>
    <sheetView zoomScale="57" zoomScaleNormal="57" workbookViewId="0">
      <selection activeCell="K22" sqref="K22"/>
    </sheetView>
  </sheetViews>
  <sheetFormatPr baseColWidth="10" defaultColWidth="9.140625" defaultRowHeight="12.75" x14ac:dyDescent="0.2"/>
  <cols>
    <col min="1" max="1" width="1.28515625" style="1" customWidth="1"/>
    <col min="2" max="2" width="24.5703125" style="1" bestFit="1" customWidth="1"/>
    <col min="3" max="3" width="18.140625" style="1" customWidth="1"/>
    <col min="4" max="4" width="27.42578125" style="1" bestFit="1" customWidth="1"/>
    <col min="5" max="5" width="18.140625" style="1" customWidth="1"/>
    <col min="6" max="6" width="21.5703125" style="1" bestFit="1" customWidth="1"/>
    <col min="7" max="7" width="21.140625" style="1" bestFit="1" customWidth="1"/>
    <col min="8" max="8" width="18.140625" style="1" customWidth="1"/>
    <col min="9" max="9" width="9.140625" style="1"/>
    <col min="10" max="10" width="27.42578125" style="1" bestFit="1" customWidth="1"/>
    <col min="11" max="11" width="24.7109375" style="1" bestFit="1" customWidth="1"/>
    <col min="12" max="16384" width="9.140625" style="1"/>
  </cols>
  <sheetData>
    <row r="1" spans="2:11" ht="56.25" customHeight="1" x14ac:dyDescent="0.35">
      <c r="B1" s="44" t="s">
        <v>111</v>
      </c>
      <c r="C1" s="46">
        <v>2016</v>
      </c>
      <c r="F1" s="42" t="s">
        <v>7</v>
      </c>
      <c r="G1" s="43">
        <f ca="1">TODAY()</f>
        <v>42345</v>
      </c>
    </row>
    <row r="2" spans="2:11" x14ac:dyDescent="0.2">
      <c r="K2" s="32" t="s">
        <v>82</v>
      </c>
    </row>
    <row r="3" spans="2:11" ht="15" x14ac:dyDescent="0.2">
      <c r="B3" s="2" t="s">
        <v>0</v>
      </c>
      <c r="C3" s="3" t="s">
        <v>1</v>
      </c>
      <c r="D3" s="3" t="s">
        <v>2</v>
      </c>
      <c r="E3" s="3" t="s">
        <v>3</v>
      </c>
      <c r="F3" s="3" t="s">
        <v>4</v>
      </c>
      <c r="G3" s="3" t="s">
        <v>5</v>
      </c>
      <c r="H3" s="4" t="s">
        <v>6</v>
      </c>
      <c r="J3" s="29" t="s">
        <v>83</v>
      </c>
      <c r="K3" s="31">
        <f ca="1">G18-G1</f>
        <v>39</v>
      </c>
    </row>
    <row r="4" spans="2:11" x14ac:dyDescent="0.2">
      <c r="B4" s="16"/>
      <c r="C4" s="17"/>
      <c r="D4" s="17">
        <v>42340</v>
      </c>
      <c r="E4" s="17">
        <v>42361</v>
      </c>
      <c r="F4" s="17"/>
      <c r="G4" s="17">
        <v>42370</v>
      </c>
      <c r="H4" s="17">
        <f>Table13[[#This Row],[Vendredi]]+1</f>
        <v>42371</v>
      </c>
      <c r="J4" s="29" t="s">
        <v>119</v>
      </c>
      <c r="K4" s="48">
        <f ca="1">D11-G1</f>
        <v>29</v>
      </c>
    </row>
    <row r="5" spans="2:11" x14ac:dyDescent="0.2">
      <c r="B5" s="20"/>
      <c r="C5" s="40"/>
      <c r="D5" s="21"/>
      <c r="E5" s="21"/>
      <c r="F5" s="21"/>
      <c r="G5" s="6"/>
      <c r="H5" s="7"/>
      <c r="K5" s="41">
        <f ca="1">E4-G1</f>
        <v>16</v>
      </c>
    </row>
    <row r="6" spans="2:11" x14ac:dyDescent="0.2">
      <c r="B6" s="20"/>
      <c r="C6" s="20"/>
      <c r="D6" s="21"/>
      <c r="E6" s="21"/>
      <c r="F6" s="21"/>
      <c r="G6" s="6"/>
      <c r="H6" s="7"/>
      <c r="K6" s="41"/>
    </row>
    <row r="7" spans="2:11" x14ac:dyDescent="0.2">
      <c r="B7" s="20"/>
      <c r="C7" s="20"/>
      <c r="D7" s="21"/>
      <c r="E7" s="21"/>
      <c r="F7" s="21"/>
      <c r="G7" s="6"/>
      <c r="H7" s="7"/>
      <c r="K7" s="41"/>
    </row>
    <row r="8" spans="2:11" x14ac:dyDescent="0.2">
      <c r="B8" s="20"/>
      <c r="C8" s="20"/>
      <c r="D8" s="21"/>
      <c r="E8" s="21"/>
      <c r="F8" s="21"/>
      <c r="G8" s="6"/>
      <c r="H8" s="7"/>
      <c r="K8" s="41"/>
    </row>
    <row r="9" spans="2:11" x14ac:dyDescent="0.2">
      <c r="B9" s="20"/>
      <c r="C9" s="20"/>
      <c r="D9" s="21"/>
      <c r="E9" s="21"/>
      <c r="F9" s="21"/>
      <c r="G9" s="6"/>
      <c r="H9" s="7"/>
      <c r="K9" s="41"/>
    </row>
    <row r="10" spans="2:11" x14ac:dyDescent="0.2">
      <c r="B10" s="28"/>
      <c r="C10" s="28"/>
      <c r="D10" s="26"/>
      <c r="E10" s="26"/>
      <c r="F10" s="26"/>
      <c r="G10" s="9"/>
      <c r="H10" s="10"/>
      <c r="K10" s="41"/>
    </row>
    <row r="11" spans="2:11" x14ac:dyDescent="0.2">
      <c r="B11" s="18">
        <f>H4+1</f>
        <v>42372</v>
      </c>
      <c r="C11" s="18">
        <f>Table13[[#This Row],[Dimanche]]+1</f>
        <v>42373</v>
      </c>
      <c r="D11" s="18">
        <f>Table13[[#This Row],[Lundi]]+1</f>
        <v>42374</v>
      </c>
      <c r="E11" s="18">
        <f>Table13[[#This Row],[Mardi]]+1</f>
        <v>42375</v>
      </c>
      <c r="F11" s="18">
        <f>Table13[[#This Row],[Mercredi]]+1</f>
        <v>42376</v>
      </c>
      <c r="G11" s="18">
        <f>Table13[[#This Row],[Jeudi]]+1</f>
        <v>42377</v>
      </c>
      <c r="H11" s="18">
        <f>Table13[[#This Row],[Vendredi]]+1</f>
        <v>42378</v>
      </c>
      <c r="K11" s="41"/>
    </row>
    <row r="12" spans="2:11" x14ac:dyDescent="0.2">
      <c r="B12" s="5"/>
      <c r="C12" s="5"/>
      <c r="D12" s="6" t="s">
        <v>119</v>
      </c>
      <c r="E12" s="6"/>
      <c r="F12" s="6"/>
      <c r="G12" s="6"/>
      <c r="H12" s="7"/>
      <c r="K12" s="41"/>
    </row>
    <row r="13" spans="2:11" x14ac:dyDescent="0.2">
      <c r="B13" s="14"/>
      <c r="C13" s="5"/>
      <c r="D13" s="6"/>
      <c r="E13" s="6"/>
      <c r="F13" s="6"/>
      <c r="G13" s="6"/>
      <c r="H13" s="7"/>
      <c r="K13" s="41"/>
    </row>
    <row r="14" spans="2:11" x14ac:dyDescent="0.2">
      <c r="B14" s="5"/>
      <c r="C14" s="5"/>
      <c r="D14" s="6"/>
      <c r="E14" s="6"/>
      <c r="F14" s="6"/>
      <c r="G14" s="6"/>
      <c r="H14" s="7"/>
      <c r="K14" s="41"/>
    </row>
    <row r="15" spans="2:11" x14ac:dyDescent="0.2">
      <c r="B15" s="19"/>
      <c r="C15" s="5"/>
      <c r="D15" s="6"/>
      <c r="E15" s="6"/>
      <c r="F15" s="6"/>
      <c r="G15" s="6"/>
      <c r="H15" s="7"/>
      <c r="K15" s="41"/>
    </row>
    <row r="16" spans="2:11" x14ac:dyDescent="0.2">
      <c r="B16" s="5"/>
      <c r="C16" s="5"/>
      <c r="D16" s="6"/>
      <c r="E16" s="6"/>
      <c r="F16" s="6"/>
      <c r="G16" s="6"/>
      <c r="H16" s="7"/>
      <c r="K16" s="41"/>
    </row>
    <row r="17" spans="2:16" x14ac:dyDescent="0.2">
      <c r="B17" s="8"/>
      <c r="C17" s="8"/>
      <c r="D17" s="9"/>
      <c r="E17" s="9"/>
      <c r="F17" s="9"/>
      <c r="G17" s="9"/>
      <c r="H17" s="10"/>
      <c r="K17" s="41"/>
      <c r="P17" s="1" t="s">
        <v>118</v>
      </c>
    </row>
    <row r="18" spans="2:16" x14ac:dyDescent="0.2">
      <c r="B18" s="18">
        <f>H11+1</f>
        <v>42379</v>
      </c>
      <c r="C18" s="18">
        <f>Table13[[#This Row],[Dimanche]]+1</f>
        <v>42380</v>
      </c>
      <c r="D18" s="18">
        <f>Table13[[#This Row],[Lundi]]+1</f>
        <v>42381</v>
      </c>
      <c r="E18" s="18">
        <f>Table13[[#This Row],[Mardi]]+1</f>
        <v>42382</v>
      </c>
      <c r="F18" s="18">
        <f>Table13[[#This Row],[Mercredi]]+1</f>
        <v>42383</v>
      </c>
      <c r="G18" s="18">
        <f>Table13[[#This Row],[Jeudi]]+1</f>
        <v>42384</v>
      </c>
      <c r="H18" s="18">
        <f>Table13[[#This Row],[Vendredi]]+1</f>
        <v>42385</v>
      </c>
      <c r="K18" s="41"/>
    </row>
    <row r="19" spans="2:16" x14ac:dyDescent="0.2">
      <c r="B19" s="5"/>
      <c r="C19" s="5"/>
      <c r="D19" s="6"/>
      <c r="E19" s="6"/>
      <c r="F19" s="6"/>
      <c r="G19" s="13" t="s">
        <v>15</v>
      </c>
      <c r="H19" s="7"/>
      <c r="K19" s="41"/>
    </row>
    <row r="20" spans="2:16" x14ac:dyDescent="0.2">
      <c r="B20" s="5"/>
      <c r="C20" s="5"/>
      <c r="D20" s="6"/>
      <c r="E20" s="6"/>
      <c r="F20" s="6"/>
      <c r="G20" s="13"/>
      <c r="H20" s="7"/>
      <c r="K20" s="41"/>
    </row>
    <row r="21" spans="2:16" x14ac:dyDescent="0.2">
      <c r="B21" s="5"/>
      <c r="C21" s="5"/>
      <c r="D21" s="6"/>
      <c r="E21" s="6"/>
      <c r="F21" s="6"/>
      <c r="G21" s="6"/>
      <c r="H21" s="7"/>
      <c r="K21" s="41"/>
    </row>
    <row r="22" spans="2:16" x14ac:dyDescent="0.2">
      <c r="B22" s="5"/>
      <c r="C22" s="5"/>
      <c r="D22" s="6"/>
      <c r="E22" s="6"/>
      <c r="F22" s="6"/>
      <c r="G22" s="6"/>
      <c r="H22" s="7"/>
      <c r="K22" s="41"/>
    </row>
    <row r="23" spans="2:16" x14ac:dyDescent="0.2">
      <c r="B23" s="5"/>
      <c r="C23" s="5"/>
      <c r="D23" s="6"/>
      <c r="E23" s="6"/>
      <c r="F23" s="6"/>
      <c r="G23" s="6"/>
      <c r="H23" s="7"/>
      <c r="K23" s="41"/>
    </row>
    <row r="24" spans="2:16" x14ac:dyDescent="0.2">
      <c r="B24" s="8"/>
      <c r="C24" s="8"/>
      <c r="D24" s="9"/>
      <c r="E24" s="9"/>
      <c r="F24" s="9"/>
      <c r="G24" s="9"/>
      <c r="H24" s="10"/>
      <c r="K24" s="41"/>
    </row>
    <row r="25" spans="2:16" x14ac:dyDescent="0.2">
      <c r="B25" s="18">
        <f>H18+1</f>
        <v>42386</v>
      </c>
      <c r="C25" s="18">
        <f>Table13[[#This Row],[Dimanche]]+1</f>
        <v>42387</v>
      </c>
      <c r="D25" s="18">
        <f>Table13[[#This Row],[Lundi]]+1</f>
        <v>42388</v>
      </c>
      <c r="E25" s="18">
        <f>Table13[[#This Row],[Mardi]]+1</f>
        <v>42389</v>
      </c>
      <c r="F25" s="18">
        <f>Table13[[#This Row],[Mercredi]]+1</f>
        <v>42390</v>
      </c>
      <c r="G25" s="18">
        <f>Table13[[#This Row],[Jeudi]]+1</f>
        <v>42391</v>
      </c>
      <c r="H25" s="18">
        <f>Table13[[#This Row],[Vendredi]]+1</f>
        <v>42392</v>
      </c>
      <c r="K25" s="41"/>
    </row>
    <row r="26" spans="2:16" x14ac:dyDescent="0.2">
      <c r="B26" s="5"/>
      <c r="C26" s="5"/>
      <c r="D26" s="6"/>
      <c r="E26" s="6"/>
      <c r="F26" s="6"/>
      <c r="G26" s="6"/>
      <c r="H26" s="7"/>
      <c r="K26" s="41"/>
    </row>
    <row r="27" spans="2:16" x14ac:dyDescent="0.2">
      <c r="B27" s="14"/>
      <c r="C27" s="5"/>
      <c r="D27" s="6"/>
      <c r="E27" s="6"/>
      <c r="F27" s="6"/>
      <c r="G27" s="6"/>
      <c r="H27" s="15"/>
      <c r="K27" s="41"/>
    </row>
    <row r="28" spans="2:16" x14ac:dyDescent="0.2">
      <c r="B28" s="5"/>
      <c r="C28" s="5"/>
      <c r="D28" s="6"/>
      <c r="E28" s="6"/>
      <c r="F28" s="6"/>
      <c r="G28" s="6"/>
      <c r="H28" s="15"/>
      <c r="K28" s="41"/>
    </row>
    <row r="29" spans="2:16" x14ac:dyDescent="0.2">
      <c r="B29" s="5"/>
      <c r="C29" s="5"/>
      <c r="D29" s="6"/>
      <c r="E29" s="6"/>
      <c r="F29" s="6"/>
      <c r="G29" s="6"/>
      <c r="H29" s="7"/>
      <c r="K29" s="41"/>
    </row>
    <row r="30" spans="2:16" x14ac:dyDescent="0.2">
      <c r="B30" s="5"/>
      <c r="C30" s="5"/>
      <c r="D30" s="6"/>
      <c r="E30" s="6"/>
      <c r="F30" s="6"/>
      <c r="G30" s="6"/>
      <c r="H30" s="7"/>
      <c r="K30" s="41"/>
    </row>
    <row r="31" spans="2:16" x14ac:dyDescent="0.2">
      <c r="B31" s="8"/>
      <c r="C31" s="8"/>
      <c r="D31" s="9"/>
      <c r="E31" s="9"/>
      <c r="F31" s="9"/>
      <c r="G31" s="9"/>
      <c r="H31" s="10"/>
      <c r="K31" s="41"/>
    </row>
    <row r="32" spans="2:16" x14ac:dyDescent="0.2">
      <c r="B32" s="18">
        <f>H25+1</f>
        <v>42393</v>
      </c>
      <c r="C32" s="18">
        <f>Table13[[#This Row],[Dimanche]]+1</f>
        <v>42394</v>
      </c>
      <c r="D32" s="18">
        <f>Table13[[#This Row],[Lundi]]+1</f>
        <v>42395</v>
      </c>
      <c r="E32" s="18">
        <f>Table13[[#This Row],[Mardi]]+1</f>
        <v>42396</v>
      </c>
      <c r="F32" s="18">
        <f>Table13[[#This Row],[Mercredi]]+1</f>
        <v>42397</v>
      </c>
      <c r="G32" s="18">
        <f>Table13[[#This Row],[Jeudi]]+1</f>
        <v>42398</v>
      </c>
      <c r="H32" s="18">
        <f>Table13[[#This Row],[Vendredi]]+1</f>
        <v>42399</v>
      </c>
      <c r="K32" s="41"/>
    </row>
    <row r="33" spans="2:11" x14ac:dyDescent="0.2">
      <c r="B33" s="5"/>
      <c r="C33" s="5"/>
      <c r="D33" s="6"/>
      <c r="E33" s="6"/>
      <c r="F33" s="6"/>
      <c r="G33" s="6"/>
      <c r="H33" s="7"/>
      <c r="K33" s="41"/>
    </row>
    <row r="34" spans="2:11" x14ac:dyDescent="0.2">
      <c r="B34" s="14"/>
      <c r="C34" s="5"/>
      <c r="D34" s="6"/>
      <c r="E34" s="6"/>
      <c r="F34" s="6"/>
      <c r="G34" s="6"/>
      <c r="H34" s="7"/>
      <c r="K34" s="41"/>
    </row>
    <row r="35" spans="2:11" x14ac:dyDescent="0.2">
      <c r="B35" s="14"/>
      <c r="C35" s="5"/>
      <c r="D35" s="6"/>
      <c r="E35" s="6"/>
      <c r="F35" s="6"/>
      <c r="G35" s="6"/>
      <c r="H35" s="7"/>
      <c r="K35" s="41"/>
    </row>
    <row r="36" spans="2:11" x14ac:dyDescent="0.2">
      <c r="B36" s="5"/>
      <c r="C36" s="5"/>
      <c r="D36" s="6"/>
      <c r="E36" s="6"/>
      <c r="F36" s="6"/>
      <c r="G36" s="6"/>
      <c r="H36" s="7"/>
      <c r="K36" s="41"/>
    </row>
    <row r="37" spans="2:11" x14ac:dyDescent="0.2">
      <c r="B37" s="5"/>
      <c r="C37" s="5"/>
      <c r="D37" s="6"/>
      <c r="E37" s="6"/>
      <c r="F37" s="6"/>
      <c r="G37" s="6"/>
      <c r="H37" s="7"/>
      <c r="K37" s="41"/>
    </row>
    <row r="38" spans="2:11" x14ac:dyDescent="0.2">
      <c r="B38" s="8"/>
      <c r="C38" s="8"/>
      <c r="D38" s="9"/>
      <c r="E38" s="9"/>
      <c r="F38" s="9"/>
      <c r="G38" s="9"/>
      <c r="H38" s="10"/>
      <c r="K38" s="41"/>
    </row>
    <row r="39" spans="2:11" x14ac:dyDescent="0.2">
      <c r="B39" s="18">
        <f>H32+1</f>
        <v>42400</v>
      </c>
      <c r="C39" s="18">
        <f>Table13[[#This Row],[Dimanche]]+1</f>
        <v>42401</v>
      </c>
      <c r="D39" s="18">
        <f>Table13[[#This Row],[Lundi]]+1</f>
        <v>42402</v>
      </c>
      <c r="E39" s="18">
        <f>Table13[[#This Row],[Mardi]]+1</f>
        <v>42403</v>
      </c>
      <c r="F39" s="18">
        <f>Table13[[#This Row],[Mercredi]]+1</f>
        <v>42404</v>
      </c>
      <c r="G39" s="18">
        <f>Table13[[#This Row],[Jeudi]]+1</f>
        <v>42405</v>
      </c>
      <c r="H39" s="18">
        <f>Table13[[#This Row],[Vendredi]]+1</f>
        <v>42406</v>
      </c>
      <c r="K39" s="41"/>
    </row>
    <row r="40" spans="2:11" x14ac:dyDescent="0.2">
      <c r="B40" s="5"/>
      <c r="C40" s="20"/>
      <c r="D40" s="21"/>
      <c r="E40" s="21"/>
      <c r="F40" s="21"/>
      <c r="G40" s="21"/>
      <c r="H40" s="22"/>
      <c r="K40" s="41"/>
    </row>
    <row r="41" spans="2:11" x14ac:dyDescent="0.2">
      <c r="B41" s="5"/>
      <c r="C41" s="20"/>
      <c r="D41" s="21"/>
      <c r="E41" s="21"/>
      <c r="F41" s="21"/>
      <c r="G41" s="21"/>
      <c r="H41" s="22"/>
      <c r="K41" s="41"/>
    </row>
    <row r="42" spans="2:11" x14ac:dyDescent="0.2">
      <c r="B42" s="5"/>
      <c r="C42" s="20"/>
      <c r="D42" s="21"/>
      <c r="E42" s="21"/>
      <c r="F42" s="21"/>
      <c r="G42" s="21"/>
      <c r="H42" s="22"/>
      <c r="K42" s="41"/>
    </row>
    <row r="43" spans="2:11" x14ac:dyDescent="0.2">
      <c r="B43" s="5"/>
      <c r="C43" s="20"/>
      <c r="D43" s="21"/>
      <c r="E43" s="21"/>
      <c r="F43" s="21"/>
      <c r="G43" s="21"/>
      <c r="H43" s="22"/>
      <c r="K43" s="41"/>
    </row>
    <row r="44" spans="2:11" x14ac:dyDescent="0.2">
      <c r="B44" s="5"/>
      <c r="C44" s="20"/>
      <c r="D44" s="21"/>
      <c r="E44" s="21"/>
      <c r="F44" s="21"/>
      <c r="G44" s="21"/>
      <c r="H44" s="22"/>
      <c r="K44" s="41"/>
    </row>
    <row r="45" spans="2:11" s="12" customFormat="1" x14ac:dyDescent="0.2">
      <c r="B45" s="11"/>
      <c r="C45" s="23"/>
      <c r="D45" s="24"/>
      <c r="E45" s="24"/>
      <c r="F45" s="24"/>
      <c r="G45" s="24"/>
      <c r="H45" s="25"/>
      <c r="K45" s="47"/>
    </row>
    <row r="46" spans="2:11" s="12" customFormat="1" x14ac:dyDescent="0.2">
      <c r="B46" s="1"/>
      <c r="C46" s="1"/>
      <c r="D46" s="1"/>
      <c r="E46" s="1"/>
      <c r="F46" s="1"/>
      <c r="G46" s="1"/>
      <c r="H46" s="1"/>
      <c r="K46" s="47"/>
    </row>
    <row r="47" spans="2:11" s="12" customFormat="1" x14ac:dyDescent="0.2"/>
    <row r="48" spans="2:11" s="12" customFormat="1" x14ac:dyDescent="0.2"/>
    <row r="49" s="12" customFormat="1" x14ac:dyDescent="0.2"/>
  </sheetData>
  <conditionalFormatting sqref="K1:K1048576">
    <cfRule type="cellIs" dxfId="133" priority="1" operator="between">
      <formula>1</formula>
      <formula>21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K49"/>
  <sheetViews>
    <sheetView zoomScale="57" zoomScaleNormal="57" workbookViewId="0">
      <selection activeCell="N26" sqref="N26"/>
    </sheetView>
  </sheetViews>
  <sheetFormatPr baseColWidth="10" defaultColWidth="9.140625" defaultRowHeight="12.75" x14ac:dyDescent="0.2"/>
  <cols>
    <col min="1" max="1" width="1.28515625" style="1" customWidth="1"/>
    <col min="2" max="2" width="24.5703125" style="1" bestFit="1" customWidth="1"/>
    <col min="3" max="5" width="18.140625" style="1" customWidth="1"/>
    <col min="6" max="6" width="21.5703125" style="1" bestFit="1" customWidth="1"/>
    <col min="7" max="8" width="19.42578125" style="1" bestFit="1" customWidth="1"/>
    <col min="9" max="9" width="9.140625" style="1"/>
    <col min="10" max="10" width="31.140625" style="1" bestFit="1" customWidth="1"/>
    <col min="11" max="11" width="23.5703125" style="1" bestFit="1" customWidth="1"/>
    <col min="12" max="16384" width="9.140625" style="1"/>
  </cols>
  <sheetData>
    <row r="1" spans="2:11" ht="54.75" customHeight="1" x14ac:dyDescent="0.35">
      <c r="B1" s="44" t="s">
        <v>110</v>
      </c>
      <c r="C1" s="46">
        <v>2016</v>
      </c>
      <c r="F1" s="42" t="s">
        <v>7</v>
      </c>
      <c r="G1" s="43">
        <f ca="1">TODAY()</f>
        <v>42345</v>
      </c>
    </row>
    <row r="2" spans="2:11" x14ac:dyDescent="0.2">
      <c r="K2" s="32" t="s">
        <v>82</v>
      </c>
    </row>
    <row r="3" spans="2:11" ht="15" x14ac:dyDescent="0.2">
      <c r="B3" s="2" t="s">
        <v>0</v>
      </c>
      <c r="C3" s="3" t="s">
        <v>1</v>
      </c>
      <c r="D3" s="3" t="s">
        <v>2</v>
      </c>
      <c r="E3" s="3" t="s">
        <v>3</v>
      </c>
      <c r="F3" s="3" t="s">
        <v>4</v>
      </c>
      <c r="G3" s="3" t="s">
        <v>5</v>
      </c>
      <c r="H3" s="4" t="s">
        <v>6</v>
      </c>
      <c r="J3" s="29" t="s">
        <v>84</v>
      </c>
      <c r="K3" s="31">
        <f ca="1">B11-G1</f>
        <v>62</v>
      </c>
    </row>
    <row r="4" spans="2:11" x14ac:dyDescent="0.2">
      <c r="B4" s="17"/>
      <c r="C4" s="17">
        <v>42401</v>
      </c>
      <c r="D4" s="17">
        <f>Table138[[#This Row],[Lundi]]+1</f>
        <v>42402</v>
      </c>
      <c r="E4" s="17">
        <f>Table138[[#This Row],[Mardi]]+1</f>
        <v>42403</v>
      </c>
      <c r="F4" s="17">
        <f>Table138[[#This Row],[Mercredi]]+1</f>
        <v>42404</v>
      </c>
      <c r="G4" s="17">
        <f>Table138[[#This Row],[Jeudi]]+1</f>
        <v>42405</v>
      </c>
      <c r="H4" s="17">
        <f>Table138[[#This Row],[Vendredi]]+1</f>
        <v>42406</v>
      </c>
      <c r="J4" s="29" t="s">
        <v>9</v>
      </c>
      <c r="K4" s="33">
        <f ca="1">B25-G1</f>
        <v>76</v>
      </c>
    </row>
    <row r="5" spans="2:11" x14ac:dyDescent="0.2">
      <c r="B5" s="20"/>
      <c r="C5" s="5"/>
      <c r="D5" s="6"/>
      <c r="E5" s="6"/>
      <c r="F5" s="6"/>
      <c r="G5" s="6"/>
      <c r="H5" s="7"/>
      <c r="J5" s="29" t="s">
        <v>85</v>
      </c>
      <c r="K5" s="33">
        <f ca="1">H25-G1</f>
        <v>82</v>
      </c>
    </row>
    <row r="6" spans="2:11" x14ac:dyDescent="0.2">
      <c r="B6" s="20"/>
      <c r="C6" s="5"/>
      <c r="D6" s="6"/>
      <c r="E6" s="6"/>
      <c r="F6" s="6"/>
      <c r="G6" s="6"/>
      <c r="H6" s="7"/>
      <c r="J6" s="29" t="s">
        <v>86</v>
      </c>
      <c r="K6" s="33">
        <f ca="1">B32-G1</f>
        <v>83</v>
      </c>
    </row>
    <row r="7" spans="2:11" x14ac:dyDescent="0.2">
      <c r="B7" s="20"/>
      <c r="C7" s="5"/>
      <c r="D7" s="6"/>
      <c r="E7" s="6"/>
      <c r="F7" s="6"/>
      <c r="G7" s="6"/>
      <c r="H7" s="7"/>
    </row>
    <row r="8" spans="2:11" x14ac:dyDescent="0.2">
      <c r="B8" s="20"/>
      <c r="C8" s="5"/>
      <c r="D8" s="6"/>
      <c r="E8" s="6"/>
      <c r="F8" s="6"/>
      <c r="G8" s="6"/>
      <c r="H8" s="7"/>
    </row>
    <row r="9" spans="2:11" x14ac:dyDescent="0.2">
      <c r="B9" s="20"/>
      <c r="C9" s="5"/>
      <c r="D9" s="6"/>
      <c r="E9" s="6"/>
      <c r="F9" s="6"/>
      <c r="G9" s="6"/>
      <c r="H9" s="7"/>
    </row>
    <row r="10" spans="2:11" x14ac:dyDescent="0.2">
      <c r="B10" s="28"/>
      <c r="C10" s="8"/>
      <c r="D10" s="9"/>
      <c r="E10" s="9"/>
      <c r="F10" s="9"/>
      <c r="G10" s="9"/>
      <c r="H10" s="10"/>
    </row>
    <row r="11" spans="2:11" x14ac:dyDescent="0.2">
      <c r="B11" s="18">
        <f>H4+1</f>
        <v>42407</v>
      </c>
      <c r="C11" s="18">
        <f>Table138[[#This Row],[Dimanche]]+1</f>
        <v>42408</v>
      </c>
      <c r="D11" s="18">
        <f>Table138[[#This Row],[Lundi]]+1</f>
        <v>42409</v>
      </c>
      <c r="E11" s="18">
        <f>Table138[[#This Row],[Mardi]]+1</f>
        <v>42410</v>
      </c>
      <c r="F11" s="18">
        <f>Table138[[#This Row],[Mercredi]]+1</f>
        <v>42411</v>
      </c>
      <c r="G11" s="18">
        <f>Table138[[#This Row],[Jeudi]]+1</f>
        <v>42412</v>
      </c>
      <c r="H11" s="18">
        <f>Table138[[#This Row],[Vendredi]]+1</f>
        <v>42413</v>
      </c>
    </row>
    <row r="12" spans="2:11" x14ac:dyDescent="0.2">
      <c r="B12" s="14" t="s">
        <v>8</v>
      </c>
      <c r="C12" s="5"/>
      <c r="D12" s="6"/>
      <c r="E12" s="6"/>
      <c r="F12" s="6"/>
      <c r="G12" s="6"/>
      <c r="H12" s="7"/>
    </row>
    <row r="13" spans="2:11" x14ac:dyDescent="0.2">
      <c r="B13" s="14"/>
      <c r="C13" s="5"/>
      <c r="D13" s="6"/>
      <c r="E13" s="6"/>
      <c r="F13" s="6"/>
      <c r="G13" s="6"/>
      <c r="H13" s="7"/>
    </row>
    <row r="14" spans="2:11" x14ac:dyDescent="0.2">
      <c r="B14" s="5"/>
      <c r="C14" s="5"/>
      <c r="D14" s="6"/>
      <c r="E14" s="6"/>
      <c r="F14" s="6"/>
      <c r="G14" s="6"/>
      <c r="H14" s="7"/>
    </row>
    <row r="15" spans="2:11" x14ac:dyDescent="0.2">
      <c r="B15" s="19"/>
      <c r="C15" s="5"/>
      <c r="D15" s="6"/>
      <c r="E15" s="6"/>
      <c r="F15" s="6"/>
      <c r="G15" s="6"/>
      <c r="H15" s="7"/>
    </row>
    <row r="16" spans="2:11" x14ac:dyDescent="0.2">
      <c r="B16" s="5"/>
      <c r="C16" s="5"/>
      <c r="D16" s="6"/>
      <c r="E16" s="6"/>
      <c r="F16" s="6"/>
      <c r="G16" s="6"/>
      <c r="H16" s="7"/>
    </row>
    <row r="17" spans="2:8" x14ac:dyDescent="0.2">
      <c r="B17" s="8"/>
      <c r="C17" s="8"/>
      <c r="D17" s="9"/>
      <c r="E17" s="9"/>
      <c r="F17" s="9"/>
      <c r="G17" s="9"/>
      <c r="H17" s="10"/>
    </row>
    <row r="18" spans="2:8" x14ac:dyDescent="0.2">
      <c r="B18" s="18">
        <f>H11+1</f>
        <v>42414</v>
      </c>
      <c r="C18" s="18">
        <f>Table138[[#This Row],[Dimanche]]+1</f>
        <v>42415</v>
      </c>
      <c r="D18" s="18">
        <f>Table138[[#This Row],[Lundi]]+1</f>
        <v>42416</v>
      </c>
      <c r="E18" s="18">
        <f>Table138[[#This Row],[Mardi]]+1</f>
        <v>42417</v>
      </c>
      <c r="F18" s="18">
        <f>Table138[[#This Row],[Mercredi]]+1</f>
        <v>42418</v>
      </c>
      <c r="G18" s="18">
        <f>Table138[[#This Row],[Jeudi]]+1</f>
        <v>42419</v>
      </c>
      <c r="H18" s="18">
        <f>Table138[[#This Row],[Vendredi]]+1</f>
        <v>42420</v>
      </c>
    </row>
    <row r="19" spans="2:8" x14ac:dyDescent="0.2">
      <c r="B19" s="5"/>
      <c r="C19" s="5"/>
      <c r="D19" s="6"/>
      <c r="E19" s="6"/>
      <c r="F19" s="6"/>
      <c r="G19" s="6"/>
      <c r="H19" s="7"/>
    </row>
    <row r="20" spans="2:8" x14ac:dyDescent="0.2">
      <c r="B20" s="5"/>
      <c r="C20" s="5"/>
      <c r="D20" s="6"/>
      <c r="E20" s="6"/>
      <c r="F20" s="6"/>
      <c r="G20" s="13"/>
      <c r="H20" s="7"/>
    </row>
    <row r="21" spans="2:8" x14ac:dyDescent="0.2">
      <c r="B21" s="5"/>
      <c r="C21" s="5"/>
      <c r="D21" s="6"/>
      <c r="E21" s="6"/>
      <c r="F21" s="6"/>
      <c r="G21" s="6"/>
      <c r="H21" s="7"/>
    </row>
    <row r="22" spans="2:8" x14ac:dyDescent="0.2">
      <c r="B22" s="5"/>
      <c r="C22" s="5"/>
      <c r="D22" s="6"/>
      <c r="E22" s="6"/>
      <c r="F22" s="6"/>
      <c r="G22" s="6"/>
      <c r="H22" s="7"/>
    </row>
    <row r="23" spans="2:8" x14ac:dyDescent="0.2">
      <c r="B23" s="5"/>
      <c r="C23" s="5"/>
      <c r="D23" s="6"/>
      <c r="E23" s="6"/>
      <c r="F23" s="6"/>
      <c r="G23" s="6"/>
      <c r="H23" s="7"/>
    </row>
    <row r="24" spans="2:8" x14ac:dyDescent="0.2">
      <c r="B24" s="8"/>
      <c r="C24" s="8"/>
      <c r="D24" s="9"/>
      <c r="E24" s="9"/>
      <c r="F24" s="9"/>
      <c r="G24" s="9"/>
      <c r="H24" s="10"/>
    </row>
    <row r="25" spans="2:8" x14ac:dyDescent="0.2">
      <c r="B25" s="18">
        <f>H18+1</f>
        <v>42421</v>
      </c>
      <c r="C25" s="18">
        <f>Table138[[#This Row],[Dimanche]]+1</f>
        <v>42422</v>
      </c>
      <c r="D25" s="18">
        <f>Table138[[#This Row],[Lundi]]+1</f>
        <v>42423</v>
      </c>
      <c r="E25" s="18">
        <f>Table138[[#This Row],[Mardi]]+1</f>
        <v>42424</v>
      </c>
      <c r="F25" s="18">
        <f>Table138[[#This Row],[Mercredi]]+1</f>
        <v>42425</v>
      </c>
      <c r="G25" s="18">
        <f>Table138[[#This Row],[Jeudi]]+1</f>
        <v>42426</v>
      </c>
      <c r="H25" s="18">
        <f>Table138[[#This Row],[Vendredi]]+1</f>
        <v>42427</v>
      </c>
    </row>
    <row r="26" spans="2:8" x14ac:dyDescent="0.2">
      <c r="B26" s="14" t="s">
        <v>9</v>
      </c>
      <c r="C26" s="5"/>
      <c r="D26" s="6"/>
      <c r="E26" s="6"/>
      <c r="F26" s="6"/>
      <c r="G26" s="6"/>
      <c r="H26" s="15" t="s">
        <v>11</v>
      </c>
    </row>
    <row r="27" spans="2:8" x14ac:dyDescent="0.2">
      <c r="B27" s="14"/>
      <c r="C27" s="5"/>
      <c r="D27" s="6"/>
      <c r="E27" s="6"/>
      <c r="F27" s="6"/>
      <c r="G27" s="6"/>
      <c r="H27" s="15" t="s">
        <v>10</v>
      </c>
    </row>
    <row r="28" spans="2:8" x14ac:dyDescent="0.2">
      <c r="B28" s="5"/>
      <c r="C28" s="5"/>
      <c r="D28" s="6"/>
      <c r="E28" s="6"/>
      <c r="F28" s="6"/>
      <c r="G28" s="6"/>
      <c r="H28" s="15"/>
    </row>
    <row r="29" spans="2:8" x14ac:dyDescent="0.2">
      <c r="B29" s="5"/>
      <c r="C29" s="5"/>
      <c r="D29" s="6"/>
      <c r="E29" s="6"/>
      <c r="F29" s="6"/>
      <c r="G29" s="6"/>
      <c r="H29" s="7"/>
    </row>
    <row r="30" spans="2:8" x14ac:dyDescent="0.2">
      <c r="B30" s="5"/>
      <c r="C30" s="5"/>
      <c r="D30" s="6"/>
      <c r="E30" s="6"/>
      <c r="F30" s="6"/>
      <c r="G30" s="6"/>
      <c r="H30" s="7"/>
    </row>
    <row r="31" spans="2:8" x14ac:dyDescent="0.2">
      <c r="B31" s="8"/>
      <c r="C31" s="8"/>
      <c r="D31" s="9"/>
      <c r="E31" s="9"/>
      <c r="F31" s="9"/>
      <c r="G31" s="9"/>
      <c r="H31" s="10"/>
    </row>
    <row r="32" spans="2:8" x14ac:dyDescent="0.2">
      <c r="B32" s="18">
        <f>H25+1</f>
        <v>42428</v>
      </c>
      <c r="C32" s="18">
        <f>Table138[[#This Row],[Dimanche]]+1</f>
        <v>42429</v>
      </c>
      <c r="D32" s="18">
        <f>Table138[[#This Row],[Lundi]]+1</f>
        <v>42430</v>
      </c>
      <c r="E32" s="18">
        <f>Table138[[#This Row],[Mardi]]+1</f>
        <v>42431</v>
      </c>
      <c r="F32" s="18">
        <f>Table138[[#This Row],[Mercredi]]+1</f>
        <v>42432</v>
      </c>
      <c r="G32" s="18">
        <f>Table138[[#This Row],[Jeudi]]+1</f>
        <v>42433</v>
      </c>
      <c r="H32" s="18">
        <f>Table138[[#This Row],[Vendredi]]+1</f>
        <v>42434</v>
      </c>
    </row>
    <row r="33" spans="2:8" x14ac:dyDescent="0.2">
      <c r="B33" s="14" t="s">
        <v>11</v>
      </c>
      <c r="C33" s="5"/>
      <c r="D33" s="21"/>
      <c r="E33" s="21"/>
      <c r="F33" s="21"/>
      <c r="G33" s="21"/>
      <c r="H33" s="22"/>
    </row>
    <row r="34" spans="2:8" x14ac:dyDescent="0.2">
      <c r="B34" s="14" t="s">
        <v>12</v>
      </c>
      <c r="C34" s="5"/>
      <c r="D34" s="21"/>
      <c r="E34" s="21"/>
      <c r="F34" s="21"/>
      <c r="G34" s="21"/>
      <c r="H34" s="22"/>
    </row>
    <row r="35" spans="2:8" x14ac:dyDescent="0.2">
      <c r="B35" s="14"/>
      <c r="C35" s="5"/>
      <c r="D35" s="21"/>
      <c r="E35" s="21"/>
      <c r="F35" s="21"/>
      <c r="G35" s="21"/>
      <c r="H35" s="22"/>
    </row>
    <row r="36" spans="2:8" x14ac:dyDescent="0.2">
      <c r="B36" s="5"/>
      <c r="C36" s="5"/>
      <c r="D36" s="21"/>
      <c r="E36" s="21"/>
      <c r="F36" s="21"/>
      <c r="G36" s="21"/>
      <c r="H36" s="22"/>
    </row>
    <row r="37" spans="2:8" x14ac:dyDescent="0.2">
      <c r="B37" s="5"/>
      <c r="C37" s="5"/>
      <c r="D37" s="21"/>
      <c r="E37" s="21"/>
      <c r="F37" s="21"/>
      <c r="G37" s="21"/>
      <c r="H37" s="22"/>
    </row>
    <row r="38" spans="2:8" x14ac:dyDescent="0.2">
      <c r="B38" s="8"/>
      <c r="C38" s="8"/>
      <c r="D38" s="26"/>
      <c r="E38" s="26"/>
      <c r="F38" s="26"/>
      <c r="G38" s="26"/>
      <c r="H38" s="27"/>
    </row>
    <row r="39" spans="2:8" x14ac:dyDescent="0.2">
      <c r="B39" s="18">
        <f>H32+1</f>
        <v>42435</v>
      </c>
      <c r="C39" s="18">
        <f>Table138[[#This Row],[Dimanche]]+1</f>
        <v>42436</v>
      </c>
      <c r="D39" s="18">
        <f>Table138[[#This Row],[Lundi]]+1</f>
        <v>42437</v>
      </c>
      <c r="E39" s="18">
        <f>Table138[[#This Row],[Mardi]]+1</f>
        <v>42438</v>
      </c>
      <c r="F39" s="18">
        <f>Table138[[#This Row],[Mercredi]]+1</f>
        <v>42439</v>
      </c>
      <c r="G39" s="18">
        <f>Table138[[#This Row],[Jeudi]]+1</f>
        <v>42440</v>
      </c>
      <c r="H39" s="18">
        <f>Table138[[#This Row],[Vendredi]]+1</f>
        <v>42441</v>
      </c>
    </row>
    <row r="40" spans="2:8" x14ac:dyDescent="0.2">
      <c r="B40" s="20"/>
      <c r="C40" s="20"/>
      <c r="D40" s="21"/>
      <c r="E40" s="21"/>
      <c r="F40" s="21"/>
      <c r="G40" s="21"/>
      <c r="H40" s="22"/>
    </row>
    <row r="41" spans="2:8" x14ac:dyDescent="0.2">
      <c r="B41" s="20"/>
      <c r="C41" s="20"/>
      <c r="D41" s="21"/>
      <c r="E41" s="21"/>
      <c r="F41" s="21"/>
      <c r="G41" s="21"/>
      <c r="H41" s="22"/>
    </row>
    <row r="42" spans="2:8" x14ac:dyDescent="0.2">
      <c r="B42" s="20"/>
      <c r="C42" s="20"/>
      <c r="D42" s="21"/>
      <c r="E42" s="21"/>
      <c r="F42" s="21"/>
      <c r="G42" s="21"/>
      <c r="H42" s="22"/>
    </row>
    <row r="43" spans="2:8" x14ac:dyDescent="0.2">
      <c r="B43" s="20"/>
      <c r="C43" s="20"/>
      <c r="D43" s="21"/>
      <c r="E43" s="21"/>
      <c r="F43" s="21"/>
      <c r="G43" s="21"/>
      <c r="H43" s="22"/>
    </row>
    <row r="44" spans="2:8" x14ac:dyDescent="0.2">
      <c r="B44" s="20"/>
      <c r="C44" s="20"/>
      <c r="D44" s="21"/>
      <c r="E44" s="21"/>
      <c r="F44" s="21"/>
      <c r="G44" s="21"/>
      <c r="H44" s="22"/>
    </row>
    <row r="45" spans="2:8" s="12" customFormat="1" x14ac:dyDescent="0.2">
      <c r="B45" s="23"/>
      <c r="C45" s="23"/>
      <c r="D45" s="24"/>
      <c r="E45" s="24"/>
      <c r="F45" s="24"/>
      <c r="G45" s="24"/>
      <c r="H45" s="25"/>
    </row>
    <row r="46" spans="2:8" s="12" customFormat="1" x14ac:dyDescent="0.2">
      <c r="B46" s="1"/>
      <c r="C46" s="1"/>
      <c r="D46" s="1"/>
      <c r="E46" s="1"/>
      <c r="F46" s="1"/>
      <c r="G46" s="1"/>
      <c r="H46" s="1"/>
    </row>
    <row r="47" spans="2:8" s="12" customFormat="1" x14ac:dyDescent="0.2"/>
    <row r="48" spans="2:8" s="12" customFormat="1" x14ac:dyDescent="0.2"/>
    <row r="49" s="12" customFormat="1" x14ac:dyDescent="0.2"/>
  </sheetData>
  <conditionalFormatting sqref="K1:K1048576">
    <cfRule type="cellIs" dxfId="123" priority="1" operator="between">
      <formula>1</formula>
      <formula>21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K49"/>
  <sheetViews>
    <sheetView zoomScale="58" zoomScaleNormal="58" workbookViewId="0">
      <selection activeCell="N26" sqref="N26"/>
    </sheetView>
  </sheetViews>
  <sheetFormatPr baseColWidth="10" defaultColWidth="9.140625" defaultRowHeight="12.75" x14ac:dyDescent="0.2"/>
  <cols>
    <col min="1" max="1" width="1.28515625" style="1" customWidth="1"/>
    <col min="2" max="2" width="24.5703125" style="1" bestFit="1" customWidth="1"/>
    <col min="3" max="5" width="18.140625" style="1" customWidth="1"/>
    <col min="6" max="6" width="21.5703125" style="1" bestFit="1" customWidth="1"/>
    <col min="7" max="7" width="19.42578125" style="1" bestFit="1" customWidth="1"/>
    <col min="8" max="8" width="18.140625" style="1" customWidth="1"/>
    <col min="9" max="9" width="9.140625" style="1"/>
    <col min="10" max="10" width="22.7109375" style="1" bestFit="1" customWidth="1"/>
    <col min="11" max="11" width="23.5703125" style="1" bestFit="1" customWidth="1"/>
    <col min="12" max="16384" width="9.140625" style="1"/>
  </cols>
  <sheetData>
    <row r="1" spans="2:11" ht="60.75" customHeight="1" x14ac:dyDescent="0.35">
      <c r="B1" s="44" t="s">
        <v>109</v>
      </c>
      <c r="C1" s="46">
        <v>2016</v>
      </c>
      <c r="F1" s="42" t="s">
        <v>7</v>
      </c>
      <c r="G1" s="43">
        <f ca="1">TODAY()</f>
        <v>42345</v>
      </c>
    </row>
    <row r="2" spans="2:11" x14ac:dyDescent="0.2">
      <c r="K2" s="32" t="s">
        <v>82</v>
      </c>
    </row>
    <row r="3" spans="2:11" ht="15" x14ac:dyDescent="0.2">
      <c r="B3" s="2" t="s">
        <v>0</v>
      </c>
      <c r="C3" s="3" t="s">
        <v>1</v>
      </c>
      <c r="D3" s="3" t="s">
        <v>2</v>
      </c>
      <c r="E3" s="3" t="s">
        <v>3</v>
      </c>
      <c r="F3" s="3" t="s">
        <v>4</v>
      </c>
      <c r="G3" s="3" t="s">
        <v>5</v>
      </c>
      <c r="H3" s="4" t="s">
        <v>6</v>
      </c>
      <c r="J3" s="29" t="s">
        <v>16</v>
      </c>
      <c r="K3" s="31">
        <f ca="1">H11-G1</f>
        <v>96</v>
      </c>
    </row>
    <row r="4" spans="2:11" x14ac:dyDescent="0.2">
      <c r="B4" s="16"/>
      <c r="C4" s="17"/>
      <c r="D4" s="17">
        <v>42430</v>
      </c>
      <c r="E4" s="17">
        <f>Table139[[#This Row],[Mardi]]+1</f>
        <v>42431</v>
      </c>
      <c r="F4" s="17">
        <f>Table139[[#This Row],[Mercredi]]+1</f>
        <v>42432</v>
      </c>
      <c r="G4" s="17">
        <f>Table139[[#This Row],[Jeudi]]+1</f>
        <v>42433</v>
      </c>
      <c r="H4" s="17">
        <f>Table139[[#This Row],[Vendredi]]+1</f>
        <v>42434</v>
      </c>
      <c r="J4" s="29" t="s">
        <v>87</v>
      </c>
      <c r="K4" s="33">
        <f ca="1">B18-G1</f>
        <v>97</v>
      </c>
    </row>
    <row r="5" spans="2:11" x14ac:dyDescent="0.2">
      <c r="B5" s="20"/>
      <c r="C5" s="20"/>
      <c r="D5" s="6"/>
      <c r="E5" s="6"/>
      <c r="F5" s="6"/>
      <c r="G5" s="6"/>
      <c r="H5" s="7"/>
      <c r="J5" s="29" t="s">
        <v>18</v>
      </c>
      <c r="K5" s="33">
        <f ca="1">H18-G1</f>
        <v>103</v>
      </c>
    </row>
    <row r="6" spans="2:11" x14ac:dyDescent="0.2">
      <c r="B6" s="20"/>
      <c r="C6" s="20"/>
      <c r="D6" s="6"/>
      <c r="E6" s="6"/>
      <c r="F6" s="6"/>
      <c r="G6" s="6"/>
      <c r="H6" s="7"/>
      <c r="J6" s="29" t="s">
        <v>88</v>
      </c>
      <c r="K6" s="33">
        <f ca="1">B25-G1</f>
        <v>104</v>
      </c>
    </row>
    <row r="7" spans="2:11" x14ac:dyDescent="0.2">
      <c r="B7" s="20"/>
      <c r="C7" s="20"/>
      <c r="D7" s="6"/>
      <c r="E7" s="6"/>
      <c r="F7" s="6"/>
      <c r="G7" s="6"/>
      <c r="H7" s="7"/>
      <c r="J7" s="29" t="s">
        <v>23</v>
      </c>
      <c r="K7" s="33">
        <f ca="1">C32-G1</f>
        <v>112</v>
      </c>
    </row>
    <row r="8" spans="2:11" x14ac:dyDescent="0.2">
      <c r="B8" s="20"/>
      <c r="C8" s="20"/>
      <c r="D8" s="6"/>
      <c r="E8" s="6"/>
      <c r="F8" s="6"/>
      <c r="G8" s="6"/>
      <c r="H8" s="7"/>
    </row>
    <row r="9" spans="2:11" x14ac:dyDescent="0.2">
      <c r="B9" s="20"/>
      <c r="C9" s="20"/>
      <c r="D9" s="6"/>
      <c r="E9" s="6"/>
      <c r="F9" s="6"/>
      <c r="G9" s="6"/>
      <c r="H9" s="7"/>
    </row>
    <row r="10" spans="2:11" x14ac:dyDescent="0.2">
      <c r="B10" s="28"/>
      <c r="C10" s="28"/>
      <c r="D10" s="9"/>
      <c r="E10" s="9"/>
      <c r="F10" s="9"/>
      <c r="G10" s="9"/>
      <c r="H10" s="10"/>
    </row>
    <row r="11" spans="2:11" x14ac:dyDescent="0.2">
      <c r="B11" s="18">
        <f>H4+1</f>
        <v>42435</v>
      </c>
      <c r="C11" s="18">
        <f>Table139[[#This Row],[Dimanche]]+1</f>
        <v>42436</v>
      </c>
      <c r="D11" s="18">
        <f>Table139[[#This Row],[Lundi]]+1</f>
        <v>42437</v>
      </c>
      <c r="E11" s="18">
        <f>Table139[[#This Row],[Mardi]]+1</f>
        <v>42438</v>
      </c>
      <c r="F11" s="18">
        <f>Table139[[#This Row],[Mercredi]]+1</f>
        <v>42439</v>
      </c>
      <c r="G11" s="18">
        <f>Table139[[#This Row],[Jeudi]]+1</f>
        <v>42440</v>
      </c>
      <c r="H11" s="18">
        <f>Table139[[#This Row],[Vendredi]]+1</f>
        <v>42441</v>
      </c>
    </row>
    <row r="12" spans="2:11" x14ac:dyDescent="0.2">
      <c r="B12" s="5"/>
      <c r="C12" s="5"/>
      <c r="D12" s="6"/>
      <c r="E12" s="6"/>
      <c r="F12" s="6"/>
      <c r="G12" s="6"/>
      <c r="H12" s="15" t="s">
        <v>16</v>
      </c>
    </row>
    <row r="13" spans="2:11" x14ac:dyDescent="0.2">
      <c r="B13" s="14"/>
      <c r="C13" s="5"/>
      <c r="D13" s="6"/>
      <c r="E13" s="6"/>
      <c r="F13" s="6"/>
      <c r="G13" s="6"/>
      <c r="H13" s="15" t="s">
        <v>21</v>
      </c>
    </row>
    <row r="14" spans="2:11" x14ac:dyDescent="0.2">
      <c r="B14" s="5"/>
      <c r="C14" s="5"/>
      <c r="D14" s="6"/>
      <c r="E14" s="6"/>
      <c r="F14" s="6"/>
      <c r="G14" s="6"/>
      <c r="H14" s="7"/>
    </row>
    <row r="15" spans="2:11" x14ac:dyDescent="0.2">
      <c r="B15" s="19"/>
      <c r="C15" s="5"/>
      <c r="D15" s="6"/>
      <c r="E15" s="6"/>
      <c r="F15" s="6"/>
      <c r="G15" s="6"/>
      <c r="H15" s="7"/>
    </row>
    <row r="16" spans="2:11" x14ac:dyDescent="0.2">
      <c r="B16" s="5"/>
      <c r="C16" s="5"/>
      <c r="D16" s="6"/>
      <c r="E16" s="6"/>
      <c r="F16" s="6"/>
      <c r="G16" s="6"/>
      <c r="H16" s="7"/>
    </row>
    <row r="17" spans="2:8" x14ac:dyDescent="0.2">
      <c r="B17" s="8"/>
      <c r="C17" s="8"/>
      <c r="D17" s="9"/>
      <c r="E17" s="9"/>
      <c r="F17" s="9"/>
      <c r="G17" s="9"/>
      <c r="H17" s="10"/>
    </row>
    <row r="18" spans="2:8" x14ac:dyDescent="0.2">
      <c r="B18" s="18">
        <f>H11+1</f>
        <v>42442</v>
      </c>
      <c r="C18" s="18">
        <f>Table139[[#This Row],[Dimanche]]+1</f>
        <v>42443</v>
      </c>
      <c r="D18" s="18">
        <f>Table139[[#This Row],[Lundi]]+1</f>
        <v>42444</v>
      </c>
      <c r="E18" s="18">
        <f>Table139[[#This Row],[Mardi]]+1</f>
        <v>42445</v>
      </c>
      <c r="F18" s="18">
        <f>Table139[[#This Row],[Mercredi]]+1</f>
        <v>42446</v>
      </c>
      <c r="G18" s="18">
        <f>Table139[[#This Row],[Jeudi]]+1</f>
        <v>42447</v>
      </c>
      <c r="H18" s="18">
        <f>Table139[[#This Row],[Vendredi]]+1</f>
        <v>42448</v>
      </c>
    </row>
    <row r="19" spans="2:8" x14ac:dyDescent="0.2">
      <c r="B19" s="14" t="s">
        <v>17</v>
      </c>
      <c r="C19" s="5"/>
      <c r="D19" s="6"/>
      <c r="E19" s="6"/>
      <c r="F19" s="6"/>
      <c r="G19" s="6"/>
      <c r="H19" s="15" t="s">
        <v>18</v>
      </c>
    </row>
    <row r="20" spans="2:8" x14ac:dyDescent="0.2">
      <c r="B20" s="14" t="s">
        <v>20</v>
      </c>
      <c r="C20" s="5"/>
      <c r="D20" s="6"/>
      <c r="E20" s="6"/>
      <c r="F20" s="6"/>
      <c r="G20" s="13"/>
      <c r="H20" s="15" t="s">
        <v>19</v>
      </c>
    </row>
    <row r="21" spans="2:8" x14ac:dyDescent="0.2">
      <c r="B21" s="5"/>
      <c r="C21" s="5"/>
      <c r="D21" s="6"/>
      <c r="E21" s="6"/>
      <c r="F21" s="6"/>
      <c r="G21" s="6"/>
      <c r="H21" s="7"/>
    </row>
    <row r="22" spans="2:8" x14ac:dyDescent="0.2">
      <c r="B22" s="5"/>
      <c r="C22" s="5"/>
      <c r="D22" s="6"/>
      <c r="E22" s="6"/>
      <c r="F22" s="6"/>
      <c r="G22" s="6"/>
      <c r="H22" s="7"/>
    </row>
    <row r="23" spans="2:8" x14ac:dyDescent="0.2">
      <c r="B23" s="5"/>
      <c r="C23" s="5"/>
      <c r="D23" s="6"/>
      <c r="E23" s="6"/>
      <c r="F23" s="6"/>
      <c r="G23" s="6"/>
      <c r="H23" s="7"/>
    </row>
    <row r="24" spans="2:8" x14ac:dyDescent="0.2">
      <c r="B24" s="8"/>
      <c r="C24" s="8"/>
      <c r="D24" s="9"/>
      <c r="E24" s="9"/>
      <c r="F24" s="9"/>
      <c r="G24" s="9"/>
      <c r="H24" s="10"/>
    </row>
    <row r="25" spans="2:8" x14ac:dyDescent="0.2">
      <c r="B25" s="18">
        <f>H18+1</f>
        <v>42449</v>
      </c>
      <c r="C25" s="18">
        <f>Table139[[#This Row],[Dimanche]]+1</f>
        <v>42450</v>
      </c>
      <c r="D25" s="18">
        <f>Table139[[#This Row],[Lundi]]+1</f>
        <v>42451</v>
      </c>
      <c r="E25" s="18">
        <f>Table139[[#This Row],[Mardi]]+1</f>
        <v>42452</v>
      </c>
      <c r="F25" s="18">
        <f>Table139[[#This Row],[Mercredi]]+1</f>
        <v>42453</v>
      </c>
      <c r="G25" s="18">
        <f>Table139[[#This Row],[Jeudi]]+1</f>
        <v>42454</v>
      </c>
      <c r="H25" s="18">
        <f>Table139[[#This Row],[Vendredi]]+1</f>
        <v>42455</v>
      </c>
    </row>
    <row r="26" spans="2:8" x14ac:dyDescent="0.2">
      <c r="B26" s="14" t="s">
        <v>22</v>
      </c>
      <c r="C26" s="5"/>
      <c r="D26" s="6"/>
      <c r="E26" s="6"/>
      <c r="F26" s="6"/>
      <c r="G26" s="6"/>
      <c r="H26" s="7"/>
    </row>
    <row r="27" spans="2:8" x14ac:dyDescent="0.2">
      <c r="B27" s="14"/>
      <c r="C27" s="5"/>
      <c r="D27" s="6"/>
      <c r="E27" s="6"/>
      <c r="F27" s="6"/>
      <c r="G27" s="6"/>
      <c r="H27" s="15"/>
    </row>
    <row r="28" spans="2:8" x14ac:dyDescent="0.2">
      <c r="B28" s="5"/>
      <c r="C28" s="5"/>
      <c r="D28" s="6"/>
      <c r="E28" s="6"/>
      <c r="F28" s="6"/>
      <c r="G28" s="6"/>
      <c r="H28" s="15"/>
    </row>
    <row r="29" spans="2:8" x14ac:dyDescent="0.2">
      <c r="B29" s="5"/>
      <c r="C29" s="5"/>
      <c r="D29" s="6"/>
      <c r="E29" s="6"/>
      <c r="F29" s="6"/>
      <c r="G29" s="6"/>
      <c r="H29" s="7"/>
    </row>
    <row r="30" spans="2:8" x14ac:dyDescent="0.2">
      <c r="B30" s="5"/>
      <c r="C30" s="5"/>
      <c r="D30" s="6"/>
      <c r="E30" s="6"/>
      <c r="F30" s="6"/>
      <c r="G30" s="6"/>
      <c r="H30" s="7"/>
    </row>
    <row r="31" spans="2:8" x14ac:dyDescent="0.2">
      <c r="B31" s="8"/>
      <c r="C31" s="8"/>
      <c r="D31" s="9"/>
      <c r="E31" s="9"/>
      <c r="F31" s="9"/>
      <c r="G31" s="9"/>
      <c r="H31" s="10"/>
    </row>
    <row r="32" spans="2:8" x14ac:dyDescent="0.2">
      <c r="B32" s="18">
        <f>H25+1</f>
        <v>42456</v>
      </c>
      <c r="C32" s="18">
        <f>Table139[[#This Row],[Dimanche]]+1</f>
        <v>42457</v>
      </c>
      <c r="D32" s="18">
        <f>Table139[[#This Row],[Lundi]]+1</f>
        <v>42458</v>
      </c>
      <c r="E32" s="18">
        <f>Table139[[#This Row],[Mardi]]+1</f>
        <v>42459</v>
      </c>
      <c r="F32" s="18">
        <f>Table139[[#This Row],[Mercredi]]+1</f>
        <v>42460</v>
      </c>
      <c r="G32" s="18">
        <f>Table139[[#This Row],[Jeudi]]+1</f>
        <v>42461</v>
      </c>
      <c r="H32" s="18">
        <f>Table139[[#This Row],[Vendredi]]+1</f>
        <v>42462</v>
      </c>
    </row>
    <row r="33" spans="2:8" x14ac:dyDescent="0.2">
      <c r="B33" s="5"/>
      <c r="C33" s="14" t="s">
        <v>23</v>
      </c>
      <c r="D33" s="6"/>
      <c r="E33" s="6"/>
      <c r="F33" s="6"/>
      <c r="G33" s="21"/>
      <c r="H33" s="22"/>
    </row>
    <row r="34" spans="2:8" x14ac:dyDescent="0.2">
      <c r="B34" s="14"/>
      <c r="C34" s="5"/>
      <c r="D34" s="6"/>
      <c r="E34" s="6"/>
      <c r="F34" s="6"/>
      <c r="G34" s="21"/>
      <c r="H34" s="22"/>
    </row>
    <row r="35" spans="2:8" x14ac:dyDescent="0.2">
      <c r="B35" s="14"/>
      <c r="C35" s="5"/>
      <c r="D35" s="6"/>
      <c r="E35" s="6"/>
      <c r="F35" s="6"/>
      <c r="G35" s="21"/>
      <c r="H35" s="22"/>
    </row>
    <row r="36" spans="2:8" x14ac:dyDescent="0.2">
      <c r="B36" s="5"/>
      <c r="C36" s="5"/>
      <c r="D36" s="6"/>
      <c r="E36" s="6"/>
      <c r="F36" s="6"/>
      <c r="G36" s="21"/>
      <c r="H36" s="22"/>
    </row>
    <row r="37" spans="2:8" x14ac:dyDescent="0.2">
      <c r="B37" s="5"/>
      <c r="C37" s="5"/>
      <c r="D37" s="6"/>
      <c r="E37" s="6"/>
      <c r="F37" s="6"/>
      <c r="G37" s="21"/>
      <c r="H37" s="22"/>
    </row>
    <row r="38" spans="2:8" x14ac:dyDescent="0.2">
      <c r="B38" s="8"/>
      <c r="C38" s="8"/>
      <c r="D38" s="9"/>
      <c r="E38" s="9"/>
      <c r="F38" s="9"/>
      <c r="G38" s="26"/>
      <c r="H38" s="27"/>
    </row>
    <row r="39" spans="2:8" x14ac:dyDescent="0.2">
      <c r="B39" s="18">
        <f>H32+1</f>
        <v>42463</v>
      </c>
      <c r="C39" s="18">
        <f>Table139[[#This Row],[Dimanche]]+1</f>
        <v>42464</v>
      </c>
      <c r="D39" s="18">
        <f>Table139[[#This Row],[Lundi]]+1</f>
        <v>42465</v>
      </c>
      <c r="E39" s="18">
        <f>Table139[[#This Row],[Mardi]]+1</f>
        <v>42466</v>
      </c>
      <c r="F39" s="18">
        <f>Table139[[#This Row],[Mercredi]]+1</f>
        <v>42467</v>
      </c>
      <c r="G39" s="18">
        <f>Table139[[#This Row],[Jeudi]]+1</f>
        <v>42468</v>
      </c>
      <c r="H39" s="18">
        <f>Table139[[#This Row],[Vendredi]]+1</f>
        <v>42469</v>
      </c>
    </row>
    <row r="40" spans="2:8" x14ac:dyDescent="0.2">
      <c r="B40" s="20"/>
      <c r="C40" s="20"/>
      <c r="D40" s="21"/>
      <c r="E40" s="21"/>
      <c r="F40" s="21"/>
      <c r="G40" s="21"/>
      <c r="H40" s="22"/>
    </row>
    <row r="41" spans="2:8" x14ac:dyDescent="0.2">
      <c r="B41" s="20"/>
      <c r="C41" s="20"/>
      <c r="D41" s="21"/>
      <c r="E41" s="21"/>
      <c r="F41" s="21"/>
      <c r="G41" s="21"/>
      <c r="H41" s="22"/>
    </row>
    <row r="42" spans="2:8" x14ac:dyDescent="0.2">
      <c r="B42" s="20"/>
      <c r="C42" s="20"/>
      <c r="D42" s="21"/>
      <c r="E42" s="21"/>
      <c r="F42" s="21"/>
      <c r="G42" s="21"/>
      <c r="H42" s="22"/>
    </row>
    <row r="43" spans="2:8" x14ac:dyDescent="0.2">
      <c r="B43" s="20"/>
      <c r="C43" s="20"/>
      <c r="D43" s="21"/>
      <c r="E43" s="21"/>
      <c r="F43" s="21"/>
      <c r="G43" s="21"/>
      <c r="H43" s="22"/>
    </row>
    <row r="44" spans="2:8" x14ac:dyDescent="0.2">
      <c r="B44" s="20"/>
      <c r="C44" s="20"/>
      <c r="D44" s="21"/>
      <c r="E44" s="21"/>
      <c r="F44" s="21"/>
      <c r="G44" s="21"/>
      <c r="H44" s="22"/>
    </row>
    <row r="45" spans="2:8" s="12" customFormat="1" x14ac:dyDescent="0.2">
      <c r="B45" s="23"/>
      <c r="C45" s="23"/>
      <c r="D45" s="24"/>
      <c r="E45" s="24"/>
      <c r="F45" s="24"/>
      <c r="G45" s="24"/>
      <c r="H45" s="25"/>
    </row>
    <row r="46" spans="2:8" s="12" customFormat="1" x14ac:dyDescent="0.2">
      <c r="B46" s="1"/>
      <c r="C46" s="1"/>
      <c r="D46" s="1"/>
      <c r="E46" s="1"/>
      <c r="F46" s="1"/>
      <c r="G46" s="1"/>
      <c r="H46" s="1"/>
    </row>
    <row r="47" spans="2:8" s="12" customFormat="1" x14ac:dyDescent="0.2"/>
    <row r="48" spans="2:8" s="12" customFormat="1" x14ac:dyDescent="0.2"/>
    <row r="49" s="12" customFormat="1" x14ac:dyDescent="0.2"/>
  </sheetData>
  <conditionalFormatting sqref="K1:K1048576">
    <cfRule type="cellIs" dxfId="113" priority="1" operator="between">
      <formula>1</formula>
      <formula>21</formula>
    </cfRule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K49"/>
  <sheetViews>
    <sheetView zoomScale="74" zoomScaleNormal="74" workbookViewId="0">
      <selection activeCell="K5" sqref="J5:K5"/>
    </sheetView>
  </sheetViews>
  <sheetFormatPr baseColWidth="10" defaultColWidth="9.140625" defaultRowHeight="12.75" x14ac:dyDescent="0.2"/>
  <cols>
    <col min="1" max="1" width="1.28515625" style="1" customWidth="1"/>
    <col min="2" max="2" width="24.5703125" style="1" bestFit="1" customWidth="1"/>
    <col min="3" max="3" width="18.140625" style="1" customWidth="1"/>
    <col min="4" max="4" width="26.140625" style="1" bestFit="1" customWidth="1"/>
    <col min="5" max="5" width="18.140625" style="1" customWidth="1"/>
    <col min="6" max="6" width="21.5703125" style="1" bestFit="1" customWidth="1"/>
    <col min="7" max="7" width="19.42578125" style="1" bestFit="1" customWidth="1"/>
    <col min="8" max="8" width="18.140625" style="1" customWidth="1"/>
    <col min="9" max="9" width="9.140625" style="1"/>
    <col min="10" max="10" width="26.140625" style="1" bestFit="1" customWidth="1"/>
    <col min="11" max="11" width="24.5703125" style="1" bestFit="1" customWidth="1"/>
    <col min="12" max="16384" width="9.140625" style="1"/>
  </cols>
  <sheetData>
    <row r="1" spans="2:11" ht="54" customHeight="1" x14ac:dyDescent="0.35">
      <c r="B1" s="44" t="s">
        <v>112</v>
      </c>
      <c r="C1" s="46">
        <v>2016</v>
      </c>
      <c r="F1" s="42" t="s">
        <v>7</v>
      </c>
      <c r="G1" s="43">
        <f ca="1">TODAY()</f>
        <v>42345</v>
      </c>
    </row>
    <row r="2" spans="2:11" x14ac:dyDescent="0.2">
      <c r="K2" s="32" t="s">
        <v>82</v>
      </c>
    </row>
    <row r="3" spans="2:11" ht="15" x14ac:dyDescent="0.2">
      <c r="B3" s="2" t="s">
        <v>0</v>
      </c>
      <c r="C3" s="3" t="s">
        <v>1</v>
      </c>
      <c r="D3" s="3" t="s">
        <v>2</v>
      </c>
      <c r="E3" s="3" t="s">
        <v>3</v>
      </c>
      <c r="F3" s="3" t="s">
        <v>4</v>
      </c>
      <c r="G3" s="3" t="s">
        <v>5</v>
      </c>
      <c r="H3" s="4" t="s">
        <v>6</v>
      </c>
      <c r="J3" s="29" t="s">
        <v>24</v>
      </c>
      <c r="K3" s="31">
        <f ca="1">H4-G1</f>
        <v>117</v>
      </c>
    </row>
    <row r="4" spans="2:11" x14ac:dyDescent="0.2">
      <c r="B4" s="16"/>
      <c r="C4" s="17"/>
      <c r="D4" s="17"/>
      <c r="E4" s="17"/>
      <c r="F4" s="17"/>
      <c r="G4" s="17">
        <v>42461</v>
      </c>
      <c r="H4" s="17">
        <f>Table1310[[#This Row],[Vendredi]]+1</f>
        <v>42462</v>
      </c>
      <c r="J4" s="30" t="s">
        <v>89</v>
      </c>
      <c r="K4" s="34">
        <f ca="1">B11-G1</f>
        <v>118</v>
      </c>
    </row>
    <row r="5" spans="2:11" x14ac:dyDescent="0.2">
      <c r="B5" s="20"/>
      <c r="C5" s="20"/>
      <c r="D5" s="21"/>
      <c r="E5" s="21"/>
      <c r="F5" s="21"/>
      <c r="G5" s="6"/>
      <c r="H5" s="15" t="s">
        <v>24</v>
      </c>
      <c r="J5" s="29" t="s">
        <v>119</v>
      </c>
      <c r="K5" s="33">
        <f ca="1">D11-G1</f>
        <v>120</v>
      </c>
    </row>
    <row r="6" spans="2:11" x14ac:dyDescent="0.2">
      <c r="B6" s="20"/>
      <c r="C6" s="20"/>
      <c r="D6" s="21"/>
      <c r="E6" s="21"/>
      <c r="F6" s="21"/>
      <c r="G6" s="6"/>
      <c r="H6" s="15" t="s">
        <v>25</v>
      </c>
      <c r="J6" s="35"/>
      <c r="K6" s="12"/>
    </row>
    <row r="7" spans="2:11" x14ac:dyDescent="0.2">
      <c r="B7" s="20"/>
      <c r="C7" s="20"/>
      <c r="D7" s="21"/>
      <c r="E7" s="21"/>
      <c r="F7" s="21"/>
      <c r="G7" s="6"/>
      <c r="H7" s="7"/>
      <c r="J7" s="35"/>
      <c r="K7" s="12"/>
    </row>
    <row r="8" spans="2:11" x14ac:dyDescent="0.2">
      <c r="B8" s="20"/>
      <c r="C8" s="20"/>
      <c r="D8" s="21"/>
      <c r="E8" s="21"/>
      <c r="F8" s="21"/>
      <c r="G8" s="6"/>
      <c r="H8" s="7"/>
    </row>
    <row r="9" spans="2:11" x14ac:dyDescent="0.2">
      <c r="B9" s="20"/>
      <c r="C9" s="20"/>
      <c r="D9" s="21"/>
      <c r="E9" s="21"/>
      <c r="F9" s="21"/>
      <c r="G9" s="6"/>
      <c r="H9" s="7"/>
    </row>
    <row r="10" spans="2:11" x14ac:dyDescent="0.2">
      <c r="B10" s="28"/>
      <c r="C10" s="28"/>
      <c r="D10" s="26"/>
      <c r="E10" s="26"/>
      <c r="F10" s="26"/>
      <c r="G10" s="9"/>
      <c r="H10" s="10"/>
    </row>
    <row r="11" spans="2:11" x14ac:dyDescent="0.2">
      <c r="B11" s="18">
        <f>H4+1</f>
        <v>42463</v>
      </c>
      <c r="C11" s="18">
        <f>Table1310[[#This Row],[Dimanche]]+1</f>
        <v>42464</v>
      </c>
      <c r="D11" s="18">
        <f>Table1310[[#This Row],[Lundi]]+1</f>
        <v>42465</v>
      </c>
      <c r="E11" s="18">
        <f>Table1310[[#This Row],[Mardi]]+1</f>
        <v>42466</v>
      </c>
      <c r="F11" s="18">
        <f>Table1310[[#This Row],[Mercredi]]+1</f>
        <v>42467</v>
      </c>
      <c r="G11" s="18">
        <f>Table1310[[#This Row],[Jeudi]]+1</f>
        <v>42468</v>
      </c>
      <c r="H11" s="18">
        <f>Table1310[[#This Row],[Vendredi]]+1</f>
        <v>42469</v>
      </c>
    </row>
    <row r="12" spans="2:11" x14ac:dyDescent="0.2">
      <c r="B12" s="14" t="s">
        <v>26</v>
      </c>
      <c r="C12" s="5"/>
      <c r="D12" s="6" t="s">
        <v>119</v>
      </c>
      <c r="E12" s="6"/>
      <c r="F12" s="6"/>
      <c r="G12" s="6"/>
      <c r="H12" s="7"/>
    </row>
    <row r="13" spans="2:11" x14ac:dyDescent="0.2">
      <c r="B13" s="14"/>
      <c r="C13" s="5"/>
      <c r="D13" s="6"/>
      <c r="E13" s="6"/>
      <c r="F13" s="6"/>
      <c r="G13" s="6"/>
      <c r="H13" s="7"/>
    </row>
    <row r="14" spans="2:11" x14ac:dyDescent="0.2">
      <c r="B14" s="5"/>
      <c r="C14" s="5"/>
      <c r="D14" s="6"/>
      <c r="E14" s="6"/>
      <c r="F14" s="6"/>
      <c r="G14" s="6"/>
      <c r="H14" s="7"/>
    </row>
    <row r="15" spans="2:11" x14ac:dyDescent="0.2">
      <c r="B15" s="19"/>
      <c r="C15" s="5"/>
      <c r="D15" s="6"/>
      <c r="E15" s="6"/>
      <c r="F15" s="6"/>
      <c r="G15" s="6"/>
      <c r="H15" s="7"/>
    </row>
    <row r="16" spans="2:11" x14ac:dyDescent="0.2">
      <c r="B16" s="5"/>
      <c r="C16" s="5"/>
      <c r="D16" s="6"/>
      <c r="E16" s="6"/>
      <c r="F16" s="6"/>
      <c r="G16" s="6"/>
      <c r="H16" s="7"/>
    </row>
    <row r="17" spans="2:8" x14ac:dyDescent="0.2">
      <c r="B17" s="8"/>
      <c r="C17" s="8"/>
      <c r="D17" s="9"/>
      <c r="E17" s="9"/>
      <c r="F17" s="9"/>
      <c r="G17" s="9"/>
      <c r="H17" s="10"/>
    </row>
    <row r="18" spans="2:8" x14ac:dyDescent="0.2">
      <c r="B18" s="18">
        <f>H11+1</f>
        <v>42470</v>
      </c>
      <c r="C18" s="18">
        <f>Table1310[[#This Row],[Dimanche]]+1</f>
        <v>42471</v>
      </c>
      <c r="D18" s="18">
        <f>Table1310[[#This Row],[Lundi]]+1</f>
        <v>42472</v>
      </c>
      <c r="E18" s="18">
        <f>Table1310[[#This Row],[Mardi]]+1</f>
        <v>42473</v>
      </c>
      <c r="F18" s="18">
        <f>Table1310[[#This Row],[Mercredi]]+1</f>
        <v>42474</v>
      </c>
      <c r="G18" s="18">
        <f>Table1310[[#This Row],[Jeudi]]+1</f>
        <v>42475</v>
      </c>
      <c r="H18" s="18">
        <f>Table1310[[#This Row],[Vendredi]]+1</f>
        <v>42476</v>
      </c>
    </row>
    <row r="19" spans="2:8" x14ac:dyDescent="0.2">
      <c r="B19" s="5"/>
      <c r="C19" s="5"/>
      <c r="D19" s="6"/>
      <c r="E19" s="6"/>
      <c r="F19" s="6"/>
      <c r="G19" s="6"/>
      <c r="H19" s="7"/>
    </row>
    <row r="20" spans="2:8" x14ac:dyDescent="0.2">
      <c r="B20" s="5"/>
      <c r="C20" s="5"/>
      <c r="D20" s="6"/>
      <c r="E20" s="6"/>
      <c r="F20" s="6"/>
      <c r="G20" s="13"/>
      <c r="H20" s="7"/>
    </row>
    <row r="21" spans="2:8" x14ac:dyDescent="0.2">
      <c r="B21" s="5"/>
      <c r="C21" s="5"/>
      <c r="D21" s="6"/>
      <c r="E21" s="6"/>
      <c r="F21" s="6"/>
      <c r="G21" s="6"/>
      <c r="H21" s="7"/>
    </row>
    <row r="22" spans="2:8" x14ac:dyDescent="0.2">
      <c r="B22" s="5"/>
      <c r="C22" s="5"/>
      <c r="D22" s="6"/>
      <c r="E22" s="6"/>
      <c r="F22" s="6"/>
      <c r="G22" s="6"/>
      <c r="H22" s="7"/>
    </row>
    <row r="23" spans="2:8" x14ac:dyDescent="0.2">
      <c r="B23" s="5"/>
      <c r="C23" s="5"/>
      <c r="D23" s="6"/>
      <c r="E23" s="6"/>
      <c r="F23" s="6"/>
      <c r="G23" s="6"/>
      <c r="H23" s="7"/>
    </row>
    <row r="24" spans="2:8" x14ac:dyDescent="0.2">
      <c r="B24" s="8"/>
      <c r="C24" s="8"/>
      <c r="D24" s="9"/>
      <c r="E24" s="9"/>
      <c r="F24" s="9"/>
      <c r="G24" s="9"/>
      <c r="H24" s="10"/>
    </row>
    <row r="25" spans="2:8" x14ac:dyDescent="0.2">
      <c r="B25" s="18">
        <f>H18+1</f>
        <v>42477</v>
      </c>
      <c r="C25" s="18">
        <f>Table1310[[#This Row],[Dimanche]]+1</f>
        <v>42478</v>
      </c>
      <c r="D25" s="18">
        <f>Table1310[[#This Row],[Lundi]]+1</f>
        <v>42479</v>
      </c>
      <c r="E25" s="18">
        <f>Table1310[[#This Row],[Mardi]]+1</f>
        <v>42480</v>
      </c>
      <c r="F25" s="18">
        <f>Table1310[[#This Row],[Mercredi]]+1</f>
        <v>42481</v>
      </c>
      <c r="G25" s="18">
        <f>Table1310[[#This Row],[Jeudi]]+1</f>
        <v>42482</v>
      </c>
      <c r="H25" s="18">
        <f>Table1310[[#This Row],[Vendredi]]+1</f>
        <v>42483</v>
      </c>
    </row>
    <row r="26" spans="2:8" x14ac:dyDescent="0.2">
      <c r="B26" s="5"/>
      <c r="C26" s="5"/>
      <c r="D26" s="6"/>
      <c r="E26" s="6"/>
      <c r="F26" s="6"/>
      <c r="G26" s="6"/>
      <c r="H26" s="7"/>
    </row>
    <row r="27" spans="2:8" x14ac:dyDescent="0.2">
      <c r="B27" s="14"/>
      <c r="C27" s="5"/>
      <c r="D27" s="6"/>
      <c r="E27" s="6"/>
      <c r="F27" s="6"/>
      <c r="G27" s="6"/>
      <c r="H27" s="15"/>
    </row>
    <row r="28" spans="2:8" x14ac:dyDescent="0.2">
      <c r="B28" s="5"/>
      <c r="C28" s="5"/>
      <c r="D28" s="6"/>
      <c r="E28" s="6"/>
      <c r="F28" s="6"/>
      <c r="G28" s="6"/>
      <c r="H28" s="15"/>
    </row>
    <row r="29" spans="2:8" x14ac:dyDescent="0.2">
      <c r="B29" s="5"/>
      <c r="C29" s="5"/>
      <c r="D29" s="6"/>
      <c r="E29" s="6"/>
      <c r="F29" s="6"/>
      <c r="G29" s="6"/>
      <c r="H29" s="7"/>
    </row>
    <row r="30" spans="2:8" x14ac:dyDescent="0.2">
      <c r="B30" s="5"/>
      <c r="C30" s="5"/>
      <c r="D30" s="6"/>
      <c r="E30" s="6"/>
      <c r="F30" s="6"/>
      <c r="G30" s="6"/>
      <c r="H30" s="7"/>
    </row>
    <row r="31" spans="2:8" x14ac:dyDescent="0.2">
      <c r="B31" s="8"/>
      <c r="C31" s="8"/>
      <c r="D31" s="9"/>
      <c r="E31" s="9"/>
      <c r="F31" s="9"/>
      <c r="G31" s="9"/>
      <c r="H31" s="10"/>
    </row>
    <row r="32" spans="2:8" x14ac:dyDescent="0.2">
      <c r="B32" s="18">
        <f>H25+1</f>
        <v>42484</v>
      </c>
      <c r="C32" s="18">
        <f>Table1310[[#This Row],[Dimanche]]+1</f>
        <v>42485</v>
      </c>
      <c r="D32" s="18">
        <f>Table1310[[#This Row],[Lundi]]+1</f>
        <v>42486</v>
      </c>
      <c r="E32" s="18">
        <f>Table1310[[#This Row],[Mardi]]+1</f>
        <v>42487</v>
      </c>
      <c r="F32" s="18">
        <f>Table1310[[#This Row],[Mercredi]]+1</f>
        <v>42488</v>
      </c>
      <c r="G32" s="18">
        <f>Table1310[[#This Row],[Jeudi]]+1</f>
        <v>42489</v>
      </c>
      <c r="H32" s="18">
        <f>Table1310[[#This Row],[Vendredi]]+1</f>
        <v>42490</v>
      </c>
    </row>
    <row r="33" spans="2:8" x14ac:dyDescent="0.2">
      <c r="B33" s="5"/>
      <c r="C33" s="5"/>
      <c r="D33" s="6"/>
      <c r="E33" s="6"/>
      <c r="F33" s="6"/>
      <c r="G33" s="6"/>
      <c r="H33" s="7"/>
    </row>
    <row r="34" spans="2:8" x14ac:dyDescent="0.2">
      <c r="B34" s="14"/>
      <c r="C34" s="5"/>
      <c r="D34" s="6"/>
      <c r="E34" s="6"/>
      <c r="F34" s="6"/>
      <c r="G34" s="6"/>
      <c r="H34" s="7"/>
    </row>
    <row r="35" spans="2:8" x14ac:dyDescent="0.2">
      <c r="B35" s="14"/>
      <c r="C35" s="5"/>
      <c r="D35" s="6"/>
      <c r="E35" s="6"/>
      <c r="F35" s="6"/>
      <c r="G35" s="6"/>
      <c r="H35" s="7"/>
    </row>
    <row r="36" spans="2:8" x14ac:dyDescent="0.2">
      <c r="B36" s="5"/>
      <c r="C36" s="5"/>
      <c r="D36" s="6"/>
      <c r="E36" s="6"/>
      <c r="F36" s="6"/>
      <c r="G36" s="6"/>
      <c r="H36" s="7"/>
    </row>
    <row r="37" spans="2:8" x14ac:dyDescent="0.2">
      <c r="B37" s="5"/>
      <c r="C37" s="5"/>
      <c r="D37" s="6"/>
      <c r="E37" s="6"/>
      <c r="F37" s="6"/>
      <c r="G37" s="6"/>
      <c r="H37" s="7"/>
    </row>
    <row r="38" spans="2:8" x14ac:dyDescent="0.2">
      <c r="B38" s="8"/>
      <c r="C38" s="8"/>
      <c r="D38" s="9"/>
      <c r="E38" s="9"/>
      <c r="F38" s="9"/>
      <c r="G38" s="9"/>
      <c r="H38" s="10"/>
    </row>
    <row r="39" spans="2:8" x14ac:dyDescent="0.2">
      <c r="B39" s="18">
        <f>H32+1</f>
        <v>42491</v>
      </c>
      <c r="C39" s="18">
        <f>Table1310[[#This Row],[Dimanche]]+1</f>
        <v>42492</v>
      </c>
      <c r="D39" s="18">
        <f>Table1310[[#This Row],[Lundi]]+1</f>
        <v>42493</v>
      </c>
      <c r="E39" s="18">
        <f>Table1310[[#This Row],[Mardi]]+1</f>
        <v>42494</v>
      </c>
      <c r="F39" s="18">
        <f>Table1310[[#This Row],[Mercredi]]+1</f>
        <v>42495</v>
      </c>
      <c r="G39" s="18">
        <f>Table1310[[#This Row],[Jeudi]]+1</f>
        <v>42496</v>
      </c>
      <c r="H39" s="18">
        <f>Table1310[[#This Row],[Vendredi]]+1</f>
        <v>42497</v>
      </c>
    </row>
    <row r="40" spans="2:8" x14ac:dyDescent="0.2">
      <c r="B40" s="20"/>
      <c r="C40" s="20"/>
      <c r="D40" s="21"/>
      <c r="E40" s="21"/>
      <c r="F40" s="21"/>
      <c r="G40" s="21"/>
      <c r="H40" s="22"/>
    </row>
    <row r="41" spans="2:8" x14ac:dyDescent="0.2">
      <c r="B41" s="20"/>
      <c r="C41" s="20"/>
      <c r="D41" s="21"/>
      <c r="E41" s="21"/>
      <c r="F41" s="21"/>
      <c r="G41" s="21"/>
      <c r="H41" s="22"/>
    </row>
    <row r="42" spans="2:8" x14ac:dyDescent="0.2">
      <c r="B42" s="20"/>
      <c r="C42" s="20"/>
      <c r="D42" s="21"/>
      <c r="E42" s="21"/>
      <c r="F42" s="21"/>
      <c r="G42" s="21"/>
      <c r="H42" s="22"/>
    </row>
    <row r="43" spans="2:8" x14ac:dyDescent="0.2">
      <c r="B43" s="20"/>
      <c r="C43" s="20"/>
      <c r="D43" s="21"/>
      <c r="E43" s="21"/>
      <c r="F43" s="21"/>
      <c r="G43" s="21"/>
      <c r="H43" s="22"/>
    </row>
    <row r="44" spans="2:8" x14ac:dyDescent="0.2">
      <c r="B44" s="20"/>
      <c r="C44" s="20"/>
      <c r="D44" s="21"/>
      <c r="E44" s="21"/>
      <c r="F44" s="21"/>
      <c r="G44" s="21"/>
      <c r="H44" s="22"/>
    </row>
    <row r="45" spans="2:8" s="12" customFormat="1" x14ac:dyDescent="0.2">
      <c r="B45" s="23"/>
      <c r="C45" s="23"/>
      <c r="D45" s="24"/>
      <c r="E45" s="24"/>
      <c r="F45" s="24"/>
      <c r="G45" s="24"/>
      <c r="H45" s="25"/>
    </row>
    <row r="46" spans="2:8" s="12" customFormat="1" x14ac:dyDescent="0.2">
      <c r="B46" s="1"/>
      <c r="C46" s="1"/>
      <c r="D46" s="1"/>
      <c r="E46" s="1"/>
      <c r="F46" s="1"/>
      <c r="G46" s="1"/>
      <c r="H46" s="1"/>
    </row>
    <row r="47" spans="2:8" s="12" customFormat="1" x14ac:dyDescent="0.2"/>
    <row r="48" spans="2:8" s="12" customFormat="1" x14ac:dyDescent="0.2"/>
    <row r="49" s="12" customFormat="1" x14ac:dyDescent="0.2"/>
  </sheetData>
  <conditionalFormatting sqref="K1:K1048576">
    <cfRule type="cellIs" dxfId="103" priority="1" operator="between">
      <formula>1</formula>
      <formula>21</formula>
    </cfRule>
  </conditionalFormatting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K49"/>
  <sheetViews>
    <sheetView zoomScale="82" zoomScaleNormal="82" workbookViewId="0">
      <selection activeCell="K1" sqref="K1:K1048576"/>
    </sheetView>
  </sheetViews>
  <sheetFormatPr baseColWidth="10" defaultColWidth="9.140625" defaultRowHeight="12.75" x14ac:dyDescent="0.2"/>
  <cols>
    <col min="1" max="1" width="1.28515625" style="1" customWidth="1"/>
    <col min="2" max="2" width="31" style="1" bestFit="1" customWidth="1"/>
    <col min="3" max="5" width="18.140625" style="1" customWidth="1"/>
    <col min="6" max="6" width="21.5703125" style="1" bestFit="1" customWidth="1"/>
    <col min="7" max="7" width="19.42578125" style="1" bestFit="1" customWidth="1"/>
    <col min="8" max="8" width="18.140625" style="1" customWidth="1"/>
    <col min="9" max="9" width="9.140625" style="1"/>
    <col min="10" max="10" width="26.140625" style="1" bestFit="1" customWidth="1"/>
    <col min="11" max="11" width="22.85546875" style="1" bestFit="1" customWidth="1"/>
    <col min="12" max="16384" width="9.140625" style="1"/>
  </cols>
  <sheetData>
    <row r="1" spans="2:11" ht="41.25" customHeight="1" x14ac:dyDescent="0.4">
      <c r="B1" s="44" t="s">
        <v>113</v>
      </c>
      <c r="C1" s="46">
        <v>2016</v>
      </c>
      <c r="F1" s="42" t="s">
        <v>7</v>
      </c>
      <c r="G1" s="43">
        <f ca="1">TODAY()</f>
        <v>42345</v>
      </c>
    </row>
    <row r="2" spans="2:11" x14ac:dyDescent="0.2">
      <c r="K2" s="32" t="s">
        <v>82</v>
      </c>
    </row>
    <row r="3" spans="2:11" ht="15" x14ac:dyDescent="0.2">
      <c r="B3" s="2" t="s">
        <v>0</v>
      </c>
      <c r="C3" s="3" t="s">
        <v>1</v>
      </c>
      <c r="D3" s="3" t="s">
        <v>2</v>
      </c>
      <c r="E3" s="3" t="s">
        <v>3</v>
      </c>
      <c r="F3" s="3" t="s">
        <v>4</v>
      </c>
      <c r="G3" s="3" t="s">
        <v>5</v>
      </c>
      <c r="H3" s="4" t="s">
        <v>6</v>
      </c>
      <c r="J3" s="29" t="s">
        <v>27</v>
      </c>
      <c r="K3" s="31">
        <f ca="1">B4-G1</f>
        <v>146</v>
      </c>
    </row>
    <row r="4" spans="2:11" x14ac:dyDescent="0.2">
      <c r="B4" s="17">
        <v>42491</v>
      </c>
      <c r="C4" s="17">
        <f>Table1311[[#This Row],[Dimanche]]+1</f>
        <v>42492</v>
      </c>
      <c r="D4" s="17">
        <f>Table1311[[#This Row],[Lundi]]+1</f>
        <v>42493</v>
      </c>
      <c r="E4" s="17">
        <f>Table1311[[#This Row],[Mardi]]+1</f>
        <v>42494</v>
      </c>
      <c r="F4" s="17">
        <f>Table1311[[#This Row],[Mercredi]]+1</f>
        <v>42495</v>
      </c>
      <c r="G4" s="17">
        <f>Table1311[[#This Row],[Jeudi]]+1</f>
        <v>42496</v>
      </c>
      <c r="H4" s="17">
        <f>Table1311[[#This Row],[Vendredi]]+1</f>
        <v>42497</v>
      </c>
      <c r="J4" s="30" t="s">
        <v>90</v>
      </c>
      <c r="K4" s="38">
        <f ca="1">Table1311[[#This Row],[Mercredi]]-G1</f>
        <v>149</v>
      </c>
    </row>
    <row r="5" spans="2:11" x14ac:dyDescent="0.2">
      <c r="B5" s="14" t="s">
        <v>27</v>
      </c>
      <c r="C5" s="5"/>
      <c r="D5" s="6"/>
      <c r="E5" s="13" t="s">
        <v>28</v>
      </c>
      <c r="F5" s="6"/>
      <c r="G5" s="6"/>
      <c r="H5" s="7"/>
      <c r="J5" s="29" t="s">
        <v>64</v>
      </c>
      <c r="K5" s="33">
        <f ca="1">B11-G1</f>
        <v>153</v>
      </c>
    </row>
    <row r="6" spans="2:11" x14ac:dyDescent="0.2">
      <c r="B6" s="5"/>
      <c r="C6" s="5"/>
      <c r="D6" s="6"/>
      <c r="E6" s="13" t="s">
        <v>29</v>
      </c>
      <c r="F6" s="6"/>
      <c r="G6" s="6"/>
      <c r="H6" s="7"/>
      <c r="J6" s="29" t="s">
        <v>91</v>
      </c>
      <c r="K6" s="33">
        <f ca="1">B25-G1</f>
        <v>167</v>
      </c>
    </row>
    <row r="7" spans="2:11" x14ac:dyDescent="0.2">
      <c r="B7" s="5"/>
      <c r="C7" s="5"/>
      <c r="D7" s="6"/>
      <c r="E7" s="6"/>
      <c r="F7" s="6"/>
      <c r="G7" s="6"/>
      <c r="H7" s="7"/>
    </row>
    <row r="8" spans="2:11" x14ac:dyDescent="0.2">
      <c r="B8" s="5"/>
      <c r="C8" s="5"/>
      <c r="D8" s="6"/>
      <c r="E8" s="6"/>
      <c r="F8" s="6"/>
      <c r="G8" s="6"/>
      <c r="H8" s="7"/>
    </row>
    <row r="9" spans="2:11" x14ac:dyDescent="0.2">
      <c r="B9" s="5"/>
      <c r="C9" s="5"/>
      <c r="D9" s="6"/>
      <c r="E9" s="6"/>
      <c r="F9" s="6"/>
      <c r="G9" s="6"/>
      <c r="H9" s="7"/>
    </row>
    <row r="10" spans="2:11" x14ac:dyDescent="0.2">
      <c r="B10" s="8"/>
      <c r="C10" s="8"/>
      <c r="D10" s="9"/>
      <c r="E10" s="9"/>
      <c r="F10" s="9"/>
      <c r="G10" s="9"/>
      <c r="H10" s="10"/>
    </row>
    <row r="11" spans="2:11" x14ac:dyDescent="0.2">
      <c r="B11" s="18">
        <f>H4+1</f>
        <v>42498</v>
      </c>
      <c r="C11" s="18">
        <f>Table1311[[#This Row],[Dimanche]]+1</f>
        <v>42499</v>
      </c>
      <c r="D11" s="18">
        <f>Table1311[[#This Row],[Lundi]]+1</f>
        <v>42500</v>
      </c>
      <c r="E11" s="18">
        <f>Table1311[[#This Row],[Mardi]]+1</f>
        <v>42501</v>
      </c>
      <c r="F11" s="18">
        <f>Table1311[[#This Row],[Mercredi]]+1</f>
        <v>42502</v>
      </c>
      <c r="G11" s="18">
        <f>Table1311[[#This Row],[Jeudi]]+1</f>
        <v>42503</v>
      </c>
      <c r="H11" s="18">
        <f>Table1311[[#This Row],[Vendredi]]+1</f>
        <v>42504</v>
      </c>
    </row>
    <row r="12" spans="2:11" x14ac:dyDescent="0.2">
      <c r="B12" s="14" t="s">
        <v>30</v>
      </c>
      <c r="C12" s="5"/>
      <c r="D12" s="6"/>
      <c r="E12" s="6"/>
      <c r="F12" s="6"/>
      <c r="G12" s="6"/>
      <c r="H12" s="7"/>
    </row>
    <row r="13" spans="2:11" x14ac:dyDescent="0.2">
      <c r="B13" s="14"/>
      <c r="C13" s="5"/>
      <c r="D13" s="6"/>
      <c r="E13" s="6"/>
      <c r="F13" s="6"/>
      <c r="G13" s="6"/>
      <c r="H13" s="7"/>
    </row>
    <row r="14" spans="2:11" x14ac:dyDescent="0.2">
      <c r="B14" s="5"/>
      <c r="C14" s="5"/>
      <c r="D14" s="6"/>
      <c r="E14" s="6"/>
      <c r="F14" s="6"/>
      <c r="G14" s="6"/>
      <c r="H14" s="7"/>
    </row>
    <row r="15" spans="2:11" x14ac:dyDescent="0.2">
      <c r="B15" s="19"/>
      <c r="C15" s="5"/>
      <c r="D15" s="6"/>
      <c r="E15" s="6"/>
      <c r="F15" s="6"/>
      <c r="G15" s="6"/>
      <c r="H15" s="7"/>
    </row>
    <row r="16" spans="2:11" x14ac:dyDescent="0.2">
      <c r="B16" s="5"/>
      <c r="C16" s="5"/>
      <c r="D16" s="6"/>
      <c r="E16" s="6"/>
      <c r="F16" s="6"/>
      <c r="G16" s="6"/>
      <c r="H16" s="7"/>
    </row>
    <row r="17" spans="2:8" x14ac:dyDescent="0.2">
      <c r="B17" s="8"/>
      <c r="C17" s="8"/>
      <c r="D17" s="9"/>
      <c r="E17" s="9"/>
      <c r="F17" s="9"/>
      <c r="G17" s="9"/>
      <c r="H17" s="10"/>
    </row>
    <row r="18" spans="2:8" x14ac:dyDescent="0.2">
      <c r="B18" s="18">
        <f>H11+1</f>
        <v>42505</v>
      </c>
      <c r="C18" s="18">
        <f>Table1311[[#This Row],[Dimanche]]+1</f>
        <v>42506</v>
      </c>
      <c r="D18" s="18">
        <f>Table1311[[#This Row],[Lundi]]+1</f>
        <v>42507</v>
      </c>
      <c r="E18" s="18">
        <f>Table1311[[#This Row],[Mardi]]+1</f>
        <v>42508</v>
      </c>
      <c r="F18" s="18">
        <f>Table1311[[#This Row],[Mercredi]]+1</f>
        <v>42509</v>
      </c>
      <c r="G18" s="18">
        <f>Table1311[[#This Row],[Jeudi]]+1</f>
        <v>42510</v>
      </c>
      <c r="H18" s="18">
        <f>Table1311[[#This Row],[Vendredi]]+1</f>
        <v>42511</v>
      </c>
    </row>
    <row r="19" spans="2:8" x14ac:dyDescent="0.2">
      <c r="B19" s="5"/>
      <c r="C19" s="5"/>
      <c r="D19" s="6"/>
      <c r="E19" s="6"/>
      <c r="F19" s="6"/>
      <c r="G19" s="6"/>
      <c r="H19" s="7"/>
    </row>
    <row r="20" spans="2:8" x14ac:dyDescent="0.2">
      <c r="B20" s="5"/>
      <c r="C20" s="5"/>
      <c r="D20" s="6"/>
      <c r="E20" s="6"/>
      <c r="F20" s="6"/>
      <c r="G20" s="13"/>
      <c r="H20" s="7"/>
    </row>
    <row r="21" spans="2:8" x14ac:dyDescent="0.2">
      <c r="B21" s="5"/>
      <c r="C21" s="5"/>
      <c r="D21" s="6"/>
      <c r="E21" s="6"/>
      <c r="F21" s="6"/>
      <c r="G21" s="6"/>
      <c r="H21" s="7"/>
    </row>
    <row r="22" spans="2:8" x14ac:dyDescent="0.2">
      <c r="B22" s="5"/>
      <c r="C22" s="5"/>
      <c r="D22" s="6"/>
      <c r="E22" s="6"/>
      <c r="F22" s="6"/>
      <c r="G22" s="6"/>
      <c r="H22" s="7"/>
    </row>
    <row r="23" spans="2:8" x14ac:dyDescent="0.2">
      <c r="B23" s="5"/>
      <c r="C23" s="5"/>
      <c r="D23" s="6"/>
      <c r="E23" s="6"/>
      <c r="F23" s="6"/>
      <c r="G23" s="6"/>
      <c r="H23" s="7"/>
    </row>
    <row r="24" spans="2:8" x14ac:dyDescent="0.2">
      <c r="B24" s="8"/>
      <c r="C24" s="8"/>
      <c r="D24" s="9"/>
      <c r="E24" s="9"/>
      <c r="F24" s="9"/>
      <c r="G24" s="9"/>
      <c r="H24" s="10"/>
    </row>
    <row r="25" spans="2:8" x14ac:dyDescent="0.2">
      <c r="B25" s="18">
        <f>H18+1</f>
        <v>42512</v>
      </c>
      <c r="C25" s="18">
        <f>Table1311[[#This Row],[Dimanche]]+1</f>
        <v>42513</v>
      </c>
      <c r="D25" s="18">
        <f>Table1311[[#This Row],[Lundi]]+1</f>
        <v>42514</v>
      </c>
      <c r="E25" s="18">
        <f>Table1311[[#This Row],[Mardi]]+1</f>
        <v>42515</v>
      </c>
      <c r="F25" s="18">
        <f>Table1311[[#This Row],[Mercredi]]+1</f>
        <v>42516</v>
      </c>
      <c r="G25" s="18">
        <f>Table1311[[#This Row],[Jeudi]]+1</f>
        <v>42517</v>
      </c>
      <c r="H25" s="18">
        <f>Table1311[[#This Row],[Vendredi]]+1</f>
        <v>42518</v>
      </c>
    </row>
    <row r="26" spans="2:8" x14ac:dyDescent="0.2">
      <c r="B26" s="14" t="s">
        <v>31</v>
      </c>
      <c r="C26" s="5"/>
      <c r="D26" s="6"/>
      <c r="E26" s="6"/>
      <c r="F26" s="6"/>
      <c r="G26" s="6"/>
      <c r="H26" s="7"/>
    </row>
    <row r="27" spans="2:8" x14ac:dyDescent="0.2">
      <c r="B27" s="14"/>
      <c r="C27" s="5"/>
      <c r="D27" s="6"/>
      <c r="E27" s="6"/>
      <c r="F27" s="6"/>
      <c r="G27" s="6"/>
      <c r="H27" s="15"/>
    </row>
    <row r="28" spans="2:8" x14ac:dyDescent="0.2">
      <c r="B28" s="5"/>
      <c r="C28" s="5"/>
      <c r="D28" s="6"/>
      <c r="E28" s="6"/>
      <c r="F28" s="6"/>
      <c r="G28" s="6"/>
      <c r="H28" s="15"/>
    </row>
    <row r="29" spans="2:8" x14ac:dyDescent="0.2">
      <c r="B29" s="5"/>
      <c r="C29" s="5"/>
      <c r="D29" s="6"/>
      <c r="E29" s="6"/>
      <c r="F29" s="6"/>
      <c r="G29" s="6"/>
      <c r="H29" s="7"/>
    </row>
    <row r="30" spans="2:8" x14ac:dyDescent="0.2">
      <c r="B30" s="5"/>
      <c r="C30" s="5"/>
      <c r="D30" s="6"/>
      <c r="E30" s="6"/>
      <c r="F30" s="6"/>
      <c r="G30" s="6"/>
      <c r="H30" s="7"/>
    </row>
    <row r="31" spans="2:8" x14ac:dyDescent="0.2">
      <c r="B31" s="8"/>
      <c r="C31" s="8"/>
      <c r="D31" s="9"/>
      <c r="E31" s="9"/>
      <c r="F31" s="9"/>
      <c r="G31" s="9"/>
      <c r="H31" s="10"/>
    </row>
    <row r="32" spans="2:8" x14ac:dyDescent="0.2">
      <c r="B32" s="18">
        <f>H25+1</f>
        <v>42519</v>
      </c>
      <c r="C32" s="18">
        <f>Table1311[[#This Row],[Dimanche]]+1</f>
        <v>42520</v>
      </c>
      <c r="D32" s="18">
        <f>Table1311[[#This Row],[Lundi]]+1</f>
        <v>42521</v>
      </c>
      <c r="E32" s="18">
        <f>Table1311[[#This Row],[Mardi]]+1</f>
        <v>42522</v>
      </c>
      <c r="F32" s="18">
        <f>Table1311[[#This Row],[Mercredi]]+1</f>
        <v>42523</v>
      </c>
      <c r="G32" s="18">
        <f>Table1311[[#This Row],[Jeudi]]+1</f>
        <v>42524</v>
      </c>
      <c r="H32" s="18">
        <f>Table1311[[#This Row],[Vendredi]]+1</f>
        <v>42525</v>
      </c>
    </row>
    <row r="33" spans="2:8" x14ac:dyDescent="0.2">
      <c r="B33" s="5"/>
      <c r="C33" s="5"/>
      <c r="D33" s="6"/>
      <c r="E33" s="21"/>
      <c r="F33" s="21"/>
      <c r="G33" s="21"/>
      <c r="H33" s="22"/>
    </row>
    <row r="34" spans="2:8" x14ac:dyDescent="0.2">
      <c r="B34" s="14"/>
      <c r="C34" s="5"/>
      <c r="D34" s="6"/>
      <c r="E34" s="21"/>
      <c r="F34" s="21"/>
      <c r="G34" s="21"/>
      <c r="H34" s="22"/>
    </row>
    <row r="35" spans="2:8" x14ac:dyDescent="0.2">
      <c r="B35" s="14"/>
      <c r="C35" s="5"/>
      <c r="D35" s="6"/>
      <c r="E35" s="21"/>
      <c r="F35" s="21"/>
      <c r="G35" s="21"/>
      <c r="H35" s="22"/>
    </row>
    <row r="36" spans="2:8" x14ac:dyDescent="0.2">
      <c r="B36" s="5"/>
      <c r="C36" s="5"/>
      <c r="D36" s="6"/>
      <c r="E36" s="21"/>
      <c r="F36" s="21"/>
      <c r="G36" s="21"/>
      <c r="H36" s="22"/>
    </row>
    <row r="37" spans="2:8" x14ac:dyDescent="0.2">
      <c r="B37" s="5"/>
      <c r="C37" s="5"/>
      <c r="D37" s="6"/>
      <c r="E37" s="21"/>
      <c r="F37" s="21"/>
      <c r="G37" s="21"/>
      <c r="H37" s="22"/>
    </row>
    <row r="38" spans="2:8" x14ac:dyDescent="0.2">
      <c r="B38" s="8"/>
      <c r="C38" s="8"/>
      <c r="D38" s="9"/>
      <c r="E38" s="26"/>
      <c r="F38" s="26"/>
      <c r="G38" s="26"/>
      <c r="H38" s="27"/>
    </row>
    <row r="39" spans="2:8" x14ac:dyDescent="0.2">
      <c r="B39" s="18">
        <f>H32+1</f>
        <v>42526</v>
      </c>
      <c r="C39" s="18">
        <f>Table1311[[#This Row],[Dimanche]]+1</f>
        <v>42527</v>
      </c>
      <c r="D39" s="18">
        <f>Table1311[[#This Row],[Lundi]]+1</f>
        <v>42528</v>
      </c>
      <c r="E39" s="18">
        <f>Table1311[[#This Row],[Mardi]]+1</f>
        <v>42529</v>
      </c>
      <c r="F39" s="18">
        <f>Table1311[[#This Row],[Mercredi]]+1</f>
        <v>42530</v>
      </c>
      <c r="G39" s="18">
        <f>Table1311[[#This Row],[Jeudi]]+1</f>
        <v>42531</v>
      </c>
      <c r="H39" s="18">
        <f>Table1311[[#This Row],[Vendredi]]+1</f>
        <v>42532</v>
      </c>
    </row>
    <row r="40" spans="2:8" x14ac:dyDescent="0.2">
      <c r="B40" s="20"/>
      <c r="C40" s="20"/>
      <c r="D40" s="21"/>
      <c r="E40" s="21"/>
      <c r="F40" s="21"/>
      <c r="G40" s="21"/>
      <c r="H40" s="22"/>
    </row>
    <row r="41" spans="2:8" x14ac:dyDescent="0.2">
      <c r="B41" s="20"/>
      <c r="C41" s="20"/>
      <c r="D41" s="21"/>
      <c r="E41" s="21"/>
      <c r="F41" s="21"/>
      <c r="G41" s="21"/>
      <c r="H41" s="22"/>
    </row>
    <row r="42" spans="2:8" x14ac:dyDescent="0.2">
      <c r="B42" s="20"/>
      <c r="C42" s="20"/>
      <c r="D42" s="21"/>
      <c r="E42" s="21"/>
      <c r="F42" s="21"/>
      <c r="G42" s="21"/>
      <c r="H42" s="22"/>
    </row>
    <row r="43" spans="2:8" x14ac:dyDescent="0.2">
      <c r="B43" s="20"/>
      <c r="C43" s="20"/>
      <c r="D43" s="21"/>
      <c r="E43" s="21"/>
      <c r="F43" s="21"/>
      <c r="G43" s="21"/>
      <c r="H43" s="22"/>
    </row>
    <row r="44" spans="2:8" x14ac:dyDescent="0.2">
      <c r="B44" s="20"/>
      <c r="C44" s="20"/>
      <c r="D44" s="21"/>
      <c r="E44" s="21"/>
      <c r="F44" s="21"/>
      <c r="G44" s="21"/>
      <c r="H44" s="22"/>
    </row>
    <row r="45" spans="2:8" s="12" customFormat="1" x14ac:dyDescent="0.2">
      <c r="B45" s="23"/>
      <c r="C45" s="23"/>
      <c r="D45" s="24"/>
      <c r="E45" s="24"/>
      <c r="F45" s="24"/>
      <c r="G45" s="24"/>
      <c r="H45" s="25"/>
    </row>
    <row r="46" spans="2:8" s="12" customFormat="1" x14ac:dyDescent="0.2">
      <c r="B46" s="1"/>
      <c r="C46" s="1"/>
      <c r="D46" s="1"/>
      <c r="E46" s="1"/>
      <c r="F46" s="1"/>
      <c r="G46" s="1"/>
      <c r="H46" s="1"/>
    </row>
    <row r="47" spans="2:8" s="12" customFormat="1" x14ac:dyDescent="0.2"/>
    <row r="48" spans="2:8" s="12" customFormat="1" x14ac:dyDescent="0.2"/>
    <row r="49" s="12" customFormat="1" x14ac:dyDescent="0.2"/>
  </sheetData>
  <conditionalFormatting sqref="K1:K1048576">
    <cfRule type="cellIs" dxfId="93" priority="1" operator="between">
      <formula>1</formula>
      <formula>21</formula>
    </cfRule>
  </conditionalFormatting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K49"/>
  <sheetViews>
    <sheetView zoomScale="73" zoomScaleNormal="73" workbookViewId="0">
      <selection activeCell="K24" sqref="K24"/>
    </sheetView>
  </sheetViews>
  <sheetFormatPr baseColWidth="10" defaultColWidth="9.140625" defaultRowHeight="12.75" x14ac:dyDescent="0.2"/>
  <cols>
    <col min="1" max="1" width="1.28515625" style="1" customWidth="1"/>
    <col min="2" max="2" width="30.85546875" style="1" bestFit="1" customWidth="1"/>
    <col min="3" max="3" width="18.140625" style="1" customWidth="1"/>
    <col min="4" max="4" width="19.28515625" style="1" bestFit="1" customWidth="1"/>
    <col min="5" max="5" width="18.140625" style="1" customWidth="1"/>
    <col min="6" max="6" width="21.5703125" style="1" bestFit="1" customWidth="1"/>
    <col min="7" max="7" width="25.5703125" style="1" bestFit="1" customWidth="1"/>
    <col min="8" max="8" width="28" style="1" bestFit="1" customWidth="1"/>
    <col min="9" max="9" width="9.140625" style="1"/>
    <col min="10" max="10" width="25.5703125" style="1" bestFit="1" customWidth="1"/>
    <col min="11" max="11" width="23.5703125" style="1" bestFit="1" customWidth="1"/>
    <col min="12" max="16384" width="9.140625" style="1"/>
  </cols>
  <sheetData>
    <row r="1" spans="2:11" ht="50.25" customHeight="1" x14ac:dyDescent="0.4">
      <c r="B1" s="45" t="s">
        <v>13</v>
      </c>
      <c r="C1" s="46">
        <v>2016</v>
      </c>
      <c r="F1" s="42" t="s">
        <v>7</v>
      </c>
      <c r="G1" s="43">
        <f ca="1">TODAY()</f>
        <v>42345</v>
      </c>
    </row>
    <row r="3" spans="2:11" ht="15" x14ac:dyDescent="0.2">
      <c r="B3" s="2" t="s">
        <v>0</v>
      </c>
      <c r="C3" s="3" t="s">
        <v>1</v>
      </c>
      <c r="D3" s="3" t="s">
        <v>2</v>
      </c>
      <c r="E3" s="3" t="s">
        <v>3</v>
      </c>
      <c r="F3" s="3" t="s">
        <v>4</v>
      </c>
      <c r="G3" s="3" t="s">
        <v>5</v>
      </c>
      <c r="H3" s="4" t="s">
        <v>6</v>
      </c>
      <c r="K3" s="32" t="s">
        <v>82</v>
      </c>
    </row>
    <row r="4" spans="2:11" x14ac:dyDescent="0.2">
      <c r="B4" s="16"/>
      <c r="C4" s="17"/>
      <c r="D4" s="17"/>
      <c r="E4" s="17">
        <v>42522</v>
      </c>
      <c r="F4" s="17">
        <f>Table1312[[#This Row],[Mercredi]]+1</f>
        <v>42523</v>
      </c>
      <c r="G4" s="17">
        <f>Table1312[[#This Row],[Jeudi]]+1</f>
        <v>42524</v>
      </c>
      <c r="H4" s="17">
        <f>Table1312[[#This Row],[Vendredi]]+1</f>
        <v>42525</v>
      </c>
      <c r="J4" s="29" t="s">
        <v>33</v>
      </c>
      <c r="K4" s="31">
        <f ca="1">Table1312[[#This Row],[Vendredi]]-G1</f>
        <v>179</v>
      </c>
    </row>
    <row r="5" spans="2:11" x14ac:dyDescent="0.2">
      <c r="B5" s="20"/>
      <c r="C5" s="20"/>
      <c r="D5" s="21"/>
      <c r="E5" s="6"/>
      <c r="F5" s="6"/>
      <c r="G5" s="13" t="s">
        <v>33</v>
      </c>
      <c r="H5" s="15" t="s">
        <v>34</v>
      </c>
      <c r="J5" s="30" t="s">
        <v>34</v>
      </c>
      <c r="K5" s="38">
        <f ca="1">H4-G1</f>
        <v>180</v>
      </c>
    </row>
    <row r="6" spans="2:11" x14ac:dyDescent="0.2">
      <c r="B6" s="20"/>
      <c r="C6" s="20"/>
      <c r="D6" s="21"/>
      <c r="E6" s="6"/>
      <c r="F6" s="6"/>
      <c r="G6" s="13" t="s">
        <v>32</v>
      </c>
      <c r="H6" s="15" t="s">
        <v>35</v>
      </c>
      <c r="J6" s="29" t="s">
        <v>92</v>
      </c>
      <c r="K6" s="33">
        <f ca="1">B11-G1</f>
        <v>181</v>
      </c>
    </row>
    <row r="7" spans="2:11" x14ac:dyDescent="0.2">
      <c r="B7" s="20"/>
      <c r="C7" s="20"/>
      <c r="D7" s="21"/>
      <c r="E7" s="6"/>
      <c r="F7" s="6"/>
      <c r="G7" s="6"/>
      <c r="H7" s="7"/>
      <c r="J7" s="29" t="s">
        <v>93</v>
      </c>
      <c r="K7" s="33">
        <f ca="1">G11-G1</f>
        <v>186</v>
      </c>
    </row>
    <row r="8" spans="2:11" x14ac:dyDescent="0.2">
      <c r="B8" s="20"/>
      <c r="C8" s="20"/>
      <c r="D8" s="21"/>
      <c r="E8" s="6"/>
      <c r="F8" s="6"/>
      <c r="G8" s="6"/>
      <c r="H8" s="7"/>
      <c r="J8" s="29" t="s">
        <v>39</v>
      </c>
      <c r="K8" s="33">
        <f ca="1">H11-G1</f>
        <v>187</v>
      </c>
    </row>
    <row r="9" spans="2:11" x14ac:dyDescent="0.2">
      <c r="B9" s="20"/>
      <c r="C9" s="20"/>
      <c r="D9" s="21"/>
      <c r="E9" s="6"/>
      <c r="F9" s="6"/>
      <c r="G9" s="6"/>
      <c r="H9" s="7"/>
      <c r="J9" s="29" t="s">
        <v>94</v>
      </c>
      <c r="K9" s="33">
        <f ca="1">B18-G1</f>
        <v>188</v>
      </c>
    </row>
    <row r="10" spans="2:11" x14ac:dyDescent="0.2">
      <c r="B10" s="28"/>
      <c r="C10" s="28"/>
      <c r="D10" s="26"/>
      <c r="E10" s="9"/>
      <c r="F10" s="9"/>
      <c r="G10" s="9"/>
      <c r="H10" s="10"/>
      <c r="J10" s="29" t="s">
        <v>95</v>
      </c>
      <c r="K10" s="33">
        <f ca="1">H18-G1</f>
        <v>194</v>
      </c>
    </row>
    <row r="11" spans="2:11" x14ac:dyDescent="0.2">
      <c r="B11" s="18">
        <f>H4+1</f>
        <v>42526</v>
      </c>
      <c r="C11" s="18">
        <f>Table1312[[#This Row],[Dimanche]]+1</f>
        <v>42527</v>
      </c>
      <c r="D11" s="18">
        <f>Table1312[[#This Row],[Lundi]]+1</f>
        <v>42528</v>
      </c>
      <c r="E11" s="18">
        <f>Table1312[[#This Row],[Mardi]]+1</f>
        <v>42529</v>
      </c>
      <c r="F11" s="18">
        <f>Table1312[[#This Row],[Mercredi]]+1</f>
        <v>42530</v>
      </c>
      <c r="G11" s="18">
        <f>Table1312[[#This Row],[Jeudi]]+1</f>
        <v>42531</v>
      </c>
      <c r="H11" s="18">
        <f>Table1312[[#This Row],[Vendredi]]+1</f>
        <v>42532</v>
      </c>
      <c r="J11" s="29" t="s">
        <v>44</v>
      </c>
      <c r="K11" s="33">
        <f ca="1">D25-G1</f>
        <v>197</v>
      </c>
    </row>
    <row r="12" spans="2:11" x14ac:dyDescent="0.2">
      <c r="B12" s="14" t="s">
        <v>36</v>
      </c>
      <c r="C12" s="5"/>
      <c r="D12" s="6"/>
      <c r="E12" s="6"/>
      <c r="F12" s="6"/>
      <c r="G12" s="13" t="s">
        <v>38</v>
      </c>
      <c r="H12" s="15" t="s">
        <v>39</v>
      </c>
      <c r="J12" s="29" t="s">
        <v>96</v>
      </c>
      <c r="K12" s="33">
        <f ca="1">B32-G1</f>
        <v>202</v>
      </c>
    </row>
    <row r="13" spans="2:11" x14ac:dyDescent="0.2">
      <c r="B13" s="14" t="s">
        <v>37</v>
      </c>
      <c r="C13" s="5"/>
      <c r="D13" s="6"/>
      <c r="E13" s="6"/>
      <c r="F13" s="6"/>
      <c r="G13" s="13" t="s">
        <v>29</v>
      </c>
      <c r="H13" s="15" t="s">
        <v>40</v>
      </c>
      <c r="J13" s="29" t="s">
        <v>46</v>
      </c>
      <c r="K13" s="33">
        <f ca="1">E32-G1</f>
        <v>205</v>
      </c>
    </row>
    <row r="14" spans="2:11" x14ac:dyDescent="0.2">
      <c r="B14" s="5"/>
      <c r="C14" s="5"/>
      <c r="D14" s="6"/>
      <c r="E14" s="6"/>
      <c r="F14" s="6"/>
      <c r="G14" s="6"/>
      <c r="H14" s="7"/>
    </row>
    <row r="15" spans="2:11" x14ac:dyDescent="0.2">
      <c r="B15" s="19"/>
      <c r="C15" s="5"/>
      <c r="D15" s="6"/>
      <c r="E15" s="6"/>
      <c r="F15" s="6"/>
      <c r="G15" s="6"/>
      <c r="H15" s="7"/>
    </row>
    <row r="16" spans="2:11" x14ac:dyDescent="0.2">
      <c r="B16" s="5"/>
      <c r="C16" s="5"/>
      <c r="D16" s="6"/>
      <c r="E16" s="6"/>
      <c r="F16" s="6"/>
      <c r="G16" s="6"/>
      <c r="H16" s="7"/>
    </row>
    <row r="17" spans="2:8" x14ac:dyDescent="0.2">
      <c r="B17" s="8"/>
      <c r="C17" s="8"/>
      <c r="D17" s="9"/>
      <c r="E17" s="9"/>
      <c r="F17" s="9"/>
      <c r="G17" s="9"/>
      <c r="H17" s="10"/>
    </row>
    <row r="18" spans="2:8" x14ac:dyDescent="0.2">
      <c r="B18" s="18">
        <f>H11+1</f>
        <v>42533</v>
      </c>
      <c r="C18" s="18">
        <f>Table1312[[#This Row],[Dimanche]]+1</f>
        <v>42534</v>
      </c>
      <c r="D18" s="18">
        <f>Table1312[[#This Row],[Lundi]]+1</f>
        <v>42535</v>
      </c>
      <c r="E18" s="18">
        <f>Table1312[[#This Row],[Mardi]]+1</f>
        <v>42536</v>
      </c>
      <c r="F18" s="18">
        <f>Table1312[[#This Row],[Mercredi]]+1</f>
        <v>42537</v>
      </c>
      <c r="G18" s="18">
        <f>Table1312[[#This Row],[Jeudi]]+1</f>
        <v>42538</v>
      </c>
      <c r="H18" s="18">
        <f>Table1312[[#This Row],[Vendredi]]+1</f>
        <v>42539</v>
      </c>
    </row>
    <row r="19" spans="2:8" x14ac:dyDescent="0.2">
      <c r="B19" s="14" t="s">
        <v>42</v>
      </c>
      <c r="C19" s="5"/>
      <c r="D19" s="6"/>
      <c r="E19" s="6"/>
      <c r="F19" s="6"/>
      <c r="G19" s="6"/>
      <c r="H19" s="15" t="s">
        <v>43</v>
      </c>
    </row>
    <row r="20" spans="2:8" x14ac:dyDescent="0.2">
      <c r="B20" s="14" t="s">
        <v>41</v>
      </c>
      <c r="C20" s="5"/>
      <c r="D20" s="6"/>
      <c r="E20" s="6"/>
      <c r="F20" s="6"/>
      <c r="G20" s="13"/>
      <c r="H20" s="15" t="s">
        <v>10</v>
      </c>
    </row>
    <row r="21" spans="2:8" x14ac:dyDescent="0.2">
      <c r="B21" s="5"/>
      <c r="C21" s="5"/>
      <c r="D21" s="6"/>
      <c r="E21" s="6"/>
      <c r="F21" s="6"/>
      <c r="G21" s="6"/>
      <c r="H21" s="7"/>
    </row>
    <row r="22" spans="2:8" x14ac:dyDescent="0.2">
      <c r="B22" s="5"/>
      <c r="C22" s="5"/>
      <c r="D22" s="6"/>
      <c r="E22" s="6"/>
      <c r="F22" s="6"/>
      <c r="G22" s="6"/>
      <c r="H22" s="7"/>
    </row>
    <row r="23" spans="2:8" x14ac:dyDescent="0.2">
      <c r="B23" s="5"/>
      <c r="C23" s="5"/>
      <c r="D23" s="6"/>
      <c r="E23" s="6"/>
      <c r="F23" s="6"/>
      <c r="G23" s="6"/>
      <c r="H23" s="7"/>
    </row>
    <row r="24" spans="2:8" x14ac:dyDescent="0.2">
      <c r="B24" s="8"/>
      <c r="C24" s="8"/>
      <c r="D24" s="9"/>
      <c r="E24" s="9"/>
      <c r="F24" s="9"/>
      <c r="G24" s="9"/>
      <c r="H24" s="10"/>
    </row>
    <row r="25" spans="2:8" x14ac:dyDescent="0.2">
      <c r="B25" s="18">
        <f>H18+1</f>
        <v>42540</v>
      </c>
      <c r="C25" s="18">
        <f>Table1312[[#This Row],[Dimanche]]+1</f>
        <v>42541</v>
      </c>
      <c r="D25" s="18">
        <f>Table1312[[#This Row],[Lundi]]+1</f>
        <v>42542</v>
      </c>
      <c r="E25" s="18">
        <f>Table1312[[#This Row],[Mardi]]+1</f>
        <v>42543</v>
      </c>
      <c r="F25" s="18">
        <f>Table1312[[#This Row],[Mercredi]]+1</f>
        <v>42544</v>
      </c>
      <c r="G25" s="18">
        <f>Table1312[[#This Row],[Jeudi]]+1</f>
        <v>42545</v>
      </c>
      <c r="H25" s="18">
        <f>Table1312[[#This Row],[Vendredi]]+1</f>
        <v>42546</v>
      </c>
    </row>
    <row r="26" spans="2:8" x14ac:dyDescent="0.2">
      <c r="B26" s="5"/>
      <c r="C26" s="5"/>
      <c r="D26" s="13" t="s">
        <v>44</v>
      </c>
      <c r="E26" s="6"/>
      <c r="F26" s="6"/>
      <c r="G26" s="6"/>
      <c r="H26" s="7"/>
    </row>
    <row r="27" spans="2:8" x14ac:dyDescent="0.2">
      <c r="B27" s="14"/>
      <c r="C27" s="5"/>
      <c r="D27" s="13" t="s">
        <v>29</v>
      </c>
      <c r="E27" s="6"/>
      <c r="F27" s="6"/>
      <c r="G27" s="6"/>
      <c r="H27" s="15"/>
    </row>
    <row r="28" spans="2:8" x14ac:dyDescent="0.2">
      <c r="B28" s="5"/>
      <c r="C28" s="5"/>
      <c r="D28" s="6"/>
      <c r="E28" s="6"/>
      <c r="F28" s="6"/>
      <c r="G28" s="6"/>
      <c r="H28" s="15"/>
    </row>
    <row r="29" spans="2:8" x14ac:dyDescent="0.2">
      <c r="B29" s="5"/>
      <c r="C29" s="5"/>
      <c r="D29" s="6"/>
      <c r="E29" s="6"/>
      <c r="F29" s="6"/>
      <c r="G29" s="6"/>
      <c r="H29" s="7"/>
    </row>
    <row r="30" spans="2:8" x14ac:dyDescent="0.2">
      <c r="B30" s="5"/>
      <c r="C30" s="5"/>
      <c r="D30" s="6"/>
      <c r="E30" s="6"/>
      <c r="F30" s="6"/>
      <c r="G30" s="6"/>
      <c r="H30" s="7"/>
    </row>
    <row r="31" spans="2:8" x14ac:dyDescent="0.2">
      <c r="B31" s="8"/>
      <c r="C31" s="8"/>
      <c r="D31" s="9"/>
      <c r="E31" s="9"/>
      <c r="F31" s="9"/>
      <c r="G31" s="9"/>
      <c r="H31" s="10"/>
    </row>
    <row r="32" spans="2:8" x14ac:dyDescent="0.2">
      <c r="B32" s="18">
        <f>H25+1</f>
        <v>42547</v>
      </c>
      <c r="C32" s="18">
        <f>Table1312[[#This Row],[Dimanche]]+1</f>
        <v>42548</v>
      </c>
      <c r="D32" s="18">
        <f>Table1312[[#This Row],[Lundi]]+1</f>
        <v>42549</v>
      </c>
      <c r="E32" s="18">
        <f>Table1312[[#This Row],[Mardi]]+1</f>
        <v>42550</v>
      </c>
      <c r="F32" s="18">
        <f>Table1312[[#This Row],[Mercredi]]+1</f>
        <v>42551</v>
      </c>
      <c r="G32" s="18">
        <f>Table1312[[#This Row],[Jeudi]]+1</f>
        <v>42552</v>
      </c>
      <c r="H32" s="18">
        <f>Table1312[[#This Row],[Vendredi]]+1</f>
        <v>42553</v>
      </c>
    </row>
    <row r="33" spans="2:8" x14ac:dyDescent="0.2">
      <c r="B33" s="14" t="s">
        <v>45</v>
      </c>
      <c r="C33" s="5"/>
      <c r="D33" s="6"/>
      <c r="E33" s="13" t="s">
        <v>46</v>
      </c>
      <c r="F33" s="6"/>
      <c r="G33" s="21"/>
      <c r="H33" s="22"/>
    </row>
    <row r="34" spans="2:8" x14ac:dyDescent="0.2">
      <c r="B34" s="14"/>
      <c r="C34" s="5"/>
      <c r="D34" s="6"/>
      <c r="E34" s="6"/>
      <c r="F34" s="6"/>
      <c r="G34" s="21"/>
      <c r="H34" s="22"/>
    </row>
    <row r="35" spans="2:8" x14ac:dyDescent="0.2">
      <c r="B35" s="14"/>
      <c r="C35" s="5"/>
      <c r="D35" s="6"/>
      <c r="E35" s="6"/>
      <c r="F35" s="6"/>
      <c r="G35" s="21"/>
      <c r="H35" s="22"/>
    </row>
    <row r="36" spans="2:8" x14ac:dyDescent="0.2">
      <c r="B36" s="5"/>
      <c r="C36" s="5"/>
      <c r="D36" s="6"/>
      <c r="E36" s="6"/>
      <c r="F36" s="6"/>
      <c r="G36" s="21"/>
      <c r="H36" s="22"/>
    </row>
    <row r="37" spans="2:8" x14ac:dyDescent="0.2">
      <c r="B37" s="5"/>
      <c r="C37" s="5"/>
      <c r="D37" s="6"/>
      <c r="E37" s="6"/>
      <c r="F37" s="6"/>
      <c r="G37" s="21"/>
      <c r="H37" s="22"/>
    </row>
    <row r="38" spans="2:8" x14ac:dyDescent="0.2">
      <c r="B38" s="8"/>
      <c r="C38" s="8"/>
      <c r="D38" s="9"/>
      <c r="E38" s="9"/>
      <c r="F38" s="9"/>
      <c r="G38" s="26"/>
      <c r="H38" s="27"/>
    </row>
    <row r="39" spans="2:8" x14ac:dyDescent="0.2">
      <c r="B39" s="18">
        <f>H32+1</f>
        <v>42554</v>
      </c>
      <c r="C39" s="18">
        <f>Table1312[[#This Row],[Dimanche]]+1</f>
        <v>42555</v>
      </c>
      <c r="D39" s="18">
        <f>Table1312[[#This Row],[Lundi]]+1</f>
        <v>42556</v>
      </c>
      <c r="E39" s="18">
        <f>Table1312[[#This Row],[Mardi]]+1</f>
        <v>42557</v>
      </c>
      <c r="F39" s="18">
        <f>Table1312[[#This Row],[Mercredi]]+1</f>
        <v>42558</v>
      </c>
      <c r="G39" s="18">
        <f>Table1312[[#This Row],[Jeudi]]+1</f>
        <v>42559</v>
      </c>
      <c r="H39" s="18">
        <f>Table1312[[#This Row],[Vendredi]]+1</f>
        <v>42560</v>
      </c>
    </row>
    <row r="40" spans="2:8" x14ac:dyDescent="0.2">
      <c r="B40" s="20"/>
      <c r="C40" s="20"/>
      <c r="D40" s="21"/>
      <c r="E40" s="21"/>
      <c r="F40" s="21"/>
      <c r="G40" s="21"/>
      <c r="H40" s="22"/>
    </row>
    <row r="41" spans="2:8" x14ac:dyDescent="0.2">
      <c r="B41" s="20"/>
      <c r="C41" s="20"/>
      <c r="D41" s="21"/>
      <c r="E41" s="21"/>
      <c r="F41" s="21"/>
      <c r="G41" s="21"/>
      <c r="H41" s="22"/>
    </row>
    <row r="42" spans="2:8" x14ac:dyDescent="0.2">
      <c r="B42" s="20"/>
      <c r="C42" s="20"/>
      <c r="D42" s="21"/>
      <c r="E42" s="21"/>
      <c r="F42" s="21"/>
      <c r="G42" s="21"/>
      <c r="H42" s="22"/>
    </row>
    <row r="43" spans="2:8" x14ac:dyDescent="0.2">
      <c r="B43" s="20"/>
      <c r="C43" s="20"/>
      <c r="D43" s="21"/>
      <c r="E43" s="21"/>
      <c r="F43" s="21"/>
      <c r="G43" s="21"/>
      <c r="H43" s="22"/>
    </row>
    <row r="44" spans="2:8" x14ac:dyDescent="0.2">
      <c r="B44" s="20"/>
      <c r="C44" s="20"/>
      <c r="D44" s="21"/>
      <c r="E44" s="21"/>
      <c r="F44" s="21"/>
      <c r="G44" s="21"/>
      <c r="H44" s="22"/>
    </row>
    <row r="45" spans="2:8" s="12" customFormat="1" x14ac:dyDescent="0.2">
      <c r="B45" s="23"/>
      <c r="C45" s="23"/>
      <c r="D45" s="24"/>
      <c r="E45" s="24"/>
      <c r="F45" s="24"/>
      <c r="G45" s="24"/>
      <c r="H45" s="25"/>
    </row>
    <row r="46" spans="2:8" s="12" customFormat="1" x14ac:dyDescent="0.2">
      <c r="B46" s="1"/>
      <c r="C46" s="1"/>
      <c r="D46" s="1"/>
      <c r="E46" s="1"/>
      <c r="F46" s="1"/>
      <c r="G46" s="1"/>
      <c r="H46" s="1"/>
    </row>
    <row r="47" spans="2:8" s="12" customFormat="1" x14ac:dyDescent="0.2"/>
    <row r="48" spans="2:8" s="12" customFormat="1" x14ac:dyDescent="0.2"/>
    <row r="49" s="12" customFormat="1" x14ac:dyDescent="0.2"/>
  </sheetData>
  <conditionalFormatting sqref="K1:K1048576">
    <cfRule type="cellIs" dxfId="83" priority="1" operator="between">
      <formula>1</formula>
      <formula>21</formula>
    </cfRule>
  </conditionalFormatting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K49"/>
  <sheetViews>
    <sheetView zoomScale="77" zoomScaleNormal="77" workbookViewId="0">
      <selection activeCell="K21" sqref="K21"/>
    </sheetView>
  </sheetViews>
  <sheetFormatPr baseColWidth="10" defaultColWidth="9.140625" defaultRowHeight="12.75" x14ac:dyDescent="0.2"/>
  <cols>
    <col min="1" max="1" width="1.28515625" style="1" customWidth="1"/>
    <col min="2" max="2" width="40.42578125" style="1" bestFit="1" customWidth="1"/>
    <col min="3" max="3" width="18.140625" style="1" customWidth="1"/>
    <col min="4" max="4" width="25.140625" style="1" bestFit="1" customWidth="1"/>
    <col min="5" max="5" width="18.140625" style="1" customWidth="1"/>
    <col min="6" max="6" width="21.5703125" style="1" bestFit="1" customWidth="1"/>
    <col min="7" max="7" width="19.42578125" style="1" bestFit="1" customWidth="1"/>
    <col min="8" max="8" width="18.140625" style="1" customWidth="1"/>
    <col min="9" max="9" width="9.140625" style="1"/>
    <col min="10" max="10" width="24.28515625" style="1" bestFit="1" customWidth="1"/>
    <col min="11" max="11" width="22.42578125" style="1" bestFit="1" customWidth="1"/>
    <col min="12" max="16384" width="9.140625" style="1"/>
  </cols>
  <sheetData>
    <row r="1" spans="2:11" ht="45.75" customHeight="1" x14ac:dyDescent="0.4">
      <c r="B1" s="44" t="s">
        <v>114</v>
      </c>
      <c r="C1" s="46">
        <v>2016</v>
      </c>
      <c r="F1" s="42" t="s">
        <v>7</v>
      </c>
      <c r="G1" s="43">
        <f ca="1">TODAY()</f>
        <v>42345</v>
      </c>
    </row>
    <row r="3" spans="2:11" ht="15" x14ac:dyDescent="0.2">
      <c r="B3" s="2" t="s">
        <v>0</v>
      </c>
      <c r="C3" s="3" t="s">
        <v>1</v>
      </c>
      <c r="D3" s="3" t="s">
        <v>2</v>
      </c>
      <c r="E3" s="3" t="s">
        <v>3</v>
      </c>
      <c r="F3" s="3" t="s">
        <v>4</v>
      </c>
      <c r="G3" s="3" t="s">
        <v>5</v>
      </c>
      <c r="H3" s="4" t="s">
        <v>6</v>
      </c>
      <c r="K3" s="32" t="s">
        <v>82</v>
      </c>
    </row>
    <row r="4" spans="2:11" x14ac:dyDescent="0.2">
      <c r="B4" s="16"/>
      <c r="C4" s="17"/>
      <c r="D4" s="17"/>
      <c r="E4" s="17"/>
      <c r="F4" s="17"/>
      <c r="G4" s="17">
        <v>42552</v>
      </c>
      <c r="H4" s="17">
        <f>Table131213[[#This Row],[Vendredi]]+1</f>
        <v>42553</v>
      </c>
      <c r="J4" s="29" t="s">
        <v>47</v>
      </c>
      <c r="K4" s="31">
        <f ca="1">Table131213[[#This Row],[Samedi]]-G1</f>
        <v>208</v>
      </c>
    </row>
    <row r="5" spans="2:11" x14ac:dyDescent="0.2">
      <c r="B5" s="20"/>
      <c r="C5" s="20"/>
      <c r="D5" s="21"/>
      <c r="E5" s="21"/>
      <c r="F5" s="21"/>
      <c r="G5" s="6"/>
      <c r="H5" s="15" t="s">
        <v>47</v>
      </c>
      <c r="J5" s="30" t="s">
        <v>49</v>
      </c>
      <c r="K5" s="38">
        <f ca="1">B11-G1</f>
        <v>209</v>
      </c>
    </row>
    <row r="6" spans="2:11" x14ac:dyDescent="0.2">
      <c r="B6" s="20"/>
      <c r="C6" s="20"/>
      <c r="D6" s="21"/>
      <c r="E6" s="21"/>
      <c r="F6" s="21"/>
      <c r="G6" s="6"/>
      <c r="H6" s="15" t="s">
        <v>48</v>
      </c>
      <c r="J6" s="29" t="s">
        <v>97</v>
      </c>
      <c r="K6" s="33">
        <f ca="1">F18-G1</f>
        <v>220</v>
      </c>
    </row>
    <row r="7" spans="2:11" x14ac:dyDescent="0.2">
      <c r="B7" s="20"/>
      <c r="C7" s="20"/>
      <c r="D7" s="21"/>
      <c r="E7" s="21"/>
      <c r="F7" s="21"/>
      <c r="G7" s="6"/>
      <c r="H7" s="7"/>
      <c r="J7" s="30" t="s">
        <v>98</v>
      </c>
      <c r="K7" s="34">
        <f ca="1">G25-G1</f>
        <v>228</v>
      </c>
    </row>
    <row r="8" spans="2:11" x14ac:dyDescent="0.2">
      <c r="B8" s="20"/>
      <c r="C8" s="20"/>
      <c r="D8" s="21"/>
      <c r="E8" s="21"/>
      <c r="F8" s="21"/>
      <c r="G8" s="6"/>
      <c r="H8" s="7"/>
      <c r="J8" s="29" t="s">
        <v>119</v>
      </c>
      <c r="K8" s="33">
        <f ca="1">D11-G1</f>
        <v>211</v>
      </c>
    </row>
    <row r="9" spans="2:11" x14ac:dyDescent="0.2">
      <c r="B9" s="20"/>
      <c r="C9" s="20"/>
      <c r="D9" s="21"/>
      <c r="E9" s="21"/>
      <c r="F9" s="21"/>
      <c r="G9" s="6"/>
      <c r="H9" s="7"/>
      <c r="J9" s="35"/>
      <c r="K9" s="12"/>
    </row>
    <row r="10" spans="2:11" x14ac:dyDescent="0.2">
      <c r="B10" s="28"/>
      <c r="C10" s="28"/>
      <c r="D10" s="26"/>
      <c r="E10" s="26"/>
      <c r="F10" s="26"/>
      <c r="G10" s="9"/>
      <c r="H10" s="10"/>
    </row>
    <row r="11" spans="2:11" x14ac:dyDescent="0.2">
      <c r="B11" s="18">
        <f>H4+1</f>
        <v>42554</v>
      </c>
      <c r="C11" s="18">
        <f>Table131213[[#This Row],[Dimanche]]+1</f>
        <v>42555</v>
      </c>
      <c r="D11" s="18">
        <f>Table131213[[#This Row],[Lundi]]+1</f>
        <v>42556</v>
      </c>
      <c r="E11" s="18">
        <f>Table131213[[#This Row],[Mardi]]+1</f>
        <v>42557</v>
      </c>
      <c r="F11" s="18">
        <f>Table131213[[#This Row],[Mercredi]]+1</f>
        <v>42558</v>
      </c>
      <c r="G11" s="18">
        <f>Table131213[[#This Row],[Jeudi]]+1</f>
        <v>42559</v>
      </c>
      <c r="H11" s="18">
        <f>Table131213[[#This Row],[Vendredi]]+1</f>
        <v>42560</v>
      </c>
    </row>
    <row r="12" spans="2:11" x14ac:dyDescent="0.2">
      <c r="B12" s="14" t="s">
        <v>49</v>
      </c>
      <c r="C12" s="5"/>
      <c r="D12" s="6" t="s">
        <v>119</v>
      </c>
      <c r="E12" s="6"/>
      <c r="F12" s="6"/>
      <c r="G12" s="6"/>
      <c r="H12" s="7"/>
    </row>
    <row r="13" spans="2:11" x14ac:dyDescent="0.2">
      <c r="B13" s="14" t="s">
        <v>51</v>
      </c>
      <c r="C13" s="5"/>
      <c r="D13" s="6"/>
      <c r="E13" s="6"/>
      <c r="F13" s="6"/>
      <c r="G13" s="6"/>
      <c r="H13" s="7"/>
    </row>
    <row r="14" spans="2:11" x14ac:dyDescent="0.2">
      <c r="B14" s="14" t="s">
        <v>50</v>
      </c>
      <c r="C14" s="5"/>
      <c r="D14" s="6"/>
      <c r="E14" s="6"/>
      <c r="F14" s="6"/>
      <c r="G14" s="6"/>
      <c r="H14" s="7"/>
    </row>
    <row r="15" spans="2:11" x14ac:dyDescent="0.2">
      <c r="B15" s="19"/>
      <c r="C15" s="5"/>
      <c r="D15" s="6"/>
      <c r="E15" s="6"/>
      <c r="F15" s="6"/>
      <c r="G15" s="6"/>
      <c r="H15" s="7"/>
    </row>
    <row r="16" spans="2:11" x14ac:dyDescent="0.2">
      <c r="B16" s="5"/>
      <c r="C16" s="5"/>
      <c r="D16" s="6"/>
      <c r="E16" s="6"/>
      <c r="F16" s="6"/>
      <c r="G16" s="6"/>
      <c r="H16" s="7"/>
    </row>
    <row r="17" spans="2:8" x14ac:dyDescent="0.2">
      <c r="B17" s="8"/>
      <c r="C17" s="8"/>
      <c r="D17" s="9"/>
      <c r="E17" s="9"/>
      <c r="F17" s="9"/>
      <c r="G17" s="9"/>
      <c r="H17" s="10"/>
    </row>
    <row r="18" spans="2:8" x14ac:dyDescent="0.2">
      <c r="B18" s="18">
        <f>H11+1</f>
        <v>42561</v>
      </c>
      <c r="C18" s="18">
        <f>Table131213[[#This Row],[Dimanche]]+1</f>
        <v>42562</v>
      </c>
      <c r="D18" s="18">
        <f>Table131213[[#This Row],[Lundi]]+1</f>
        <v>42563</v>
      </c>
      <c r="E18" s="18">
        <f>Table131213[[#This Row],[Mardi]]+1</f>
        <v>42564</v>
      </c>
      <c r="F18" s="18">
        <f>Table131213[[#This Row],[Mercredi]]+1</f>
        <v>42565</v>
      </c>
      <c r="G18" s="18">
        <f>Table131213[[#This Row],[Jeudi]]+1</f>
        <v>42566</v>
      </c>
      <c r="H18" s="18">
        <f>Table131213[[#This Row],[Vendredi]]+1</f>
        <v>42567</v>
      </c>
    </row>
    <row r="19" spans="2:8" x14ac:dyDescent="0.2">
      <c r="B19" s="5"/>
      <c r="C19" s="5"/>
      <c r="D19" s="6"/>
      <c r="E19" s="6"/>
      <c r="F19" s="13" t="s">
        <v>52</v>
      </c>
      <c r="G19" s="6"/>
      <c r="H19" s="7"/>
    </row>
    <row r="20" spans="2:8" x14ac:dyDescent="0.2">
      <c r="B20" s="5"/>
      <c r="C20" s="5"/>
      <c r="D20" s="6"/>
      <c r="E20" s="6"/>
      <c r="F20" s="6"/>
      <c r="G20" s="13"/>
      <c r="H20" s="7"/>
    </row>
    <row r="21" spans="2:8" x14ac:dyDescent="0.2">
      <c r="B21" s="5"/>
      <c r="C21" s="5"/>
      <c r="D21" s="6"/>
      <c r="E21" s="6"/>
      <c r="F21" s="6"/>
      <c r="G21" s="6"/>
      <c r="H21" s="7"/>
    </row>
    <row r="22" spans="2:8" x14ac:dyDescent="0.2">
      <c r="B22" s="5"/>
      <c r="C22" s="5"/>
      <c r="D22" s="6"/>
      <c r="E22" s="6"/>
      <c r="F22" s="6"/>
      <c r="G22" s="6"/>
      <c r="H22" s="7"/>
    </row>
    <row r="23" spans="2:8" x14ac:dyDescent="0.2">
      <c r="B23" s="5"/>
      <c r="C23" s="5"/>
      <c r="D23" s="6"/>
      <c r="E23" s="6"/>
      <c r="F23" s="6"/>
      <c r="G23" s="6"/>
      <c r="H23" s="7"/>
    </row>
    <row r="24" spans="2:8" x14ac:dyDescent="0.2">
      <c r="B24" s="8"/>
      <c r="C24" s="8"/>
      <c r="D24" s="9"/>
      <c r="E24" s="9"/>
      <c r="F24" s="9"/>
      <c r="G24" s="9"/>
      <c r="H24" s="10"/>
    </row>
    <row r="25" spans="2:8" x14ac:dyDescent="0.2">
      <c r="B25" s="18">
        <f>H18+1</f>
        <v>42568</v>
      </c>
      <c r="C25" s="18">
        <f>Table131213[[#This Row],[Dimanche]]+1</f>
        <v>42569</v>
      </c>
      <c r="D25" s="18">
        <f>Table131213[[#This Row],[Lundi]]+1</f>
        <v>42570</v>
      </c>
      <c r="E25" s="18">
        <f>Table131213[[#This Row],[Mardi]]+1</f>
        <v>42571</v>
      </c>
      <c r="F25" s="18">
        <f>Table131213[[#This Row],[Mercredi]]+1</f>
        <v>42572</v>
      </c>
      <c r="G25" s="18">
        <f>Table131213[[#This Row],[Jeudi]]+1</f>
        <v>42573</v>
      </c>
      <c r="H25" s="18">
        <f>Table131213[[#This Row],[Vendredi]]+1</f>
        <v>42574</v>
      </c>
    </row>
    <row r="26" spans="2:8" x14ac:dyDescent="0.2">
      <c r="B26" s="5"/>
      <c r="C26" s="5"/>
      <c r="D26" s="6"/>
      <c r="E26" s="6"/>
      <c r="F26" s="6"/>
      <c r="G26" s="13" t="s">
        <v>53</v>
      </c>
      <c r="H26" s="7"/>
    </row>
    <row r="27" spans="2:8" x14ac:dyDescent="0.2">
      <c r="B27" s="14"/>
      <c r="C27" s="5"/>
      <c r="D27" s="6"/>
      <c r="E27" s="6"/>
      <c r="F27" s="6"/>
      <c r="G27" s="6"/>
      <c r="H27" s="15"/>
    </row>
    <row r="28" spans="2:8" x14ac:dyDescent="0.2">
      <c r="B28" s="5"/>
      <c r="C28" s="5"/>
      <c r="D28" s="6"/>
      <c r="E28" s="6"/>
      <c r="F28" s="6"/>
      <c r="G28" s="6"/>
      <c r="H28" s="15"/>
    </row>
    <row r="29" spans="2:8" x14ac:dyDescent="0.2">
      <c r="B29" s="5"/>
      <c r="C29" s="5"/>
      <c r="D29" s="6"/>
      <c r="E29" s="6"/>
      <c r="F29" s="6"/>
      <c r="G29" s="6"/>
      <c r="H29" s="7"/>
    </row>
    <row r="30" spans="2:8" x14ac:dyDescent="0.2">
      <c r="B30" s="5"/>
      <c r="C30" s="5"/>
      <c r="D30" s="6"/>
      <c r="E30" s="6"/>
      <c r="F30" s="6"/>
      <c r="G30" s="6"/>
      <c r="H30" s="7"/>
    </row>
    <row r="31" spans="2:8" x14ac:dyDescent="0.2">
      <c r="B31" s="8"/>
      <c r="C31" s="8"/>
      <c r="D31" s="9"/>
      <c r="E31" s="9"/>
      <c r="F31" s="9"/>
      <c r="G31" s="9"/>
      <c r="H31" s="10"/>
    </row>
    <row r="32" spans="2:8" x14ac:dyDescent="0.2">
      <c r="B32" s="18">
        <f>H25+1</f>
        <v>42575</v>
      </c>
      <c r="C32" s="18">
        <f>Table131213[[#This Row],[Dimanche]]+1</f>
        <v>42576</v>
      </c>
      <c r="D32" s="18">
        <f>Table131213[[#This Row],[Lundi]]+1</f>
        <v>42577</v>
      </c>
      <c r="E32" s="18">
        <f>Table131213[[#This Row],[Mardi]]+1</f>
        <v>42578</v>
      </c>
      <c r="F32" s="18">
        <f>Table131213[[#This Row],[Mercredi]]+1</f>
        <v>42579</v>
      </c>
      <c r="G32" s="18">
        <f>Table131213[[#This Row],[Jeudi]]+1</f>
        <v>42580</v>
      </c>
      <c r="H32" s="18">
        <f>Table131213[[#This Row],[Vendredi]]+1</f>
        <v>42581</v>
      </c>
    </row>
    <row r="33" spans="2:8" x14ac:dyDescent="0.2">
      <c r="B33" s="5"/>
      <c r="C33" s="5"/>
      <c r="D33" s="6"/>
      <c r="E33" s="6"/>
      <c r="F33" s="6"/>
      <c r="G33" s="6"/>
      <c r="H33" s="7"/>
    </row>
    <row r="34" spans="2:8" x14ac:dyDescent="0.2">
      <c r="B34" s="14"/>
      <c r="C34" s="5"/>
      <c r="D34" s="6"/>
      <c r="E34" s="6"/>
      <c r="F34" s="6"/>
      <c r="G34" s="6"/>
      <c r="H34" s="7"/>
    </row>
    <row r="35" spans="2:8" x14ac:dyDescent="0.2">
      <c r="B35" s="14"/>
      <c r="C35" s="5"/>
      <c r="D35" s="6"/>
      <c r="E35" s="6"/>
      <c r="F35" s="6"/>
      <c r="G35" s="6"/>
      <c r="H35" s="7"/>
    </row>
    <row r="36" spans="2:8" x14ac:dyDescent="0.2">
      <c r="B36" s="5"/>
      <c r="C36" s="5"/>
      <c r="D36" s="6"/>
      <c r="E36" s="6"/>
      <c r="F36" s="6"/>
      <c r="G36" s="6"/>
      <c r="H36" s="7"/>
    </row>
    <row r="37" spans="2:8" x14ac:dyDescent="0.2">
      <c r="B37" s="5"/>
      <c r="C37" s="5"/>
      <c r="D37" s="6"/>
      <c r="E37" s="6"/>
      <c r="F37" s="6"/>
      <c r="G37" s="6"/>
      <c r="H37" s="7"/>
    </row>
    <row r="38" spans="2:8" x14ac:dyDescent="0.2">
      <c r="B38" s="8"/>
      <c r="C38" s="8"/>
      <c r="D38" s="9"/>
      <c r="E38" s="9"/>
      <c r="F38" s="9"/>
      <c r="G38" s="9"/>
      <c r="H38" s="10"/>
    </row>
    <row r="39" spans="2:8" x14ac:dyDescent="0.2">
      <c r="B39" s="18">
        <f>H32+1</f>
        <v>42582</v>
      </c>
      <c r="C39" s="18">
        <f>Table131213[[#This Row],[Dimanche]]+1</f>
        <v>42583</v>
      </c>
      <c r="D39" s="18">
        <f>Table131213[[#This Row],[Lundi]]+1</f>
        <v>42584</v>
      </c>
      <c r="E39" s="18">
        <f>Table131213[[#This Row],[Mardi]]+1</f>
        <v>42585</v>
      </c>
      <c r="F39" s="18">
        <f>Table131213[[#This Row],[Mercredi]]+1</f>
        <v>42586</v>
      </c>
      <c r="G39" s="18">
        <f>Table131213[[#This Row],[Jeudi]]+1</f>
        <v>42587</v>
      </c>
      <c r="H39" s="18">
        <f>Table131213[[#This Row],[Vendredi]]+1</f>
        <v>42588</v>
      </c>
    </row>
    <row r="40" spans="2:8" x14ac:dyDescent="0.2">
      <c r="B40" s="5"/>
      <c r="C40" s="20"/>
      <c r="D40" s="21"/>
      <c r="E40" s="21"/>
      <c r="F40" s="21"/>
      <c r="G40" s="21"/>
      <c r="H40" s="22"/>
    </row>
    <row r="41" spans="2:8" x14ac:dyDescent="0.2">
      <c r="B41" s="5"/>
      <c r="C41" s="20"/>
      <c r="D41" s="21"/>
      <c r="E41" s="21"/>
      <c r="F41" s="21"/>
      <c r="G41" s="21"/>
      <c r="H41" s="22"/>
    </row>
    <row r="42" spans="2:8" x14ac:dyDescent="0.2">
      <c r="B42" s="5"/>
      <c r="C42" s="20"/>
      <c r="D42" s="21"/>
      <c r="E42" s="21"/>
      <c r="F42" s="21"/>
      <c r="G42" s="21"/>
      <c r="H42" s="22"/>
    </row>
    <row r="43" spans="2:8" x14ac:dyDescent="0.2">
      <c r="B43" s="5"/>
      <c r="C43" s="20"/>
      <c r="D43" s="21"/>
      <c r="E43" s="21"/>
      <c r="F43" s="21"/>
      <c r="G43" s="21"/>
      <c r="H43" s="22"/>
    </row>
    <row r="44" spans="2:8" x14ac:dyDescent="0.2">
      <c r="B44" s="5"/>
      <c r="C44" s="20"/>
      <c r="D44" s="21"/>
      <c r="E44" s="21"/>
      <c r="F44" s="21"/>
      <c r="G44" s="21"/>
      <c r="H44" s="22"/>
    </row>
    <row r="45" spans="2:8" s="12" customFormat="1" x14ac:dyDescent="0.2">
      <c r="B45" s="11"/>
      <c r="C45" s="23"/>
      <c r="D45" s="24"/>
      <c r="E45" s="24"/>
      <c r="F45" s="24"/>
      <c r="G45" s="24"/>
      <c r="H45" s="25"/>
    </row>
    <row r="46" spans="2:8" s="12" customFormat="1" x14ac:dyDescent="0.2">
      <c r="B46" s="1"/>
      <c r="C46" s="1"/>
      <c r="D46" s="1"/>
      <c r="E46" s="1"/>
      <c r="F46" s="1"/>
      <c r="G46" s="1"/>
      <c r="H46" s="1"/>
    </row>
    <row r="47" spans="2:8" s="12" customFormat="1" x14ac:dyDescent="0.2"/>
    <row r="48" spans="2:8" s="12" customFormat="1" x14ac:dyDescent="0.2"/>
    <row r="49" s="12" customFormat="1" x14ac:dyDescent="0.2"/>
  </sheetData>
  <conditionalFormatting sqref="K1:K1048576">
    <cfRule type="cellIs" dxfId="73" priority="1" operator="between">
      <formula>1</formula>
      <formula>21</formula>
    </cfRule>
  </conditionalFormatting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1:K49"/>
  <sheetViews>
    <sheetView zoomScale="75" zoomScaleNormal="75" workbookViewId="0">
      <selection activeCell="K1" sqref="K1:K1048576"/>
    </sheetView>
  </sheetViews>
  <sheetFormatPr baseColWidth="10" defaultColWidth="9.140625" defaultRowHeight="12.75" x14ac:dyDescent="0.2"/>
  <cols>
    <col min="1" max="1" width="1.28515625" style="1" customWidth="1"/>
    <col min="2" max="2" width="32" style="1" bestFit="1" customWidth="1"/>
    <col min="3" max="5" width="18.140625" style="1" customWidth="1"/>
    <col min="6" max="6" width="21.5703125" style="1" bestFit="1" customWidth="1"/>
    <col min="7" max="7" width="19.42578125" style="1" bestFit="1" customWidth="1"/>
    <col min="8" max="8" width="30.28515625" style="1" bestFit="1" customWidth="1"/>
    <col min="9" max="9" width="9.140625" style="1"/>
    <col min="10" max="10" width="22.7109375" style="1" bestFit="1" customWidth="1"/>
    <col min="11" max="11" width="23" style="1" bestFit="1" customWidth="1"/>
    <col min="12" max="16384" width="9.140625" style="1"/>
  </cols>
  <sheetData>
    <row r="1" spans="2:11" ht="42.75" customHeight="1" x14ac:dyDescent="0.4">
      <c r="B1" s="44" t="s">
        <v>115</v>
      </c>
      <c r="C1" s="46">
        <v>2016</v>
      </c>
      <c r="F1" s="42" t="s">
        <v>7</v>
      </c>
      <c r="G1" s="43">
        <f ca="1">TODAY()</f>
        <v>42345</v>
      </c>
    </row>
    <row r="3" spans="2:11" ht="15" x14ac:dyDescent="0.2">
      <c r="B3" s="2" t="s">
        <v>0</v>
      </c>
      <c r="C3" s="3" t="s">
        <v>1</v>
      </c>
      <c r="D3" s="3" t="s">
        <v>2</v>
      </c>
      <c r="E3" s="3" t="s">
        <v>3</v>
      </c>
      <c r="F3" s="3" t="s">
        <v>4</v>
      </c>
      <c r="G3" s="3" t="s">
        <v>5</v>
      </c>
      <c r="H3" s="4" t="s">
        <v>6</v>
      </c>
      <c r="K3" s="32" t="s">
        <v>82</v>
      </c>
    </row>
    <row r="4" spans="2:11" x14ac:dyDescent="0.2">
      <c r="B4" s="16"/>
      <c r="C4" s="17">
        <v>42583</v>
      </c>
      <c r="D4" s="17">
        <f>Table131214[[#This Row],[Lundi]]+1</f>
        <v>42584</v>
      </c>
      <c r="E4" s="17">
        <f>Table131214[[#This Row],[Mardi]]+1</f>
        <v>42585</v>
      </c>
      <c r="F4" s="17">
        <f>Table131214[[#This Row],[Mercredi]]+1</f>
        <v>42586</v>
      </c>
      <c r="G4" s="17">
        <f>Table131214[[#This Row],[Jeudi]]+1</f>
        <v>42587</v>
      </c>
      <c r="H4" s="17">
        <f>Table131214[[#This Row],[Vendredi]]+1</f>
        <v>42588</v>
      </c>
      <c r="J4" s="29" t="s">
        <v>100</v>
      </c>
      <c r="K4" s="31">
        <f ca="1">B18-G1</f>
        <v>251</v>
      </c>
    </row>
    <row r="5" spans="2:11" x14ac:dyDescent="0.2">
      <c r="B5" s="20"/>
      <c r="C5" s="5"/>
      <c r="D5" s="6"/>
      <c r="E5" s="6"/>
      <c r="F5" s="6"/>
      <c r="G5" s="6"/>
      <c r="H5" s="7"/>
      <c r="J5" s="30" t="s">
        <v>99</v>
      </c>
      <c r="K5" s="38">
        <f ca="1">G18-G1</f>
        <v>256</v>
      </c>
    </row>
    <row r="6" spans="2:11" x14ac:dyDescent="0.2">
      <c r="B6" s="20"/>
      <c r="C6" s="5"/>
      <c r="D6" s="6"/>
      <c r="E6" s="6"/>
      <c r="F6" s="6"/>
      <c r="G6" s="6"/>
      <c r="H6" s="7"/>
      <c r="J6" s="30" t="s">
        <v>55</v>
      </c>
      <c r="K6" s="34">
        <f ca="1">H25-G1</f>
        <v>264</v>
      </c>
    </row>
    <row r="7" spans="2:11" x14ac:dyDescent="0.2">
      <c r="B7" s="20"/>
      <c r="C7" s="5"/>
      <c r="D7" s="6"/>
      <c r="E7" s="6"/>
      <c r="F7" s="6"/>
      <c r="G7" s="6"/>
      <c r="H7" s="7"/>
      <c r="J7" s="36"/>
      <c r="K7" s="37"/>
    </row>
    <row r="8" spans="2:11" x14ac:dyDescent="0.2">
      <c r="B8" s="20"/>
      <c r="C8" s="5"/>
      <c r="D8" s="6"/>
      <c r="E8" s="6"/>
      <c r="F8" s="6"/>
      <c r="G8" s="6"/>
      <c r="H8" s="7"/>
    </row>
    <row r="9" spans="2:11" x14ac:dyDescent="0.2">
      <c r="B9" s="20"/>
      <c r="C9" s="5"/>
      <c r="D9" s="6"/>
      <c r="E9" s="6"/>
      <c r="F9" s="6"/>
      <c r="G9" s="6"/>
      <c r="H9" s="7"/>
    </row>
    <row r="10" spans="2:11" x14ac:dyDescent="0.2">
      <c r="B10" s="28"/>
      <c r="C10" s="8"/>
      <c r="D10" s="9"/>
      <c r="E10" s="9"/>
      <c r="F10" s="9"/>
      <c r="G10" s="9"/>
      <c r="H10" s="10"/>
    </row>
    <row r="11" spans="2:11" x14ac:dyDescent="0.2">
      <c r="B11" s="18">
        <f>H4+1</f>
        <v>42589</v>
      </c>
      <c r="C11" s="18">
        <f>Table131214[[#This Row],[Dimanche]]+1</f>
        <v>42590</v>
      </c>
      <c r="D11" s="18">
        <f>Table131214[[#This Row],[Lundi]]+1</f>
        <v>42591</v>
      </c>
      <c r="E11" s="18">
        <f>Table131214[[#This Row],[Mardi]]+1</f>
        <v>42592</v>
      </c>
      <c r="F11" s="18">
        <f>Table131214[[#This Row],[Mercredi]]+1</f>
        <v>42593</v>
      </c>
      <c r="G11" s="18">
        <f>Table131214[[#This Row],[Jeudi]]+1</f>
        <v>42594</v>
      </c>
      <c r="H11" s="18">
        <f>Table131214[[#This Row],[Vendredi]]+1</f>
        <v>42595</v>
      </c>
    </row>
    <row r="12" spans="2:11" x14ac:dyDescent="0.2">
      <c r="B12" s="5"/>
      <c r="C12" s="5"/>
      <c r="D12" s="6"/>
      <c r="E12" s="6"/>
      <c r="F12" s="6"/>
      <c r="G12" s="6"/>
      <c r="H12" s="7"/>
    </row>
    <row r="13" spans="2:11" x14ac:dyDescent="0.2">
      <c r="B13" s="14"/>
      <c r="C13" s="5"/>
      <c r="D13" s="6"/>
      <c r="E13" s="6"/>
      <c r="F13" s="6"/>
      <c r="G13" s="6"/>
      <c r="H13" s="7"/>
    </row>
    <row r="14" spans="2:11" x14ac:dyDescent="0.2">
      <c r="B14" s="5"/>
      <c r="C14" s="5"/>
      <c r="D14" s="6"/>
      <c r="E14" s="6"/>
      <c r="F14" s="6"/>
      <c r="G14" s="6"/>
      <c r="H14" s="7"/>
    </row>
    <row r="15" spans="2:11" x14ac:dyDescent="0.2">
      <c r="B15" s="19"/>
      <c r="C15" s="5"/>
      <c r="D15" s="6"/>
      <c r="E15" s="6"/>
      <c r="F15" s="6"/>
      <c r="G15" s="6"/>
      <c r="H15" s="7"/>
    </row>
    <row r="16" spans="2:11" x14ac:dyDescent="0.2">
      <c r="B16" s="5"/>
      <c r="C16" s="5"/>
      <c r="D16" s="6"/>
      <c r="E16" s="6"/>
      <c r="F16" s="6"/>
      <c r="G16" s="6"/>
      <c r="H16" s="7"/>
    </row>
    <row r="17" spans="2:8" x14ac:dyDescent="0.2">
      <c r="B17" s="8"/>
      <c r="C17" s="8"/>
      <c r="D17" s="9"/>
      <c r="E17" s="9"/>
      <c r="F17" s="9"/>
      <c r="G17" s="9"/>
      <c r="H17" s="10"/>
    </row>
    <row r="18" spans="2:8" x14ac:dyDescent="0.2">
      <c r="B18" s="18">
        <f>H11+1</f>
        <v>42596</v>
      </c>
      <c r="C18" s="18">
        <f>Table131214[[#This Row],[Dimanche]]+1</f>
        <v>42597</v>
      </c>
      <c r="D18" s="18">
        <f>Table131214[[#This Row],[Lundi]]+1</f>
        <v>42598</v>
      </c>
      <c r="E18" s="18">
        <f>Table131214[[#This Row],[Mardi]]+1</f>
        <v>42599</v>
      </c>
      <c r="F18" s="18">
        <f>Table131214[[#This Row],[Mercredi]]+1</f>
        <v>42600</v>
      </c>
      <c r="G18" s="18">
        <f>Table131214[[#This Row],[Jeudi]]+1</f>
        <v>42601</v>
      </c>
      <c r="H18" s="18">
        <f>Table131214[[#This Row],[Vendredi]]+1</f>
        <v>42602</v>
      </c>
    </row>
    <row r="19" spans="2:8" x14ac:dyDescent="0.2">
      <c r="B19" s="14" t="s">
        <v>54</v>
      </c>
      <c r="C19" s="5"/>
      <c r="D19" s="6"/>
      <c r="E19" s="6"/>
      <c r="F19" s="6"/>
      <c r="G19" s="13" t="s">
        <v>53</v>
      </c>
      <c r="H19" s="7"/>
    </row>
    <row r="20" spans="2:8" x14ac:dyDescent="0.2">
      <c r="B20" s="5"/>
      <c r="C20" s="5"/>
      <c r="D20" s="6"/>
      <c r="E20" s="6"/>
      <c r="F20" s="6"/>
      <c r="G20" s="13"/>
      <c r="H20" s="7"/>
    </row>
    <row r="21" spans="2:8" x14ac:dyDescent="0.2">
      <c r="B21" s="5"/>
      <c r="C21" s="5"/>
      <c r="D21" s="6"/>
      <c r="E21" s="6"/>
      <c r="F21" s="6"/>
      <c r="G21" s="6"/>
      <c r="H21" s="7"/>
    </row>
    <row r="22" spans="2:8" x14ac:dyDescent="0.2">
      <c r="B22" s="5"/>
      <c r="C22" s="5"/>
      <c r="D22" s="6"/>
      <c r="E22" s="6"/>
      <c r="F22" s="6"/>
      <c r="G22" s="6"/>
      <c r="H22" s="7"/>
    </row>
    <row r="23" spans="2:8" x14ac:dyDescent="0.2">
      <c r="B23" s="5"/>
      <c r="C23" s="5"/>
      <c r="D23" s="6"/>
      <c r="E23" s="6"/>
      <c r="F23" s="6"/>
      <c r="G23" s="6"/>
      <c r="H23" s="7"/>
    </row>
    <row r="24" spans="2:8" x14ac:dyDescent="0.2">
      <c r="B24" s="8"/>
      <c r="C24" s="8"/>
      <c r="D24" s="9"/>
      <c r="E24" s="9"/>
      <c r="F24" s="9"/>
      <c r="G24" s="9"/>
      <c r="H24" s="10"/>
    </row>
    <row r="25" spans="2:8" x14ac:dyDescent="0.2">
      <c r="B25" s="18">
        <f>H18+1</f>
        <v>42603</v>
      </c>
      <c r="C25" s="18">
        <f>Table131214[[#This Row],[Dimanche]]+1</f>
        <v>42604</v>
      </c>
      <c r="D25" s="18">
        <f>Table131214[[#This Row],[Lundi]]+1</f>
        <v>42605</v>
      </c>
      <c r="E25" s="18">
        <f>Table131214[[#This Row],[Mardi]]+1</f>
        <v>42606</v>
      </c>
      <c r="F25" s="18">
        <f>Table131214[[#This Row],[Mercredi]]+1</f>
        <v>42607</v>
      </c>
      <c r="G25" s="18">
        <f>Table131214[[#This Row],[Jeudi]]+1</f>
        <v>42608</v>
      </c>
      <c r="H25" s="18">
        <f>Table131214[[#This Row],[Vendredi]]+1</f>
        <v>42609</v>
      </c>
    </row>
    <row r="26" spans="2:8" x14ac:dyDescent="0.2">
      <c r="B26" s="5"/>
      <c r="C26" s="5"/>
      <c r="D26" s="6"/>
      <c r="E26" s="6"/>
      <c r="F26" s="6"/>
      <c r="G26" s="6"/>
      <c r="H26" s="15" t="s">
        <v>55</v>
      </c>
    </row>
    <row r="27" spans="2:8" x14ac:dyDescent="0.2">
      <c r="B27" s="14"/>
      <c r="C27" s="5"/>
      <c r="D27" s="6"/>
      <c r="E27" s="6"/>
      <c r="F27" s="6"/>
      <c r="G27" s="6"/>
      <c r="H27" s="15" t="s">
        <v>35</v>
      </c>
    </row>
    <row r="28" spans="2:8" x14ac:dyDescent="0.2">
      <c r="B28" s="5"/>
      <c r="C28" s="5"/>
      <c r="D28" s="6"/>
      <c r="E28" s="6"/>
      <c r="F28" s="6"/>
      <c r="G28" s="6"/>
      <c r="H28" s="15"/>
    </row>
    <row r="29" spans="2:8" x14ac:dyDescent="0.2">
      <c r="B29" s="5"/>
      <c r="C29" s="5"/>
      <c r="D29" s="6"/>
      <c r="E29" s="6"/>
      <c r="F29" s="6"/>
      <c r="G29" s="6"/>
      <c r="H29" s="7"/>
    </row>
    <row r="30" spans="2:8" x14ac:dyDescent="0.2">
      <c r="B30" s="5"/>
      <c r="C30" s="5"/>
      <c r="D30" s="6"/>
      <c r="E30" s="6"/>
      <c r="F30" s="6"/>
      <c r="G30" s="6"/>
      <c r="H30" s="7"/>
    </row>
    <row r="31" spans="2:8" x14ac:dyDescent="0.2">
      <c r="B31" s="8"/>
      <c r="C31" s="8"/>
      <c r="D31" s="9"/>
      <c r="E31" s="9"/>
      <c r="F31" s="9"/>
      <c r="G31" s="9"/>
      <c r="H31" s="10"/>
    </row>
    <row r="32" spans="2:8" x14ac:dyDescent="0.2">
      <c r="B32" s="18">
        <f>H25+1</f>
        <v>42610</v>
      </c>
      <c r="C32" s="18">
        <f>Table131214[[#This Row],[Dimanche]]+1</f>
        <v>42611</v>
      </c>
      <c r="D32" s="18">
        <f>Table131214[[#This Row],[Lundi]]+1</f>
        <v>42612</v>
      </c>
      <c r="E32" s="18">
        <f>Table131214[[#This Row],[Mardi]]+1</f>
        <v>42613</v>
      </c>
      <c r="F32" s="18">
        <f>Table131214[[#This Row],[Mercredi]]+1</f>
        <v>42614</v>
      </c>
      <c r="G32" s="18">
        <f>Table131214[[#This Row],[Jeudi]]+1</f>
        <v>42615</v>
      </c>
      <c r="H32" s="18">
        <f>Table131214[[#This Row],[Vendredi]]+1</f>
        <v>42616</v>
      </c>
    </row>
    <row r="33" spans="2:8" x14ac:dyDescent="0.2">
      <c r="B33" s="15" t="s">
        <v>55</v>
      </c>
      <c r="C33" s="5"/>
      <c r="D33" s="6"/>
      <c r="E33" s="6"/>
      <c r="F33" s="21"/>
      <c r="G33" s="21"/>
      <c r="H33" s="22"/>
    </row>
    <row r="34" spans="2:8" x14ac:dyDescent="0.2">
      <c r="B34" s="15" t="s">
        <v>35</v>
      </c>
      <c r="C34" s="5"/>
      <c r="D34" s="6"/>
      <c r="E34" s="6"/>
      <c r="F34" s="21"/>
      <c r="G34" s="21"/>
      <c r="H34" s="22"/>
    </row>
    <row r="35" spans="2:8" x14ac:dyDescent="0.2">
      <c r="B35" s="14"/>
      <c r="C35" s="5"/>
      <c r="D35" s="6"/>
      <c r="E35" s="6"/>
      <c r="F35" s="21"/>
      <c r="G35" s="21"/>
      <c r="H35" s="22"/>
    </row>
    <row r="36" spans="2:8" x14ac:dyDescent="0.2">
      <c r="B36" s="5"/>
      <c r="C36" s="5"/>
      <c r="D36" s="6"/>
      <c r="E36" s="6"/>
      <c r="F36" s="21"/>
      <c r="G36" s="21"/>
      <c r="H36" s="22"/>
    </row>
    <row r="37" spans="2:8" x14ac:dyDescent="0.2">
      <c r="B37" s="5"/>
      <c r="C37" s="5"/>
      <c r="D37" s="6"/>
      <c r="E37" s="6"/>
      <c r="F37" s="21"/>
      <c r="G37" s="21"/>
      <c r="H37" s="22"/>
    </row>
    <row r="38" spans="2:8" x14ac:dyDescent="0.2">
      <c r="B38" s="8"/>
      <c r="C38" s="8"/>
      <c r="D38" s="9"/>
      <c r="E38" s="9"/>
      <c r="F38" s="26"/>
      <c r="G38" s="26"/>
      <c r="H38" s="27"/>
    </row>
    <row r="39" spans="2:8" x14ac:dyDescent="0.2">
      <c r="B39" s="18">
        <f>H32+1</f>
        <v>42617</v>
      </c>
      <c r="C39" s="18">
        <f>Table131214[[#This Row],[Dimanche]]+1</f>
        <v>42618</v>
      </c>
      <c r="D39" s="18">
        <f>Table131214[[#This Row],[Lundi]]+1</f>
        <v>42619</v>
      </c>
      <c r="E39" s="18">
        <f>Table131214[[#This Row],[Mardi]]+1</f>
        <v>42620</v>
      </c>
      <c r="F39" s="18">
        <f>Table131214[[#This Row],[Mercredi]]+1</f>
        <v>42621</v>
      </c>
      <c r="G39" s="18">
        <f>Table131214[[#This Row],[Jeudi]]+1</f>
        <v>42622</v>
      </c>
      <c r="H39" s="18">
        <f>Table131214[[#This Row],[Vendredi]]+1</f>
        <v>42623</v>
      </c>
    </row>
    <row r="40" spans="2:8" x14ac:dyDescent="0.2">
      <c r="B40" s="20"/>
      <c r="C40" s="20"/>
      <c r="D40" s="21"/>
      <c r="E40" s="21"/>
      <c r="F40" s="21"/>
      <c r="G40" s="21"/>
      <c r="H40" s="22"/>
    </row>
    <row r="41" spans="2:8" x14ac:dyDescent="0.2">
      <c r="B41" s="20"/>
      <c r="C41" s="20"/>
      <c r="D41" s="21"/>
      <c r="E41" s="21"/>
      <c r="F41" s="21"/>
      <c r="G41" s="21"/>
      <c r="H41" s="22"/>
    </row>
    <row r="42" spans="2:8" x14ac:dyDescent="0.2">
      <c r="B42" s="20"/>
      <c r="C42" s="20"/>
      <c r="D42" s="21"/>
      <c r="E42" s="21"/>
      <c r="F42" s="21"/>
      <c r="G42" s="21"/>
      <c r="H42" s="22"/>
    </row>
    <row r="43" spans="2:8" x14ac:dyDescent="0.2">
      <c r="B43" s="20"/>
      <c r="C43" s="20"/>
      <c r="D43" s="21"/>
      <c r="E43" s="21"/>
      <c r="F43" s="21"/>
      <c r="G43" s="21"/>
      <c r="H43" s="22"/>
    </row>
    <row r="44" spans="2:8" x14ac:dyDescent="0.2">
      <c r="B44" s="20"/>
      <c r="C44" s="20"/>
      <c r="D44" s="21"/>
      <c r="E44" s="21"/>
      <c r="F44" s="21"/>
      <c r="G44" s="21"/>
      <c r="H44" s="22"/>
    </row>
    <row r="45" spans="2:8" s="12" customFormat="1" x14ac:dyDescent="0.2">
      <c r="B45" s="23"/>
      <c r="C45" s="23"/>
      <c r="D45" s="24"/>
      <c r="E45" s="24"/>
      <c r="F45" s="24"/>
      <c r="G45" s="24"/>
      <c r="H45" s="25"/>
    </row>
    <row r="46" spans="2:8" s="12" customFormat="1" x14ac:dyDescent="0.2">
      <c r="B46" s="1"/>
      <c r="C46" s="1"/>
      <c r="D46" s="1"/>
      <c r="E46" s="1"/>
      <c r="F46" s="1"/>
      <c r="G46" s="1"/>
      <c r="H46" s="1"/>
    </row>
    <row r="47" spans="2:8" s="12" customFormat="1" x14ac:dyDescent="0.2"/>
    <row r="48" spans="2:8" s="12" customFormat="1" x14ac:dyDescent="0.2"/>
    <row r="49" s="12" customFormat="1" x14ac:dyDescent="0.2"/>
  </sheetData>
  <conditionalFormatting sqref="K1:K1048576">
    <cfRule type="cellIs" dxfId="63" priority="1" operator="between">
      <formula>1</formula>
      <formula>21</formula>
    </cfRule>
  </conditionalFormatting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1:K49"/>
  <sheetViews>
    <sheetView zoomScale="69" zoomScaleNormal="69" workbookViewId="0">
      <selection activeCell="K1" sqref="K1:K1048576"/>
    </sheetView>
  </sheetViews>
  <sheetFormatPr baseColWidth="10" defaultColWidth="9.140625" defaultRowHeight="12.75" x14ac:dyDescent="0.2"/>
  <cols>
    <col min="1" max="1" width="1.28515625" style="1" customWidth="1"/>
    <col min="2" max="2" width="24.5703125" style="1" bestFit="1" customWidth="1"/>
    <col min="3" max="5" width="18.140625" style="1" customWidth="1"/>
    <col min="6" max="6" width="21.5703125" style="1" bestFit="1" customWidth="1"/>
    <col min="7" max="7" width="23.5703125" style="1" bestFit="1" customWidth="1"/>
    <col min="8" max="8" width="19.85546875" style="1" bestFit="1" customWidth="1"/>
    <col min="9" max="9" width="9.140625" style="1"/>
    <col min="10" max="10" width="25.140625" style="1" bestFit="1" customWidth="1"/>
    <col min="11" max="11" width="23.5703125" style="1" bestFit="1" customWidth="1"/>
    <col min="12" max="16384" width="9.140625" style="1"/>
  </cols>
  <sheetData>
    <row r="1" spans="2:11" ht="52.5" customHeight="1" x14ac:dyDescent="0.35">
      <c r="B1" s="44" t="s">
        <v>116</v>
      </c>
      <c r="C1" s="46">
        <v>2016</v>
      </c>
      <c r="F1" s="42" t="s">
        <v>7</v>
      </c>
      <c r="G1" s="43">
        <f ca="1">TODAY()</f>
        <v>42345</v>
      </c>
    </row>
    <row r="3" spans="2:11" ht="15" x14ac:dyDescent="0.2">
      <c r="B3" s="2" t="s">
        <v>0</v>
      </c>
      <c r="C3" s="3" t="s">
        <v>1</v>
      </c>
      <c r="D3" s="3" t="s">
        <v>2</v>
      </c>
      <c r="E3" s="3" t="s">
        <v>3</v>
      </c>
      <c r="F3" s="3" t="s">
        <v>4</v>
      </c>
      <c r="G3" s="3" t="s">
        <v>5</v>
      </c>
      <c r="H3" s="4" t="s">
        <v>6</v>
      </c>
      <c r="K3" s="32" t="s">
        <v>82</v>
      </c>
    </row>
    <row r="4" spans="2:11" x14ac:dyDescent="0.2">
      <c r="B4" s="16"/>
      <c r="C4" s="17"/>
      <c r="D4" s="17"/>
      <c r="E4" s="17"/>
      <c r="F4" s="17">
        <v>42614</v>
      </c>
      <c r="G4" s="17">
        <f>Table131215[[#This Row],[Jeudi]]+1</f>
        <v>42615</v>
      </c>
      <c r="H4" s="17">
        <f>Table131215[[#This Row],[Vendredi]]+1</f>
        <v>42616</v>
      </c>
      <c r="J4" s="29" t="s">
        <v>56</v>
      </c>
      <c r="K4" s="31">
        <f ca="1">G11-G1</f>
        <v>277</v>
      </c>
    </row>
    <row r="5" spans="2:11" x14ac:dyDescent="0.2">
      <c r="B5" s="20"/>
      <c r="C5" s="20"/>
      <c r="D5" s="21"/>
      <c r="E5" s="21"/>
      <c r="F5" s="6"/>
      <c r="G5" s="6"/>
      <c r="H5" s="7"/>
      <c r="J5" s="30" t="s">
        <v>57</v>
      </c>
      <c r="K5" s="38">
        <f ca="1">H11-G1</f>
        <v>278</v>
      </c>
    </row>
    <row r="6" spans="2:11" x14ac:dyDescent="0.2">
      <c r="B6" s="20"/>
      <c r="C6" s="20"/>
      <c r="D6" s="21"/>
      <c r="E6" s="21"/>
      <c r="F6" s="6"/>
      <c r="G6" s="6"/>
      <c r="H6" s="7"/>
      <c r="J6" s="29" t="s">
        <v>58</v>
      </c>
      <c r="K6" s="33">
        <f ca="1">H18-G1</f>
        <v>285</v>
      </c>
    </row>
    <row r="7" spans="2:11" x14ac:dyDescent="0.2">
      <c r="B7" s="20"/>
      <c r="C7" s="20"/>
      <c r="D7" s="21"/>
      <c r="E7" s="21"/>
      <c r="F7" s="6"/>
      <c r="G7" s="6"/>
      <c r="H7" s="7"/>
      <c r="J7" s="29" t="s">
        <v>59</v>
      </c>
      <c r="K7" s="33">
        <f ca="1">G32-G1</f>
        <v>298</v>
      </c>
    </row>
    <row r="8" spans="2:11" x14ac:dyDescent="0.2">
      <c r="B8" s="20"/>
      <c r="C8" s="20"/>
      <c r="D8" s="21"/>
      <c r="E8" s="21"/>
      <c r="F8" s="6"/>
      <c r="G8" s="6"/>
      <c r="H8" s="7"/>
    </row>
    <row r="9" spans="2:11" x14ac:dyDescent="0.2">
      <c r="B9" s="20"/>
      <c r="C9" s="20"/>
      <c r="D9" s="21"/>
      <c r="E9" s="21"/>
      <c r="F9" s="6"/>
      <c r="G9" s="6"/>
      <c r="H9" s="7"/>
    </row>
    <row r="10" spans="2:11" x14ac:dyDescent="0.2">
      <c r="B10" s="28"/>
      <c r="C10" s="28"/>
      <c r="D10" s="26"/>
      <c r="E10" s="26"/>
      <c r="F10" s="9"/>
      <c r="G10" s="9"/>
      <c r="H10" s="10"/>
    </row>
    <row r="11" spans="2:11" x14ac:dyDescent="0.2">
      <c r="B11" s="18">
        <f>H4+1</f>
        <v>42617</v>
      </c>
      <c r="C11" s="18">
        <f>Table131215[[#This Row],[Dimanche]]+1</f>
        <v>42618</v>
      </c>
      <c r="D11" s="18">
        <f>Table131215[[#This Row],[Lundi]]+1</f>
        <v>42619</v>
      </c>
      <c r="E11" s="18">
        <f>Table131215[[#This Row],[Mardi]]+1</f>
        <v>42620</v>
      </c>
      <c r="F11" s="18">
        <f>Table131215[[#This Row],[Mercredi]]+1</f>
        <v>42621</v>
      </c>
      <c r="G11" s="18">
        <f>Table131215[[#This Row],[Jeudi]]+1</f>
        <v>42622</v>
      </c>
      <c r="H11" s="18">
        <f>Table131215[[#This Row],[Vendredi]]+1</f>
        <v>42623</v>
      </c>
    </row>
    <row r="12" spans="2:11" x14ac:dyDescent="0.2">
      <c r="B12" s="5"/>
      <c r="C12" s="5"/>
      <c r="D12" s="6"/>
      <c r="E12" s="6"/>
      <c r="F12" s="6"/>
      <c r="G12" s="13" t="s">
        <v>56</v>
      </c>
      <c r="H12" s="15" t="s">
        <v>56</v>
      </c>
    </row>
    <row r="13" spans="2:11" x14ac:dyDescent="0.2">
      <c r="B13" s="14"/>
      <c r="C13" s="5"/>
      <c r="D13" s="6"/>
      <c r="E13" s="6"/>
      <c r="F13" s="6"/>
      <c r="G13" s="6"/>
      <c r="H13" s="15" t="s">
        <v>57</v>
      </c>
    </row>
    <row r="14" spans="2:11" x14ac:dyDescent="0.2">
      <c r="B14" s="5"/>
      <c r="C14" s="5"/>
      <c r="D14" s="6"/>
      <c r="E14" s="6"/>
      <c r="F14" s="6"/>
      <c r="G14" s="6"/>
      <c r="H14" s="7"/>
    </row>
    <row r="15" spans="2:11" x14ac:dyDescent="0.2">
      <c r="B15" s="19"/>
      <c r="C15" s="5"/>
      <c r="D15" s="6"/>
      <c r="E15" s="6"/>
      <c r="F15" s="6"/>
      <c r="G15" s="6"/>
      <c r="H15" s="7"/>
    </row>
    <row r="16" spans="2:11" x14ac:dyDescent="0.2">
      <c r="B16" s="5"/>
      <c r="C16" s="5"/>
      <c r="D16" s="6"/>
      <c r="E16" s="6"/>
      <c r="F16" s="6"/>
      <c r="G16" s="6"/>
      <c r="H16" s="7"/>
    </row>
    <row r="17" spans="2:8" x14ac:dyDescent="0.2">
      <c r="B17" s="8"/>
      <c r="C17" s="8"/>
      <c r="D17" s="9"/>
      <c r="E17" s="9"/>
      <c r="F17" s="9"/>
      <c r="G17" s="9"/>
      <c r="H17" s="10"/>
    </row>
    <row r="18" spans="2:8" x14ac:dyDescent="0.2">
      <c r="B18" s="18">
        <f>H11+1</f>
        <v>42624</v>
      </c>
      <c r="C18" s="18">
        <f>Table131215[[#This Row],[Dimanche]]+1</f>
        <v>42625</v>
      </c>
      <c r="D18" s="18">
        <f>Table131215[[#This Row],[Lundi]]+1</f>
        <v>42626</v>
      </c>
      <c r="E18" s="18">
        <f>Table131215[[#This Row],[Mardi]]+1</f>
        <v>42627</v>
      </c>
      <c r="F18" s="18">
        <f>Table131215[[#This Row],[Mercredi]]+1</f>
        <v>42628</v>
      </c>
      <c r="G18" s="18">
        <f>Table131215[[#This Row],[Jeudi]]+1</f>
        <v>42629</v>
      </c>
      <c r="H18" s="18">
        <f>Table131215[[#This Row],[Vendredi]]+1</f>
        <v>42630</v>
      </c>
    </row>
    <row r="19" spans="2:8" x14ac:dyDescent="0.2">
      <c r="B19" s="14" t="s">
        <v>56</v>
      </c>
      <c r="C19" s="5"/>
      <c r="D19" s="6"/>
      <c r="E19" s="6"/>
      <c r="F19" s="6"/>
      <c r="G19" s="6"/>
      <c r="H19" s="15" t="s">
        <v>58</v>
      </c>
    </row>
    <row r="20" spans="2:8" x14ac:dyDescent="0.2">
      <c r="B20" s="14" t="s">
        <v>57</v>
      </c>
      <c r="C20" s="5"/>
      <c r="D20" s="6"/>
      <c r="E20" s="6"/>
      <c r="F20" s="6"/>
      <c r="G20" s="13"/>
      <c r="H20" s="7"/>
    </row>
    <row r="21" spans="2:8" x14ac:dyDescent="0.2">
      <c r="B21" s="5"/>
      <c r="C21" s="5"/>
      <c r="D21" s="6"/>
      <c r="E21" s="6"/>
      <c r="F21" s="6"/>
      <c r="G21" s="6"/>
      <c r="H21" s="7"/>
    </row>
    <row r="22" spans="2:8" x14ac:dyDescent="0.2">
      <c r="B22" s="5"/>
      <c r="C22" s="5"/>
      <c r="D22" s="6"/>
      <c r="E22" s="6"/>
      <c r="F22" s="6"/>
      <c r="G22" s="6"/>
      <c r="H22" s="7"/>
    </row>
    <row r="23" spans="2:8" x14ac:dyDescent="0.2">
      <c r="B23" s="5"/>
      <c r="C23" s="5"/>
      <c r="D23" s="6"/>
      <c r="E23" s="6"/>
      <c r="F23" s="6"/>
      <c r="G23" s="6"/>
      <c r="H23" s="7"/>
    </row>
    <row r="24" spans="2:8" x14ac:dyDescent="0.2">
      <c r="B24" s="8"/>
      <c r="C24" s="8"/>
      <c r="D24" s="9"/>
      <c r="E24" s="9"/>
      <c r="F24" s="9"/>
      <c r="G24" s="9"/>
      <c r="H24" s="10"/>
    </row>
    <row r="25" spans="2:8" x14ac:dyDescent="0.2">
      <c r="B25" s="18">
        <f>H18+1</f>
        <v>42631</v>
      </c>
      <c r="C25" s="18">
        <f>Table131215[[#This Row],[Dimanche]]+1</f>
        <v>42632</v>
      </c>
      <c r="D25" s="18">
        <f>Table131215[[#This Row],[Lundi]]+1</f>
        <v>42633</v>
      </c>
      <c r="E25" s="18">
        <f>Table131215[[#This Row],[Mardi]]+1</f>
        <v>42634</v>
      </c>
      <c r="F25" s="18">
        <f>Table131215[[#This Row],[Mercredi]]+1</f>
        <v>42635</v>
      </c>
      <c r="G25" s="18">
        <f>Table131215[[#This Row],[Jeudi]]+1</f>
        <v>42636</v>
      </c>
      <c r="H25" s="18">
        <f>Table131215[[#This Row],[Vendredi]]+1</f>
        <v>42637</v>
      </c>
    </row>
    <row r="26" spans="2:8" x14ac:dyDescent="0.2">
      <c r="B26" s="14" t="s">
        <v>58</v>
      </c>
      <c r="C26" s="5"/>
      <c r="D26" s="6"/>
      <c r="E26" s="6"/>
      <c r="F26" s="6"/>
      <c r="G26" s="6"/>
      <c r="H26" s="7"/>
    </row>
    <row r="27" spans="2:8" x14ac:dyDescent="0.2">
      <c r="B27" s="14"/>
      <c r="C27" s="5"/>
      <c r="D27" s="6"/>
      <c r="E27" s="6"/>
      <c r="F27" s="6"/>
      <c r="G27" s="6"/>
      <c r="H27" s="15"/>
    </row>
    <row r="28" spans="2:8" x14ac:dyDescent="0.2">
      <c r="B28" s="5"/>
      <c r="C28" s="5"/>
      <c r="D28" s="6"/>
      <c r="E28" s="6"/>
      <c r="F28" s="6"/>
      <c r="G28" s="6"/>
      <c r="H28" s="15"/>
    </row>
    <row r="29" spans="2:8" x14ac:dyDescent="0.2">
      <c r="B29" s="5"/>
      <c r="C29" s="5"/>
      <c r="D29" s="6"/>
      <c r="E29" s="6"/>
      <c r="F29" s="6"/>
      <c r="G29" s="6"/>
      <c r="H29" s="7"/>
    </row>
    <row r="30" spans="2:8" x14ac:dyDescent="0.2">
      <c r="B30" s="5"/>
      <c r="C30" s="5"/>
      <c r="D30" s="6"/>
      <c r="E30" s="6"/>
      <c r="F30" s="6"/>
      <c r="G30" s="6"/>
      <c r="H30" s="7"/>
    </row>
    <row r="31" spans="2:8" x14ac:dyDescent="0.2">
      <c r="B31" s="8"/>
      <c r="C31" s="8"/>
      <c r="D31" s="9"/>
      <c r="E31" s="9"/>
      <c r="F31" s="9"/>
      <c r="G31" s="9"/>
      <c r="H31" s="10"/>
    </row>
    <row r="32" spans="2:8" x14ac:dyDescent="0.2">
      <c r="B32" s="18">
        <f>H25+1</f>
        <v>42638</v>
      </c>
      <c r="C32" s="18">
        <f>Table131215[[#This Row],[Dimanche]]+1</f>
        <v>42639</v>
      </c>
      <c r="D32" s="18">
        <f>Table131215[[#This Row],[Lundi]]+1</f>
        <v>42640</v>
      </c>
      <c r="E32" s="18">
        <f>Table131215[[#This Row],[Mardi]]+1</f>
        <v>42641</v>
      </c>
      <c r="F32" s="18">
        <f>Table131215[[#This Row],[Mercredi]]+1</f>
        <v>42642</v>
      </c>
      <c r="G32" s="18">
        <f>Table131215[[#This Row],[Jeudi]]+1</f>
        <v>42643</v>
      </c>
      <c r="H32" s="18">
        <f>Table131215[[#This Row],[Vendredi]]+1</f>
        <v>42644</v>
      </c>
    </row>
    <row r="33" spans="2:8" x14ac:dyDescent="0.2">
      <c r="B33" s="5"/>
      <c r="C33" s="5"/>
      <c r="D33" s="6"/>
      <c r="E33" s="6"/>
      <c r="F33" s="6"/>
      <c r="G33" s="13" t="s">
        <v>59</v>
      </c>
      <c r="H33" s="22"/>
    </row>
    <row r="34" spans="2:8" x14ac:dyDescent="0.2">
      <c r="B34" s="14"/>
      <c r="C34" s="5"/>
      <c r="D34" s="6"/>
      <c r="E34" s="6"/>
      <c r="F34" s="6"/>
      <c r="G34" s="6"/>
      <c r="H34" s="22"/>
    </row>
    <row r="35" spans="2:8" x14ac:dyDescent="0.2">
      <c r="B35" s="14"/>
      <c r="C35" s="5"/>
      <c r="D35" s="6"/>
      <c r="E35" s="6"/>
      <c r="F35" s="6"/>
      <c r="G35" s="6"/>
      <c r="H35" s="22"/>
    </row>
    <row r="36" spans="2:8" x14ac:dyDescent="0.2">
      <c r="B36" s="5"/>
      <c r="C36" s="5"/>
      <c r="D36" s="6"/>
      <c r="E36" s="6"/>
      <c r="F36" s="6"/>
      <c r="G36" s="6"/>
      <c r="H36" s="22"/>
    </row>
    <row r="37" spans="2:8" x14ac:dyDescent="0.2">
      <c r="B37" s="5"/>
      <c r="C37" s="5"/>
      <c r="D37" s="6"/>
      <c r="E37" s="6"/>
      <c r="F37" s="6"/>
      <c r="G37" s="6"/>
      <c r="H37" s="22"/>
    </row>
    <row r="38" spans="2:8" x14ac:dyDescent="0.2">
      <c r="B38" s="8"/>
      <c r="C38" s="8"/>
      <c r="D38" s="9"/>
      <c r="E38" s="9"/>
      <c r="F38" s="9"/>
      <c r="G38" s="9"/>
      <c r="H38" s="27"/>
    </row>
    <row r="39" spans="2:8" x14ac:dyDescent="0.2">
      <c r="B39" s="18">
        <f>H32+1</f>
        <v>42645</v>
      </c>
      <c r="C39" s="18">
        <f>Table131215[[#This Row],[Dimanche]]+1</f>
        <v>42646</v>
      </c>
      <c r="D39" s="18">
        <f>Table131215[[#This Row],[Lundi]]+1</f>
        <v>42647</v>
      </c>
      <c r="E39" s="18">
        <f>Table131215[[#This Row],[Mardi]]+1</f>
        <v>42648</v>
      </c>
      <c r="F39" s="18">
        <f>Table131215[[#This Row],[Mercredi]]+1</f>
        <v>42649</v>
      </c>
      <c r="G39" s="18">
        <f>Table131215[[#This Row],[Jeudi]]+1</f>
        <v>42650</v>
      </c>
      <c r="H39" s="18">
        <f>Table131215[[#This Row],[Vendredi]]+1</f>
        <v>42651</v>
      </c>
    </row>
    <row r="40" spans="2:8" x14ac:dyDescent="0.2">
      <c r="B40" s="20"/>
      <c r="C40" s="20"/>
      <c r="D40" s="21"/>
      <c r="E40" s="21"/>
      <c r="F40" s="21"/>
      <c r="G40" s="21"/>
      <c r="H40" s="22"/>
    </row>
    <row r="41" spans="2:8" x14ac:dyDescent="0.2">
      <c r="B41" s="20"/>
      <c r="C41" s="20"/>
      <c r="D41" s="21"/>
      <c r="E41" s="21"/>
      <c r="F41" s="21"/>
      <c r="G41" s="21"/>
      <c r="H41" s="22"/>
    </row>
    <row r="42" spans="2:8" x14ac:dyDescent="0.2">
      <c r="B42" s="20"/>
      <c r="C42" s="20"/>
      <c r="D42" s="21"/>
      <c r="E42" s="21"/>
      <c r="F42" s="21"/>
      <c r="G42" s="21"/>
      <c r="H42" s="22"/>
    </row>
    <row r="43" spans="2:8" x14ac:dyDescent="0.2">
      <c r="B43" s="20"/>
      <c r="C43" s="20"/>
      <c r="D43" s="21"/>
      <c r="E43" s="21"/>
      <c r="F43" s="21"/>
      <c r="G43" s="21"/>
      <c r="H43" s="22"/>
    </row>
    <row r="44" spans="2:8" x14ac:dyDescent="0.2">
      <c r="B44" s="20"/>
      <c r="C44" s="20"/>
      <c r="D44" s="21"/>
      <c r="E44" s="21"/>
      <c r="F44" s="21"/>
      <c r="G44" s="21"/>
      <c r="H44" s="22"/>
    </row>
    <row r="45" spans="2:8" s="12" customFormat="1" x14ac:dyDescent="0.2">
      <c r="B45" s="23"/>
      <c r="C45" s="23"/>
      <c r="D45" s="24"/>
      <c r="E45" s="24"/>
      <c r="F45" s="24"/>
      <c r="G45" s="24"/>
      <c r="H45" s="25"/>
    </row>
    <row r="46" spans="2:8" s="12" customFormat="1" x14ac:dyDescent="0.2">
      <c r="B46" s="1"/>
      <c r="C46" s="1"/>
      <c r="D46" s="1"/>
      <c r="E46" s="1"/>
      <c r="F46" s="1"/>
      <c r="G46" s="1"/>
      <c r="H46" s="1"/>
    </row>
    <row r="47" spans="2:8" s="12" customFormat="1" x14ac:dyDescent="0.2"/>
    <row r="48" spans="2:8" s="12" customFormat="1" x14ac:dyDescent="0.2"/>
    <row r="49" s="12" customFormat="1" x14ac:dyDescent="0.2"/>
  </sheetData>
  <conditionalFormatting sqref="K1:K1048576">
    <cfRule type="cellIs" dxfId="53" priority="1" operator="between">
      <formula>1</formula>
      <formula>21</formula>
    </cfRule>
  </conditionalFormatting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1:K49"/>
  <sheetViews>
    <sheetView zoomScale="64" zoomScaleNormal="64" workbookViewId="0">
      <selection activeCell="L21" sqref="L21"/>
    </sheetView>
  </sheetViews>
  <sheetFormatPr baseColWidth="10" defaultColWidth="9.140625" defaultRowHeight="12.75" x14ac:dyDescent="0.2"/>
  <cols>
    <col min="1" max="1" width="1.28515625" style="1" customWidth="1"/>
    <col min="2" max="2" width="24.5703125" style="1" bestFit="1" customWidth="1"/>
    <col min="3" max="4" width="18.140625" style="1" customWidth="1"/>
    <col min="5" max="5" width="28.42578125" style="1" bestFit="1" customWidth="1"/>
    <col min="6" max="6" width="21.5703125" style="1" bestFit="1" customWidth="1"/>
    <col min="7" max="7" width="19.42578125" style="1" bestFit="1" customWidth="1"/>
    <col min="8" max="8" width="33.5703125" style="1" bestFit="1" customWidth="1"/>
    <col min="9" max="9" width="9.140625" style="1"/>
    <col min="10" max="10" width="28.42578125" style="1" bestFit="1" customWidth="1"/>
    <col min="11" max="11" width="25.42578125" style="1" bestFit="1" customWidth="1"/>
    <col min="12" max="16384" width="9.140625" style="1"/>
  </cols>
  <sheetData>
    <row r="1" spans="2:11" ht="50.25" customHeight="1" x14ac:dyDescent="0.35">
      <c r="B1" s="44" t="s">
        <v>117</v>
      </c>
      <c r="C1" s="46">
        <v>2016</v>
      </c>
      <c r="F1" s="42" t="s">
        <v>7</v>
      </c>
      <c r="G1" s="43">
        <f ca="1">TODAY()</f>
        <v>42345</v>
      </c>
    </row>
    <row r="3" spans="2:11" ht="15" x14ac:dyDescent="0.2">
      <c r="B3" s="2" t="s">
        <v>0</v>
      </c>
      <c r="C3" s="3" t="s">
        <v>1</v>
      </c>
      <c r="D3" s="3" t="s">
        <v>2</v>
      </c>
      <c r="E3" s="3" t="s">
        <v>3</v>
      </c>
      <c r="F3" s="3" t="s">
        <v>4</v>
      </c>
      <c r="G3" s="3" t="s">
        <v>5</v>
      </c>
      <c r="H3" s="4" t="s">
        <v>6</v>
      </c>
      <c r="K3" s="32" t="s">
        <v>82</v>
      </c>
    </row>
    <row r="4" spans="2:11" x14ac:dyDescent="0.2">
      <c r="B4" s="16"/>
      <c r="C4" s="17"/>
      <c r="D4" s="17"/>
      <c r="E4" s="17"/>
      <c r="F4" s="17"/>
      <c r="G4" s="17"/>
      <c r="H4" s="17">
        <v>42644</v>
      </c>
      <c r="J4" s="29" t="s">
        <v>60</v>
      </c>
      <c r="K4" s="31">
        <f ca="1">B18-G1</f>
        <v>307</v>
      </c>
    </row>
    <row r="5" spans="2:11" x14ac:dyDescent="0.2">
      <c r="B5" s="20"/>
      <c r="C5" s="20"/>
      <c r="D5" s="21"/>
      <c r="E5" s="21"/>
      <c r="F5" s="21"/>
      <c r="G5" s="21"/>
      <c r="H5" s="7"/>
      <c r="J5" s="30" t="s">
        <v>101</v>
      </c>
      <c r="K5" s="38">
        <f ca="1">H32-G1</f>
        <v>327</v>
      </c>
    </row>
    <row r="6" spans="2:11" x14ac:dyDescent="0.2">
      <c r="B6" s="20"/>
      <c r="C6" s="20"/>
      <c r="D6" s="21"/>
      <c r="E6" s="21"/>
      <c r="F6" s="21"/>
      <c r="G6" s="21"/>
      <c r="H6" s="7"/>
      <c r="J6" s="29" t="s">
        <v>119</v>
      </c>
      <c r="K6" s="33">
        <f ca="1">E11-G1</f>
        <v>303</v>
      </c>
    </row>
    <row r="7" spans="2:11" x14ac:dyDescent="0.2">
      <c r="B7" s="20"/>
      <c r="C7" s="20"/>
      <c r="D7" s="21"/>
      <c r="E7" s="21"/>
      <c r="F7" s="21"/>
      <c r="G7" s="21"/>
      <c r="H7" s="7"/>
      <c r="J7" s="35"/>
      <c r="K7" s="12"/>
    </row>
    <row r="8" spans="2:11" x14ac:dyDescent="0.2">
      <c r="B8" s="20"/>
      <c r="C8" s="20"/>
      <c r="D8" s="21"/>
      <c r="E8" s="21"/>
      <c r="F8" s="21"/>
      <c r="G8" s="21"/>
      <c r="H8" s="7"/>
    </row>
    <row r="9" spans="2:11" x14ac:dyDescent="0.2">
      <c r="B9" s="20"/>
      <c r="C9" s="20"/>
      <c r="D9" s="21"/>
      <c r="E9" s="21"/>
      <c r="F9" s="21"/>
      <c r="G9" s="21"/>
      <c r="H9" s="7"/>
    </row>
    <row r="10" spans="2:11" x14ac:dyDescent="0.2">
      <c r="B10" s="28"/>
      <c r="C10" s="28"/>
      <c r="D10" s="26"/>
      <c r="E10" s="26"/>
      <c r="F10" s="26"/>
      <c r="G10" s="26"/>
      <c r="H10" s="10"/>
    </row>
    <row r="11" spans="2:11" x14ac:dyDescent="0.2">
      <c r="B11" s="18">
        <f>H4+1</f>
        <v>42645</v>
      </c>
      <c r="C11" s="18">
        <f>Table131216[[#This Row],[Dimanche]]+1</f>
        <v>42646</v>
      </c>
      <c r="D11" s="18">
        <f>Table131216[[#This Row],[Lundi]]+1</f>
        <v>42647</v>
      </c>
      <c r="E11" s="18">
        <f>Table131216[[#This Row],[Mardi]]+1</f>
        <v>42648</v>
      </c>
      <c r="F11" s="18">
        <f>Table131216[[#This Row],[Mercredi]]+1</f>
        <v>42649</v>
      </c>
      <c r="G11" s="18">
        <f>Table131216[[#This Row],[Jeudi]]+1</f>
        <v>42650</v>
      </c>
      <c r="H11" s="18">
        <f>Table131216[[#This Row],[Vendredi]]+1</f>
        <v>42651</v>
      </c>
    </row>
    <row r="12" spans="2:11" x14ac:dyDescent="0.2">
      <c r="B12" s="5"/>
      <c r="C12" s="5"/>
      <c r="D12" s="6"/>
      <c r="E12" s="6" t="s">
        <v>119</v>
      </c>
      <c r="F12" s="6"/>
      <c r="G12" s="6"/>
      <c r="H12" s="7"/>
    </row>
    <row r="13" spans="2:11" x14ac:dyDescent="0.2">
      <c r="B13" s="14"/>
      <c r="C13" s="5"/>
      <c r="D13" s="6"/>
      <c r="E13" s="6"/>
      <c r="F13" s="6"/>
      <c r="G13" s="6"/>
      <c r="H13" s="7"/>
    </row>
    <row r="14" spans="2:11" x14ac:dyDescent="0.2">
      <c r="B14" s="5"/>
      <c r="C14" s="5"/>
      <c r="D14" s="6"/>
      <c r="E14" s="6"/>
      <c r="F14" s="6"/>
      <c r="G14" s="6"/>
      <c r="H14" s="7"/>
    </row>
    <row r="15" spans="2:11" x14ac:dyDescent="0.2">
      <c r="B15" s="19"/>
      <c r="C15" s="5"/>
      <c r="D15" s="6"/>
      <c r="E15" s="6"/>
      <c r="F15" s="6"/>
      <c r="G15" s="6"/>
      <c r="H15" s="7"/>
    </row>
    <row r="16" spans="2:11" x14ac:dyDescent="0.2">
      <c r="B16" s="5"/>
      <c r="C16" s="5"/>
      <c r="D16" s="6"/>
      <c r="E16" s="6"/>
      <c r="F16" s="6"/>
      <c r="G16" s="6"/>
      <c r="H16" s="7"/>
    </row>
    <row r="17" spans="2:8" x14ac:dyDescent="0.2">
      <c r="B17" s="8"/>
      <c r="C17" s="8"/>
      <c r="D17" s="9"/>
      <c r="E17" s="9"/>
      <c r="F17" s="9"/>
      <c r="G17" s="9"/>
      <c r="H17" s="10"/>
    </row>
    <row r="18" spans="2:8" x14ac:dyDescent="0.2">
      <c r="B18" s="18">
        <f>H11+1</f>
        <v>42652</v>
      </c>
      <c r="C18" s="18">
        <f>Table131216[[#This Row],[Dimanche]]+1</f>
        <v>42653</v>
      </c>
      <c r="D18" s="18">
        <f>Table131216[[#This Row],[Lundi]]+1</f>
        <v>42654</v>
      </c>
      <c r="E18" s="18">
        <f>Table131216[[#This Row],[Mardi]]+1</f>
        <v>42655</v>
      </c>
      <c r="F18" s="18">
        <f>Table131216[[#This Row],[Mercredi]]+1</f>
        <v>42656</v>
      </c>
      <c r="G18" s="18">
        <f>Table131216[[#This Row],[Jeudi]]+1</f>
        <v>42657</v>
      </c>
      <c r="H18" s="18">
        <f>Table131216[[#This Row],[Vendredi]]+1</f>
        <v>42658</v>
      </c>
    </row>
    <row r="19" spans="2:8" x14ac:dyDescent="0.2">
      <c r="B19" s="14" t="s">
        <v>60</v>
      </c>
      <c r="C19" s="5"/>
      <c r="D19" s="6"/>
      <c r="E19" s="6"/>
      <c r="F19" s="6"/>
      <c r="G19" s="6"/>
      <c r="H19" s="7"/>
    </row>
    <row r="20" spans="2:8" x14ac:dyDescent="0.2">
      <c r="B20" s="14" t="s">
        <v>10</v>
      </c>
      <c r="C20" s="5"/>
      <c r="D20" s="6"/>
      <c r="E20" s="6"/>
      <c r="F20" s="6"/>
      <c r="G20" s="13"/>
      <c r="H20" s="7"/>
    </row>
    <row r="21" spans="2:8" x14ac:dyDescent="0.2">
      <c r="B21" s="5"/>
      <c r="C21" s="5"/>
      <c r="D21" s="6"/>
      <c r="E21" s="6"/>
      <c r="F21" s="6"/>
      <c r="G21" s="6"/>
      <c r="H21" s="7"/>
    </row>
    <row r="22" spans="2:8" x14ac:dyDescent="0.2">
      <c r="B22" s="5"/>
      <c r="C22" s="5"/>
      <c r="D22" s="6"/>
      <c r="E22" s="6"/>
      <c r="F22" s="6"/>
      <c r="G22" s="6"/>
      <c r="H22" s="7"/>
    </row>
    <row r="23" spans="2:8" x14ac:dyDescent="0.2">
      <c r="B23" s="5"/>
      <c r="C23" s="5"/>
      <c r="D23" s="6"/>
      <c r="E23" s="6"/>
      <c r="F23" s="6"/>
      <c r="G23" s="6"/>
      <c r="H23" s="7"/>
    </row>
    <row r="24" spans="2:8" x14ac:dyDescent="0.2">
      <c r="B24" s="8"/>
      <c r="C24" s="8"/>
      <c r="D24" s="9"/>
      <c r="E24" s="9"/>
      <c r="F24" s="9"/>
      <c r="G24" s="9"/>
      <c r="H24" s="10"/>
    </row>
    <row r="25" spans="2:8" x14ac:dyDescent="0.2">
      <c r="B25" s="18">
        <f>H18+1</f>
        <v>42659</v>
      </c>
      <c r="C25" s="18">
        <f>Table131216[[#This Row],[Dimanche]]+1</f>
        <v>42660</v>
      </c>
      <c r="D25" s="18">
        <f>Table131216[[#This Row],[Lundi]]+1</f>
        <v>42661</v>
      </c>
      <c r="E25" s="18">
        <f>Table131216[[#This Row],[Mardi]]+1</f>
        <v>42662</v>
      </c>
      <c r="F25" s="18">
        <f>Table131216[[#This Row],[Mercredi]]+1</f>
        <v>42663</v>
      </c>
      <c r="G25" s="18">
        <f>Table131216[[#This Row],[Jeudi]]+1</f>
        <v>42664</v>
      </c>
      <c r="H25" s="18">
        <f>Table131216[[#This Row],[Vendredi]]+1</f>
        <v>42665</v>
      </c>
    </row>
    <row r="26" spans="2:8" x14ac:dyDescent="0.2">
      <c r="B26" s="5"/>
      <c r="C26" s="5"/>
      <c r="D26" s="6"/>
      <c r="E26" s="6"/>
      <c r="F26" s="6"/>
      <c r="G26" s="6"/>
      <c r="H26" s="7"/>
    </row>
    <row r="27" spans="2:8" x14ac:dyDescent="0.2">
      <c r="B27" s="14"/>
      <c r="C27" s="5"/>
      <c r="D27" s="6"/>
      <c r="E27" s="6"/>
      <c r="F27" s="6"/>
      <c r="G27" s="6"/>
      <c r="H27" s="15"/>
    </row>
    <row r="28" spans="2:8" x14ac:dyDescent="0.2">
      <c r="B28" s="5"/>
      <c r="C28" s="5"/>
      <c r="D28" s="6"/>
      <c r="E28" s="6"/>
      <c r="F28" s="6"/>
      <c r="G28" s="6"/>
      <c r="H28" s="15"/>
    </row>
    <row r="29" spans="2:8" x14ac:dyDescent="0.2">
      <c r="B29" s="5"/>
      <c r="C29" s="5"/>
      <c r="D29" s="6"/>
      <c r="E29" s="6"/>
      <c r="F29" s="6"/>
      <c r="G29" s="6"/>
      <c r="H29" s="7"/>
    </row>
    <row r="30" spans="2:8" x14ac:dyDescent="0.2">
      <c r="B30" s="5"/>
      <c r="C30" s="5"/>
      <c r="D30" s="6"/>
      <c r="E30" s="6"/>
      <c r="F30" s="6"/>
      <c r="G30" s="6"/>
      <c r="H30" s="7"/>
    </row>
    <row r="31" spans="2:8" x14ac:dyDescent="0.2">
      <c r="B31" s="8"/>
      <c r="C31" s="8"/>
      <c r="D31" s="9"/>
      <c r="E31" s="9"/>
      <c r="F31" s="9"/>
      <c r="G31" s="9"/>
      <c r="H31" s="10"/>
    </row>
    <row r="32" spans="2:8" x14ac:dyDescent="0.2">
      <c r="B32" s="18">
        <f>H25+1</f>
        <v>42666</v>
      </c>
      <c r="C32" s="18">
        <f>Table131216[[#This Row],[Dimanche]]+1</f>
        <v>42667</v>
      </c>
      <c r="D32" s="18">
        <f>Table131216[[#This Row],[Lundi]]+1</f>
        <v>42668</v>
      </c>
      <c r="E32" s="18">
        <f>Table131216[[#This Row],[Mardi]]+1</f>
        <v>42669</v>
      </c>
      <c r="F32" s="18">
        <f>Table131216[[#This Row],[Mercredi]]+1</f>
        <v>42670</v>
      </c>
      <c r="G32" s="18">
        <f>Table131216[[#This Row],[Jeudi]]+1</f>
        <v>42671</v>
      </c>
      <c r="H32" s="18">
        <f>Table131216[[#This Row],[Vendredi]]+1</f>
        <v>42672</v>
      </c>
    </row>
    <row r="33" spans="2:8" x14ac:dyDescent="0.2">
      <c r="B33" s="5"/>
      <c r="C33" s="5"/>
      <c r="D33" s="6"/>
      <c r="E33" s="6"/>
      <c r="F33" s="6"/>
      <c r="G33" s="6"/>
      <c r="H33" s="15" t="s">
        <v>61</v>
      </c>
    </row>
    <row r="34" spans="2:8" x14ac:dyDescent="0.2">
      <c r="B34" s="14"/>
      <c r="C34" s="5"/>
      <c r="D34" s="6"/>
      <c r="E34" s="6"/>
      <c r="F34" s="6"/>
      <c r="G34" s="6"/>
      <c r="H34" s="15" t="s">
        <v>35</v>
      </c>
    </row>
    <row r="35" spans="2:8" x14ac:dyDescent="0.2">
      <c r="B35" s="14"/>
      <c r="C35" s="5"/>
      <c r="D35" s="6"/>
      <c r="E35" s="6"/>
      <c r="F35" s="6"/>
      <c r="G35" s="6"/>
      <c r="H35" s="7"/>
    </row>
    <row r="36" spans="2:8" x14ac:dyDescent="0.2">
      <c r="B36" s="5"/>
      <c r="C36" s="5"/>
      <c r="D36" s="6"/>
      <c r="E36" s="6"/>
      <c r="F36" s="6"/>
      <c r="G36" s="6"/>
      <c r="H36" s="7"/>
    </row>
    <row r="37" spans="2:8" x14ac:dyDescent="0.2">
      <c r="B37" s="5"/>
      <c r="C37" s="5"/>
      <c r="D37" s="6"/>
      <c r="E37" s="6"/>
      <c r="F37" s="6"/>
      <c r="G37" s="6"/>
      <c r="H37" s="7"/>
    </row>
    <row r="38" spans="2:8" x14ac:dyDescent="0.2">
      <c r="B38" s="8"/>
      <c r="C38" s="8"/>
      <c r="D38" s="9"/>
      <c r="E38" s="9"/>
      <c r="F38" s="9"/>
      <c r="G38" s="9"/>
      <c r="H38" s="10"/>
    </row>
    <row r="39" spans="2:8" x14ac:dyDescent="0.2">
      <c r="B39" s="18">
        <f>H32+1</f>
        <v>42673</v>
      </c>
      <c r="C39" s="18">
        <f>Table131216[[#This Row],[Dimanche]]+1</f>
        <v>42674</v>
      </c>
      <c r="D39" s="18">
        <f>Table131216[[#This Row],[Lundi]]+1</f>
        <v>42675</v>
      </c>
      <c r="E39" s="18">
        <f>Table131216[[#This Row],[Mardi]]+1</f>
        <v>42676</v>
      </c>
      <c r="F39" s="18">
        <f>Table131216[[#This Row],[Mercredi]]+1</f>
        <v>42677</v>
      </c>
      <c r="G39" s="18">
        <f>Table131216[[#This Row],[Jeudi]]+1</f>
        <v>42678</v>
      </c>
      <c r="H39" s="18">
        <f>Table131216[[#This Row],[Vendredi]]+1</f>
        <v>42679</v>
      </c>
    </row>
    <row r="40" spans="2:8" x14ac:dyDescent="0.2">
      <c r="B40" s="5"/>
      <c r="C40" s="5"/>
      <c r="D40" s="21"/>
      <c r="E40" s="21"/>
      <c r="F40" s="21"/>
      <c r="G40" s="21"/>
      <c r="H40" s="22"/>
    </row>
    <row r="41" spans="2:8" x14ac:dyDescent="0.2">
      <c r="B41" s="5"/>
      <c r="C41" s="5"/>
      <c r="D41" s="21"/>
      <c r="E41" s="21"/>
      <c r="F41" s="21"/>
      <c r="G41" s="21"/>
      <c r="H41" s="22"/>
    </row>
    <row r="42" spans="2:8" x14ac:dyDescent="0.2">
      <c r="B42" s="5"/>
      <c r="C42" s="5"/>
      <c r="D42" s="21"/>
      <c r="E42" s="21"/>
      <c r="F42" s="21"/>
      <c r="G42" s="21"/>
      <c r="H42" s="22"/>
    </row>
    <row r="43" spans="2:8" x14ac:dyDescent="0.2">
      <c r="B43" s="5"/>
      <c r="C43" s="5"/>
      <c r="D43" s="21"/>
      <c r="E43" s="21"/>
      <c r="F43" s="21"/>
      <c r="G43" s="21"/>
      <c r="H43" s="22"/>
    </row>
    <row r="44" spans="2:8" x14ac:dyDescent="0.2">
      <c r="B44" s="5"/>
      <c r="C44" s="5"/>
      <c r="D44" s="21"/>
      <c r="E44" s="21"/>
      <c r="F44" s="21"/>
      <c r="G44" s="21"/>
      <c r="H44" s="22"/>
    </row>
    <row r="45" spans="2:8" s="12" customFormat="1" x14ac:dyDescent="0.2">
      <c r="B45" s="11"/>
      <c r="C45" s="11"/>
      <c r="D45" s="24"/>
      <c r="E45" s="24"/>
      <c r="F45" s="24"/>
      <c r="G45" s="24"/>
      <c r="H45" s="25"/>
    </row>
    <row r="46" spans="2:8" s="12" customFormat="1" x14ac:dyDescent="0.2">
      <c r="B46" s="1"/>
      <c r="C46" s="1"/>
      <c r="D46" s="1"/>
      <c r="E46" s="1"/>
      <c r="F46" s="1"/>
      <c r="G46" s="1"/>
      <c r="H46" s="1"/>
    </row>
    <row r="47" spans="2:8" s="12" customFormat="1" x14ac:dyDescent="0.2"/>
    <row r="48" spans="2:8" s="12" customFormat="1" x14ac:dyDescent="0.2"/>
    <row r="49" s="12" customFormat="1" x14ac:dyDescent="0.2"/>
  </sheetData>
  <conditionalFormatting sqref="K1:K1048576">
    <cfRule type="cellIs" dxfId="43" priority="1" operator="between">
      <formula>1</formula>
      <formula>21</formula>
    </cfRule>
  </conditionalFormatting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1:K49"/>
  <sheetViews>
    <sheetView zoomScale="68" zoomScaleNormal="68" workbookViewId="0">
      <selection activeCell="C1" sqref="C1"/>
    </sheetView>
  </sheetViews>
  <sheetFormatPr baseColWidth="10" defaultColWidth="9.140625" defaultRowHeight="12.75" x14ac:dyDescent="0.2"/>
  <cols>
    <col min="1" max="1" width="1.28515625" style="1" customWidth="1"/>
    <col min="2" max="2" width="24.5703125" style="1" bestFit="1" customWidth="1"/>
    <col min="3" max="5" width="18.140625" style="1" customWidth="1"/>
    <col min="6" max="6" width="21.5703125" style="1" bestFit="1" customWidth="1"/>
    <col min="7" max="7" width="25.7109375" style="1" bestFit="1" customWidth="1"/>
    <col min="8" max="8" width="30.140625" style="1" bestFit="1" customWidth="1"/>
    <col min="9" max="9" width="9.140625" style="1"/>
    <col min="10" max="10" width="24.28515625" style="1" bestFit="1" customWidth="1"/>
    <col min="11" max="11" width="23.85546875" style="1" bestFit="1" customWidth="1"/>
    <col min="12" max="16384" width="9.140625" style="1"/>
  </cols>
  <sheetData>
    <row r="1" spans="2:11" ht="54.75" customHeight="1" x14ac:dyDescent="0.4">
      <c r="B1" s="45" t="s">
        <v>14</v>
      </c>
      <c r="C1" s="46">
        <v>2016</v>
      </c>
      <c r="F1" s="42" t="s">
        <v>7</v>
      </c>
      <c r="G1" s="43">
        <f ca="1">TODAY()</f>
        <v>42345</v>
      </c>
    </row>
    <row r="3" spans="2:11" ht="15" x14ac:dyDescent="0.2">
      <c r="B3" s="2" t="s">
        <v>0</v>
      </c>
      <c r="C3" s="3" t="s">
        <v>1</v>
      </c>
      <c r="D3" s="3" t="s">
        <v>2</v>
      </c>
      <c r="E3" s="3" t="s">
        <v>3</v>
      </c>
      <c r="F3" s="3" t="s">
        <v>4</v>
      </c>
      <c r="G3" s="3" t="s">
        <v>5</v>
      </c>
      <c r="H3" s="4" t="s">
        <v>6</v>
      </c>
      <c r="K3" s="32" t="s">
        <v>82</v>
      </c>
    </row>
    <row r="4" spans="2:11" x14ac:dyDescent="0.2">
      <c r="B4" s="16"/>
      <c r="C4" s="17"/>
      <c r="D4" s="17">
        <v>42675</v>
      </c>
      <c r="E4" s="17">
        <f>Table13121617[[#This Row],[Mardi]]+1</f>
        <v>42676</v>
      </c>
      <c r="F4" s="17">
        <f>Table13121617[[#This Row],[Mercredi]]+1</f>
        <v>42677</v>
      </c>
      <c r="G4" s="17">
        <f>Table13121617[[#This Row],[Jeudi]]+1</f>
        <v>42678</v>
      </c>
      <c r="H4" s="17">
        <f>Table13121617[[#This Row],[Vendredi]]+1</f>
        <v>42679</v>
      </c>
      <c r="J4" s="29" t="s">
        <v>62</v>
      </c>
      <c r="K4" s="31">
        <f ca="1">B11-G1</f>
        <v>335</v>
      </c>
    </row>
    <row r="5" spans="2:11" x14ac:dyDescent="0.2">
      <c r="B5" s="20"/>
      <c r="C5" s="20"/>
      <c r="D5" s="6"/>
      <c r="E5" s="6"/>
      <c r="F5" s="6"/>
      <c r="G5" s="6"/>
      <c r="H5" s="7"/>
      <c r="J5" s="30" t="s">
        <v>64</v>
      </c>
      <c r="K5" s="38">
        <f ca="1">G11-G1</f>
        <v>340</v>
      </c>
    </row>
    <row r="6" spans="2:11" x14ac:dyDescent="0.2">
      <c r="B6" s="20"/>
      <c r="C6" s="20"/>
      <c r="D6" s="6"/>
      <c r="E6" s="6"/>
      <c r="F6" s="6"/>
      <c r="G6" s="6"/>
      <c r="H6" s="7"/>
      <c r="J6" s="29" t="s">
        <v>66</v>
      </c>
      <c r="K6" s="33">
        <f ca="1">B18-G1</f>
        <v>342</v>
      </c>
    </row>
    <row r="7" spans="2:11" x14ac:dyDescent="0.2">
      <c r="B7" s="20"/>
      <c r="C7" s="20"/>
      <c r="D7" s="6"/>
      <c r="E7" s="6"/>
      <c r="F7" s="6"/>
      <c r="G7" s="6"/>
      <c r="H7" s="7"/>
      <c r="J7" s="29" t="s">
        <v>102</v>
      </c>
      <c r="K7" s="33">
        <f ca="1">H18-G1</f>
        <v>348</v>
      </c>
    </row>
    <row r="8" spans="2:11" x14ac:dyDescent="0.2">
      <c r="B8" s="20"/>
      <c r="C8" s="20"/>
      <c r="D8" s="6"/>
      <c r="E8" s="6"/>
      <c r="F8" s="6"/>
      <c r="G8" s="6"/>
      <c r="H8" s="7"/>
      <c r="J8" s="29" t="s">
        <v>68</v>
      </c>
      <c r="K8" s="33">
        <f ca="1">B25-G1</f>
        <v>349</v>
      </c>
    </row>
    <row r="9" spans="2:11" x14ac:dyDescent="0.2">
      <c r="B9" s="20"/>
      <c r="C9" s="20"/>
      <c r="D9" s="6"/>
      <c r="E9" s="6"/>
      <c r="F9" s="6"/>
      <c r="G9" s="6"/>
      <c r="H9" s="7"/>
      <c r="J9" s="29" t="s">
        <v>18</v>
      </c>
      <c r="K9" s="33">
        <f ca="1">H25-G1</f>
        <v>355</v>
      </c>
    </row>
    <row r="10" spans="2:11" x14ac:dyDescent="0.2">
      <c r="B10" s="28"/>
      <c r="C10" s="28"/>
      <c r="D10" s="9"/>
      <c r="E10" s="9"/>
      <c r="F10" s="9"/>
      <c r="G10" s="9"/>
      <c r="H10" s="10"/>
      <c r="J10" s="39" t="s">
        <v>70</v>
      </c>
      <c r="K10" s="1">
        <f ca="1">H25-G1</f>
        <v>355</v>
      </c>
    </row>
    <row r="11" spans="2:11" x14ac:dyDescent="0.2">
      <c r="B11" s="18">
        <f>H4+1</f>
        <v>42680</v>
      </c>
      <c r="C11" s="18">
        <f>Table13121617[[#This Row],[Dimanche]]+1</f>
        <v>42681</v>
      </c>
      <c r="D11" s="18">
        <f>Table13121617[[#This Row],[Lundi]]+1</f>
        <v>42682</v>
      </c>
      <c r="E11" s="18">
        <f>Table13121617[[#This Row],[Mardi]]+1</f>
        <v>42683</v>
      </c>
      <c r="F11" s="18">
        <f>Table13121617[[#This Row],[Mercredi]]+1</f>
        <v>42684</v>
      </c>
      <c r="G11" s="18">
        <f>Table13121617[[#This Row],[Jeudi]]+1</f>
        <v>42685</v>
      </c>
      <c r="H11" s="18">
        <f>Table13121617[[#This Row],[Vendredi]]+1</f>
        <v>42686</v>
      </c>
      <c r="J11" s="29" t="s">
        <v>103</v>
      </c>
      <c r="K11" s="33">
        <f ca="1">B32-G1</f>
        <v>356</v>
      </c>
    </row>
    <row r="12" spans="2:11" x14ac:dyDescent="0.2">
      <c r="B12" s="14" t="s">
        <v>62</v>
      </c>
      <c r="C12" s="5"/>
      <c r="D12" s="6"/>
      <c r="E12" s="6"/>
      <c r="F12" s="6"/>
      <c r="G12" s="13" t="s">
        <v>64</v>
      </c>
      <c r="H12" s="7"/>
    </row>
    <row r="13" spans="2:11" x14ac:dyDescent="0.2">
      <c r="B13" s="14" t="s">
        <v>63</v>
      </c>
      <c r="C13" s="5"/>
      <c r="D13" s="6"/>
      <c r="E13" s="6"/>
      <c r="F13" s="6"/>
      <c r="G13" s="13" t="s">
        <v>65</v>
      </c>
      <c r="H13" s="7"/>
    </row>
    <row r="14" spans="2:11" x14ac:dyDescent="0.2">
      <c r="B14" s="5"/>
      <c r="C14" s="5"/>
      <c r="D14" s="6"/>
      <c r="E14" s="6"/>
      <c r="F14" s="6"/>
      <c r="G14" s="6"/>
      <c r="H14" s="7"/>
    </row>
    <row r="15" spans="2:11" x14ac:dyDescent="0.2">
      <c r="B15" s="19"/>
      <c r="C15" s="5"/>
      <c r="D15" s="6"/>
      <c r="E15" s="6"/>
      <c r="F15" s="6"/>
      <c r="G15" s="6"/>
      <c r="H15" s="7"/>
    </row>
    <row r="16" spans="2:11" x14ac:dyDescent="0.2">
      <c r="B16" s="5"/>
      <c r="C16" s="5"/>
      <c r="D16" s="6"/>
      <c r="E16" s="6"/>
      <c r="F16" s="6"/>
      <c r="G16" s="6"/>
      <c r="H16" s="7"/>
    </row>
    <row r="17" spans="2:8" x14ac:dyDescent="0.2">
      <c r="B17" s="8"/>
      <c r="C17" s="8"/>
      <c r="D17" s="9"/>
      <c r="E17" s="9"/>
      <c r="F17" s="9"/>
      <c r="G17" s="9"/>
      <c r="H17" s="10"/>
    </row>
    <row r="18" spans="2:8" x14ac:dyDescent="0.2">
      <c r="B18" s="18">
        <f>H11+1</f>
        <v>42687</v>
      </c>
      <c r="C18" s="18">
        <f>Table13121617[[#This Row],[Dimanche]]+1</f>
        <v>42688</v>
      </c>
      <c r="D18" s="18">
        <f>Table13121617[[#This Row],[Lundi]]+1</f>
        <v>42689</v>
      </c>
      <c r="E18" s="18">
        <f>Table13121617[[#This Row],[Mardi]]+1</f>
        <v>42690</v>
      </c>
      <c r="F18" s="18">
        <f>Table13121617[[#This Row],[Mercredi]]+1</f>
        <v>42691</v>
      </c>
      <c r="G18" s="18">
        <f>Table13121617[[#This Row],[Jeudi]]+1</f>
        <v>42692</v>
      </c>
      <c r="H18" s="18">
        <f>Table13121617[[#This Row],[Vendredi]]+1</f>
        <v>42693</v>
      </c>
    </row>
    <row r="19" spans="2:8" x14ac:dyDescent="0.2">
      <c r="B19" s="14" t="s">
        <v>66</v>
      </c>
      <c r="C19" s="5"/>
      <c r="D19" s="6"/>
      <c r="E19" s="6"/>
      <c r="F19" s="6"/>
      <c r="G19" s="6"/>
      <c r="H19" s="15" t="s">
        <v>67</v>
      </c>
    </row>
    <row r="20" spans="2:8" x14ac:dyDescent="0.2">
      <c r="B20" s="14" t="s">
        <v>10</v>
      </c>
      <c r="C20" s="5"/>
      <c r="D20" s="6"/>
      <c r="E20" s="6"/>
      <c r="F20" s="6"/>
      <c r="G20" s="13"/>
      <c r="H20" s="15"/>
    </row>
    <row r="21" spans="2:8" x14ac:dyDescent="0.2">
      <c r="B21" s="5"/>
      <c r="C21" s="5"/>
      <c r="D21" s="6"/>
      <c r="E21" s="6"/>
      <c r="F21" s="6"/>
      <c r="G21" s="6"/>
      <c r="H21" s="7"/>
    </row>
    <row r="22" spans="2:8" x14ac:dyDescent="0.2">
      <c r="B22" s="5"/>
      <c r="C22" s="5"/>
      <c r="D22" s="6"/>
      <c r="E22" s="6"/>
      <c r="F22" s="6"/>
      <c r="G22" s="6"/>
      <c r="H22" s="7"/>
    </row>
    <row r="23" spans="2:8" x14ac:dyDescent="0.2">
      <c r="B23" s="5"/>
      <c r="C23" s="5"/>
      <c r="D23" s="6"/>
      <c r="E23" s="6"/>
      <c r="F23" s="6"/>
      <c r="G23" s="6"/>
      <c r="H23" s="7"/>
    </row>
    <row r="24" spans="2:8" x14ac:dyDescent="0.2">
      <c r="B24" s="8"/>
      <c r="C24" s="8"/>
      <c r="D24" s="9"/>
      <c r="E24" s="9"/>
      <c r="F24" s="9"/>
      <c r="G24" s="9"/>
      <c r="H24" s="10"/>
    </row>
    <row r="25" spans="2:8" x14ac:dyDescent="0.2">
      <c r="B25" s="18">
        <f>H18+1</f>
        <v>42694</v>
      </c>
      <c r="C25" s="18">
        <f>Table13121617[[#This Row],[Dimanche]]+1</f>
        <v>42695</v>
      </c>
      <c r="D25" s="18">
        <f>Table13121617[[#This Row],[Lundi]]+1</f>
        <v>42696</v>
      </c>
      <c r="E25" s="18">
        <f>Table13121617[[#This Row],[Mardi]]+1</f>
        <v>42697</v>
      </c>
      <c r="F25" s="18">
        <f>Table13121617[[#This Row],[Mercredi]]+1</f>
        <v>42698</v>
      </c>
      <c r="G25" s="18">
        <f>Table13121617[[#This Row],[Jeudi]]+1</f>
        <v>42699</v>
      </c>
      <c r="H25" s="18">
        <f>Table13121617[[#This Row],[Vendredi]]+1</f>
        <v>42700</v>
      </c>
    </row>
    <row r="26" spans="2:8" x14ac:dyDescent="0.2">
      <c r="B26" s="14" t="s">
        <v>68</v>
      </c>
      <c r="C26" s="5"/>
      <c r="D26" s="6"/>
      <c r="E26" s="6"/>
      <c r="F26" s="6"/>
      <c r="G26" s="6"/>
      <c r="H26" s="15" t="s">
        <v>69</v>
      </c>
    </row>
    <row r="27" spans="2:8" x14ac:dyDescent="0.2">
      <c r="B27" s="14" t="s">
        <v>21</v>
      </c>
      <c r="C27" s="5"/>
      <c r="D27" s="6"/>
      <c r="E27" s="6"/>
      <c r="F27" s="6"/>
      <c r="G27" s="6"/>
      <c r="H27" s="15" t="s">
        <v>70</v>
      </c>
    </row>
    <row r="28" spans="2:8" x14ac:dyDescent="0.2">
      <c r="B28" s="5"/>
      <c r="C28" s="5"/>
      <c r="D28" s="6"/>
      <c r="E28" s="6"/>
      <c r="F28" s="6"/>
      <c r="G28" s="6"/>
      <c r="H28" s="15" t="s">
        <v>37</v>
      </c>
    </row>
    <row r="29" spans="2:8" x14ac:dyDescent="0.2">
      <c r="B29" s="5"/>
      <c r="C29" s="5"/>
      <c r="D29" s="6"/>
      <c r="E29" s="6"/>
      <c r="F29" s="6"/>
      <c r="G29" s="6"/>
      <c r="H29" s="7"/>
    </row>
    <row r="30" spans="2:8" x14ac:dyDescent="0.2">
      <c r="B30" s="5"/>
      <c r="C30" s="5"/>
      <c r="D30" s="6"/>
      <c r="E30" s="6"/>
      <c r="F30" s="6"/>
      <c r="G30" s="6"/>
      <c r="H30" s="7"/>
    </row>
    <row r="31" spans="2:8" x14ac:dyDescent="0.2">
      <c r="B31" s="8"/>
      <c r="C31" s="8"/>
      <c r="D31" s="9"/>
      <c r="E31" s="9"/>
      <c r="F31" s="9"/>
      <c r="G31" s="9"/>
      <c r="H31" s="10"/>
    </row>
    <row r="32" spans="2:8" x14ac:dyDescent="0.2">
      <c r="B32" s="18">
        <f>H25+1</f>
        <v>42701</v>
      </c>
      <c r="C32" s="18">
        <f>Table13121617[[#This Row],[Dimanche]]+1</f>
        <v>42702</v>
      </c>
      <c r="D32" s="18">
        <f>Table13121617[[#This Row],[Lundi]]+1</f>
        <v>42703</v>
      </c>
      <c r="E32" s="18">
        <f>Table13121617[[#This Row],[Mardi]]+1</f>
        <v>42704</v>
      </c>
      <c r="F32" s="18">
        <f>Table13121617[[#This Row],[Mercredi]]+1</f>
        <v>42705</v>
      </c>
      <c r="G32" s="18">
        <f>Table13121617[[#This Row],[Jeudi]]+1</f>
        <v>42706</v>
      </c>
      <c r="H32" s="18">
        <f>Table13121617[[#This Row],[Vendredi]]+1</f>
        <v>42707</v>
      </c>
    </row>
    <row r="33" spans="2:8" x14ac:dyDescent="0.2">
      <c r="B33" s="14" t="s">
        <v>71</v>
      </c>
      <c r="C33" s="5"/>
      <c r="D33" s="6"/>
      <c r="E33" s="6"/>
      <c r="F33" s="21"/>
      <c r="G33" s="21"/>
      <c r="H33" s="22"/>
    </row>
    <row r="34" spans="2:8" x14ac:dyDescent="0.2">
      <c r="B34" s="14" t="s">
        <v>25</v>
      </c>
      <c r="C34" s="5"/>
      <c r="D34" s="6"/>
      <c r="E34" s="6"/>
      <c r="F34" s="21"/>
      <c r="G34" s="21"/>
      <c r="H34" s="22"/>
    </row>
    <row r="35" spans="2:8" x14ac:dyDescent="0.2">
      <c r="B35" s="14"/>
      <c r="C35" s="5"/>
      <c r="D35" s="6"/>
      <c r="E35" s="6"/>
      <c r="F35" s="21"/>
      <c r="G35" s="21"/>
      <c r="H35" s="22"/>
    </row>
    <row r="36" spans="2:8" x14ac:dyDescent="0.2">
      <c r="B36" s="5"/>
      <c r="C36" s="5"/>
      <c r="D36" s="6"/>
      <c r="E36" s="6"/>
      <c r="F36" s="21"/>
      <c r="G36" s="21"/>
      <c r="H36" s="22"/>
    </row>
    <row r="37" spans="2:8" x14ac:dyDescent="0.2">
      <c r="B37" s="5"/>
      <c r="C37" s="5"/>
      <c r="D37" s="6"/>
      <c r="E37" s="6"/>
      <c r="F37" s="21"/>
      <c r="G37" s="21"/>
      <c r="H37" s="22"/>
    </row>
    <row r="38" spans="2:8" x14ac:dyDescent="0.2">
      <c r="B38" s="8"/>
      <c r="C38" s="8"/>
      <c r="D38" s="9"/>
      <c r="E38" s="9"/>
      <c r="F38" s="26"/>
      <c r="G38" s="26"/>
      <c r="H38" s="27"/>
    </row>
    <row r="39" spans="2:8" x14ac:dyDescent="0.2">
      <c r="B39" s="18">
        <f>H32+1</f>
        <v>42708</v>
      </c>
      <c r="C39" s="18">
        <f>Table13121617[[#This Row],[Dimanche]]+1</f>
        <v>42709</v>
      </c>
      <c r="D39" s="18">
        <f>Table13121617[[#This Row],[Lundi]]+1</f>
        <v>42710</v>
      </c>
      <c r="E39" s="18">
        <f>Table13121617[[#This Row],[Mardi]]+1</f>
        <v>42711</v>
      </c>
      <c r="F39" s="18">
        <f>Table13121617[[#This Row],[Mercredi]]+1</f>
        <v>42712</v>
      </c>
      <c r="G39" s="18">
        <f>Table13121617[[#This Row],[Jeudi]]+1</f>
        <v>42713</v>
      </c>
      <c r="H39" s="18">
        <f>Table13121617[[#This Row],[Vendredi]]+1</f>
        <v>42714</v>
      </c>
    </row>
    <row r="40" spans="2:8" x14ac:dyDescent="0.2">
      <c r="B40" s="20"/>
      <c r="C40" s="20"/>
      <c r="D40" s="21"/>
      <c r="E40" s="21"/>
      <c r="F40" s="21"/>
      <c r="G40" s="21"/>
      <c r="H40" s="22"/>
    </row>
    <row r="41" spans="2:8" x14ac:dyDescent="0.2">
      <c r="B41" s="20"/>
      <c r="C41" s="20"/>
      <c r="D41" s="21"/>
      <c r="E41" s="21"/>
      <c r="F41" s="21"/>
      <c r="G41" s="21"/>
      <c r="H41" s="22"/>
    </row>
    <row r="42" spans="2:8" x14ac:dyDescent="0.2">
      <c r="B42" s="20"/>
      <c r="C42" s="20"/>
      <c r="D42" s="21"/>
      <c r="E42" s="21"/>
      <c r="F42" s="21"/>
      <c r="G42" s="21"/>
      <c r="H42" s="22"/>
    </row>
    <row r="43" spans="2:8" x14ac:dyDescent="0.2">
      <c r="B43" s="20"/>
      <c r="C43" s="20"/>
      <c r="D43" s="21"/>
      <c r="E43" s="21"/>
      <c r="F43" s="21"/>
      <c r="G43" s="21"/>
      <c r="H43" s="22"/>
    </row>
    <row r="44" spans="2:8" x14ac:dyDescent="0.2">
      <c r="B44" s="20"/>
      <c r="C44" s="20"/>
      <c r="D44" s="21"/>
      <c r="E44" s="21"/>
      <c r="F44" s="21"/>
      <c r="G44" s="21"/>
      <c r="H44" s="22"/>
    </row>
    <row r="45" spans="2:8" s="12" customFormat="1" x14ac:dyDescent="0.2">
      <c r="B45" s="23"/>
      <c r="C45" s="23"/>
      <c r="D45" s="24"/>
      <c r="E45" s="24"/>
      <c r="F45" s="24"/>
      <c r="G45" s="24"/>
      <c r="H45" s="25"/>
    </row>
    <row r="46" spans="2:8" s="12" customFormat="1" x14ac:dyDescent="0.2">
      <c r="B46" s="1"/>
      <c r="C46" s="1"/>
      <c r="D46" s="1"/>
      <c r="E46" s="1"/>
      <c r="F46" s="1"/>
      <c r="G46" s="1"/>
      <c r="H46" s="1"/>
    </row>
    <row r="47" spans="2:8" s="12" customFormat="1" x14ac:dyDescent="0.2"/>
    <row r="48" spans="2:8" s="12" customFormat="1" x14ac:dyDescent="0.2"/>
    <row r="49" s="12" customFormat="1" x14ac:dyDescent="0.2"/>
  </sheetData>
  <conditionalFormatting sqref="K1:K1048576">
    <cfRule type="cellIs" dxfId="33" priority="1" operator="between">
      <formula>1</formula>
      <formula>21</formula>
    </cfRule>
  </conditionalFormatting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B1:K49"/>
  <sheetViews>
    <sheetView zoomScale="62" zoomScaleNormal="62" workbookViewId="0">
      <selection activeCell="F1" sqref="F1"/>
    </sheetView>
  </sheetViews>
  <sheetFormatPr baseColWidth="10" defaultColWidth="9.140625" defaultRowHeight="12.75" x14ac:dyDescent="0.2"/>
  <cols>
    <col min="1" max="1" width="1.28515625" style="1" customWidth="1"/>
    <col min="2" max="2" width="21.42578125" style="1" customWidth="1"/>
    <col min="3" max="3" width="33.42578125" style="1" bestFit="1" customWidth="1"/>
    <col min="4" max="5" width="18.140625" style="1" customWidth="1"/>
    <col min="6" max="6" width="21.5703125" style="1" bestFit="1" customWidth="1"/>
    <col min="7" max="7" width="19.42578125" style="1" bestFit="1" customWidth="1"/>
    <col min="8" max="8" width="27" style="1" bestFit="1" customWidth="1"/>
    <col min="9" max="9" width="9.140625" style="1"/>
    <col min="10" max="10" width="33.7109375" style="1" bestFit="1" customWidth="1"/>
    <col min="11" max="11" width="22.7109375" style="1" bestFit="1" customWidth="1"/>
    <col min="12" max="16384" width="9.140625" style="1"/>
  </cols>
  <sheetData>
    <row r="1" spans="2:11" ht="50.25" customHeight="1" x14ac:dyDescent="0.35">
      <c r="B1" s="50" t="s">
        <v>121</v>
      </c>
      <c r="C1" s="46">
        <v>2016</v>
      </c>
      <c r="F1" s="42" t="s">
        <v>7</v>
      </c>
      <c r="G1" s="43">
        <f ca="1">TODAY()</f>
        <v>42345</v>
      </c>
    </row>
    <row r="3" spans="2:11" ht="15" x14ac:dyDescent="0.2">
      <c r="B3" s="2" t="s">
        <v>0</v>
      </c>
      <c r="C3" s="3" t="s">
        <v>1</v>
      </c>
      <c r="D3" s="3" t="s">
        <v>2</v>
      </c>
      <c r="E3" s="3" t="s">
        <v>3</v>
      </c>
      <c r="F3" s="3" t="s">
        <v>4</v>
      </c>
      <c r="G3" s="3" t="s">
        <v>5</v>
      </c>
      <c r="H3" s="4" t="s">
        <v>6</v>
      </c>
      <c r="K3" s="32" t="s">
        <v>82</v>
      </c>
    </row>
    <row r="4" spans="2:11" x14ac:dyDescent="0.2">
      <c r="B4" s="16"/>
      <c r="C4" s="17"/>
      <c r="D4" s="17"/>
      <c r="E4" s="17"/>
      <c r="F4" s="17">
        <v>42705</v>
      </c>
      <c r="G4" s="17">
        <f>Table13121618[[#This Row],[Jeudi]]+1</f>
        <v>42706</v>
      </c>
      <c r="H4" s="17">
        <f>Table13121618[[#This Row],[Vendredi]]+1</f>
        <v>42707</v>
      </c>
      <c r="J4" s="29" t="s">
        <v>104</v>
      </c>
      <c r="K4" s="31">
        <f ca="1">B11-G1</f>
        <v>363</v>
      </c>
    </row>
    <row r="5" spans="2:11" x14ac:dyDescent="0.2">
      <c r="B5" s="20"/>
      <c r="C5" s="20"/>
      <c r="D5" s="21"/>
      <c r="E5" s="21"/>
      <c r="F5" s="6"/>
      <c r="G5" s="6"/>
      <c r="H5" s="7"/>
      <c r="J5" s="30" t="s">
        <v>72</v>
      </c>
      <c r="K5" s="38">
        <f ca="1">C11-G1</f>
        <v>364</v>
      </c>
    </row>
    <row r="6" spans="2:11" x14ac:dyDescent="0.2">
      <c r="B6" s="20"/>
      <c r="C6" s="20"/>
      <c r="D6" s="21"/>
      <c r="E6" s="21"/>
      <c r="F6" s="6"/>
      <c r="G6" s="6"/>
      <c r="H6" s="7"/>
      <c r="J6" s="29" t="s">
        <v>75</v>
      </c>
      <c r="K6" s="33">
        <f ca="1">H11-G1</f>
        <v>369</v>
      </c>
    </row>
    <row r="7" spans="2:11" x14ac:dyDescent="0.2">
      <c r="B7" s="20"/>
      <c r="C7" s="20"/>
      <c r="D7" s="21"/>
      <c r="E7" s="21"/>
      <c r="F7" s="6"/>
      <c r="G7" s="6"/>
      <c r="H7" s="7"/>
      <c r="J7" s="29" t="s">
        <v>105</v>
      </c>
      <c r="K7" s="33">
        <f ca="1">B18-G1</f>
        <v>370</v>
      </c>
    </row>
    <row r="8" spans="2:11" x14ac:dyDescent="0.2">
      <c r="B8" s="20"/>
      <c r="C8" s="20"/>
      <c r="D8" s="21"/>
      <c r="E8" s="21"/>
      <c r="F8" s="6"/>
      <c r="G8" s="6"/>
      <c r="H8" s="7"/>
      <c r="J8" s="29" t="s">
        <v>106</v>
      </c>
      <c r="K8" s="33">
        <f ca="1">B18-G1</f>
        <v>370</v>
      </c>
    </row>
    <row r="9" spans="2:11" x14ac:dyDescent="0.2">
      <c r="B9" s="20"/>
      <c r="C9" s="20"/>
      <c r="D9" s="21"/>
      <c r="E9" s="21"/>
      <c r="F9" s="6"/>
      <c r="G9" s="6"/>
      <c r="H9" s="7"/>
      <c r="J9" s="29" t="s">
        <v>107</v>
      </c>
      <c r="K9" s="33">
        <f ca="1">G18-G1</f>
        <v>375</v>
      </c>
    </row>
    <row r="10" spans="2:11" x14ac:dyDescent="0.2">
      <c r="B10" s="28"/>
      <c r="C10" s="28"/>
      <c r="D10" s="26"/>
      <c r="E10" s="26"/>
      <c r="F10" s="9"/>
      <c r="G10" s="9"/>
      <c r="H10" s="10"/>
      <c r="J10" s="29" t="s">
        <v>108</v>
      </c>
      <c r="K10" s="33">
        <f ca="1">H18-G1</f>
        <v>376</v>
      </c>
    </row>
    <row r="11" spans="2:11" x14ac:dyDescent="0.2">
      <c r="B11" s="18">
        <f>H4+1</f>
        <v>42708</v>
      </c>
      <c r="C11" s="18">
        <f>Table13121618[[#This Row],[Dimanche]]+1</f>
        <v>42709</v>
      </c>
      <c r="D11" s="18">
        <f>Table13121618[[#This Row],[Lundi]]+1</f>
        <v>42710</v>
      </c>
      <c r="E11" s="18">
        <f>Table13121618[[#This Row],[Mardi]]+1</f>
        <v>42711</v>
      </c>
      <c r="F11" s="18">
        <f>Table13121618[[#This Row],[Mercredi]]+1</f>
        <v>42712</v>
      </c>
      <c r="G11" s="18">
        <f>Table13121618[[#This Row],[Jeudi]]+1</f>
        <v>42713</v>
      </c>
      <c r="H11" s="18">
        <f>Table13121618[[#This Row],[Vendredi]]+1</f>
        <v>42714</v>
      </c>
      <c r="J11" s="29" t="s">
        <v>81</v>
      </c>
      <c r="K11" s="33">
        <f ca="1">B25-G1</f>
        <v>377</v>
      </c>
    </row>
    <row r="12" spans="2:11" x14ac:dyDescent="0.2">
      <c r="B12" s="14" t="s">
        <v>74</v>
      </c>
      <c r="C12" s="14" t="s">
        <v>72</v>
      </c>
      <c r="D12" s="6"/>
      <c r="E12" s="6"/>
      <c r="F12" s="6"/>
      <c r="G12" s="6"/>
      <c r="H12" s="15" t="s">
        <v>75</v>
      </c>
    </row>
    <row r="13" spans="2:11" x14ac:dyDescent="0.2">
      <c r="B13" s="14" t="s">
        <v>10</v>
      </c>
      <c r="C13" s="14" t="s">
        <v>73</v>
      </c>
      <c r="D13" s="6"/>
      <c r="E13" s="6"/>
      <c r="F13" s="6"/>
      <c r="G13" s="6"/>
      <c r="H13" s="15" t="s">
        <v>76</v>
      </c>
    </row>
    <row r="14" spans="2:11" x14ac:dyDescent="0.2">
      <c r="B14" s="5"/>
      <c r="C14" s="5"/>
      <c r="D14" s="6"/>
      <c r="E14" s="6"/>
      <c r="F14" s="6"/>
      <c r="G14" s="6"/>
      <c r="H14" s="7"/>
    </row>
    <row r="15" spans="2:11" x14ac:dyDescent="0.2">
      <c r="B15" s="19"/>
      <c r="C15" s="5"/>
      <c r="D15" s="6"/>
      <c r="E15" s="6"/>
      <c r="F15" s="6"/>
      <c r="G15" s="6"/>
      <c r="H15" s="7"/>
    </row>
    <row r="16" spans="2:11" x14ac:dyDescent="0.2">
      <c r="B16" s="5"/>
      <c r="C16" s="5"/>
      <c r="D16" s="6"/>
      <c r="E16" s="6"/>
      <c r="F16" s="6"/>
      <c r="G16" s="6"/>
      <c r="H16" s="7"/>
    </row>
    <row r="17" spans="2:8" x14ac:dyDescent="0.2">
      <c r="B17" s="8"/>
      <c r="C17" s="8"/>
      <c r="D17" s="9"/>
      <c r="E17" s="9"/>
      <c r="F17" s="9"/>
      <c r="G17" s="9"/>
      <c r="H17" s="10"/>
    </row>
    <row r="18" spans="2:8" x14ac:dyDescent="0.2">
      <c r="B18" s="18">
        <f>H11+1</f>
        <v>42715</v>
      </c>
      <c r="C18" s="18">
        <f>Table13121618[[#This Row],[Dimanche]]+1</f>
        <v>42716</v>
      </c>
      <c r="D18" s="18">
        <f>Table13121618[[#This Row],[Lundi]]+1</f>
        <v>42717</v>
      </c>
      <c r="E18" s="18">
        <f>Table13121618[[#This Row],[Mardi]]+1</f>
        <v>42718</v>
      </c>
      <c r="F18" s="18">
        <f>Table13121618[[#This Row],[Mercredi]]+1</f>
        <v>42719</v>
      </c>
      <c r="G18" s="18">
        <f>Table13121618[[#This Row],[Jeudi]]+1</f>
        <v>42720</v>
      </c>
      <c r="H18" s="18">
        <f>Table13121618[[#This Row],[Vendredi]]+1</f>
        <v>42721</v>
      </c>
    </row>
    <row r="19" spans="2:8" x14ac:dyDescent="0.2">
      <c r="B19" s="14" t="s">
        <v>77</v>
      </c>
      <c r="C19" s="5"/>
      <c r="D19" s="6"/>
      <c r="E19" s="6"/>
      <c r="F19" s="6"/>
      <c r="G19" s="13" t="s">
        <v>79</v>
      </c>
      <c r="H19" s="15" t="s">
        <v>80</v>
      </c>
    </row>
    <row r="20" spans="2:8" x14ac:dyDescent="0.2">
      <c r="B20" s="14" t="s">
        <v>21</v>
      </c>
      <c r="C20" s="5"/>
      <c r="D20" s="6"/>
      <c r="E20" s="6"/>
      <c r="F20" s="6"/>
      <c r="G20" s="13" t="s">
        <v>10</v>
      </c>
      <c r="H20" s="7"/>
    </row>
    <row r="21" spans="2:8" x14ac:dyDescent="0.2">
      <c r="B21" s="14" t="s">
        <v>78</v>
      </c>
      <c r="C21" s="5"/>
      <c r="D21" s="6"/>
      <c r="E21" s="6"/>
      <c r="F21" s="6"/>
      <c r="G21" s="6"/>
      <c r="H21" s="7"/>
    </row>
    <row r="22" spans="2:8" x14ac:dyDescent="0.2">
      <c r="B22" s="5"/>
      <c r="C22" s="5"/>
      <c r="D22" s="6"/>
      <c r="E22" s="6"/>
      <c r="F22" s="6"/>
      <c r="G22" s="6"/>
      <c r="H22" s="7"/>
    </row>
    <row r="23" spans="2:8" x14ac:dyDescent="0.2">
      <c r="B23" s="5"/>
      <c r="C23" s="5"/>
      <c r="D23" s="6"/>
      <c r="E23" s="6"/>
      <c r="F23" s="6"/>
      <c r="G23" s="6"/>
      <c r="H23" s="7"/>
    </row>
    <row r="24" spans="2:8" x14ac:dyDescent="0.2">
      <c r="B24" s="8"/>
      <c r="C24" s="8"/>
      <c r="D24" s="9"/>
      <c r="E24" s="9"/>
      <c r="F24" s="9"/>
      <c r="G24" s="9"/>
      <c r="H24" s="10"/>
    </row>
    <row r="25" spans="2:8" x14ac:dyDescent="0.2">
      <c r="B25" s="18">
        <f>H18+1</f>
        <v>42722</v>
      </c>
      <c r="C25" s="18">
        <f>Table13121618[[#This Row],[Dimanche]]+1</f>
        <v>42723</v>
      </c>
      <c r="D25" s="18">
        <f>Table13121618[[#This Row],[Lundi]]+1</f>
        <v>42724</v>
      </c>
      <c r="E25" s="18">
        <f>Table13121618[[#This Row],[Mardi]]+1</f>
        <v>42725</v>
      </c>
      <c r="F25" s="18">
        <f>Table13121618[[#This Row],[Mercredi]]+1</f>
        <v>42726</v>
      </c>
      <c r="G25" s="18">
        <f>Table13121618[[#This Row],[Jeudi]]+1</f>
        <v>42727</v>
      </c>
      <c r="H25" s="18">
        <f>Table13121618[[#This Row],[Vendredi]]+1</f>
        <v>42728</v>
      </c>
    </row>
    <row r="26" spans="2:8" x14ac:dyDescent="0.2">
      <c r="B26" s="14" t="s">
        <v>81</v>
      </c>
      <c r="C26" s="5"/>
      <c r="D26" s="6"/>
      <c r="E26" s="6"/>
      <c r="F26" s="6"/>
      <c r="G26" s="6"/>
      <c r="H26" s="7"/>
    </row>
    <row r="27" spans="2:8" x14ac:dyDescent="0.2">
      <c r="B27" s="14"/>
      <c r="C27" s="5"/>
      <c r="D27" s="6"/>
      <c r="E27" s="6"/>
      <c r="F27" s="6"/>
      <c r="G27" s="6"/>
      <c r="H27" s="15"/>
    </row>
    <row r="28" spans="2:8" x14ac:dyDescent="0.2">
      <c r="B28" s="5"/>
      <c r="C28" s="5"/>
      <c r="D28" s="6"/>
      <c r="E28" s="6"/>
      <c r="F28" s="6"/>
      <c r="G28" s="6"/>
      <c r="H28" s="15"/>
    </row>
    <row r="29" spans="2:8" x14ac:dyDescent="0.2">
      <c r="B29" s="5"/>
      <c r="C29" s="5"/>
      <c r="D29" s="6"/>
      <c r="E29" s="6"/>
      <c r="F29" s="6"/>
      <c r="G29" s="6"/>
      <c r="H29" s="7"/>
    </row>
    <row r="30" spans="2:8" x14ac:dyDescent="0.2">
      <c r="B30" s="5"/>
      <c r="C30" s="5"/>
      <c r="D30" s="6"/>
      <c r="E30" s="6"/>
      <c r="F30" s="6"/>
      <c r="G30" s="6"/>
      <c r="H30" s="7"/>
    </row>
    <row r="31" spans="2:8" x14ac:dyDescent="0.2">
      <c r="B31" s="8"/>
      <c r="C31" s="8"/>
      <c r="D31" s="9"/>
      <c r="E31" s="9"/>
      <c r="F31" s="9"/>
      <c r="G31" s="9"/>
      <c r="H31" s="10"/>
    </row>
    <row r="32" spans="2:8" x14ac:dyDescent="0.2">
      <c r="B32" s="18">
        <f>H25+1</f>
        <v>42729</v>
      </c>
      <c r="C32" s="18">
        <f>Table13121618[[#This Row],[Dimanche]]+1</f>
        <v>42730</v>
      </c>
      <c r="D32" s="18">
        <f>Table13121618[[#This Row],[Lundi]]+1</f>
        <v>42731</v>
      </c>
      <c r="E32" s="18">
        <f>Table13121618[[#This Row],[Mardi]]+1</f>
        <v>42732</v>
      </c>
      <c r="F32" s="18">
        <f>Table13121618[[#This Row],[Mercredi]]+1</f>
        <v>42733</v>
      </c>
      <c r="G32" s="18">
        <f>Table13121618[[#This Row],[Jeudi]]+1</f>
        <v>42734</v>
      </c>
      <c r="H32" s="18">
        <f>Table13121618[[#This Row],[Vendredi]]+1</f>
        <v>42735</v>
      </c>
    </row>
    <row r="33" spans="2:8" x14ac:dyDescent="0.2">
      <c r="B33" s="5"/>
      <c r="C33" s="5"/>
      <c r="D33" s="6"/>
      <c r="E33" s="6"/>
      <c r="F33" s="6"/>
      <c r="G33" s="6"/>
      <c r="H33" s="7"/>
    </row>
    <row r="34" spans="2:8" x14ac:dyDescent="0.2">
      <c r="B34" s="14"/>
      <c r="C34" s="5"/>
      <c r="D34" s="6"/>
      <c r="E34" s="6"/>
      <c r="F34" s="6"/>
      <c r="G34" s="6"/>
      <c r="H34" s="7"/>
    </row>
    <row r="35" spans="2:8" x14ac:dyDescent="0.2">
      <c r="B35" s="14"/>
      <c r="C35" s="5"/>
      <c r="D35" s="6"/>
      <c r="E35" s="6"/>
      <c r="F35" s="6"/>
      <c r="G35" s="6"/>
      <c r="H35" s="7"/>
    </row>
    <row r="36" spans="2:8" x14ac:dyDescent="0.2">
      <c r="B36" s="5"/>
      <c r="C36" s="5"/>
      <c r="D36" s="6"/>
      <c r="E36" s="6"/>
      <c r="F36" s="6"/>
      <c r="G36" s="6"/>
      <c r="H36" s="7"/>
    </row>
    <row r="37" spans="2:8" x14ac:dyDescent="0.2">
      <c r="B37" s="5"/>
      <c r="C37" s="5"/>
      <c r="D37" s="6"/>
      <c r="E37" s="6"/>
      <c r="F37" s="6"/>
      <c r="G37" s="6"/>
      <c r="H37" s="7"/>
    </row>
    <row r="38" spans="2:8" x14ac:dyDescent="0.2">
      <c r="B38" s="8"/>
      <c r="C38" s="8"/>
      <c r="D38" s="9"/>
      <c r="E38" s="9"/>
      <c r="F38" s="9"/>
      <c r="G38" s="9"/>
      <c r="H38" s="10"/>
    </row>
    <row r="39" spans="2:8" x14ac:dyDescent="0.2">
      <c r="B39" s="18">
        <f>H32+1</f>
        <v>42736</v>
      </c>
      <c r="C39" s="18">
        <f>Table13121618[[#This Row],[Dimanche]]+1</f>
        <v>42737</v>
      </c>
      <c r="D39" s="18">
        <f>Table13121618[[#This Row],[Lundi]]+1</f>
        <v>42738</v>
      </c>
      <c r="E39" s="18">
        <f>Table13121618[[#This Row],[Mardi]]+1</f>
        <v>42739</v>
      </c>
      <c r="F39" s="18">
        <f>Table13121618[[#This Row],[Mercredi]]+1</f>
        <v>42740</v>
      </c>
      <c r="G39" s="18">
        <f>Table13121618[[#This Row],[Jeudi]]+1</f>
        <v>42741</v>
      </c>
      <c r="H39" s="18">
        <f>Table13121618[[#This Row],[Vendredi]]+1</f>
        <v>42742</v>
      </c>
    </row>
    <row r="40" spans="2:8" x14ac:dyDescent="0.2">
      <c r="B40" s="20"/>
      <c r="C40" s="20"/>
      <c r="D40" s="21"/>
      <c r="E40" s="21"/>
      <c r="F40" s="21"/>
      <c r="G40" s="21"/>
      <c r="H40" s="22"/>
    </row>
    <row r="41" spans="2:8" x14ac:dyDescent="0.2">
      <c r="B41" s="20"/>
      <c r="C41" s="20"/>
      <c r="D41" s="21"/>
      <c r="E41" s="21"/>
      <c r="F41" s="21"/>
      <c r="G41" s="21"/>
      <c r="H41" s="22"/>
    </row>
    <row r="42" spans="2:8" x14ac:dyDescent="0.2">
      <c r="B42" s="20"/>
      <c r="C42" s="20"/>
      <c r="D42" s="21"/>
      <c r="E42" s="21"/>
      <c r="F42" s="21"/>
      <c r="G42" s="21"/>
      <c r="H42" s="22"/>
    </row>
    <row r="43" spans="2:8" x14ac:dyDescent="0.2">
      <c r="B43" s="20"/>
      <c r="C43" s="20"/>
      <c r="D43" s="21"/>
      <c r="E43" s="21"/>
      <c r="F43" s="21"/>
      <c r="G43" s="21"/>
      <c r="H43" s="22"/>
    </row>
    <row r="44" spans="2:8" x14ac:dyDescent="0.2">
      <c r="B44" s="20"/>
      <c r="C44" s="20"/>
      <c r="D44" s="21"/>
      <c r="E44" s="21"/>
      <c r="F44" s="21"/>
      <c r="G44" s="21"/>
      <c r="H44" s="22"/>
    </row>
    <row r="45" spans="2:8" s="12" customFormat="1" x14ac:dyDescent="0.2">
      <c r="B45" s="23"/>
      <c r="C45" s="23"/>
      <c r="D45" s="24"/>
      <c r="E45" s="24"/>
      <c r="F45" s="24"/>
      <c r="G45" s="24"/>
      <c r="H45" s="25"/>
    </row>
    <row r="46" spans="2:8" s="12" customFormat="1" x14ac:dyDescent="0.2">
      <c r="B46" s="1"/>
      <c r="C46" s="1"/>
      <c r="D46" s="1"/>
      <c r="E46" s="1"/>
      <c r="F46" s="1"/>
      <c r="G46" s="1"/>
      <c r="H46" s="1"/>
    </row>
    <row r="47" spans="2:8" s="12" customFormat="1" x14ac:dyDescent="0.2"/>
    <row r="48" spans="2:8" s="12" customFormat="1" x14ac:dyDescent="0.2"/>
    <row r="49" s="12" customFormat="1" x14ac:dyDescent="0.2"/>
  </sheetData>
  <conditionalFormatting sqref="K1:K1048576">
    <cfRule type="cellIs" dxfId="23" priority="1" operator="between">
      <formula>1</formula>
      <formula>21</formula>
    </cfRule>
  </conditionalFormatting>
  <pageMargins left="0.7" right="0.7" top="0.75" bottom="0.75" header="0.3" footer="0.3"/>
  <tableParts count="1">
    <tablePart r:id="rId1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4"/>
  <sheetViews>
    <sheetView tabSelected="1" zoomScale="64" zoomScaleNormal="64" workbookViewId="0">
      <selection activeCell="K8" sqref="K8"/>
    </sheetView>
  </sheetViews>
  <sheetFormatPr baseColWidth="10" defaultRowHeight="25.5" x14ac:dyDescent="0.35"/>
  <cols>
    <col min="1" max="1" width="4.5703125" bestFit="1" customWidth="1"/>
    <col min="2" max="2" width="29.140625" style="49" bestFit="1" customWidth="1"/>
    <col min="3" max="3" width="44.28515625" bestFit="1" customWidth="1"/>
    <col min="4" max="4" width="43.42578125" bestFit="1" customWidth="1"/>
    <col min="5" max="5" width="32.7109375" bestFit="1" customWidth="1"/>
    <col min="6" max="6" width="47.7109375" bestFit="1" customWidth="1"/>
    <col min="7" max="7" width="63.28515625" bestFit="1" customWidth="1"/>
    <col min="8" max="8" width="60" bestFit="1" customWidth="1"/>
    <col min="9" max="9" width="68.42578125" bestFit="1" customWidth="1"/>
    <col min="10" max="10" width="83.42578125" bestFit="1" customWidth="1"/>
    <col min="11" max="11" width="68.28515625" bestFit="1" customWidth="1"/>
    <col min="12" max="12" width="89.42578125" bestFit="1" customWidth="1"/>
    <col min="13" max="13" width="80.7109375" bestFit="1" customWidth="1"/>
  </cols>
  <sheetData>
    <row r="1" spans="1:13" ht="51.75" x14ac:dyDescent="0.4">
      <c r="B1" s="52" t="s">
        <v>120</v>
      </c>
      <c r="C1" s="51">
        <v>2016</v>
      </c>
      <c r="F1" s="55" t="s">
        <v>134</v>
      </c>
      <c r="G1" s="56">
        <f ca="1">TODAY()</f>
        <v>42345</v>
      </c>
    </row>
    <row r="3" spans="1:13" ht="15" x14ac:dyDescent="0.2">
      <c r="B3" s="57" t="s">
        <v>122</v>
      </c>
      <c r="C3" s="57" t="s">
        <v>123</v>
      </c>
      <c r="D3" s="57" t="s">
        <v>124</v>
      </c>
      <c r="E3" s="57" t="s">
        <v>125</v>
      </c>
      <c r="F3" s="57" t="s">
        <v>126</v>
      </c>
      <c r="G3" s="57" t="s">
        <v>127</v>
      </c>
      <c r="H3" s="57" t="s">
        <v>128</v>
      </c>
      <c r="I3" s="57" t="s">
        <v>129</v>
      </c>
      <c r="J3" s="57" t="s">
        <v>130</v>
      </c>
      <c r="K3" s="57" t="s">
        <v>131</v>
      </c>
      <c r="L3" s="57" t="s">
        <v>132</v>
      </c>
      <c r="M3" s="57" t="s">
        <v>133</v>
      </c>
    </row>
    <row r="4" spans="1:13" ht="15" x14ac:dyDescent="0.2">
      <c r="A4" s="54">
        <v>1</v>
      </c>
      <c r="B4" s="53"/>
      <c r="C4" s="53"/>
      <c r="D4" s="53"/>
      <c r="E4" s="53"/>
      <c r="F4" s="53" t="s">
        <v>146</v>
      </c>
      <c r="G4" s="53"/>
      <c r="H4" s="53"/>
      <c r="I4" s="53"/>
      <c r="J4" s="53"/>
      <c r="K4" s="53"/>
      <c r="L4" s="53"/>
      <c r="M4" s="53"/>
    </row>
    <row r="5" spans="1:13" ht="15" x14ac:dyDescent="0.2">
      <c r="A5" s="54">
        <v>2</v>
      </c>
      <c r="B5" s="53"/>
      <c r="C5" s="53"/>
      <c r="D5" s="53"/>
      <c r="E5" s="53" t="s">
        <v>144</v>
      </c>
      <c r="F5" s="53"/>
      <c r="G5" s="53"/>
      <c r="H5" s="53" t="s">
        <v>159</v>
      </c>
      <c r="I5" s="53"/>
      <c r="J5" s="53"/>
      <c r="K5" s="53"/>
      <c r="L5" s="53"/>
      <c r="M5" s="53"/>
    </row>
    <row r="6" spans="1:13" ht="15" x14ac:dyDescent="0.2">
      <c r="A6" s="54">
        <v>3</v>
      </c>
      <c r="B6" s="53"/>
      <c r="C6" s="53"/>
      <c r="D6" s="53"/>
      <c r="E6" s="53" t="s">
        <v>145</v>
      </c>
      <c r="F6" s="53"/>
      <c r="G6" s="53" t="s">
        <v>150</v>
      </c>
      <c r="H6" s="53" t="s">
        <v>160</v>
      </c>
      <c r="I6" s="53"/>
      <c r="J6" s="53"/>
      <c r="K6" s="53"/>
      <c r="L6" s="53"/>
      <c r="M6" s="53"/>
    </row>
    <row r="7" spans="1:13" ht="15" x14ac:dyDescent="0.2">
      <c r="A7" s="54">
        <v>4</v>
      </c>
      <c r="B7" s="53"/>
      <c r="C7" s="53"/>
      <c r="D7" s="53"/>
      <c r="E7" s="53"/>
      <c r="F7" s="53" t="s">
        <v>147</v>
      </c>
      <c r="G7" s="53" t="s">
        <v>151</v>
      </c>
      <c r="H7" s="53"/>
      <c r="I7" s="53"/>
      <c r="J7" s="53"/>
      <c r="K7" s="53"/>
      <c r="L7" s="53"/>
      <c r="M7" s="53" t="s">
        <v>171</v>
      </c>
    </row>
    <row r="8" spans="1:13" ht="15" x14ac:dyDescent="0.2">
      <c r="A8" s="54">
        <v>5</v>
      </c>
      <c r="B8" s="53" t="s">
        <v>135</v>
      </c>
      <c r="C8" s="53"/>
      <c r="D8" s="53"/>
      <c r="E8" s="53" t="s">
        <v>135</v>
      </c>
      <c r="F8" s="53"/>
      <c r="G8" s="53" t="s">
        <v>152</v>
      </c>
      <c r="H8" s="53" t="s">
        <v>135</v>
      </c>
      <c r="I8" s="53"/>
      <c r="J8" s="53"/>
      <c r="K8" s="53" t="s">
        <v>135</v>
      </c>
      <c r="L8" s="53"/>
      <c r="M8" s="53" t="s">
        <v>179</v>
      </c>
    </row>
    <row r="9" spans="1:13" ht="15" x14ac:dyDescent="0.2">
      <c r="A9" s="54">
        <v>6</v>
      </c>
      <c r="B9" s="53"/>
      <c r="C9" s="53"/>
      <c r="D9" s="53"/>
      <c r="E9" s="53"/>
      <c r="F9" s="53"/>
      <c r="G9" s="53"/>
      <c r="H9" s="53"/>
      <c r="I9" s="53"/>
      <c r="J9" s="53"/>
      <c r="K9" s="53"/>
      <c r="L9" s="53" t="s">
        <v>172</v>
      </c>
      <c r="M9" s="53"/>
    </row>
    <row r="10" spans="1:13" ht="15" x14ac:dyDescent="0.2">
      <c r="A10" s="54">
        <v>7</v>
      </c>
      <c r="B10" s="53"/>
      <c r="C10" s="53" t="s">
        <v>137</v>
      </c>
      <c r="D10" s="53"/>
      <c r="E10" s="53"/>
      <c r="F10" s="53"/>
      <c r="G10" s="53"/>
      <c r="H10" s="53"/>
      <c r="I10" s="53"/>
      <c r="J10" s="53"/>
      <c r="K10" s="53"/>
      <c r="L10" s="53"/>
      <c r="M10" s="53"/>
    </row>
    <row r="11" spans="1:13" ht="15" x14ac:dyDescent="0.2">
      <c r="A11" s="54">
        <v>8</v>
      </c>
      <c r="B11" s="53"/>
      <c r="C11" s="53"/>
      <c r="D11" s="53"/>
      <c r="E11" s="53"/>
      <c r="F11" s="53" t="s">
        <v>148</v>
      </c>
      <c r="G11" s="53"/>
      <c r="H11" s="53"/>
      <c r="I11" s="53"/>
      <c r="J11" s="53"/>
      <c r="K11" s="53"/>
      <c r="L11" s="53"/>
      <c r="M11" s="53"/>
    </row>
    <row r="12" spans="1:13" ht="15" x14ac:dyDescent="0.2">
      <c r="A12" s="54">
        <v>9</v>
      </c>
      <c r="B12" s="53"/>
      <c r="C12" s="53"/>
      <c r="D12" s="53"/>
      <c r="E12" s="53"/>
      <c r="F12" s="53"/>
      <c r="G12" s="53"/>
      <c r="H12" s="53"/>
      <c r="I12" s="53"/>
      <c r="J12" s="53" t="s">
        <v>165</v>
      </c>
      <c r="K12" s="53" t="s">
        <v>169</v>
      </c>
      <c r="L12" s="53"/>
      <c r="M12" s="53"/>
    </row>
    <row r="13" spans="1:13" ht="15" x14ac:dyDescent="0.2">
      <c r="A13" s="54">
        <v>10</v>
      </c>
      <c r="B13" s="53"/>
      <c r="C13" s="53"/>
      <c r="D13" s="53"/>
      <c r="E13" s="53"/>
      <c r="F13" s="53"/>
      <c r="G13" s="53" t="s">
        <v>153</v>
      </c>
      <c r="H13" s="53"/>
      <c r="I13" s="53"/>
      <c r="J13" s="53" t="s">
        <v>166</v>
      </c>
      <c r="K13" s="53"/>
      <c r="L13" s="53"/>
      <c r="M13" s="53" t="s">
        <v>180</v>
      </c>
    </row>
    <row r="14" spans="1:13" ht="15" x14ac:dyDescent="0.2">
      <c r="A14" s="54">
        <v>11</v>
      </c>
      <c r="B14" s="53"/>
      <c r="C14" s="53"/>
      <c r="D14" s="53"/>
      <c r="E14" s="53"/>
      <c r="F14" s="53"/>
      <c r="G14" s="53" t="s">
        <v>154</v>
      </c>
      <c r="H14" s="53"/>
      <c r="I14" s="53"/>
      <c r="J14" s="53" t="s">
        <v>166</v>
      </c>
      <c r="K14" s="53"/>
      <c r="L14" s="53" t="s">
        <v>173</v>
      </c>
      <c r="M14" s="53" t="s">
        <v>181</v>
      </c>
    </row>
    <row r="15" spans="1:13" ht="15" x14ac:dyDescent="0.2">
      <c r="A15" s="54">
        <v>12</v>
      </c>
      <c r="B15" s="53"/>
      <c r="C15" s="53"/>
      <c r="D15" s="53" t="s">
        <v>141</v>
      </c>
      <c r="E15" s="53"/>
      <c r="F15" s="53"/>
      <c r="G15" s="53" t="s">
        <v>155</v>
      </c>
      <c r="H15" s="53"/>
      <c r="I15" s="53"/>
      <c r="J15" s="53"/>
      <c r="K15" s="53"/>
      <c r="L15" s="53"/>
      <c r="M15" s="53"/>
    </row>
    <row r="16" spans="1:13" ht="15" x14ac:dyDescent="0.2">
      <c r="A16" s="54">
        <v>13</v>
      </c>
      <c r="B16" s="53"/>
      <c r="C16" s="53"/>
      <c r="D16" s="53" t="s">
        <v>140</v>
      </c>
      <c r="E16" s="53"/>
      <c r="F16" s="53"/>
      <c r="G16" s="53"/>
      <c r="H16" s="53"/>
      <c r="I16" s="53"/>
      <c r="J16" s="53"/>
      <c r="K16" s="53"/>
      <c r="L16" s="53" t="s">
        <v>174</v>
      </c>
      <c r="M16" s="53"/>
    </row>
    <row r="17" spans="1:13" ht="15" x14ac:dyDescent="0.2">
      <c r="A17" s="54">
        <v>14</v>
      </c>
      <c r="B17" s="53"/>
      <c r="C17" s="53"/>
      <c r="D17" s="53"/>
      <c r="E17" s="53"/>
      <c r="F17" s="53"/>
      <c r="G17" s="53"/>
      <c r="H17" s="53" t="s">
        <v>97</v>
      </c>
      <c r="I17" s="53" t="s">
        <v>162</v>
      </c>
      <c r="J17" s="53"/>
      <c r="K17" s="53"/>
      <c r="L17" s="53"/>
      <c r="M17" s="53"/>
    </row>
    <row r="18" spans="1:13" ht="15" x14ac:dyDescent="0.2">
      <c r="A18" s="54">
        <v>15</v>
      </c>
      <c r="B18" s="53" t="s">
        <v>136</v>
      </c>
      <c r="C18" s="53"/>
      <c r="D18" s="53"/>
      <c r="E18" s="53"/>
      <c r="F18" s="53"/>
      <c r="G18" s="53" t="s">
        <v>157</v>
      </c>
      <c r="H18" s="53"/>
      <c r="I18" s="53"/>
      <c r="J18" s="53"/>
      <c r="K18" s="53"/>
      <c r="L18" s="53"/>
      <c r="M18" s="53"/>
    </row>
    <row r="19" spans="1:13" ht="15" x14ac:dyDescent="0.2">
      <c r="A19" s="54">
        <v>16</v>
      </c>
      <c r="B19" s="53"/>
      <c r="C19" s="53"/>
      <c r="D19" s="53"/>
      <c r="E19" s="53"/>
      <c r="F19" s="53"/>
      <c r="G19" s="53"/>
      <c r="H19" s="53"/>
      <c r="I19" s="53"/>
      <c r="J19" s="53"/>
      <c r="K19" s="53"/>
      <c r="L19" s="53"/>
      <c r="M19" s="53" t="s">
        <v>182</v>
      </c>
    </row>
    <row r="20" spans="1:13" ht="15" x14ac:dyDescent="0.2">
      <c r="A20" s="54">
        <v>17</v>
      </c>
      <c r="B20" s="53"/>
      <c r="C20" s="53"/>
      <c r="D20" s="53"/>
      <c r="E20" s="53"/>
      <c r="F20" s="53"/>
      <c r="G20" s="53"/>
      <c r="H20" s="53"/>
      <c r="I20" s="53"/>
      <c r="J20" s="53" t="s">
        <v>167</v>
      </c>
      <c r="K20" s="53"/>
      <c r="L20" s="53"/>
      <c r="M20" s="53" t="s">
        <v>183</v>
      </c>
    </row>
    <row r="21" spans="1:13" ht="15" x14ac:dyDescent="0.2">
      <c r="A21" s="54">
        <v>18</v>
      </c>
      <c r="B21" s="53"/>
      <c r="C21" s="53"/>
      <c r="D21" s="53"/>
      <c r="E21" s="53"/>
      <c r="F21" s="53"/>
      <c r="G21" s="53" t="s">
        <v>156</v>
      </c>
      <c r="H21" s="53"/>
      <c r="I21" s="53"/>
      <c r="J21" s="53" t="s">
        <v>167</v>
      </c>
      <c r="K21" s="53"/>
      <c r="L21" s="53"/>
      <c r="M21" s="53" t="s">
        <v>81</v>
      </c>
    </row>
    <row r="22" spans="1:13" ht="15" x14ac:dyDescent="0.2">
      <c r="A22" s="54">
        <v>19</v>
      </c>
      <c r="B22" s="53"/>
      <c r="C22" s="53"/>
      <c r="D22" s="53" t="s">
        <v>142</v>
      </c>
      <c r="E22" s="53"/>
      <c r="F22" s="53"/>
      <c r="G22" s="53"/>
      <c r="H22" s="53"/>
      <c r="I22" s="53" t="s">
        <v>163</v>
      </c>
      <c r="J22" s="53"/>
      <c r="K22" s="53"/>
      <c r="L22" s="53" t="s">
        <v>175</v>
      </c>
      <c r="M22" s="53"/>
    </row>
    <row r="23" spans="1:13" ht="15" x14ac:dyDescent="0.2">
      <c r="A23" s="54">
        <v>20</v>
      </c>
      <c r="B23" s="53"/>
      <c r="C23" s="53"/>
      <c r="D23" s="53" t="s">
        <v>143</v>
      </c>
      <c r="E23" s="53"/>
      <c r="F23" s="53"/>
      <c r="G23" s="53"/>
      <c r="H23" s="53"/>
      <c r="I23" s="53"/>
      <c r="J23" s="53"/>
      <c r="K23" s="53"/>
      <c r="L23" s="53" t="s">
        <v>176</v>
      </c>
      <c r="M23" s="53"/>
    </row>
    <row r="24" spans="1:13" ht="15" x14ac:dyDescent="0.2">
      <c r="A24" s="54">
        <v>21</v>
      </c>
      <c r="B24" s="53"/>
      <c r="C24" s="53" t="s">
        <v>9</v>
      </c>
      <c r="D24" s="53"/>
      <c r="E24" s="53"/>
      <c r="F24" s="53"/>
      <c r="G24" s="53"/>
      <c r="H24" s="53"/>
      <c r="I24" s="53"/>
      <c r="J24" s="53"/>
      <c r="K24" s="53"/>
      <c r="L24" s="53"/>
      <c r="M24" s="53"/>
    </row>
    <row r="25" spans="1:13" ht="15" x14ac:dyDescent="0.2">
      <c r="A25" s="54">
        <v>22</v>
      </c>
      <c r="B25" s="53"/>
      <c r="C25" s="53"/>
      <c r="D25" s="53"/>
      <c r="E25" s="53"/>
      <c r="F25" s="53" t="s">
        <v>149</v>
      </c>
      <c r="G25" s="53"/>
      <c r="H25" s="53" t="s">
        <v>161</v>
      </c>
      <c r="I25" s="53"/>
      <c r="J25" s="53"/>
      <c r="K25" s="53"/>
      <c r="L25" s="53"/>
      <c r="M25" s="53"/>
    </row>
    <row r="26" spans="1:13" ht="15" x14ac:dyDescent="0.2">
      <c r="A26" s="54">
        <v>23</v>
      </c>
      <c r="B26" s="53"/>
      <c r="C26" s="53"/>
      <c r="D26" s="53"/>
      <c r="E26" s="53"/>
      <c r="F26" s="53"/>
      <c r="G26" s="53" t="s">
        <v>158</v>
      </c>
      <c r="H26" s="53"/>
      <c r="I26" s="53"/>
      <c r="J26" s="53"/>
      <c r="K26" s="53"/>
      <c r="L26" s="53"/>
      <c r="M26" s="53"/>
    </row>
    <row r="27" spans="1:13" ht="15" x14ac:dyDescent="0.2">
      <c r="A27" s="54">
        <v>24</v>
      </c>
      <c r="B27" s="53"/>
      <c r="C27" s="53"/>
      <c r="D27" s="53"/>
      <c r="E27" s="53"/>
      <c r="F27" s="53"/>
      <c r="G27" s="53"/>
      <c r="H27" s="53"/>
      <c r="I27" s="53"/>
      <c r="J27" s="53"/>
      <c r="K27" s="53"/>
      <c r="L27" s="53"/>
      <c r="M27" s="53"/>
    </row>
    <row r="28" spans="1:13" ht="15" x14ac:dyDescent="0.2">
      <c r="A28" s="54">
        <v>25</v>
      </c>
      <c r="B28" s="53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</row>
    <row r="29" spans="1:13" ht="15" x14ac:dyDescent="0.2">
      <c r="A29" s="54">
        <v>26</v>
      </c>
      <c r="B29" s="53"/>
      <c r="C29" s="53"/>
      <c r="D29" s="53"/>
      <c r="E29" s="53"/>
      <c r="F29" s="53"/>
      <c r="G29" s="53" t="s">
        <v>46</v>
      </c>
      <c r="H29" s="53"/>
      <c r="I29" s="53"/>
      <c r="J29" s="53"/>
      <c r="K29" s="53"/>
      <c r="L29" s="53" t="s">
        <v>177</v>
      </c>
      <c r="M29" s="53"/>
    </row>
    <row r="30" spans="1:13" ht="15" x14ac:dyDescent="0.2">
      <c r="A30" s="54">
        <v>27</v>
      </c>
      <c r="B30" s="53"/>
      <c r="C30" s="53" t="s">
        <v>138</v>
      </c>
      <c r="D30" s="53"/>
      <c r="E30" s="53"/>
      <c r="F30" s="53"/>
      <c r="G30" s="53"/>
      <c r="H30" s="53"/>
      <c r="I30" s="53" t="s">
        <v>164</v>
      </c>
      <c r="J30" s="53"/>
      <c r="K30" s="53"/>
      <c r="L30" s="53" t="s">
        <v>178</v>
      </c>
      <c r="M30" s="53"/>
    </row>
    <row r="31" spans="1:13" ht="15" x14ac:dyDescent="0.2">
      <c r="A31" s="54">
        <v>28</v>
      </c>
      <c r="B31" s="53"/>
      <c r="C31" s="53" t="s">
        <v>139</v>
      </c>
      <c r="D31" s="53" t="s">
        <v>23</v>
      </c>
      <c r="E31" s="53"/>
      <c r="F31" s="53"/>
      <c r="G31" s="53"/>
      <c r="H31" s="53"/>
      <c r="I31" s="53" t="s">
        <v>164</v>
      </c>
      <c r="J31" s="53"/>
      <c r="K31" s="53"/>
      <c r="L31" s="53"/>
      <c r="M31" s="53"/>
    </row>
    <row r="32" spans="1:13" ht="15" x14ac:dyDescent="0.2">
      <c r="A32" s="54">
        <v>29</v>
      </c>
      <c r="B32" s="53"/>
      <c r="C32" s="53"/>
      <c r="D32" s="53"/>
      <c r="E32" s="53"/>
      <c r="F32" s="53"/>
      <c r="G32" s="53"/>
      <c r="H32" s="53"/>
      <c r="I32" s="53"/>
      <c r="J32" s="53"/>
      <c r="K32" s="53" t="s">
        <v>170</v>
      </c>
      <c r="L32" s="53"/>
      <c r="M32" s="53"/>
    </row>
    <row r="33" spans="1:13" ht="15" x14ac:dyDescent="0.2">
      <c r="A33" s="54">
        <v>30</v>
      </c>
      <c r="B33" s="53"/>
      <c r="C33" s="53"/>
      <c r="D33" s="53"/>
      <c r="E33" s="53"/>
      <c r="F33" s="53"/>
      <c r="G33" s="53"/>
      <c r="H33" s="53"/>
      <c r="I33" s="53"/>
      <c r="J33" s="53" t="s">
        <v>168</v>
      </c>
      <c r="K33" s="53"/>
      <c r="L33" s="53"/>
      <c r="M33" s="53"/>
    </row>
    <row r="34" spans="1:13" ht="15" x14ac:dyDescent="0.2">
      <c r="A34" s="54">
        <v>31</v>
      </c>
      <c r="B34" s="53"/>
      <c r="C34" s="53"/>
      <c r="D34" s="53"/>
      <c r="E34" s="53"/>
      <c r="F34" s="53"/>
      <c r="G34" s="53"/>
      <c r="H34" s="53"/>
      <c r="I34" s="53"/>
      <c r="J34" s="53"/>
      <c r="K34" s="53"/>
      <c r="L34" s="53"/>
      <c r="M34" s="53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BE42188E-9E30-4140-9522-87DFC4A39F84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Janvier</vt:lpstr>
      <vt:lpstr>Fevrier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A l'année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Blank monthly calendar</dc:title>
  <dc:creator>poste</dc:creator>
  <cp:lastModifiedBy>poste</cp:lastModifiedBy>
  <dcterms:created xsi:type="dcterms:W3CDTF">2015-12-03T15:00:50Z</dcterms:created>
  <dcterms:modified xsi:type="dcterms:W3CDTF">2015-12-07T07:32:11Z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TC102695969990</vt:lpwstr>
  </property>
</Properties>
</file>