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43" i="3" l="1"/>
  <c r="E43" i="3" s="1"/>
  <c r="E42" i="3"/>
  <c r="D42" i="3"/>
  <c r="G42" i="3" s="1"/>
  <c r="H42" i="3" s="1"/>
  <c r="D41" i="3"/>
  <c r="E41" i="3" s="1"/>
  <c r="G39" i="3"/>
  <c r="F39" i="3"/>
  <c r="H39" i="3" s="1"/>
  <c r="D39" i="3"/>
  <c r="G38" i="3"/>
  <c r="H38" i="3" s="1"/>
  <c r="D38" i="3"/>
  <c r="F38" i="3" s="1"/>
  <c r="G37" i="3"/>
  <c r="F37" i="3"/>
  <c r="H37" i="3" s="1"/>
  <c r="D37" i="3"/>
  <c r="G36" i="3"/>
  <c r="D36" i="3"/>
  <c r="F36" i="3" s="1"/>
  <c r="G35" i="3"/>
  <c r="F35" i="3"/>
  <c r="H35" i="3" s="1"/>
  <c r="D35" i="3"/>
  <c r="G34" i="3"/>
  <c r="H34" i="3" s="1"/>
  <c r="F34" i="3"/>
  <c r="D34" i="3"/>
  <c r="H32" i="3"/>
  <c r="F32" i="3"/>
  <c r="F31" i="3"/>
  <c r="H31" i="3" s="1"/>
  <c r="D29" i="3"/>
  <c r="D40" i="3" s="1"/>
  <c r="D28" i="3"/>
  <c r="E27" i="3"/>
  <c r="D27" i="3"/>
  <c r="G27" i="3" s="1"/>
  <c r="H27" i="3" s="1"/>
  <c r="D26" i="3"/>
  <c r="E26" i="3" s="1"/>
  <c r="E25" i="3"/>
  <c r="D25" i="3"/>
  <c r="G25" i="3" s="1"/>
  <c r="H25" i="3" s="1"/>
  <c r="G23" i="3"/>
  <c r="D23" i="3"/>
  <c r="F23" i="3" s="1"/>
  <c r="G22" i="3"/>
  <c r="F22" i="3"/>
  <c r="H22" i="3" s="1"/>
  <c r="D22" i="3"/>
  <c r="G21" i="3"/>
  <c r="H21" i="3" s="1"/>
  <c r="F21" i="3"/>
  <c r="D21" i="3"/>
  <c r="G20" i="3"/>
  <c r="F20" i="3"/>
  <c r="H20" i="3" s="1"/>
  <c r="D20" i="3"/>
  <c r="G19" i="3"/>
  <c r="H19" i="3" s="1"/>
  <c r="D19" i="3"/>
  <c r="F19" i="3" s="1"/>
  <c r="G18" i="3"/>
  <c r="F18" i="3"/>
  <c r="H18" i="3" s="1"/>
  <c r="D18" i="3"/>
  <c r="F16" i="3"/>
  <c r="H16" i="3" s="1"/>
  <c r="H15" i="3"/>
  <c r="F15" i="3"/>
  <c r="D13" i="3"/>
  <c r="D24" i="3" s="1"/>
  <c r="D12" i="3"/>
  <c r="A1" i="3"/>
  <c r="C1" i="3" s="1"/>
  <c r="D1" i="3" s="1"/>
  <c r="G10" i="1"/>
  <c r="G9" i="1"/>
  <c r="G8" i="1"/>
  <c r="G7" i="1"/>
  <c r="G6" i="1"/>
  <c r="G5" i="1"/>
  <c r="G4" i="1"/>
  <c r="G3" i="1"/>
  <c r="A2" i="3" l="1"/>
  <c r="A3" i="3" s="1"/>
  <c r="D3" i="3" s="1"/>
  <c r="F3" i="3" s="1"/>
  <c r="H3" i="3" s="1"/>
  <c r="A4" i="3"/>
  <c r="D5" i="3"/>
  <c r="D2" i="3"/>
  <c r="H23" i="3"/>
  <c r="H36" i="3"/>
  <c r="G26" i="3"/>
  <c r="H26" i="3" s="1"/>
  <c r="D30" i="3"/>
  <c r="D33" i="3"/>
  <c r="G41" i="3"/>
  <c r="H41" i="3" s="1"/>
  <c r="G43" i="3"/>
  <c r="H43" i="3" s="1"/>
  <c r="D14" i="3"/>
  <c r="D17" i="3"/>
  <c r="D4" i="3" l="1"/>
  <c r="F4" i="3" s="1"/>
  <c r="H4" i="3" s="1"/>
  <c r="A5" i="3"/>
  <c r="A6" i="3" s="1"/>
  <c r="C6" i="3" l="1"/>
  <c r="A7" i="3"/>
  <c r="C7" i="3" l="1"/>
  <c r="A8" i="3"/>
  <c r="F6" i="3"/>
  <c r="D6" i="3"/>
  <c r="G6" i="3"/>
  <c r="H6" i="3" l="1"/>
  <c r="C8" i="3"/>
  <c r="A9" i="3"/>
  <c r="F7" i="3"/>
  <c r="G7" i="3"/>
  <c r="D7" i="3"/>
  <c r="H7" i="3" l="1"/>
  <c r="C9" i="3"/>
  <c r="A10" i="3"/>
  <c r="F8" i="3"/>
  <c r="D8" i="3"/>
  <c r="G8" i="3"/>
  <c r="H8" i="3" s="1"/>
  <c r="C10" i="3" l="1"/>
  <c r="A11" i="3"/>
  <c r="F9" i="3"/>
  <c r="G9" i="3"/>
  <c r="H9" i="3" s="1"/>
  <c r="D9" i="3"/>
  <c r="C11" i="3" l="1"/>
  <c r="A12" i="3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F10" i="3"/>
  <c r="D10" i="3"/>
  <c r="G10" i="3"/>
  <c r="H10" i="3" s="1"/>
  <c r="F11" i="3" l="1"/>
  <c r="G11" i="3"/>
  <c r="D11" i="3"/>
  <c r="H11" i="3" l="1"/>
</calcChain>
</file>

<file path=xl/sharedStrings.xml><?xml version="1.0" encoding="utf-8"?>
<sst xmlns="http://schemas.openxmlformats.org/spreadsheetml/2006/main" count="64" uniqueCount="23">
  <si>
    <t>Immobilisation du Personnel</t>
  </si>
  <si>
    <t>Compagnon</t>
  </si>
  <si>
    <t>h</t>
  </si>
  <si>
    <t>Chef</t>
  </si>
  <si>
    <t>Immobilisation du Matériel</t>
  </si>
  <si>
    <t>Aléas rencontrés</t>
  </si>
  <si>
    <t>Piquage Blocs Béton</t>
  </si>
  <si>
    <t>Immobilisation du Personnel due à l'aléa</t>
  </si>
  <si>
    <t>Telescopique 12m</t>
  </si>
  <si>
    <t>MiniPelle 5T</t>
  </si>
  <si>
    <t>Dumper 1500/1800L</t>
  </si>
  <si>
    <t>BRH 5T</t>
  </si>
  <si>
    <t>Surconsommation de Matériaux due à l'aléa</t>
  </si>
  <si>
    <t>béton BPE C16/20 X0</t>
  </si>
  <si>
    <t>Intervention</t>
  </si>
  <si>
    <t>N°</t>
  </si>
  <si>
    <t>Voie</t>
  </si>
  <si>
    <t>Caténaire</t>
  </si>
  <si>
    <t>Amplitude</t>
  </si>
  <si>
    <t>Début</t>
  </si>
  <si>
    <t>-</t>
  </si>
  <si>
    <t>Fin</t>
  </si>
  <si>
    <t>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</si>
</sst>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C]d\-mmm;@"/>
    <numFmt numFmtId="165" formatCode="h:mm\ &quot;h d'amplitude de travail&quot;"/>
    <numFmt numFmtId="166" formatCode="h: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0000"/>
      <name val="DINOT"/>
      <family val="2"/>
    </font>
    <font>
      <sz val="8"/>
      <name val="DINOT"/>
      <family val="2"/>
    </font>
    <font>
      <sz val="8"/>
      <color theme="1"/>
      <name val="Calibri"/>
      <family val="2"/>
      <scheme val="minor"/>
    </font>
    <font>
      <b/>
      <sz val="8"/>
      <name val="DINOT"/>
      <family val="2"/>
    </font>
    <font>
      <sz val="8"/>
      <color theme="1"/>
      <name val="DINOT-Bold"/>
      <family val="2"/>
    </font>
    <font>
      <sz val="9"/>
      <color theme="1"/>
      <name val="DINOT-Bold"/>
      <family val="2"/>
    </font>
    <font>
      <sz val="10"/>
      <color theme="1"/>
      <name val="DINOT-Bold"/>
      <family val="2"/>
    </font>
    <font>
      <sz val="8"/>
      <color theme="1"/>
      <name val="DINOT-Light"/>
      <family val="2"/>
    </font>
    <font>
      <sz val="10"/>
      <color theme="1"/>
      <name val="DINOT"/>
      <family val="2"/>
    </font>
    <font>
      <sz val="8"/>
      <color theme="1"/>
      <name val="DINOT"/>
      <family val="2"/>
    </font>
    <font>
      <b/>
      <sz val="8"/>
      <color theme="1"/>
      <name val="DINO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166" fontId="3" fillId="0" borderId="5" xfId="1" applyNumberFormat="1" applyFont="1" applyFill="1" applyBorder="1" applyAlignment="1" applyProtection="1">
      <alignment horizontal="right" vertical="center"/>
      <protection locked="0"/>
    </xf>
    <xf numFmtId="166" fontId="3" fillId="0" borderId="5" xfId="1" applyNumberFormat="1" applyFont="1" applyFill="1" applyBorder="1" applyAlignment="1" applyProtection="1">
      <alignment horizontal="right" vertical="center"/>
    </xf>
    <xf numFmtId="14" fontId="6" fillId="0" borderId="7" xfId="0" applyNumberFormat="1" applyFont="1" applyBorder="1" applyAlignment="1">
      <alignment horizontal="right"/>
    </xf>
    <xf numFmtId="1" fontId="7" fillId="0" borderId="8" xfId="0" applyNumberFormat="1" applyFont="1" applyBorder="1" applyAlignment="1">
      <alignment horizontal="center" wrapText="1"/>
    </xf>
    <xf numFmtId="0" fontId="8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left" vertical="center"/>
    </xf>
    <xf numFmtId="1" fontId="10" fillId="0" borderId="7" xfId="0" applyNumberFormat="1" applyFont="1" applyBorder="1" applyAlignment="1">
      <alignment horizontal="center"/>
    </xf>
    <xf numFmtId="166" fontId="10" fillId="0" borderId="10" xfId="0" applyNumberFormat="1" applyFont="1" applyBorder="1" applyAlignment="1">
      <alignment horizontal="center"/>
    </xf>
    <xf numFmtId="166" fontId="10" fillId="0" borderId="11" xfId="0" applyNumberFormat="1" applyFont="1" applyBorder="1" applyAlignment="1">
      <alignment horizontal="center"/>
    </xf>
    <xf numFmtId="166" fontId="8" fillId="0" borderId="9" xfId="0" applyNumberFormat="1" applyFont="1" applyBorder="1" applyAlignment="1">
      <alignment horizontal="center"/>
    </xf>
    <xf numFmtId="166" fontId="10" fillId="0" borderId="12" xfId="0" applyNumberFormat="1" applyFont="1" applyBorder="1" applyAlignment="1">
      <alignment horizontal="center"/>
    </xf>
    <xf numFmtId="166" fontId="10" fillId="0" borderId="13" xfId="0" applyNumberFormat="1" applyFont="1" applyBorder="1" applyAlignment="1">
      <alignment horizontal="center"/>
    </xf>
    <xf numFmtId="166" fontId="10" fillId="0" borderId="15" xfId="0" applyNumberFormat="1" applyFont="1" applyBorder="1" applyAlignment="1">
      <alignment horizontal="center"/>
    </xf>
    <xf numFmtId="166" fontId="10" fillId="0" borderId="16" xfId="0" applyNumberFormat="1" applyFont="1" applyBorder="1" applyAlignment="1">
      <alignment horizontal="center"/>
    </xf>
    <xf numFmtId="166" fontId="8" fillId="0" borderId="14" xfId="0" applyNumberFormat="1" applyFont="1" applyBorder="1" applyAlignment="1">
      <alignment horizontal="center"/>
    </xf>
    <xf numFmtId="1" fontId="8" fillId="0" borderId="9" xfId="0" applyNumberFormat="1" applyFont="1" applyBorder="1" applyAlignment="1">
      <alignment horizontal="center" vertical="center"/>
    </xf>
    <xf numFmtId="1" fontId="0" fillId="0" borderId="9" xfId="0" applyNumberFormat="1" applyBorder="1"/>
    <xf numFmtId="1" fontId="10" fillId="0" borderId="10" xfId="0" applyNumberFormat="1" applyFont="1" applyBorder="1" applyAlignment="1">
      <alignment horizontal="center"/>
    </xf>
    <xf numFmtId="1" fontId="10" fillId="0" borderId="12" xfId="0" applyNumberFormat="1" applyFont="1" applyBorder="1" applyAlignment="1">
      <alignment horizontal="center"/>
    </xf>
    <xf numFmtId="1" fontId="10" fillId="0" borderId="15" xfId="0" applyNumberFormat="1" applyFont="1" applyBorder="1" applyAlignment="1">
      <alignment horizontal="center"/>
    </xf>
    <xf numFmtId="1" fontId="11" fillId="0" borderId="0" xfId="0" applyNumberFormat="1" applyFont="1" applyProtection="1">
      <protection locked="0"/>
    </xf>
    <xf numFmtId="164" fontId="12" fillId="0" borderId="1" xfId="0" applyNumberFormat="1" applyFont="1" applyBorder="1" applyAlignment="1" applyProtection="1">
      <alignment horizontal="center" vertical="top"/>
      <protection locked="0"/>
    </xf>
    <xf numFmtId="165" fontId="2" fillId="2" borderId="2" xfId="0" applyNumberFormat="1" applyFont="1" applyFill="1" applyBorder="1" applyAlignment="1" applyProtection="1">
      <alignment horizontal="left" vertical="center" wrapText="1"/>
    </xf>
    <xf numFmtId="1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166" fontId="3" fillId="2" borderId="2" xfId="1" applyNumberFormat="1" applyFont="1" applyFill="1" applyBorder="1" applyAlignment="1" applyProtection="1">
      <alignment horizontal="right" vertical="center"/>
    </xf>
    <xf numFmtId="2" fontId="3" fillId="2" borderId="2" xfId="0" applyNumberFormat="1" applyFont="1" applyFill="1" applyBorder="1" applyAlignment="1" applyProtection="1">
      <alignment vertical="center"/>
    </xf>
    <xf numFmtId="4" fontId="3" fillId="2" borderId="3" xfId="0" applyNumberFormat="1" applyFont="1" applyFill="1" applyBorder="1" applyAlignment="1" applyProtection="1">
      <alignment horizontal="right" vertical="center" indent="1"/>
    </xf>
    <xf numFmtId="164" fontId="12" fillId="0" borderId="4" xfId="0" applyNumberFormat="1" applyFont="1" applyBorder="1" applyAlignment="1" applyProtection="1">
      <alignment horizontal="center" vertical="top"/>
      <protection locked="0"/>
    </xf>
    <xf numFmtId="0" fontId="5" fillId="0" borderId="5" xfId="0" applyFont="1" applyBorder="1" applyAlignment="1" applyProtection="1">
      <alignment horizontal="left" vertical="center" wrapText="1"/>
    </xf>
    <xf numFmtId="1" fontId="11" fillId="0" borderId="5" xfId="0" applyNumberFormat="1" applyFont="1" applyBorder="1" applyAlignment="1" applyProtection="1">
      <alignment horizontal="center" vertical="center"/>
    </xf>
    <xf numFmtId="0" fontId="11" fillId="0" borderId="5" xfId="0" applyFont="1" applyBorder="1" applyProtection="1"/>
    <xf numFmtId="166" fontId="11" fillId="0" borderId="5" xfId="0" applyNumberFormat="1" applyFont="1" applyBorder="1" applyAlignment="1" applyProtection="1">
      <alignment horizontal="right" vertical="center"/>
    </xf>
    <xf numFmtId="2" fontId="11" fillId="0" borderId="5" xfId="0" applyNumberFormat="1" applyFont="1" applyBorder="1" applyAlignment="1" applyProtection="1">
      <alignment vertical="center"/>
    </xf>
    <xf numFmtId="0" fontId="11" fillId="0" borderId="6" xfId="0" applyFont="1" applyBorder="1" applyProtection="1"/>
    <xf numFmtId="0" fontId="3" fillId="0" borderId="5" xfId="0" applyFont="1" applyBorder="1" applyAlignment="1" applyProtection="1">
      <alignment horizontal="left" vertical="center" wrapText="1"/>
    </xf>
    <xf numFmtId="1" fontId="3" fillId="0" borderId="5" xfId="0" applyNumberFormat="1" applyFont="1" applyBorder="1" applyAlignment="1" applyProtection="1">
      <alignment horizontal="center" vertical="center" wrapText="1"/>
    </xf>
    <xf numFmtId="0" fontId="3" fillId="0" borderId="5" xfId="0" applyNumberFormat="1" applyFont="1" applyBorder="1" applyAlignment="1" applyProtection="1">
      <alignment horizontal="center" vertical="center"/>
    </xf>
    <xf numFmtId="166" fontId="3" fillId="0" borderId="5" xfId="0" applyNumberFormat="1" applyFont="1" applyBorder="1" applyAlignment="1" applyProtection="1">
      <alignment horizontal="right" vertical="center"/>
    </xf>
    <xf numFmtId="2" fontId="3" fillId="0" borderId="5" xfId="0" applyNumberFormat="1" applyFont="1" applyBorder="1" applyAlignment="1" applyProtection="1">
      <alignment vertical="center"/>
    </xf>
    <xf numFmtId="4" fontId="3" fillId="0" borderId="6" xfId="0" applyNumberFormat="1" applyFont="1" applyBorder="1" applyAlignment="1" applyProtection="1">
      <alignment horizontal="right" vertical="center" indent="1"/>
    </xf>
    <xf numFmtId="0" fontId="11" fillId="0" borderId="5" xfId="0" applyFont="1" applyBorder="1" applyAlignment="1" applyProtection="1">
      <alignment horizontal="center" vertical="center"/>
    </xf>
    <xf numFmtId="166" fontId="11" fillId="0" borderId="0" xfId="0" applyNumberFormat="1" applyFont="1" applyBorder="1" applyAlignment="1" applyProtection="1">
      <alignment horizontal="right" vertical="center"/>
    </xf>
    <xf numFmtId="2" fontId="3" fillId="0" borderId="5" xfId="1" applyNumberFormat="1" applyFont="1" applyBorder="1" applyAlignment="1" applyProtection="1">
      <alignment vertical="center"/>
    </xf>
    <xf numFmtId="0" fontId="3" fillId="0" borderId="5" xfId="0" applyFont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left" vertical="center" wrapText="1"/>
    </xf>
    <xf numFmtId="1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/>
    </xf>
    <xf numFmtId="166" fontId="3" fillId="2" borderId="5" xfId="1" applyNumberFormat="1" applyFont="1" applyFill="1" applyBorder="1" applyAlignment="1" applyProtection="1">
      <alignment horizontal="right" vertical="center"/>
    </xf>
    <xf numFmtId="2" fontId="3" fillId="2" borderId="5" xfId="1" applyNumberFormat="1" applyFont="1" applyFill="1" applyBorder="1" applyAlignment="1" applyProtection="1">
      <alignment vertical="center"/>
    </xf>
    <xf numFmtId="4" fontId="3" fillId="2" borderId="6" xfId="0" applyNumberFormat="1" applyFont="1" applyFill="1" applyBorder="1" applyAlignment="1" applyProtection="1">
      <alignment horizontal="right" vertical="center" indent="1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166" fontId="3" fillId="3" borderId="5" xfId="1" applyNumberFormat="1" applyFont="1" applyFill="1" applyBorder="1" applyAlignment="1" applyProtection="1">
      <alignment horizontal="right" vertical="center"/>
      <protection locked="0"/>
    </xf>
    <xf numFmtId="2" fontId="3" fillId="0" borderId="5" xfId="1" applyNumberFormat="1" applyFont="1" applyBorder="1" applyAlignment="1" applyProtection="1">
      <alignment vertical="center"/>
      <protection locked="0"/>
    </xf>
    <xf numFmtId="4" fontId="3" fillId="0" borderId="6" xfId="0" applyNumberFormat="1" applyFont="1" applyBorder="1" applyAlignment="1" applyProtection="1">
      <alignment horizontal="right" vertical="center" indent="1"/>
      <protection locked="0"/>
    </xf>
    <xf numFmtId="1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5" xfId="0" applyNumberFormat="1" applyFont="1" applyBorder="1" applyAlignment="1" applyProtection="1">
      <alignment horizontal="right" vertical="center"/>
    </xf>
    <xf numFmtId="0" fontId="0" fillId="0" borderId="0" xfId="0" applyBorder="1"/>
    <xf numFmtId="164" fontId="10" fillId="0" borderId="0" xfId="0" applyNumberFormat="1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166" fontId="8" fillId="0" borderId="0" xfId="0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ON-GROSSE.FR\LGChantiers\731-PEM-Rennes\Documents\TP\Tableau%20des%20incidences\suivi-tvx-de-nuit%20(version%201)%20(109518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"/>
      <sheetName val="Récap"/>
      <sheetName val="Quai A"/>
      <sheetName val="Quai B"/>
      <sheetName val="Quai C"/>
      <sheetName val="DEVISC"/>
      <sheetName val="MATERIEL"/>
      <sheetName val="MATERIAUX"/>
      <sheetName val="ALEAS"/>
      <sheetName val="Quai D"/>
      <sheetName val="Quai E"/>
      <sheetName val="Feuil2"/>
      <sheetName val="Feuil1"/>
    </sheetNames>
    <sheetDataSet>
      <sheetData sheetId="0">
        <row r="13">
          <cell r="E13">
            <v>0.1875</v>
          </cell>
        </row>
        <row r="16">
          <cell r="E16">
            <v>0.29166666666666669</v>
          </cell>
        </row>
      </sheetData>
      <sheetData sheetId="1"/>
      <sheetData sheetId="2"/>
      <sheetData sheetId="3"/>
      <sheetData sheetId="4">
        <row r="5">
          <cell r="B5">
            <v>40743</v>
          </cell>
          <cell r="C5">
            <v>1</v>
          </cell>
          <cell r="D5">
            <v>1.7361111111111112E-2</v>
          </cell>
          <cell r="E5">
            <v>0.1875</v>
          </cell>
          <cell r="G5">
            <v>0.17708333333333334</v>
          </cell>
          <cell r="H5">
            <v>0.15972222222222224</v>
          </cell>
          <cell r="I5">
            <v>6</v>
          </cell>
          <cell r="J5">
            <v>1</v>
          </cell>
          <cell r="K5" t="str">
            <v>BILLON</v>
          </cell>
          <cell r="L5" t="str">
            <v>Telescopique 12m</v>
          </cell>
          <cell r="M5" t="str">
            <v>MiniPelle 5T</v>
          </cell>
          <cell r="N5" t="str">
            <v>Dumper 1500/1800L</v>
          </cell>
          <cell r="S5">
            <v>0.1875</v>
          </cell>
          <cell r="T5">
            <v>2.7777777777777762E-2</v>
          </cell>
        </row>
        <row r="6">
          <cell r="B6">
            <v>40744</v>
          </cell>
          <cell r="C6">
            <v>2</v>
          </cell>
          <cell r="D6">
            <v>2.7777777777777776E-2</v>
          </cell>
          <cell r="E6">
            <v>0.19236111111111112</v>
          </cell>
          <cell r="F6">
            <v>1.7361111111111112E-2</v>
          </cell>
          <cell r="G6">
            <v>0.17708333333333334</v>
          </cell>
          <cell r="H6">
            <v>0.14930555555555558</v>
          </cell>
          <cell r="I6">
            <v>4</v>
          </cell>
          <cell r="J6">
            <v>1</v>
          </cell>
          <cell r="K6" t="str">
            <v>DACQUIN</v>
          </cell>
          <cell r="S6">
            <v>0.1875</v>
          </cell>
          <cell r="T6">
            <v>3.819444444444442E-2</v>
          </cell>
        </row>
        <row r="7">
          <cell r="B7">
            <v>40745</v>
          </cell>
          <cell r="C7">
            <v>3</v>
          </cell>
          <cell r="D7">
            <v>5.9027777777777783E-2</v>
          </cell>
          <cell r="E7">
            <v>0.1875</v>
          </cell>
          <cell r="F7">
            <v>5.4166666666666669E-2</v>
          </cell>
          <cell r="G7">
            <v>0.17708333333333334</v>
          </cell>
          <cell r="H7">
            <v>0.11805555555555555</v>
          </cell>
          <cell r="I7">
            <v>5</v>
          </cell>
          <cell r="S7">
            <v>0.1875</v>
          </cell>
          <cell r="T7">
            <v>6.9444444444444448E-2</v>
          </cell>
        </row>
        <row r="8">
          <cell r="C8">
            <v>4</v>
          </cell>
          <cell r="D8">
            <v>1.4583333333333332E-2</v>
          </cell>
          <cell r="E8">
            <v>0.1875</v>
          </cell>
          <cell r="F8">
            <v>7.6388888888888886E-3</v>
          </cell>
          <cell r="G8">
            <v>0.18402777777777779</v>
          </cell>
          <cell r="H8">
            <v>0.16944444444444445</v>
          </cell>
          <cell r="I8">
            <v>4</v>
          </cell>
          <cell r="S8">
            <v>0.1875</v>
          </cell>
          <cell r="T8">
            <v>1.8055555555555547E-2</v>
          </cell>
        </row>
        <row r="9">
          <cell r="B9">
            <v>40750</v>
          </cell>
          <cell r="C9">
            <v>5</v>
          </cell>
          <cell r="D9">
            <v>0.95138888888888884</v>
          </cell>
          <cell r="E9">
            <v>0.18055555555555555</v>
          </cell>
          <cell r="F9">
            <v>0.96458333333333324</v>
          </cell>
          <cell r="G9">
            <v>0.18055555555555555</v>
          </cell>
          <cell r="H9">
            <v>0.21597222222222234</v>
          </cell>
          <cell r="I9">
            <v>3</v>
          </cell>
          <cell r="S9">
            <v>0.1875</v>
          </cell>
          <cell r="T9">
            <v>-2.8472222222222343E-2</v>
          </cell>
        </row>
        <row r="10">
          <cell r="B10">
            <v>40751</v>
          </cell>
          <cell r="C10">
            <v>6</v>
          </cell>
          <cell r="D10">
            <v>1.3194444444444444E-2</v>
          </cell>
          <cell r="E10">
            <v>0.1875</v>
          </cell>
          <cell r="F10">
            <v>1.3888888888888888E-2</v>
          </cell>
          <cell r="G10">
            <v>0.18055555555555555</v>
          </cell>
          <cell r="H10">
            <v>0.16666666666666666</v>
          </cell>
          <cell r="I10">
            <v>3</v>
          </cell>
          <cell r="S10">
            <v>0.1875</v>
          </cell>
          <cell r="T10">
            <v>2.0833333333333343E-2</v>
          </cell>
        </row>
        <row r="11">
          <cell r="B11">
            <v>40752</v>
          </cell>
          <cell r="C11">
            <v>7</v>
          </cell>
          <cell r="D11">
            <v>0.94444444444444453</v>
          </cell>
          <cell r="E11">
            <v>0.1875</v>
          </cell>
          <cell r="F11">
            <v>0.95486111111111116</v>
          </cell>
          <cell r="G11">
            <v>0.18402777777777779</v>
          </cell>
          <cell r="H11">
            <v>0.22916666666666663</v>
          </cell>
          <cell r="I11">
            <v>5</v>
          </cell>
          <cell r="S11">
            <v>0.1875</v>
          </cell>
          <cell r="T11">
            <v>-4.166666666666663E-2</v>
          </cell>
        </row>
        <row r="12">
          <cell r="B12">
            <v>40753</v>
          </cell>
          <cell r="C12">
            <v>8</v>
          </cell>
          <cell r="D12">
            <v>0.97569444444444453</v>
          </cell>
          <cell r="E12">
            <v>0.1875</v>
          </cell>
          <cell r="F12">
            <v>0.97569444444444453</v>
          </cell>
          <cell r="G12">
            <v>0.17708333333333334</v>
          </cell>
          <cell r="H12">
            <v>0.20138888888888884</v>
          </cell>
          <cell r="I12">
            <v>5</v>
          </cell>
          <cell r="S12">
            <v>0.1875</v>
          </cell>
          <cell r="T12">
            <v>-1.388888888888884E-2</v>
          </cell>
        </row>
        <row r="13">
          <cell r="B13">
            <v>40757</v>
          </cell>
          <cell r="C13">
            <v>9</v>
          </cell>
          <cell r="D13">
            <v>0.93402777777777779</v>
          </cell>
          <cell r="E13">
            <v>0.16666666666666666</v>
          </cell>
          <cell r="F13">
            <v>0.93402777777777779</v>
          </cell>
          <cell r="G13">
            <v>0.16666666666666666</v>
          </cell>
          <cell r="H13">
            <v>0.23263888888888884</v>
          </cell>
          <cell r="I13">
            <v>3</v>
          </cell>
          <cell r="S13">
            <v>0.1875</v>
          </cell>
          <cell r="T13">
            <v>-4.513888888888884E-2</v>
          </cell>
        </row>
        <row r="14">
          <cell r="B14">
            <v>40758</v>
          </cell>
          <cell r="C14">
            <v>10</v>
          </cell>
          <cell r="D14">
            <v>0</v>
          </cell>
          <cell r="E14">
            <v>0.16666666666666666</v>
          </cell>
          <cell r="F14">
            <v>0</v>
          </cell>
          <cell r="G14">
            <v>0.16666666666666666</v>
          </cell>
          <cell r="H14">
            <v>0.16666666666666666</v>
          </cell>
          <cell r="I14">
            <v>5</v>
          </cell>
          <cell r="S14">
            <v>0.1875</v>
          </cell>
          <cell r="T14">
            <v>2.0833333333333343E-2</v>
          </cell>
        </row>
        <row r="15">
          <cell r="B15">
            <v>40759</v>
          </cell>
          <cell r="C15">
            <v>11</v>
          </cell>
          <cell r="D15">
            <v>0.95833333333333337</v>
          </cell>
          <cell r="E15">
            <v>0.18402777777777779</v>
          </cell>
          <cell r="F15">
            <v>0.97569444444444453</v>
          </cell>
          <cell r="G15">
            <v>0.18402777777777779</v>
          </cell>
          <cell r="H15">
            <v>0.20833333333333326</v>
          </cell>
          <cell r="I15">
            <v>3</v>
          </cell>
          <cell r="S15">
            <v>0.1875</v>
          </cell>
          <cell r="T15">
            <v>-2.0833333333333259E-2</v>
          </cell>
        </row>
        <row r="16">
          <cell r="B16">
            <v>40760</v>
          </cell>
          <cell r="C16">
            <v>12</v>
          </cell>
          <cell r="D16">
            <v>0.9375</v>
          </cell>
          <cell r="E16">
            <v>0.1875</v>
          </cell>
          <cell r="F16">
            <v>0.9375</v>
          </cell>
          <cell r="G16">
            <v>0.1875</v>
          </cell>
          <cell r="H16">
            <v>0.25</v>
          </cell>
          <cell r="I16">
            <v>3</v>
          </cell>
          <cell r="S16">
            <v>0.1875</v>
          </cell>
          <cell r="T16">
            <v>-6.25E-2</v>
          </cell>
        </row>
        <row r="17">
          <cell r="B17">
            <v>40764</v>
          </cell>
          <cell r="C17">
            <v>13</v>
          </cell>
          <cell r="D17">
            <v>0.9375</v>
          </cell>
          <cell r="E17">
            <v>0.1875</v>
          </cell>
          <cell r="F17">
            <v>0.9375</v>
          </cell>
          <cell r="G17">
            <v>0.1875</v>
          </cell>
          <cell r="H17">
            <v>0.25</v>
          </cell>
          <cell r="I17">
            <v>3</v>
          </cell>
          <cell r="S17">
            <v>0.1875</v>
          </cell>
          <cell r="T17">
            <v>-6.25E-2</v>
          </cell>
        </row>
        <row r="18">
          <cell r="B18">
            <v>40765</v>
          </cell>
          <cell r="C18">
            <v>14</v>
          </cell>
          <cell r="D18">
            <v>0.9375</v>
          </cell>
          <cell r="E18">
            <v>0.17708333333333334</v>
          </cell>
          <cell r="F18">
            <v>0.95138888888888884</v>
          </cell>
          <cell r="G18">
            <v>0.17708333333333334</v>
          </cell>
          <cell r="H18">
            <v>0.22569444444444453</v>
          </cell>
          <cell r="I18">
            <v>5</v>
          </cell>
          <cell r="S18">
            <v>0.1875</v>
          </cell>
          <cell r="T18">
            <v>-3.8194444444444531E-2</v>
          </cell>
        </row>
        <row r="19">
          <cell r="B19">
            <v>40766</v>
          </cell>
          <cell r="C19">
            <v>15</v>
          </cell>
          <cell r="D19">
            <v>0.95833333333333337</v>
          </cell>
          <cell r="E19">
            <v>0.18055555555555555</v>
          </cell>
          <cell r="F19">
            <v>0.95833333333333337</v>
          </cell>
          <cell r="G19">
            <v>0.18055555555555555</v>
          </cell>
          <cell r="H19">
            <v>0.22222222222222221</v>
          </cell>
          <cell r="I19">
            <v>5</v>
          </cell>
          <cell r="S19">
            <v>0.1875</v>
          </cell>
          <cell r="T19">
            <v>-3.472222222222221E-2</v>
          </cell>
        </row>
        <row r="20">
          <cell r="B20">
            <v>40767</v>
          </cell>
          <cell r="C20">
            <v>16</v>
          </cell>
          <cell r="D20">
            <v>0.95138888888888884</v>
          </cell>
          <cell r="E20">
            <v>0.17708333333333334</v>
          </cell>
          <cell r="F20">
            <v>0.95138888888888884</v>
          </cell>
          <cell r="G20">
            <v>0.17708333333333334</v>
          </cell>
          <cell r="H20">
            <v>0.22569444444444453</v>
          </cell>
          <cell r="I20">
            <v>5</v>
          </cell>
          <cell r="S20">
            <v>0.1875</v>
          </cell>
          <cell r="T20">
            <v>-3.8194444444444531E-2</v>
          </cell>
        </row>
        <row r="21">
          <cell r="B21">
            <v>40771</v>
          </cell>
          <cell r="C21">
            <v>17</v>
          </cell>
          <cell r="D21">
            <v>2.7777777777777776E-2</v>
          </cell>
          <cell r="E21">
            <v>0.17569444444444446</v>
          </cell>
          <cell r="F21">
            <v>2.7777777777777776E-2</v>
          </cell>
          <cell r="G21">
            <v>0.17569444444444446</v>
          </cell>
          <cell r="H21">
            <v>0.1479166666666667</v>
          </cell>
          <cell r="I21">
            <v>5</v>
          </cell>
          <cell r="S21">
            <v>0.1875</v>
          </cell>
          <cell r="T21">
            <v>3.9583333333333304E-2</v>
          </cell>
        </row>
        <row r="22">
          <cell r="B22">
            <v>40772</v>
          </cell>
          <cell r="C22">
            <v>18</v>
          </cell>
          <cell r="D22">
            <v>6.9444444444444441E-3</v>
          </cell>
          <cell r="E22">
            <v>0.16666666666666666</v>
          </cell>
          <cell r="F22">
            <v>6.9444444444444441E-3</v>
          </cell>
          <cell r="G22">
            <v>0.14583333333333334</v>
          </cell>
          <cell r="H22">
            <v>0.1388888888888889</v>
          </cell>
          <cell r="I22">
            <v>5</v>
          </cell>
          <cell r="S22">
            <v>0.1875</v>
          </cell>
          <cell r="T22">
            <v>4.8611111111111105E-2</v>
          </cell>
        </row>
        <row r="23">
          <cell r="B23">
            <v>40773</v>
          </cell>
          <cell r="C23">
            <v>19</v>
          </cell>
          <cell r="D23">
            <v>3.125E-2</v>
          </cell>
          <cell r="E23">
            <v>0.16666666666666666</v>
          </cell>
          <cell r="F23">
            <v>1.3888888888888888E-2</v>
          </cell>
          <cell r="G23">
            <v>0.16666666666666666</v>
          </cell>
          <cell r="H23">
            <v>0.13541666666666666</v>
          </cell>
          <cell r="I23">
            <v>6</v>
          </cell>
          <cell r="S23">
            <v>0.1875</v>
          </cell>
          <cell r="T23">
            <v>5.2083333333333343E-2</v>
          </cell>
        </row>
        <row r="24">
          <cell r="B24">
            <v>40774</v>
          </cell>
          <cell r="C24">
            <v>20</v>
          </cell>
          <cell r="D24">
            <v>0.97916666666666663</v>
          </cell>
          <cell r="E24">
            <v>0.16666666666666666</v>
          </cell>
          <cell r="F24">
            <v>1.3888888888888888E-2</v>
          </cell>
          <cell r="G24">
            <v>0.16666666666666666</v>
          </cell>
          <cell r="H24">
            <v>0.15277777777777776</v>
          </cell>
          <cell r="I24">
            <v>6</v>
          </cell>
          <cell r="S24">
            <v>0.1875</v>
          </cell>
          <cell r="T24">
            <v>3.4722222222222238E-2</v>
          </cell>
        </row>
        <row r="25">
          <cell r="B25">
            <v>40778</v>
          </cell>
          <cell r="C25">
            <v>21</v>
          </cell>
          <cell r="S25">
            <v>0.1875</v>
          </cell>
        </row>
        <row r="26">
          <cell r="B26">
            <v>40779</v>
          </cell>
          <cell r="C26">
            <v>22</v>
          </cell>
          <cell r="S26">
            <v>0.1875</v>
          </cell>
        </row>
        <row r="27">
          <cell r="B27">
            <v>40780</v>
          </cell>
          <cell r="C27">
            <v>23</v>
          </cell>
          <cell r="S27">
            <v>0.1875</v>
          </cell>
        </row>
        <row r="28">
          <cell r="B28">
            <v>40781</v>
          </cell>
          <cell r="C28">
            <v>24</v>
          </cell>
          <cell r="S28">
            <v>0.1875</v>
          </cell>
        </row>
        <row r="29">
          <cell r="B29">
            <v>40785</v>
          </cell>
          <cell r="C29">
            <v>25</v>
          </cell>
          <cell r="D29">
            <v>6.9444444444444441E-3</v>
          </cell>
          <cell r="E29">
            <v>0.18055555555555555</v>
          </cell>
          <cell r="F29">
            <v>3.8194444444444441E-2</v>
          </cell>
          <cell r="G29">
            <v>0.18055555555555555</v>
          </cell>
          <cell r="H29">
            <v>0.1423611111111111</v>
          </cell>
          <cell r="I29">
            <v>3</v>
          </cell>
          <cell r="S29">
            <v>0.1875</v>
          </cell>
          <cell r="T29">
            <v>4.5138888888888895E-2</v>
          </cell>
        </row>
        <row r="30">
          <cell r="B30">
            <v>40786</v>
          </cell>
          <cell r="C30">
            <v>26</v>
          </cell>
          <cell r="D30">
            <v>4.8611111111111112E-3</v>
          </cell>
          <cell r="E30">
            <v>0.18055555555555555</v>
          </cell>
          <cell r="F30">
            <v>1.3194444444444444E-2</v>
          </cell>
          <cell r="G30">
            <v>0.18055555555555555</v>
          </cell>
          <cell r="H30">
            <v>0.1673611111111111</v>
          </cell>
          <cell r="I30">
            <v>3</v>
          </cell>
          <cell r="S30">
            <v>0.1875</v>
          </cell>
          <cell r="T30">
            <v>2.0138888888888901E-2</v>
          </cell>
        </row>
        <row r="31">
          <cell r="B31">
            <v>40787</v>
          </cell>
          <cell r="C31">
            <v>27</v>
          </cell>
          <cell r="D31">
            <v>0</v>
          </cell>
          <cell r="E31">
            <v>0.18055555555555555</v>
          </cell>
          <cell r="F31">
            <v>1.0416666666666666E-2</v>
          </cell>
          <cell r="G31">
            <v>0.18055555555555555</v>
          </cell>
          <cell r="H31">
            <v>0.1701388888888889</v>
          </cell>
          <cell r="I31">
            <v>3</v>
          </cell>
          <cell r="S31">
            <v>0.1875</v>
          </cell>
          <cell r="T31">
            <v>1.7361111111111105E-2</v>
          </cell>
        </row>
        <row r="32">
          <cell r="B32">
            <v>40788</v>
          </cell>
          <cell r="C32">
            <v>28</v>
          </cell>
          <cell r="D32">
            <v>2.7777777777777779E-3</v>
          </cell>
          <cell r="E32">
            <v>0.18055555555555555</v>
          </cell>
          <cell r="F32">
            <v>6.9444444444444441E-3</v>
          </cell>
          <cell r="G32">
            <v>0.18055555555555555</v>
          </cell>
          <cell r="H32">
            <v>0.1736111111111111</v>
          </cell>
          <cell r="I32">
            <v>4</v>
          </cell>
          <cell r="S32">
            <v>0.1875</v>
          </cell>
          <cell r="T32">
            <v>1.3888888888888895E-2</v>
          </cell>
        </row>
        <row r="33">
          <cell r="B33">
            <v>40789</v>
          </cell>
          <cell r="C33">
            <v>29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4</v>
          </cell>
          <cell r="S33">
            <v>0.1875</v>
          </cell>
          <cell r="T33">
            <v>0.1875</v>
          </cell>
        </row>
        <row r="34">
          <cell r="B34">
            <v>40792</v>
          </cell>
          <cell r="C34">
            <v>30</v>
          </cell>
          <cell r="D34">
            <v>8.3333333333333332E-3</v>
          </cell>
          <cell r="E34">
            <v>0.16666666666666666</v>
          </cell>
          <cell r="F34">
            <v>1.9444444444444445E-2</v>
          </cell>
          <cell r="G34">
            <v>0.16666666666666666</v>
          </cell>
          <cell r="H34">
            <v>0.1472222222222222</v>
          </cell>
          <cell r="I34">
            <v>4</v>
          </cell>
          <cell r="S34">
            <v>0.1875</v>
          </cell>
          <cell r="T34">
            <v>4.0277777777777801E-2</v>
          </cell>
        </row>
        <row r="35">
          <cell r="B35">
            <v>40793</v>
          </cell>
          <cell r="C35">
            <v>31</v>
          </cell>
          <cell r="D35">
            <v>4.8611111111111112E-3</v>
          </cell>
          <cell r="E35">
            <v>0.17500000000000002</v>
          </cell>
          <cell r="F35">
            <v>2.4305555555555556E-2</v>
          </cell>
          <cell r="G35">
            <v>0.17500000000000002</v>
          </cell>
          <cell r="H35">
            <v>0.15069444444444446</v>
          </cell>
          <cell r="I35">
            <v>4</v>
          </cell>
          <cell r="S35">
            <v>0.1875</v>
          </cell>
          <cell r="T35">
            <v>3.6805555555555536E-2</v>
          </cell>
        </row>
        <row r="36">
          <cell r="B36">
            <v>40794</v>
          </cell>
          <cell r="C36">
            <v>32</v>
          </cell>
          <cell r="D36">
            <v>0.95138888888888884</v>
          </cell>
          <cell r="E36">
            <v>0.1875</v>
          </cell>
          <cell r="F36">
            <v>2.0833333333333333E-3</v>
          </cell>
          <cell r="G36">
            <v>0.1875</v>
          </cell>
          <cell r="H36">
            <v>0.23611111111111116</v>
          </cell>
          <cell r="I36">
            <v>4</v>
          </cell>
          <cell r="S36">
            <v>0.1875</v>
          </cell>
          <cell r="T36">
            <v>-4.861111111111116E-2</v>
          </cell>
        </row>
        <row r="37">
          <cell r="B37">
            <v>40795</v>
          </cell>
          <cell r="C37">
            <v>33</v>
          </cell>
          <cell r="D37">
            <v>0.94930555555555562</v>
          </cell>
          <cell r="E37">
            <v>0.18541666666666667</v>
          </cell>
          <cell r="F37">
            <v>0.98888888888888893</v>
          </cell>
          <cell r="G37">
            <v>0.18472222222222223</v>
          </cell>
          <cell r="H37">
            <v>0.1958333333333333</v>
          </cell>
          <cell r="I37">
            <v>3</v>
          </cell>
          <cell r="S37">
            <v>0.1875</v>
          </cell>
          <cell r="T37">
            <v>-8.3333333333333037E-3</v>
          </cell>
        </row>
        <row r="38">
          <cell r="B38">
            <v>40796</v>
          </cell>
          <cell r="C38">
            <v>34</v>
          </cell>
          <cell r="D38">
            <v>0.97777777777777775</v>
          </cell>
          <cell r="E38">
            <v>0.1875</v>
          </cell>
          <cell r="F38">
            <v>0.97777777777777775</v>
          </cell>
          <cell r="G38">
            <v>0.1875</v>
          </cell>
          <cell r="H38">
            <v>0.20972222222222225</v>
          </cell>
          <cell r="I38">
            <v>3</v>
          </cell>
          <cell r="S38">
            <v>0.1875</v>
          </cell>
          <cell r="T38">
            <v>-2.2222222222222254E-2</v>
          </cell>
        </row>
        <row r="39">
          <cell r="B39">
            <v>40799</v>
          </cell>
          <cell r="C39">
            <v>35</v>
          </cell>
          <cell r="D39">
            <v>0.9555555555555556</v>
          </cell>
          <cell r="E39">
            <v>0.1875</v>
          </cell>
          <cell r="F39">
            <v>0.97083333333333333</v>
          </cell>
          <cell r="G39">
            <v>0.1875</v>
          </cell>
          <cell r="H39">
            <v>0.21666666666666667</v>
          </cell>
          <cell r="I39">
            <v>4</v>
          </cell>
          <cell r="S39">
            <v>0.1875</v>
          </cell>
          <cell r="T39">
            <v>-2.9166666666666674E-2</v>
          </cell>
        </row>
        <row r="40">
          <cell r="B40">
            <v>40800</v>
          </cell>
          <cell r="C40">
            <v>36</v>
          </cell>
          <cell r="D40">
            <v>0.94444444444444453</v>
          </cell>
          <cell r="E40">
            <v>0.18263888888888891</v>
          </cell>
          <cell r="F40">
            <v>0.95833333333333337</v>
          </cell>
          <cell r="G40">
            <v>0.18055555555555555</v>
          </cell>
          <cell r="H40">
            <v>0.22222222222222221</v>
          </cell>
          <cell r="I40">
            <v>4</v>
          </cell>
          <cell r="S40">
            <v>0.1875</v>
          </cell>
          <cell r="T40">
            <v>-3.472222222222221E-2</v>
          </cell>
        </row>
        <row r="41">
          <cell r="B41">
            <v>40801</v>
          </cell>
          <cell r="C41">
            <v>37</v>
          </cell>
          <cell r="D41">
            <v>0.95416666666666661</v>
          </cell>
          <cell r="E41">
            <v>0.18194444444444444</v>
          </cell>
          <cell r="F41">
            <v>0.94374999999999998</v>
          </cell>
          <cell r="G41">
            <v>0.18402777777777779</v>
          </cell>
          <cell r="H41">
            <v>0.22777777777777786</v>
          </cell>
          <cell r="I41">
            <v>4</v>
          </cell>
          <cell r="S41">
            <v>0.1875</v>
          </cell>
          <cell r="T41">
            <v>-4.0277777777777857E-2</v>
          </cell>
        </row>
        <row r="42">
          <cell r="B42">
            <v>40802</v>
          </cell>
          <cell r="C42">
            <v>38</v>
          </cell>
          <cell r="D42">
            <v>0.95624999999999993</v>
          </cell>
          <cell r="E42">
            <v>0.18472222222222223</v>
          </cell>
          <cell r="F42">
            <v>0.94930555555555562</v>
          </cell>
          <cell r="G42">
            <v>0.18472222222222223</v>
          </cell>
          <cell r="H42">
            <v>0.2284722222222223</v>
          </cell>
          <cell r="I42">
            <v>4</v>
          </cell>
          <cell r="S42">
            <v>0.1875</v>
          </cell>
          <cell r="T42">
            <v>-4.0972222222222299E-2</v>
          </cell>
        </row>
        <row r="43">
          <cell r="B43">
            <v>40803</v>
          </cell>
          <cell r="C43">
            <v>39</v>
          </cell>
          <cell r="D43">
            <v>0.99305555555555547</v>
          </cell>
          <cell r="E43">
            <v>0.17361111111111113</v>
          </cell>
          <cell r="F43">
            <v>0.98333333333333339</v>
          </cell>
          <cell r="G43">
            <v>0.17361111111111113</v>
          </cell>
          <cell r="H43">
            <v>0.18055555555555569</v>
          </cell>
          <cell r="I43">
            <v>4</v>
          </cell>
          <cell r="S43">
            <v>0.1875</v>
          </cell>
          <cell r="T43">
            <v>6.9444444444443088E-3</v>
          </cell>
        </row>
        <row r="44">
          <cell r="B44">
            <v>40806</v>
          </cell>
          <cell r="C44">
            <v>40</v>
          </cell>
          <cell r="D44">
            <v>9.0277777777777787E-3</v>
          </cell>
          <cell r="E44">
            <v>0.18055555555555555</v>
          </cell>
          <cell r="F44">
            <v>1.5277777777777777E-2</v>
          </cell>
          <cell r="G44">
            <v>0.17708333333333334</v>
          </cell>
          <cell r="H44">
            <v>0.16180555555555556</v>
          </cell>
          <cell r="I44">
            <v>4</v>
          </cell>
          <cell r="S44">
            <v>0.1875</v>
          </cell>
          <cell r="T44">
            <v>2.5694444444444436E-2</v>
          </cell>
        </row>
        <row r="45">
          <cell r="B45">
            <v>40807</v>
          </cell>
          <cell r="C45">
            <v>41</v>
          </cell>
          <cell r="D45">
            <v>6.9444444444444447E-4</v>
          </cell>
          <cell r="E45">
            <v>0.17708333333333334</v>
          </cell>
          <cell r="F45">
            <v>3.472222222222222E-3</v>
          </cell>
          <cell r="G45">
            <v>0.17708333333333334</v>
          </cell>
          <cell r="H45">
            <v>0.17361111111111113</v>
          </cell>
          <cell r="I45">
            <v>4</v>
          </cell>
          <cell r="S45">
            <v>0.1875</v>
          </cell>
          <cell r="T45">
            <v>1.3888888888888867E-2</v>
          </cell>
        </row>
        <row r="46">
          <cell r="B46">
            <v>40808</v>
          </cell>
          <cell r="C46">
            <v>42</v>
          </cell>
          <cell r="D46">
            <v>2.4999999999999998E-2</v>
          </cell>
          <cell r="E46">
            <v>0.18055555555555555</v>
          </cell>
          <cell r="F46">
            <v>0.94097222222222221</v>
          </cell>
          <cell r="G46">
            <v>0.17013888888888887</v>
          </cell>
          <cell r="H46">
            <v>0.15555555555555556</v>
          </cell>
          <cell r="I46">
            <v>4</v>
          </cell>
          <cell r="S46">
            <v>0.1875</v>
          </cell>
          <cell r="T46">
            <v>3.1944444444444442E-2</v>
          </cell>
        </row>
        <row r="47">
          <cell r="B47">
            <v>40809</v>
          </cell>
          <cell r="C47">
            <v>43</v>
          </cell>
          <cell r="D47">
            <v>1.2499999999999999E-2</v>
          </cell>
          <cell r="E47">
            <v>0.18055555555555555</v>
          </cell>
          <cell r="F47">
            <v>7.6388888888888886E-3</v>
          </cell>
          <cell r="G47">
            <v>0.17708333333333334</v>
          </cell>
          <cell r="H47">
            <v>0.16805555555555554</v>
          </cell>
          <cell r="I47">
            <v>4</v>
          </cell>
          <cell r="S47">
            <v>0.1875</v>
          </cell>
          <cell r="T47">
            <v>1.9444444444444459E-2</v>
          </cell>
        </row>
        <row r="48">
          <cell r="B48">
            <v>40810</v>
          </cell>
          <cell r="C48">
            <v>44</v>
          </cell>
          <cell r="D48">
            <v>1.3888888888888888E-2</v>
          </cell>
          <cell r="E48">
            <v>0.17708333333333334</v>
          </cell>
          <cell r="F48">
            <v>1.7361111111111112E-2</v>
          </cell>
          <cell r="G48">
            <v>0.17708333333333334</v>
          </cell>
          <cell r="H48">
            <v>0.15972222222222224</v>
          </cell>
          <cell r="I48">
            <v>4</v>
          </cell>
          <cell r="S48">
            <v>0.1875</v>
          </cell>
          <cell r="T48">
            <v>2.7777777777777762E-2</v>
          </cell>
        </row>
        <row r="49">
          <cell r="B49">
            <v>40813</v>
          </cell>
          <cell r="C49">
            <v>45</v>
          </cell>
          <cell r="I49">
            <v>0</v>
          </cell>
          <cell r="S49">
            <v>0.1875</v>
          </cell>
        </row>
        <row r="50">
          <cell r="B50">
            <v>40814</v>
          </cell>
          <cell r="C50">
            <v>46</v>
          </cell>
          <cell r="D50">
            <v>0.95972222222222225</v>
          </cell>
          <cell r="E50">
            <v>0.17708333333333334</v>
          </cell>
          <cell r="F50">
            <v>0.95000000000000007</v>
          </cell>
          <cell r="G50">
            <v>0.17708333333333334</v>
          </cell>
          <cell r="H50">
            <v>0.21736111111111112</v>
          </cell>
          <cell r="I50">
            <v>4</v>
          </cell>
          <cell r="S50">
            <v>0.1875</v>
          </cell>
          <cell r="T50">
            <v>-2.9861111111111116E-2</v>
          </cell>
        </row>
        <row r="51">
          <cell r="B51">
            <v>40815</v>
          </cell>
          <cell r="C51">
            <v>47</v>
          </cell>
          <cell r="D51">
            <v>0.9375</v>
          </cell>
          <cell r="E51">
            <v>0.18055555555555555</v>
          </cell>
          <cell r="F51">
            <v>0.9868055555555556</v>
          </cell>
          <cell r="G51">
            <v>0.16666666666666666</v>
          </cell>
          <cell r="H51">
            <v>0.17986111111111103</v>
          </cell>
          <cell r="I51">
            <v>4</v>
          </cell>
          <cell r="S51">
            <v>0.1875</v>
          </cell>
          <cell r="T51">
            <v>7.6388888888889728E-3</v>
          </cell>
        </row>
        <row r="52">
          <cell r="B52">
            <v>40816</v>
          </cell>
          <cell r="C52">
            <v>48</v>
          </cell>
          <cell r="D52">
            <v>0.95694444444444438</v>
          </cell>
          <cell r="E52">
            <v>0.17708333333333334</v>
          </cell>
          <cell r="F52">
            <v>0.9604166666666667</v>
          </cell>
          <cell r="G52">
            <v>0.17708333333333334</v>
          </cell>
          <cell r="H52">
            <v>0.21666666666666667</v>
          </cell>
          <cell r="I52">
            <v>4</v>
          </cell>
          <cell r="S52">
            <v>0.1875</v>
          </cell>
          <cell r="T52">
            <v>-2.9166666666666674E-2</v>
          </cell>
        </row>
        <row r="53">
          <cell r="B53">
            <v>40817</v>
          </cell>
          <cell r="C53">
            <v>49</v>
          </cell>
          <cell r="D53">
            <v>0.97569444444444453</v>
          </cell>
          <cell r="E53">
            <v>0.17708333333333334</v>
          </cell>
          <cell r="F53">
            <v>0.98472222222222217</v>
          </cell>
          <cell r="G53">
            <v>0.17708333333333334</v>
          </cell>
          <cell r="H53">
            <v>0.1923611111111112</v>
          </cell>
          <cell r="I53">
            <v>4</v>
          </cell>
          <cell r="S53">
            <v>0.1875</v>
          </cell>
          <cell r="T53">
            <v>-4.8611111111112049E-3</v>
          </cell>
        </row>
        <row r="54">
          <cell r="B54">
            <v>40820</v>
          </cell>
          <cell r="C54">
            <v>50</v>
          </cell>
          <cell r="D54">
            <v>0.94861111111111107</v>
          </cell>
          <cell r="E54">
            <v>0.18055555555555555</v>
          </cell>
          <cell r="F54">
            <v>0.98263888888888884</v>
          </cell>
          <cell r="G54">
            <v>0.16666666666666666</v>
          </cell>
          <cell r="H54">
            <v>0.18402777777777779</v>
          </cell>
          <cell r="I54">
            <v>4</v>
          </cell>
          <cell r="S54">
            <v>0.1875</v>
          </cell>
          <cell r="T54">
            <v>3.4722222222222099E-3</v>
          </cell>
        </row>
        <row r="55">
          <cell r="B55">
            <v>40821</v>
          </cell>
          <cell r="C55">
            <v>51</v>
          </cell>
          <cell r="D55">
            <v>0.94236111111111109</v>
          </cell>
          <cell r="E55">
            <v>0.17708333333333334</v>
          </cell>
          <cell r="F55">
            <v>0.96180555555555547</v>
          </cell>
          <cell r="G55">
            <v>0.16666666666666666</v>
          </cell>
          <cell r="H55">
            <v>0.20486111111111116</v>
          </cell>
          <cell r="I55">
            <v>4</v>
          </cell>
          <cell r="S55">
            <v>0.1875</v>
          </cell>
          <cell r="T55">
            <v>-1.736111111111116E-2</v>
          </cell>
        </row>
        <row r="56">
          <cell r="B56">
            <v>40822</v>
          </cell>
          <cell r="C56">
            <v>52</v>
          </cell>
          <cell r="D56">
            <v>0.96666666666666667</v>
          </cell>
          <cell r="E56">
            <v>0.1875</v>
          </cell>
          <cell r="F56">
            <v>0.99444444444444446</v>
          </cell>
          <cell r="G56">
            <v>0.1875</v>
          </cell>
          <cell r="H56">
            <v>0.19305555555555554</v>
          </cell>
          <cell r="I56">
            <v>4</v>
          </cell>
          <cell r="S56">
            <v>0.1875</v>
          </cell>
          <cell r="T56">
            <v>-5.5555555555555358E-3</v>
          </cell>
        </row>
        <row r="57">
          <cell r="C57">
            <v>53</v>
          </cell>
          <cell r="T57">
            <v>0</v>
          </cell>
        </row>
        <row r="58">
          <cell r="C58">
            <v>54</v>
          </cell>
          <cell r="T58">
            <v>0</v>
          </cell>
        </row>
        <row r="59">
          <cell r="C59">
            <v>55</v>
          </cell>
          <cell r="T59">
            <v>0</v>
          </cell>
        </row>
        <row r="60">
          <cell r="C60">
            <v>56</v>
          </cell>
          <cell r="T60">
            <v>0</v>
          </cell>
        </row>
        <row r="61">
          <cell r="C61">
            <v>57</v>
          </cell>
          <cell r="T61">
            <v>0</v>
          </cell>
        </row>
        <row r="62">
          <cell r="C62">
            <v>58</v>
          </cell>
          <cell r="T62">
            <v>0</v>
          </cell>
        </row>
        <row r="63">
          <cell r="C63">
            <v>59</v>
          </cell>
          <cell r="T63">
            <v>0</v>
          </cell>
        </row>
        <row r="64">
          <cell r="C64">
            <v>60</v>
          </cell>
          <cell r="T64">
            <v>0</v>
          </cell>
        </row>
        <row r="65">
          <cell r="C65">
            <v>61</v>
          </cell>
          <cell r="T65">
            <v>0</v>
          </cell>
        </row>
        <row r="66">
          <cell r="C66">
            <v>62</v>
          </cell>
          <cell r="T66">
            <v>0</v>
          </cell>
        </row>
        <row r="67">
          <cell r="C67">
            <v>63</v>
          </cell>
          <cell r="T67">
            <v>0</v>
          </cell>
        </row>
        <row r="68">
          <cell r="C68">
            <v>64</v>
          </cell>
          <cell r="T68">
            <v>0</v>
          </cell>
        </row>
        <row r="69">
          <cell r="C69">
            <v>65</v>
          </cell>
          <cell r="T69">
            <v>0</v>
          </cell>
        </row>
        <row r="70">
          <cell r="C70">
            <v>66</v>
          </cell>
          <cell r="T70">
            <v>0</v>
          </cell>
        </row>
        <row r="71">
          <cell r="C71">
            <v>67</v>
          </cell>
          <cell r="T71">
            <v>0</v>
          </cell>
        </row>
        <row r="72">
          <cell r="C72">
            <v>68</v>
          </cell>
          <cell r="T72">
            <v>0</v>
          </cell>
        </row>
        <row r="73">
          <cell r="C73">
            <v>69</v>
          </cell>
          <cell r="T73">
            <v>0</v>
          </cell>
        </row>
        <row r="74">
          <cell r="C74">
            <v>70</v>
          </cell>
          <cell r="T74">
            <v>0</v>
          </cell>
        </row>
        <row r="75">
          <cell r="C75">
            <v>71</v>
          </cell>
          <cell r="T75">
            <v>0</v>
          </cell>
        </row>
        <row r="76">
          <cell r="C76">
            <v>72</v>
          </cell>
          <cell r="T76">
            <v>0</v>
          </cell>
        </row>
        <row r="77">
          <cell r="C77">
            <v>73</v>
          </cell>
          <cell r="T77">
            <v>0</v>
          </cell>
        </row>
        <row r="78">
          <cell r="C78">
            <v>74</v>
          </cell>
          <cell r="T78">
            <v>0</v>
          </cell>
        </row>
        <row r="79">
          <cell r="C79">
            <v>75</v>
          </cell>
          <cell r="T79">
            <v>0</v>
          </cell>
        </row>
        <row r="80">
          <cell r="C80">
            <v>76</v>
          </cell>
          <cell r="T80">
            <v>0</v>
          </cell>
        </row>
        <row r="81">
          <cell r="C81">
            <v>77</v>
          </cell>
          <cell r="T81">
            <v>0</v>
          </cell>
        </row>
        <row r="82">
          <cell r="C82">
            <v>78</v>
          </cell>
          <cell r="T82">
            <v>0</v>
          </cell>
        </row>
        <row r="83">
          <cell r="C83">
            <v>79</v>
          </cell>
          <cell r="T83">
            <v>0</v>
          </cell>
        </row>
        <row r="84">
          <cell r="C84">
            <v>80</v>
          </cell>
          <cell r="T84">
            <v>0</v>
          </cell>
        </row>
        <row r="85">
          <cell r="C85">
            <v>81</v>
          </cell>
          <cell r="T85">
            <v>0</v>
          </cell>
        </row>
        <row r="86">
          <cell r="C86">
            <v>82</v>
          </cell>
          <cell r="T86">
            <v>0</v>
          </cell>
        </row>
        <row r="87">
          <cell r="C87">
            <v>83</v>
          </cell>
          <cell r="T87">
            <v>0</v>
          </cell>
        </row>
        <row r="88">
          <cell r="C88">
            <v>84</v>
          </cell>
          <cell r="T88">
            <v>0</v>
          </cell>
        </row>
        <row r="89">
          <cell r="C89">
            <v>85</v>
          </cell>
          <cell r="T89">
            <v>0</v>
          </cell>
        </row>
        <row r="90">
          <cell r="C90">
            <v>86</v>
          </cell>
          <cell r="T90">
            <v>0</v>
          </cell>
        </row>
        <row r="91">
          <cell r="C91">
            <v>87</v>
          </cell>
          <cell r="T91">
            <v>0</v>
          </cell>
        </row>
        <row r="92">
          <cell r="C92">
            <v>88</v>
          </cell>
          <cell r="T92">
            <v>0</v>
          </cell>
        </row>
        <row r="93">
          <cell r="C93">
            <v>89</v>
          </cell>
          <cell r="T93">
            <v>0</v>
          </cell>
        </row>
        <row r="94">
          <cell r="C94">
            <v>90</v>
          </cell>
          <cell r="T94">
            <v>0</v>
          </cell>
        </row>
        <row r="95">
          <cell r="C95">
            <v>91</v>
          </cell>
          <cell r="T95">
            <v>0</v>
          </cell>
        </row>
        <row r="96">
          <cell r="C96">
            <v>92</v>
          </cell>
          <cell r="T96">
            <v>0</v>
          </cell>
        </row>
        <row r="97">
          <cell r="C97">
            <v>93</v>
          </cell>
          <cell r="T97">
            <v>0</v>
          </cell>
        </row>
        <row r="98">
          <cell r="C98">
            <v>94</v>
          </cell>
          <cell r="T98">
            <v>0</v>
          </cell>
        </row>
        <row r="99">
          <cell r="C99">
            <v>95</v>
          </cell>
          <cell r="T99">
            <v>0</v>
          </cell>
        </row>
        <row r="100">
          <cell r="C100">
            <v>96</v>
          </cell>
          <cell r="T100">
            <v>0</v>
          </cell>
        </row>
        <row r="101">
          <cell r="C101">
            <v>97</v>
          </cell>
          <cell r="T101">
            <v>0</v>
          </cell>
        </row>
        <row r="102">
          <cell r="C102">
            <v>98</v>
          </cell>
          <cell r="T102">
            <v>0</v>
          </cell>
        </row>
        <row r="103">
          <cell r="C103">
            <v>99</v>
          </cell>
          <cell r="T103">
            <v>0</v>
          </cell>
        </row>
        <row r="104">
          <cell r="C104">
            <v>100</v>
          </cell>
          <cell r="T104">
            <v>0</v>
          </cell>
        </row>
        <row r="105">
          <cell r="C105">
            <v>101</v>
          </cell>
          <cell r="T105">
            <v>0</v>
          </cell>
        </row>
        <row r="106">
          <cell r="C106">
            <v>102</v>
          </cell>
          <cell r="T106">
            <v>0</v>
          </cell>
        </row>
        <row r="107">
          <cell r="C107">
            <v>103</v>
          </cell>
          <cell r="T107">
            <v>0</v>
          </cell>
        </row>
        <row r="108">
          <cell r="C108">
            <v>104</v>
          </cell>
          <cell r="T108">
            <v>0</v>
          </cell>
        </row>
        <row r="109">
          <cell r="C109">
            <v>105</v>
          </cell>
          <cell r="T109">
            <v>0</v>
          </cell>
        </row>
        <row r="110">
          <cell r="C110">
            <v>106</v>
          </cell>
          <cell r="T110">
            <v>0</v>
          </cell>
        </row>
        <row r="111">
          <cell r="C111">
            <v>107</v>
          </cell>
          <cell r="T111">
            <v>0</v>
          </cell>
        </row>
        <row r="112">
          <cell r="C112">
            <v>108</v>
          </cell>
          <cell r="T112">
            <v>0</v>
          </cell>
        </row>
        <row r="113">
          <cell r="C113">
            <v>109</v>
          </cell>
          <cell r="T113">
            <v>0</v>
          </cell>
        </row>
        <row r="114">
          <cell r="C114">
            <v>110</v>
          </cell>
          <cell r="T114">
            <v>0</v>
          </cell>
        </row>
        <row r="115">
          <cell r="C115">
            <v>111</v>
          </cell>
          <cell r="T115">
            <v>0</v>
          </cell>
        </row>
        <row r="116">
          <cell r="C116">
            <v>112</v>
          </cell>
          <cell r="T116">
            <v>0</v>
          </cell>
        </row>
        <row r="117">
          <cell r="C117">
            <v>113</v>
          </cell>
          <cell r="T117">
            <v>0</v>
          </cell>
        </row>
        <row r="118">
          <cell r="C118">
            <v>114</v>
          </cell>
          <cell r="T118">
            <v>0</v>
          </cell>
        </row>
        <row r="119">
          <cell r="C119">
            <v>115</v>
          </cell>
          <cell r="T119">
            <v>0</v>
          </cell>
        </row>
        <row r="120">
          <cell r="C120">
            <v>116</v>
          </cell>
          <cell r="T120">
            <v>0</v>
          </cell>
        </row>
        <row r="121">
          <cell r="C121">
            <v>117</v>
          </cell>
          <cell r="T121">
            <v>0</v>
          </cell>
        </row>
        <row r="122">
          <cell r="C122">
            <v>118</v>
          </cell>
          <cell r="T122">
            <v>0</v>
          </cell>
        </row>
        <row r="123">
          <cell r="C123">
            <v>119</v>
          </cell>
          <cell r="T123">
            <v>0</v>
          </cell>
        </row>
        <row r="124">
          <cell r="C124">
            <v>120</v>
          </cell>
          <cell r="T124">
            <v>0</v>
          </cell>
        </row>
        <row r="125">
          <cell r="C125">
            <v>121</v>
          </cell>
          <cell r="T125">
            <v>0</v>
          </cell>
        </row>
        <row r="126">
          <cell r="C126">
            <v>122</v>
          </cell>
          <cell r="T126">
            <v>0</v>
          </cell>
        </row>
        <row r="127">
          <cell r="C127">
            <v>123</v>
          </cell>
          <cell r="T127">
            <v>0</v>
          </cell>
        </row>
        <row r="128">
          <cell r="C128">
            <v>124</v>
          </cell>
          <cell r="T128">
            <v>0</v>
          </cell>
        </row>
        <row r="129">
          <cell r="C129">
            <v>125</v>
          </cell>
          <cell r="T129">
            <v>0</v>
          </cell>
        </row>
        <row r="130">
          <cell r="C130">
            <v>126</v>
          </cell>
          <cell r="T130">
            <v>0</v>
          </cell>
        </row>
        <row r="131">
          <cell r="C131">
            <v>127</v>
          </cell>
          <cell r="T131">
            <v>0</v>
          </cell>
        </row>
        <row r="132">
          <cell r="C132">
            <v>128</v>
          </cell>
        </row>
        <row r="133">
          <cell r="C133">
            <v>129</v>
          </cell>
        </row>
        <row r="134">
          <cell r="C134">
            <v>130</v>
          </cell>
        </row>
        <row r="135">
          <cell r="C135">
            <v>131</v>
          </cell>
        </row>
        <row r="136">
          <cell r="C136">
            <v>132</v>
          </cell>
        </row>
        <row r="137">
          <cell r="C137">
            <v>133</v>
          </cell>
        </row>
        <row r="138">
          <cell r="C138">
            <v>134</v>
          </cell>
        </row>
        <row r="139">
          <cell r="C139">
            <v>135</v>
          </cell>
        </row>
        <row r="140">
          <cell r="C140">
            <v>136</v>
          </cell>
        </row>
      </sheetData>
      <sheetData sheetId="5"/>
      <sheetData sheetId="6">
        <row r="2">
          <cell r="A2" t="str">
            <v>MiniPelle 5T</v>
          </cell>
          <cell r="B2">
            <v>115</v>
          </cell>
          <cell r="G2" t="str">
            <v>BILLON</v>
          </cell>
          <cell r="H2" t="str">
            <v>Atelier de démolition</v>
          </cell>
        </row>
        <row r="3">
          <cell r="A3" t="str">
            <v>MiniPelle 2.5T</v>
          </cell>
          <cell r="B3">
            <v>80</v>
          </cell>
          <cell r="G3" t="str">
            <v>DACQUIN</v>
          </cell>
          <cell r="H3" t="str">
            <v>Atelier de forage (micro pieux et centrale d'injection...)</v>
          </cell>
        </row>
        <row r="4">
          <cell r="A4" t="str">
            <v>Dumper 1500/1800L</v>
          </cell>
          <cell r="B4">
            <v>52</v>
          </cell>
        </row>
        <row r="5">
          <cell r="A5" t="str">
            <v>Dumper 600L</v>
          </cell>
          <cell r="B5">
            <v>46</v>
          </cell>
        </row>
        <row r="6">
          <cell r="A6" t="str">
            <v>Telescopique 12m</v>
          </cell>
          <cell r="B6">
            <v>95</v>
          </cell>
        </row>
        <row r="7">
          <cell r="A7" t="str">
            <v>Telescopique 6m</v>
          </cell>
          <cell r="B7">
            <v>62</v>
          </cell>
        </row>
        <row r="8">
          <cell r="A8" t="str">
            <v>Nacelle 15m</v>
          </cell>
          <cell r="B8">
            <v>70</v>
          </cell>
        </row>
        <row r="9">
          <cell r="A9" t="str">
            <v>Nacelle 10m</v>
          </cell>
          <cell r="B9">
            <v>65</v>
          </cell>
        </row>
        <row r="10">
          <cell r="A10" t="str">
            <v>Scie à sol</v>
          </cell>
          <cell r="B10">
            <v>21</v>
          </cell>
        </row>
        <row r="11">
          <cell r="A11" t="str">
            <v>Plaque vibrante 400kg</v>
          </cell>
          <cell r="B11">
            <v>43</v>
          </cell>
        </row>
        <row r="12">
          <cell r="A12" t="str">
            <v>Echaffaudage 6m</v>
          </cell>
          <cell r="B12">
            <v>13.5</v>
          </cell>
        </row>
        <row r="13">
          <cell r="A13" t="str">
            <v>BRH 5T</v>
          </cell>
          <cell r="B13">
            <v>51</v>
          </cell>
        </row>
        <row r="14">
          <cell r="A14" t="str">
            <v>BRH 2.5T</v>
          </cell>
          <cell r="B14">
            <v>39</v>
          </cell>
        </row>
        <row r="15">
          <cell r="A15" t="str">
            <v>Pompe électrique 110/120 m3/h</v>
          </cell>
          <cell r="B15">
            <v>36</v>
          </cell>
        </row>
        <row r="16">
          <cell r="A16" t="str">
            <v>Pompe escence 60/70 m3/h</v>
          </cell>
          <cell r="B16">
            <v>17.5</v>
          </cell>
        </row>
        <row r="17">
          <cell r="A17" t="str">
            <v>Contener</v>
          </cell>
          <cell r="B17">
            <v>100</v>
          </cell>
        </row>
        <row r="18">
          <cell r="A18" t="str">
            <v>Coffrages</v>
          </cell>
          <cell r="B18">
            <v>731</v>
          </cell>
        </row>
        <row r="19">
          <cell r="A19" t="str">
            <v>Atelier de démolition</v>
          </cell>
          <cell r="B19">
            <v>888.88888888888891</v>
          </cell>
        </row>
        <row r="20">
          <cell r="A20" t="str">
            <v>Atelier de forage (micro pieux et centrale d'injection...)</v>
          </cell>
          <cell r="B20">
            <v>2250</v>
          </cell>
        </row>
      </sheetData>
      <sheetData sheetId="7">
        <row r="2">
          <cell r="A2" t="str">
            <v>béton BPE C16/20 X0</v>
          </cell>
          <cell r="B2" t="str">
            <v>M3</v>
          </cell>
          <cell r="C2">
            <v>87.1</v>
          </cell>
        </row>
        <row r="3">
          <cell r="A3" t="str">
            <v>béton BPE C40/50 XC4-XF1</v>
          </cell>
          <cell r="B3" t="str">
            <v>M3</v>
          </cell>
          <cell r="C3">
            <v>98.1</v>
          </cell>
        </row>
        <row r="4">
          <cell r="A4" t="str">
            <v>béton BPE C60/75 XC4-XA1</v>
          </cell>
          <cell r="B4" t="str">
            <v>M3</v>
          </cell>
          <cell r="C4">
            <v>126.5</v>
          </cell>
        </row>
        <row r="5">
          <cell r="A5" t="str">
            <v>grave</v>
          </cell>
          <cell r="B5" t="str">
            <v>M3</v>
          </cell>
          <cell r="C5">
            <v>64</v>
          </cell>
        </row>
        <row r="6">
          <cell r="A6" t="str">
            <v>essence</v>
          </cell>
          <cell r="B6" t="str">
            <v>L</v>
          </cell>
          <cell r="C6">
            <v>1</v>
          </cell>
        </row>
        <row r="7">
          <cell r="A7" t="str">
            <v>gasoil</v>
          </cell>
          <cell r="B7" t="str">
            <v>L</v>
          </cell>
          <cell r="C7">
            <v>1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zoomScaleNormal="100" workbookViewId="0">
      <selection activeCell="B14" sqref="B14"/>
    </sheetView>
  </sheetViews>
  <sheetFormatPr baseColWidth="10" defaultRowHeight="15" x14ac:dyDescent="0.25"/>
  <sheetData>
    <row r="1" spans="1:8" x14ac:dyDescent="0.25">
      <c r="A1" s="4" t="s">
        <v>14</v>
      </c>
      <c r="B1" s="5" t="s">
        <v>15</v>
      </c>
      <c r="C1" s="6" t="s">
        <v>16</v>
      </c>
      <c r="D1" s="6"/>
      <c r="E1" s="6" t="s">
        <v>17</v>
      </c>
      <c r="F1" s="6"/>
      <c r="G1" s="7" t="s">
        <v>18</v>
      </c>
      <c r="H1" s="23" t="s">
        <v>22</v>
      </c>
    </row>
    <row r="2" spans="1:8" x14ac:dyDescent="0.25">
      <c r="A2" s="8" t="s">
        <v>19</v>
      </c>
      <c r="B2" s="9" t="s">
        <v>20</v>
      </c>
      <c r="C2" s="10" t="s">
        <v>19</v>
      </c>
      <c r="D2" s="11" t="s">
        <v>21</v>
      </c>
      <c r="E2" s="10" t="s">
        <v>19</v>
      </c>
      <c r="F2" s="11" t="s">
        <v>21</v>
      </c>
      <c r="G2" s="12" t="s">
        <v>20</v>
      </c>
      <c r="H2" s="24"/>
    </row>
    <row r="3" spans="1:8" x14ac:dyDescent="0.25">
      <c r="A3" s="13">
        <v>42204</v>
      </c>
      <c r="B3" s="14">
        <v>1</v>
      </c>
      <c r="C3" s="15">
        <v>1.7361111111111112E-2</v>
      </c>
      <c r="D3" s="16">
        <v>0.1875</v>
      </c>
      <c r="E3" s="15"/>
      <c r="F3" s="16">
        <v>0.17708333333333334</v>
      </c>
      <c r="G3" s="17">
        <f>MIN(D3,F3)-MAX(C3,E3)+IF(MAX(C3,E3)&gt;MIN(D3,F3),1)</f>
        <v>0.15972222222222224</v>
      </c>
      <c r="H3" s="25">
        <v>6</v>
      </c>
    </row>
    <row r="4" spans="1:8" x14ac:dyDescent="0.25">
      <c r="A4" s="13">
        <v>42205</v>
      </c>
      <c r="B4" s="14">
        <v>2</v>
      </c>
      <c r="C4" s="15">
        <v>2.7777777777777776E-2</v>
      </c>
      <c r="D4" s="16">
        <v>0.19236111111111112</v>
      </c>
      <c r="E4" s="15">
        <v>1.7361111111111112E-2</v>
      </c>
      <c r="F4" s="16">
        <v>0.17708333333333334</v>
      </c>
      <c r="G4" s="17">
        <f t="shared" ref="G4:G10" si="0">MIN(D4,F4)-MAX(C4,E4)+IF(MAX(C4,E4)&gt;MIN(D4,F4),1)</f>
        <v>0.14930555555555558</v>
      </c>
      <c r="H4" s="25">
        <v>4</v>
      </c>
    </row>
    <row r="5" spans="1:8" x14ac:dyDescent="0.25">
      <c r="A5" s="13">
        <v>42206</v>
      </c>
      <c r="B5" s="14">
        <v>3</v>
      </c>
      <c r="C5" s="15">
        <v>5.9027777777777783E-2</v>
      </c>
      <c r="D5" s="16">
        <v>0.1875</v>
      </c>
      <c r="E5" s="15">
        <v>5.4166666666666669E-2</v>
      </c>
      <c r="F5" s="16">
        <v>0.17708333333333334</v>
      </c>
      <c r="G5" s="17">
        <f t="shared" si="0"/>
        <v>0.11805555555555555</v>
      </c>
      <c r="H5" s="25">
        <v>5</v>
      </c>
    </row>
    <row r="6" spans="1:8" ht="15.75" thickBot="1" x14ac:dyDescent="0.3">
      <c r="A6" s="13">
        <v>42207</v>
      </c>
      <c r="B6" s="14">
        <v>4</v>
      </c>
      <c r="C6" s="18">
        <v>1.4583333333333332E-2</v>
      </c>
      <c r="D6" s="19">
        <v>0.1875</v>
      </c>
      <c r="E6" s="18">
        <v>7.6388888888888886E-3</v>
      </c>
      <c r="F6" s="19">
        <v>0.18402777777777779</v>
      </c>
      <c r="G6" s="17">
        <f t="shared" si="0"/>
        <v>0.16944444444444445</v>
      </c>
      <c r="H6" s="26">
        <v>4</v>
      </c>
    </row>
    <row r="7" spans="1:8" ht="15.75" thickTop="1" x14ac:dyDescent="0.25">
      <c r="A7" s="13">
        <v>42208</v>
      </c>
      <c r="B7" s="14">
        <v>5</v>
      </c>
      <c r="C7" s="20">
        <v>0.95138888888888884</v>
      </c>
      <c r="D7" s="21">
        <v>0.18055555555555555</v>
      </c>
      <c r="E7" s="20">
        <v>0.96458333333333324</v>
      </c>
      <c r="F7" s="21">
        <v>0.18055555555555555</v>
      </c>
      <c r="G7" s="22">
        <f t="shared" si="0"/>
        <v>0.21597222222222234</v>
      </c>
      <c r="H7" s="27">
        <v>3</v>
      </c>
    </row>
    <row r="8" spans="1:8" x14ac:dyDescent="0.25">
      <c r="A8" s="13">
        <v>42209</v>
      </c>
      <c r="B8" s="14">
        <v>6</v>
      </c>
      <c r="C8" s="15">
        <v>1.3194444444444444E-2</v>
      </c>
      <c r="D8" s="16">
        <v>0.1875</v>
      </c>
      <c r="E8" s="15">
        <v>1.3888888888888888E-2</v>
      </c>
      <c r="F8" s="16">
        <v>0.18055555555555555</v>
      </c>
      <c r="G8" s="17">
        <f t="shared" si="0"/>
        <v>0.16666666666666666</v>
      </c>
      <c r="H8" s="25">
        <v>3</v>
      </c>
    </row>
    <row r="9" spans="1:8" x14ac:dyDescent="0.25">
      <c r="A9" s="13">
        <v>42210</v>
      </c>
      <c r="B9" s="14">
        <v>7</v>
      </c>
      <c r="C9" s="15">
        <v>0.94444444444444453</v>
      </c>
      <c r="D9" s="16">
        <v>0.1875</v>
      </c>
      <c r="E9" s="15">
        <v>0.95486111111111116</v>
      </c>
      <c r="F9" s="16">
        <v>0.18402777777777779</v>
      </c>
      <c r="G9" s="17">
        <f t="shared" si="0"/>
        <v>0.22916666666666663</v>
      </c>
      <c r="H9" s="25">
        <v>5</v>
      </c>
    </row>
    <row r="10" spans="1:8" x14ac:dyDescent="0.25">
      <c r="A10" s="13">
        <v>42211</v>
      </c>
      <c r="B10" s="14">
        <v>8</v>
      </c>
      <c r="C10" s="15">
        <v>0.97569444444444453</v>
      </c>
      <c r="D10" s="16">
        <v>0.1875</v>
      </c>
      <c r="E10" s="15">
        <v>0.97569444444444453</v>
      </c>
      <c r="F10" s="16">
        <v>0.17708333333333334</v>
      </c>
      <c r="G10" s="17">
        <f t="shared" si="0"/>
        <v>0.20138888888888884</v>
      </c>
      <c r="H10" s="25">
        <v>5</v>
      </c>
    </row>
  </sheetData>
  <mergeCells count="2">
    <mergeCell ref="C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0"/>
  <sheetViews>
    <sheetView workbookViewId="0">
      <selection activeCell="B14" sqref="B14"/>
    </sheetView>
  </sheetViews>
  <sheetFormatPr baseColWidth="10" defaultRowHeight="15" x14ac:dyDescent="0.25"/>
  <sheetData>
    <row r="2" spans="1:8" x14ac:dyDescent="0.25">
      <c r="A2" s="65"/>
      <c r="B2" s="65"/>
      <c r="C2" s="65"/>
      <c r="D2" s="65"/>
      <c r="E2" s="65"/>
      <c r="F2" s="65"/>
      <c r="G2" s="65"/>
      <c r="H2" s="65"/>
    </row>
    <row r="3" spans="1:8" x14ac:dyDescent="0.25">
      <c r="A3" s="66"/>
      <c r="B3" s="67"/>
      <c r="C3" s="68"/>
      <c r="D3" s="68"/>
      <c r="E3" s="68"/>
      <c r="F3" s="68"/>
      <c r="G3" s="69"/>
      <c r="H3" s="65"/>
    </row>
    <row r="4" spans="1:8" x14ac:dyDescent="0.25">
      <c r="A4" s="66"/>
      <c r="B4" s="67"/>
      <c r="C4" s="68"/>
      <c r="D4" s="68"/>
      <c r="E4" s="68"/>
      <c r="F4" s="68"/>
      <c r="G4" s="69"/>
      <c r="H4" s="65"/>
    </row>
    <row r="5" spans="1:8" x14ac:dyDescent="0.25">
      <c r="A5" s="66"/>
      <c r="B5" s="67"/>
      <c r="C5" s="68"/>
      <c r="D5" s="68"/>
      <c r="E5" s="68"/>
      <c r="F5" s="68"/>
      <c r="G5" s="69"/>
      <c r="H5" s="65"/>
    </row>
    <row r="6" spans="1:8" x14ac:dyDescent="0.25">
      <c r="A6" s="66"/>
      <c r="B6" s="67"/>
      <c r="C6" s="68"/>
      <c r="D6" s="68"/>
      <c r="E6" s="68"/>
      <c r="F6" s="68"/>
      <c r="G6" s="69"/>
      <c r="H6" s="65"/>
    </row>
    <row r="7" spans="1:8" x14ac:dyDescent="0.25">
      <c r="A7" s="65"/>
      <c r="B7" s="65"/>
      <c r="C7" s="65"/>
      <c r="D7" s="65"/>
      <c r="E7" s="65"/>
      <c r="F7" s="65"/>
      <c r="G7" s="65"/>
      <c r="H7" s="65"/>
    </row>
    <row r="8" spans="1:8" x14ac:dyDescent="0.25">
      <c r="A8" s="65"/>
      <c r="B8" s="65"/>
      <c r="C8" s="65"/>
      <c r="D8" s="65"/>
      <c r="E8" s="65"/>
      <c r="F8" s="65"/>
      <c r="G8" s="65"/>
      <c r="H8" s="65"/>
    </row>
    <row r="9" spans="1:8" x14ac:dyDescent="0.25">
      <c r="A9" s="65"/>
      <c r="B9" s="65"/>
      <c r="C9" s="65"/>
      <c r="D9" s="65"/>
      <c r="E9" s="65"/>
      <c r="F9" s="65"/>
      <c r="G9" s="65"/>
      <c r="H9" s="65"/>
    </row>
    <row r="10" spans="1:8" x14ac:dyDescent="0.25">
      <c r="A10" s="65"/>
      <c r="B10" s="65"/>
      <c r="C10" s="65"/>
      <c r="D10" s="65"/>
      <c r="E10" s="65"/>
      <c r="F10" s="65"/>
      <c r="G10" s="65"/>
      <c r="H10" s="6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3"/>
  <sheetViews>
    <sheetView zoomScale="85" zoomScaleNormal="85" workbookViewId="0">
      <selection activeCell="B1" sqref="B1:B43"/>
    </sheetView>
  </sheetViews>
  <sheetFormatPr baseColWidth="10" defaultRowHeight="15" x14ac:dyDescent="0.25"/>
  <cols>
    <col min="1" max="2" width="11.5703125" bestFit="1" customWidth="1"/>
    <col min="3" max="3" width="28.5703125" bestFit="1" customWidth="1"/>
    <col min="4" max="4" width="11.5703125" bestFit="1" customWidth="1"/>
    <col min="6" max="8" width="11.5703125" bestFit="1" customWidth="1"/>
  </cols>
  <sheetData>
    <row r="1" spans="1:8" s="1" customFormat="1" ht="15" customHeight="1" x14ac:dyDescent="0.2">
      <c r="A1" s="28">
        <f>VLOOKUP(B1,'[1]Quai C'!$B$5:$C$103,2,FALSE)</f>
        <v>1</v>
      </c>
      <c r="B1" s="29">
        <v>40743</v>
      </c>
      <c r="C1" s="30">
        <f>VLOOKUP(A1,'[1]Quai C'!$C$5:$H$23,6)</f>
        <v>0.15972222222222224</v>
      </c>
      <c r="D1" s="31" t="str">
        <f>IF(C1&gt;=[1]GEN!$E$13,0,"-")</f>
        <v>-</v>
      </c>
      <c r="E1" s="32"/>
      <c r="F1" s="33"/>
      <c r="G1" s="34"/>
      <c r="H1" s="35"/>
    </row>
    <row r="2" spans="1:8" s="1" customFormat="1" ht="15" customHeight="1" x14ac:dyDescent="0.2">
      <c r="A2" s="28">
        <f>A1</f>
        <v>1</v>
      </c>
      <c r="B2" s="36"/>
      <c r="C2" s="37" t="s">
        <v>0</v>
      </c>
      <c r="D2" s="38" t="str">
        <f>IF(D1=0,0,"-")</f>
        <v>-</v>
      </c>
      <c r="E2" s="39"/>
      <c r="F2" s="40"/>
      <c r="G2" s="41"/>
      <c r="H2" s="42"/>
    </row>
    <row r="3" spans="1:8" s="1" customFormat="1" ht="15" customHeight="1" x14ac:dyDescent="0.2">
      <c r="A3" s="28">
        <f t="shared" ref="A3:A43" si="0">A2</f>
        <v>1</v>
      </c>
      <c r="B3" s="36"/>
      <c r="C3" s="43" t="s">
        <v>1</v>
      </c>
      <c r="D3" s="44">
        <f>VLOOKUP(A3,'[1]Quai C'!$C$5:$Q$140,7)</f>
        <v>6</v>
      </c>
      <c r="E3" s="45" t="s">
        <v>2</v>
      </c>
      <c r="F3" s="46">
        <f>D3*VLOOKUP(A3,'[1]Quai C'!$C$5:$T$140,18)</f>
        <v>0.16666666666666657</v>
      </c>
      <c r="G3" s="47">
        <v>34.479999999999997</v>
      </c>
      <c r="H3" s="48">
        <f>G3*F3/"1:00"</f>
        <v>137.9199999999999</v>
      </c>
    </row>
    <row r="4" spans="1:8" s="1" customFormat="1" ht="15" customHeight="1" x14ac:dyDescent="0.2">
      <c r="A4" s="28">
        <f t="shared" si="0"/>
        <v>1</v>
      </c>
      <c r="B4" s="36"/>
      <c r="C4" s="43" t="s">
        <v>3</v>
      </c>
      <c r="D4" s="44">
        <f>VLOOKUP(A4,'[1]Quai C'!$C$5:$Q$140,8)</f>
        <v>1</v>
      </c>
      <c r="E4" s="45" t="s">
        <v>2</v>
      </c>
      <c r="F4" s="46">
        <f>D4*VLOOKUP(A4,'[1]Quai C'!$C$5:$T$140,18)</f>
        <v>2.7777777777777762E-2</v>
      </c>
      <c r="G4" s="47">
        <v>55</v>
      </c>
      <c r="H4" s="48">
        <f>G4*F4/"1:00"</f>
        <v>36.66666666666665</v>
      </c>
    </row>
    <row r="5" spans="1:8" s="1" customFormat="1" ht="15" customHeight="1" x14ac:dyDescent="0.2">
      <c r="A5" s="28">
        <f t="shared" si="0"/>
        <v>1</v>
      </c>
      <c r="B5" s="36"/>
      <c r="C5" s="37" t="s">
        <v>4</v>
      </c>
      <c r="D5" s="44" t="str">
        <f>IF(D1=0,0,"-")</f>
        <v>-</v>
      </c>
      <c r="E5" s="45"/>
      <c r="F5" s="46"/>
      <c r="G5" s="47"/>
      <c r="H5" s="48"/>
    </row>
    <row r="6" spans="1:8" s="1" customFormat="1" ht="15" customHeight="1" x14ac:dyDescent="0.2">
      <c r="A6" s="28">
        <f t="shared" si="0"/>
        <v>1</v>
      </c>
      <c r="B6" s="36"/>
      <c r="C6" s="43" t="str">
        <f>IF(ISBLANK(VLOOKUP(A6,'[1]Quai C'!$C$5:$Q$140,9)),,VLOOKUP(VLOOKUP(A6,'[1]Quai C'!$C$5:$Q$140,9),[1]MATERIEL!$G$2:$H$3,2,FALSE))</f>
        <v>Atelier de démolition</v>
      </c>
      <c r="D6" s="44">
        <f t="shared" ref="D6:D11" si="1">IF(C6=0,0,1)</f>
        <v>1</v>
      </c>
      <c r="E6" s="49" t="s">
        <v>2</v>
      </c>
      <c r="F6" s="50">
        <f>IF(C6=0,0,IF(C6=[1]MATERIEL!$A$6,[1]GEN!$E$16,'[1]Quai C'!$T$5))</f>
        <v>2.7777777777777762E-2</v>
      </c>
      <c r="G6" s="51">
        <f>IF(C6=0,0,VLOOKUP(C6,[1]MATERIEL!$A$2:$B$20,2,FALSE))</f>
        <v>888.88888888888891</v>
      </c>
      <c r="H6" s="48">
        <f t="shared" ref="H6:H11" si="2">G6*F6/"1:00"</f>
        <v>592.59259259259227</v>
      </c>
    </row>
    <row r="7" spans="1:8" s="1" customFormat="1" ht="15" customHeight="1" x14ac:dyDescent="0.2">
      <c r="A7" s="28">
        <f t="shared" si="0"/>
        <v>1</v>
      </c>
      <c r="B7" s="36"/>
      <c r="C7" s="43" t="str">
        <f>IF(ISBLANK(VLOOKUP(A7,'[1]Quai C'!$C$5:$Q$140,10)),,VLOOKUP(A7,'[1]Quai C'!$C$5:$Q$140,10))</f>
        <v>Telescopique 12m</v>
      </c>
      <c r="D7" s="44">
        <f t="shared" si="1"/>
        <v>1</v>
      </c>
      <c r="E7" s="52" t="s">
        <v>2</v>
      </c>
      <c r="F7" s="50">
        <f>IF(C7=0,0,IF(C7=[1]MATERIEL!$A$6,[1]GEN!$E$16,'[1]Quai C'!$T$5))</f>
        <v>0.29166666666666669</v>
      </c>
      <c r="G7" s="51">
        <f>IF(C7=0,0,VLOOKUP(C7,[1]MATERIEL!$A$2:$B$20,2,FALSE))</f>
        <v>95</v>
      </c>
      <c r="H7" s="48">
        <f t="shared" si="2"/>
        <v>665.00000000000011</v>
      </c>
    </row>
    <row r="8" spans="1:8" s="1" customFormat="1" ht="15" customHeight="1" x14ac:dyDescent="0.2">
      <c r="A8" s="28">
        <f t="shared" si="0"/>
        <v>1</v>
      </c>
      <c r="B8" s="36"/>
      <c r="C8" s="43" t="str">
        <f>IF(ISBLANK(VLOOKUP(A8,'[1]Quai C'!$C$5:$Q$140,11)),,VLOOKUP(A8,'[1]Quai C'!$C$5:$Q$140,11))</f>
        <v>MiniPelle 5T</v>
      </c>
      <c r="D8" s="44">
        <f t="shared" si="1"/>
        <v>1</v>
      </c>
      <c r="E8" s="52" t="s">
        <v>2</v>
      </c>
      <c r="F8" s="50">
        <f>IF(C8=0,0,IF(C8=[1]MATERIEL!$A$6,[1]GEN!$E$16,'[1]Quai C'!$T$5))</f>
        <v>2.7777777777777762E-2</v>
      </c>
      <c r="G8" s="51">
        <f>IF(C8=0,0,VLOOKUP(C8,[1]MATERIEL!$A$2:$B$20,2,FALSE))</f>
        <v>115</v>
      </c>
      <c r="H8" s="48">
        <f t="shared" si="2"/>
        <v>76.666666666666629</v>
      </c>
    </row>
    <row r="9" spans="1:8" s="1" customFormat="1" ht="15" customHeight="1" x14ac:dyDescent="0.2">
      <c r="A9" s="28">
        <f t="shared" si="0"/>
        <v>1</v>
      </c>
      <c r="B9" s="36"/>
      <c r="C9" s="43" t="str">
        <f>IF(ISBLANK(VLOOKUP(A9,'[1]Quai C'!$C$5:$Q$140,12)),,VLOOKUP(A9,'[1]Quai C'!$C$5:$Q$140,12))</f>
        <v>Dumper 1500/1800L</v>
      </c>
      <c r="D9" s="44">
        <f t="shared" si="1"/>
        <v>1</v>
      </c>
      <c r="E9" s="52" t="s">
        <v>2</v>
      </c>
      <c r="F9" s="50">
        <f>IF(C9=0,0,IF(C9=[1]MATERIEL!$A$6,[1]GEN!$E$16,'[1]Quai C'!$T$5))</f>
        <v>2.7777777777777762E-2</v>
      </c>
      <c r="G9" s="51">
        <f>IF(C9=0,0,VLOOKUP(C9,[1]MATERIEL!$A$2:$B$20,2,FALSE))</f>
        <v>52</v>
      </c>
      <c r="H9" s="48">
        <f t="shared" si="2"/>
        <v>34.66666666666665</v>
      </c>
    </row>
    <row r="10" spans="1:8" s="1" customFormat="1" ht="15" customHeight="1" x14ac:dyDescent="0.2">
      <c r="A10" s="28">
        <f t="shared" si="0"/>
        <v>1</v>
      </c>
      <c r="B10" s="36"/>
      <c r="C10" s="43">
        <f>IF(ISBLANK(VLOOKUP(A10,'[1]Quai C'!$C$5:$Q$140,13)),,VLOOKUP(A10,'[1]Quai C'!$C$5:$Q$140,13))</f>
        <v>0</v>
      </c>
      <c r="D10" s="44">
        <f t="shared" si="1"/>
        <v>0</v>
      </c>
      <c r="E10" s="52" t="s">
        <v>2</v>
      </c>
      <c r="F10" s="50">
        <f>IF(C10=0,0,IF(C10=[1]MATERIEL!$A$6,[1]GEN!$E$16,'[1]Quai C'!$T$5))</f>
        <v>0</v>
      </c>
      <c r="G10" s="51">
        <f>IF(C10=0,0,VLOOKUP(C10,[1]MATERIEL!$A$2:$B$20,2,FALSE))</f>
        <v>0</v>
      </c>
      <c r="H10" s="48">
        <f t="shared" si="2"/>
        <v>0</v>
      </c>
    </row>
    <row r="11" spans="1:8" s="1" customFormat="1" ht="15" customHeight="1" x14ac:dyDescent="0.2">
      <c r="A11" s="28">
        <f t="shared" si="0"/>
        <v>1</v>
      </c>
      <c r="B11" s="36"/>
      <c r="C11" s="43">
        <f>IF(ISBLANK(VLOOKUP(A11,'[1]Quai C'!$C$5:$Q$140,14)),,VLOOKUP(A11,'[1]Quai C'!$C$5:$Q$140,14))</f>
        <v>0</v>
      </c>
      <c r="D11" s="44">
        <f t="shared" si="1"/>
        <v>0</v>
      </c>
      <c r="E11" s="52" t="s">
        <v>2</v>
      </c>
      <c r="F11" s="50">
        <f>IF(C11=0,0,IF(C11=[1]MATERIEL!$A$6,[1]GEN!$E$16,'[1]Quai C'!$T$5))</f>
        <v>0</v>
      </c>
      <c r="G11" s="51">
        <f>IF(C11=0,0,VLOOKUP(C11,[1]MATERIEL!$A$2:$B$20,2,FALSE))</f>
        <v>0</v>
      </c>
      <c r="H11" s="48">
        <f t="shared" si="2"/>
        <v>0</v>
      </c>
    </row>
    <row r="12" spans="1:8" s="1" customFormat="1" ht="15" customHeight="1" x14ac:dyDescent="0.2">
      <c r="A12" s="28">
        <f t="shared" si="0"/>
        <v>1</v>
      </c>
      <c r="B12" s="36"/>
      <c r="C12" s="53" t="s">
        <v>5</v>
      </c>
      <c r="D12" s="54" t="str">
        <f>IF(ISBLANK(C13),0,"-")</f>
        <v>-</v>
      </c>
      <c r="E12" s="55"/>
      <c r="F12" s="56"/>
      <c r="G12" s="57"/>
      <c r="H12" s="58"/>
    </row>
    <row r="13" spans="1:8" s="1" customFormat="1" ht="15" customHeight="1" x14ac:dyDescent="0.2">
      <c r="A13" s="28">
        <f t="shared" si="0"/>
        <v>1</v>
      </c>
      <c r="B13" s="36"/>
      <c r="C13" s="59" t="s">
        <v>6</v>
      </c>
      <c r="D13" s="44" t="str">
        <f>IF(ISBLANK(C13),0,"-")</f>
        <v>-</v>
      </c>
      <c r="E13" s="49" t="s">
        <v>2</v>
      </c>
      <c r="F13" s="60">
        <v>4.1666666666666664E-2</v>
      </c>
      <c r="G13" s="61"/>
      <c r="H13" s="62"/>
    </row>
    <row r="14" spans="1:8" s="1" customFormat="1" ht="15" customHeight="1" x14ac:dyDescent="0.2">
      <c r="A14" s="28">
        <f t="shared" si="0"/>
        <v>1</v>
      </c>
      <c r="B14" s="36"/>
      <c r="C14" s="37" t="s">
        <v>7</v>
      </c>
      <c r="D14" s="44" t="str">
        <f>IF(D13=0,0,"-")</f>
        <v>-</v>
      </c>
      <c r="E14" s="49"/>
      <c r="F14" s="2"/>
      <c r="G14" s="61"/>
      <c r="H14" s="62"/>
    </row>
    <row r="15" spans="1:8" s="1" customFormat="1" ht="15" customHeight="1" x14ac:dyDescent="0.2">
      <c r="A15" s="28">
        <f t="shared" si="0"/>
        <v>1</v>
      </c>
      <c r="B15" s="36"/>
      <c r="C15" s="43" t="s">
        <v>1</v>
      </c>
      <c r="D15" s="63">
        <v>2</v>
      </c>
      <c r="E15" s="49" t="s">
        <v>2</v>
      </c>
      <c r="F15" s="3">
        <f>D15*F13</f>
        <v>8.3333333333333329E-2</v>
      </c>
      <c r="G15" s="47">
        <v>34.479999999999997</v>
      </c>
      <c r="H15" s="48">
        <f>G15*F15/"1:00"</f>
        <v>68.959999999999994</v>
      </c>
    </row>
    <row r="16" spans="1:8" s="1" customFormat="1" ht="15" customHeight="1" x14ac:dyDescent="0.2">
      <c r="A16" s="28">
        <f t="shared" si="0"/>
        <v>1</v>
      </c>
      <c r="B16" s="36"/>
      <c r="C16" s="43" t="s">
        <v>3</v>
      </c>
      <c r="D16" s="63">
        <v>1</v>
      </c>
      <c r="E16" s="49" t="s">
        <v>2</v>
      </c>
      <c r="F16" s="3">
        <f>D16*F13</f>
        <v>4.1666666666666664E-2</v>
      </c>
      <c r="G16" s="47">
        <v>55</v>
      </c>
      <c r="H16" s="48">
        <f>G16*F16/"1:00"</f>
        <v>55</v>
      </c>
    </row>
    <row r="17" spans="1:8" s="1" customFormat="1" ht="15" customHeight="1" x14ac:dyDescent="0.2">
      <c r="A17" s="28">
        <f t="shared" si="0"/>
        <v>1</v>
      </c>
      <c r="B17" s="36"/>
      <c r="C17" s="37" t="s">
        <v>4</v>
      </c>
      <c r="D17" s="44" t="str">
        <f>IF(D13=0,0,"-")</f>
        <v>-</v>
      </c>
      <c r="E17" s="49"/>
      <c r="F17" s="3"/>
      <c r="G17" s="51"/>
      <c r="H17" s="48"/>
    </row>
    <row r="18" spans="1:8" s="1" customFormat="1" ht="15" customHeight="1" x14ac:dyDescent="0.2">
      <c r="A18" s="28">
        <f t="shared" si="0"/>
        <v>1</v>
      </c>
      <c r="B18" s="36"/>
      <c r="C18" s="59" t="s">
        <v>8</v>
      </c>
      <c r="D18" s="44">
        <f t="shared" ref="D18:D23" si="3">IF(C18=0,0,1)</f>
        <v>1</v>
      </c>
      <c r="E18" s="49" t="s">
        <v>2</v>
      </c>
      <c r="F18" s="3">
        <f>IF(OR(C18=[1]MATERIEL!$A$13,C18=[1]MATERIEL!$A$14,C18=[1]MATERIEL!$A$15,C18=[1]MATERIEL!$A$16),"4:30",D18*F13)</f>
        <v>4.1666666666666664E-2</v>
      </c>
      <c r="G18" s="51">
        <f>IF(ISBLANK(C18),,VLOOKUP(C18,[1]MATERIEL!$A$2:$B$20,2,FALSE))</f>
        <v>95</v>
      </c>
      <c r="H18" s="48">
        <f t="shared" ref="H18:H23" si="4">G18*F18/"1:00"</f>
        <v>95</v>
      </c>
    </row>
    <row r="19" spans="1:8" s="1" customFormat="1" ht="15" customHeight="1" x14ac:dyDescent="0.2">
      <c r="A19" s="28">
        <f t="shared" si="0"/>
        <v>1</v>
      </c>
      <c r="B19" s="36"/>
      <c r="C19" s="59" t="s">
        <v>9</v>
      </c>
      <c r="D19" s="44">
        <f t="shared" si="3"/>
        <v>1</v>
      </c>
      <c r="E19" s="49" t="s">
        <v>2</v>
      </c>
      <c r="F19" s="3">
        <f>IF(OR(C19=[1]MATERIEL!$A$13,C19=[1]MATERIEL!$A$14,C19=[1]MATERIEL!$A$15,C19=[1]MATERIEL!$A$16),"4:30",D19*F13)</f>
        <v>4.1666666666666664E-2</v>
      </c>
      <c r="G19" s="51">
        <f>IF(ISBLANK(C19),,VLOOKUP(C19,[1]MATERIEL!$A$2:$B$20,2,FALSE))</f>
        <v>115</v>
      </c>
      <c r="H19" s="48">
        <f t="shared" si="4"/>
        <v>114.99999999999999</v>
      </c>
    </row>
    <row r="20" spans="1:8" s="1" customFormat="1" ht="15" customHeight="1" x14ac:dyDescent="0.2">
      <c r="A20" s="28">
        <f t="shared" si="0"/>
        <v>1</v>
      </c>
      <c r="B20" s="36"/>
      <c r="C20" s="59" t="s">
        <v>10</v>
      </c>
      <c r="D20" s="44">
        <f t="shared" si="3"/>
        <v>1</v>
      </c>
      <c r="E20" s="49" t="s">
        <v>2</v>
      </c>
      <c r="F20" s="3">
        <f>IF(OR(C20=[1]MATERIEL!$A$13,C20=[1]MATERIEL!$A$14,C20=[1]MATERIEL!$A$15,C20=[1]MATERIEL!$A$16),"4:30",D20*F13)</f>
        <v>4.1666666666666664E-2</v>
      </c>
      <c r="G20" s="51">
        <f>IF(ISBLANK(C20),,VLOOKUP(C20,[1]MATERIEL!$A$2:$B$20,2,FALSE))</f>
        <v>52</v>
      </c>
      <c r="H20" s="48">
        <f t="shared" si="4"/>
        <v>52</v>
      </c>
    </row>
    <row r="21" spans="1:8" s="1" customFormat="1" ht="15" customHeight="1" x14ac:dyDescent="0.2">
      <c r="A21" s="28">
        <f t="shared" si="0"/>
        <v>1</v>
      </c>
      <c r="B21" s="36"/>
      <c r="C21" s="59" t="s">
        <v>11</v>
      </c>
      <c r="D21" s="44">
        <f t="shared" si="3"/>
        <v>1</v>
      </c>
      <c r="E21" s="49" t="s">
        <v>2</v>
      </c>
      <c r="F21" s="3" t="str">
        <f>IF(OR(C21=[1]MATERIEL!$A$13,C21=[1]MATERIEL!$A$14,C21=[1]MATERIEL!$A$15,C21=[1]MATERIEL!$A$16),"4:30",D21*F13)</f>
        <v>4:30</v>
      </c>
      <c r="G21" s="51">
        <f>IF(ISBLANK(C21),,VLOOKUP(C21,[1]MATERIEL!$A$2:$B$20,2,FALSE))</f>
        <v>51</v>
      </c>
      <c r="H21" s="48">
        <f t="shared" si="4"/>
        <v>229.5</v>
      </c>
    </row>
    <row r="22" spans="1:8" s="1" customFormat="1" ht="15" customHeight="1" x14ac:dyDescent="0.2">
      <c r="A22" s="28">
        <f t="shared" si="0"/>
        <v>1</v>
      </c>
      <c r="B22" s="36"/>
      <c r="C22" s="59"/>
      <c r="D22" s="44">
        <f t="shared" si="3"/>
        <v>0</v>
      </c>
      <c r="E22" s="49" t="s">
        <v>2</v>
      </c>
      <c r="F22" s="3">
        <f>IF(OR(C22=[1]MATERIEL!$A$13,C22=[1]MATERIEL!$A$14,C22=[1]MATERIEL!$A$15,C22=[1]MATERIEL!$A$16),"4:30",D22*F13)</f>
        <v>0</v>
      </c>
      <c r="G22" s="51">
        <f>IF(ISBLANK(C22),,VLOOKUP(C22,[1]MATERIEL!$A$2:$B$20,2,FALSE))</f>
        <v>0</v>
      </c>
      <c r="H22" s="48">
        <f t="shared" si="4"/>
        <v>0</v>
      </c>
    </row>
    <row r="23" spans="1:8" s="1" customFormat="1" ht="15" customHeight="1" x14ac:dyDescent="0.2">
      <c r="A23" s="28">
        <f t="shared" si="0"/>
        <v>1</v>
      </c>
      <c r="B23" s="36"/>
      <c r="C23" s="59"/>
      <c r="D23" s="44">
        <f t="shared" si="3"/>
        <v>0</v>
      </c>
      <c r="E23" s="49" t="s">
        <v>2</v>
      </c>
      <c r="F23" s="3">
        <f>IF(OR(C23=[1]MATERIEL!$A$13,C23=[1]MATERIEL!$A$14,C23=[1]MATERIEL!$A$15,C23=[1]MATERIEL!$A$16),"4:30",D23*F13)</f>
        <v>0</v>
      </c>
      <c r="G23" s="51">
        <f>IF(ISBLANK(C23),,VLOOKUP(C23,[1]MATERIEL!$A$2:$B$20,2,FALSE))</f>
        <v>0</v>
      </c>
      <c r="H23" s="48">
        <f t="shared" si="4"/>
        <v>0</v>
      </c>
    </row>
    <row r="24" spans="1:8" s="1" customFormat="1" ht="15" customHeight="1" x14ac:dyDescent="0.2">
      <c r="A24" s="28">
        <f t="shared" si="0"/>
        <v>1</v>
      </c>
      <c r="B24" s="36"/>
      <c r="C24" s="37" t="s">
        <v>12</v>
      </c>
      <c r="D24" s="44" t="str">
        <f>IF(D13=0,0,"-")</f>
        <v>-</v>
      </c>
      <c r="E24" s="49"/>
      <c r="F24" s="3"/>
      <c r="G24" s="51"/>
      <c r="H24" s="48"/>
    </row>
    <row r="25" spans="1:8" s="1" customFormat="1" ht="15" customHeight="1" x14ac:dyDescent="0.2">
      <c r="A25" s="28">
        <f t="shared" si="0"/>
        <v>1</v>
      </c>
      <c r="B25" s="36"/>
      <c r="C25" s="59" t="s">
        <v>13</v>
      </c>
      <c r="D25" s="44">
        <f>IF(C25=0,0,1)</f>
        <v>1</v>
      </c>
      <c r="E25" s="49" t="str">
        <f>IF(D25=0,"",VLOOKUP(C25,[1]MATERIAUX!$A$2:$B$7,2,FALSE))</f>
        <v>M3</v>
      </c>
      <c r="F25" s="60">
        <v>8.3333333333333329E-2</v>
      </c>
      <c r="G25" s="64">
        <f>IF(D25=0,,VLOOKUP(C25,[1]MATERIAUX!$A$2:$C$7,3,FALSE))</f>
        <v>87.1</v>
      </c>
      <c r="H25" s="48">
        <f>G25*F25/"1:00"</f>
        <v>174.2</v>
      </c>
    </row>
    <row r="26" spans="1:8" s="1" customFormat="1" ht="15" customHeight="1" x14ac:dyDescent="0.2">
      <c r="A26" s="28">
        <f t="shared" si="0"/>
        <v>1</v>
      </c>
      <c r="B26" s="36"/>
      <c r="C26" s="59"/>
      <c r="D26" s="44">
        <f>IF(C26=0,0,1)</f>
        <v>0</v>
      </c>
      <c r="E26" s="49" t="str">
        <f>IF(D26=0,"",VLOOKUP(C26,[1]MATERIAUX!$A$2:$B$7,2,FALSE))</f>
        <v/>
      </c>
      <c r="F26" s="60"/>
      <c r="G26" s="64">
        <f>IF(D26=0,,VLOOKUP(C26,[1]MATERIAUX!$A$2:$C$7,3,FALSE))</f>
        <v>0</v>
      </c>
      <c r="H26" s="48">
        <f>G26*F26/"1:00"</f>
        <v>0</v>
      </c>
    </row>
    <row r="27" spans="1:8" s="1" customFormat="1" ht="15" customHeight="1" x14ac:dyDescent="0.2">
      <c r="A27" s="28">
        <f t="shared" si="0"/>
        <v>1</v>
      </c>
      <c r="B27" s="36"/>
      <c r="C27" s="59"/>
      <c r="D27" s="44">
        <f>IF(C27=0,0,1)</f>
        <v>0</v>
      </c>
      <c r="E27" s="49" t="str">
        <f>IF(D27=0,"",VLOOKUP(C27,[1]MATERIAUX!$A$2:$B$7,2,FALSE))</f>
        <v/>
      </c>
      <c r="F27" s="60"/>
      <c r="G27" s="64">
        <f>IF(D27=0,,VLOOKUP(C27,[1]MATERIAUX!$A$2:$C$7,3,FALSE))</f>
        <v>0</v>
      </c>
      <c r="H27" s="48">
        <f>G27*F27/"1:00"</f>
        <v>0</v>
      </c>
    </row>
    <row r="28" spans="1:8" s="1" customFormat="1" ht="15" customHeight="1" x14ac:dyDescent="0.2">
      <c r="A28" s="28">
        <f t="shared" si="0"/>
        <v>1</v>
      </c>
      <c r="B28" s="36"/>
      <c r="C28" s="53" t="s">
        <v>5</v>
      </c>
      <c r="D28" s="54" t="str">
        <f>IF(ISBLANK(C29),0,"-")</f>
        <v>-</v>
      </c>
      <c r="E28" s="55"/>
      <c r="F28" s="56"/>
      <c r="G28" s="57"/>
      <c r="H28" s="58"/>
    </row>
    <row r="29" spans="1:8" s="1" customFormat="1" ht="15" customHeight="1" x14ac:dyDescent="0.2">
      <c r="A29" s="28">
        <f t="shared" si="0"/>
        <v>1</v>
      </c>
      <c r="B29" s="36"/>
      <c r="C29" s="59" t="s">
        <v>6</v>
      </c>
      <c r="D29" s="44" t="str">
        <f>IF(ISBLANK(C29),0,"-")</f>
        <v>-</v>
      </c>
      <c r="E29" s="49" t="s">
        <v>2</v>
      </c>
      <c r="F29" s="60">
        <v>0.10416666666666667</v>
      </c>
      <c r="G29" s="61"/>
      <c r="H29" s="62"/>
    </row>
    <row r="30" spans="1:8" s="1" customFormat="1" ht="15" customHeight="1" x14ac:dyDescent="0.2">
      <c r="A30" s="28">
        <f t="shared" si="0"/>
        <v>1</v>
      </c>
      <c r="B30" s="36"/>
      <c r="C30" s="37" t="s">
        <v>7</v>
      </c>
      <c r="D30" s="44" t="str">
        <f>IF(D29=0,0,"-")</f>
        <v>-</v>
      </c>
      <c r="E30" s="49"/>
      <c r="F30" s="2"/>
      <c r="G30" s="61"/>
      <c r="H30" s="62"/>
    </row>
    <row r="31" spans="1:8" s="1" customFormat="1" ht="15" customHeight="1" x14ac:dyDescent="0.2">
      <c r="A31" s="28">
        <f t="shared" si="0"/>
        <v>1</v>
      </c>
      <c r="B31" s="36"/>
      <c r="C31" s="43" t="s">
        <v>1</v>
      </c>
      <c r="D31" s="63">
        <v>0</v>
      </c>
      <c r="E31" s="49" t="s">
        <v>2</v>
      </c>
      <c r="F31" s="3">
        <f>D31*F29</f>
        <v>0</v>
      </c>
      <c r="G31" s="47">
        <v>34.479999999999997</v>
      </c>
      <c r="H31" s="48">
        <f>G31*F31/"1:00"</f>
        <v>0</v>
      </c>
    </row>
    <row r="32" spans="1:8" s="1" customFormat="1" ht="15" customHeight="1" x14ac:dyDescent="0.2">
      <c r="A32" s="28">
        <f t="shared" si="0"/>
        <v>1</v>
      </c>
      <c r="B32" s="36"/>
      <c r="C32" s="43" t="s">
        <v>3</v>
      </c>
      <c r="D32" s="63">
        <v>0</v>
      </c>
      <c r="E32" s="49" t="s">
        <v>2</v>
      </c>
      <c r="F32" s="3">
        <f>D32*F29</f>
        <v>0</v>
      </c>
      <c r="G32" s="47">
        <v>55</v>
      </c>
      <c r="H32" s="48">
        <f>G32*F32/"1:00"</f>
        <v>0</v>
      </c>
    </row>
    <row r="33" spans="1:8" s="1" customFormat="1" ht="15" customHeight="1" x14ac:dyDescent="0.2">
      <c r="A33" s="28">
        <f t="shared" si="0"/>
        <v>1</v>
      </c>
      <c r="B33" s="36"/>
      <c r="C33" s="37" t="s">
        <v>4</v>
      </c>
      <c r="D33" s="44" t="str">
        <f>IF(D29=0,0,"-")</f>
        <v>-</v>
      </c>
      <c r="E33" s="49"/>
      <c r="F33" s="3"/>
      <c r="G33" s="51"/>
      <c r="H33" s="48"/>
    </row>
    <row r="34" spans="1:8" s="1" customFormat="1" ht="15" customHeight="1" x14ac:dyDescent="0.2">
      <c r="A34" s="28">
        <f t="shared" si="0"/>
        <v>1</v>
      </c>
      <c r="B34" s="36"/>
      <c r="C34" s="59" t="s">
        <v>11</v>
      </c>
      <c r="D34" s="44">
        <f t="shared" ref="D34:D39" si="5">IF(C34=0,0,1)</f>
        <v>1</v>
      </c>
      <c r="E34" s="49" t="s">
        <v>2</v>
      </c>
      <c r="F34" s="3" t="str">
        <f>IF(OR(C34=[1]MATERIEL!$A$13,C34=[1]MATERIEL!$A$14,C34=[1]MATERIEL!$A$15,C34=[1]MATERIEL!$A$16),"4:30",D34*F29)</f>
        <v>4:30</v>
      </c>
      <c r="G34" s="51">
        <f>IF(ISBLANK(C34),,VLOOKUP(C34,[1]MATERIEL!$A$2:$B$20,2,FALSE))</f>
        <v>51</v>
      </c>
      <c r="H34" s="48">
        <f t="shared" ref="H34:H39" si="6">G34*F34/"1:00"</f>
        <v>229.5</v>
      </c>
    </row>
    <row r="35" spans="1:8" s="1" customFormat="1" ht="15" customHeight="1" x14ac:dyDescent="0.2">
      <c r="A35" s="28">
        <f t="shared" si="0"/>
        <v>1</v>
      </c>
      <c r="B35" s="36"/>
      <c r="C35" s="59"/>
      <c r="D35" s="44">
        <f t="shared" si="5"/>
        <v>0</v>
      </c>
      <c r="E35" s="49" t="s">
        <v>2</v>
      </c>
      <c r="F35" s="3">
        <f>IF(OR(C35=[1]MATERIEL!$A$13,C35=[1]MATERIEL!$A$14,C35=[1]MATERIEL!$A$15,C35=[1]MATERIEL!$A$16),"4:30",D35*F29)</f>
        <v>0</v>
      </c>
      <c r="G35" s="51">
        <f>IF(ISBLANK(C35),,VLOOKUP(C35,[1]MATERIEL!$A$2:$B$20,2,FALSE))</f>
        <v>0</v>
      </c>
      <c r="H35" s="48">
        <f t="shared" si="6"/>
        <v>0</v>
      </c>
    </row>
    <row r="36" spans="1:8" s="1" customFormat="1" ht="15" customHeight="1" x14ac:dyDescent="0.2">
      <c r="A36" s="28">
        <f t="shared" si="0"/>
        <v>1</v>
      </c>
      <c r="B36" s="36"/>
      <c r="C36" s="59"/>
      <c r="D36" s="44">
        <f t="shared" si="5"/>
        <v>0</v>
      </c>
      <c r="E36" s="49" t="s">
        <v>2</v>
      </c>
      <c r="F36" s="3">
        <f>IF(OR(C36=[1]MATERIEL!$A$13,C36=[1]MATERIEL!$A$14,C36=[1]MATERIEL!$A$15,C36=[1]MATERIEL!$A$16),"4:30",D36*F29)</f>
        <v>0</v>
      </c>
      <c r="G36" s="51">
        <f>IF(ISBLANK(C36),,VLOOKUP(C36,[1]MATERIEL!$A$2:$B$20,2,FALSE))</f>
        <v>0</v>
      </c>
      <c r="H36" s="48">
        <f t="shared" si="6"/>
        <v>0</v>
      </c>
    </row>
    <row r="37" spans="1:8" s="1" customFormat="1" ht="15" customHeight="1" x14ac:dyDescent="0.2">
      <c r="A37" s="28">
        <f t="shared" si="0"/>
        <v>1</v>
      </c>
      <c r="B37" s="36"/>
      <c r="C37" s="59"/>
      <c r="D37" s="44">
        <f t="shared" si="5"/>
        <v>0</v>
      </c>
      <c r="E37" s="49" t="s">
        <v>2</v>
      </c>
      <c r="F37" s="3">
        <f>IF(OR(C37=[1]MATERIEL!$A$13,C37=[1]MATERIEL!$A$14,C37=[1]MATERIEL!$A$15,C37=[1]MATERIEL!$A$16),"4:30",D37*F29)</f>
        <v>0</v>
      </c>
      <c r="G37" s="51">
        <f>IF(ISBLANK(C37),,VLOOKUP(C37,[1]MATERIEL!$A$2:$B$20,2,FALSE))</f>
        <v>0</v>
      </c>
      <c r="H37" s="48">
        <f t="shared" si="6"/>
        <v>0</v>
      </c>
    </row>
    <row r="38" spans="1:8" s="1" customFormat="1" ht="15" customHeight="1" x14ac:dyDescent="0.2">
      <c r="A38" s="28">
        <f t="shared" si="0"/>
        <v>1</v>
      </c>
      <c r="B38" s="36"/>
      <c r="C38" s="59"/>
      <c r="D38" s="44">
        <f t="shared" si="5"/>
        <v>0</v>
      </c>
      <c r="E38" s="49" t="s">
        <v>2</v>
      </c>
      <c r="F38" s="3">
        <f>IF(OR(C38=[1]MATERIEL!$A$13,C38=[1]MATERIEL!$A$14,C38=[1]MATERIEL!$A$15,C38=[1]MATERIEL!$A$16),"4:30",D38*F29)</f>
        <v>0</v>
      </c>
      <c r="G38" s="51">
        <f>IF(ISBLANK(C38),,VLOOKUP(C38,[1]MATERIEL!$A$2:$B$20,2,FALSE))</f>
        <v>0</v>
      </c>
      <c r="H38" s="48">
        <f t="shared" si="6"/>
        <v>0</v>
      </c>
    </row>
    <row r="39" spans="1:8" s="1" customFormat="1" ht="15" customHeight="1" x14ac:dyDescent="0.2">
      <c r="A39" s="28">
        <f t="shared" si="0"/>
        <v>1</v>
      </c>
      <c r="B39" s="36"/>
      <c r="C39" s="59"/>
      <c r="D39" s="44">
        <f t="shared" si="5"/>
        <v>0</v>
      </c>
      <c r="E39" s="49" t="s">
        <v>2</v>
      </c>
      <c r="F39" s="3">
        <f>IF(OR(C39=[1]MATERIEL!$A$13,C39=[1]MATERIEL!$A$14,C39=[1]MATERIEL!$A$15,C39=[1]MATERIEL!$A$16),"4:30",D39*F29)</f>
        <v>0</v>
      </c>
      <c r="G39" s="51">
        <f>IF(ISBLANK(C39),,VLOOKUP(C39,[1]MATERIEL!$A$2:$B$20,2,FALSE))</f>
        <v>0</v>
      </c>
      <c r="H39" s="48">
        <f t="shared" si="6"/>
        <v>0</v>
      </c>
    </row>
    <row r="40" spans="1:8" s="1" customFormat="1" ht="15" customHeight="1" x14ac:dyDescent="0.2">
      <c r="A40" s="28">
        <f t="shared" si="0"/>
        <v>1</v>
      </c>
      <c r="B40" s="36"/>
      <c r="C40" s="37" t="s">
        <v>12</v>
      </c>
      <c r="D40" s="44" t="str">
        <f>IF(D29=0,0,"-")</f>
        <v>-</v>
      </c>
      <c r="E40" s="49"/>
      <c r="F40" s="3"/>
      <c r="G40" s="51"/>
      <c r="H40" s="48"/>
    </row>
    <row r="41" spans="1:8" s="1" customFormat="1" ht="15" customHeight="1" x14ac:dyDescent="0.2">
      <c r="A41" s="28">
        <f t="shared" si="0"/>
        <v>1</v>
      </c>
      <c r="B41" s="36"/>
      <c r="C41" s="59" t="s">
        <v>13</v>
      </c>
      <c r="D41" s="44">
        <f>IF(C41=0,0,1)</f>
        <v>1</v>
      </c>
      <c r="E41" s="49" t="str">
        <f>IF(D41=0,"",VLOOKUP(C41,[1]MATERIAUX!$A$2:$B$7,2,FALSE))</f>
        <v>M3</v>
      </c>
      <c r="F41" s="60">
        <v>0.125</v>
      </c>
      <c r="G41" s="64">
        <f>IF(D41=0,,VLOOKUP(C41,[1]MATERIAUX!$A$2:$C$7,3,FALSE))</f>
        <v>87.1</v>
      </c>
      <c r="H41" s="48">
        <f>G41*F41/"1:00"</f>
        <v>261.3</v>
      </c>
    </row>
    <row r="42" spans="1:8" s="1" customFormat="1" ht="15" customHeight="1" x14ac:dyDescent="0.2">
      <c r="A42" s="28">
        <f t="shared" si="0"/>
        <v>1</v>
      </c>
      <c r="B42" s="36"/>
      <c r="C42" s="59"/>
      <c r="D42" s="44">
        <f>IF(C42=0,0,1)</f>
        <v>0</v>
      </c>
      <c r="E42" s="49" t="str">
        <f>IF(D42=0,"",VLOOKUP(C42,[1]MATERIAUX!$A$2:$B$7,2,FALSE))</f>
        <v/>
      </c>
      <c r="F42" s="60"/>
      <c r="G42" s="64">
        <f>IF(D42=0,,VLOOKUP(C42,[1]MATERIAUX!$A$2:$C$7,3,FALSE))</f>
        <v>0</v>
      </c>
      <c r="H42" s="48">
        <f>G42*F42/"1:00"</f>
        <v>0</v>
      </c>
    </row>
    <row r="43" spans="1:8" s="1" customFormat="1" ht="15" customHeight="1" x14ac:dyDescent="0.2">
      <c r="A43" s="28">
        <f t="shared" si="0"/>
        <v>1</v>
      </c>
      <c r="B43" s="36"/>
      <c r="C43" s="59"/>
      <c r="D43" s="44">
        <f>IF(C43=0,0,1)</f>
        <v>0</v>
      </c>
      <c r="E43" s="49" t="str">
        <f>IF(D43=0,"",VLOOKUP(C43,[1]MATERIAUX!$A$2:$B$7,2,FALSE))</f>
        <v/>
      </c>
      <c r="F43" s="60"/>
      <c r="G43" s="64">
        <f>IF(D43=0,,VLOOKUP(C43,[1]MATERIAUX!$A$2:$C$7,3,FALSE))</f>
        <v>0</v>
      </c>
      <c r="H43" s="48">
        <f>G43*F43/"1:00"</f>
        <v>0</v>
      </c>
    </row>
  </sheetData>
  <mergeCells count="1">
    <mergeCell ref="B1:B4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[1]GEN!#REF!</xm:f>
          </x14:formula1>
          <xm:sqref>D32 D16</xm:sqref>
        </x14:dataValidation>
        <x14:dataValidation type="list" allowBlank="1" showInputMessage="1" showErrorMessage="1">
          <x14:formula1>
            <xm:f>[1]GEN!#REF!</xm:f>
          </x14:formula1>
          <xm:sqref>D31 D15</xm:sqref>
        </x14:dataValidation>
        <x14:dataValidation type="list" allowBlank="1" showInputMessage="1" showErrorMessage="1">
          <x14:formula1>
            <xm:f>[1]MATERIEL!#REF!</xm:f>
          </x14:formula1>
          <xm:sqref>C34:C39 C18:C23</xm:sqref>
        </x14:dataValidation>
        <x14:dataValidation type="list" allowBlank="1" showInputMessage="1" showErrorMessage="1">
          <x14:formula1>
            <xm:f>[1]MATERIAUX!#REF!</xm:f>
          </x14:formula1>
          <xm:sqref>C25:C27 C41:C43</xm:sqref>
        </x14:dataValidation>
        <x14:dataValidation type="list" allowBlank="1" showInputMessage="1" showErrorMessage="1">
          <x14:formula1>
            <xm:f>[1]ALEAS!#REF!</xm:f>
          </x14:formula1>
          <xm:sqref>C29 C13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Leon Grosse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Entreprise Generale</dc:creator>
  <cp:lastModifiedBy>Entreprise Generale</cp:lastModifiedBy>
  <dcterms:created xsi:type="dcterms:W3CDTF">2015-11-30T13:27:36Z</dcterms:created>
  <dcterms:modified xsi:type="dcterms:W3CDTF">2015-11-30T13:38:28Z</dcterms:modified>
</cp:coreProperties>
</file>