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2"/>
  </bookViews>
  <sheets>
    <sheet name="2016" sheetId="2" r:id="rId1"/>
    <sheet name="Nb pers &lt;-&gt; types" sheetId="3" r:id="rId2"/>
    <sheet name="Feuil1" sheetId="1" r:id="rId3"/>
  </sheets>
  <externalReferences>
    <externalReference r:id="rId4"/>
  </externalReferences>
  <definedNames>
    <definedName name="_xlnm._FilterDatabase" localSheetId="0" hidden="1">'2016'!$A$3:$Y$140</definedName>
    <definedName name="_xlnm.Print_Area" localSheetId="0">'2016'!$A$3:$Y$140</definedName>
  </definedNames>
  <calcPr calcId="152511"/>
</workbook>
</file>

<file path=xl/calcChain.xml><?xml version="1.0" encoding="utf-8"?>
<calcChain xmlns="http://schemas.openxmlformats.org/spreadsheetml/2006/main">
  <c r="B21" i="3" l="1"/>
  <c r="D2" i="3"/>
  <c r="M25" i="3"/>
  <c r="M14" i="3"/>
  <c r="M14" i="3" a="1"/>
  <c r="L14" i="3" a="1"/>
  <c r="L14" i="3" s="1"/>
  <c r="K14" i="3" a="1"/>
  <c r="K14" i="3" s="1"/>
  <c r="J14" i="3" a="1"/>
  <c r="J14" i="3" s="1"/>
  <c r="I14" i="3" a="1"/>
  <c r="I14" i="3" s="1"/>
  <c r="H14" i="3" a="1"/>
  <c r="H14" i="3" s="1"/>
  <c r="G14" i="3" a="1"/>
  <c r="G14" i="3" s="1"/>
  <c r="F14" i="3" a="1"/>
  <c r="F14" i="3" s="1"/>
  <c r="E14" i="3" a="1"/>
  <c r="E14" i="3" s="1"/>
  <c r="D14" i="3" a="1"/>
  <c r="D14" i="3" s="1"/>
  <c r="C14" i="3" a="1"/>
  <c r="C14" i="3" s="1"/>
  <c r="B14" i="3" a="1"/>
  <c r="B14" i="3" s="1"/>
  <c r="M13" i="3" a="1"/>
  <c r="M13" i="3" s="1"/>
  <c r="L13" i="3" a="1"/>
  <c r="L13" i="3" s="1"/>
  <c r="K13" i="3" a="1"/>
  <c r="K13" i="3" s="1"/>
  <c r="J13" i="3" a="1"/>
  <c r="J13" i="3" s="1"/>
  <c r="I13" i="3" a="1"/>
  <c r="I13" i="3" s="1"/>
  <c r="H13" i="3" a="1"/>
  <c r="H13" i="3" s="1"/>
  <c r="G13" i="3" a="1"/>
  <c r="G13" i="3" s="1"/>
  <c r="F13" i="3" a="1"/>
  <c r="F13" i="3" s="1"/>
  <c r="E13" i="3" a="1"/>
  <c r="E13" i="3" s="1"/>
  <c r="D13" i="3" a="1"/>
  <c r="D13" i="3" s="1"/>
  <c r="C13" i="3" a="1"/>
  <c r="C13" i="3" s="1"/>
  <c r="B13" i="3" a="1"/>
  <c r="B13" i="3" s="1"/>
  <c r="M12" i="3" a="1"/>
  <c r="M12" i="3" s="1"/>
  <c r="L12" i="3" a="1"/>
  <c r="L12" i="3" s="1"/>
  <c r="K12" i="3" a="1"/>
  <c r="K12" i="3" s="1"/>
  <c r="J12" i="3" a="1"/>
  <c r="J12" i="3" s="1"/>
  <c r="I12" i="3" a="1"/>
  <c r="I12" i="3" s="1"/>
  <c r="H12" i="3" a="1"/>
  <c r="H12" i="3" s="1"/>
  <c r="G12" i="3" a="1"/>
  <c r="G12" i="3" s="1"/>
  <c r="F12" i="3" a="1"/>
  <c r="F12" i="3" s="1"/>
  <c r="E12" i="3" a="1"/>
  <c r="E12" i="3" s="1"/>
  <c r="D12" i="3" a="1"/>
  <c r="D12" i="3" s="1"/>
  <c r="C12" i="3" a="1"/>
  <c r="C12" i="3" s="1"/>
  <c r="B12" i="3" a="1"/>
  <c r="B12" i="3" s="1"/>
  <c r="M11" i="3" a="1"/>
  <c r="M11" i="3" s="1"/>
  <c r="L11" i="3" a="1"/>
  <c r="L11" i="3" s="1"/>
  <c r="K11" i="3" a="1"/>
  <c r="K11" i="3" s="1"/>
  <c r="J11" i="3" a="1"/>
  <c r="J11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B11" i="3" a="1"/>
  <c r="B11" i="3" s="1"/>
  <c r="M10" i="3" a="1"/>
  <c r="M10" i="3" s="1"/>
  <c r="L10" i="3" a="1"/>
  <c r="L10" i="3" s="1"/>
  <c r="K10" i="3" a="1"/>
  <c r="K10" i="3" s="1"/>
  <c r="J10" i="3" a="1"/>
  <c r="J10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B10" i="3" a="1"/>
  <c r="B10" i="3" s="1"/>
  <c r="M9" i="3" a="1"/>
  <c r="M9" i="3" s="1"/>
  <c r="L9" i="3" a="1"/>
  <c r="L9" i="3" s="1"/>
  <c r="K9" i="3" a="1"/>
  <c r="K9" i="3" s="1"/>
  <c r="J9" i="3" a="1"/>
  <c r="J9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B9" i="3" a="1"/>
  <c r="B9" i="3" s="1"/>
  <c r="M8" i="3" a="1"/>
  <c r="M8" i="3" s="1"/>
  <c r="L8" i="3" a="1"/>
  <c r="L8" i="3" s="1"/>
  <c r="K8" i="3" a="1"/>
  <c r="K8" i="3" s="1"/>
  <c r="J8" i="3" a="1"/>
  <c r="J8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B8" i="3" a="1"/>
  <c r="B8" i="3" s="1"/>
  <c r="M7" i="3" a="1"/>
  <c r="M7" i="3" s="1"/>
  <c r="L7" i="3" a="1"/>
  <c r="L7" i="3" s="1"/>
  <c r="K7" i="3" a="1"/>
  <c r="K7" i="3" s="1"/>
  <c r="J7" i="3" a="1"/>
  <c r="J7" i="3" s="1"/>
  <c r="I7" i="3" a="1"/>
  <c r="I7" i="3" s="1"/>
  <c r="H7" i="3" a="1"/>
  <c r="H7" i="3" s="1"/>
  <c r="G7" i="3" a="1"/>
  <c r="G7" i="3" s="1"/>
  <c r="F7" i="3" a="1"/>
  <c r="F7" i="3" s="1"/>
  <c r="E7" i="3" a="1"/>
  <c r="E7" i="3" s="1"/>
  <c r="D7" i="3" a="1"/>
  <c r="D7" i="3" s="1"/>
  <c r="C7" i="3" a="1"/>
  <c r="C7" i="3" s="1"/>
  <c r="B7" i="3" a="1"/>
  <c r="B7" i="3" s="1"/>
  <c r="M6" i="3" a="1"/>
  <c r="M6" i="3" s="1"/>
  <c r="L6" i="3" a="1"/>
  <c r="L6" i="3" s="1"/>
  <c r="K6" i="3" a="1"/>
  <c r="K6" i="3" s="1"/>
  <c r="J6" i="3" a="1"/>
  <c r="J6" i="3" s="1"/>
  <c r="I6" i="3" a="1"/>
  <c r="I6" i="3" s="1"/>
  <c r="H6" i="3" a="1"/>
  <c r="H6" i="3" s="1"/>
  <c r="G6" i="3" a="1"/>
  <c r="G6" i="3" s="1"/>
  <c r="F6" i="3" a="1"/>
  <c r="F6" i="3" s="1"/>
  <c r="E6" i="3" a="1"/>
  <c r="E6" i="3" s="1"/>
  <c r="D6" i="3" a="1"/>
  <c r="D6" i="3" s="1"/>
  <c r="C6" i="3" a="1"/>
  <c r="C6" i="3" s="1"/>
  <c r="B6" i="3" a="1"/>
  <c r="B6" i="3" s="1"/>
  <c r="M5" i="3" a="1"/>
  <c r="M5" i="3" s="1"/>
  <c r="L5" i="3" a="1"/>
  <c r="L5" i="3" s="1"/>
  <c r="K5" i="3" a="1"/>
  <c r="K5" i="3" s="1"/>
  <c r="J5" i="3" a="1"/>
  <c r="J5" i="3" s="1"/>
  <c r="I5" i="3" a="1"/>
  <c r="I5" i="3" s="1"/>
  <c r="H5" i="3" a="1"/>
  <c r="H5" i="3" s="1"/>
  <c r="G5" i="3" a="1"/>
  <c r="G5" i="3" s="1"/>
  <c r="F5" i="3" a="1"/>
  <c r="F5" i="3" s="1"/>
  <c r="E5" i="3" a="1"/>
  <c r="E5" i="3" s="1"/>
  <c r="D5" i="3" a="1"/>
  <c r="D5" i="3" s="1"/>
  <c r="C5" i="3" a="1"/>
  <c r="C5" i="3" s="1"/>
  <c r="B5" i="3" a="1"/>
  <c r="B5" i="3" s="1"/>
  <c r="M4" i="3" a="1"/>
  <c r="M4" i="3" s="1"/>
  <c r="L4" i="3" a="1"/>
  <c r="L4" i="3" s="1"/>
  <c r="K4" i="3" a="1"/>
  <c r="K4" i="3" s="1"/>
  <c r="J4" i="3" a="1"/>
  <c r="J4" i="3" s="1"/>
  <c r="I4" i="3" a="1"/>
  <c r="I4" i="3" s="1"/>
  <c r="H4" i="3" a="1"/>
  <c r="H4" i="3" s="1"/>
  <c r="G4" i="3" a="1"/>
  <c r="G4" i="3" s="1"/>
  <c r="F4" i="3" a="1"/>
  <c r="F4" i="3" s="1"/>
  <c r="E4" i="3" a="1"/>
  <c r="E4" i="3" s="1"/>
  <c r="D4" i="3" a="1"/>
  <c r="D4" i="3" s="1"/>
  <c r="C4" i="3" a="1"/>
  <c r="C4" i="3" s="1"/>
  <c r="B4" i="3" a="1"/>
  <c r="B4" i="3" s="1"/>
  <c r="M3" i="3" a="1"/>
  <c r="M3" i="3" s="1"/>
  <c r="L3" i="3" a="1"/>
  <c r="L3" i="3" s="1"/>
  <c r="K3" i="3" a="1"/>
  <c r="K3" i="3" s="1"/>
  <c r="J3" i="3" a="1"/>
  <c r="J3" i="3" s="1"/>
  <c r="I3" i="3" a="1"/>
  <c r="I3" i="3" s="1"/>
  <c r="H3" i="3" a="1"/>
  <c r="H3" i="3" s="1"/>
  <c r="G3" i="3" a="1"/>
  <c r="G3" i="3" s="1"/>
  <c r="F3" i="3" a="1"/>
  <c r="F3" i="3" s="1"/>
  <c r="E3" i="3" a="1"/>
  <c r="E3" i="3" s="1"/>
  <c r="D3" i="3" a="1"/>
  <c r="D3" i="3" s="1"/>
  <c r="C3" i="3" a="1"/>
  <c r="C3" i="3" s="1"/>
  <c r="B3" i="3" a="1"/>
  <c r="B3" i="3" s="1"/>
  <c r="M2" i="3" a="1"/>
  <c r="M2" i="3" s="1"/>
  <c r="L2" i="3" a="1"/>
  <c r="L2" i="3" s="1"/>
  <c r="K2" i="3" a="1"/>
  <c r="K2" i="3" s="1"/>
  <c r="J2" i="3" a="1"/>
  <c r="J2" i="3" s="1"/>
  <c r="I2" i="3" a="1"/>
  <c r="I2" i="3" s="1"/>
  <c r="H2" i="3" a="1"/>
  <c r="H2" i="3" s="1"/>
  <c r="G2" i="3" a="1"/>
  <c r="G2" i="3" s="1"/>
  <c r="F2" i="3" a="1"/>
  <c r="F2" i="3" s="1"/>
  <c r="E2" i="3" a="1"/>
  <c r="E2" i="3" s="1"/>
  <c r="C2" i="3" a="1"/>
  <c r="C2" i="3" s="1"/>
  <c r="B2" i="3" a="1"/>
  <c r="B2" i="3" s="1"/>
  <c r="Y140" i="2"/>
  <c r="S140" i="2"/>
  <c r="V140" i="2" s="1"/>
  <c r="O140" i="2"/>
  <c r="N140" i="2"/>
  <c r="Q140" i="2" s="1"/>
  <c r="M140" i="2"/>
  <c r="H140" i="2"/>
  <c r="I140" i="2" s="1"/>
  <c r="F140" i="2"/>
  <c r="G140" i="2" s="1"/>
  <c r="E140" i="2"/>
  <c r="D140" i="2"/>
  <c r="Y139" i="2"/>
  <c r="V139" i="2"/>
  <c r="S139" i="2"/>
  <c r="N139" i="2"/>
  <c r="R139" i="2" s="1"/>
  <c r="M139" i="2"/>
  <c r="H139" i="2"/>
  <c r="I139" i="2" s="1"/>
  <c r="G139" i="2"/>
  <c r="F139" i="2"/>
  <c r="E139" i="2"/>
  <c r="D139" i="2"/>
  <c r="Y138" i="2"/>
  <c r="S138" i="2"/>
  <c r="V138" i="2" s="1"/>
  <c r="O138" i="2"/>
  <c r="N138" i="2"/>
  <c r="R138" i="2" s="1"/>
  <c r="M138" i="2"/>
  <c r="Q138" i="2" s="1"/>
  <c r="H138" i="2"/>
  <c r="I138" i="2" s="1"/>
  <c r="F138" i="2"/>
  <c r="G138" i="2" s="1"/>
  <c r="E138" i="2"/>
  <c r="D138" i="2"/>
  <c r="Y137" i="2"/>
  <c r="V137" i="2"/>
  <c r="S137" i="2"/>
  <c r="N137" i="2"/>
  <c r="O137" i="2" s="1"/>
  <c r="P137" i="2" s="1"/>
  <c r="M137" i="2"/>
  <c r="I137" i="2"/>
  <c r="H137" i="2"/>
  <c r="G137" i="2"/>
  <c r="F137" i="2"/>
  <c r="E137" i="2"/>
  <c r="D137" i="2"/>
  <c r="Y136" i="2"/>
  <c r="S136" i="2"/>
  <c r="V136" i="2" s="1"/>
  <c r="N136" i="2"/>
  <c r="P136" i="2" s="1"/>
  <c r="M136" i="2"/>
  <c r="Q136" i="2" s="1"/>
  <c r="H136" i="2"/>
  <c r="I136" i="2" s="1"/>
  <c r="F136" i="2"/>
  <c r="G136" i="2" s="1"/>
  <c r="E136" i="2"/>
  <c r="D136" i="2"/>
  <c r="Y135" i="2"/>
  <c r="V135" i="2"/>
  <c r="S135" i="2"/>
  <c r="N135" i="2"/>
  <c r="R135" i="2" s="1"/>
  <c r="M135" i="2"/>
  <c r="I135" i="2"/>
  <c r="H135" i="2"/>
  <c r="G135" i="2"/>
  <c r="F135" i="2"/>
  <c r="E135" i="2"/>
  <c r="D135" i="2"/>
  <c r="Y134" i="2"/>
  <c r="S134" i="2"/>
  <c r="V134" i="2" s="1"/>
  <c r="O134" i="2"/>
  <c r="N134" i="2"/>
  <c r="R134" i="2" s="1"/>
  <c r="M134" i="2"/>
  <c r="Q134" i="2" s="1"/>
  <c r="H134" i="2"/>
  <c r="I134" i="2" s="1"/>
  <c r="F134" i="2"/>
  <c r="G134" i="2" s="1"/>
  <c r="E134" i="2"/>
  <c r="D134" i="2"/>
  <c r="Y133" i="2"/>
  <c r="V133" i="2"/>
  <c r="S133" i="2"/>
  <c r="P133" i="2"/>
  <c r="N133" i="2"/>
  <c r="O133" i="2" s="1"/>
  <c r="M133" i="2"/>
  <c r="I133" i="2"/>
  <c r="H133" i="2"/>
  <c r="G133" i="2"/>
  <c r="F133" i="2"/>
  <c r="E133" i="2"/>
  <c r="D133" i="2"/>
  <c r="Y132" i="2"/>
  <c r="S132" i="2"/>
  <c r="V132" i="2" s="1"/>
  <c r="N132" i="2"/>
  <c r="M132" i="2"/>
  <c r="Q132" i="2" s="1"/>
  <c r="H132" i="2"/>
  <c r="I132" i="2" s="1"/>
  <c r="F132" i="2"/>
  <c r="G132" i="2" s="1"/>
  <c r="E132" i="2"/>
  <c r="D132" i="2"/>
  <c r="Y131" i="2"/>
  <c r="V131" i="2"/>
  <c r="S131" i="2"/>
  <c r="N131" i="2"/>
  <c r="R131" i="2" s="1"/>
  <c r="M131" i="2"/>
  <c r="I131" i="2"/>
  <c r="H131" i="2"/>
  <c r="G131" i="2"/>
  <c r="F131" i="2"/>
  <c r="E131" i="2"/>
  <c r="D131" i="2"/>
  <c r="Y130" i="2"/>
  <c r="S130" i="2"/>
  <c r="V130" i="2" s="1"/>
  <c r="O130" i="2"/>
  <c r="N130" i="2"/>
  <c r="R130" i="2" s="1"/>
  <c r="M130" i="2"/>
  <c r="Q130" i="2" s="1"/>
  <c r="H130" i="2"/>
  <c r="I130" i="2" s="1"/>
  <c r="F130" i="2"/>
  <c r="G130" i="2" s="1"/>
  <c r="E130" i="2"/>
  <c r="D130" i="2"/>
  <c r="Y129" i="2"/>
  <c r="V129" i="2"/>
  <c r="S129" i="2"/>
  <c r="P129" i="2"/>
  <c r="N129" i="2"/>
  <c r="O129" i="2" s="1"/>
  <c r="M129" i="2"/>
  <c r="I129" i="2"/>
  <c r="H129" i="2"/>
  <c r="G129" i="2"/>
  <c r="F129" i="2"/>
  <c r="E129" i="2"/>
  <c r="D129" i="2"/>
  <c r="Y128" i="2"/>
  <c r="S128" i="2"/>
  <c r="V128" i="2" s="1"/>
  <c r="N128" i="2"/>
  <c r="R128" i="2" s="1"/>
  <c r="M128" i="2"/>
  <c r="Q128" i="2" s="1"/>
  <c r="H128" i="2"/>
  <c r="I128" i="2" s="1"/>
  <c r="F128" i="2"/>
  <c r="G128" i="2" s="1"/>
  <c r="E128" i="2"/>
  <c r="D128" i="2"/>
  <c r="Y127" i="2"/>
  <c r="V127" i="2"/>
  <c r="S127" i="2"/>
  <c r="N127" i="2"/>
  <c r="R127" i="2" s="1"/>
  <c r="M127" i="2"/>
  <c r="I127" i="2"/>
  <c r="H127" i="2"/>
  <c r="G127" i="2"/>
  <c r="F127" i="2"/>
  <c r="E127" i="2"/>
  <c r="D127" i="2"/>
  <c r="Y126" i="2"/>
  <c r="S126" i="2"/>
  <c r="V126" i="2" s="1"/>
  <c r="O126" i="2"/>
  <c r="N126" i="2"/>
  <c r="R126" i="2" s="1"/>
  <c r="M126" i="2"/>
  <c r="Q126" i="2" s="1"/>
  <c r="H126" i="2"/>
  <c r="I126" i="2" s="1"/>
  <c r="F126" i="2"/>
  <c r="G126" i="2" s="1"/>
  <c r="E126" i="2"/>
  <c r="D126" i="2"/>
  <c r="Y125" i="2"/>
  <c r="V125" i="2"/>
  <c r="S125" i="2"/>
  <c r="N125" i="2"/>
  <c r="O125" i="2" s="1"/>
  <c r="P125" i="2" s="1"/>
  <c r="M125" i="2"/>
  <c r="I125" i="2"/>
  <c r="H125" i="2"/>
  <c r="G125" i="2"/>
  <c r="F125" i="2"/>
  <c r="E125" i="2"/>
  <c r="D125" i="2"/>
  <c r="Y124" i="2"/>
  <c r="S124" i="2"/>
  <c r="V124" i="2" s="1"/>
  <c r="N124" i="2"/>
  <c r="R124" i="2" s="1"/>
  <c r="M124" i="2"/>
  <c r="Q124" i="2" s="1"/>
  <c r="H124" i="2"/>
  <c r="I124" i="2" s="1"/>
  <c r="F124" i="2"/>
  <c r="G124" i="2" s="1"/>
  <c r="E124" i="2"/>
  <c r="D124" i="2"/>
  <c r="Y123" i="2"/>
  <c r="V123" i="2"/>
  <c r="S123" i="2"/>
  <c r="N123" i="2"/>
  <c r="R123" i="2" s="1"/>
  <c r="M123" i="2"/>
  <c r="I123" i="2"/>
  <c r="H123" i="2"/>
  <c r="G123" i="2"/>
  <c r="F123" i="2"/>
  <c r="E123" i="2"/>
  <c r="D123" i="2"/>
  <c r="Y122" i="2"/>
  <c r="S122" i="2"/>
  <c r="V122" i="2" s="1"/>
  <c r="O122" i="2"/>
  <c r="N122" i="2"/>
  <c r="R122" i="2" s="1"/>
  <c r="M122" i="2"/>
  <c r="Q122" i="2" s="1"/>
  <c r="H122" i="2"/>
  <c r="I122" i="2" s="1"/>
  <c r="F122" i="2"/>
  <c r="G122" i="2" s="1"/>
  <c r="E122" i="2"/>
  <c r="D122" i="2"/>
  <c r="Y121" i="2"/>
  <c r="V121" i="2"/>
  <c r="S121" i="2"/>
  <c r="P121" i="2"/>
  <c r="N121" i="2"/>
  <c r="O121" i="2" s="1"/>
  <c r="M121" i="2"/>
  <c r="I121" i="2"/>
  <c r="H121" i="2"/>
  <c r="G121" i="2"/>
  <c r="F121" i="2"/>
  <c r="E121" i="2"/>
  <c r="D121" i="2"/>
  <c r="Y120" i="2"/>
  <c r="S120" i="2"/>
  <c r="V120" i="2" s="1"/>
  <c r="N120" i="2"/>
  <c r="R120" i="2" s="1"/>
  <c r="M120" i="2"/>
  <c r="Q120" i="2" s="1"/>
  <c r="H120" i="2"/>
  <c r="I120" i="2" s="1"/>
  <c r="F120" i="2"/>
  <c r="G120" i="2" s="1"/>
  <c r="E120" i="2"/>
  <c r="D120" i="2"/>
  <c r="Y119" i="2"/>
  <c r="V119" i="2"/>
  <c r="S119" i="2"/>
  <c r="N119" i="2"/>
  <c r="R119" i="2" s="1"/>
  <c r="M119" i="2"/>
  <c r="I119" i="2"/>
  <c r="H119" i="2"/>
  <c r="G119" i="2"/>
  <c r="F119" i="2"/>
  <c r="E119" i="2"/>
  <c r="D119" i="2"/>
  <c r="Y118" i="2"/>
  <c r="S118" i="2"/>
  <c r="V118" i="2" s="1"/>
  <c r="O118" i="2"/>
  <c r="N118" i="2"/>
  <c r="R118" i="2" s="1"/>
  <c r="M118" i="2"/>
  <c r="H118" i="2"/>
  <c r="I118" i="2" s="1"/>
  <c r="F118" i="2"/>
  <c r="G118" i="2" s="1"/>
  <c r="E118" i="2"/>
  <c r="D118" i="2"/>
  <c r="Y117" i="2"/>
  <c r="V117" i="2"/>
  <c r="S117" i="2"/>
  <c r="P117" i="2"/>
  <c r="N117" i="2"/>
  <c r="O117" i="2" s="1"/>
  <c r="M117" i="2"/>
  <c r="I117" i="2"/>
  <c r="H117" i="2"/>
  <c r="G117" i="2"/>
  <c r="F117" i="2"/>
  <c r="E117" i="2"/>
  <c r="D117" i="2"/>
  <c r="Y116" i="2"/>
  <c r="S116" i="2"/>
  <c r="V116" i="2" s="1"/>
  <c r="N116" i="2"/>
  <c r="R116" i="2" s="1"/>
  <c r="M116" i="2"/>
  <c r="Q116" i="2" s="1"/>
  <c r="H116" i="2"/>
  <c r="I116" i="2" s="1"/>
  <c r="F116" i="2"/>
  <c r="G116" i="2" s="1"/>
  <c r="E116" i="2"/>
  <c r="D116" i="2"/>
  <c r="Y115" i="2"/>
  <c r="V115" i="2"/>
  <c r="S115" i="2"/>
  <c r="N115" i="2"/>
  <c r="R115" i="2" s="1"/>
  <c r="M115" i="2"/>
  <c r="I115" i="2"/>
  <c r="H115" i="2"/>
  <c r="G115" i="2"/>
  <c r="F115" i="2"/>
  <c r="E115" i="2"/>
  <c r="D115" i="2"/>
  <c r="Y114" i="2"/>
  <c r="S114" i="2"/>
  <c r="V114" i="2" s="1"/>
  <c r="O114" i="2"/>
  <c r="N114" i="2"/>
  <c r="R114" i="2" s="1"/>
  <c r="M114" i="2"/>
  <c r="Q114" i="2" s="1"/>
  <c r="H114" i="2"/>
  <c r="I114" i="2" s="1"/>
  <c r="F114" i="2"/>
  <c r="G114" i="2" s="1"/>
  <c r="E114" i="2"/>
  <c r="D114" i="2"/>
  <c r="Y113" i="2"/>
  <c r="V113" i="2"/>
  <c r="S113" i="2"/>
  <c r="P113" i="2"/>
  <c r="N113" i="2"/>
  <c r="O113" i="2" s="1"/>
  <c r="M113" i="2"/>
  <c r="I113" i="2"/>
  <c r="H113" i="2"/>
  <c r="G113" i="2"/>
  <c r="F113" i="2"/>
  <c r="E113" i="2"/>
  <c r="D113" i="2"/>
  <c r="Y112" i="2"/>
  <c r="S112" i="2"/>
  <c r="V112" i="2" s="1"/>
  <c r="N112" i="2"/>
  <c r="R112" i="2" s="1"/>
  <c r="M112" i="2"/>
  <c r="Q112" i="2" s="1"/>
  <c r="H112" i="2"/>
  <c r="I112" i="2" s="1"/>
  <c r="F112" i="2"/>
  <c r="G112" i="2" s="1"/>
  <c r="E112" i="2"/>
  <c r="D112" i="2"/>
  <c r="Y111" i="2"/>
  <c r="V111" i="2"/>
  <c r="S111" i="2"/>
  <c r="N111" i="2"/>
  <c r="R111" i="2" s="1"/>
  <c r="M111" i="2"/>
  <c r="H111" i="2"/>
  <c r="I111" i="2" s="1"/>
  <c r="G111" i="2"/>
  <c r="F111" i="2"/>
  <c r="E111" i="2"/>
  <c r="D111" i="2"/>
  <c r="Y110" i="2"/>
  <c r="V110" i="2"/>
  <c r="S110" i="2"/>
  <c r="P110" i="2"/>
  <c r="O110" i="2"/>
  <c r="N110" i="2"/>
  <c r="R110" i="2" s="1"/>
  <c r="M110" i="2"/>
  <c r="Q110" i="2" s="1"/>
  <c r="I110" i="2"/>
  <c r="H110" i="2"/>
  <c r="F110" i="2"/>
  <c r="G110" i="2" s="1"/>
  <c r="E110" i="2"/>
  <c r="D110" i="2"/>
  <c r="Y109" i="2"/>
  <c r="V109" i="2"/>
  <c r="S109" i="2"/>
  <c r="N109" i="2"/>
  <c r="M109" i="2"/>
  <c r="I109" i="2"/>
  <c r="H109" i="2"/>
  <c r="F109" i="2"/>
  <c r="G109" i="2" s="1"/>
  <c r="E109" i="2"/>
  <c r="D109" i="2"/>
  <c r="Y108" i="2"/>
  <c r="S108" i="2"/>
  <c r="V108" i="2" s="1"/>
  <c r="R108" i="2"/>
  <c r="N108" i="2"/>
  <c r="M108" i="2"/>
  <c r="H108" i="2"/>
  <c r="I108" i="2" s="1"/>
  <c r="G108" i="2"/>
  <c r="F108" i="2"/>
  <c r="E108" i="2"/>
  <c r="D108" i="2"/>
  <c r="Y107" i="2"/>
  <c r="S107" i="2"/>
  <c r="V107" i="2" s="1"/>
  <c r="O107" i="2"/>
  <c r="N107" i="2"/>
  <c r="R107" i="2" s="1"/>
  <c r="M107" i="2"/>
  <c r="H107" i="2"/>
  <c r="I107" i="2" s="1"/>
  <c r="G107" i="2"/>
  <c r="F107" i="2"/>
  <c r="E107" i="2"/>
  <c r="D107" i="2"/>
  <c r="Y106" i="2"/>
  <c r="V106" i="2"/>
  <c r="S106" i="2"/>
  <c r="P106" i="2"/>
  <c r="O106" i="2"/>
  <c r="N106" i="2"/>
  <c r="R106" i="2" s="1"/>
  <c r="M106" i="2"/>
  <c r="Q106" i="2" s="1"/>
  <c r="I106" i="2"/>
  <c r="H106" i="2"/>
  <c r="F106" i="2"/>
  <c r="G106" i="2" s="1"/>
  <c r="E106" i="2"/>
  <c r="D106" i="2"/>
  <c r="Y105" i="2"/>
  <c r="V105" i="2"/>
  <c r="S105" i="2"/>
  <c r="Q105" i="2"/>
  <c r="N105" i="2"/>
  <c r="O105" i="2" s="1"/>
  <c r="M105" i="2"/>
  <c r="P105" i="2" s="1"/>
  <c r="I105" i="2"/>
  <c r="H105" i="2"/>
  <c r="F105" i="2"/>
  <c r="G105" i="2" s="1"/>
  <c r="E105" i="2"/>
  <c r="D105" i="2"/>
  <c r="Y104" i="2"/>
  <c r="S104" i="2"/>
  <c r="V104" i="2" s="1"/>
  <c r="N104" i="2"/>
  <c r="M104" i="2"/>
  <c r="H104" i="2"/>
  <c r="I104" i="2" s="1"/>
  <c r="G104" i="2"/>
  <c r="F104" i="2"/>
  <c r="E104" i="2"/>
  <c r="D104" i="2"/>
  <c r="Y103" i="2"/>
  <c r="S103" i="2"/>
  <c r="V103" i="2" s="1"/>
  <c r="O103" i="2"/>
  <c r="N103" i="2"/>
  <c r="R103" i="2" s="1"/>
  <c r="M103" i="2"/>
  <c r="H103" i="2"/>
  <c r="I103" i="2" s="1"/>
  <c r="G103" i="2"/>
  <c r="F103" i="2"/>
  <c r="E103" i="2"/>
  <c r="D103" i="2"/>
  <c r="Y102" i="2"/>
  <c r="V102" i="2"/>
  <c r="S102" i="2"/>
  <c r="P102" i="2"/>
  <c r="O102" i="2"/>
  <c r="N102" i="2"/>
  <c r="M102" i="2"/>
  <c r="I102" i="2"/>
  <c r="H102" i="2"/>
  <c r="F102" i="2"/>
  <c r="G102" i="2" s="1"/>
  <c r="E102" i="2"/>
  <c r="D102" i="2"/>
  <c r="Y101" i="2"/>
  <c r="V101" i="2"/>
  <c r="S101" i="2"/>
  <c r="Q101" i="2"/>
  <c r="N101" i="2"/>
  <c r="M101" i="2"/>
  <c r="P101" i="2" s="1"/>
  <c r="I101" i="2"/>
  <c r="H101" i="2"/>
  <c r="F101" i="2"/>
  <c r="G101" i="2" s="1"/>
  <c r="E101" i="2"/>
  <c r="D101" i="2"/>
  <c r="Y100" i="2"/>
  <c r="S100" i="2"/>
  <c r="V100" i="2" s="1"/>
  <c r="R100" i="2"/>
  <c r="N100" i="2"/>
  <c r="M100" i="2"/>
  <c r="H100" i="2"/>
  <c r="I100" i="2" s="1"/>
  <c r="G100" i="2"/>
  <c r="F100" i="2"/>
  <c r="E100" i="2"/>
  <c r="D100" i="2"/>
  <c r="Y99" i="2"/>
  <c r="S99" i="2"/>
  <c r="V99" i="2" s="1"/>
  <c r="O99" i="2"/>
  <c r="N99" i="2"/>
  <c r="R99" i="2" s="1"/>
  <c r="M99" i="2"/>
  <c r="H99" i="2"/>
  <c r="I99" i="2" s="1"/>
  <c r="G99" i="2"/>
  <c r="F99" i="2"/>
  <c r="E99" i="2"/>
  <c r="D99" i="2"/>
  <c r="Y98" i="2"/>
  <c r="S98" i="2"/>
  <c r="V98" i="2" s="1"/>
  <c r="P98" i="2"/>
  <c r="O98" i="2"/>
  <c r="N98" i="2"/>
  <c r="R98" i="2" s="1"/>
  <c r="M98" i="2"/>
  <c r="Q98" i="2" s="1"/>
  <c r="I98" i="2"/>
  <c r="H98" i="2"/>
  <c r="F98" i="2"/>
  <c r="G98" i="2" s="1"/>
  <c r="E98" i="2"/>
  <c r="D98" i="2"/>
  <c r="Y97" i="2"/>
  <c r="V97" i="2"/>
  <c r="S97" i="2"/>
  <c r="P97" i="2"/>
  <c r="N97" i="2"/>
  <c r="O97" i="2" s="1"/>
  <c r="M97" i="2"/>
  <c r="Q97" i="2" s="1"/>
  <c r="I97" i="2"/>
  <c r="H97" i="2"/>
  <c r="F97" i="2"/>
  <c r="G97" i="2" s="1"/>
  <c r="E97" i="2"/>
  <c r="D97" i="2"/>
  <c r="Y96" i="2"/>
  <c r="S96" i="2"/>
  <c r="V96" i="2" s="1"/>
  <c r="R96" i="2"/>
  <c r="Q96" i="2"/>
  <c r="N96" i="2"/>
  <c r="M96" i="2"/>
  <c r="H96" i="2"/>
  <c r="I96" i="2" s="1"/>
  <c r="G96" i="2"/>
  <c r="F96" i="2"/>
  <c r="E96" i="2"/>
  <c r="D96" i="2"/>
  <c r="Y95" i="2"/>
  <c r="S95" i="2"/>
  <c r="V95" i="2" s="1"/>
  <c r="R95" i="2"/>
  <c r="O95" i="2"/>
  <c r="N95" i="2"/>
  <c r="M95" i="2"/>
  <c r="H95" i="2"/>
  <c r="I95" i="2" s="1"/>
  <c r="G95" i="2"/>
  <c r="F95" i="2"/>
  <c r="E95" i="2"/>
  <c r="D95" i="2"/>
  <c r="Y94" i="2"/>
  <c r="V94" i="2"/>
  <c r="S94" i="2"/>
  <c r="O94" i="2"/>
  <c r="P94" i="2" s="1"/>
  <c r="N94" i="2"/>
  <c r="R94" i="2" s="1"/>
  <c r="M94" i="2"/>
  <c r="Q94" i="2" s="1"/>
  <c r="H94" i="2"/>
  <c r="I94" i="2" s="1"/>
  <c r="F94" i="2"/>
  <c r="G94" i="2" s="1"/>
  <c r="E94" i="2"/>
  <c r="D94" i="2"/>
  <c r="Y93" i="2"/>
  <c r="V93" i="2"/>
  <c r="S93" i="2"/>
  <c r="N93" i="2"/>
  <c r="M93" i="2"/>
  <c r="I93" i="2"/>
  <c r="H93" i="2"/>
  <c r="G93" i="2"/>
  <c r="F93" i="2"/>
  <c r="E93" i="2"/>
  <c r="D93" i="2"/>
  <c r="Y92" i="2"/>
  <c r="S92" i="2"/>
  <c r="V92" i="2" s="1"/>
  <c r="N92" i="2"/>
  <c r="M92" i="2"/>
  <c r="I92" i="2"/>
  <c r="H92" i="2"/>
  <c r="G92" i="2"/>
  <c r="F92" i="2"/>
  <c r="E92" i="2"/>
  <c r="D92" i="2"/>
  <c r="Y91" i="2"/>
  <c r="S91" i="2"/>
  <c r="V91" i="2" s="1"/>
  <c r="O91" i="2"/>
  <c r="N91" i="2"/>
  <c r="R91" i="2" s="1"/>
  <c r="M91" i="2"/>
  <c r="H91" i="2"/>
  <c r="I91" i="2" s="1"/>
  <c r="G91" i="2"/>
  <c r="F91" i="2"/>
  <c r="E91" i="2"/>
  <c r="D91" i="2"/>
  <c r="Y90" i="2"/>
  <c r="V90" i="2"/>
  <c r="S90" i="2"/>
  <c r="P90" i="2"/>
  <c r="O90" i="2"/>
  <c r="N90" i="2"/>
  <c r="R90" i="2" s="1"/>
  <c r="M90" i="2"/>
  <c r="I90" i="2"/>
  <c r="H90" i="2"/>
  <c r="G90" i="2"/>
  <c r="F90" i="2"/>
  <c r="E90" i="2"/>
  <c r="D90" i="2"/>
  <c r="Y89" i="2"/>
  <c r="V89" i="2"/>
  <c r="S89" i="2"/>
  <c r="N89" i="2"/>
  <c r="R89" i="2" s="1"/>
  <c r="M89" i="2"/>
  <c r="Q89" i="2" s="1"/>
  <c r="I89" i="2"/>
  <c r="H89" i="2"/>
  <c r="F89" i="2"/>
  <c r="G89" i="2" s="1"/>
  <c r="E89" i="2"/>
  <c r="D89" i="2"/>
  <c r="Y88" i="2"/>
  <c r="V88" i="2"/>
  <c r="S88" i="2"/>
  <c r="R88" i="2"/>
  <c r="N88" i="2"/>
  <c r="M88" i="2"/>
  <c r="I88" i="2"/>
  <c r="H88" i="2"/>
  <c r="G88" i="2"/>
  <c r="F88" i="2"/>
  <c r="E88" i="2"/>
  <c r="D88" i="2"/>
  <c r="Y87" i="2"/>
  <c r="S87" i="2"/>
  <c r="V87" i="2" s="1"/>
  <c r="O87" i="2"/>
  <c r="N87" i="2"/>
  <c r="R87" i="2" s="1"/>
  <c r="M87" i="2"/>
  <c r="H87" i="2"/>
  <c r="I87" i="2" s="1"/>
  <c r="G87" i="2"/>
  <c r="F87" i="2"/>
  <c r="E87" i="2"/>
  <c r="D87" i="2"/>
  <c r="Y86" i="2"/>
  <c r="V86" i="2"/>
  <c r="S86" i="2"/>
  <c r="P86" i="2"/>
  <c r="O86" i="2"/>
  <c r="N86" i="2"/>
  <c r="R86" i="2" s="1"/>
  <c r="M86" i="2"/>
  <c r="I86" i="2"/>
  <c r="H86" i="2"/>
  <c r="G86" i="2"/>
  <c r="F86" i="2"/>
  <c r="E86" i="2"/>
  <c r="D86" i="2"/>
  <c r="Y85" i="2"/>
  <c r="V85" i="2"/>
  <c r="S85" i="2"/>
  <c r="Q85" i="2"/>
  <c r="N85" i="2"/>
  <c r="M85" i="2"/>
  <c r="I85" i="2"/>
  <c r="H85" i="2"/>
  <c r="F85" i="2"/>
  <c r="G85" i="2" s="1"/>
  <c r="E85" i="2"/>
  <c r="D85" i="2"/>
  <c r="Y84" i="2"/>
  <c r="V84" i="2"/>
  <c r="S84" i="2"/>
  <c r="R84" i="2"/>
  <c r="N84" i="2"/>
  <c r="M84" i="2"/>
  <c r="I84" i="2"/>
  <c r="H84" i="2"/>
  <c r="G84" i="2"/>
  <c r="F84" i="2"/>
  <c r="E84" i="2"/>
  <c r="D84" i="2"/>
  <c r="Y83" i="2"/>
  <c r="S83" i="2"/>
  <c r="V83" i="2" s="1"/>
  <c r="O83" i="2"/>
  <c r="N83" i="2"/>
  <c r="R83" i="2" s="1"/>
  <c r="M83" i="2"/>
  <c r="H83" i="2"/>
  <c r="I83" i="2" s="1"/>
  <c r="G83" i="2"/>
  <c r="F83" i="2"/>
  <c r="E83" i="2"/>
  <c r="D83" i="2"/>
  <c r="Y82" i="2"/>
  <c r="V82" i="2"/>
  <c r="S82" i="2"/>
  <c r="P82" i="2"/>
  <c r="O82" i="2"/>
  <c r="N82" i="2"/>
  <c r="R82" i="2" s="1"/>
  <c r="M82" i="2"/>
  <c r="I82" i="2"/>
  <c r="H82" i="2"/>
  <c r="G82" i="2"/>
  <c r="F82" i="2"/>
  <c r="E82" i="2"/>
  <c r="D82" i="2"/>
  <c r="Y81" i="2"/>
  <c r="V81" i="2"/>
  <c r="S81" i="2"/>
  <c r="N81" i="2"/>
  <c r="R81" i="2" s="1"/>
  <c r="M81" i="2"/>
  <c r="Q81" i="2" s="1"/>
  <c r="I81" i="2"/>
  <c r="H81" i="2"/>
  <c r="F81" i="2"/>
  <c r="G81" i="2" s="1"/>
  <c r="E81" i="2"/>
  <c r="D81" i="2"/>
  <c r="Y80" i="2"/>
  <c r="V80" i="2"/>
  <c r="S80" i="2"/>
  <c r="R80" i="2"/>
  <c r="N80" i="2"/>
  <c r="M80" i="2"/>
  <c r="I80" i="2"/>
  <c r="H80" i="2"/>
  <c r="G80" i="2"/>
  <c r="F80" i="2"/>
  <c r="E80" i="2"/>
  <c r="D80" i="2"/>
  <c r="Y79" i="2"/>
  <c r="S79" i="2"/>
  <c r="V79" i="2" s="1"/>
  <c r="O79" i="2"/>
  <c r="N79" i="2"/>
  <c r="R79" i="2" s="1"/>
  <c r="M79" i="2"/>
  <c r="H79" i="2"/>
  <c r="I79" i="2" s="1"/>
  <c r="G79" i="2"/>
  <c r="F79" i="2"/>
  <c r="E79" i="2"/>
  <c r="D79" i="2"/>
  <c r="Y78" i="2"/>
  <c r="V78" i="2"/>
  <c r="S78" i="2"/>
  <c r="P78" i="2"/>
  <c r="O78" i="2"/>
  <c r="N78" i="2"/>
  <c r="R78" i="2" s="1"/>
  <c r="M78" i="2"/>
  <c r="I78" i="2"/>
  <c r="H78" i="2"/>
  <c r="G78" i="2"/>
  <c r="F78" i="2"/>
  <c r="E78" i="2"/>
  <c r="D78" i="2"/>
  <c r="Y77" i="2"/>
  <c r="V77" i="2"/>
  <c r="S77" i="2"/>
  <c r="Q77" i="2"/>
  <c r="N77" i="2"/>
  <c r="R77" i="2" s="1"/>
  <c r="M77" i="2"/>
  <c r="I77" i="2"/>
  <c r="H77" i="2"/>
  <c r="F77" i="2"/>
  <c r="G77" i="2" s="1"/>
  <c r="E77" i="2"/>
  <c r="D77" i="2"/>
  <c r="Y76" i="2"/>
  <c r="V76" i="2"/>
  <c r="S76" i="2"/>
  <c r="R76" i="2"/>
  <c r="N76" i="2"/>
  <c r="M76" i="2"/>
  <c r="I76" i="2"/>
  <c r="H76" i="2"/>
  <c r="G76" i="2"/>
  <c r="F76" i="2"/>
  <c r="E76" i="2"/>
  <c r="D76" i="2"/>
  <c r="Y75" i="2"/>
  <c r="S75" i="2"/>
  <c r="V75" i="2" s="1"/>
  <c r="O75" i="2"/>
  <c r="N75" i="2"/>
  <c r="R75" i="2" s="1"/>
  <c r="M75" i="2"/>
  <c r="H75" i="2"/>
  <c r="I75" i="2" s="1"/>
  <c r="G75" i="2"/>
  <c r="F75" i="2"/>
  <c r="E75" i="2"/>
  <c r="D75" i="2"/>
  <c r="Y74" i="2"/>
  <c r="V74" i="2"/>
  <c r="S74" i="2"/>
  <c r="P74" i="2"/>
  <c r="O74" i="2"/>
  <c r="N74" i="2"/>
  <c r="R74" i="2" s="1"/>
  <c r="M74" i="2"/>
  <c r="I74" i="2"/>
  <c r="H74" i="2"/>
  <c r="G74" i="2"/>
  <c r="F74" i="2"/>
  <c r="E74" i="2"/>
  <c r="D74" i="2"/>
  <c r="Y73" i="2"/>
  <c r="V73" i="2"/>
  <c r="S73" i="2"/>
  <c r="N73" i="2"/>
  <c r="R73" i="2" s="1"/>
  <c r="M73" i="2"/>
  <c r="Q73" i="2" s="1"/>
  <c r="I73" i="2"/>
  <c r="H73" i="2"/>
  <c r="F73" i="2"/>
  <c r="G73" i="2" s="1"/>
  <c r="E73" i="2"/>
  <c r="D73" i="2"/>
  <c r="Y72" i="2"/>
  <c r="V72" i="2"/>
  <c r="S72" i="2"/>
  <c r="R72" i="2"/>
  <c r="N72" i="2"/>
  <c r="M72" i="2"/>
  <c r="I72" i="2"/>
  <c r="H72" i="2"/>
  <c r="G72" i="2"/>
  <c r="F72" i="2"/>
  <c r="E72" i="2"/>
  <c r="D72" i="2"/>
  <c r="Y71" i="2"/>
  <c r="S71" i="2"/>
  <c r="V71" i="2" s="1"/>
  <c r="O71" i="2"/>
  <c r="N71" i="2"/>
  <c r="R71" i="2" s="1"/>
  <c r="M71" i="2"/>
  <c r="H71" i="2"/>
  <c r="I71" i="2" s="1"/>
  <c r="G71" i="2"/>
  <c r="F71" i="2"/>
  <c r="E71" i="2"/>
  <c r="D71" i="2"/>
  <c r="Y70" i="2"/>
  <c r="V70" i="2"/>
  <c r="S70" i="2"/>
  <c r="P70" i="2"/>
  <c r="O70" i="2"/>
  <c r="N70" i="2"/>
  <c r="R70" i="2" s="1"/>
  <c r="M70" i="2"/>
  <c r="I70" i="2"/>
  <c r="H70" i="2"/>
  <c r="G70" i="2"/>
  <c r="F70" i="2"/>
  <c r="E70" i="2"/>
  <c r="D70" i="2"/>
  <c r="Y69" i="2"/>
  <c r="V69" i="2"/>
  <c r="S69" i="2"/>
  <c r="Q69" i="2"/>
  <c r="N69" i="2"/>
  <c r="R69" i="2" s="1"/>
  <c r="M69" i="2"/>
  <c r="I69" i="2"/>
  <c r="H69" i="2"/>
  <c r="F69" i="2"/>
  <c r="G69" i="2" s="1"/>
  <c r="E69" i="2"/>
  <c r="D69" i="2"/>
  <c r="Y68" i="2"/>
  <c r="V68" i="2"/>
  <c r="S68" i="2"/>
  <c r="R68" i="2"/>
  <c r="N68" i="2"/>
  <c r="M68" i="2"/>
  <c r="I68" i="2"/>
  <c r="H68" i="2"/>
  <c r="G68" i="2"/>
  <c r="F68" i="2"/>
  <c r="E68" i="2"/>
  <c r="D68" i="2"/>
  <c r="Y67" i="2"/>
  <c r="S67" i="2"/>
  <c r="V67" i="2" s="1"/>
  <c r="O67" i="2"/>
  <c r="N67" i="2"/>
  <c r="R67" i="2" s="1"/>
  <c r="M67" i="2"/>
  <c r="H67" i="2"/>
  <c r="I67" i="2" s="1"/>
  <c r="G67" i="2"/>
  <c r="F67" i="2"/>
  <c r="E67" i="2"/>
  <c r="D67" i="2"/>
  <c r="Y66" i="2"/>
  <c r="V66" i="2"/>
  <c r="S66" i="2"/>
  <c r="P66" i="2"/>
  <c r="O66" i="2"/>
  <c r="N66" i="2"/>
  <c r="R66" i="2" s="1"/>
  <c r="M66" i="2"/>
  <c r="I66" i="2"/>
  <c r="H66" i="2"/>
  <c r="G66" i="2"/>
  <c r="F66" i="2"/>
  <c r="E66" i="2"/>
  <c r="D66" i="2"/>
  <c r="Y65" i="2"/>
  <c r="V65" i="2"/>
  <c r="S65" i="2"/>
  <c r="N65" i="2"/>
  <c r="R65" i="2" s="1"/>
  <c r="M65" i="2"/>
  <c r="Q65" i="2" s="1"/>
  <c r="I65" i="2"/>
  <c r="H65" i="2"/>
  <c r="F65" i="2"/>
  <c r="G65" i="2" s="1"/>
  <c r="E65" i="2"/>
  <c r="D65" i="2"/>
  <c r="Y64" i="2"/>
  <c r="V64" i="2"/>
  <c r="S64" i="2"/>
  <c r="R64" i="2"/>
  <c r="N64" i="2"/>
  <c r="M64" i="2"/>
  <c r="I64" i="2"/>
  <c r="H64" i="2"/>
  <c r="G64" i="2"/>
  <c r="F64" i="2"/>
  <c r="E64" i="2"/>
  <c r="D64" i="2"/>
  <c r="Y63" i="2"/>
  <c r="S63" i="2"/>
  <c r="V63" i="2" s="1"/>
  <c r="O63" i="2"/>
  <c r="N63" i="2"/>
  <c r="R63" i="2" s="1"/>
  <c r="M63" i="2"/>
  <c r="H63" i="2"/>
  <c r="I63" i="2" s="1"/>
  <c r="G63" i="2"/>
  <c r="F63" i="2"/>
  <c r="E63" i="2"/>
  <c r="D63" i="2"/>
  <c r="Y62" i="2"/>
  <c r="V62" i="2"/>
  <c r="S62" i="2"/>
  <c r="P62" i="2"/>
  <c r="O62" i="2"/>
  <c r="N62" i="2"/>
  <c r="R62" i="2" s="1"/>
  <c r="M62" i="2"/>
  <c r="I62" i="2"/>
  <c r="H62" i="2"/>
  <c r="G62" i="2"/>
  <c r="F62" i="2"/>
  <c r="E62" i="2"/>
  <c r="D62" i="2"/>
  <c r="Y61" i="2"/>
  <c r="V61" i="2"/>
  <c r="S61" i="2"/>
  <c r="N61" i="2"/>
  <c r="M61" i="2"/>
  <c r="O61" i="2" s="1"/>
  <c r="I61" i="2"/>
  <c r="H61" i="2"/>
  <c r="F61" i="2"/>
  <c r="G61" i="2" s="1"/>
  <c r="E61" i="2"/>
  <c r="D61" i="2"/>
  <c r="Y60" i="2"/>
  <c r="V60" i="2"/>
  <c r="S60" i="2"/>
  <c r="Q60" i="2"/>
  <c r="N60" i="2"/>
  <c r="R60" i="2" s="1"/>
  <c r="M60" i="2"/>
  <c r="I60" i="2"/>
  <c r="H60" i="2"/>
  <c r="G60" i="2"/>
  <c r="F60" i="2"/>
  <c r="E60" i="2"/>
  <c r="D60" i="2"/>
  <c r="Y59" i="2"/>
  <c r="S59" i="2"/>
  <c r="V59" i="2" s="1"/>
  <c r="R59" i="2"/>
  <c r="O59" i="2"/>
  <c r="N59" i="2"/>
  <c r="M59" i="2"/>
  <c r="H59" i="2"/>
  <c r="I59" i="2" s="1"/>
  <c r="G59" i="2"/>
  <c r="F59" i="2"/>
  <c r="E59" i="2"/>
  <c r="D59" i="2"/>
  <c r="Y58" i="2"/>
  <c r="V58" i="2"/>
  <c r="S58" i="2"/>
  <c r="P58" i="2"/>
  <c r="O58" i="2"/>
  <c r="N58" i="2"/>
  <c r="R58" i="2" s="1"/>
  <c r="M58" i="2"/>
  <c r="H58" i="2"/>
  <c r="I58" i="2" s="1"/>
  <c r="G58" i="2"/>
  <c r="F58" i="2"/>
  <c r="E58" i="2"/>
  <c r="D58" i="2"/>
  <c r="Y57" i="2"/>
  <c r="V57" i="2"/>
  <c r="S57" i="2"/>
  <c r="O57" i="2"/>
  <c r="N57" i="2"/>
  <c r="R57" i="2" s="1"/>
  <c r="M57" i="2"/>
  <c r="Q57" i="2" s="1"/>
  <c r="H57" i="2"/>
  <c r="I57" i="2" s="1"/>
  <c r="F57" i="2"/>
  <c r="G57" i="2" s="1"/>
  <c r="E57" i="2"/>
  <c r="D57" i="2"/>
  <c r="Y56" i="2"/>
  <c r="V56" i="2"/>
  <c r="S56" i="2"/>
  <c r="N56" i="2"/>
  <c r="O56" i="2" s="1"/>
  <c r="M56" i="2"/>
  <c r="I56" i="2"/>
  <c r="H56" i="2"/>
  <c r="G56" i="2"/>
  <c r="F56" i="2"/>
  <c r="E56" i="2"/>
  <c r="D56" i="2"/>
  <c r="Y55" i="2"/>
  <c r="S55" i="2"/>
  <c r="V55" i="2" s="1"/>
  <c r="N55" i="2"/>
  <c r="M55" i="2"/>
  <c r="Q55" i="2" s="1"/>
  <c r="H55" i="2"/>
  <c r="I55" i="2" s="1"/>
  <c r="G55" i="2"/>
  <c r="F55" i="2"/>
  <c r="E55" i="2"/>
  <c r="D55" i="2"/>
  <c r="Y54" i="2"/>
  <c r="V54" i="2"/>
  <c r="S54" i="2"/>
  <c r="P54" i="2"/>
  <c r="O54" i="2"/>
  <c r="N54" i="2"/>
  <c r="Q54" i="2" s="1"/>
  <c r="M54" i="2"/>
  <c r="I54" i="2"/>
  <c r="H54" i="2"/>
  <c r="G54" i="2"/>
  <c r="F54" i="2"/>
  <c r="E54" i="2"/>
  <c r="D54" i="2"/>
  <c r="Y53" i="2"/>
  <c r="V53" i="2"/>
  <c r="S53" i="2"/>
  <c r="P53" i="2"/>
  <c r="O53" i="2"/>
  <c r="N53" i="2"/>
  <c r="R53" i="2" s="1"/>
  <c r="M53" i="2"/>
  <c r="Q53" i="2" s="1"/>
  <c r="I53" i="2"/>
  <c r="H53" i="2"/>
  <c r="F53" i="2"/>
  <c r="G53" i="2" s="1"/>
  <c r="E53" i="2"/>
  <c r="D53" i="2"/>
  <c r="Y52" i="2"/>
  <c r="V52" i="2"/>
  <c r="S52" i="2"/>
  <c r="P52" i="2"/>
  <c r="N52" i="2"/>
  <c r="O52" i="2" s="1"/>
  <c r="M52" i="2"/>
  <c r="I52" i="2"/>
  <c r="H52" i="2"/>
  <c r="G52" i="2"/>
  <c r="F52" i="2"/>
  <c r="E52" i="2"/>
  <c r="D52" i="2"/>
  <c r="Y51" i="2"/>
  <c r="S51" i="2"/>
  <c r="V51" i="2" s="1"/>
  <c r="N51" i="2"/>
  <c r="O51" i="2" s="1"/>
  <c r="M51" i="2"/>
  <c r="H51" i="2"/>
  <c r="I51" i="2" s="1"/>
  <c r="F51" i="2"/>
  <c r="G51" i="2" s="1"/>
  <c r="E51" i="2"/>
  <c r="D51" i="2"/>
  <c r="Y50" i="2"/>
  <c r="V50" i="2"/>
  <c r="S50" i="2"/>
  <c r="R50" i="2"/>
  <c r="P50" i="2"/>
  <c r="O50" i="2"/>
  <c r="N50" i="2"/>
  <c r="Q50" i="2" s="1"/>
  <c r="M50" i="2"/>
  <c r="I50" i="2"/>
  <c r="H50" i="2"/>
  <c r="G50" i="2"/>
  <c r="F50" i="2"/>
  <c r="E50" i="2"/>
  <c r="D50" i="2"/>
  <c r="Y49" i="2"/>
  <c r="V49" i="2"/>
  <c r="S49" i="2"/>
  <c r="N49" i="2"/>
  <c r="M49" i="2"/>
  <c r="P49" i="2" s="1"/>
  <c r="I49" i="2"/>
  <c r="H49" i="2"/>
  <c r="F49" i="2"/>
  <c r="G49" i="2" s="1"/>
  <c r="E49" i="2"/>
  <c r="D49" i="2"/>
  <c r="Y48" i="2"/>
  <c r="V48" i="2"/>
  <c r="S48" i="2"/>
  <c r="Q48" i="2"/>
  <c r="P48" i="2"/>
  <c r="N48" i="2"/>
  <c r="O48" i="2" s="1"/>
  <c r="M48" i="2"/>
  <c r="I48" i="2"/>
  <c r="H48" i="2"/>
  <c r="G48" i="2"/>
  <c r="F48" i="2"/>
  <c r="E48" i="2"/>
  <c r="D48" i="2"/>
  <c r="Y47" i="2"/>
  <c r="V47" i="2"/>
  <c r="S47" i="2"/>
  <c r="N47" i="2"/>
  <c r="R47" i="2" s="1"/>
  <c r="M47" i="2"/>
  <c r="P47" i="2" s="1"/>
  <c r="I47" i="2"/>
  <c r="H47" i="2"/>
  <c r="F47" i="2"/>
  <c r="G47" i="2" s="1"/>
  <c r="E47" i="2"/>
  <c r="D47" i="2"/>
  <c r="Y46" i="2"/>
  <c r="V46" i="2"/>
  <c r="S46" i="2"/>
  <c r="N46" i="2"/>
  <c r="Q46" i="2" s="1"/>
  <c r="M46" i="2"/>
  <c r="I46" i="2"/>
  <c r="H46" i="2"/>
  <c r="G46" i="2"/>
  <c r="F46" i="2"/>
  <c r="E46" i="2"/>
  <c r="D46" i="2"/>
  <c r="Y45" i="2"/>
  <c r="S45" i="2"/>
  <c r="V45" i="2" s="1"/>
  <c r="O45" i="2"/>
  <c r="N45" i="2"/>
  <c r="R45" i="2" s="1"/>
  <c r="M45" i="2"/>
  <c r="H45" i="2"/>
  <c r="I45" i="2" s="1"/>
  <c r="G45" i="2"/>
  <c r="F45" i="2"/>
  <c r="E45" i="2"/>
  <c r="D45" i="2"/>
  <c r="Y44" i="2"/>
  <c r="V44" i="2"/>
  <c r="S44" i="2"/>
  <c r="P44" i="2"/>
  <c r="O44" i="2"/>
  <c r="N44" i="2"/>
  <c r="R44" i="2" s="1"/>
  <c r="M44" i="2"/>
  <c r="I44" i="2"/>
  <c r="H44" i="2"/>
  <c r="G44" i="2"/>
  <c r="F44" i="2"/>
  <c r="E44" i="2"/>
  <c r="D44" i="2"/>
  <c r="Y43" i="2"/>
  <c r="V43" i="2"/>
  <c r="S43" i="2"/>
  <c r="N43" i="2"/>
  <c r="R43" i="2" s="1"/>
  <c r="M43" i="2"/>
  <c r="P43" i="2" s="1"/>
  <c r="I43" i="2"/>
  <c r="H43" i="2"/>
  <c r="F43" i="2"/>
  <c r="G43" i="2" s="1"/>
  <c r="E43" i="2"/>
  <c r="D43" i="2"/>
  <c r="Y42" i="2"/>
  <c r="S42" i="2"/>
  <c r="V42" i="2" s="1"/>
  <c r="N42" i="2"/>
  <c r="Q42" i="2" s="1"/>
  <c r="M42" i="2"/>
  <c r="H42" i="2"/>
  <c r="I42" i="2" s="1"/>
  <c r="G42" i="2"/>
  <c r="F42" i="2"/>
  <c r="E42" i="2"/>
  <c r="D42" i="2"/>
  <c r="Y41" i="2"/>
  <c r="S41" i="2"/>
  <c r="V41" i="2" s="1"/>
  <c r="P41" i="2"/>
  <c r="O41" i="2"/>
  <c r="N41" i="2"/>
  <c r="R41" i="2" s="1"/>
  <c r="M41" i="2"/>
  <c r="H41" i="2"/>
  <c r="I41" i="2" s="1"/>
  <c r="G41" i="2"/>
  <c r="F41" i="2"/>
  <c r="E41" i="2"/>
  <c r="D41" i="2"/>
  <c r="Y40" i="2"/>
  <c r="V40" i="2"/>
  <c r="S40" i="2"/>
  <c r="P40" i="2"/>
  <c r="N40" i="2"/>
  <c r="R40" i="2" s="1"/>
  <c r="M40" i="2"/>
  <c r="O40" i="2" s="1"/>
  <c r="I40" i="2"/>
  <c r="H40" i="2"/>
  <c r="F40" i="2"/>
  <c r="G40" i="2" s="1"/>
  <c r="E40" i="2"/>
  <c r="D40" i="2"/>
  <c r="Y39" i="2"/>
  <c r="V39" i="2"/>
  <c r="S39" i="2"/>
  <c r="N39" i="2"/>
  <c r="P39" i="2" s="1"/>
  <c r="M39" i="2"/>
  <c r="Q39" i="2" s="1"/>
  <c r="I39" i="2"/>
  <c r="H39" i="2"/>
  <c r="F39" i="2"/>
  <c r="G39" i="2" s="1"/>
  <c r="E39" i="2"/>
  <c r="D39" i="2"/>
  <c r="Y38" i="2"/>
  <c r="S38" i="2"/>
  <c r="V38" i="2" s="1"/>
  <c r="N38" i="2"/>
  <c r="Q38" i="2" s="1"/>
  <c r="M38" i="2"/>
  <c r="H38" i="2"/>
  <c r="I38" i="2" s="1"/>
  <c r="G38" i="2"/>
  <c r="F38" i="2"/>
  <c r="E38" i="2"/>
  <c r="D38" i="2"/>
  <c r="Y37" i="2"/>
  <c r="S37" i="2"/>
  <c r="V37" i="2" s="1"/>
  <c r="P37" i="2"/>
  <c r="O37" i="2"/>
  <c r="N37" i="2"/>
  <c r="R37" i="2" s="1"/>
  <c r="M37" i="2"/>
  <c r="H37" i="2"/>
  <c r="I37" i="2" s="1"/>
  <c r="G37" i="2"/>
  <c r="F37" i="2"/>
  <c r="E37" i="2"/>
  <c r="D37" i="2"/>
  <c r="Y36" i="2"/>
  <c r="V36" i="2"/>
  <c r="S36" i="2"/>
  <c r="P36" i="2"/>
  <c r="N36" i="2"/>
  <c r="R36" i="2" s="1"/>
  <c r="M36" i="2"/>
  <c r="O36" i="2" s="1"/>
  <c r="I36" i="2"/>
  <c r="H36" i="2"/>
  <c r="F36" i="2"/>
  <c r="G36" i="2" s="1"/>
  <c r="E36" i="2"/>
  <c r="D36" i="2"/>
  <c r="Y35" i="2"/>
  <c r="V35" i="2"/>
  <c r="S35" i="2"/>
  <c r="N35" i="2"/>
  <c r="M35" i="2"/>
  <c r="Q35" i="2" s="1"/>
  <c r="I35" i="2"/>
  <c r="H35" i="2"/>
  <c r="F35" i="2"/>
  <c r="G35" i="2" s="1"/>
  <c r="E35" i="2"/>
  <c r="D35" i="2"/>
  <c r="Y34" i="2"/>
  <c r="S34" i="2"/>
  <c r="V34" i="2" s="1"/>
  <c r="N34" i="2"/>
  <c r="Q34" i="2" s="1"/>
  <c r="M34" i="2"/>
  <c r="H34" i="2"/>
  <c r="I34" i="2" s="1"/>
  <c r="G34" i="2"/>
  <c r="F34" i="2"/>
  <c r="E34" i="2"/>
  <c r="D34" i="2"/>
  <c r="Y33" i="2"/>
  <c r="S33" i="2"/>
  <c r="V33" i="2" s="1"/>
  <c r="P33" i="2"/>
  <c r="O33" i="2"/>
  <c r="N33" i="2"/>
  <c r="R33" i="2" s="1"/>
  <c r="M33" i="2"/>
  <c r="H33" i="2"/>
  <c r="I33" i="2" s="1"/>
  <c r="G33" i="2"/>
  <c r="F33" i="2"/>
  <c r="E33" i="2"/>
  <c r="D33" i="2"/>
  <c r="Y32" i="2"/>
  <c r="V32" i="2"/>
  <c r="S32" i="2"/>
  <c r="P32" i="2"/>
  <c r="N32" i="2"/>
  <c r="R32" i="2" s="1"/>
  <c r="M32" i="2"/>
  <c r="O32" i="2" s="1"/>
  <c r="I32" i="2"/>
  <c r="H32" i="2"/>
  <c r="F32" i="2"/>
  <c r="G32" i="2" s="1"/>
  <c r="E32" i="2"/>
  <c r="D32" i="2"/>
  <c r="Y31" i="2"/>
  <c r="V31" i="2"/>
  <c r="S31" i="2"/>
  <c r="N31" i="2"/>
  <c r="P31" i="2" s="1"/>
  <c r="M31" i="2"/>
  <c r="Q31" i="2" s="1"/>
  <c r="I31" i="2"/>
  <c r="H31" i="2"/>
  <c r="F31" i="2"/>
  <c r="G31" i="2" s="1"/>
  <c r="E31" i="2"/>
  <c r="D31" i="2"/>
  <c r="Y30" i="2"/>
  <c r="S30" i="2"/>
  <c r="V30" i="2" s="1"/>
  <c r="N30" i="2"/>
  <c r="Q30" i="2" s="1"/>
  <c r="M30" i="2"/>
  <c r="H30" i="2"/>
  <c r="I30" i="2" s="1"/>
  <c r="G30" i="2"/>
  <c r="F30" i="2"/>
  <c r="E30" i="2"/>
  <c r="D30" i="2"/>
  <c r="Y29" i="2"/>
  <c r="S29" i="2"/>
  <c r="V29" i="2" s="1"/>
  <c r="O29" i="2"/>
  <c r="P29" i="2" s="1"/>
  <c r="N29" i="2"/>
  <c r="R29" i="2" s="1"/>
  <c r="M29" i="2"/>
  <c r="H29" i="2"/>
  <c r="I29" i="2" s="1"/>
  <c r="G29" i="2"/>
  <c r="F29" i="2"/>
  <c r="E29" i="2"/>
  <c r="D29" i="2"/>
  <c r="Y28" i="2"/>
  <c r="S28" i="2"/>
  <c r="V28" i="2" s="1"/>
  <c r="P28" i="2"/>
  <c r="O28" i="2"/>
  <c r="N28" i="2"/>
  <c r="R28" i="2" s="1"/>
  <c r="M28" i="2"/>
  <c r="Q28" i="2" s="1"/>
  <c r="H28" i="2"/>
  <c r="I28" i="2" s="1"/>
  <c r="F28" i="2"/>
  <c r="G28" i="2" s="1"/>
  <c r="E28" i="2"/>
  <c r="D28" i="2"/>
  <c r="Y27" i="2"/>
  <c r="V27" i="2"/>
  <c r="S27" i="2"/>
  <c r="P27" i="2"/>
  <c r="N27" i="2"/>
  <c r="O27" i="2" s="1"/>
  <c r="M27" i="2"/>
  <c r="Q27" i="2" s="1"/>
  <c r="I27" i="2"/>
  <c r="H27" i="2"/>
  <c r="F27" i="2"/>
  <c r="G27" i="2" s="1"/>
  <c r="E27" i="2"/>
  <c r="D27" i="2"/>
  <c r="Y26" i="2"/>
  <c r="S26" i="2"/>
  <c r="V26" i="2" s="1"/>
  <c r="N26" i="2"/>
  <c r="P26" i="2" s="1"/>
  <c r="M26" i="2"/>
  <c r="Q26" i="2" s="1"/>
  <c r="H26" i="2"/>
  <c r="I26" i="2" s="1"/>
  <c r="F26" i="2"/>
  <c r="G26" i="2" s="1"/>
  <c r="E26" i="2"/>
  <c r="D26" i="2"/>
  <c r="Y25" i="2"/>
  <c r="S25" i="2"/>
  <c r="V25" i="2" s="1"/>
  <c r="N25" i="2"/>
  <c r="R25" i="2" s="1"/>
  <c r="M25" i="2"/>
  <c r="H25" i="2"/>
  <c r="I25" i="2" s="1"/>
  <c r="G25" i="2"/>
  <c r="F25" i="2"/>
  <c r="E25" i="2"/>
  <c r="D25" i="2"/>
  <c r="Y24" i="2"/>
  <c r="S24" i="2"/>
  <c r="V24" i="2" s="1"/>
  <c r="P24" i="2"/>
  <c r="O24" i="2"/>
  <c r="N24" i="2"/>
  <c r="R24" i="2" s="1"/>
  <c r="M24" i="2"/>
  <c r="Q24" i="2" s="1"/>
  <c r="H24" i="2"/>
  <c r="I24" i="2" s="1"/>
  <c r="F24" i="2"/>
  <c r="G24" i="2" s="1"/>
  <c r="E24" i="2"/>
  <c r="D24" i="2"/>
  <c r="Y23" i="2"/>
  <c r="V23" i="2"/>
  <c r="S23" i="2"/>
  <c r="P23" i="2"/>
  <c r="N23" i="2"/>
  <c r="O23" i="2" s="1"/>
  <c r="M23" i="2"/>
  <c r="Q23" i="2" s="1"/>
  <c r="I23" i="2"/>
  <c r="H23" i="2"/>
  <c r="F23" i="2"/>
  <c r="G23" i="2" s="1"/>
  <c r="E23" i="2"/>
  <c r="D23" i="2"/>
  <c r="Y22" i="2"/>
  <c r="S22" i="2"/>
  <c r="V22" i="2" s="1"/>
  <c r="N22" i="2"/>
  <c r="P22" i="2" s="1"/>
  <c r="M22" i="2"/>
  <c r="Q22" i="2" s="1"/>
  <c r="H22" i="2"/>
  <c r="I22" i="2" s="1"/>
  <c r="F22" i="2"/>
  <c r="G22" i="2" s="1"/>
  <c r="E22" i="2"/>
  <c r="D22" i="2"/>
  <c r="Y21" i="2"/>
  <c r="S21" i="2"/>
  <c r="V21" i="2" s="1"/>
  <c r="N21" i="2"/>
  <c r="M21" i="2"/>
  <c r="H21" i="2"/>
  <c r="I21" i="2" s="1"/>
  <c r="G21" i="2"/>
  <c r="F21" i="2"/>
  <c r="E21" i="2"/>
  <c r="D21" i="2"/>
  <c r="Y20" i="2"/>
  <c r="S20" i="2"/>
  <c r="V20" i="2" s="1"/>
  <c r="P20" i="2"/>
  <c r="O20" i="2"/>
  <c r="N20" i="2"/>
  <c r="R20" i="2" s="1"/>
  <c r="M20" i="2"/>
  <c r="Q20" i="2" s="1"/>
  <c r="H20" i="2"/>
  <c r="I20" i="2" s="1"/>
  <c r="F20" i="2"/>
  <c r="G20" i="2" s="1"/>
  <c r="E20" i="2"/>
  <c r="D20" i="2"/>
  <c r="Y19" i="2"/>
  <c r="V19" i="2"/>
  <c r="S19" i="2"/>
  <c r="N19" i="2"/>
  <c r="O19" i="2" s="1"/>
  <c r="P19" i="2" s="1"/>
  <c r="M19" i="2"/>
  <c r="Q19" i="2" s="1"/>
  <c r="I19" i="2"/>
  <c r="H19" i="2"/>
  <c r="F19" i="2"/>
  <c r="G19" i="2" s="1"/>
  <c r="E19" i="2"/>
  <c r="D19" i="2"/>
  <c r="Y18" i="2"/>
  <c r="S18" i="2"/>
  <c r="V18" i="2" s="1"/>
  <c r="N18" i="2"/>
  <c r="M18" i="2"/>
  <c r="H18" i="2"/>
  <c r="I18" i="2" s="1"/>
  <c r="F18" i="2"/>
  <c r="G18" i="2" s="1"/>
  <c r="E18" i="2"/>
  <c r="D18" i="2"/>
  <c r="Y17" i="2"/>
  <c r="S17" i="2"/>
  <c r="V17" i="2" s="1"/>
  <c r="N17" i="2"/>
  <c r="R17" i="2" s="1"/>
  <c r="M17" i="2"/>
  <c r="H17" i="2"/>
  <c r="I17" i="2" s="1"/>
  <c r="G17" i="2"/>
  <c r="F17" i="2"/>
  <c r="E17" i="2"/>
  <c r="D17" i="2"/>
  <c r="Y16" i="2"/>
  <c r="S16" i="2"/>
  <c r="V16" i="2" s="1"/>
  <c r="N16" i="2"/>
  <c r="R16" i="2" s="1"/>
  <c r="H16" i="2"/>
  <c r="I16" i="2" s="1"/>
  <c r="F16" i="2"/>
  <c r="G16" i="2" s="1"/>
  <c r="E16" i="2"/>
  <c r="D16" i="2"/>
  <c r="C16" i="2"/>
  <c r="Y15" i="2"/>
  <c r="S15" i="2"/>
  <c r="V15" i="2" s="1"/>
  <c r="R15" i="2"/>
  <c r="Q15" i="2"/>
  <c r="N15" i="2"/>
  <c r="P15" i="2" s="1"/>
  <c r="H15" i="2"/>
  <c r="I15" i="2" s="1"/>
  <c r="F15" i="2"/>
  <c r="G15" i="2" s="1"/>
  <c r="E15" i="2"/>
  <c r="D15" i="2"/>
  <c r="C15" i="2"/>
  <c r="Y14" i="2"/>
  <c r="S14" i="2"/>
  <c r="V14" i="2" s="1"/>
  <c r="N14" i="2"/>
  <c r="R14" i="2" s="1"/>
  <c r="H14" i="2"/>
  <c r="I14" i="2" s="1"/>
  <c r="F14" i="2"/>
  <c r="G14" i="2" s="1"/>
  <c r="E14" i="2"/>
  <c r="D14" i="2"/>
  <c r="C14" i="2"/>
  <c r="Y13" i="2"/>
  <c r="S13" i="2"/>
  <c r="V13" i="2" s="1"/>
  <c r="R13" i="2"/>
  <c r="Q13" i="2"/>
  <c r="N13" i="2"/>
  <c r="P13" i="2" s="1"/>
  <c r="H13" i="2"/>
  <c r="I13" i="2" s="1"/>
  <c r="F13" i="2"/>
  <c r="G13" i="2" s="1"/>
  <c r="E13" i="2"/>
  <c r="D13" i="2"/>
  <c r="C13" i="2"/>
  <c r="Y12" i="2"/>
  <c r="S12" i="2"/>
  <c r="V12" i="2" s="1"/>
  <c r="N12" i="2"/>
  <c r="R12" i="2" s="1"/>
  <c r="H12" i="2"/>
  <c r="I12" i="2" s="1"/>
  <c r="F12" i="2"/>
  <c r="G12" i="2" s="1"/>
  <c r="E12" i="2"/>
  <c r="D12" i="2"/>
  <c r="C12" i="2"/>
  <c r="Y11" i="2"/>
  <c r="S11" i="2"/>
  <c r="V11" i="2" s="1"/>
  <c r="R11" i="2"/>
  <c r="Q11" i="2"/>
  <c r="N11" i="2"/>
  <c r="P11" i="2" s="1"/>
  <c r="H11" i="2"/>
  <c r="I11" i="2" s="1"/>
  <c r="F11" i="2"/>
  <c r="G11" i="2" s="1"/>
  <c r="E11" i="2"/>
  <c r="D11" i="2"/>
  <c r="C11" i="2"/>
  <c r="Y10" i="2"/>
  <c r="S10" i="2"/>
  <c r="V10" i="2" s="1"/>
  <c r="N10" i="2"/>
  <c r="R10" i="2" s="1"/>
  <c r="H10" i="2"/>
  <c r="I10" i="2" s="1"/>
  <c r="F10" i="2"/>
  <c r="G10" i="2" s="1"/>
  <c r="E10" i="2"/>
  <c r="D10" i="2"/>
  <c r="C10" i="2"/>
  <c r="Y9" i="2"/>
  <c r="S9" i="2"/>
  <c r="V9" i="2" s="1"/>
  <c r="R9" i="2"/>
  <c r="Q9" i="2"/>
  <c r="N9" i="2"/>
  <c r="P9" i="2" s="1"/>
  <c r="H9" i="2"/>
  <c r="I9" i="2" s="1"/>
  <c r="F9" i="2"/>
  <c r="G9" i="2" s="1"/>
  <c r="E9" i="2"/>
  <c r="D9" i="2"/>
  <c r="C9" i="2"/>
  <c r="Y8" i="2"/>
  <c r="S8" i="2"/>
  <c r="V8" i="2" s="1"/>
  <c r="N8" i="2"/>
  <c r="R8" i="2" s="1"/>
  <c r="H8" i="2"/>
  <c r="I8" i="2" s="1"/>
  <c r="F8" i="2"/>
  <c r="G8" i="2" s="1"/>
  <c r="E8" i="2"/>
  <c r="D8" i="2"/>
  <c r="C8" i="2"/>
  <c r="Y7" i="2"/>
  <c r="S7" i="2"/>
  <c r="V7" i="2" s="1"/>
  <c r="R7" i="2"/>
  <c r="Q7" i="2"/>
  <c r="N7" i="2"/>
  <c r="P7" i="2" s="1"/>
  <c r="H7" i="2"/>
  <c r="I7" i="2" s="1"/>
  <c r="F7" i="2"/>
  <c r="G7" i="2" s="1"/>
  <c r="E7" i="2"/>
  <c r="D7" i="2"/>
  <c r="C7" i="2"/>
  <c r="Y6" i="2"/>
  <c r="S6" i="2"/>
  <c r="V6" i="2" s="1"/>
  <c r="N6" i="2"/>
  <c r="R6" i="2" s="1"/>
  <c r="H6" i="2"/>
  <c r="I6" i="2" s="1"/>
  <c r="F6" i="2"/>
  <c r="G6" i="2" s="1"/>
  <c r="E6" i="2"/>
  <c r="D6" i="2"/>
  <c r="C6" i="2"/>
  <c r="Y5" i="2"/>
  <c r="S5" i="2"/>
  <c r="V5" i="2" s="1"/>
  <c r="R5" i="2"/>
  <c r="Q5" i="2"/>
  <c r="N5" i="2"/>
  <c r="P5" i="2" s="1"/>
  <c r="H5" i="2"/>
  <c r="I5" i="2" s="1"/>
  <c r="F5" i="2"/>
  <c r="G5" i="2" s="1"/>
  <c r="E5" i="2"/>
  <c r="D5" i="2"/>
  <c r="C5" i="2"/>
  <c r="Y4" i="2"/>
  <c r="S4" i="2"/>
  <c r="V4" i="2" s="1"/>
  <c r="N4" i="2"/>
  <c r="R4" i="2" s="1"/>
  <c r="H4" i="2"/>
  <c r="I4" i="2" s="1"/>
  <c r="F4" i="2"/>
  <c r="G4" i="2" s="1"/>
  <c r="E4" i="2"/>
  <c r="D4" i="2"/>
  <c r="P16" i="2" l="1"/>
  <c r="O17" i="2"/>
  <c r="R18" i="2"/>
  <c r="O21" i="2"/>
  <c r="R30" i="2"/>
  <c r="R38" i="2"/>
  <c r="Q43" i="2"/>
  <c r="Q47" i="2"/>
  <c r="R55" i="2"/>
  <c r="R35" i="2"/>
  <c r="Q36" i="2"/>
  <c r="O38" i="2"/>
  <c r="R39" i="2"/>
  <c r="Q40" i="2"/>
  <c r="O42" i="2"/>
  <c r="Q44" i="2"/>
  <c r="P45" i="2"/>
  <c r="O46" i="2"/>
  <c r="R48" i="2"/>
  <c r="R49" i="2"/>
  <c r="Q52" i="2"/>
  <c r="R54" i="2"/>
  <c r="P55" i="2"/>
  <c r="P56" i="2"/>
  <c r="P57" i="2"/>
  <c r="Q59" i="2"/>
  <c r="P59" i="2"/>
  <c r="R61" i="2"/>
  <c r="Q68" i="2"/>
  <c r="P68" i="2"/>
  <c r="O68" i="2"/>
  <c r="P69" i="2"/>
  <c r="O69" i="2"/>
  <c r="Q76" i="2"/>
  <c r="P76" i="2"/>
  <c r="O76" i="2"/>
  <c r="P77" i="2"/>
  <c r="O77" i="2"/>
  <c r="Q84" i="2"/>
  <c r="P84" i="2"/>
  <c r="O84" i="2"/>
  <c r="P85" i="2"/>
  <c r="O85" i="2"/>
  <c r="Q92" i="2"/>
  <c r="P92" i="2"/>
  <c r="O92" i="2"/>
  <c r="P4" i="2"/>
  <c r="P6" i="2"/>
  <c r="P8" i="2"/>
  <c r="P10" i="2"/>
  <c r="P12" i="2"/>
  <c r="P14" i="2"/>
  <c r="R22" i="2"/>
  <c r="O25" i="2"/>
  <c r="R26" i="2"/>
  <c r="R34" i="2"/>
  <c r="R42" i="2"/>
  <c r="R46" i="2"/>
  <c r="Q49" i="2"/>
  <c r="P51" i="2"/>
  <c r="Q4" i="2"/>
  <c r="Q6" i="2"/>
  <c r="Q8" i="2"/>
  <c r="Q10" i="2"/>
  <c r="Q12" i="2"/>
  <c r="Q14" i="2"/>
  <c r="Q16" i="2"/>
  <c r="P17" i="2"/>
  <c r="O18" i="2"/>
  <c r="P18" i="2" s="1"/>
  <c r="Q18" i="2" s="1"/>
  <c r="R19" i="2"/>
  <c r="P21" i="2"/>
  <c r="O22" i="2"/>
  <c r="R23" i="2"/>
  <c r="P25" i="2"/>
  <c r="O26" i="2"/>
  <c r="R27" i="2"/>
  <c r="O30" i="2"/>
  <c r="R31" i="2"/>
  <c r="Q32" i="2"/>
  <c r="O34" i="2"/>
  <c r="Q17" i="2"/>
  <c r="Q21" i="2"/>
  <c r="R21" i="2" s="1"/>
  <c r="Q25" i="2"/>
  <c r="Q29" i="2"/>
  <c r="P30" i="2"/>
  <c r="O31" i="2"/>
  <c r="Q33" i="2"/>
  <c r="P34" i="2"/>
  <c r="O35" i="2"/>
  <c r="P35" i="2" s="1"/>
  <c r="Q37" i="2"/>
  <c r="P38" i="2"/>
  <c r="O39" i="2"/>
  <c r="Q41" i="2"/>
  <c r="P42" i="2"/>
  <c r="O43" i="2"/>
  <c r="Q45" i="2"/>
  <c r="P46" i="2"/>
  <c r="O47" i="2"/>
  <c r="O49" i="2"/>
  <c r="Q51" i="2"/>
  <c r="R51" i="2" s="1"/>
  <c r="R52" i="2"/>
  <c r="O55" i="2"/>
  <c r="Q56" i="2"/>
  <c r="P61" i="2"/>
  <c r="R85" i="2"/>
  <c r="R92" i="2"/>
  <c r="O93" i="2"/>
  <c r="R93" i="2"/>
  <c r="Q93" i="2"/>
  <c r="P93" i="2"/>
  <c r="P109" i="2"/>
  <c r="Q109" i="2"/>
  <c r="R56" i="2"/>
  <c r="P60" i="2"/>
  <c r="O60" i="2"/>
  <c r="Q61" i="2"/>
  <c r="Q64" i="2"/>
  <c r="P64" i="2"/>
  <c r="O64" i="2"/>
  <c r="P65" i="2"/>
  <c r="O65" i="2"/>
  <c r="Q72" i="2"/>
  <c r="P72" i="2"/>
  <c r="O72" i="2"/>
  <c r="P73" i="2"/>
  <c r="O73" i="2"/>
  <c r="Q80" i="2"/>
  <c r="P80" i="2"/>
  <c r="O80" i="2"/>
  <c r="P81" i="2"/>
  <c r="O81" i="2"/>
  <c r="Q88" i="2"/>
  <c r="P88" i="2"/>
  <c r="O88" i="2"/>
  <c r="P89" i="2"/>
  <c r="O89" i="2"/>
  <c r="Q58" i="2"/>
  <c r="Q62" i="2"/>
  <c r="P63" i="2"/>
  <c r="Q66" i="2"/>
  <c r="P67" i="2"/>
  <c r="Q70" i="2"/>
  <c r="P71" i="2"/>
  <c r="Q74" i="2"/>
  <c r="P75" i="2"/>
  <c r="Q78" i="2"/>
  <c r="P79" i="2"/>
  <c r="Q82" i="2"/>
  <c r="P83" i="2"/>
  <c r="Q86" i="2"/>
  <c r="P87" i="2"/>
  <c r="Q90" i="2"/>
  <c r="P91" i="2"/>
  <c r="Q95" i="2"/>
  <c r="P95" i="2"/>
  <c r="Q108" i="2"/>
  <c r="P108" i="2"/>
  <c r="O108" i="2"/>
  <c r="O109" i="2"/>
  <c r="Q63" i="2"/>
  <c r="Q67" i="2"/>
  <c r="Q71" i="2"/>
  <c r="Q75" i="2"/>
  <c r="Q79" i="2"/>
  <c r="Q83" i="2"/>
  <c r="Q87" i="2"/>
  <c r="Q91" i="2"/>
  <c r="P96" i="2"/>
  <c r="O96" i="2"/>
  <c r="Q104" i="2"/>
  <c r="P104" i="2"/>
  <c r="O104" i="2"/>
  <c r="Q100" i="2"/>
  <c r="P100" i="2"/>
  <c r="O100" i="2"/>
  <c r="O101" i="2"/>
  <c r="Q102" i="2"/>
  <c r="R102" i="2" s="1"/>
  <c r="R104" i="2"/>
  <c r="O111" i="2"/>
  <c r="Q113" i="2"/>
  <c r="P114" i="2"/>
  <c r="O115" i="2"/>
  <c r="Q117" i="2"/>
  <c r="P118" i="2"/>
  <c r="Q118" i="2" s="1"/>
  <c r="O119" i="2"/>
  <c r="Q121" i="2"/>
  <c r="P122" i="2"/>
  <c r="O123" i="2"/>
  <c r="Q125" i="2"/>
  <c r="P126" i="2"/>
  <c r="O127" i="2"/>
  <c r="Q129" i="2"/>
  <c r="P130" i="2"/>
  <c r="O131" i="2"/>
  <c r="R132" i="2"/>
  <c r="Q133" i="2"/>
  <c r="P134" i="2"/>
  <c r="O135" i="2"/>
  <c r="R136" i="2"/>
  <c r="Q137" i="2"/>
  <c r="P138" i="2"/>
  <c r="O139" i="2"/>
  <c r="P139" i="2" s="1"/>
  <c r="R140" i="2"/>
  <c r="R97" i="2"/>
  <c r="P99" i="2"/>
  <c r="R101" i="2"/>
  <c r="P103" i="2"/>
  <c r="R105" i="2"/>
  <c r="P107" i="2"/>
  <c r="R109" i="2"/>
  <c r="P111" i="2"/>
  <c r="O112" i="2"/>
  <c r="R113" i="2"/>
  <c r="P115" i="2"/>
  <c r="O116" i="2"/>
  <c r="R117" i="2"/>
  <c r="P119" i="2"/>
  <c r="O120" i="2"/>
  <c r="R121" i="2"/>
  <c r="P123" i="2"/>
  <c r="O124" i="2"/>
  <c r="R125" i="2"/>
  <c r="P127" i="2"/>
  <c r="O128" i="2"/>
  <c r="R129" i="2"/>
  <c r="P131" i="2"/>
  <c r="O132" i="2"/>
  <c r="P132" i="2" s="1"/>
  <c r="R133" i="2"/>
  <c r="P135" i="2"/>
  <c r="O136" i="2"/>
  <c r="R137" i="2"/>
  <c r="Q99" i="2"/>
  <c r="Q103" i="2"/>
  <c r="Q107" i="2"/>
  <c r="Q111" i="2"/>
  <c r="P112" i="2"/>
  <c r="Q115" i="2"/>
  <c r="P116" i="2"/>
  <c r="Q119" i="2"/>
  <c r="P120" i="2"/>
  <c r="Q123" i="2"/>
  <c r="P124" i="2"/>
  <c r="Q127" i="2"/>
  <c r="P128" i="2"/>
  <c r="Q131" i="2"/>
  <c r="Q135" i="2"/>
  <c r="Q139" i="2"/>
  <c r="P140" i="2"/>
</calcChain>
</file>

<file path=xl/comments1.xml><?xml version="1.0" encoding="utf-8"?>
<comments xmlns="http://schemas.openxmlformats.org/spreadsheetml/2006/main">
  <authors>
    <author>Auteur</author>
  </authors>
  <commentList>
    <comment ref="W1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mater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Prol ou pas?
</t>
        </r>
      </text>
    </comment>
    <comment ref="T4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rechute AT du (non specifié sur l'arrêt de travail)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incertaine, difficulté de lecture de l'arret</t>
        </r>
      </text>
    </comment>
    <comment ref="W12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mater + congé mat jusqu'au 15/07/16</t>
        </r>
      </text>
    </comment>
  </commentList>
</comments>
</file>

<file path=xl/sharedStrings.xml><?xml version="1.0" encoding="utf-8"?>
<sst xmlns="http://schemas.openxmlformats.org/spreadsheetml/2006/main" count="467" uniqueCount="159">
  <si>
    <t xml:space="preserve">MAJ le </t>
  </si>
  <si>
    <t>Vm</t>
  </si>
  <si>
    <t>Mat.</t>
  </si>
  <si>
    <t>Nom Prénom</t>
  </si>
  <si>
    <t>Atelier</t>
  </si>
  <si>
    <t>secteur</t>
  </si>
  <si>
    <t>sexe</t>
  </si>
  <si>
    <t>Age</t>
  </si>
  <si>
    <t>tranche d'âge</t>
  </si>
  <si>
    <t>Ancienneté</t>
  </si>
  <si>
    <t>Categorie ancienneté</t>
  </si>
  <si>
    <t>arret N°  
en 2016</t>
  </si>
  <si>
    <t>Début</t>
  </si>
  <si>
    <t>Fin</t>
  </si>
  <si>
    <t>Mois du début de l'arrêt</t>
  </si>
  <si>
    <t>Mois de fin de l'arrêt</t>
  </si>
  <si>
    <t>Nombre de jours M</t>
  </si>
  <si>
    <t>Nombre de jours M+1</t>
  </si>
  <si>
    <t>Nombre de jours M+2</t>
  </si>
  <si>
    <t>Nombre de jours M+3</t>
  </si>
  <si>
    <t>Nombre jours arrêts</t>
  </si>
  <si>
    <t>type d'arrêt</t>
  </si>
  <si>
    <t>Date de début de MT/LM/AM</t>
  </si>
  <si>
    <t>Classification arrêts</t>
  </si>
  <si>
    <t>suite</t>
  </si>
  <si>
    <t xml:space="preserve">VM le </t>
  </si>
  <si>
    <t>infos
nbre jrs arret calendaire</t>
  </si>
  <si>
    <t>Colonne1</t>
  </si>
  <si>
    <t>1/12</t>
  </si>
  <si>
    <t>0 Ne pas effacer cette ligne !!</t>
  </si>
  <si>
    <t>Arrêt Maladie</t>
  </si>
  <si>
    <t>2/12</t>
  </si>
  <si>
    <t>Mi-temps</t>
  </si>
  <si>
    <t>3/12</t>
  </si>
  <si>
    <t>AT 16</t>
  </si>
  <si>
    <t>4/12</t>
  </si>
  <si>
    <t>AT 16 SPEC</t>
  </si>
  <si>
    <t>AT 15 SPEC</t>
  </si>
  <si>
    <t>5/12</t>
  </si>
  <si>
    <t>AT 15</t>
  </si>
  <si>
    <t>6/12</t>
  </si>
  <si>
    <t>ATT 16</t>
  </si>
  <si>
    <t>7/12</t>
  </si>
  <si>
    <t>ATT 16 SPEC</t>
  </si>
  <si>
    <t>8/12</t>
  </si>
  <si>
    <t>LM Pro</t>
  </si>
  <si>
    <t>9/12</t>
  </si>
  <si>
    <t>M Pro</t>
  </si>
  <si>
    <t xml:space="preserve"> </t>
  </si>
  <si>
    <t>10/12</t>
  </si>
  <si>
    <t>LM</t>
  </si>
  <si>
    <t>11/12</t>
  </si>
  <si>
    <t>ATT 15</t>
  </si>
  <si>
    <t>12/12</t>
  </si>
  <si>
    <t>ABA00</t>
  </si>
  <si>
    <t>vm faite</t>
  </si>
  <si>
    <t>ACE01</t>
  </si>
  <si>
    <t>vm à prévoir</t>
  </si>
  <si>
    <t>ALM01</t>
  </si>
  <si>
    <t>prol</t>
  </si>
  <si>
    <t>AML01</t>
  </si>
  <si>
    <t>*</t>
  </si>
  <si>
    <t>ABL01</t>
  </si>
  <si>
    <t>AVY01</t>
  </si>
  <si>
    <t>AVM01</t>
  </si>
  <si>
    <t>BER01</t>
  </si>
  <si>
    <t>BES01</t>
  </si>
  <si>
    <t>BES0</t>
  </si>
  <si>
    <t>BLL01</t>
  </si>
  <si>
    <t>vm, reprise ok</t>
  </si>
  <si>
    <t>df le 01/02/16</t>
  </si>
  <si>
    <t>BUS01</t>
  </si>
  <si>
    <t>CAM01</t>
  </si>
  <si>
    <t>CAA01</t>
  </si>
  <si>
    <t>CES01</t>
  </si>
  <si>
    <t>PRS01</t>
  </si>
  <si>
    <t>CHM01</t>
  </si>
  <si>
    <t>CHN01</t>
  </si>
  <si>
    <t>COEM01</t>
  </si>
  <si>
    <t>COE01</t>
  </si>
  <si>
    <t>CRK01</t>
  </si>
  <si>
    <t>DEC01</t>
  </si>
  <si>
    <t>DEC02</t>
  </si>
  <si>
    <t>DEN01</t>
  </si>
  <si>
    <t>DECA01</t>
  </si>
  <si>
    <t>DOM01</t>
  </si>
  <si>
    <t>DULS01</t>
  </si>
  <si>
    <t>DUJ01</t>
  </si>
  <si>
    <t>FAG01</t>
  </si>
  <si>
    <t>FAA01</t>
  </si>
  <si>
    <t>FLA01</t>
  </si>
  <si>
    <t>GAE01</t>
  </si>
  <si>
    <t>GAJ01</t>
  </si>
  <si>
    <t>GAM01</t>
  </si>
  <si>
    <t>ATT 15 SPEC</t>
  </si>
  <si>
    <t>GES01</t>
  </si>
  <si>
    <t>GHA01</t>
  </si>
  <si>
    <t>GOL01</t>
  </si>
  <si>
    <t>GUA01</t>
  </si>
  <si>
    <t>HAC01</t>
  </si>
  <si>
    <t>HAF01</t>
  </si>
  <si>
    <t>HEF01</t>
  </si>
  <si>
    <t>HEP01</t>
  </si>
  <si>
    <t>JOR01</t>
  </si>
  <si>
    <t>JUV01</t>
  </si>
  <si>
    <t>KUD01</t>
  </si>
  <si>
    <t>LAJ01</t>
  </si>
  <si>
    <t>LIS01</t>
  </si>
  <si>
    <t>MAY01</t>
  </si>
  <si>
    <t>MAC01</t>
  </si>
  <si>
    <t>MAA01</t>
  </si>
  <si>
    <t>MAE01</t>
  </si>
  <si>
    <t>MAV01</t>
  </si>
  <si>
    <t>MAM01</t>
  </si>
  <si>
    <t>MAT01</t>
  </si>
  <si>
    <t>MAS01</t>
  </si>
  <si>
    <t>MEZ01</t>
  </si>
  <si>
    <t>MEC01</t>
  </si>
  <si>
    <t>MID01</t>
  </si>
  <si>
    <t>MOP01</t>
  </si>
  <si>
    <t>Vm à prévoir</t>
  </si>
  <si>
    <t>MOA01</t>
  </si>
  <si>
    <t>NOR01</t>
  </si>
  <si>
    <t>PAJ01</t>
  </si>
  <si>
    <t>PAM01</t>
  </si>
  <si>
    <t>PGA01</t>
  </si>
  <si>
    <t>REM01</t>
  </si>
  <si>
    <t>REM02</t>
  </si>
  <si>
    <t>RII01</t>
  </si>
  <si>
    <t>ROM01</t>
  </si>
  <si>
    <t>RUC01</t>
  </si>
  <si>
    <t>SAC01</t>
  </si>
  <si>
    <t>SAC02</t>
  </si>
  <si>
    <t>STL01</t>
  </si>
  <si>
    <t>VIF01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</si>
  <si>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</si>
  <si>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</si>
  <si>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</si>
  <si>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</si>
  <si>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</si>
  <si>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</si>
  <si>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</si>
  <si>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</si>
  <si>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</si>
  <si>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</si>
  <si>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</si>
  <si>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</si>
  <si>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ok</t>
  </si>
  <si>
    <t>Attention formule matricielle : F2 puis contrôle+shift+entrer</t>
  </si>
  <si>
    <t>Tableaux issus de NB JA</t>
  </si>
  <si>
    <t>Derniere mise à jour manuelle le</t>
  </si>
  <si>
    <t>1 er trimestre</t>
  </si>
  <si>
    <t>2 er trimestre</t>
  </si>
  <si>
    <t>3 er trimestre</t>
  </si>
  <si>
    <t>4 er trimestre</t>
  </si>
  <si>
    <t>Total annuel</t>
  </si>
  <si>
    <t>Nbre de personne ayant eu au moins 1 arret en 2015</t>
  </si>
  <si>
    <t>Soit sur une population de 362 salariés:</t>
  </si>
  <si>
    <t>A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</si>
</sst>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0" xfId="0" applyFont="1" applyFill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0" borderId="0" xfId="0" applyFont="1" applyAlignment="1">
      <alignment horizontal="center"/>
    </xf>
    <xf numFmtId="0" fontId="5" fillId="0" borderId="0" xfId="0" applyFont="1" applyFill="1"/>
    <xf numFmtId="14" fontId="0" fillId="0" borderId="0" xfId="0" applyNumberFormat="1" applyFill="1"/>
    <xf numFmtId="0" fontId="3" fillId="0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Fill="1" applyAlignment="1">
      <alignment wrapText="1"/>
    </xf>
    <xf numFmtId="0" fontId="5" fillId="0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49" fontId="2" fillId="2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0" fontId="0" fillId="2" borderId="0" xfId="0" applyNumberFormat="1" applyFill="1" applyBorder="1"/>
    <xf numFmtId="0" fontId="0" fillId="2" borderId="0" xfId="0" applyFill="1" applyBorder="1"/>
    <xf numFmtId="14" fontId="0" fillId="2" borderId="0" xfId="0" applyNumberFormat="1" applyFill="1" applyBorder="1"/>
    <xf numFmtId="16" fontId="0" fillId="2" borderId="0" xfId="0" applyNumberFormat="1" applyFill="1" applyBorder="1"/>
    <xf numFmtId="0" fontId="5" fillId="0" borderId="0" xfId="0" applyNumberFormat="1" applyFont="1" applyFill="1"/>
    <xf numFmtId="0" fontId="0" fillId="0" borderId="0" xfId="0" applyNumberFormat="1" applyFill="1"/>
    <xf numFmtId="0" fontId="0" fillId="0" borderId="0" xfId="0" applyNumberFormat="1"/>
    <xf numFmtId="16" fontId="0" fillId="0" borderId="0" xfId="0" applyNumberFormat="1"/>
    <xf numFmtId="14" fontId="0" fillId="3" borderId="0" xfId="0" applyNumberFormat="1" applyFill="1"/>
    <xf numFmtId="0" fontId="0" fillId="0" borderId="0" xfId="0" applyFill="1" applyBorder="1"/>
    <xf numFmtId="0" fontId="5" fillId="0" borderId="0" xfId="0" applyNumberFormat="1" applyFont="1" applyFill="1" applyBorder="1"/>
    <xf numFmtId="0" fontId="0" fillId="0" borderId="0" xfId="0" applyNumberFormat="1" applyFill="1" applyBorder="1"/>
    <xf numFmtId="14" fontId="0" fillId="0" borderId="0" xfId="0" applyNumberFormat="1" applyFill="1" applyBorder="1"/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Border="1"/>
    <xf numFmtId="0" fontId="6" fillId="0" borderId="0" xfId="0" applyNumberFormat="1" applyFont="1" applyFill="1"/>
    <xf numFmtId="0" fontId="0" fillId="4" borderId="0" xfId="0" applyFill="1"/>
    <xf numFmtId="0" fontId="0" fillId="4" borderId="0" xfId="0" applyNumberFormat="1" applyFill="1"/>
    <xf numFmtId="14" fontId="0" fillId="4" borderId="0" xfId="0" applyNumberFormat="1" applyFill="1"/>
    <xf numFmtId="0" fontId="0" fillId="4" borderId="0" xfId="0" applyFill="1" applyBorder="1"/>
    <xf numFmtId="0" fontId="0" fillId="4" borderId="0" xfId="0" applyNumberFormat="1" applyFill="1" applyBorder="1"/>
    <xf numFmtId="14" fontId="0" fillId="4" borderId="0" xfId="0" applyNumberFormat="1" applyFill="1" applyBorder="1"/>
    <xf numFmtId="16" fontId="0" fillId="0" borderId="0" xfId="0" applyNumberFormat="1" applyBorder="1"/>
    <xf numFmtId="16" fontId="0" fillId="0" borderId="0" xfId="0" applyNumberFormat="1" applyFill="1"/>
    <xf numFmtId="14" fontId="0" fillId="5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0" fontId="1" fillId="6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10" fontId="3" fillId="9" borderId="0" xfId="0" applyNumberFormat="1" applyFont="1" applyFill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54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font>
        <color rgb="FF7030A0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1"/>
      </font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7" tint="0.39994506668294322"/>
        </patternFill>
      </fill>
    </dxf>
    <dxf>
      <font>
        <color rgb="FF7030A0"/>
      </font>
      <fill>
        <patternFill>
          <bgColor rgb="FFFFFF00"/>
        </patternFill>
      </fill>
    </dxf>
    <dxf>
      <font>
        <color rgb="FFFFFF00"/>
      </font>
      <fill>
        <patternFill>
          <bgColor theme="7" tint="0.39994506668294322"/>
        </patternFill>
      </fill>
    </dxf>
    <dxf>
      <font>
        <color rgb="FF7030A0"/>
      </font>
      <fill>
        <patternFill patternType="solid">
          <bgColor rgb="FFFFFF66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t&#233;%20au%20Travail\maladies%20manufacture\2016\AM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"/>
      <sheetName val="M+1"/>
      <sheetName val="M+2"/>
      <sheetName val="M+3"/>
      <sheetName val="Nbre PA"/>
      <sheetName val="Nb JA"/>
      <sheetName val="Congés"/>
      <sheetName val="âge anc"/>
      <sheetName val="BDD RH"/>
      <sheetName val="2016"/>
      <sheetName val="Nb jrs &lt;-&gt; types"/>
      <sheetName val="Nb &lt;-&gt; types"/>
      <sheetName val="Nb pers &lt;-&gt; types"/>
      <sheetName val="Durée &lt;-&gt;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>
            <v>42370</v>
          </cell>
        </row>
        <row r="3">
          <cell r="C3">
            <v>42457</v>
          </cell>
        </row>
        <row r="4">
          <cell r="C4">
            <v>42495</v>
          </cell>
        </row>
        <row r="5">
          <cell r="C5">
            <v>42496</v>
          </cell>
        </row>
        <row r="6">
          <cell r="C6">
            <v>42506</v>
          </cell>
        </row>
        <row r="7">
          <cell r="C7">
            <v>42565</v>
          </cell>
        </row>
        <row r="8">
          <cell r="C8">
            <v>42566</v>
          </cell>
        </row>
        <row r="9">
          <cell r="C9">
            <v>42583</v>
          </cell>
        </row>
        <row r="10">
          <cell r="C10">
            <v>42584</v>
          </cell>
        </row>
        <row r="11">
          <cell r="C11">
            <v>42585</v>
          </cell>
        </row>
        <row r="12">
          <cell r="C12">
            <v>42586</v>
          </cell>
        </row>
        <row r="13">
          <cell r="C13">
            <v>42587</v>
          </cell>
        </row>
        <row r="14">
          <cell r="C14">
            <v>42590</v>
          </cell>
        </row>
        <row r="15">
          <cell r="C15">
            <v>42591</v>
          </cell>
        </row>
        <row r="16">
          <cell r="C16">
            <v>42592</v>
          </cell>
        </row>
        <row r="17">
          <cell r="C17">
            <v>42593</v>
          </cell>
        </row>
        <row r="18">
          <cell r="C18">
            <v>42594</v>
          </cell>
        </row>
        <row r="19">
          <cell r="C19">
            <v>42597</v>
          </cell>
        </row>
        <row r="20">
          <cell r="C20">
            <v>42598</v>
          </cell>
        </row>
        <row r="21">
          <cell r="C21">
            <v>42599</v>
          </cell>
        </row>
        <row r="22">
          <cell r="C22">
            <v>42600</v>
          </cell>
        </row>
        <row r="23">
          <cell r="C23">
            <v>42601</v>
          </cell>
        </row>
        <row r="24">
          <cell r="C24">
            <v>42685</v>
          </cell>
        </row>
      </sheetData>
      <sheetData sheetId="7"/>
      <sheetData sheetId="8">
        <row r="2">
          <cell r="A2">
            <v>20164</v>
          </cell>
          <cell r="B2" t="str">
            <v>LAVEUR MARIE</v>
          </cell>
          <cell r="C2" t="str">
            <v>F</v>
          </cell>
          <cell r="D2" t="str">
            <v>t</v>
          </cell>
          <cell r="E2" t="str">
            <v>LAVEUR</v>
          </cell>
          <cell r="F2" t="str">
            <v>MARIE</v>
          </cell>
          <cell r="G2">
            <v>31924</v>
          </cell>
          <cell r="H2" t="str">
            <v>28 ans, 8 mois et 16 jours</v>
          </cell>
          <cell r="I2" t="str">
            <v xml:space="preserve">28 ans </v>
          </cell>
          <cell r="K2">
            <v>40259</v>
          </cell>
          <cell r="L2" t="str">
            <v>5 ans, 10 mois et 21 jours</v>
          </cell>
          <cell r="O2" t="str">
            <v>SM</v>
          </cell>
          <cell r="P2" t="str">
            <v>Expatriation</v>
          </cell>
          <cell r="T2" t="str">
            <v>2.1</v>
          </cell>
          <cell r="U2" t="str">
            <v>CDI</v>
          </cell>
        </row>
        <row r="3">
          <cell r="A3">
            <v>3490</v>
          </cell>
          <cell r="B3" t="str">
            <v>BAKLI NORAH</v>
          </cell>
          <cell r="C3" t="str">
            <v>F</v>
          </cell>
          <cell r="D3" t="str">
            <v>t</v>
          </cell>
          <cell r="E3" t="str">
            <v>BAKLI</v>
          </cell>
          <cell r="F3" t="str">
            <v>NORAH</v>
          </cell>
          <cell r="G3">
            <v>23647</v>
          </cell>
          <cell r="H3" t="str">
            <v>51 ans, 4 mois et 16 jours</v>
          </cell>
          <cell r="I3" t="str">
            <v xml:space="preserve">51 ans </v>
          </cell>
          <cell r="K3">
            <v>33329</v>
          </cell>
          <cell r="L3" t="str">
            <v>24 ans, 10 mois et 11 jours</v>
          </cell>
          <cell r="O3" t="str">
            <v>SM</v>
          </cell>
          <cell r="P3" t="str">
            <v>Expatriation</v>
          </cell>
          <cell r="R3">
            <v>69230</v>
          </cell>
          <cell r="S3" t="str">
            <v>Saint genis laval</v>
          </cell>
          <cell r="T3" t="str">
            <v>3.1</v>
          </cell>
          <cell r="U3" t="str">
            <v>CDI</v>
          </cell>
        </row>
        <row r="4">
          <cell r="A4">
            <v>19660</v>
          </cell>
          <cell r="B4" t="str">
            <v>GUIOL ROSELYNE</v>
          </cell>
          <cell r="C4" t="str">
            <v>F</v>
          </cell>
          <cell r="D4" t="str">
            <v>t</v>
          </cell>
          <cell r="E4" t="str">
            <v>GUIOL</v>
          </cell>
          <cell r="F4" t="str">
            <v>ROSELYNE</v>
          </cell>
          <cell r="G4">
            <v>29023</v>
          </cell>
          <cell r="H4" t="str">
            <v>36 ans, 7 mois et 26 jours</v>
          </cell>
          <cell r="I4" t="str">
            <v xml:space="preserve">36 ans </v>
          </cell>
          <cell r="K4">
            <v>39903</v>
          </cell>
          <cell r="L4" t="str">
            <v>6 ans, 10 mois et 12 jours</v>
          </cell>
          <cell r="O4" t="str">
            <v>SM</v>
          </cell>
          <cell r="P4" t="str">
            <v>Expatriation</v>
          </cell>
          <cell r="T4" t="str">
            <v>2.1</v>
          </cell>
          <cell r="U4" t="str">
            <v>CDI</v>
          </cell>
        </row>
        <row r="5">
          <cell r="A5">
            <v>3569</v>
          </cell>
          <cell r="B5" t="str">
            <v>RIVIERE ISABELLE</v>
          </cell>
          <cell r="C5" t="str">
            <v>F</v>
          </cell>
          <cell r="D5" t="str">
            <v>t</v>
          </cell>
          <cell r="E5" t="str">
            <v>RIVIERE</v>
          </cell>
          <cell r="F5" t="str">
            <v>ISABELLE</v>
          </cell>
          <cell r="G5">
            <v>22470</v>
          </cell>
          <cell r="H5" t="str">
            <v>54 ans, 7 mois et 4 jours</v>
          </cell>
          <cell r="I5" t="str">
            <v xml:space="preserve">54 ans </v>
          </cell>
          <cell r="K5">
            <v>32755</v>
          </cell>
          <cell r="L5" t="str">
            <v>26 ans, 5 mois et 8 jours</v>
          </cell>
          <cell r="O5" t="str">
            <v>ENC</v>
          </cell>
          <cell r="P5" t="str">
            <v>Expatriation</v>
          </cell>
          <cell r="T5" t="str">
            <v>4.3</v>
          </cell>
          <cell r="U5" t="str">
            <v>CDI</v>
          </cell>
        </row>
        <row r="6">
          <cell r="A6">
            <v>17359</v>
          </cell>
          <cell r="B6" t="str">
            <v>VEROLLET SARAH</v>
          </cell>
          <cell r="C6" t="str">
            <v>F</v>
          </cell>
          <cell r="D6" t="str">
            <v>t</v>
          </cell>
          <cell r="E6" t="str">
            <v>VEROLLET</v>
          </cell>
          <cell r="F6" t="str">
            <v>SARAH</v>
          </cell>
          <cell r="G6">
            <v>27842</v>
          </cell>
          <cell r="H6" t="str">
            <v>39 ans, 10 mois et 20 jours</v>
          </cell>
          <cell r="I6" t="str">
            <v xml:space="preserve">39 ans </v>
          </cell>
          <cell r="K6">
            <v>39163</v>
          </cell>
          <cell r="L6" t="str">
            <v>8 ans, 10 mois et 21 jours</v>
          </cell>
          <cell r="O6" t="str">
            <v>SM</v>
          </cell>
          <cell r="P6" t="str">
            <v>Expatriation</v>
          </cell>
          <cell r="T6" t="str">
            <v>2.2</v>
          </cell>
          <cell r="U6" t="str">
            <v>CDI</v>
          </cell>
        </row>
        <row r="8">
          <cell r="A8" t="str">
            <v>Matricule</v>
          </cell>
          <cell r="B8" t="str">
            <v>Identité</v>
          </cell>
          <cell r="C8" t="str">
            <v>Sexe</v>
          </cell>
          <cell r="D8" t="str">
            <v>secteur</v>
          </cell>
          <cell r="E8" t="str">
            <v>NOMS</v>
          </cell>
          <cell r="F8" t="str">
            <v>PRENOMS</v>
          </cell>
          <cell r="G8" t="str">
            <v>Date de naissance</v>
          </cell>
          <cell r="H8" t="str">
            <v>Age</v>
          </cell>
          <cell r="I8" t="str">
            <v>Age année</v>
          </cell>
          <cell r="J8" t="str">
            <v>Tranche d'âge</v>
          </cell>
          <cell r="K8" t="str">
            <v>Date d'entrée</v>
          </cell>
          <cell r="L8" t="str">
            <v>ancienneté</v>
          </cell>
          <cell r="M8" t="str">
            <v>Colonne1</v>
          </cell>
          <cell r="N8" t="str">
            <v>Colonne2</v>
          </cell>
          <cell r="O8" t="str">
            <v>POSTE</v>
          </cell>
          <cell r="P8" t="str">
            <v>Atelier</v>
          </cell>
          <cell r="Q8" t="str">
            <v>Adresse</v>
          </cell>
          <cell r="R8" t="str">
            <v>code poste</v>
          </cell>
          <cell r="S8" t="str">
            <v>ville</v>
          </cell>
          <cell r="T8" t="str">
            <v>Statut</v>
          </cell>
          <cell r="U8" t="str">
            <v>type de contrat</v>
          </cell>
          <cell r="V8" t="str">
            <v>RQTH</v>
          </cell>
          <cell r="W8" t="str">
            <v>SST</v>
          </cell>
        </row>
        <row r="9">
          <cell r="A9">
            <v>16737</v>
          </cell>
          <cell r="B9" t="str">
            <v>ABDOL HOSSEINI ALICE</v>
          </cell>
          <cell r="C9" t="str">
            <v>F</v>
          </cell>
          <cell r="D9" t="str">
            <v>t</v>
          </cell>
          <cell r="E9" t="str">
            <v>ABDOL HOSSEINI</v>
          </cell>
          <cell r="F9" t="str">
            <v>ALICE</v>
          </cell>
          <cell r="G9">
            <v>27375</v>
          </cell>
          <cell r="H9" t="str">
            <v>41 ans, 2 mois et 0 jours</v>
          </cell>
          <cell r="I9">
            <v>41</v>
          </cell>
          <cell r="J9" t="str">
            <v>41/50</v>
          </cell>
          <cell r="K9">
            <v>38861</v>
          </cell>
          <cell r="L9" t="str">
            <v>9 ans, 8 mois et 19 jours</v>
          </cell>
          <cell r="M9">
            <v>9</v>
          </cell>
          <cell r="N9" t="str">
            <v>6/10</v>
          </cell>
          <cell r="O9" t="str">
            <v>SM</v>
          </cell>
          <cell r="P9" t="str">
            <v>Evercalf</v>
          </cell>
          <cell r="Q9" t="str">
            <v>32 chemin de naive</v>
          </cell>
          <cell r="R9">
            <v>69230</v>
          </cell>
          <cell r="S9" t="str">
            <v>saint genis laval</v>
          </cell>
          <cell r="T9" t="str">
            <v>2.2</v>
          </cell>
          <cell r="U9" t="str">
            <v>CDI</v>
          </cell>
        </row>
        <row r="10">
          <cell r="A10">
            <v>10511</v>
          </cell>
          <cell r="B10" t="str">
            <v>ABRAZIAN YEGHSABERDE</v>
          </cell>
          <cell r="C10" t="str">
            <v>F</v>
          </cell>
          <cell r="D10" t="str">
            <v>t</v>
          </cell>
          <cell r="E10" t="str">
            <v>ABRAZIAN</v>
          </cell>
          <cell r="F10" t="str">
            <v>YEGHSABERDE</v>
          </cell>
          <cell r="G10">
            <v>24908</v>
          </cell>
          <cell r="H10" t="str">
            <v>47 ans, 11 mois et 1 jours</v>
          </cell>
          <cell r="I10">
            <v>47</v>
          </cell>
          <cell r="J10" t="str">
            <v>41/50</v>
          </cell>
          <cell r="K10">
            <v>37321</v>
          </cell>
          <cell r="L10" t="str">
            <v>13 ans, 11 mois et 6 jours</v>
          </cell>
          <cell r="M10">
            <v>13</v>
          </cell>
          <cell r="N10" t="str">
            <v>11/15</v>
          </cell>
          <cell r="O10" t="str">
            <v>SM</v>
          </cell>
          <cell r="P10" t="str">
            <v>swift</v>
          </cell>
          <cell r="T10" t="str">
            <v>2.2</v>
          </cell>
          <cell r="U10" t="str">
            <v>CDI</v>
          </cell>
        </row>
        <row r="11">
          <cell r="A11">
            <v>17354</v>
          </cell>
          <cell r="B11" t="str">
            <v>ACOSTA EMILIE</v>
          </cell>
          <cell r="C11" t="str">
            <v>F</v>
          </cell>
          <cell r="D11" t="str">
            <v>t</v>
          </cell>
          <cell r="E11" t="str">
            <v>ACOSTA</v>
          </cell>
          <cell r="F11" t="str">
            <v>EMILIE</v>
          </cell>
          <cell r="G11">
            <v>31583</v>
          </cell>
          <cell r="H11" t="str">
            <v>29 ans, 7 mois et 23 jours</v>
          </cell>
          <cell r="I11">
            <v>29</v>
          </cell>
          <cell r="J11" t="str">
            <v>21/30</v>
          </cell>
          <cell r="K11">
            <v>39163</v>
          </cell>
          <cell r="L11" t="str">
            <v>8 ans, 10 mois et 21 jours</v>
          </cell>
          <cell r="M11">
            <v>8</v>
          </cell>
          <cell r="N11" t="str">
            <v>6/10</v>
          </cell>
          <cell r="O11" t="str">
            <v>SM</v>
          </cell>
          <cell r="P11" t="str">
            <v>Courchevel</v>
          </cell>
          <cell r="Q11" t="str">
            <v xml:space="preserve">72 rue Ampere </v>
          </cell>
          <cell r="R11">
            <v>38150</v>
          </cell>
          <cell r="S11" t="str">
            <v>Salaise sur sanne</v>
          </cell>
          <cell r="T11" t="str">
            <v>2.2</v>
          </cell>
          <cell r="U11" t="str">
            <v>CDI</v>
          </cell>
        </row>
        <row r="12">
          <cell r="A12">
            <v>8284</v>
          </cell>
          <cell r="B12" t="str">
            <v>AITOUT KARINA</v>
          </cell>
          <cell r="C12" t="str">
            <v>F</v>
          </cell>
          <cell r="D12" t="str">
            <v>t</v>
          </cell>
          <cell r="E12" t="str">
            <v>AITOUT</v>
          </cell>
          <cell r="F12" t="str">
            <v>KARINA</v>
          </cell>
          <cell r="G12">
            <v>25545</v>
          </cell>
          <cell r="H12" t="str">
            <v>46 ans, 2 mois et 4 jours</v>
          </cell>
          <cell r="I12">
            <v>46</v>
          </cell>
          <cell r="J12" t="str">
            <v>41/50</v>
          </cell>
          <cell r="K12">
            <v>34036</v>
          </cell>
          <cell r="L12" t="str">
            <v>22 ans, 11 mois et 4 jours</v>
          </cell>
          <cell r="M12">
            <v>22</v>
          </cell>
          <cell r="N12" t="str">
            <v>21/25</v>
          </cell>
          <cell r="O12" t="str">
            <v>ENC</v>
          </cell>
          <cell r="P12" t="str">
            <v>Courchevel</v>
          </cell>
          <cell r="T12" t="str">
            <v>4.3</v>
          </cell>
          <cell r="U12" t="str">
            <v>CDI</v>
          </cell>
        </row>
        <row r="13">
          <cell r="A13">
            <v>16738</v>
          </cell>
          <cell r="B13" t="str">
            <v>ALLANDRIEU MARIE</v>
          </cell>
          <cell r="C13" t="str">
            <v>F</v>
          </cell>
          <cell r="D13" t="str">
            <v>t</v>
          </cell>
          <cell r="E13" t="str">
            <v>ALLANDRIEU</v>
          </cell>
          <cell r="F13" t="str">
            <v>MARIE</v>
          </cell>
          <cell r="G13">
            <v>22898</v>
          </cell>
          <cell r="H13" t="str">
            <v>53 ans, 5 mois et 3 jours</v>
          </cell>
          <cell r="I13">
            <v>53</v>
          </cell>
          <cell r="J13" t="str">
            <v>51/60</v>
          </cell>
          <cell r="K13">
            <v>38861</v>
          </cell>
          <cell r="L13" t="str">
            <v>9 ans, 8 mois et 19 jours</v>
          </cell>
          <cell r="M13">
            <v>9</v>
          </cell>
          <cell r="N13" t="str">
            <v>6/10</v>
          </cell>
          <cell r="O13" t="str">
            <v>SM</v>
          </cell>
          <cell r="P13" t="str">
            <v>Courchevel</v>
          </cell>
          <cell r="T13" t="str">
            <v>2.3</v>
          </cell>
          <cell r="U13" t="str">
            <v>CDI</v>
          </cell>
        </row>
        <row r="14">
          <cell r="A14">
            <v>11256</v>
          </cell>
          <cell r="B14" t="str">
            <v>ALLARD DEBORAH</v>
          </cell>
          <cell r="C14" t="str">
            <v>F</v>
          </cell>
          <cell r="D14" t="str">
            <v>t</v>
          </cell>
          <cell r="E14" t="str">
            <v>ALLARD</v>
          </cell>
          <cell r="F14" t="str">
            <v>DEBORAH</v>
          </cell>
          <cell r="G14">
            <v>28246</v>
          </cell>
          <cell r="H14" t="str">
            <v>38 ans, 9 mois et 11 jours</v>
          </cell>
          <cell r="I14">
            <v>38</v>
          </cell>
          <cell r="J14" t="str">
            <v>31/40</v>
          </cell>
          <cell r="K14">
            <v>37754</v>
          </cell>
          <cell r="L14" t="str">
            <v>12 ans, 8 mois et 30 jours</v>
          </cell>
          <cell r="M14">
            <v>12</v>
          </cell>
          <cell r="N14" t="str">
            <v>11/15</v>
          </cell>
          <cell r="O14" t="str">
            <v>SM</v>
          </cell>
          <cell r="P14" t="str">
            <v>Barenia</v>
          </cell>
          <cell r="Q14" t="str">
            <v>4 allée des accacias</v>
          </cell>
          <cell r="R14">
            <v>69310</v>
          </cell>
          <cell r="S14" t="str">
            <v>Pierre benite</v>
          </cell>
          <cell r="T14" t="str">
            <v>2.2</v>
          </cell>
          <cell r="U14" t="str">
            <v>CDI</v>
          </cell>
        </row>
        <row r="15">
          <cell r="A15">
            <v>11205</v>
          </cell>
          <cell r="B15" t="str">
            <v>ALTINSOY DILEK</v>
          </cell>
          <cell r="C15" t="str">
            <v>F</v>
          </cell>
          <cell r="D15" t="str">
            <v>t</v>
          </cell>
          <cell r="E15" t="str">
            <v>ALTINSOY</v>
          </cell>
          <cell r="F15" t="str">
            <v>DILEK</v>
          </cell>
          <cell r="G15">
            <v>30526</v>
          </cell>
          <cell r="H15" t="str">
            <v>32 ans, 6 mois et 14 jours</v>
          </cell>
          <cell r="I15">
            <v>32</v>
          </cell>
          <cell r="J15" t="str">
            <v>31/40</v>
          </cell>
          <cell r="K15">
            <v>37683</v>
          </cell>
          <cell r="L15" t="str">
            <v>12 ans, 11 mois et 9 jours</v>
          </cell>
          <cell r="M15">
            <v>12</v>
          </cell>
          <cell r="N15" t="str">
            <v>11/15</v>
          </cell>
          <cell r="O15" t="str">
            <v>SM</v>
          </cell>
          <cell r="P15" t="str">
            <v>Gulliver</v>
          </cell>
          <cell r="Q15" t="str">
            <v>17 chemin du coin</v>
          </cell>
          <cell r="R15">
            <v>69390</v>
          </cell>
          <cell r="S15" t="str">
            <v>Millery</v>
          </cell>
          <cell r="T15" t="str">
            <v>2.3</v>
          </cell>
          <cell r="U15" t="str">
            <v>CDI</v>
          </cell>
        </row>
        <row r="16">
          <cell r="A16">
            <v>3078</v>
          </cell>
          <cell r="B16" t="str">
            <v>ALTOBELLI DAVID</v>
          </cell>
          <cell r="C16" t="str">
            <v>H</v>
          </cell>
          <cell r="D16" t="str">
            <v>s</v>
          </cell>
          <cell r="E16" t="str">
            <v>ALTOBELLI</v>
          </cell>
          <cell r="F16" t="str">
            <v>DAVID</v>
          </cell>
          <cell r="G16">
            <v>26450</v>
          </cell>
          <cell r="H16" t="str">
            <v>43 ans, 8 mois et 12 jours</v>
          </cell>
          <cell r="I16">
            <v>43</v>
          </cell>
          <cell r="J16" t="str">
            <v>41/50</v>
          </cell>
          <cell r="K16">
            <v>33695</v>
          </cell>
          <cell r="L16" t="str">
            <v>23 ans, 10 mois et 11 jours</v>
          </cell>
          <cell r="M16">
            <v>23</v>
          </cell>
          <cell r="N16" t="str">
            <v>21/25</v>
          </cell>
          <cell r="P16" t="str">
            <v>GEODIS</v>
          </cell>
          <cell r="Q16" t="str">
            <v>9 rue de la Halte</v>
          </cell>
          <cell r="R16">
            <v>69540</v>
          </cell>
          <cell r="S16" t="str">
            <v>Irigny</v>
          </cell>
          <cell r="T16" t="str">
            <v>4.3</v>
          </cell>
          <cell r="U16" t="str">
            <v>CDI</v>
          </cell>
        </row>
        <row r="17">
          <cell r="A17">
            <v>4300</v>
          </cell>
          <cell r="B17" t="str">
            <v>ALTOBELLI MYLENE</v>
          </cell>
          <cell r="C17" t="str">
            <v>F</v>
          </cell>
          <cell r="D17" t="str">
            <v>s</v>
          </cell>
          <cell r="E17" t="str">
            <v>ALTOBELLI</v>
          </cell>
          <cell r="F17" t="str">
            <v>MYLENE</v>
          </cell>
          <cell r="G17">
            <v>25487</v>
          </cell>
          <cell r="H17" t="str">
            <v>46 ans, 4 mois et 1 jours</v>
          </cell>
          <cell r="I17">
            <v>46</v>
          </cell>
          <cell r="J17" t="str">
            <v>41/50</v>
          </cell>
          <cell r="K17">
            <v>33329</v>
          </cell>
          <cell r="L17" t="str">
            <v>24 ans, 10 mois et 11 jours</v>
          </cell>
          <cell r="M17">
            <v>24</v>
          </cell>
          <cell r="N17" t="str">
            <v>21/25</v>
          </cell>
          <cell r="O17" t="str">
            <v>Qualité</v>
          </cell>
          <cell r="P17" t="str">
            <v>GEODIS</v>
          </cell>
          <cell r="Q17" t="str">
            <v>9 rue de la Halte</v>
          </cell>
          <cell r="R17">
            <v>69540</v>
          </cell>
          <cell r="S17" t="str">
            <v>Irigny</v>
          </cell>
          <cell r="T17" t="str">
            <v>2.3</v>
          </cell>
          <cell r="U17" t="str">
            <v>CDI</v>
          </cell>
        </row>
        <row r="18">
          <cell r="A18">
            <v>18326</v>
          </cell>
          <cell r="B18" t="str">
            <v>AMEGNIGNON TEKO TATA</v>
          </cell>
          <cell r="C18" t="str">
            <v>H</v>
          </cell>
          <cell r="D18" t="str">
            <v>c</v>
          </cell>
          <cell r="E18" t="str">
            <v>AMEGNIGNON</v>
          </cell>
          <cell r="F18" t="str">
            <v>TEKO TATA</v>
          </cell>
          <cell r="G18">
            <v>28756</v>
          </cell>
          <cell r="H18" t="str">
            <v>37 ans, 4 mois et 20 jours</v>
          </cell>
          <cell r="I18">
            <v>37</v>
          </cell>
          <cell r="J18" t="str">
            <v>31/40</v>
          </cell>
          <cell r="K18">
            <v>39552</v>
          </cell>
          <cell r="L18" t="str">
            <v>7 ans, 9 mois et 29 jours</v>
          </cell>
          <cell r="M18">
            <v>7</v>
          </cell>
          <cell r="N18" t="str">
            <v>6/10</v>
          </cell>
          <cell r="O18" t="str">
            <v>STOCK CARISTE</v>
          </cell>
          <cell r="P18" t="str">
            <v xml:space="preserve">LOG </v>
          </cell>
          <cell r="T18" t="str">
            <v>2.1</v>
          </cell>
          <cell r="U18" t="str">
            <v>CDI</v>
          </cell>
        </row>
        <row r="19">
          <cell r="A19">
            <v>20944</v>
          </cell>
          <cell r="B19" t="str">
            <v>AMIART LUCIE</v>
          </cell>
          <cell r="C19" t="str">
            <v>F</v>
          </cell>
          <cell r="D19" t="str">
            <v>t</v>
          </cell>
          <cell r="E19" t="str">
            <v>AMIART</v>
          </cell>
          <cell r="F19" t="str">
            <v>LUCIE</v>
          </cell>
          <cell r="G19">
            <v>32892</v>
          </cell>
          <cell r="H19" t="str">
            <v>26 ans, 0 mois et 24 jours</v>
          </cell>
          <cell r="I19">
            <v>26</v>
          </cell>
          <cell r="J19" t="str">
            <v>21/30</v>
          </cell>
          <cell r="K19">
            <v>40651</v>
          </cell>
          <cell r="L19" t="str">
            <v>4 ans, 9 mois et 25 jours</v>
          </cell>
          <cell r="M19">
            <v>4</v>
          </cell>
          <cell r="N19" t="str">
            <v>2/5</v>
          </cell>
          <cell r="O19" t="str">
            <v>SM</v>
          </cell>
          <cell r="P19" t="str">
            <v>Evercalf</v>
          </cell>
          <cell r="Q19" t="str">
            <v>60 rue de la madeleine</v>
          </cell>
          <cell r="R19">
            <v>69007</v>
          </cell>
          <cell r="S19" t="str">
            <v>Lyon</v>
          </cell>
          <cell r="T19" t="str">
            <v>1.3</v>
          </cell>
          <cell r="U19" t="str">
            <v>CDD</v>
          </cell>
        </row>
        <row r="20">
          <cell r="A20">
            <v>16614</v>
          </cell>
          <cell r="B20" t="str">
            <v>ANDRIOLO BENARD LYDIE</v>
          </cell>
          <cell r="C20" t="str">
            <v>F</v>
          </cell>
          <cell r="D20" t="str">
            <v>t</v>
          </cell>
          <cell r="E20" t="str">
            <v>ANDRIOLO BENARD</v>
          </cell>
          <cell r="F20" t="str">
            <v>LYDIE</v>
          </cell>
          <cell r="G20">
            <v>27179</v>
          </cell>
          <cell r="H20" t="str">
            <v>41 ans, 8 mois et 13 jours</v>
          </cell>
          <cell r="I20">
            <v>41</v>
          </cell>
          <cell r="J20" t="str">
            <v>41/50</v>
          </cell>
          <cell r="K20">
            <v>38775</v>
          </cell>
          <cell r="L20" t="str">
            <v>9 ans, 11 mois et 16 jours</v>
          </cell>
          <cell r="M20">
            <v>9</v>
          </cell>
          <cell r="N20" t="str">
            <v>6/10</v>
          </cell>
          <cell r="O20" t="str">
            <v>SM</v>
          </cell>
          <cell r="P20" t="str">
            <v>Courchevel</v>
          </cell>
          <cell r="T20" t="str">
            <v>2.1</v>
          </cell>
          <cell r="U20" t="str">
            <v>CDI</v>
          </cell>
        </row>
        <row r="21">
          <cell r="A21">
            <v>17686</v>
          </cell>
          <cell r="B21" t="str">
            <v>ARIENTI ATTILIO</v>
          </cell>
          <cell r="C21" t="str">
            <v>H</v>
          </cell>
          <cell r="D21" t="str">
            <v>c</v>
          </cell>
          <cell r="E21" t="str">
            <v>ARIENTI</v>
          </cell>
          <cell r="F21" t="str">
            <v>ATTILIO</v>
          </cell>
          <cell r="G21">
            <v>24796</v>
          </cell>
          <cell r="H21" t="str">
            <v>48 ans, 2 mois et 23 jours</v>
          </cell>
          <cell r="I21">
            <v>48</v>
          </cell>
          <cell r="J21" t="str">
            <v>41/50</v>
          </cell>
          <cell r="K21">
            <v>39321</v>
          </cell>
          <cell r="L21" t="str">
            <v>8 ans, 5 mois et 16 jours</v>
          </cell>
          <cell r="M21">
            <v>8</v>
          </cell>
          <cell r="N21" t="str">
            <v>6/10</v>
          </cell>
          <cell r="O21" t="str">
            <v>COUPEUR</v>
          </cell>
          <cell r="P21" t="str">
            <v>Iris</v>
          </cell>
          <cell r="T21" t="str">
            <v>2.1</v>
          </cell>
          <cell r="U21" t="str">
            <v>CDI</v>
          </cell>
        </row>
        <row r="22">
          <cell r="A22">
            <v>81195</v>
          </cell>
          <cell r="B22" t="str">
            <v>ARNAUD DAMIEN</v>
          </cell>
          <cell r="C22" t="str">
            <v>H</v>
          </cell>
          <cell r="D22" t="str">
            <v>c</v>
          </cell>
          <cell r="E22" t="str">
            <v>ARNAUD</v>
          </cell>
          <cell r="F22" t="str">
            <v>DAMIEN</v>
          </cell>
          <cell r="G22">
            <v>30343</v>
          </cell>
          <cell r="H22" t="str">
            <v>33 ans, 0 mois et 16 jours</v>
          </cell>
          <cell r="I22">
            <v>33</v>
          </cell>
          <cell r="J22" t="str">
            <v>31/40</v>
          </cell>
          <cell r="K22">
            <v>41071</v>
          </cell>
          <cell r="L22" t="str">
            <v>3 ans, 8 mois et 1 jours</v>
          </cell>
          <cell r="M22">
            <v>3</v>
          </cell>
          <cell r="N22" t="str">
            <v>2/5</v>
          </cell>
          <cell r="O22" t="str">
            <v>Resp îllot coupe</v>
          </cell>
          <cell r="P22" t="str">
            <v>Resp support coupe</v>
          </cell>
          <cell r="Q22" t="str">
            <v>55 rue delandine</v>
          </cell>
          <cell r="R22">
            <v>69002</v>
          </cell>
          <cell r="S22" t="str">
            <v>Lyon</v>
          </cell>
          <cell r="U22" t="str">
            <v>CDI</v>
          </cell>
        </row>
        <row r="23">
          <cell r="A23">
            <v>81189</v>
          </cell>
          <cell r="B23" t="str">
            <v>ARNOLD SUZANNE</v>
          </cell>
          <cell r="C23" t="str">
            <v>F</v>
          </cell>
          <cell r="D23" t="str">
            <v>t</v>
          </cell>
          <cell r="E23" t="str">
            <v>ARNOLD</v>
          </cell>
          <cell r="F23" t="str">
            <v>SUZANNE</v>
          </cell>
          <cell r="G23">
            <v>31609</v>
          </cell>
          <cell r="H23" t="str">
            <v>29 ans, 6 mois et 27 jours</v>
          </cell>
          <cell r="I23">
            <v>29</v>
          </cell>
          <cell r="J23" t="str">
            <v>21/30</v>
          </cell>
          <cell r="K23">
            <v>41064</v>
          </cell>
          <cell r="L23" t="str">
            <v>3 ans, 8 mois et 8 jours</v>
          </cell>
          <cell r="M23">
            <v>3</v>
          </cell>
          <cell r="N23" t="str">
            <v>2/5</v>
          </cell>
          <cell r="O23" t="str">
            <v>SM</v>
          </cell>
          <cell r="P23" t="str">
            <v>Evercalf</v>
          </cell>
          <cell r="Q23" t="str">
            <v>23 rue du bourbonnais</v>
          </cell>
          <cell r="R23">
            <v>69009</v>
          </cell>
          <cell r="S23" t="str">
            <v>Lyon</v>
          </cell>
          <cell r="T23" t="str">
            <v>2.1</v>
          </cell>
          <cell r="U23" t="str">
            <v>CDD</v>
          </cell>
        </row>
        <row r="24">
          <cell r="A24">
            <v>9084</v>
          </cell>
          <cell r="B24" t="str">
            <v>ARRANZ FREDERIC</v>
          </cell>
          <cell r="C24" t="str">
            <v>H</v>
          </cell>
          <cell r="D24" t="str">
            <v>t</v>
          </cell>
          <cell r="E24" t="str">
            <v>ARRANZ</v>
          </cell>
          <cell r="F24" t="str">
            <v>FREDERIC</v>
          </cell>
          <cell r="G24">
            <v>24519</v>
          </cell>
          <cell r="H24" t="str">
            <v>48 ans, 11 mois et 27 jours</v>
          </cell>
          <cell r="I24">
            <v>48</v>
          </cell>
          <cell r="J24" t="str">
            <v>41/50</v>
          </cell>
          <cell r="K24">
            <v>35527</v>
          </cell>
          <cell r="L24" t="str">
            <v>18 ans, 10 mois et 5 jours</v>
          </cell>
          <cell r="M24">
            <v>18</v>
          </cell>
          <cell r="N24" t="str">
            <v>16/20</v>
          </cell>
          <cell r="O24" t="str">
            <v>SM</v>
          </cell>
          <cell r="P24" t="str">
            <v>Gulliver</v>
          </cell>
          <cell r="T24" t="str">
            <v>3.1</v>
          </cell>
          <cell r="U24" t="str">
            <v>CDI</v>
          </cell>
        </row>
        <row r="25">
          <cell r="A25">
            <v>2051</v>
          </cell>
          <cell r="B25" t="str">
            <v>ASEGLIO-GIANINET CORINNE</v>
          </cell>
          <cell r="C25" t="str">
            <v>F</v>
          </cell>
          <cell r="D25" t="str">
            <v>t</v>
          </cell>
          <cell r="E25" t="str">
            <v>ASEGLIO-GIANINET</v>
          </cell>
          <cell r="F25" t="str">
            <v>CORINNE</v>
          </cell>
          <cell r="G25">
            <v>23873</v>
          </cell>
          <cell r="H25" t="str">
            <v>50 ans, 9 mois et 1 jours</v>
          </cell>
          <cell r="I25">
            <v>50</v>
          </cell>
          <cell r="J25" t="str">
            <v>41/50</v>
          </cell>
          <cell r="K25">
            <v>31305</v>
          </cell>
          <cell r="L25" t="str">
            <v>30 ans, 4 mois et 28 jours</v>
          </cell>
          <cell r="M25">
            <v>30</v>
          </cell>
          <cell r="N25" t="str">
            <v>26 et plus</v>
          </cell>
          <cell r="O25" t="str">
            <v>SM</v>
          </cell>
          <cell r="P25" t="str">
            <v>Chamonix</v>
          </cell>
          <cell r="T25" t="str">
            <v>3.3</v>
          </cell>
          <cell r="U25" t="str">
            <v>CDI</v>
          </cell>
        </row>
        <row r="26">
          <cell r="A26">
            <v>17875</v>
          </cell>
          <cell r="B26" t="str">
            <v>ASSY VERONIQUE</v>
          </cell>
          <cell r="C26" t="str">
            <v>F</v>
          </cell>
          <cell r="D26" t="str">
            <v>c</v>
          </cell>
          <cell r="E26" t="str">
            <v>ASSY</v>
          </cell>
          <cell r="F26" t="str">
            <v>VERONIQUE</v>
          </cell>
          <cell r="G26">
            <v>24466</v>
          </cell>
          <cell r="H26" t="str">
            <v>49 ans, 1 mois et 18 jours</v>
          </cell>
          <cell r="I26">
            <v>49</v>
          </cell>
          <cell r="J26" t="str">
            <v>41/50</v>
          </cell>
          <cell r="K26">
            <v>39405</v>
          </cell>
          <cell r="L26" t="str">
            <v>8 ans, 2 mois et 24 jours</v>
          </cell>
          <cell r="M26">
            <v>8</v>
          </cell>
          <cell r="N26" t="str">
            <v>6/10</v>
          </cell>
          <cell r="O26" t="str">
            <v>PREPA COUPE</v>
          </cell>
          <cell r="P26" t="str">
            <v>Iris</v>
          </cell>
          <cell r="T26" t="str">
            <v>2.1</v>
          </cell>
          <cell r="U26" t="str">
            <v>CDI</v>
          </cell>
        </row>
        <row r="27">
          <cell r="A27">
            <v>11437</v>
          </cell>
          <cell r="B27" t="str">
            <v>AVAN YUKSEL</v>
          </cell>
          <cell r="C27" t="str">
            <v>F</v>
          </cell>
          <cell r="D27" t="str">
            <v>t</v>
          </cell>
          <cell r="E27" t="str">
            <v>AVAN</v>
          </cell>
          <cell r="F27" t="str">
            <v>YUKSEL</v>
          </cell>
          <cell r="G27">
            <v>25869</v>
          </cell>
          <cell r="H27" t="str">
            <v>45 ans, 3 mois et 15 jours</v>
          </cell>
          <cell r="I27">
            <v>45</v>
          </cell>
          <cell r="J27" t="str">
            <v>41/50</v>
          </cell>
          <cell r="K27">
            <v>37865</v>
          </cell>
          <cell r="L27" t="str">
            <v>12 ans, 5 mois et 11 jours</v>
          </cell>
          <cell r="M27">
            <v>12</v>
          </cell>
          <cell r="N27" t="str">
            <v>11/15</v>
          </cell>
          <cell r="O27" t="str">
            <v>MECANICIENNE</v>
          </cell>
          <cell r="P27" t="str">
            <v>Gulliver</v>
          </cell>
          <cell r="T27" t="str">
            <v>3.1</v>
          </cell>
          <cell r="U27" t="str">
            <v>CDI</v>
          </cell>
        </row>
        <row r="28">
          <cell r="A28">
            <v>17876</v>
          </cell>
          <cell r="B28" t="str">
            <v>AVILLANEDA MICKAEL</v>
          </cell>
          <cell r="C28" t="str">
            <v>H</v>
          </cell>
          <cell r="D28" t="str">
            <v>c</v>
          </cell>
          <cell r="E28" t="str">
            <v>AVILLANEDA</v>
          </cell>
          <cell r="F28" t="str">
            <v>MICKAEL</v>
          </cell>
          <cell r="G28">
            <v>32025</v>
          </cell>
          <cell r="H28" t="str">
            <v>28 ans, 5 mois et 7 jours</v>
          </cell>
          <cell r="I28">
            <v>28</v>
          </cell>
          <cell r="J28" t="str">
            <v>21/30</v>
          </cell>
          <cell r="K28">
            <v>39391</v>
          </cell>
          <cell r="L28" t="str">
            <v>8 ans, 3 mois et 7 jours</v>
          </cell>
          <cell r="M28">
            <v>8</v>
          </cell>
          <cell r="N28" t="str">
            <v>6/10</v>
          </cell>
          <cell r="O28" t="str">
            <v>COUPEUR</v>
          </cell>
          <cell r="P28" t="str">
            <v>Iris</v>
          </cell>
          <cell r="Q28" t="str">
            <v>12 rue d'austerlitz</v>
          </cell>
          <cell r="R28">
            <v>69004</v>
          </cell>
          <cell r="S28" t="str">
            <v>Lyon</v>
          </cell>
          <cell r="T28" t="str">
            <v>2.1</v>
          </cell>
          <cell r="U28" t="str">
            <v>CDI</v>
          </cell>
        </row>
        <row r="29">
          <cell r="A29">
            <v>17042</v>
          </cell>
          <cell r="B29" t="str">
            <v>AYGUN CHRISTINE FADIME</v>
          </cell>
          <cell r="C29" t="str">
            <v>F</v>
          </cell>
          <cell r="D29" t="str">
            <v>t</v>
          </cell>
          <cell r="E29" t="str">
            <v>AYGUN</v>
          </cell>
          <cell r="F29" t="str">
            <v>CHRISTINE FADIME</v>
          </cell>
          <cell r="G29">
            <v>25689</v>
          </cell>
          <cell r="H29" t="str">
            <v>45 ans, 9 mois et 11 jours</v>
          </cell>
          <cell r="I29">
            <v>45</v>
          </cell>
          <cell r="J29" t="str">
            <v>41/50</v>
          </cell>
          <cell r="K29">
            <v>38985</v>
          </cell>
          <cell r="L29" t="str">
            <v>9 ans, 4 mois et 18 jours</v>
          </cell>
          <cell r="M29">
            <v>9</v>
          </cell>
          <cell r="N29" t="str">
            <v>6/10</v>
          </cell>
          <cell r="O29" t="str">
            <v>MECANICIENNE</v>
          </cell>
          <cell r="P29" t="str">
            <v>Evercalf</v>
          </cell>
          <cell r="T29" t="str">
            <v>2.2</v>
          </cell>
          <cell r="U29" t="str">
            <v>CDI</v>
          </cell>
        </row>
        <row r="30">
          <cell r="A30">
            <v>16988</v>
          </cell>
          <cell r="B30" t="str">
            <v>AYGUN SUKRAN</v>
          </cell>
          <cell r="C30" t="str">
            <v>F</v>
          </cell>
          <cell r="D30" t="str">
            <v>c</v>
          </cell>
          <cell r="E30" t="str">
            <v>AYGUN</v>
          </cell>
          <cell r="F30" t="str">
            <v>SUKRAN</v>
          </cell>
          <cell r="G30">
            <v>27030</v>
          </cell>
          <cell r="H30" t="str">
            <v>42 ans, 1 mois et 11 jours</v>
          </cell>
          <cell r="I30">
            <v>42</v>
          </cell>
          <cell r="J30" t="str">
            <v>41/50</v>
          </cell>
          <cell r="K30">
            <v>38964</v>
          </cell>
          <cell r="L30" t="str">
            <v>9 ans, 5 mois et 8 jours</v>
          </cell>
          <cell r="M30">
            <v>9</v>
          </cell>
          <cell r="N30" t="str">
            <v>6/10</v>
          </cell>
          <cell r="O30" t="str">
            <v>COUPEUR</v>
          </cell>
          <cell r="P30" t="str">
            <v>Tosca</v>
          </cell>
          <cell r="T30" t="str">
            <v>2.2</v>
          </cell>
          <cell r="U30" t="str">
            <v>CDI</v>
          </cell>
        </row>
        <row r="31">
          <cell r="A31">
            <v>20622</v>
          </cell>
          <cell r="B31" t="str">
            <v>BADEAU ESTELLE</v>
          </cell>
          <cell r="C31" t="str">
            <v>F</v>
          </cell>
          <cell r="D31" t="str">
            <v>s</v>
          </cell>
          <cell r="E31" t="str">
            <v>BADEAU</v>
          </cell>
          <cell r="F31" t="str">
            <v>ESTELLE</v>
          </cell>
          <cell r="G31">
            <v>31489</v>
          </cell>
          <cell r="H31" t="str">
            <v>29 ans, 10 mois et 25 jours</v>
          </cell>
          <cell r="I31">
            <v>29</v>
          </cell>
          <cell r="J31" t="str">
            <v>21/30</v>
          </cell>
          <cell r="K31">
            <v>40777</v>
          </cell>
          <cell r="L31" t="str">
            <v>4 ans, 5 mois et 21 jours</v>
          </cell>
          <cell r="M31">
            <v>4</v>
          </cell>
          <cell r="N31" t="str">
            <v>2/5</v>
          </cell>
          <cell r="O31" t="str">
            <v>Expédition</v>
          </cell>
          <cell r="P31" t="str">
            <v>LOG</v>
          </cell>
          <cell r="T31" t="str">
            <v>1.3</v>
          </cell>
          <cell r="U31" t="str">
            <v>CDI</v>
          </cell>
        </row>
        <row r="32">
          <cell r="A32">
            <v>18263</v>
          </cell>
          <cell r="B32" t="str">
            <v>BAJARD VILMA</v>
          </cell>
          <cell r="C32" t="str">
            <v>F</v>
          </cell>
          <cell r="D32" t="str">
            <v>c</v>
          </cell>
          <cell r="E32" t="str">
            <v>BAJARD</v>
          </cell>
          <cell r="F32" t="str">
            <v>VILMA</v>
          </cell>
          <cell r="G32">
            <v>31187</v>
          </cell>
          <cell r="H32" t="str">
            <v>30 ans, 8 mois et 23 jours</v>
          </cell>
          <cell r="I32">
            <v>30</v>
          </cell>
          <cell r="J32" t="str">
            <v>21/30</v>
          </cell>
          <cell r="K32">
            <v>39510</v>
          </cell>
          <cell r="L32" t="str">
            <v>7 ans, 11 mois et 9 jours</v>
          </cell>
          <cell r="M32">
            <v>7</v>
          </cell>
          <cell r="N32" t="str">
            <v>6/10</v>
          </cell>
          <cell r="O32" t="str">
            <v>RENFORT</v>
          </cell>
          <cell r="P32" t="str">
            <v>Iris</v>
          </cell>
          <cell r="T32" t="str">
            <v>2.1</v>
          </cell>
          <cell r="U32" t="str">
            <v>CDI</v>
          </cell>
        </row>
        <row r="33">
          <cell r="A33">
            <v>10797</v>
          </cell>
          <cell r="B33" t="str">
            <v>BAJARD YANN</v>
          </cell>
          <cell r="C33" t="str">
            <v>H</v>
          </cell>
          <cell r="D33" t="str">
            <v>c</v>
          </cell>
          <cell r="E33" t="str">
            <v>BAJARD</v>
          </cell>
          <cell r="F33" t="str">
            <v>YANN</v>
          </cell>
          <cell r="G33">
            <v>29718</v>
          </cell>
          <cell r="H33" t="str">
            <v>34 ans, 9 mois et 0 jours</v>
          </cell>
          <cell r="I33">
            <v>34</v>
          </cell>
          <cell r="J33" t="str">
            <v>31/40</v>
          </cell>
          <cell r="K33">
            <v>37452</v>
          </cell>
          <cell r="L33" t="str">
            <v>13 ans, 6 mois et 28 jours</v>
          </cell>
          <cell r="M33">
            <v>13</v>
          </cell>
          <cell r="N33" t="str">
            <v>11/15</v>
          </cell>
          <cell r="O33" t="str">
            <v>COUPEUR</v>
          </cell>
          <cell r="P33" t="str">
            <v>Graphite</v>
          </cell>
          <cell r="T33" t="str">
            <v>3.1</v>
          </cell>
          <cell r="U33" t="str">
            <v>CDI</v>
          </cell>
        </row>
        <row r="34">
          <cell r="A34">
            <v>2746</v>
          </cell>
          <cell r="B34" t="str">
            <v>BALDASSARRE PHILIPPE</v>
          </cell>
          <cell r="C34" t="str">
            <v>H</v>
          </cell>
          <cell r="D34" t="str">
            <v>t</v>
          </cell>
          <cell r="E34" t="str">
            <v>BALDASSARRE</v>
          </cell>
          <cell r="F34" t="str">
            <v>PHILIPPE</v>
          </cell>
          <cell r="G34">
            <v>26511</v>
          </cell>
          <cell r="H34" t="str">
            <v>43 ans, 6 mois et 12 jours</v>
          </cell>
          <cell r="I34">
            <v>43</v>
          </cell>
          <cell r="J34" t="str">
            <v>41/50</v>
          </cell>
          <cell r="K34">
            <v>34121</v>
          </cell>
          <cell r="L34" t="str">
            <v>22 ans, 8 mois et 11 jours</v>
          </cell>
          <cell r="M34">
            <v>22</v>
          </cell>
          <cell r="N34" t="str">
            <v>21/25</v>
          </cell>
          <cell r="O34" t="str">
            <v>SM</v>
          </cell>
          <cell r="P34" t="str">
            <v>Barenia</v>
          </cell>
          <cell r="Q34" t="str">
            <v xml:space="preserve">Immeuble les verseaux  26 passage du lavoir
</v>
          </cell>
          <cell r="R34">
            <v>38121</v>
          </cell>
          <cell r="S34" t="str">
            <v>CHONAS-L'AMBALLAN</v>
          </cell>
          <cell r="T34" t="str">
            <v>3.2</v>
          </cell>
          <cell r="U34" t="str">
            <v>CDI</v>
          </cell>
        </row>
        <row r="35">
          <cell r="A35">
            <v>3279</v>
          </cell>
          <cell r="B35" t="str">
            <v>BAYAR HICRAN</v>
          </cell>
          <cell r="C35" t="str">
            <v>F</v>
          </cell>
          <cell r="D35" t="str">
            <v>t</v>
          </cell>
          <cell r="E35" t="str">
            <v>BAYAR</v>
          </cell>
          <cell r="F35" t="str">
            <v>HICRAN</v>
          </cell>
          <cell r="G35">
            <v>28500</v>
          </cell>
          <cell r="H35" t="str">
            <v>38 ans, 1 mois et 2 jours</v>
          </cell>
          <cell r="I35">
            <v>38</v>
          </cell>
          <cell r="J35" t="str">
            <v>31/40</v>
          </cell>
          <cell r="K35">
            <v>35583</v>
          </cell>
          <cell r="L35" t="str">
            <v>18 ans, 8 mois et 10 jours</v>
          </cell>
          <cell r="M35">
            <v>18</v>
          </cell>
          <cell r="N35" t="str">
            <v>16/20</v>
          </cell>
          <cell r="O35" t="str">
            <v>SM</v>
          </cell>
          <cell r="P35" t="str">
            <v>Evercalf</v>
          </cell>
          <cell r="Q35" t="str">
            <v>La groirie</v>
          </cell>
          <cell r="R35">
            <v>69700</v>
          </cell>
          <cell r="S35" t="str">
            <v>Echalas</v>
          </cell>
          <cell r="T35" t="str">
            <v>2.3</v>
          </cell>
          <cell r="U35" t="str">
            <v>CDI</v>
          </cell>
        </row>
        <row r="36">
          <cell r="A36">
            <v>6532</v>
          </cell>
          <cell r="B36" t="str">
            <v>BDAI MOHAMED</v>
          </cell>
          <cell r="C36" t="str">
            <v>H</v>
          </cell>
          <cell r="D36" t="str">
            <v>c</v>
          </cell>
          <cell r="E36" t="str">
            <v>BDAI</v>
          </cell>
          <cell r="F36" t="str">
            <v>MOHAMED</v>
          </cell>
          <cell r="G36">
            <v>17255</v>
          </cell>
          <cell r="H36" t="str">
            <v>68 ans, 10 mois et 14 jours</v>
          </cell>
          <cell r="I36">
            <v>68</v>
          </cell>
          <cell r="J36" t="str">
            <v>61 et plus</v>
          </cell>
          <cell r="K36">
            <v>37026</v>
          </cell>
          <cell r="L36" t="str">
            <v>14 ans, 8 mois et 28 jours</v>
          </cell>
          <cell r="M36">
            <v>14</v>
          </cell>
          <cell r="N36" t="str">
            <v>11/15</v>
          </cell>
          <cell r="O36" t="str">
            <v>RENFORT</v>
          </cell>
          <cell r="P36" t="str">
            <v>Saphir</v>
          </cell>
          <cell r="T36" t="str">
            <v>3.1</v>
          </cell>
          <cell r="U36" t="str">
            <v>CDI</v>
          </cell>
        </row>
        <row r="37">
          <cell r="A37">
            <v>1267</v>
          </cell>
          <cell r="B37" t="str">
            <v>BEAUFORT ISABELLE</v>
          </cell>
          <cell r="C37" t="str">
            <v>F</v>
          </cell>
          <cell r="D37" t="str">
            <v>t</v>
          </cell>
          <cell r="E37" t="str">
            <v>BEAUFORT</v>
          </cell>
          <cell r="F37" t="str">
            <v>ISABELLE</v>
          </cell>
          <cell r="G37">
            <v>26613</v>
          </cell>
          <cell r="H37" t="str">
            <v>43 ans, 3 mois et 2 jours</v>
          </cell>
          <cell r="I37">
            <v>43</v>
          </cell>
          <cell r="J37" t="str">
            <v>41/50</v>
          </cell>
          <cell r="K37">
            <v>35886</v>
          </cell>
          <cell r="L37" t="str">
            <v>17 ans, 10 mois et 11 jours</v>
          </cell>
          <cell r="M37">
            <v>17</v>
          </cell>
          <cell r="N37" t="str">
            <v>16/20</v>
          </cell>
          <cell r="O37" t="str">
            <v>SM</v>
          </cell>
          <cell r="P37" t="str">
            <v>Courchevel</v>
          </cell>
          <cell r="T37" t="str">
            <v>2.3</v>
          </cell>
          <cell r="U37" t="str">
            <v>CDI</v>
          </cell>
          <cell r="W37" t="str">
            <v>x</v>
          </cell>
        </row>
        <row r="38">
          <cell r="A38">
            <v>15969</v>
          </cell>
          <cell r="B38" t="str">
            <v>BEREZZAK ELODIE</v>
          </cell>
          <cell r="C38" t="str">
            <v>F</v>
          </cell>
          <cell r="D38" t="str">
            <v>c</v>
          </cell>
          <cell r="E38" t="str">
            <v>BEREZZAK</v>
          </cell>
          <cell r="F38" t="str">
            <v>ELODIE</v>
          </cell>
          <cell r="G38">
            <v>31448</v>
          </cell>
          <cell r="H38" t="str">
            <v>30 ans, 0 mois et 7 jours</v>
          </cell>
          <cell r="I38">
            <v>30</v>
          </cell>
          <cell r="J38" t="str">
            <v>21/30</v>
          </cell>
          <cell r="K38">
            <v>38489</v>
          </cell>
          <cell r="L38" t="str">
            <v>10 ans, 8 mois et 26 jours</v>
          </cell>
          <cell r="M38">
            <v>10</v>
          </cell>
          <cell r="N38" t="str">
            <v>6/10</v>
          </cell>
          <cell r="O38" t="str">
            <v>PREPA COUPE</v>
          </cell>
          <cell r="P38" t="str">
            <v>Tosca</v>
          </cell>
          <cell r="T38" t="str">
            <v>2.1</v>
          </cell>
          <cell r="U38" t="str">
            <v>CDI</v>
          </cell>
        </row>
        <row r="39">
          <cell r="A39">
            <v>9313</v>
          </cell>
          <cell r="B39" t="str">
            <v>BEREZZAK RACHID</v>
          </cell>
          <cell r="C39" t="str">
            <v>H</v>
          </cell>
          <cell r="D39" t="str">
            <v>c</v>
          </cell>
          <cell r="E39" t="str">
            <v>BEREZZAK</v>
          </cell>
          <cell r="F39" t="str">
            <v>RACHID</v>
          </cell>
          <cell r="G39">
            <v>26948</v>
          </cell>
          <cell r="H39" t="str">
            <v>42 ans, 4 mois et 1 jours</v>
          </cell>
          <cell r="I39">
            <v>42</v>
          </cell>
          <cell r="J39" t="str">
            <v>41/50</v>
          </cell>
          <cell r="K39">
            <v>36039</v>
          </cell>
          <cell r="L39" t="str">
            <v>17 ans, 5 mois et 11 jours</v>
          </cell>
          <cell r="M39">
            <v>17</v>
          </cell>
          <cell r="N39" t="str">
            <v>16/20</v>
          </cell>
          <cell r="O39" t="str">
            <v>ENC</v>
          </cell>
          <cell r="P39" t="str">
            <v>Iris</v>
          </cell>
          <cell r="T39" t="str">
            <v>4.2</v>
          </cell>
          <cell r="U39" t="str">
            <v>CDI</v>
          </cell>
        </row>
        <row r="40">
          <cell r="A40">
            <v>7741</v>
          </cell>
          <cell r="B40" t="str">
            <v>BERRABAH SABAH</v>
          </cell>
          <cell r="C40" t="str">
            <v>F</v>
          </cell>
          <cell r="D40" t="str">
            <v>s</v>
          </cell>
          <cell r="E40" t="str">
            <v>BERRABAH</v>
          </cell>
          <cell r="F40" t="str">
            <v>SABAH</v>
          </cell>
          <cell r="G40">
            <v>26238</v>
          </cell>
          <cell r="H40" t="str">
            <v>44 ans, 3 mois et 11 jours</v>
          </cell>
          <cell r="I40">
            <v>44</v>
          </cell>
          <cell r="J40" t="str">
            <v>41/50</v>
          </cell>
          <cell r="K40">
            <v>33664</v>
          </cell>
          <cell r="L40" t="str">
            <v>23 ans, 11 mois et 11 jours</v>
          </cell>
          <cell r="M40">
            <v>23</v>
          </cell>
          <cell r="N40" t="str">
            <v>21/25</v>
          </cell>
          <cell r="O40" t="str">
            <v>CONTRÔLE QUALITÉ</v>
          </cell>
          <cell r="P40" t="str">
            <v>Saphir</v>
          </cell>
          <cell r="T40" t="str">
            <v>2.3</v>
          </cell>
          <cell r="U40" t="str">
            <v>CDI</v>
          </cell>
        </row>
        <row r="41">
          <cell r="A41">
            <v>19548</v>
          </cell>
          <cell r="B41" t="str">
            <v>BESLER HENRYK</v>
          </cell>
          <cell r="C41" t="str">
            <v>H</v>
          </cell>
          <cell r="D41" t="str">
            <v>c</v>
          </cell>
          <cell r="E41" t="str">
            <v>BESLER</v>
          </cell>
          <cell r="F41" t="str">
            <v>HENRYK</v>
          </cell>
          <cell r="G41">
            <v>21908</v>
          </cell>
          <cell r="H41" t="str">
            <v>56 ans, 1 mois et 19 jours</v>
          </cell>
          <cell r="I41">
            <v>56</v>
          </cell>
          <cell r="J41" t="str">
            <v>51/60</v>
          </cell>
          <cell r="K41">
            <v>39723</v>
          </cell>
          <cell r="L41" t="str">
            <v>7 ans, 4 mois et 10 jours</v>
          </cell>
          <cell r="M41">
            <v>7</v>
          </cell>
          <cell r="N41" t="str">
            <v>6/10</v>
          </cell>
          <cell r="O41" t="str">
            <v>COUPEUR</v>
          </cell>
          <cell r="P41" t="str">
            <v>Tosca</v>
          </cell>
          <cell r="Q41" t="str">
            <v>6 rue du professeur calmette</v>
          </cell>
          <cell r="R41">
            <v>69100</v>
          </cell>
          <cell r="S41" t="str">
            <v>Villeurbanne</v>
          </cell>
          <cell r="T41" t="str">
            <v>2.2</v>
          </cell>
          <cell r="U41" t="str">
            <v>CDI</v>
          </cell>
        </row>
        <row r="42">
          <cell r="A42">
            <v>16717</v>
          </cell>
          <cell r="B42" t="str">
            <v>BESNIER CHRISTOPHE</v>
          </cell>
          <cell r="C42" t="str">
            <v>H</v>
          </cell>
          <cell r="D42" t="str">
            <v>s</v>
          </cell>
          <cell r="E42" t="str">
            <v>BESNIER</v>
          </cell>
          <cell r="F42" t="str">
            <v>CHRISTOPHE</v>
          </cell>
          <cell r="G42">
            <v>24615</v>
          </cell>
          <cell r="H42" t="str">
            <v>48 ans, 8 mois et 20 jours</v>
          </cell>
          <cell r="I42">
            <v>48</v>
          </cell>
          <cell r="J42" t="str">
            <v>41/50</v>
          </cell>
          <cell r="K42">
            <v>38852</v>
          </cell>
          <cell r="L42" t="str">
            <v>9 ans, 8 mois et 28 jours</v>
          </cell>
          <cell r="M42">
            <v>9</v>
          </cell>
          <cell r="N42" t="str">
            <v>6/10</v>
          </cell>
          <cell r="O42" t="str">
            <v>BM</v>
          </cell>
          <cell r="P42" t="str">
            <v>ACP</v>
          </cell>
          <cell r="Q42" t="str">
            <v>91 rue de la garde</v>
          </cell>
          <cell r="R42">
            <v>1800</v>
          </cell>
          <cell r="S42" t="str">
            <v>Villieu</v>
          </cell>
          <cell r="T42" t="str">
            <v>4.3</v>
          </cell>
          <cell r="U42" t="str">
            <v>CDI</v>
          </cell>
        </row>
        <row r="43">
          <cell r="A43">
            <v>15626</v>
          </cell>
          <cell r="B43" t="str">
            <v>BEZGHICHE MALIK</v>
          </cell>
          <cell r="C43" t="str">
            <v>H</v>
          </cell>
          <cell r="D43" t="str">
            <v>c</v>
          </cell>
          <cell r="E43" t="str">
            <v>BEZGHICHE</v>
          </cell>
          <cell r="F43" t="str">
            <v>MALIK</v>
          </cell>
          <cell r="G43">
            <v>26719</v>
          </cell>
          <cell r="H43" t="str">
            <v>42 ans, 11 mois et 19 jours</v>
          </cell>
          <cell r="I43">
            <v>42</v>
          </cell>
          <cell r="J43" t="str">
            <v>41/50</v>
          </cell>
          <cell r="K43">
            <v>38281</v>
          </cell>
          <cell r="L43" t="str">
            <v>11 ans, 3 mois et 22 jours</v>
          </cell>
          <cell r="M43">
            <v>11</v>
          </cell>
          <cell r="N43" t="str">
            <v>11/15</v>
          </cell>
          <cell r="O43" t="str">
            <v>COUPEUR</v>
          </cell>
          <cell r="P43" t="str">
            <v>Saphir</v>
          </cell>
          <cell r="Q43" t="str">
            <v>42 cours richard Vitton</v>
          </cell>
          <cell r="R43">
            <v>69003</v>
          </cell>
          <cell r="S43" t="str">
            <v>Lyon</v>
          </cell>
          <cell r="T43" t="str">
            <v>3.1</v>
          </cell>
          <cell r="U43" t="str">
            <v>CDI</v>
          </cell>
        </row>
        <row r="44">
          <cell r="A44">
            <v>2403</v>
          </cell>
          <cell r="B44" t="str">
            <v>BILLARDON BERANGERE</v>
          </cell>
          <cell r="C44" t="str">
            <v>F</v>
          </cell>
          <cell r="D44" t="str">
            <v>s</v>
          </cell>
          <cell r="E44" t="str">
            <v>BILLARDON</v>
          </cell>
          <cell r="F44" t="str">
            <v>BERANGERE</v>
          </cell>
          <cell r="G44">
            <v>26027</v>
          </cell>
          <cell r="H44" t="str">
            <v>44 ans, 10 mois et 8 jours</v>
          </cell>
          <cell r="I44">
            <v>44</v>
          </cell>
          <cell r="J44" t="str">
            <v>41/50</v>
          </cell>
          <cell r="K44">
            <v>33756</v>
          </cell>
          <cell r="L44" t="str">
            <v>23 ans, 8 mois et 11 jours</v>
          </cell>
          <cell r="M44">
            <v>23</v>
          </cell>
          <cell r="N44" t="str">
            <v>21/25</v>
          </cell>
          <cell r="O44" t="str">
            <v>BM</v>
          </cell>
          <cell r="P44" t="str">
            <v>Support table</v>
          </cell>
          <cell r="T44" t="str">
            <v>4.1</v>
          </cell>
          <cell r="U44" t="str">
            <v>CDI</v>
          </cell>
        </row>
        <row r="45">
          <cell r="A45">
            <v>2906</v>
          </cell>
          <cell r="B45" t="str">
            <v>BLAISON SANDRINE</v>
          </cell>
          <cell r="C45" t="str">
            <v>F</v>
          </cell>
          <cell r="D45" t="str">
            <v>t</v>
          </cell>
          <cell r="E45" t="str">
            <v>BLAISON</v>
          </cell>
          <cell r="F45" t="str">
            <v>SANDRINE</v>
          </cell>
          <cell r="G45">
            <v>25985</v>
          </cell>
          <cell r="H45" t="str">
            <v>44 ans, 11 mois et 22 jours</v>
          </cell>
          <cell r="I45">
            <v>44</v>
          </cell>
          <cell r="J45" t="str">
            <v>41/50</v>
          </cell>
          <cell r="K45">
            <v>33392</v>
          </cell>
          <cell r="L45" t="str">
            <v>24 ans, 8 mois et 9 jours</v>
          </cell>
          <cell r="M45">
            <v>24</v>
          </cell>
          <cell r="N45" t="str">
            <v>21/25</v>
          </cell>
          <cell r="O45" t="str">
            <v>SM</v>
          </cell>
          <cell r="P45" t="str">
            <v>Fjord</v>
          </cell>
          <cell r="Q45" t="str">
            <v>6 rue du garel</v>
          </cell>
          <cell r="R45">
            <v>69530</v>
          </cell>
          <cell r="S45" t="str">
            <v>Brignais</v>
          </cell>
          <cell r="T45" t="str">
            <v>3.1</v>
          </cell>
          <cell r="U45" t="str">
            <v>CDI</v>
          </cell>
        </row>
        <row r="46">
          <cell r="A46">
            <v>20945</v>
          </cell>
          <cell r="B46" t="str">
            <v>BLANCHE LYDIE</v>
          </cell>
          <cell r="C46" t="str">
            <v>F</v>
          </cell>
          <cell r="D46" t="str">
            <v>t</v>
          </cell>
          <cell r="E46" t="str">
            <v>BLANCHE</v>
          </cell>
          <cell r="F46" t="str">
            <v>LYDIE</v>
          </cell>
          <cell r="G46">
            <v>27948</v>
          </cell>
          <cell r="H46" t="str">
            <v>39 ans, 7 mois et 5 jours</v>
          </cell>
          <cell r="I46">
            <v>39</v>
          </cell>
          <cell r="J46" t="str">
            <v>31/40</v>
          </cell>
          <cell r="K46">
            <v>40651</v>
          </cell>
          <cell r="L46" t="str">
            <v>4 ans, 9 mois et 25 jours</v>
          </cell>
          <cell r="M46">
            <v>4</v>
          </cell>
          <cell r="N46" t="str">
            <v>2/5</v>
          </cell>
          <cell r="O46" t="str">
            <v>SM</v>
          </cell>
          <cell r="P46" t="str">
            <v>Swift</v>
          </cell>
          <cell r="Q46" t="str">
            <v>2 rue de la piat</v>
          </cell>
          <cell r="R46">
            <v>69510</v>
          </cell>
          <cell r="S46" t="str">
            <v>soucieu en jarest</v>
          </cell>
          <cell r="T46" t="str">
            <v>2.1</v>
          </cell>
          <cell r="U46" t="str">
            <v>CDI</v>
          </cell>
        </row>
        <row r="47">
          <cell r="A47">
            <v>17399</v>
          </cell>
          <cell r="B47" t="str">
            <v>BLONDEEL HERMELINE</v>
          </cell>
          <cell r="C47" t="str">
            <v>F</v>
          </cell>
          <cell r="D47" t="str">
            <v>t</v>
          </cell>
          <cell r="E47" t="str">
            <v>BLONDEEL</v>
          </cell>
          <cell r="F47" t="str">
            <v>HERMELINE</v>
          </cell>
          <cell r="G47">
            <v>31800</v>
          </cell>
          <cell r="H47" t="str">
            <v>29 ans, 0 mois et 20 jours</v>
          </cell>
          <cell r="I47">
            <v>29</v>
          </cell>
          <cell r="J47" t="str">
            <v>21/30</v>
          </cell>
          <cell r="K47">
            <v>39174</v>
          </cell>
          <cell r="L47" t="str">
            <v>8 ans, 10 mois et 10 jours</v>
          </cell>
          <cell r="M47">
            <v>8</v>
          </cell>
          <cell r="N47" t="str">
            <v>6/10</v>
          </cell>
          <cell r="O47" t="str">
            <v>SM</v>
          </cell>
          <cell r="P47" t="str">
            <v>Evercalf</v>
          </cell>
          <cell r="Q47" t="str">
            <v>3452 route de Rive de Gier lieu dit le pillon</v>
          </cell>
          <cell r="R47">
            <v>69420</v>
          </cell>
          <cell r="S47" t="str">
            <v>Les haies</v>
          </cell>
          <cell r="T47" t="str">
            <v>2.1</v>
          </cell>
          <cell r="U47" t="str">
            <v>CDI</v>
          </cell>
        </row>
        <row r="48">
          <cell r="A48">
            <v>83632</v>
          </cell>
          <cell r="B48" t="str">
            <v>BOIRON CAMILLE</v>
          </cell>
          <cell r="C48" t="str">
            <v>F</v>
          </cell>
          <cell r="D48" t="str">
            <v>t</v>
          </cell>
          <cell r="E48" t="str">
            <v>BOIRON</v>
          </cell>
          <cell r="F48" t="str">
            <v>CAMILLE</v>
          </cell>
          <cell r="G48">
            <v>33628</v>
          </cell>
          <cell r="H48" t="str">
            <v>24 ans, 0 mois et 18 jours</v>
          </cell>
          <cell r="I48">
            <v>24</v>
          </cell>
          <cell r="J48" t="str">
            <v>21/30</v>
          </cell>
          <cell r="K48">
            <v>41722</v>
          </cell>
          <cell r="L48" t="str">
            <v>1 ans, 10 mois et 19 jours</v>
          </cell>
          <cell r="M48">
            <v>1</v>
          </cell>
          <cell r="N48" t="str">
            <v>&lt;2</v>
          </cell>
          <cell r="O48" t="str">
            <v>SM</v>
          </cell>
          <cell r="P48" t="str">
            <v>Formation 27</v>
          </cell>
          <cell r="Q48" t="str">
            <v xml:space="preserve">Chemin des ecoliers lieu dit Dizimieux </v>
          </cell>
          <cell r="R48">
            <v>69420</v>
          </cell>
          <cell r="S48" t="str">
            <v>LONGES</v>
          </cell>
          <cell r="U48" t="str">
            <v>CDD</v>
          </cell>
        </row>
        <row r="49">
          <cell r="A49">
            <v>11201</v>
          </cell>
          <cell r="B49" t="str">
            <v>BONFANTE GEORGES</v>
          </cell>
          <cell r="C49" t="str">
            <v>H</v>
          </cell>
          <cell r="D49" t="str">
            <v>t</v>
          </cell>
          <cell r="E49" t="str">
            <v>BONFANTE</v>
          </cell>
          <cell r="F49" t="str">
            <v>GEORGES</v>
          </cell>
          <cell r="G49">
            <v>21755</v>
          </cell>
          <cell r="H49" t="str">
            <v>56 ans, 6 mois et 19 jours</v>
          </cell>
          <cell r="I49">
            <v>56</v>
          </cell>
          <cell r="J49" t="str">
            <v>51/60</v>
          </cell>
          <cell r="K49">
            <v>37683</v>
          </cell>
          <cell r="L49" t="str">
            <v>12 ans, 11 mois et 9 jours</v>
          </cell>
          <cell r="M49">
            <v>12</v>
          </cell>
          <cell r="N49" t="str">
            <v>11/15</v>
          </cell>
          <cell r="O49" t="str">
            <v>SM</v>
          </cell>
          <cell r="P49" t="str">
            <v>Barenia</v>
          </cell>
          <cell r="Q49" t="str">
            <v>6C chemin de la sainte Barbe</v>
          </cell>
          <cell r="R49">
            <v>42800</v>
          </cell>
          <cell r="S49" t="str">
            <v>Rive de gier</v>
          </cell>
          <cell r="T49" t="str">
            <v>2.3</v>
          </cell>
          <cell r="U49" t="str">
            <v>CDI</v>
          </cell>
        </row>
        <row r="50">
          <cell r="A50">
            <v>18704</v>
          </cell>
          <cell r="B50" t="str">
            <v>BORG SEVERINE</v>
          </cell>
          <cell r="C50" t="str">
            <v>F</v>
          </cell>
          <cell r="D50" t="str">
            <v>s</v>
          </cell>
          <cell r="E50" t="str">
            <v>BORG</v>
          </cell>
          <cell r="F50" t="str">
            <v>SEVERINE</v>
          </cell>
          <cell r="G50">
            <v>26007</v>
          </cell>
          <cell r="H50" t="str">
            <v>44 ans, 10 mois et 28 jours</v>
          </cell>
          <cell r="I50">
            <v>44</v>
          </cell>
          <cell r="J50" t="str">
            <v>41/50</v>
          </cell>
          <cell r="K50">
            <v>39630</v>
          </cell>
          <cell r="L50" t="str">
            <v>7 ans, 7 mois et 11 jours</v>
          </cell>
          <cell r="M50">
            <v>7</v>
          </cell>
          <cell r="N50" t="str">
            <v>6/10</v>
          </cell>
          <cell r="O50" t="str">
            <v/>
          </cell>
          <cell r="P50" t="str">
            <v>LOG</v>
          </cell>
          <cell r="Q50" t="str">
            <v>2 rue de ecumines</v>
          </cell>
          <cell r="R50">
            <v>69210</v>
          </cell>
          <cell r="S50" t="str">
            <v>Saint pierre la Palud</v>
          </cell>
          <cell r="T50" t="str">
            <v>2.1</v>
          </cell>
          <cell r="U50" t="str">
            <v>CDI</v>
          </cell>
        </row>
        <row r="51">
          <cell r="A51">
            <v>3232</v>
          </cell>
          <cell r="B51" t="str">
            <v>BOUAKAZ NATHALIE</v>
          </cell>
          <cell r="C51" t="str">
            <v>F</v>
          </cell>
          <cell r="D51" t="str">
            <v>t</v>
          </cell>
          <cell r="E51" t="str">
            <v>BOUAKAZ</v>
          </cell>
          <cell r="F51" t="str">
            <v>NATHALIE</v>
          </cell>
          <cell r="G51">
            <v>24598</v>
          </cell>
          <cell r="H51" t="str">
            <v>48 ans, 9 mois et 6 jours</v>
          </cell>
          <cell r="I51">
            <v>48</v>
          </cell>
          <cell r="J51" t="str">
            <v>41/50</v>
          </cell>
          <cell r="K51">
            <v>32883</v>
          </cell>
          <cell r="L51" t="str">
            <v>26 ans, 1 mois et 2 jours</v>
          </cell>
          <cell r="M51">
            <v>26</v>
          </cell>
          <cell r="N51" t="str">
            <v>26 et plus</v>
          </cell>
          <cell r="O51" t="str">
            <v>SM</v>
          </cell>
          <cell r="P51" t="str">
            <v>Croco</v>
          </cell>
          <cell r="Q51" t="str">
            <v xml:space="preserve"> rue des forges</v>
          </cell>
          <cell r="R51">
            <v>69440</v>
          </cell>
          <cell r="S51" t="str">
            <v>Saint didier /riverie</v>
          </cell>
          <cell r="T51" t="str">
            <v>3.3</v>
          </cell>
          <cell r="U51" t="str">
            <v>CDI</v>
          </cell>
        </row>
        <row r="52">
          <cell r="A52">
            <v>9795</v>
          </cell>
          <cell r="B52" t="str">
            <v>BOUAMARI BOUZID</v>
          </cell>
          <cell r="C52" t="str">
            <v>H</v>
          </cell>
          <cell r="D52" t="str">
            <v>c</v>
          </cell>
          <cell r="E52" t="str">
            <v>BOUAMARI</v>
          </cell>
          <cell r="F52" t="str">
            <v>BOUZID</v>
          </cell>
          <cell r="G52">
            <v>17148</v>
          </cell>
          <cell r="H52" t="str">
            <v>69 ans, 2 mois et 0 jours</v>
          </cell>
          <cell r="I52">
            <v>69</v>
          </cell>
          <cell r="J52" t="str">
            <v>61 et plus</v>
          </cell>
          <cell r="K52">
            <v>36434</v>
          </cell>
          <cell r="L52" t="str">
            <v>16 ans, 4 mois et 11 jours</v>
          </cell>
          <cell r="M52">
            <v>16</v>
          </cell>
          <cell r="N52" t="str">
            <v>16/20</v>
          </cell>
          <cell r="O52" t="str">
            <v>REPARATION</v>
          </cell>
          <cell r="P52" t="str">
            <v>Iris</v>
          </cell>
          <cell r="T52" t="str">
            <v>3.1</v>
          </cell>
          <cell r="U52" t="str">
            <v>CDI</v>
          </cell>
        </row>
        <row r="53">
          <cell r="A53">
            <v>20750</v>
          </cell>
          <cell r="B53" t="str">
            <v>BOUILLET SEVERINE</v>
          </cell>
          <cell r="C53" t="str">
            <v>F</v>
          </cell>
          <cell r="D53" t="str">
            <v>c</v>
          </cell>
          <cell r="E53" t="str">
            <v>BOUILLET</v>
          </cell>
          <cell r="F53" t="str">
            <v>SEVERINE</v>
          </cell>
          <cell r="G53">
            <v>29283</v>
          </cell>
          <cell r="H53" t="str">
            <v>35 ans, 11 mois et 9 jours</v>
          </cell>
          <cell r="I53">
            <v>35</v>
          </cell>
          <cell r="J53" t="str">
            <v>31/40</v>
          </cell>
          <cell r="K53">
            <v>40588</v>
          </cell>
          <cell r="L53" t="str">
            <v>4 ans, 11 mois et 29 jours</v>
          </cell>
          <cell r="M53">
            <v>4</v>
          </cell>
          <cell r="N53" t="str">
            <v>2/5</v>
          </cell>
          <cell r="O53" t="str">
            <v>RESP PROD COUPE</v>
          </cell>
          <cell r="P53" t="str">
            <v>ADM</v>
          </cell>
          <cell r="T53" t="str">
            <v>4.3</v>
          </cell>
          <cell r="U53" t="str">
            <v>CDI</v>
          </cell>
        </row>
        <row r="54">
          <cell r="A54">
            <v>1845</v>
          </cell>
          <cell r="B54" t="str">
            <v>BOURBON SERGE</v>
          </cell>
          <cell r="C54" t="str">
            <v>H</v>
          </cell>
          <cell r="D54" t="str">
            <v>t</v>
          </cell>
          <cell r="E54" t="str">
            <v>BOURBON</v>
          </cell>
          <cell r="F54" t="str">
            <v>SERGE</v>
          </cell>
          <cell r="G54">
            <v>17427</v>
          </cell>
          <cell r="H54" t="str">
            <v>68 ans, 4 mois et 26 jours</v>
          </cell>
          <cell r="I54">
            <v>68</v>
          </cell>
          <cell r="J54" t="str">
            <v>61 et plus</v>
          </cell>
          <cell r="K54">
            <v>30030</v>
          </cell>
          <cell r="L54" t="str">
            <v>33 ans, 10 mois et 23 jours</v>
          </cell>
          <cell r="M54">
            <v>33</v>
          </cell>
          <cell r="N54" t="str">
            <v>26 et plus</v>
          </cell>
          <cell r="O54" t="str">
            <v>SM</v>
          </cell>
          <cell r="P54" t="str">
            <v>Barenia</v>
          </cell>
          <cell r="T54" t="str">
            <v>3.3</v>
          </cell>
          <cell r="U54" t="str">
            <v>CDI</v>
          </cell>
        </row>
        <row r="55">
          <cell r="A55">
            <v>17190</v>
          </cell>
          <cell r="B55" t="str">
            <v>BOURGEADE PIERRICK</v>
          </cell>
          <cell r="C55" t="str">
            <v>H</v>
          </cell>
          <cell r="D55" t="str">
            <v>c</v>
          </cell>
          <cell r="E55" t="str">
            <v>BOURGEADE</v>
          </cell>
          <cell r="F55" t="str">
            <v>PIERRICK</v>
          </cell>
          <cell r="G55">
            <v>31195</v>
          </cell>
          <cell r="H55" t="str">
            <v>30 ans, 8 mois et 15 jours</v>
          </cell>
          <cell r="I55">
            <v>30</v>
          </cell>
          <cell r="J55" t="str">
            <v>21/30</v>
          </cell>
          <cell r="K55">
            <v>39085</v>
          </cell>
          <cell r="L55" t="str">
            <v>9 ans, 1 mois et 9 jours</v>
          </cell>
          <cell r="M55">
            <v>9</v>
          </cell>
          <cell r="N55" t="str">
            <v>6/10</v>
          </cell>
          <cell r="O55" t="str">
            <v>COUPEUR</v>
          </cell>
          <cell r="P55" t="str">
            <v>Tosca</v>
          </cell>
          <cell r="Q55" t="str">
            <v>2 place de l'Europe
résidence de la tour
B15 1er étage</v>
          </cell>
          <cell r="R55">
            <v>69540</v>
          </cell>
          <cell r="S55" t="str">
            <v>Irigny</v>
          </cell>
          <cell r="T55" t="str">
            <v>2.2</v>
          </cell>
          <cell r="U55" t="str">
            <v>CDI</v>
          </cell>
        </row>
        <row r="56">
          <cell r="A56">
            <v>2196</v>
          </cell>
          <cell r="B56" t="str">
            <v>BOURGET GISELE</v>
          </cell>
          <cell r="C56" t="str">
            <v>F</v>
          </cell>
          <cell r="D56" t="str">
            <v>c</v>
          </cell>
          <cell r="E56" t="str">
            <v>BOURGET</v>
          </cell>
          <cell r="F56" t="str">
            <v>GISELE</v>
          </cell>
          <cell r="G56">
            <v>16589</v>
          </cell>
          <cell r="H56" t="str">
            <v>70 ans, 8 mois et 11 jours</v>
          </cell>
          <cell r="I56">
            <v>70</v>
          </cell>
          <cell r="J56" t="str">
            <v>61 et plus</v>
          </cell>
          <cell r="K56">
            <v>36770</v>
          </cell>
          <cell r="L56" t="str">
            <v>15 ans, 5 mois et 11 jours</v>
          </cell>
          <cell r="M56">
            <v>15</v>
          </cell>
          <cell r="N56" t="str">
            <v>11/15</v>
          </cell>
          <cell r="O56" t="str">
            <v>PREPA COUPE</v>
          </cell>
          <cell r="P56" t="str">
            <v>Iris</v>
          </cell>
          <cell r="T56" t="str">
            <v>3.1</v>
          </cell>
          <cell r="U56" t="str">
            <v>CDI</v>
          </cell>
        </row>
        <row r="57">
          <cell r="A57">
            <v>1259</v>
          </cell>
          <cell r="B57" t="str">
            <v>BOUSSAD HOUARIA</v>
          </cell>
          <cell r="C57" t="str">
            <v>F</v>
          </cell>
          <cell r="D57" t="str">
            <v>t</v>
          </cell>
          <cell r="E57" t="str">
            <v>BOUSSAD</v>
          </cell>
          <cell r="F57" t="str">
            <v>HOUARIA</v>
          </cell>
          <cell r="G57">
            <v>26896</v>
          </cell>
          <cell r="H57" t="str">
            <v>42 ans, 5 mois et 23 jours</v>
          </cell>
          <cell r="I57">
            <v>42</v>
          </cell>
          <cell r="J57" t="str">
            <v>41/50</v>
          </cell>
          <cell r="K57">
            <v>35156</v>
          </cell>
          <cell r="L57" t="str">
            <v>19 ans, 10 mois et 11 jours</v>
          </cell>
          <cell r="M57">
            <v>19</v>
          </cell>
          <cell r="N57" t="str">
            <v>16/20</v>
          </cell>
          <cell r="O57" t="str">
            <v>SM</v>
          </cell>
          <cell r="P57" t="str">
            <v>Evercalf</v>
          </cell>
          <cell r="Q57" t="str">
            <v>29 rue Yves farges</v>
          </cell>
          <cell r="R57">
            <v>69700</v>
          </cell>
          <cell r="S57" t="str">
            <v>Givors</v>
          </cell>
          <cell r="T57" t="str">
            <v>3.1</v>
          </cell>
          <cell r="U57" t="str">
            <v>CDI</v>
          </cell>
          <cell r="W57" t="str">
            <v>x</v>
          </cell>
        </row>
        <row r="58">
          <cell r="A58">
            <v>18708</v>
          </cell>
          <cell r="B58" t="str">
            <v>BOUVERET CATHERINE</v>
          </cell>
          <cell r="C58" t="str">
            <v>F</v>
          </cell>
          <cell r="D58" t="str">
            <v>t</v>
          </cell>
          <cell r="E58" t="str">
            <v>BOUVERET</v>
          </cell>
          <cell r="F58" t="str">
            <v>CATHERINE</v>
          </cell>
          <cell r="G58">
            <v>26894</v>
          </cell>
          <cell r="H58" t="str">
            <v>42 ans, 5 mois et 25 jours</v>
          </cell>
          <cell r="I58">
            <v>42</v>
          </cell>
          <cell r="J58" t="str">
            <v>41/50</v>
          </cell>
          <cell r="K58">
            <v>38453</v>
          </cell>
          <cell r="L58" t="str">
            <v>10 ans, 10 mois et 1 jours</v>
          </cell>
          <cell r="M58">
            <v>10</v>
          </cell>
          <cell r="N58" t="str">
            <v>6/10</v>
          </cell>
          <cell r="O58" t="str">
            <v>SM</v>
          </cell>
          <cell r="P58" t="str">
            <v>evercalf</v>
          </cell>
          <cell r="T58" t="str">
            <v>2.1</v>
          </cell>
          <cell r="U58" t="str">
            <v>CDI</v>
          </cell>
        </row>
        <row r="59">
          <cell r="A59">
            <v>3305</v>
          </cell>
          <cell r="B59" t="str">
            <v>BOY VALERIE</v>
          </cell>
          <cell r="C59" t="str">
            <v>F</v>
          </cell>
          <cell r="D59" t="str">
            <v>t</v>
          </cell>
          <cell r="E59" t="str">
            <v>BOY</v>
          </cell>
          <cell r="F59" t="str">
            <v>VALERIE</v>
          </cell>
          <cell r="G59">
            <v>25676</v>
          </cell>
          <cell r="H59" t="str">
            <v>45 ans, 9 mois et 25 jours</v>
          </cell>
          <cell r="I59">
            <v>45</v>
          </cell>
          <cell r="J59" t="str">
            <v>41/50</v>
          </cell>
          <cell r="K59">
            <v>33042</v>
          </cell>
          <cell r="L59" t="str">
            <v>25 ans, 7 mois et 25 jours</v>
          </cell>
          <cell r="M59">
            <v>25</v>
          </cell>
          <cell r="N59" t="str">
            <v>21/25</v>
          </cell>
          <cell r="O59" t="str">
            <v>ENC</v>
          </cell>
          <cell r="P59" t="str">
            <v>Swift</v>
          </cell>
          <cell r="T59" t="str">
            <v>4.2</v>
          </cell>
          <cell r="U59" t="str">
            <v>CDI</v>
          </cell>
          <cell r="W59" t="str">
            <v>x</v>
          </cell>
        </row>
        <row r="60">
          <cell r="A60">
            <v>17878</v>
          </cell>
          <cell r="B60" t="str">
            <v>BOZZACO COLONA LAURENT</v>
          </cell>
          <cell r="C60" t="str">
            <v>H</v>
          </cell>
          <cell r="D60" t="str">
            <v>c</v>
          </cell>
          <cell r="E60" t="str">
            <v>BOZZACO COLONA</v>
          </cell>
          <cell r="F60" t="str">
            <v>LAURENT</v>
          </cell>
          <cell r="G60">
            <v>31776</v>
          </cell>
          <cell r="H60" t="str">
            <v>29 ans, 1 mois et 13 jours</v>
          </cell>
          <cell r="I60">
            <v>29</v>
          </cell>
          <cell r="J60" t="str">
            <v>21/30</v>
          </cell>
          <cell r="K60">
            <v>39391</v>
          </cell>
          <cell r="L60" t="str">
            <v>8 ans, 3 mois et 7 jours</v>
          </cell>
          <cell r="M60">
            <v>8</v>
          </cell>
          <cell r="N60" t="str">
            <v>6/10</v>
          </cell>
          <cell r="O60" t="str">
            <v>COUPEUR</v>
          </cell>
          <cell r="P60" t="str">
            <v>Iris</v>
          </cell>
          <cell r="T60" t="str">
            <v>2.1</v>
          </cell>
          <cell r="U60" t="str">
            <v>CDI</v>
          </cell>
        </row>
        <row r="61">
          <cell r="A61">
            <v>9797</v>
          </cell>
          <cell r="B61" t="str">
            <v>BOZZACO-COLONA MICHEL</v>
          </cell>
          <cell r="C61" t="str">
            <v>H</v>
          </cell>
          <cell r="D61" t="str">
            <v>c</v>
          </cell>
          <cell r="E61" t="str">
            <v>BOZZACO-COLONA</v>
          </cell>
          <cell r="F61" t="str">
            <v>MICHEL</v>
          </cell>
          <cell r="G61">
            <v>22331</v>
          </cell>
          <cell r="H61" t="str">
            <v>54 ans, 11 mois et 24 jours</v>
          </cell>
          <cell r="I61">
            <v>54</v>
          </cell>
          <cell r="J61" t="str">
            <v>51/60</v>
          </cell>
          <cell r="K61">
            <v>36434</v>
          </cell>
          <cell r="L61" t="str">
            <v>16 ans, 4 mois et 11 jours</v>
          </cell>
          <cell r="M61">
            <v>16</v>
          </cell>
          <cell r="N61" t="str">
            <v>16/20</v>
          </cell>
          <cell r="O61" t="str">
            <v xml:space="preserve">TRACAGE </v>
          </cell>
          <cell r="P61" t="str">
            <v>Iris</v>
          </cell>
          <cell r="Q61" t="str">
            <v>62 avenue Antoine de Saint Exupéry</v>
          </cell>
          <cell r="R61">
            <v>69100</v>
          </cell>
          <cell r="S61" t="str">
            <v>Villeurbanne</v>
          </cell>
          <cell r="T61" t="str">
            <v>3.2</v>
          </cell>
          <cell r="U61" t="str">
            <v>CDI</v>
          </cell>
        </row>
        <row r="62">
          <cell r="A62">
            <v>723</v>
          </cell>
          <cell r="B62" t="str">
            <v>BRAYMAND-ROUDIER DELPHINE</v>
          </cell>
          <cell r="C62" t="str">
            <v>F</v>
          </cell>
          <cell r="D62" t="str">
            <v>t</v>
          </cell>
          <cell r="E62" t="str">
            <v>BRAYMAND-ROUDIER</v>
          </cell>
          <cell r="F62" t="str">
            <v>DELPHINE</v>
          </cell>
          <cell r="G62">
            <v>25086</v>
          </cell>
          <cell r="H62" t="str">
            <v>47 ans, 5 mois et 7 jours</v>
          </cell>
          <cell r="I62">
            <v>47</v>
          </cell>
          <cell r="J62" t="str">
            <v>41/50</v>
          </cell>
          <cell r="K62">
            <v>36563</v>
          </cell>
          <cell r="L62" t="str">
            <v>16 ans, 0 mois et 5 jours</v>
          </cell>
          <cell r="M62">
            <v>16</v>
          </cell>
          <cell r="N62" t="str">
            <v>16/20</v>
          </cell>
          <cell r="O62" t="str">
            <v>SM</v>
          </cell>
          <cell r="P62" t="str">
            <v>Gulliver</v>
          </cell>
          <cell r="Q62" t="str">
            <v>22 rue nicolaï</v>
          </cell>
          <cell r="R62">
            <v>69007</v>
          </cell>
          <cell r="S62" t="str">
            <v>Lyon</v>
          </cell>
          <cell r="T62" t="str">
            <v>3.1</v>
          </cell>
          <cell r="U62" t="str">
            <v>CDI</v>
          </cell>
        </row>
        <row r="63">
          <cell r="A63">
            <v>10506</v>
          </cell>
          <cell r="B63" t="str">
            <v>BRICOUT JEANNE</v>
          </cell>
          <cell r="C63" t="str">
            <v>F</v>
          </cell>
          <cell r="D63" t="str">
            <v>t</v>
          </cell>
          <cell r="E63" t="str">
            <v>BRICOUT</v>
          </cell>
          <cell r="F63" t="str">
            <v>JEANNE</v>
          </cell>
          <cell r="G63">
            <v>28782</v>
          </cell>
          <cell r="H63" t="str">
            <v>37 ans, 3 mois et 24 jours</v>
          </cell>
          <cell r="I63">
            <v>37</v>
          </cell>
          <cell r="J63" t="str">
            <v>31/40</v>
          </cell>
          <cell r="K63">
            <v>37321</v>
          </cell>
          <cell r="L63" t="str">
            <v>13 ans, 11 mois et 6 jours</v>
          </cell>
          <cell r="M63">
            <v>13</v>
          </cell>
          <cell r="N63" t="str">
            <v>11/15</v>
          </cell>
          <cell r="O63" t="str">
            <v>SM</v>
          </cell>
          <cell r="P63" t="str">
            <v>Barenia</v>
          </cell>
          <cell r="Q63" t="str">
            <v>1 rue soufflot</v>
          </cell>
          <cell r="R63">
            <v>69005</v>
          </cell>
          <cell r="S63" t="str">
            <v>Lyon</v>
          </cell>
          <cell r="T63" t="str">
            <v>3.1</v>
          </cell>
          <cell r="U63" t="str">
            <v>CDI</v>
          </cell>
        </row>
        <row r="64">
          <cell r="A64">
            <v>15238</v>
          </cell>
          <cell r="B64" t="str">
            <v>BRIDAY SANDRINE</v>
          </cell>
          <cell r="C64" t="str">
            <v>F</v>
          </cell>
          <cell r="D64" t="str">
            <v>s</v>
          </cell>
          <cell r="E64" t="str">
            <v>BRIDAY</v>
          </cell>
          <cell r="F64" t="str">
            <v>SANDRINE</v>
          </cell>
          <cell r="G64">
            <v>29546</v>
          </cell>
          <cell r="H64" t="str">
            <v>35 ans, 2 mois et 22 jours</v>
          </cell>
          <cell r="I64">
            <v>35</v>
          </cell>
          <cell r="J64" t="str">
            <v>31/40</v>
          </cell>
          <cell r="K64">
            <v>38215</v>
          </cell>
          <cell r="L64" t="str">
            <v>11 ans, 5 mois et 27 jours</v>
          </cell>
          <cell r="M64">
            <v>11</v>
          </cell>
          <cell r="N64" t="str">
            <v>11/15</v>
          </cell>
          <cell r="O64" t="str">
            <v>Resp atelier</v>
          </cell>
          <cell r="P64" t="str">
            <v>Iris</v>
          </cell>
          <cell r="Q64" t="str">
            <v>5 allée des oiseaux</v>
          </cell>
          <cell r="R64">
            <v>69530</v>
          </cell>
          <cell r="S64" t="str">
            <v>Brignais</v>
          </cell>
          <cell r="T64" t="str">
            <v>4.3</v>
          </cell>
          <cell r="U64" t="str">
            <v>CDI</v>
          </cell>
        </row>
        <row r="65">
          <cell r="A65">
            <v>15851</v>
          </cell>
          <cell r="B65" t="str">
            <v>BROCHIER EMILIE</v>
          </cell>
          <cell r="C65" t="str">
            <v>F</v>
          </cell>
          <cell r="D65" t="str">
            <v>t</v>
          </cell>
          <cell r="E65" t="str">
            <v>BROCHIER</v>
          </cell>
          <cell r="F65" t="str">
            <v>EMILIE</v>
          </cell>
          <cell r="G65">
            <v>30053</v>
          </cell>
          <cell r="H65" t="str">
            <v>33 ans, 10 mois et 0 jours</v>
          </cell>
          <cell r="I65">
            <v>33</v>
          </cell>
          <cell r="J65" t="str">
            <v>31/40</v>
          </cell>
          <cell r="K65">
            <v>38421</v>
          </cell>
          <cell r="L65" t="str">
            <v>10 ans, 11 mois et 2 jours</v>
          </cell>
          <cell r="M65">
            <v>10</v>
          </cell>
          <cell r="N65" t="str">
            <v>6/10</v>
          </cell>
          <cell r="O65" t="str">
            <v>SM</v>
          </cell>
          <cell r="P65" t="str">
            <v>Evercalf</v>
          </cell>
          <cell r="T65" t="str">
            <v>2.2</v>
          </cell>
          <cell r="U65" t="str">
            <v>CDI</v>
          </cell>
        </row>
        <row r="66">
          <cell r="A66">
            <v>1874</v>
          </cell>
          <cell r="B66" t="str">
            <v>BROSSARD SYLVIE</v>
          </cell>
          <cell r="C66" t="str">
            <v>F</v>
          </cell>
          <cell r="D66" t="str">
            <v>t</v>
          </cell>
          <cell r="E66" t="str">
            <v>BROSSARD</v>
          </cell>
          <cell r="F66" t="str">
            <v>SYLVIE</v>
          </cell>
          <cell r="G66">
            <v>24221</v>
          </cell>
          <cell r="H66" t="str">
            <v>49 ans, 9 mois et 19 jours</v>
          </cell>
          <cell r="I66">
            <v>49</v>
          </cell>
          <cell r="J66" t="str">
            <v>41/50</v>
          </cell>
          <cell r="K66">
            <v>34911</v>
          </cell>
          <cell r="L66" t="str">
            <v>20 ans, 6 mois et 12 jours</v>
          </cell>
          <cell r="M66">
            <v>20</v>
          </cell>
          <cell r="N66" t="str">
            <v>16/20</v>
          </cell>
          <cell r="O66" t="str">
            <v>MECANICIENNE</v>
          </cell>
          <cell r="P66" t="str">
            <v>croco</v>
          </cell>
          <cell r="T66" t="str">
            <v>3.2</v>
          </cell>
          <cell r="U66" t="str">
            <v>CDI</v>
          </cell>
        </row>
        <row r="67">
          <cell r="A67">
            <v>82327</v>
          </cell>
          <cell r="B67" t="str">
            <v>BRUN ANNE-SOPHIE</v>
          </cell>
          <cell r="C67" t="str">
            <v>F</v>
          </cell>
          <cell r="E67" t="str">
            <v>BRUN</v>
          </cell>
          <cell r="F67" t="str">
            <v>ANNE-SOPHIE</v>
          </cell>
          <cell r="G67">
            <v>34396</v>
          </cell>
          <cell r="H67" t="str">
            <v>21 ans, 11 mois et 9 jours</v>
          </cell>
          <cell r="I67">
            <v>21</v>
          </cell>
          <cell r="J67" t="str">
            <v>21/30</v>
          </cell>
          <cell r="K67">
            <v>41372</v>
          </cell>
          <cell r="L67" t="str">
            <v>2 ans, 10 mois et 4 jours</v>
          </cell>
          <cell r="M67">
            <v>2</v>
          </cell>
          <cell r="N67" t="str">
            <v>2/5</v>
          </cell>
          <cell r="O67" t="str">
            <v>SM</v>
          </cell>
          <cell r="P67" t="str">
            <v>Formation G 25</v>
          </cell>
          <cell r="Q67" t="str">
            <v>37 LD Coursiers Chantelèzard</v>
          </cell>
          <cell r="R67">
            <v>42800</v>
          </cell>
          <cell r="S67" t="str">
            <v>Saint martin la plaine</v>
          </cell>
        </row>
        <row r="68">
          <cell r="A68">
            <v>3123</v>
          </cell>
          <cell r="B68" t="str">
            <v>BUFFARD - MARTINET MICHELE</v>
          </cell>
          <cell r="C68" t="str">
            <v>F</v>
          </cell>
          <cell r="D68" t="str">
            <v>s</v>
          </cell>
          <cell r="E68" t="str">
            <v>BUFFARD - MARTINET</v>
          </cell>
          <cell r="F68" t="str">
            <v>MICHELE</v>
          </cell>
          <cell r="G68">
            <v>26537</v>
          </cell>
          <cell r="H68" t="str">
            <v>43 ans, 5 mois et 17 jours</v>
          </cell>
          <cell r="I68">
            <v>43</v>
          </cell>
          <cell r="J68" t="str">
            <v>41/50</v>
          </cell>
          <cell r="K68">
            <v>33756</v>
          </cell>
          <cell r="L68" t="str">
            <v>23 ans, 8 mois et 11 jours</v>
          </cell>
          <cell r="M68">
            <v>23</v>
          </cell>
          <cell r="N68" t="str">
            <v>21/25</v>
          </cell>
          <cell r="O68" t="str">
            <v>CONTRÔLE QUALITÉ</v>
          </cell>
          <cell r="P68" t="str">
            <v>Support Coupe</v>
          </cell>
          <cell r="T68" t="str">
            <v>3.1</v>
          </cell>
          <cell r="U68" t="str">
            <v>CDI</v>
          </cell>
        </row>
        <row r="69">
          <cell r="A69">
            <v>17326</v>
          </cell>
          <cell r="B69" t="str">
            <v>BUISSON JULIE</v>
          </cell>
          <cell r="C69" t="str">
            <v>F</v>
          </cell>
          <cell r="D69" t="str">
            <v>c</v>
          </cell>
          <cell r="E69" t="str">
            <v>BUISSON</v>
          </cell>
          <cell r="F69" t="str">
            <v>JULIE</v>
          </cell>
          <cell r="G69">
            <v>30497</v>
          </cell>
          <cell r="H69" t="str">
            <v>32 ans, 7 mois et 13 jours</v>
          </cell>
          <cell r="I69">
            <v>32</v>
          </cell>
          <cell r="J69" t="str">
            <v>31/40</v>
          </cell>
          <cell r="K69">
            <v>39146</v>
          </cell>
          <cell r="L69" t="str">
            <v>8 ans, 11 mois et 7 jours</v>
          </cell>
          <cell r="M69">
            <v>8</v>
          </cell>
          <cell r="N69" t="str">
            <v>6/10</v>
          </cell>
          <cell r="O69" t="str">
            <v>PREPA COUPE</v>
          </cell>
          <cell r="P69" t="str">
            <v>Tosca</v>
          </cell>
          <cell r="T69" t="str">
            <v>2.1</v>
          </cell>
          <cell r="U69" t="str">
            <v>CDI</v>
          </cell>
        </row>
        <row r="70">
          <cell r="A70">
            <v>17355</v>
          </cell>
          <cell r="B70" t="str">
            <v>BURTIN SOPHIE</v>
          </cell>
          <cell r="C70" t="str">
            <v>F</v>
          </cell>
          <cell r="D70" t="str">
            <v>t</v>
          </cell>
          <cell r="E70" t="str">
            <v>BURTIN</v>
          </cell>
          <cell r="F70" t="str">
            <v>SOPHIE</v>
          </cell>
          <cell r="G70">
            <v>25966</v>
          </cell>
          <cell r="H70" t="str">
            <v>45 ans, 0 mois et 10 jours</v>
          </cell>
          <cell r="I70">
            <v>45</v>
          </cell>
          <cell r="J70" t="str">
            <v>41/50</v>
          </cell>
          <cell r="K70">
            <v>39163</v>
          </cell>
          <cell r="L70" t="str">
            <v>8 ans, 10 mois et 21 jours</v>
          </cell>
          <cell r="M70">
            <v>8</v>
          </cell>
          <cell r="N70" t="str">
            <v>6/10</v>
          </cell>
          <cell r="O70" t="str">
            <v>SM</v>
          </cell>
          <cell r="P70" t="str">
            <v>Barénia</v>
          </cell>
          <cell r="Q70" t="str">
            <v>22 rue jeanne hachette</v>
          </cell>
          <cell r="R70">
            <v>69003</v>
          </cell>
          <cell r="S70" t="str">
            <v>Lyon</v>
          </cell>
          <cell r="T70" t="str">
            <v>2.1</v>
          </cell>
          <cell r="U70" t="str">
            <v>CDI</v>
          </cell>
        </row>
        <row r="71">
          <cell r="A71">
            <v>4378</v>
          </cell>
          <cell r="B71" t="str">
            <v>CAILLE PATRICK</v>
          </cell>
          <cell r="C71" t="str">
            <v>H</v>
          </cell>
          <cell r="D71" t="str">
            <v>c</v>
          </cell>
          <cell r="E71" t="str">
            <v>CAILLE</v>
          </cell>
          <cell r="F71" t="str">
            <v>PATRICK</v>
          </cell>
          <cell r="G71">
            <v>22761</v>
          </cell>
          <cell r="H71" t="str">
            <v>53 ans, 9 mois et 18 jours</v>
          </cell>
          <cell r="I71">
            <v>53</v>
          </cell>
          <cell r="J71" t="str">
            <v>51/60</v>
          </cell>
          <cell r="K71">
            <v>33686</v>
          </cell>
          <cell r="L71" t="str">
            <v>23 ans, 10 mois et 20 jours</v>
          </cell>
          <cell r="M71">
            <v>23</v>
          </cell>
          <cell r="N71" t="str">
            <v>21/25</v>
          </cell>
          <cell r="O71" t="str">
            <v>COUPEUR</v>
          </cell>
          <cell r="P71" t="str">
            <v>Tosca</v>
          </cell>
          <cell r="Q71" t="str">
            <v>121 boulevard de l'europe</v>
          </cell>
          <cell r="R71">
            <v>69310</v>
          </cell>
          <cell r="S71" t="str">
            <v>Pierre benite</v>
          </cell>
          <cell r="T71" t="str">
            <v>3.1</v>
          </cell>
          <cell r="U71" t="str">
            <v>CDI</v>
          </cell>
        </row>
        <row r="72">
          <cell r="A72">
            <v>16164</v>
          </cell>
          <cell r="B72" t="str">
            <v>CAILLEAUX MARIE ANAIS</v>
          </cell>
          <cell r="C72" t="str">
            <v>F</v>
          </cell>
          <cell r="D72" t="str">
            <v>t</v>
          </cell>
          <cell r="E72" t="str">
            <v>CAILLEAUX</v>
          </cell>
          <cell r="F72" t="str">
            <v>MARIE ANAIS</v>
          </cell>
          <cell r="G72">
            <v>27833</v>
          </cell>
          <cell r="H72" t="str">
            <v>39 ans, 10 mois et 29 jours</v>
          </cell>
          <cell r="I72">
            <v>39</v>
          </cell>
          <cell r="J72" t="str">
            <v>31/40</v>
          </cell>
          <cell r="K72">
            <v>38593</v>
          </cell>
          <cell r="L72" t="str">
            <v>10 ans, 5 mois et 14 jours</v>
          </cell>
          <cell r="M72">
            <v>10</v>
          </cell>
          <cell r="N72" t="str">
            <v>6/10</v>
          </cell>
          <cell r="O72" t="str">
            <v>SM</v>
          </cell>
          <cell r="P72" t="str">
            <v>Chamonix</v>
          </cell>
          <cell r="Q72" t="str">
            <v>1 place Colbert</v>
          </cell>
          <cell r="R72">
            <v>69001</v>
          </cell>
          <cell r="S72" t="str">
            <v>Lyon</v>
          </cell>
          <cell r="T72" t="str">
            <v>2.1</v>
          </cell>
          <cell r="U72" t="str">
            <v>CDI</v>
          </cell>
        </row>
        <row r="73">
          <cell r="A73">
            <v>3503</v>
          </cell>
          <cell r="B73" t="str">
            <v>CAMACHO NICOLE</v>
          </cell>
          <cell r="C73" t="str">
            <v>F</v>
          </cell>
          <cell r="D73" t="str">
            <v>t</v>
          </cell>
          <cell r="E73" t="str">
            <v>CAMACHO</v>
          </cell>
          <cell r="F73" t="str">
            <v>NICOLE</v>
          </cell>
          <cell r="G73">
            <v>24190</v>
          </cell>
          <cell r="H73" t="str">
            <v>49 ans, 10 mois et 19 jours</v>
          </cell>
          <cell r="I73">
            <v>49</v>
          </cell>
          <cell r="J73" t="str">
            <v>41/50</v>
          </cell>
          <cell r="K73">
            <v>33329</v>
          </cell>
          <cell r="L73" t="str">
            <v>24 ans, 10 mois et 11 jours</v>
          </cell>
          <cell r="M73">
            <v>24</v>
          </cell>
          <cell r="N73" t="str">
            <v>21/25</v>
          </cell>
          <cell r="O73" t="str">
            <v>SM</v>
          </cell>
          <cell r="P73" t="str">
            <v>Gulliver</v>
          </cell>
          <cell r="T73" t="str">
            <v>3.2</v>
          </cell>
          <cell r="U73" t="str">
            <v>CDI</v>
          </cell>
        </row>
        <row r="74">
          <cell r="A74">
            <v>81196</v>
          </cell>
          <cell r="B74" t="str">
            <v>CANLI Fathi</v>
          </cell>
          <cell r="C74" t="str">
            <v>H</v>
          </cell>
          <cell r="D74" t="str">
            <v>c</v>
          </cell>
          <cell r="E74" t="str">
            <v>CANLI</v>
          </cell>
          <cell r="F74" t="str">
            <v>Fathi</v>
          </cell>
          <cell r="G74">
            <v>31056</v>
          </cell>
          <cell r="H74" t="str">
            <v>31 ans, 1 mois et 3 jours</v>
          </cell>
          <cell r="I74">
            <v>31</v>
          </cell>
          <cell r="J74" t="str">
            <v>31/40</v>
          </cell>
          <cell r="K74">
            <v>40960</v>
          </cell>
          <cell r="L74" t="str">
            <v>3 ans, 11 mois et 22 jours</v>
          </cell>
          <cell r="M74">
            <v>3</v>
          </cell>
          <cell r="N74" t="str">
            <v>2/5</v>
          </cell>
          <cell r="O74" t="str">
            <v>coupeur</v>
          </cell>
          <cell r="P74" t="str">
            <v>Saphir</v>
          </cell>
          <cell r="Q74" t="str">
            <v>7 rue des serres</v>
          </cell>
          <cell r="R74">
            <v>69530</v>
          </cell>
          <cell r="S74" t="str">
            <v>Brignais</v>
          </cell>
          <cell r="U74" t="str">
            <v>CDI</v>
          </cell>
        </row>
        <row r="75">
          <cell r="A75">
            <v>4039</v>
          </cell>
          <cell r="B75" t="str">
            <v>CANTA CHRISTOPHE</v>
          </cell>
          <cell r="C75" t="str">
            <v>H</v>
          </cell>
          <cell r="D75" t="str">
            <v>t</v>
          </cell>
          <cell r="E75" t="str">
            <v>CANTA</v>
          </cell>
          <cell r="F75" t="str">
            <v>CHRISTOPHE</v>
          </cell>
          <cell r="G75">
            <v>26475</v>
          </cell>
          <cell r="H75" t="str">
            <v>43 ans, 7 mois et 18 jours</v>
          </cell>
          <cell r="I75">
            <v>43</v>
          </cell>
          <cell r="J75" t="str">
            <v>41/50</v>
          </cell>
          <cell r="K75">
            <v>33119</v>
          </cell>
          <cell r="L75" t="str">
            <v>25 ans, 5 mois et 9 jours</v>
          </cell>
          <cell r="M75">
            <v>25</v>
          </cell>
          <cell r="N75" t="str">
            <v>21/25</v>
          </cell>
          <cell r="O75" t="str">
            <v>ENC</v>
          </cell>
          <cell r="P75" t="str">
            <v>Barenia</v>
          </cell>
          <cell r="Q75" t="str">
            <v>2E rue de la piscine</v>
          </cell>
          <cell r="R75">
            <v>69360</v>
          </cell>
          <cell r="S75" t="str">
            <v>Saint symphorien d'ozon</v>
          </cell>
          <cell r="T75" t="str">
            <v>4.3</v>
          </cell>
          <cell r="U75" t="str">
            <v>CDI</v>
          </cell>
        </row>
        <row r="76">
          <cell r="A76">
            <v>17192</v>
          </cell>
          <cell r="B76" t="str">
            <v>CARVALHO DE SA ABILIO</v>
          </cell>
          <cell r="C76" t="str">
            <v>H</v>
          </cell>
          <cell r="D76" t="str">
            <v>c</v>
          </cell>
          <cell r="E76" t="str">
            <v>CARVALHO DE SA</v>
          </cell>
          <cell r="F76" t="str">
            <v>ABILIO</v>
          </cell>
          <cell r="G76">
            <v>30253</v>
          </cell>
          <cell r="H76" t="str">
            <v>33 ans, 3 mois et 14 jours</v>
          </cell>
          <cell r="I76">
            <v>33</v>
          </cell>
          <cell r="J76" t="str">
            <v>31/40</v>
          </cell>
          <cell r="K76">
            <v>39085</v>
          </cell>
          <cell r="L76" t="str">
            <v>9 ans, 1 mois et 9 jours</v>
          </cell>
          <cell r="M76">
            <v>9</v>
          </cell>
          <cell r="N76" t="str">
            <v>6/10</v>
          </cell>
          <cell r="O76" t="str">
            <v>RENFORT</v>
          </cell>
          <cell r="P76" t="str">
            <v>Saphir</v>
          </cell>
          <cell r="Q76" t="str">
            <v>8 montée de Cras</v>
          </cell>
          <cell r="R76">
            <v>69700</v>
          </cell>
          <cell r="S76" t="str">
            <v>Givors</v>
          </cell>
          <cell r="T76" t="str">
            <v>2.1</v>
          </cell>
          <cell r="U76" t="str">
            <v>CDI</v>
          </cell>
        </row>
        <row r="77">
          <cell r="A77">
            <v>11198</v>
          </cell>
          <cell r="B77" t="str">
            <v>CHABIRA ADRA</v>
          </cell>
          <cell r="C77" t="str">
            <v>F</v>
          </cell>
          <cell r="D77" t="str">
            <v>t</v>
          </cell>
          <cell r="E77" t="str">
            <v>CHABIRA</v>
          </cell>
          <cell r="F77" t="str">
            <v>ADRA</v>
          </cell>
          <cell r="G77">
            <v>27596</v>
          </cell>
          <cell r="H77" t="str">
            <v>40 ans, 6 mois et 22 jours</v>
          </cell>
          <cell r="I77">
            <v>40</v>
          </cell>
          <cell r="J77" t="str">
            <v>31/40</v>
          </cell>
          <cell r="K77">
            <v>37683</v>
          </cell>
          <cell r="L77" t="str">
            <v>12 ans, 11 mois et 9 jours</v>
          </cell>
          <cell r="M77">
            <v>12</v>
          </cell>
          <cell r="N77" t="str">
            <v>11/15</v>
          </cell>
          <cell r="O77" t="str">
            <v>SM</v>
          </cell>
          <cell r="P77" t="str">
            <v>Barenia</v>
          </cell>
          <cell r="T77" t="str">
            <v>2.2</v>
          </cell>
          <cell r="U77" t="str">
            <v>CDI</v>
          </cell>
        </row>
        <row r="78">
          <cell r="A78">
            <v>18706</v>
          </cell>
          <cell r="B78" t="str">
            <v>CHABRY MYLENE</v>
          </cell>
          <cell r="C78" t="str">
            <v>F</v>
          </cell>
          <cell r="D78" t="str">
            <v>c</v>
          </cell>
          <cell r="E78" t="str">
            <v>CHABRY</v>
          </cell>
          <cell r="F78" t="str">
            <v>MYLENE</v>
          </cell>
          <cell r="G78">
            <v>31982</v>
          </cell>
          <cell r="H78" t="str">
            <v>28 ans, 6 mois et 19 jours</v>
          </cell>
          <cell r="I78">
            <v>28</v>
          </cell>
          <cell r="J78" t="str">
            <v>21/30</v>
          </cell>
          <cell r="K78">
            <v>39615</v>
          </cell>
          <cell r="L78" t="str">
            <v>7 ans, 7 mois et 27 jours</v>
          </cell>
          <cell r="M78">
            <v>7</v>
          </cell>
          <cell r="N78" t="str">
            <v>6/10</v>
          </cell>
          <cell r="O78" t="str">
            <v>PETITE MARO</v>
          </cell>
          <cell r="P78" t="str">
            <v>Barenia</v>
          </cell>
          <cell r="T78" t="str">
            <v>2.1</v>
          </cell>
          <cell r="U78" t="str">
            <v>CDI</v>
          </cell>
        </row>
        <row r="79">
          <cell r="A79">
            <v>17362</v>
          </cell>
          <cell r="B79" t="str">
            <v>CHALUT STEPHANIE</v>
          </cell>
          <cell r="C79" t="str">
            <v>F</v>
          </cell>
          <cell r="D79" t="str">
            <v>t</v>
          </cell>
          <cell r="E79" t="str">
            <v>CHALUT</v>
          </cell>
          <cell r="F79" t="str">
            <v>STEPHANIE</v>
          </cell>
          <cell r="G79">
            <v>27120</v>
          </cell>
          <cell r="H79" t="str">
            <v>41 ans, 10 mois et 11 jours</v>
          </cell>
          <cell r="I79">
            <v>41</v>
          </cell>
          <cell r="J79" t="str">
            <v>41/50</v>
          </cell>
          <cell r="K79">
            <v>39163</v>
          </cell>
          <cell r="L79" t="str">
            <v>8 ans, 10 mois et 21 jours</v>
          </cell>
          <cell r="M79">
            <v>8</v>
          </cell>
          <cell r="N79" t="str">
            <v>6/10</v>
          </cell>
          <cell r="O79" t="str">
            <v>SM</v>
          </cell>
          <cell r="P79" t="str">
            <v>Gulliver</v>
          </cell>
          <cell r="T79" t="str">
            <v>2.2</v>
          </cell>
          <cell r="U79" t="str">
            <v>CDI</v>
          </cell>
        </row>
        <row r="80">
          <cell r="A80">
            <v>18395</v>
          </cell>
          <cell r="B80" t="str">
            <v>CHAPALAIN STEPHANE</v>
          </cell>
          <cell r="C80" t="str">
            <v>H</v>
          </cell>
          <cell r="D80" t="str">
            <v>c</v>
          </cell>
          <cell r="E80" t="str">
            <v>CHAPALAIN</v>
          </cell>
          <cell r="F80" t="str">
            <v>STEPHANE</v>
          </cell>
          <cell r="G80">
            <v>28136</v>
          </cell>
          <cell r="H80" t="str">
            <v>39 ans, 1 mois et 1 jours</v>
          </cell>
          <cell r="I80">
            <v>39</v>
          </cell>
          <cell r="J80" t="str">
            <v>31/40</v>
          </cell>
          <cell r="K80">
            <v>39483</v>
          </cell>
          <cell r="L80" t="str">
            <v>8 ans, 0 mois et 7 jours</v>
          </cell>
          <cell r="M80">
            <v>8</v>
          </cell>
          <cell r="N80" t="str">
            <v>6/10</v>
          </cell>
          <cell r="O80" t="str">
            <v>COUPEUR</v>
          </cell>
          <cell r="P80" t="str">
            <v>Saphir</v>
          </cell>
          <cell r="T80" t="str">
            <v>2.1</v>
          </cell>
          <cell r="U80" t="str">
            <v>CDI</v>
          </cell>
        </row>
        <row r="81">
          <cell r="A81">
            <v>10591</v>
          </cell>
          <cell r="B81" t="str">
            <v>CHARDINY ROMEE</v>
          </cell>
          <cell r="C81" t="str">
            <v>H</v>
          </cell>
          <cell r="D81" t="str">
            <v>c</v>
          </cell>
          <cell r="E81" t="str">
            <v>CHARDINY</v>
          </cell>
          <cell r="F81" t="str">
            <v>ROMEE</v>
          </cell>
          <cell r="G81">
            <v>29161</v>
          </cell>
          <cell r="H81" t="str">
            <v>36 ans, 3 mois et 10 jours</v>
          </cell>
          <cell r="I81">
            <v>36</v>
          </cell>
          <cell r="J81" t="str">
            <v>31/40</v>
          </cell>
          <cell r="K81">
            <v>37362</v>
          </cell>
          <cell r="L81" t="str">
            <v>13 ans, 9 mois et 27 jours</v>
          </cell>
          <cell r="M81">
            <v>13</v>
          </cell>
          <cell r="N81" t="str">
            <v>11/15</v>
          </cell>
          <cell r="O81" t="str">
            <v>PREPA COUPE</v>
          </cell>
          <cell r="P81" t="str">
            <v>Co Part /Iris</v>
          </cell>
          <cell r="Q81" t="str">
            <v>12 rue sainte catherine</v>
          </cell>
          <cell r="R81">
            <v>69001</v>
          </cell>
          <cell r="S81" t="str">
            <v>Lyon</v>
          </cell>
          <cell r="T81" t="str">
            <v>2.3</v>
          </cell>
          <cell r="U81" t="str">
            <v>CDI</v>
          </cell>
        </row>
        <row r="82">
          <cell r="A82">
            <v>9591</v>
          </cell>
          <cell r="B82" t="str">
            <v>CHARDONNET CHRISTINE</v>
          </cell>
          <cell r="C82" t="str">
            <v>F</v>
          </cell>
          <cell r="D82" t="str">
            <v>t</v>
          </cell>
          <cell r="E82" t="str">
            <v>CHARDONNET</v>
          </cell>
          <cell r="F82" t="str">
            <v>CHRISTINE</v>
          </cell>
          <cell r="G82">
            <v>25403</v>
          </cell>
          <cell r="H82" t="str">
            <v>46 ans, 6 mois et 24 jours</v>
          </cell>
          <cell r="I82">
            <v>46</v>
          </cell>
          <cell r="J82" t="str">
            <v>41/50</v>
          </cell>
          <cell r="K82">
            <v>36281</v>
          </cell>
          <cell r="L82" t="str">
            <v>16 ans, 9 mois et 11 jours</v>
          </cell>
          <cell r="M82">
            <v>16</v>
          </cell>
          <cell r="N82" t="str">
            <v>16/20</v>
          </cell>
          <cell r="O82" t="str">
            <v>MECANICIENNE</v>
          </cell>
          <cell r="P82" t="str">
            <v>fjord</v>
          </cell>
          <cell r="T82" t="str">
            <v>3.1</v>
          </cell>
          <cell r="U82" t="str">
            <v>CDI</v>
          </cell>
        </row>
        <row r="83">
          <cell r="A83">
            <v>767</v>
          </cell>
          <cell r="B83" t="str">
            <v>CHARENTUS CARINE</v>
          </cell>
          <cell r="C83" t="str">
            <v>F</v>
          </cell>
          <cell r="D83" t="str">
            <v>t</v>
          </cell>
          <cell r="E83" t="str">
            <v>CHARENTUS</v>
          </cell>
          <cell r="F83" t="str">
            <v>CARINE</v>
          </cell>
          <cell r="G83">
            <v>28335</v>
          </cell>
          <cell r="H83" t="str">
            <v>38 ans, 6 mois et 14 jours</v>
          </cell>
          <cell r="I83">
            <v>38</v>
          </cell>
          <cell r="J83" t="str">
            <v>31/40</v>
          </cell>
          <cell r="K83">
            <v>35886</v>
          </cell>
          <cell r="L83" t="str">
            <v>17 ans, 10 mois et 11 jours</v>
          </cell>
          <cell r="M83">
            <v>17</v>
          </cell>
          <cell r="N83" t="str">
            <v>16/20</v>
          </cell>
          <cell r="O83" t="str">
            <v>SM</v>
          </cell>
          <cell r="P83" t="str">
            <v>Evercalf</v>
          </cell>
          <cell r="Q83" t="str">
            <v>2bis rue du champs perrier</v>
          </cell>
          <cell r="R83">
            <v>69320</v>
          </cell>
          <cell r="S83" t="str">
            <v>Feysin</v>
          </cell>
          <cell r="T83" t="str">
            <v>2.3</v>
          </cell>
          <cell r="U83" t="str">
            <v>CDI</v>
          </cell>
          <cell r="W83" t="str">
            <v>x</v>
          </cell>
        </row>
        <row r="84">
          <cell r="A84">
            <v>20946</v>
          </cell>
          <cell r="B84" t="str">
            <v>CHARMET CAROLINE</v>
          </cell>
          <cell r="C84" t="str">
            <v>F</v>
          </cell>
          <cell r="D84" t="str">
            <v>t</v>
          </cell>
          <cell r="E84" t="str">
            <v>CHARMET</v>
          </cell>
          <cell r="F84" t="str">
            <v>CAROLINE</v>
          </cell>
          <cell r="G84">
            <v>31420</v>
          </cell>
          <cell r="H84" t="str">
            <v>30 ans, 1 mois et 4 jours</v>
          </cell>
          <cell r="I84">
            <v>30</v>
          </cell>
          <cell r="J84" t="str">
            <v>21/30</v>
          </cell>
          <cell r="K84">
            <v>40651</v>
          </cell>
          <cell r="L84" t="str">
            <v>4 ans, 9 mois et 25 jours</v>
          </cell>
          <cell r="M84">
            <v>4</v>
          </cell>
          <cell r="N84" t="str">
            <v>2/5</v>
          </cell>
          <cell r="O84" t="str">
            <v>SM</v>
          </cell>
          <cell r="P84" t="str">
            <v>Courchevel</v>
          </cell>
          <cell r="Q84" t="str">
            <v xml:space="preserve">32 rue des Bonnières
</v>
          </cell>
          <cell r="R84">
            <v>69360</v>
          </cell>
          <cell r="S84" t="str">
            <v>COMMUNAY</v>
          </cell>
          <cell r="T84" t="str">
            <v>1.3</v>
          </cell>
          <cell r="U84" t="str">
            <v>CDI</v>
          </cell>
        </row>
        <row r="85">
          <cell r="A85">
            <v>81133</v>
          </cell>
          <cell r="B85" t="str">
            <v>CHATTI KHALED</v>
          </cell>
          <cell r="C85" t="str">
            <v>F</v>
          </cell>
          <cell r="D85" t="str">
            <v>s</v>
          </cell>
          <cell r="E85" t="str">
            <v>CHATTI</v>
          </cell>
          <cell r="F85" t="str">
            <v>KHALED</v>
          </cell>
          <cell r="G85">
            <v>28861</v>
          </cell>
          <cell r="H85" t="str">
            <v>37 ans, 1 mois et 6 jours</v>
          </cell>
          <cell r="I85">
            <v>37</v>
          </cell>
          <cell r="J85" t="str">
            <v>31/40</v>
          </cell>
          <cell r="K85">
            <v>41040</v>
          </cell>
          <cell r="L85" t="str">
            <v>3 ans, 9 mois et 1 jours</v>
          </cell>
          <cell r="M85">
            <v>3</v>
          </cell>
          <cell r="N85" t="str">
            <v>2/5</v>
          </cell>
          <cell r="P85" t="str">
            <v>Maintenance</v>
          </cell>
          <cell r="U85" t="str">
            <v>CDI</v>
          </cell>
        </row>
        <row r="86">
          <cell r="A86">
            <v>19768</v>
          </cell>
          <cell r="B86" t="str">
            <v>CHAVASSE-RIONDET CLAUDE</v>
          </cell>
          <cell r="C86" t="str">
            <v>F</v>
          </cell>
          <cell r="D86" t="str">
            <v>c</v>
          </cell>
          <cell r="E86" t="str">
            <v>CHAVASSE-RIONDET</v>
          </cell>
          <cell r="F86" t="str">
            <v>CLAUDE</v>
          </cell>
          <cell r="G86">
            <v>20074</v>
          </cell>
          <cell r="H86" t="str">
            <v>61 ans, 1 mois et 27 jours</v>
          </cell>
          <cell r="I86">
            <v>61</v>
          </cell>
          <cell r="J86" t="str">
            <v>61 et plus</v>
          </cell>
          <cell r="K86">
            <v>38991</v>
          </cell>
          <cell r="L86" t="str">
            <v>9 ans, 4 mois et 11 jours</v>
          </cell>
          <cell r="M86">
            <v>9</v>
          </cell>
          <cell r="N86" t="str">
            <v>6/10</v>
          </cell>
          <cell r="O86" t="str">
            <v>RENFORT</v>
          </cell>
          <cell r="P86" t="str">
            <v>Graphite</v>
          </cell>
          <cell r="T86" t="str">
            <v>2.2</v>
          </cell>
          <cell r="U86" t="str">
            <v>CDI</v>
          </cell>
        </row>
        <row r="87">
          <cell r="A87">
            <v>7629</v>
          </cell>
          <cell r="B87" t="str">
            <v>CHAVERNOZ REMY</v>
          </cell>
          <cell r="C87" t="str">
            <v>H</v>
          </cell>
          <cell r="D87" t="str">
            <v>t</v>
          </cell>
          <cell r="E87" t="str">
            <v>CHAVERNOZ</v>
          </cell>
          <cell r="F87" t="str">
            <v>REMY</v>
          </cell>
          <cell r="G87">
            <v>26137</v>
          </cell>
          <cell r="H87" t="str">
            <v>44 ans, 6 mois et 20 jours</v>
          </cell>
          <cell r="I87">
            <v>44</v>
          </cell>
          <cell r="J87" t="str">
            <v>41/50</v>
          </cell>
          <cell r="K87">
            <v>33664</v>
          </cell>
          <cell r="L87" t="str">
            <v>23 ans, 11 mois et 11 jours</v>
          </cell>
          <cell r="M87">
            <v>23</v>
          </cell>
          <cell r="N87" t="str">
            <v>21/25</v>
          </cell>
          <cell r="O87" t="str">
            <v>SM</v>
          </cell>
          <cell r="P87" t="str">
            <v>gulliver</v>
          </cell>
          <cell r="Q87" t="str">
            <v>10 chemin du fort</v>
          </cell>
          <cell r="R87">
            <v>69130</v>
          </cell>
          <cell r="S87" t="str">
            <v>Ecully</v>
          </cell>
          <cell r="T87" t="str">
            <v>3.3</v>
          </cell>
          <cell r="U87" t="str">
            <v>CDI</v>
          </cell>
        </row>
        <row r="88">
          <cell r="A88">
            <v>15357</v>
          </cell>
          <cell r="B88" t="str">
            <v>CHAZAUX LAURENCE</v>
          </cell>
          <cell r="C88" t="str">
            <v>F</v>
          </cell>
          <cell r="D88" t="str">
            <v>t</v>
          </cell>
          <cell r="E88" t="str">
            <v>CHAZAUX</v>
          </cell>
          <cell r="F88" t="str">
            <v>LAURENCE</v>
          </cell>
          <cell r="G88">
            <v>22228</v>
          </cell>
          <cell r="H88" t="str">
            <v>55 ans, 3 mois et 4 jours</v>
          </cell>
          <cell r="I88">
            <v>55</v>
          </cell>
          <cell r="J88" t="str">
            <v>51/60</v>
          </cell>
          <cell r="K88">
            <v>38127</v>
          </cell>
          <cell r="L88" t="str">
            <v>11 ans, 8 mois et 23 jours</v>
          </cell>
          <cell r="M88">
            <v>11</v>
          </cell>
          <cell r="N88" t="str">
            <v>11/15</v>
          </cell>
          <cell r="O88" t="str">
            <v>SM</v>
          </cell>
          <cell r="P88" t="str">
            <v>Courchevel</v>
          </cell>
          <cell r="Q88" t="str">
            <v>108 grande rue de Saint Clair</v>
          </cell>
          <cell r="R88">
            <v>69300</v>
          </cell>
          <cell r="S88" t="str">
            <v>Caluire</v>
          </cell>
          <cell r="T88" t="str">
            <v>2.2</v>
          </cell>
          <cell r="U88" t="str">
            <v>CDI</v>
          </cell>
        </row>
        <row r="89">
          <cell r="A89">
            <v>10271</v>
          </cell>
          <cell r="B89" t="str">
            <v>CHELLALI BELGACEM</v>
          </cell>
          <cell r="C89" t="str">
            <v>H</v>
          </cell>
          <cell r="D89" t="str">
            <v>c</v>
          </cell>
          <cell r="E89" t="str">
            <v>CHELLALI</v>
          </cell>
          <cell r="F89" t="str">
            <v>BELGACEM</v>
          </cell>
          <cell r="G89">
            <v>27120</v>
          </cell>
          <cell r="H89" t="str">
            <v>41 ans, 10 mois et 11 jours</v>
          </cell>
          <cell r="I89">
            <v>41</v>
          </cell>
          <cell r="J89" t="str">
            <v>41/50</v>
          </cell>
          <cell r="K89">
            <v>37221</v>
          </cell>
          <cell r="L89" t="str">
            <v>14 ans, 2 mois et 17 jours</v>
          </cell>
          <cell r="M89">
            <v>14</v>
          </cell>
          <cell r="N89" t="str">
            <v>11/15</v>
          </cell>
          <cell r="O89" t="str">
            <v>COUPEUR</v>
          </cell>
          <cell r="P89" t="str">
            <v>Saphir</v>
          </cell>
          <cell r="T89" t="str">
            <v>2.3</v>
          </cell>
          <cell r="U89" t="str">
            <v>CDI</v>
          </cell>
        </row>
        <row r="90">
          <cell r="A90">
            <v>3683</v>
          </cell>
          <cell r="B90" t="str">
            <v>CHEREAU NADEGE</v>
          </cell>
          <cell r="C90" t="str">
            <v>F</v>
          </cell>
          <cell r="D90" t="str">
            <v>t</v>
          </cell>
          <cell r="E90" t="str">
            <v>CHEREAU</v>
          </cell>
          <cell r="F90" t="str">
            <v>NADEGE</v>
          </cell>
          <cell r="G90">
            <v>26578</v>
          </cell>
          <cell r="H90" t="str">
            <v>43 ans, 4 mois et 6 jours</v>
          </cell>
          <cell r="I90">
            <v>43</v>
          </cell>
          <cell r="J90" t="str">
            <v>41/50</v>
          </cell>
          <cell r="K90">
            <v>33483</v>
          </cell>
          <cell r="L90" t="str">
            <v>24 ans, 5 mois et 10 jours</v>
          </cell>
          <cell r="M90">
            <v>24</v>
          </cell>
          <cell r="N90" t="str">
            <v>21/25</v>
          </cell>
          <cell r="O90" t="str">
            <v>prepa</v>
          </cell>
          <cell r="P90" t="str">
            <v>Tosca</v>
          </cell>
          <cell r="Q90" t="str">
            <v>3 allée de la pleiade</v>
          </cell>
          <cell r="R90">
            <v>69330</v>
          </cell>
          <cell r="S90" t="str">
            <v>Jonage</v>
          </cell>
          <cell r="T90" t="str">
            <v>3.3</v>
          </cell>
          <cell r="U90" t="str">
            <v>CDI</v>
          </cell>
        </row>
        <row r="91">
          <cell r="A91">
            <v>2315</v>
          </cell>
          <cell r="B91" t="str">
            <v>CHETAILLE MARTINE</v>
          </cell>
          <cell r="C91" t="str">
            <v>F</v>
          </cell>
          <cell r="D91" t="str">
            <v>t</v>
          </cell>
          <cell r="E91" t="str">
            <v>CHETAILLE</v>
          </cell>
          <cell r="F91" t="str">
            <v>MARTINE</v>
          </cell>
          <cell r="G91">
            <v>26261</v>
          </cell>
          <cell r="H91" t="str">
            <v>44 ans, 2 mois et 19 jours</v>
          </cell>
          <cell r="I91">
            <v>44</v>
          </cell>
          <cell r="J91" t="str">
            <v>41/50</v>
          </cell>
          <cell r="K91">
            <v>33119</v>
          </cell>
          <cell r="L91" t="str">
            <v>25 ans, 5 mois et 9 jours</v>
          </cell>
          <cell r="M91">
            <v>25</v>
          </cell>
          <cell r="N91" t="str">
            <v>21/25</v>
          </cell>
          <cell r="O91" t="str">
            <v>SM</v>
          </cell>
          <cell r="P91" t="str">
            <v>Courchevel</v>
          </cell>
          <cell r="Q91" t="str">
            <v>56 avenue du bois</v>
          </cell>
          <cell r="R91">
            <v>69600</v>
          </cell>
          <cell r="S91" t="str">
            <v xml:space="preserve">     oullins</v>
          </cell>
          <cell r="T91" t="str">
            <v>3.3</v>
          </cell>
          <cell r="U91" t="str">
            <v>CDI</v>
          </cell>
        </row>
        <row r="92">
          <cell r="A92">
            <v>17191</v>
          </cell>
          <cell r="B92" t="str">
            <v>CHHAP VATTHANA</v>
          </cell>
          <cell r="C92" t="str">
            <v>F</v>
          </cell>
          <cell r="D92" t="str">
            <v>t</v>
          </cell>
          <cell r="E92" t="str">
            <v>CHHAP</v>
          </cell>
          <cell r="F92" t="str">
            <v>VATTHANA</v>
          </cell>
          <cell r="G92">
            <v>24642</v>
          </cell>
          <cell r="H92" t="str">
            <v>48 ans, 7 mois et 24 jours</v>
          </cell>
          <cell r="I92">
            <v>48</v>
          </cell>
          <cell r="J92" t="str">
            <v>41/50</v>
          </cell>
          <cell r="K92">
            <v>39085</v>
          </cell>
          <cell r="L92" t="str">
            <v>9 ans, 1 mois et 9 jours</v>
          </cell>
          <cell r="M92">
            <v>9</v>
          </cell>
          <cell r="N92" t="str">
            <v>6/10</v>
          </cell>
          <cell r="O92" t="str">
            <v>SM</v>
          </cell>
          <cell r="P92" t="str">
            <v>Saphir</v>
          </cell>
          <cell r="Q92" t="str">
            <v>135 rue des martyrs de la liberation</v>
          </cell>
          <cell r="R92">
            <v>69310</v>
          </cell>
          <cell r="S92" t="str">
            <v>Pierre benite</v>
          </cell>
          <cell r="T92" t="str">
            <v>2.2</v>
          </cell>
          <cell r="U92" t="str">
            <v>CDI</v>
          </cell>
        </row>
        <row r="93">
          <cell r="A93">
            <v>15006</v>
          </cell>
          <cell r="B93" t="str">
            <v>CHIOVATO RAMBALDO GUIDO</v>
          </cell>
          <cell r="C93" t="str">
            <v>H</v>
          </cell>
          <cell r="D93" t="str">
            <v>c</v>
          </cell>
          <cell r="E93" t="str">
            <v>CHIOVATO RAMBALDO</v>
          </cell>
          <cell r="F93" t="str">
            <v>GUIDO</v>
          </cell>
          <cell r="G93">
            <v>24809</v>
          </cell>
          <cell r="H93" t="str">
            <v>48 ans, 2 mois et 9 jours</v>
          </cell>
          <cell r="I93">
            <v>48</v>
          </cell>
          <cell r="J93" t="str">
            <v>41/50</v>
          </cell>
          <cell r="K93">
            <v>37900</v>
          </cell>
          <cell r="L93" t="str">
            <v>12 ans, 4 mois et 6 jours</v>
          </cell>
          <cell r="M93">
            <v>12</v>
          </cell>
          <cell r="N93" t="str">
            <v>11/15</v>
          </cell>
          <cell r="O93" t="str">
            <v>PREPA COUPE</v>
          </cell>
          <cell r="P93" t="str">
            <v xml:space="preserve">Evercalf </v>
          </cell>
          <cell r="T93" t="str">
            <v>2.2</v>
          </cell>
          <cell r="U93" t="str">
            <v>CDI</v>
          </cell>
        </row>
        <row r="94">
          <cell r="A94">
            <v>9515</v>
          </cell>
          <cell r="B94" t="str">
            <v>CHIROU NATHALIE</v>
          </cell>
          <cell r="C94" t="str">
            <v>F</v>
          </cell>
          <cell r="D94" t="str">
            <v>t</v>
          </cell>
          <cell r="E94" t="str">
            <v>CHIROU</v>
          </cell>
          <cell r="F94" t="str">
            <v>NATHALIE</v>
          </cell>
          <cell r="G94">
            <v>28895</v>
          </cell>
          <cell r="H94" t="str">
            <v>37 ans, 0 mois et 3 jours</v>
          </cell>
          <cell r="I94">
            <v>37</v>
          </cell>
          <cell r="J94" t="str">
            <v>31/40</v>
          </cell>
          <cell r="K94">
            <v>35977</v>
          </cell>
          <cell r="L94" t="str">
            <v>17 ans, 7 mois et 11 jours</v>
          </cell>
          <cell r="M94">
            <v>17</v>
          </cell>
          <cell r="N94" t="str">
            <v>16/20</v>
          </cell>
          <cell r="O94" t="str">
            <v>SM</v>
          </cell>
          <cell r="P94" t="str">
            <v>Croco</v>
          </cell>
          <cell r="T94" t="str">
            <v>3.1</v>
          </cell>
          <cell r="U94" t="str">
            <v>CDI</v>
          </cell>
        </row>
        <row r="95">
          <cell r="A95">
            <v>3247</v>
          </cell>
          <cell r="B95" t="str">
            <v>CHOULET CELINE</v>
          </cell>
          <cell r="C95" t="str">
            <v>F</v>
          </cell>
          <cell r="D95" t="str">
            <v>t</v>
          </cell>
          <cell r="E95" t="str">
            <v>CHOULET</v>
          </cell>
          <cell r="F95" t="str">
            <v>CELINE</v>
          </cell>
          <cell r="G95">
            <v>26159</v>
          </cell>
          <cell r="H95" t="str">
            <v>44 ans, 5 mois et 29 jours</v>
          </cell>
          <cell r="I95">
            <v>44</v>
          </cell>
          <cell r="J95" t="str">
            <v>41/50</v>
          </cell>
          <cell r="K95">
            <v>33029</v>
          </cell>
          <cell r="L95" t="str">
            <v>25 ans, 8 mois et 7 jours</v>
          </cell>
          <cell r="M95">
            <v>25</v>
          </cell>
          <cell r="N95" t="str">
            <v>21/25</v>
          </cell>
          <cell r="O95" t="str">
            <v>SM</v>
          </cell>
          <cell r="P95" t="str">
            <v>Swift</v>
          </cell>
          <cell r="Q95" t="str">
            <v>2 rue jean eugene cullet</v>
          </cell>
          <cell r="R95">
            <v>69630</v>
          </cell>
          <cell r="S95" t="str">
            <v>chaponnost</v>
          </cell>
          <cell r="T95" t="str">
            <v>3.2</v>
          </cell>
          <cell r="U95" t="str">
            <v>CDI</v>
          </cell>
        </row>
        <row r="96">
          <cell r="A96">
            <v>3758</v>
          </cell>
          <cell r="B96" t="str">
            <v>CHUM ROURS</v>
          </cell>
          <cell r="C96" t="str">
            <v>H</v>
          </cell>
          <cell r="D96" t="str">
            <v>t</v>
          </cell>
          <cell r="E96" t="str">
            <v>CHUM</v>
          </cell>
          <cell r="F96" t="str">
            <v>ROURS</v>
          </cell>
          <cell r="G96">
            <v>28037</v>
          </cell>
          <cell r="H96" t="str">
            <v>39 ans, 4 mois et 8 jours</v>
          </cell>
          <cell r="I96">
            <v>39</v>
          </cell>
          <cell r="J96" t="str">
            <v>31/40</v>
          </cell>
          <cell r="K96">
            <v>35186</v>
          </cell>
          <cell r="L96" t="str">
            <v>19 ans, 9 mois et 11 jours</v>
          </cell>
          <cell r="M96">
            <v>19</v>
          </cell>
          <cell r="N96" t="str">
            <v>16/20</v>
          </cell>
          <cell r="O96" t="str">
            <v>SM</v>
          </cell>
          <cell r="P96" t="str">
            <v>Evercalf</v>
          </cell>
          <cell r="Q96" t="str">
            <v>376 montée de la moussiere</v>
          </cell>
          <cell r="R96">
            <v>69700</v>
          </cell>
          <cell r="S96" t="str">
            <v>Loire sur rhone</v>
          </cell>
          <cell r="T96" t="str">
            <v>3.1</v>
          </cell>
          <cell r="U96" t="str">
            <v>CDI</v>
          </cell>
        </row>
        <row r="97">
          <cell r="A97" t="str">
            <v>11Iris</v>
          </cell>
          <cell r="B97" t="str">
            <v>CLAIRET LEONIE</v>
          </cell>
          <cell r="C97" t="str">
            <v>F</v>
          </cell>
          <cell r="D97" t="str">
            <v>t</v>
          </cell>
          <cell r="E97" t="str">
            <v>CLAIRET</v>
          </cell>
          <cell r="F97" t="str">
            <v>LEONIE</v>
          </cell>
          <cell r="G97">
            <v>30333</v>
          </cell>
          <cell r="H97" t="str">
            <v>33 ans, 0 mois et 26 jours</v>
          </cell>
          <cell r="I97">
            <v>33</v>
          </cell>
          <cell r="J97" t="str">
            <v>31/40</v>
          </cell>
          <cell r="K97">
            <v>37683</v>
          </cell>
          <cell r="L97" t="str">
            <v>12 ans, 11 mois et 9 jours</v>
          </cell>
          <cell r="M97">
            <v>12</v>
          </cell>
          <cell r="N97" t="str">
            <v>11/15</v>
          </cell>
          <cell r="O97" t="str">
            <v>SM</v>
          </cell>
          <cell r="P97" t="str">
            <v>Fjord</v>
          </cell>
          <cell r="Q97" t="str">
            <v>La groirie</v>
          </cell>
          <cell r="R97">
            <v>69700</v>
          </cell>
          <cell r="S97" t="str">
            <v>Echalas</v>
          </cell>
          <cell r="T97" t="str">
            <v>2.3</v>
          </cell>
          <cell r="U97" t="str">
            <v>CDI</v>
          </cell>
        </row>
        <row r="98">
          <cell r="A98">
            <v>9454</v>
          </cell>
          <cell r="B98" t="str">
            <v>COFFY CAROLLE</v>
          </cell>
          <cell r="C98" t="str">
            <v>F</v>
          </cell>
          <cell r="D98" t="str">
            <v>t</v>
          </cell>
          <cell r="E98" t="str">
            <v>COFFY</v>
          </cell>
          <cell r="F98" t="str">
            <v>CAROLLE</v>
          </cell>
          <cell r="G98">
            <v>21518</v>
          </cell>
          <cell r="H98" t="str">
            <v>57 ans, 2 mois et 14 jours</v>
          </cell>
          <cell r="I98">
            <v>57</v>
          </cell>
          <cell r="J98" t="str">
            <v>51/60</v>
          </cell>
          <cell r="K98">
            <v>36281</v>
          </cell>
          <cell r="L98" t="str">
            <v>16 ans, 9 mois et 11 jours</v>
          </cell>
          <cell r="M98">
            <v>16</v>
          </cell>
          <cell r="N98" t="str">
            <v>16/20</v>
          </cell>
          <cell r="O98" t="str">
            <v>MECANICIENNE</v>
          </cell>
          <cell r="P98" t="str">
            <v>Barenia</v>
          </cell>
          <cell r="T98" t="str">
            <v>2.3</v>
          </cell>
          <cell r="U98" t="str">
            <v>CDI</v>
          </cell>
        </row>
        <row r="99">
          <cell r="A99">
            <v>15849</v>
          </cell>
          <cell r="B99" t="str">
            <v>COGNAT LAURE</v>
          </cell>
          <cell r="C99" t="str">
            <v>F</v>
          </cell>
          <cell r="D99" t="str">
            <v>t</v>
          </cell>
          <cell r="E99" t="str">
            <v>COGNAT</v>
          </cell>
          <cell r="F99" t="str">
            <v>LAURE</v>
          </cell>
          <cell r="G99">
            <v>31254</v>
          </cell>
          <cell r="H99" t="str">
            <v>30 ans, 6 mois et 17 jours</v>
          </cell>
          <cell r="I99">
            <v>30</v>
          </cell>
          <cell r="J99" t="str">
            <v>21/30</v>
          </cell>
          <cell r="K99">
            <v>38421</v>
          </cell>
          <cell r="L99" t="str">
            <v>10 ans, 11 mois et 2 jours</v>
          </cell>
          <cell r="M99">
            <v>10</v>
          </cell>
          <cell r="N99" t="str">
            <v>6/10</v>
          </cell>
          <cell r="O99" t="str">
            <v>SM</v>
          </cell>
          <cell r="P99" t="str">
            <v>Fjord</v>
          </cell>
          <cell r="Q99" t="str">
            <v>435 rue du haut</v>
          </cell>
          <cell r="R99">
            <v>69700</v>
          </cell>
          <cell r="S99" t="str">
            <v>Loire sur rhone</v>
          </cell>
          <cell r="T99" t="str">
            <v>2.3</v>
          </cell>
          <cell r="U99" t="str">
            <v>CDI</v>
          </cell>
        </row>
        <row r="100">
          <cell r="A100">
            <v>15848</v>
          </cell>
          <cell r="B100" t="str">
            <v>COISSARD MARLENE</v>
          </cell>
          <cell r="C100" t="str">
            <v>F</v>
          </cell>
          <cell r="D100" t="str">
            <v>t</v>
          </cell>
          <cell r="E100" t="str">
            <v>COISSARD</v>
          </cell>
          <cell r="F100" t="str">
            <v>MARLENE</v>
          </cell>
          <cell r="G100">
            <v>31018</v>
          </cell>
          <cell r="H100" t="str">
            <v>31 ans, 2 mois et 10 jours</v>
          </cell>
          <cell r="I100">
            <v>31</v>
          </cell>
          <cell r="J100" t="str">
            <v>31/40</v>
          </cell>
          <cell r="K100">
            <v>38421</v>
          </cell>
          <cell r="L100" t="str">
            <v>10 ans, 11 mois et 2 jours</v>
          </cell>
          <cell r="M100">
            <v>10</v>
          </cell>
          <cell r="N100" t="str">
            <v>6/10</v>
          </cell>
          <cell r="O100" t="str">
            <v>SM</v>
          </cell>
          <cell r="P100" t="str">
            <v>Evercalf</v>
          </cell>
          <cell r="Q100" t="str">
            <v xml:space="preserve"> 68av Marcelin Berthelot</v>
          </cell>
          <cell r="R100">
            <v>69520</v>
          </cell>
          <cell r="S100" t="str">
            <v>Grigny</v>
          </cell>
          <cell r="T100" t="str">
            <v>2.1</v>
          </cell>
          <cell r="U100" t="str">
            <v>CDI</v>
          </cell>
        </row>
        <row r="101">
          <cell r="A101">
            <v>3862</v>
          </cell>
          <cell r="B101" t="str">
            <v>COLLOT EMMANUELLE</v>
          </cell>
          <cell r="C101" t="str">
            <v>F</v>
          </cell>
          <cell r="D101" t="str">
            <v>s</v>
          </cell>
          <cell r="E101" t="str">
            <v>COLLOT</v>
          </cell>
          <cell r="F101" t="str">
            <v>EMMANUELLE</v>
          </cell>
          <cell r="G101">
            <v>23689</v>
          </cell>
          <cell r="H101" t="str">
            <v>51 ans, 3 mois et 4 jours</v>
          </cell>
          <cell r="I101">
            <v>51</v>
          </cell>
          <cell r="J101" t="str">
            <v>51/60</v>
          </cell>
          <cell r="K101">
            <v>33483</v>
          </cell>
          <cell r="L101" t="str">
            <v>24 ans, 5 mois et 10 jours</v>
          </cell>
          <cell r="M101">
            <v>24</v>
          </cell>
          <cell r="N101" t="str">
            <v>21/25</v>
          </cell>
          <cell r="O101" t="str">
            <v>BM</v>
          </cell>
          <cell r="P101" t="str">
            <v>squpport table</v>
          </cell>
          <cell r="Q101" t="str">
            <v>24 rue jenton</v>
          </cell>
          <cell r="R101">
            <v>69008</v>
          </cell>
          <cell r="S101" t="str">
            <v>Lyon</v>
          </cell>
          <cell r="T101" t="str">
            <v>3.1</v>
          </cell>
          <cell r="U101" t="str">
            <v>CDI</v>
          </cell>
          <cell r="V101" t="str">
            <v>x</v>
          </cell>
        </row>
        <row r="102">
          <cell r="A102">
            <v>4125</v>
          </cell>
          <cell r="B102" t="str">
            <v>COLOMBIER SANDRINE</v>
          </cell>
          <cell r="C102" t="str">
            <v>F</v>
          </cell>
          <cell r="D102" t="str">
            <v>s</v>
          </cell>
          <cell r="E102" t="str">
            <v>COLOMBIER</v>
          </cell>
          <cell r="F102" t="str">
            <v>SANDRINE</v>
          </cell>
          <cell r="G102">
            <v>26660</v>
          </cell>
          <cell r="H102" t="str">
            <v>43 ans, 1 mois et 16 jours</v>
          </cell>
          <cell r="I102">
            <v>43</v>
          </cell>
          <cell r="J102" t="str">
            <v>41/50</v>
          </cell>
          <cell r="K102">
            <v>35715</v>
          </cell>
          <cell r="L102" t="str">
            <v>18 ans, 4 mois et 0 jours</v>
          </cell>
          <cell r="M102">
            <v>18</v>
          </cell>
          <cell r="N102" t="str">
            <v>16/20</v>
          </cell>
          <cell r="O102" t="str">
            <v>RESP LOGISTIQUE</v>
          </cell>
          <cell r="P102" t="str">
            <v>LOG</v>
          </cell>
          <cell r="Q102" t="str">
            <v xml:space="preserve">3 rue de Verdun 
</v>
          </cell>
          <cell r="R102">
            <v>69300</v>
          </cell>
          <cell r="S102" t="str">
            <v>CALUIRE ET CUIRE</v>
          </cell>
          <cell r="T102" t="str">
            <v>4.3</v>
          </cell>
          <cell r="U102" t="str">
            <v>CDI</v>
          </cell>
        </row>
        <row r="103">
          <cell r="A103">
            <v>16741</v>
          </cell>
          <cell r="B103" t="str">
            <v>COMBARMOND OLIVIER</v>
          </cell>
          <cell r="C103" t="str">
            <v>H</v>
          </cell>
          <cell r="D103" t="str">
            <v>t</v>
          </cell>
          <cell r="E103" t="str">
            <v>COMBARMOND</v>
          </cell>
          <cell r="F103" t="str">
            <v>OLIVIER</v>
          </cell>
          <cell r="G103">
            <v>28058</v>
          </cell>
          <cell r="H103" t="str">
            <v>39 ans, 3 mois et 18 jours</v>
          </cell>
          <cell r="I103">
            <v>39</v>
          </cell>
          <cell r="J103" t="str">
            <v>31/40</v>
          </cell>
          <cell r="K103">
            <v>38861</v>
          </cell>
          <cell r="L103" t="str">
            <v>9 ans, 8 mois et 19 jours</v>
          </cell>
          <cell r="M103">
            <v>9</v>
          </cell>
          <cell r="N103" t="str">
            <v>6/10</v>
          </cell>
          <cell r="O103" t="str">
            <v>SM</v>
          </cell>
          <cell r="P103" t="str">
            <v>Barenia</v>
          </cell>
          <cell r="Q103" t="str">
            <v>5 rue maxime gorki</v>
          </cell>
          <cell r="R103">
            <v>42800</v>
          </cell>
          <cell r="S103" t="str">
            <v>Rives de gier</v>
          </cell>
          <cell r="T103" t="str">
            <v>2.2</v>
          </cell>
          <cell r="U103" t="str">
            <v>CDI</v>
          </cell>
        </row>
        <row r="104">
          <cell r="A104">
            <v>15986</v>
          </cell>
          <cell r="B104" t="str">
            <v>COMBE CHRISTIAN</v>
          </cell>
          <cell r="C104" t="str">
            <v>H</v>
          </cell>
          <cell r="D104" t="str">
            <v>t</v>
          </cell>
          <cell r="E104" t="str">
            <v>COMBE</v>
          </cell>
          <cell r="F104" t="str">
            <v>CHRISTIAN</v>
          </cell>
          <cell r="G104">
            <v>23767</v>
          </cell>
          <cell r="H104" t="str">
            <v>51 ans, 0 mois et 18 jours</v>
          </cell>
          <cell r="I104">
            <v>51</v>
          </cell>
          <cell r="J104" t="str">
            <v>51/60</v>
          </cell>
          <cell r="K104">
            <v>38510</v>
          </cell>
          <cell r="L104" t="str">
            <v>10 ans, 8 mois et 5 jours</v>
          </cell>
          <cell r="M104">
            <v>10</v>
          </cell>
          <cell r="N104" t="str">
            <v>6/10</v>
          </cell>
          <cell r="O104" t="str">
            <v>SM</v>
          </cell>
          <cell r="P104" t="str">
            <v>Formation</v>
          </cell>
          <cell r="T104" t="str">
            <v>2.3</v>
          </cell>
          <cell r="U104" t="str">
            <v>CDI</v>
          </cell>
        </row>
        <row r="105">
          <cell r="A105">
            <v>17444</v>
          </cell>
          <cell r="B105" t="str">
            <v>CONIL ELSA</v>
          </cell>
          <cell r="C105" t="str">
            <v>F</v>
          </cell>
          <cell r="D105" t="str">
            <v>c</v>
          </cell>
          <cell r="E105" t="str">
            <v>CONIL</v>
          </cell>
          <cell r="F105" t="str">
            <v>ELSA</v>
          </cell>
          <cell r="G105">
            <v>25659</v>
          </cell>
          <cell r="H105" t="str">
            <v>45 ans, 10 mois et 11 jours</v>
          </cell>
          <cell r="I105">
            <v>45</v>
          </cell>
          <cell r="J105" t="str">
            <v>41/50</v>
          </cell>
          <cell r="K105">
            <v>39204</v>
          </cell>
          <cell r="L105" t="str">
            <v>8 ans, 9 mois et 10 jours</v>
          </cell>
          <cell r="M105">
            <v>8</v>
          </cell>
          <cell r="N105" t="str">
            <v>6/10</v>
          </cell>
          <cell r="O105" t="str">
            <v>PREPA COUPE</v>
          </cell>
          <cell r="P105" t="str">
            <v>Saphir</v>
          </cell>
          <cell r="T105" t="str">
            <v>2.2</v>
          </cell>
          <cell r="U105" t="str">
            <v>CDI</v>
          </cell>
        </row>
        <row r="106">
          <cell r="A106">
            <v>19657</v>
          </cell>
          <cell r="B106" t="str">
            <v>CONSTANZO LAURA</v>
          </cell>
          <cell r="C106" t="str">
            <v>F</v>
          </cell>
          <cell r="D106" t="str">
            <v>t</v>
          </cell>
          <cell r="E106" t="str">
            <v>CONSTANZO</v>
          </cell>
          <cell r="F106" t="str">
            <v>LAURA</v>
          </cell>
          <cell r="G106">
            <v>31056</v>
          </cell>
          <cell r="H106" t="str">
            <v>31 ans, 1 mois et 3 jours</v>
          </cell>
          <cell r="I106">
            <v>31</v>
          </cell>
          <cell r="J106" t="str">
            <v>31/40</v>
          </cell>
          <cell r="K106">
            <v>39903</v>
          </cell>
          <cell r="L106" t="str">
            <v>6 ans, 10 mois et 12 jours</v>
          </cell>
          <cell r="M106">
            <v>6</v>
          </cell>
          <cell r="N106" t="str">
            <v>6/10</v>
          </cell>
          <cell r="O106" t="str">
            <v>SM</v>
          </cell>
          <cell r="P106" t="str">
            <v>Barenia</v>
          </cell>
          <cell r="T106" t="str">
            <v>2.2</v>
          </cell>
          <cell r="U106" t="str">
            <v>CDI</v>
          </cell>
        </row>
        <row r="107">
          <cell r="A107">
            <v>17683</v>
          </cell>
          <cell r="B107" t="str">
            <v>COTTE ANNE CLAIRE</v>
          </cell>
          <cell r="C107" t="str">
            <v>F</v>
          </cell>
          <cell r="D107" t="str">
            <v>s</v>
          </cell>
          <cell r="E107" t="str">
            <v>COTTE</v>
          </cell>
          <cell r="F107" t="str">
            <v>ANNE CLAIRE</v>
          </cell>
          <cell r="G107">
            <v>30466</v>
          </cell>
          <cell r="H107" t="str">
            <v>32 ans, 8 mois et 13 jours</v>
          </cell>
          <cell r="I107">
            <v>32</v>
          </cell>
          <cell r="J107" t="str">
            <v>31/40</v>
          </cell>
          <cell r="K107">
            <v>39321</v>
          </cell>
          <cell r="L107" t="str">
            <v>8 ans, 5 mois et 16 jours</v>
          </cell>
          <cell r="M107">
            <v>8</v>
          </cell>
          <cell r="N107" t="str">
            <v>6/10</v>
          </cell>
          <cell r="O107" t="str">
            <v>INFIRMIERE</v>
          </cell>
          <cell r="P107" t="str">
            <v>RH</v>
          </cell>
          <cell r="Q107" t="str">
            <v>10 allée du château</v>
          </cell>
          <cell r="R107">
            <v>69310</v>
          </cell>
          <cell r="S107" t="str">
            <v>Pierre benite</v>
          </cell>
          <cell r="T107" t="str">
            <v>3.1</v>
          </cell>
          <cell r="U107" t="str">
            <v>CDI</v>
          </cell>
        </row>
        <row r="108">
          <cell r="A108">
            <v>18388</v>
          </cell>
          <cell r="B108" t="str">
            <v>COUDOUR ESTHER</v>
          </cell>
          <cell r="C108" t="str">
            <v>F</v>
          </cell>
          <cell r="D108" t="str">
            <v>c</v>
          </cell>
          <cell r="E108" t="str">
            <v>COUDOUR</v>
          </cell>
          <cell r="F108" t="str">
            <v>ESTHER</v>
          </cell>
          <cell r="G108">
            <v>29463</v>
          </cell>
          <cell r="H108" t="str">
            <v>35 ans, 5 mois et 13 jours</v>
          </cell>
          <cell r="I108">
            <v>35</v>
          </cell>
          <cell r="J108" t="str">
            <v>31/40</v>
          </cell>
          <cell r="K108">
            <v>37073</v>
          </cell>
          <cell r="L108" t="str">
            <v>14 ans, 7 mois et 11 jours</v>
          </cell>
          <cell r="M108">
            <v>14</v>
          </cell>
          <cell r="N108" t="str">
            <v>11/15</v>
          </cell>
          <cell r="O108" t="str">
            <v>PREPA COUPE</v>
          </cell>
          <cell r="P108" t="str">
            <v>saphir</v>
          </cell>
          <cell r="Q108" t="str">
            <v>43 rue carnot</v>
          </cell>
          <cell r="R108">
            <v>69200</v>
          </cell>
          <cell r="S108" t="str">
            <v>Venissieux</v>
          </cell>
          <cell r="T108" t="str">
            <v>2.1</v>
          </cell>
          <cell r="U108" t="str">
            <v>CDI</v>
          </cell>
        </row>
        <row r="109">
          <cell r="A109">
            <v>11035</v>
          </cell>
          <cell r="B109" t="str">
            <v>CROS DAVID</v>
          </cell>
          <cell r="C109" t="str">
            <v>H</v>
          </cell>
          <cell r="D109" t="str">
            <v>c</v>
          </cell>
          <cell r="E109" t="str">
            <v>CROS</v>
          </cell>
          <cell r="F109" t="str">
            <v>DAVID</v>
          </cell>
          <cell r="G109">
            <v>28816</v>
          </cell>
          <cell r="H109" t="str">
            <v>37 ans, 2 mois et 21 jours</v>
          </cell>
          <cell r="I109">
            <v>37</v>
          </cell>
          <cell r="J109" t="str">
            <v>31/40</v>
          </cell>
          <cell r="K109">
            <v>37606</v>
          </cell>
          <cell r="L109" t="str">
            <v>13 ans, 1 mois et 27 jours</v>
          </cell>
          <cell r="M109">
            <v>13</v>
          </cell>
          <cell r="N109" t="str">
            <v>11/15</v>
          </cell>
          <cell r="O109" t="str">
            <v>COUPEUR</v>
          </cell>
          <cell r="P109" t="str">
            <v>Saphir</v>
          </cell>
          <cell r="T109" t="str">
            <v>2.3</v>
          </cell>
          <cell r="U109" t="str">
            <v>CDI</v>
          </cell>
        </row>
        <row r="110">
          <cell r="A110">
            <v>687</v>
          </cell>
          <cell r="B110" t="str">
            <v>CROUX STEPHANIE</v>
          </cell>
          <cell r="C110" t="str">
            <v>F</v>
          </cell>
          <cell r="D110" t="str">
            <v>t</v>
          </cell>
          <cell r="E110" t="str">
            <v>CROUX</v>
          </cell>
          <cell r="F110" t="str">
            <v>STEPHANIE</v>
          </cell>
          <cell r="G110">
            <v>27109</v>
          </cell>
          <cell r="H110" t="str">
            <v>41 ans, 10 mois et 22 jours</v>
          </cell>
          <cell r="I110">
            <v>41</v>
          </cell>
          <cell r="J110" t="str">
            <v>41/50</v>
          </cell>
          <cell r="K110">
            <v>35886</v>
          </cell>
          <cell r="L110" t="str">
            <v>17 ans, 10 mois et 11 jours</v>
          </cell>
          <cell r="M110">
            <v>17</v>
          </cell>
          <cell r="N110" t="str">
            <v>16/20</v>
          </cell>
          <cell r="O110" t="str">
            <v>SM</v>
          </cell>
          <cell r="P110" t="str">
            <v>Support Table</v>
          </cell>
          <cell r="Q110" t="str">
            <v>7 rue désaugiers</v>
          </cell>
          <cell r="R110">
            <v>69007</v>
          </cell>
          <cell r="S110" t="str">
            <v>Lyon</v>
          </cell>
          <cell r="T110" t="str">
            <v>3.1</v>
          </cell>
          <cell r="U110" t="str">
            <v>CDI</v>
          </cell>
          <cell r="V110" t="str">
            <v>Expat</v>
          </cell>
        </row>
        <row r="111">
          <cell r="A111">
            <v>1128</v>
          </cell>
          <cell r="B111" t="str">
            <v>CROZE KARINE</v>
          </cell>
          <cell r="C111" t="str">
            <v>F</v>
          </cell>
          <cell r="D111" t="str">
            <v>t</v>
          </cell>
          <cell r="E111" t="str">
            <v>CROZE</v>
          </cell>
          <cell r="F111" t="str">
            <v>KARINE</v>
          </cell>
          <cell r="G111">
            <v>28364</v>
          </cell>
          <cell r="H111" t="str">
            <v>38 ans, 5 mois et 16 jours</v>
          </cell>
          <cell r="I111">
            <v>38</v>
          </cell>
          <cell r="J111" t="str">
            <v>31/40</v>
          </cell>
          <cell r="K111">
            <v>35886</v>
          </cell>
          <cell r="L111" t="str">
            <v>17 ans, 10 mois et 11 jours</v>
          </cell>
          <cell r="M111">
            <v>17</v>
          </cell>
          <cell r="N111" t="str">
            <v>16/20</v>
          </cell>
          <cell r="O111" t="str">
            <v>SM</v>
          </cell>
          <cell r="P111" t="str">
            <v>Courchevel</v>
          </cell>
          <cell r="Q111" t="str">
            <v>Resid les Ifs, 2 rue colonel sebbane</v>
          </cell>
          <cell r="R111">
            <v>69600</v>
          </cell>
          <cell r="S111" t="str">
            <v>Oullins</v>
          </cell>
          <cell r="T111" t="str">
            <v>2.3</v>
          </cell>
          <cell r="U111" t="str">
            <v>CDI</v>
          </cell>
        </row>
        <row r="112">
          <cell r="A112">
            <v>17579</v>
          </cell>
          <cell r="B112" t="str">
            <v>CROZEMARIE OPHELIE</v>
          </cell>
          <cell r="C112" t="str">
            <v>F</v>
          </cell>
          <cell r="D112" t="str">
            <v>t</v>
          </cell>
          <cell r="E112" t="str">
            <v>CROZEMARIE</v>
          </cell>
          <cell r="F112" t="str">
            <v>OPHELIE</v>
          </cell>
          <cell r="G112">
            <v>31478</v>
          </cell>
          <cell r="H112" t="str">
            <v>29 ans, 11 mois et 5 jours</v>
          </cell>
          <cell r="I112">
            <v>29</v>
          </cell>
          <cell r="J112" t="str">
            <v>21/30</v>
          </cell>
          <cell r="K112">
            <v>39266</v>
          </cell>
          <cell r="L112" t="str">
            <v>8 ans, 7 mois et 9 jours</v>
          </cell>
          <cell r="M112">
            <v>8</v>
          </cell>
          <cell r="N112" t="str">
            <v>6/10</v>
          </cell>
          <cell r="O112" t="str">
            <v>SM</v>
          </cell>
          <cell r="P112" t="str">
            <v>Chamonix</v>
          </cell>
          <cell r="T112" t="str">
            <v>2.1</v>
          </cell>
          <cell r="U112" t="str">
            <v>CDI</v>
          </cell>
        </row>
        <row r="113">
          <cell r="A113">
            <v>2221</v>
          </cell>
          <cell r="B113" t="str">
            <v>CUZEL NICOLAS</v>
          </cell>
          <cell r="C113" t="str">
            <v>H</v>
          </cell>
          <cell r="D113" t="str">
            <v>t</v>
          </cell>
          <cell r="E113" t="str">
            <v>CUZEL</v>
          </cell>
          <cell r="F113" t="str">
            <v>NICOLAS</v>
          </cell>
          <cell r="G113">
            <v>29866</v>
          </cell>
          <cell r="H113" t="str">
            <v>34 ans, 4 mois et 5 jours</v>
          </cell>
          <cell r="I113">
            <v>34</v>
          </cell>
          <cell r="J113" t="str">
            <v>31/40</v>
          </cell>
          <cell r="K113">
            <v>36773</v>
          </cell>
          <cell r="L113" t="str">
            <v>15 ans, 5 mois et 8 jours</v>
          </cell>
          <cell r="M113">
            <v>15</v>
          </cell>
          <cell r="N113" t="str">
            <v>11/15</v>
          </cell>
          <cell r="O113" t="str">
            <v>SM</v>
          </cell>
          <cell r="P113" t="str">
            <v>Courchevel</v>
          </cell>
          <cell r="Q113" t="str">
            <v xml:space="preserve">72 rue Ampere </v>
          </cell>
          <cell r="R113">
            <v>38150</v>
          </cell>
          <cell r="S113" t="str">
            <v>Salaize / sanne</v>
          </cell>
          <cell r="T113" t="str">
            <v>3.1</v>
          </cell>
          <cell r="U113" t="str">
            <v>CDI</v>
          </cell>
        </row>
        <row r="114">
          <cell r="A114">
            <v>10503</v>
          </cell>
          <cell r="B114" t="str">
            <v>DAVID PIERRE</v>
          </cell>
          <cell r="C114" t="str">
            <v>H</v>
          </cell>
          <cell r="D114" t="str">
            <v>s</v>
          </cell>
          <cell r="E114" t="str">
            <v>DAVID</v>
          </cell>
          <cell r="F114" t="str">
            <v>PIERRE</v>
          </cell>
          <cell r="G114">
            <v>21740</v>
          </cell>
          <cell r="H114" t="str">
            <v>56 ans, 7 mois et 3 jours</v>
          </cell>
          <cell r="I114">
            <v>56</v>
          </cell>
          <cell r="J114" t="str">
            <v>51/60</v>
          </cell>
          <cell r="K114">
            <v>37326</v>
          </cell>
          <cell r="L114" t="str">
            <v>13 ans, 11 mois et 1 jours</v>
          </cell>
          <cell r="M114">
            <v>13</v>
          </cell>
          <cell r="N114" t="str">
            <v>11/15</v>
          </cell>
          <cell r="O114" t="str">
            <v>CONTRÔLE QUALITÉ</v>
          </cell>
          <cell r="P114" t="str">
            <v>Graphite</v>
          </cell>
          <cell r="T114" t="str">
            <v>2.3</v>
          </cell>
          <cell r="U114" t="str">
            <v>CDI</v>
          </cell>
        </row>
        <row r="115">
          <cell r="A115">
            <v>5387</v>
          </cell>
          <cell r="B115" t="str">
            <v>DEGEORGE CORINNE</v>
          </cell>
          <cell r="C115" t="str">
            <v>F</v>
          </cell>
          <cell r="D115" t="str">
            <v>t</v>
          </cell>
          <cell r="E115" t="str">
            <v>DEGEORGE</v>
          </cell>
          <cell r="F115" t="str">
            <v>CORINNE</v>
          </cell>
          <cell r="G115">
            <v>24741</v>
          </cell>
          <cell r="H115" t="str">
            <v>48 ans, 4 mois et 17 jours</v>
          </cell>
          <cell r="I115">
            <v>48</v>
          </cell>
          <cell r="J115" t="str">
            <v>41/50</v>
          </cell>
          <cell r="K115">
            <v>36938</v>
          </cell>
          <cell r="L115" t="str">
            <v>14 ans, 11 mois et 27 jours</v>
          </cell>
          <cell r="M115">
            <v>14</v>
          </cell>
          <cell r="N115" t="str">
            <v>11/15</v>
          </cell>
          <cell r="O115" t="str">
            <v>SM</v>
          </cell>
          <cell r="P115" t="str">
            <v>Fjord</v>
          </cell>
          <cell r="Q115" t="str">
            <v>Cotaux Lafay</v>
          </cell>
          <cell r="R115">
            <v>69590</v>
          </cell>
          <cell r="S115" t="str">
            <v>LA CHAPELLE SUR COISE</v>
          </cell>
          <cell r="T115" t="str">
            <v>3.1</v>
          </cell>
          <cell r="U115" t="str">
            <v>CDI</v>
          </cell>
        </row>
        <row r="116">
          <cell r="A116">
            <v>15968</v>
          </cell>
          <cell r="B116" t="str">
            <v>DEGRANGE-FERAOUN EMMANUELLE</v>
          </cell>
          <cell r="C116" t="str">
            <v>F</v>
          </cell>
          <cell r="D116" t="str">
            <v>s</v>
          </cell>
          <cell r="E116" t="str">
            <v>DEGRANGE-FERAOUN</v>
          </cell>
          <cell r="F116" t="str">
            <v>EMMANUELLE</v>
          </cell>
          <cell r="G116">
            <v>27392</v>
          </cell>
          <cell r="H116" t="str">
            <v>41 ans, 1 mois et 14 jours</v>
          </cell>
          <cell r="I116">
            <v>41</v>
          </cell>
          <cell r="J116" t="str">
            <v>41/50</v>
          </cell>
          <cell r="K116">
            <v>38489</v>
          </cell>
          <cell r="L116" t="str">
            <v>10 ans, 8 mois et 26 jours</v>
          </cell>
          <cell r="M116">
            <v>10</v>
          </cell>
          <cell r="N116" t="str">
            <v>6/10</v>
          </cell>
          <cell r="O116" t="str">
            <v>Expedition</v>
          </cell>
          <cell r="P116" t="str">
            <v>LOG</v>
          </cell>
          <cell r="T116" t="str">
            <v>2.1</v>
          </cell>
          <cell r="U116" t="str">
            <v>CDI</v>
          </cell>
        </row>
        <row r="117">
          <cell r="A117">
            <v>83635</v>
          </cell>
          <cell r="B117" t="str">
            <v>DEJESUS CAMILLE</v>
          </cell>
          <cell r="C117" t="str">
            <v>F</v>
          </cell>
          <cell r="D117" t="str">
            <v>t</v>
          </cell>
          <cell r="E117" t="str">
            <v>DEJESUS</v>
          </cell>
          <cell r="F117" t="str">
            <v>CAMILLE</v>
          </cell>
          <cell r="G117">
            <v>32991</v>
          </cell>
          <cell r="H117" t="str">
            <v>25 ans, 9 mois et 15 jours</v>
          </cell>
          <cell r="I117">
            <v>25</v>
          </cell>
          <cell r="J117" t="str">
            <v>21/30</v>
          </cell>
          <cell r="K117">
            <v>41722</v>
          </cell>
          <cell r="L117" t="str">
            <v>1 ans, 10 mois et 19 jours</v>
          </cell>
          <cell r="M117">
            <v>1</v>
          </cell>
          <cell r="N117" t="str">
            <v>&lt;2</v>
          </cell>
          <cell r="O117" t="str">
            <v>SM</v>
          </cell>
          <cell r="P117" t="str">
            <v>Formation G27</v>
          </cell>
          <cell r="U117" t="str">
            <v>CDD</v>
          </cell>
        </row>
        <row r="118">
          <cell r="A118">
            <v>83292</v>
          </cell>
          <cell r="B118" t="str">
            <v>DELAIRE EDOUART</v>
          </cell>
          <cell r="C118" t="str">
            <v>H</v>
          </cell>
          <cell r="D118" t="str">
            <v>t</v>
          </cell>
          <cell r="E118" t="str">
            <v>DELAIRE</v>
          </cell>
          <cell r="F118" t="str">
            <v>EDOUART</v>
          </cell>
          <cell r="G118">
            <v>29669</v>
          </cell>
          <cell r="H118" t="str">
            <v>34 ans, 10 mois et 19 jours</v>
          </cell>
          <cell r="I118">
            <v>34</v>
          </cell>
          <cell r="J118" t="str">
            <v>31/40</v>
          </cell>
          <cell r="K118">
            <v>41640</v>
          </cell>
          <cell r="L118" t="str">
            <v>2 ans, 1 mois et 11 jours</v>
          </cell>
          <cell r="M118">
            <v>2</v>
          </cell>
          <cell r="N118" t="str">
            <v>2/5</v>
          </cell>
          <cell r="Q118" t="str">
            <v>102 boulevard de l'europe</v>
          </cell>
          <cell r="R118">
            <v>69310</v>
          </cell>
          <cell r="S118" t="str">
            <v>Pierre benite</v>
          </cell>
        </row>
        <row r="119">
          <cell r="A119">
            <v>15243</v>
          </cell>
          <cell r="B119" t="str">
            <v>DELAUZUN NATHALIE</v>
          </cell>
          <cell r="C119" t="str">
            <v>F</v>
          </cell>
          <cell r="D119" t="str">
            <v>t</v>
          </cell>
          <cell r="E119" t="str">
            <v>DELAUZUN</v>
          </cell>
          <cell r="F119" t="str">
            <v>NATHALIE</v>
          </cell>
          <cell r="G119">
            <v>24545</v>
          </cell>
          <cell r="H119" t="str">
            <v>48 ans, 10 mois et 29 jours</v>
          </cell>
          <cell r="I119">
            <v>48</v>
          </cell>
          <cell r="J119" t="str">
            <v>41/50</v>
          </cell>
          <cell r="K119">
            <v>38061</v>
          </cell>
          <cell r="L119" t="str">
            <v>11 ans, 10 mois et 28 jours</v>
          </cell>
          <cell r="M119">
            <v>11</v>
          </cell>
          <cell r="N119" t="str">
            <v>11/15</v>
          </cell>
          <cell r="O119" t="str">
            <v>SM</v>
          </cell>
          <cell r="P119" t="str">
            <v>Chamonix</v>
          </cell>
          <cell r="Q119" t="str">
            <v>116 chemin de pilherbe</v>
          </cell>
          <cell r="R119">
            <v>69210</v>
          </cell>
          <cell r="S119" t="str">
            <v>Fleurieu sur arbresle</v>
          </cell>
          <cell r="T119" t="str">
            <v>2.2</v>
          </cell>
          <cell r="U119" t="str">
            <v>CDI</v>
          </cell>
        </row>
        <row r="120">
          <cell r="A120">
            <v>15998</v>
          </cell>
          <cell r="B120" t="str">
            <v>DELLA TORRE VALERIE</v>
          </cell>
          <cell r="C120" t="str">
            <v>F</v>
          </cell>
          <cell r="D120" t="str">
            <v>t</v>
          </cell>
          <cell r="E120" t="str">
            <v>DELLA TORRE</v>
          </cell>
          <cell r="F120" t="str">
            <v>VALERIE</v>
          </cell>
          <cell r="G120">
            <v>25779</v>
          </cell>
          <cell r="H120" t="str">
            <v>45 ans, 6 mois et 13 jours</v>
          </cell>
          <cell r="I120">
            <v>45</v>
          </cell>
          <cell r="J120" t="str">
            <v>41/50</v>
          </cell>
          <cell r="K120">
            <v>38510</v>
          </cell>
          <cell r="L120" t="str">
            <v>10 ans, 8 mois et 5 jours</v>
          </cell>
          <cell r="M120">
            <v>10</v>
          </cell>
          <cell r="N120" t="str">
            <v>6/10</v>
          </cell>
          <cell r="O120" t="str">
            <v>SM</v>
          </cell>
          <cell r="P120" t="str">
            <v>Croco</v>
          </cell>
          <cell r="Q120" t="str">
            <v>28 allée de la claveliere</v>
          </cell>
          <cell r="R120">
            <v>69310</v>
          </cell>
          <cell r="S120" t="str">
            <v>Pierre Benite</v>
          </cell>
          <cell r="T120" t="str">
            <v>2.3</v>
          </cell>
          <cell r="U120" t="str">
            <v>CDI</v>
          </cell>
        </row>
        <row r="121">
          <cell r="A121">
            <v>82325</v>
          </cell>
          <cell r="B121" t="str">
            <v>DELL'AQUILA   CHLOE</v>
          </cell>
          <cell r="C121" t="str">
            <v>F</v>
          </cell>
          <cell r="E121" t="str">
            <v xml:space="preserve">DELL'AQUILA  </v>
          </cell>
          <cell r="F121" t="str">
            <v>CHLOE</v>
          </cell>
          <cell r="G121">
            <v>34200</v>
          </cell>
          <cell r="H121" t="str">
            <v>22 ans, 5 mois et 24 jours</v>
          </cell>
          <cell r="I121">
            <v>22</v>
          </cell>
          <cell r="J121" t="str">
            <v>21/30</v>
          </cell>
          <cell r="K121">
            <v>41372</v>
          </cell>
          <cell r="L121" t="str">
            <v>2 ans, 10 mois et 4 jours</v>
          </cell>
          <cell r="M121">
            <v>2</v>
          </cell>
          <cell r="N121" t="str">
            <v>2/5</v>
          </cell>
          <cell r="O121" t="str">
            <v>SM</v>
          </cell>
          <cell r="P121" t="str">
            <v>Formation G 25</v>
          </cell>
          <cell r="Q121" t="str">
            <v>115 rue de l'Europe</v>
          </cell>
          <cell r="R121">
            <v>1540</v>
          </cell>
          <cell r="S121" t="str">
            <v>Vonnas</v>
          </cell>
        </row>
        <row r="122">
          <cell r="A122">
            <v>10641</v>
          </cell>
          <cell r="B122" t="str">
            <v>DELON DAVID</v>
          </cell>
          <cell r="C122" t="str">
            <v>H</v>
          </cell>
          <cell r="D122" t="str">
            <v>c</v>
          </cell>
          <cell r="E122" t="str">
            <v>DELON</v>
          </cell>
          <cell r="F122" t="str">
            <v>DAVID</v>
          </cell>
          <cell r="G122">
            <v>29209</v>
          </cell>
          <cell r="H122" t="str">
            <v>36 ans, 1 mois et 23 jours</v>
          </cell>
          <cell r="I122">
            <v>36</v>
          </cell>
          <cell r="J122" t="str">
            <v>31/40</v>
          </cell>
          <cell r="K122">
            <v>37398</v>
          </cell>
          <cell r="L122" t="str">
            <v>13 ans, 8 mois et 21 jours</v>
          </cell>
          <cell r="M122">
            <v>13</v>
          </cell>
          <cell r="N122" t="str">
            <v>11/15</v>
          </cell>
          <cell r="O122" t="str">
            <v>COUPEUR</v>
          </cell>
          <cell r="P122" t="str">
            <v>Tosca</v>
          </cell>
          <cell r="Q122" t="str">
            <v>22 route departementale 306</v>
          </cell>
          <cell r="R122">
            <v>69720</v>
          </cell>
          <cell r="S122" t="str">
            <v>Saint bonnet de mure</v>
          </cell>
          <cell r="T122" t="str">
            <v>2.3</v>
          </cell>
          <cell r="U122" t="str">
            <v>CDI</v>
          </cell>
        </row>
        <row r="123">
          <cell r="A123">
            <v>11200</v>
          </cell>
          <cell r="B123" t="str">
            <v>DELORME JEROME</v>
          </cell>
          <cell r="C123" t="str">
            <v>H</v>
          </cell>
          <cell r="D123" t="str">
            <v>t</v>
          </cell>
          <cell r="E123" t="str">
            <v>DELORME</v>
          </cell>
          <cell r="F123" t="str">
            <v>JEROME</v>
          </cell>
          <cell r="G123">
            <v>29708</v>
          </cell>
          <cell r="H123" t="str">
            <v>34 ans, 9 mois et 10 jours</v>
          </cell>
          <cell r="I123">
            <v>34</v>
          </cell>
          <cell r="J123" t="str">
            <v>31/40</v>
          </cell>
          <cell r="K123">
            <v>37683</v>
          </cell>
          <cell r="L123" t="str">
            <v>12 ans, 11 mois et 9 jours</v>
          </cell>
          <cell r="M123">
            <v>12</v>
          </cell>
          <cell r="N123" t="str">
            <v>11/15</v>
          </cell>
          <cell r="O123" t="str">
            <v>SM</v>
          </cell>
          <cell r="P123" t="str">
            <v>Chamonix</v>
          </cell>
          <cell r="T123" t="str">
            <v>2.3</v>
          </cell>
          <cell r="U123" t="str">
            <v>CDI</v>
          </cell>
        </row>
        <row r="124">
          <cell r="A124">
            <v>83180</v>
          </cell>
          <cell r="B124" t="str">
            <v>DEPARIS NEIL</v>
          </cell>
          <cell r="C124" t="str">
            <v>F</v>
          </cell>
          <cell r="D124" t="str">
            <v>s</v>
          </cell>
          <cell r="E124" t="str">
            <v>DEPARIS</v>
          </cell>
          <cell r="F124" t="str">
            <v>NEIL</v>
          </cell>
          <cell r="G124">
            <v>33095</v>
          </cell>
          <cell r="H124" t="str">
            <v>25 ans, 6 mois et 2 jours</v>
          </cell>
          <cell r="I124">
            <v>25</v>
          </cell>
          <cell r="J124" t="str">
            <v>21/30</v>
          </cell>
          <cell r="K124">
            <v>41610</v>
          </cell>
          <cell r="L124" t="str">
            <v>2 ans, 2 mois et 10 jours</v>
          </cell>
          <cell r="M124">
            <v>2</v>
          </cell>
          <cell r="N124" t="str">
            <v>2/5</v>
          </cell>
          <cell r="Q124" t="str">
            <v>Chez Monsieur AUGUSTIN 33 rue René Leynaud</v>
          </cell>
          <cell r="R124">
            <v>69001</v>
          </cell>
          <cell r="S124" t="str">
            <v>Lyon</v>
          </cell>
        </row>
        <row r="125">
          <cell r="A125">
            <v>17580</v>
          </cell>
          <cell r="B125" t="str">
            <v>DEPLAUDE ERIC</v>
          </cell>
          <cell r="C125" t="str">
            <v>H</v>
          </cell>
          <cell r="D125" t="str">
            <v>t</v>
          </cell>
          <cell r="E125" t="str">
            <v>DEPLAUDE</v>
          </cell>
          <cell r="F125" t="str">
            <v>ERIC</v>
          </cell>
          <cell r="G125">
            <v>25793</v>
          </cell>
          <cell r="H125" t="str">
            <v>45 ans, 5 mois et 30 jours</v>
          </cell>
          <cell r="I125">
            <v>45</v>
          </cell>
          <cell r="J125" t="str">
            <v>41/50</v>
          </cell>
          <cell r="K125">
            <v>39266</v>
          </cell>
          <cell r="L125" t="str">
            <v>8 ans, 7 mois et 9 jours</v>
          </cell>
          <cell r="M125">
            <v>8</v>
          </cell>
          <cell r="N125" t="str">
            <v>6/10</v>
          </cell>
          <cell r="O125" t="str">
            <v>SM</v>
          </cell>
          <cell r="P125" t="str">
            <v>Fjord</v>
          </cell>
          <cell r="Q125" t="str">
            <v>37 rue du docteur carrez</v>
          </cell>
          <cell r="R125">
            <v>69440</v>
          </cell>
          <cell r="S125" t="str">
            <v>Mornant</v>
          </cell>
          <cell r="T125" t="str">
            <v>2.1</v>
          </cell>
          <cell r="U125" t="str">
            <v>CDI</v>
          </cell>
        </row>
        <row r="126">
          <cell r="A126">
            <v>18575</v>
          </cell>
          <cell r="B126" t="str">
            <v>DERAIL CATHERINE</v>
          </cell>
          <cell r="C126" t="str">
            <v>F</v>
          </cell>
          <cell r="D126" t="str">
            <v>s</v>
          </cell>
          <cell r="E126" t="str">
            <v>DERAIL</v>
          </cell>
          <cell r="F126" t="str">
            <v>CATHERINE</v>
          </cell>
          <cell r="G126">
            <v>28075</v>
          </cell>
          <cell r="H126" t="str">
            <v>39 ans, 3 mois et 1 jours</v>
          </cell>
          <cell r="I126">
            <v>39</v>
          </cell>
          <cell r="J126" t="str">
            <v>31/40</v>
          </cell>
          <cell r="K126">
            <v>39629</v>
          </cell>
          <cell r="L126" t="str">
            <v>7 ans, 7 mois et 13 jours</v>
          </cell>
          <cell r="M126">
            <v>7</v>
          </cell>
          <cell r="N126" t="str">
            <v>6/10</v>
          </cell>
          <cell r="O126" t="str">
            <v>RESP METHODE</v>
          </cell>
          <cell r="P126" t="str">
            <v>HSE</v>
          </cell>
          <cell r="Q126" t="str">
            <v>28 avenue des frere lumiere</v>
          </cell>
          <cell r="R126">
            <v>69008</v>
          </cell>
          <cell r="S126" t="str">
            <v>Lyon</v>
          </cell>
          <cell r="T126" t="str">
            <v>4.3</v>
          </cell>
          <cell r="U126" t="str">
            <v>CDI</v>
          </cell>
        </row>
        <row r="127">
          <cell r="A127">
            <v>15658</v>
          </cell>
          <cell r="B127" t="str">
            <v>DEROCHE EMILIE</v>
          </cell>
          <cell r="C127" t="str">
            <v>F</v>
          </cell>
          <cell r="D127" t="str">
            <v>t</v>
          </cell>
          <cell r="E127" t="str">
            <v>DEROCHE</v>
          </cell>
          <cell r="F127" t="str">
            <v>EMILIE</v>
          </cell>
          <cell r="G127">
            <v>32146</v>
          </cell>
          <cell r="H127" t="str">
            <v>28 ans, 1 mois et 8 jours</v>
          </cell>
          <cell r="I127">
            <v>28</v>
          </cell>
          <cell r="J127" t="str">
            <v>21/30</v>
          </cell>
          <cell r="K127">
            <v>40269</v>
          </cell>
          <cell r="L127" t="str">
            <v>5 ans, 10 mois et 11 jours</v>
          </cell>
          <cell r="M127">
            <v>5</v>
          </cell>
          <cell r="N127" t="str">
            <v>2/5</v>
          </cell>
          <cell r="O127" t="str">
            <v>SM</v>
          </cell>
          <cell r="P127" t="str">
            <v>Evercalf</v>
          </cell>
          <cell r="Q127" t="str">
            <v>12 lotissement les quatre vents</v>
          </cell>
          <cell r="R127">
            <v>69700</v>
          </cell>
          <cell r="S127" t="str">
            <v xml:space="preserve"> ST ANDEOL LE CHÂTEAU </v>
          </cell>
          <cell r="T127" t="str">
            <v>2.2</v>
          </cell>
          <cell r="U127" t="str">
            <v>CDI</v>
          </cell>
        </row>
        <row r="128">
          <cell r="A128">
            <v>83609</v>
          </cell>
          <cell r="B128" t="str">
            <v>DEVAL CEDRIC</v>
          </cell>
          <cell r="C128" t="str">
            <v>H</v>
          </cell>
          <cell r="D128" t="str">
            <v>s</v>
          </cell>
          <cell r="E128" t="str">
            <v>DEVAL</v>
          </cell>
          <cell r="F128" t="str">
            <v>CEDRIC</v>
          </cell>
          <cell r="G128">
            <v>32339</v>
          </cell>
          <cell r="H128" t="str">
            <v>27 ans, 6 mois et 28 jours</v>
          </cell>
          <cell r="I128">
            <v>27</v>
          </cell>
          <cell r="J128" t="str">
            <v>21/30</v>
          </cell>
          <cell r="K128">
            <v>41736</v>
          </cell>
          <cell r="L128" t="str">
            <v>1 ans, 10 mois et 5 jours</v>
          </cell>
          <cell r="M128">
            <v>1</v>
          </cell>
          <cell r="N128" t="str">
            <v>&lt;2</v>
          </cell>
          <cell r="O128" t="str">
            <v>SM</v>
          </cell>
          <cell r="P128" t="str">
            <v>Formation G27</v>
          </cell>
          <cell r="U128" t="str">
            <v>CDD</v>
          </cell>
        </row>
        <row r="129">
          <cell r="A129">
            <v>10621</v>
          </cell>
          <cell r="B129" t="str">
            <v>DJEZZAR SALIM</v>
          </cell>
          <cell r="C129" t="str">
            <v>H</v>
          </cell>
          <cell r="D129" t="str">
            <v>c</v>
          </cell>
          <cell r="E129" t="str">
            <v>DJEZZAR</v>
          </cell>
          <cell r="F129" t="str">
            <v>SALIM</v>
          </cell>
          <cell r="G129">
            <v>28388</v>
          </cell>
          <cell r="H129" t="str">
            <v>38 ans, 4 mois et 23 jours</v>
          </cell>
          <cell r="I129">
            <v>38</v>
          </cell>
          <cell r="J129" t="str">
            <v>31/40</v>
          </cell>
          <cell r="K129">
            <v>37383</v>
          </cell>
          <cell r="L129" t="str">
            <v>13 ans, 9 mois et 5 jours</v>
          </cell>
          <cell r="M129">
            <v>13</v>
          </cell>
          <cell r="N129" t="str">
            <v>11/15</v>
          </cell>
          <cell r="O129" t="str">
            <v>ENC</v>
          </cell>
          <cell r="P129" t="str">
            <v>Saphir</v>
          </cell>
          <cell r="Q129" t="str">
            <v>22 rue ste anne de Baraban</v>
          </cell>
          <cell r="R129">
            <v>69003</v>
          </cell>
          <cell r="S129" t="str">
            <v>Lyon</v>
          </cell>
          <cell r="T129" t="str">
            <v>4.1</v>
          </cell>
          <cell r="U129" t="str">
            <v>CDI</v>
          </cell>
        </row>
        <row r="130">
          <cell r="A130">
            <v>20162</v>
          </cell>
          <cell r="B130" t="str">
            <v>DOLBEAU CHARLOTTE</v>
          </cell>
          <cell r="C130" t="str">
            <v>F</v>
          </cell>
          <cell r="D130" t="str">
            <v>t</v>
          </cell>
          <cell r="E130" t="str">
            <v>DOLBEAU</v>
          </cell>
          <cell r="F130" t="str">
            <v>CHARLOTTE</v>
          </cell>
          <cell r="G130">
            <v>31517</v>
          </cell>
          <cell r="H130" t="str">
            <v>29 ans, 9 mois et 28 jours</v>
          </cell>
          <cell r="I130">
            <v>29</v>
          </cell>
          <cell r="J130" t="str">
            <v>21/30</v>
          </cell>
          <cell r="L130" t="str">
            <v>116 ans, 1 mois et 12 jours</v>
          </cell>
          <cell r="M130">
            <v>116</v>
          </cell>
          <cell r="N130" t="str">
            <v>26 et plus</v>
          </cell>
          <cell r="O130" t="str">
            <v>SM</v>
          </cell>
          <cell r="P130" t="str">
            <v>Fjord</v>
          </cell>
          <cell r="Q130" t="str">
            <v>5 rue du griffon</v>
          </cell>
          <cell r="R130">
            <v>69001</v>
          </cell>
          <cell r="S130" t="str">
            <v>Lyon</v>
          </cell>
          <cell r="T130" t="str">
            <v>2.1</v>
          </cell>
          <cell r="U130" t="str">
            <v>CDI</v>
          </cell>
        </row>
        <row r="131">
          <cell r="A131">
            <v>17400</v>
          </cell>
          <cell r="B131" t="str">
            <v>DOLLINGER MARION</v>
          </cell>
          <cell r="C131" t="str">
            <v>F</v>
          </cell>
          <cell r="D131" t="str">
            <v>c</v>
          </cell>
          <cell r="E131" t="str">
            <v>DOLLINGER</v>
          </cell>
          <cell r="F131" t="str">
            <v>MARION</v>
          </cell>
          <cell r="G131">
            <v>30197</v>
          </cell>
          <cell r="H131" t="str">
            <v>33 ans, 5 mois et 9 jours</v>
          </cell>
          <cell r="I131">
            <v>33</v>
          </cell>
          <cell r="J131" t="str">
            <v>31/40</v>
          </cell>
          <cell r="K131">
            <v>39636</v>
          </cell>
          <cell r="L131" t="str">
            <v>7 ans, 7 mois et 5 jours</v>
          </cell>
          <cell r="M131">
            <v>7</v>
          </cell>
          <cell r="N131" t="str">
            <v>6/10</v>
          </cell>
          <cell r="O131" t="str">
            <v>REPARATION</v>
          </cell>
          <cell r="P131" t="str">
            <v>Tosca</v>
          </cell>
          <cell r="Q131" t="str">
            <v>57 rue massena</v>
          </cell>
          <cell r="R131">
            <v>69006</v>
          </cell>
          <cell r="S131" t="str">
            <v>Lyon</v>
          </cell>
          <cell r="T131" t="str">
            <v>2.1</v>
          </cell>
          <cell r="U131" t="str">
            <v>CDI</v>
          </cell>
        </row>
        <row r="132">
          <cell r="A132">
            <v>17586</v>
          </cell>
          <cell r="B132" t="str">
            <v>DOUMI ILHEM</v>
          </cell>
          <cell r="C132" t="str">
            <v>F</v>
          </cell>
          <cell r="D132" t="str">
            <v>t</v>
          </cell>
          <cell r="E132" t="str">
            <v>DOUMI</v>
          </cell>
          <cell r="F132" t="str">
            <v>ILHEM</v>
          </cell>
          <cell r="G132">
            <v>29779</v>
          </cell>
          <cell r="H132" t="str">
            <v>34 ans, 7 mois et 0 jours</v>
          </cell>
          <cell r="I132">
            <v>34</v>
          </cell>
          <cell r="J132" t="str">
            <v>31/40</v>
          </cell>
          <cell r="K132">
            <v>39266</v>
          </cell>
          <cell r="L132" t="str">
            <v>8 ans, 7 mois et 9 jours</v>
          </cell>
          <cell r="M132">
            <v>8</v>
          </cell>
          <cell r="N132" t="str">
            <v>6/10</v>
          </cell>
          <cell r="O132" t="str">
            <v>SM</v>
          </cell>
          <cell r="P132" t="str">
            <v>Barenia</v>
          </cell>
          <cell r="T132" t="str">
            <v>2.1</v>
          </cell>
          <cell r="U132" t="str">
            <v>CDI</v>
          </cell>
          <cell r="V132" t="str">
            <v>cp</v>
          </cell>
        </row>
        <row r="133">
          <cell r="A133">
            <v>4938</v>
          </cell>
          <cell r="B133" t="str">
            <v>DUBOIS CELINE</v>
          </cell>
          <cell r="C133" t="str">
            <v>F</v>
          </cell>
          <cell r="D133" t="str">
            <v>t</v>
          </cell>
          <cell r="E133" t="str">
            <v>DUBOIS</v>
          </cell>
          <cell r="F133" t="str">
            <v>CELINE</v>
          </cell>
          <cell r="G133">
            <v>25647</v>
          </cell>
          <cell r="H133" t="str">
            <v>45 ans, 10 mois et 23 jours</v>
          </cell>
          <cell r="I133">
            <v>45</v>
          </cell>
          <cell r="J133" t="str">
            <v>41/50</v>
          </cell>
          <cell r="K133">
            <v>32797</v>
          </cell>
          <cell r="L133" t="str">
            <v>26 ans, 3 mois et 27 jours</v>
          </cell>
          <cell r="M133">
            <v>26</v>
          </cell>
          <cell r="N133" t="str">
            <v>26 et plus</v>
          </cell>
          <cell r="O133" t="str">
            <v>SM</v>
          </cell>
          <cell r="P133" t="str">
            <v>support table</v>
          </cell>
          <cell r="Q133" t="str">
            <v>10 rue de la giraudiere</v>
          </cell>
          <cell r="R133">
            <v>69530</v>
          </cell>
          <cell r="S133" t="str">
            <v>Brignais</v>
          </cell>
          <cell r="T133" t="str">
            <v>3.2</v>
          </cell>
          <cell r="U133" t="str">
            <v>CDI</v>
          </cell>
        </row>
        <row r="134">
          <cell r="A134">
            <v>16621</v>
          </cell>
          <cell r="B134" t="str">
            <v>DUC CORALIE</v>
          </cell>
          <cell r="C134" t="str">
            <v>F</v>
          </cell>
          <cell r="D134" t="str">
            <v>t</v>
          </cell>
          <cell r="E134" t="str">
            <v>DUC</v>
          </cell>
          <cell r="F134" t="str">
            <v>CORALIE</v>
          </cell>
          <cell r="G134">
            <v>27774</v>
          </cell>
          <cell r="H134" t="str">
            <v>40 ans, 0 mois et 28 jours</v>
          </cell>
          <cell r="I134">
            <v>40</v>
          </cell>
          <cell r="J134" t="str">
            <v>31/40</v>
          </cell>
          <cell r="K134">
            <v>38775</v>
          </cell>
          <cell r="L134" t="str">
            <v>9 ans, 11 mois et 16 jours</v>
          </cell>
          <cell r="M134">
            <v>9</v>
          </cell>
          <cell r="N134" t="str">
            <v>6/10</v>
          </cell>
          <cell r="O134" t="str">
            <v>SM</v>
          </cell>
          <cell r="P134" t="str">
            <v>Chamonix</v>
          </cell>
          <cell r="Q134" t="str">
            <v xml:space="preserve">84 route de l'indépendance </v>
          </cell>
          <cell r="R134">
            <v>69590</v>
          </cell>
          <cell r="S134" t="str">
            <v>Larajasse</v>
          </cell>
          <cell r="T134" t="str">
            <v>2.3</v>
          </cell>
          <cell r="U134" t="str">
            <v>CDI</v>
          </cell>
        </row>
        <row r="135">
          <cell r="A135" t="str">
            <v>Saphir21</v>
          </cell>
          <cell r="B135" t="str">
            <v>DUMAY MAXIME</v>
          </cell>
          <cell r="C135" t="str">
            <v>H</v>
          </cell>
          <cell r="D135" t="str">
            <v>c</v>
          </cell>
          <cell r="E135" t="str">
            <v>DUMAY</v>
          </cell>
          <cell r="F135" t="str">
            <v>MAXIME</v>
          </cell>
          <cell r="G135">
            <v>27911</v>
          </cell>
          <cell r="H135" t="str">
            <v>39 ans, 8 mois et 12 jours</v>
          </cell>
          <cell r="I135">
            <v>39</v>
          </cell>
          <cell r="J135" t="str">
            <v>31/40</v>
          </cell>
          <cell r="K135">
            <v>40589</v>
          </cell>
          <cell r="L135" t="str">
            <v>4 ans, 11 mois et 28 jours</v>
          </cell>
          <cell r="M135">
            <v>4</v>
          </cell>
          <cell r="N135" t="str">
            <v>2/5</v>
          </cell>
          <cell r="O135" t="str">
            <v>ENC</v>
          </cell>
          <cell r="P135" t="str">
            <v>graphite</v>
          </cell>
          <cell r="Q135" t="str">
            <v>42 impasse du tonkin</v>
          </cell>
          <cell r="R135">
            <v>69290</v>
          </cell>
          <cell r="S135" t="str">
            <v>Craponne</v>
          </cell>
          <cell r="T135" t="str">
            <v>4.3</v>
          </cell>
          <cell r="U135" t="str">
            <v>CDI</v>
          </cell>
        </row>
        <row r="136">
          <cell r="A136">
            <v>15356</v>
          </cell>
          <cell r="B136" t="str">
            <v>DUMONT FLORENCE</v>
          </cell>
          <cell r="C136" t="str">
            <v>F</v>
          </cell>
          <cell r="D136" t="str">
            <v>t</v>
          </cell>
          <cell r="E136" t="str">
            <v>DUMONT</v>
          </cell>
          <cell r="F136" t="str">
            <v>FLORENCE</v>
          </cell>
          <cell r="G136">
            <v>26196</v>
          </cell>
          <cell r="H136" t="str">
            <v>44 ans, 4 mois et 23 jours</v>
          </cell>
          <cell r="I136">
            <v>44</v>
          </cell>
          <cell r="J136" t="str">
            <v>41/50</v>
          </cell>
          <cell r="K136">
            <v>38127</v>
          </cell>
          <cell r="L136" t="str">
            <v>11 ans, 8 mois et 23 jours</v>
          </cell>
          <cell r="M136">
            <v>11</v>
          </cell>
          <cell r="N136" t="str">
            <v>11/15</v>
          </cell>
          <cell r="O136" t="str">
            <v>SM</v>
          </cell>
          <cell r="P136" t="str">
            <v>Chamonix</v>
          </cell>
          <cell r="Q136" t="str">
            <v>93 allée de thuyas</v>
          </cell>
          <cell r="R136">
            <v>38200</v>
          </cell>
          <cell r="S136" t="str">
            <v>Vienne</v>
          </cell>
          <cell r="T136" t="str">
            <v>3.3</v>
          </cell>
          <cell r="U136" t="str">
            <v>CDI</v>
          </cell>
        </row>
        <row r="137">
          <cell r="A137">
            <v>1604</v>
          </cell>
          <cell r="B137" t="str">
            <v>DUMOULIN ELODIE</v>
          </cell>
          <cell r="C137" t="str">
            <v>F</v>
          </cell>
          <cell r="D137" t="str">
            <v>t</v>
          </cell>
          <cell r="E137" t="str">
            <v>DUMOULIN</v>
          </cell>
          <cell r="F137" t="str">
            <v>ELODIE</v>
          </cell>
          <cell r="G137">
            <v>28643</v>
          </cell>
          <cell r="H137" t="str">
            <v>37 ans, 8 mois et 10 jours</v>
          </cell>
          <cell r="I137">
            <v>37</v>
          </cell>
          <cell r="J137" t="str">
            <v>31/40</v>
          </cell>
          <cell r="K137">
            <v>36251</v>
          </cell>
          <cell r="L137" t="str">
            <v>16 ans, 10 mois et 11 jours</v>
          </cell>
          <cell r="M137">
            <v>16</v>
          </cell>
          <cell r="N137" t="str">
            <v>16/20</v>
          </cell>
          <cell r="O137" t="str">
            <v>SM</v>
          </cell>
          <cell r="P137" t="str">
            <v>Croco</v>
          </cell>
          <cell r="Q137" t="str">
            <v>6 allée longchene</v>
          </cell>
          <cell r="R137">
            <v>69230</v>
          </cell>
          <cell r="S137" t="str">
            <v>Saint genis laval</v>
          </cell>
          <cell r="T137" t="str">
            <v>2.3</v>
          </cell>
          <cell r="U137" t="str">
            <v>CDI</v>
          </cell>
        </row>
        <row r="138">
          <cell r="A138">
            <v>16617</v>
          </cell>
          <cell r="B138" t="str">
            <v>DUPART PIA</v>
          </cell>
          <cell r="C138" t="str">
            <v>F</v>
          </cell>
          <cell r="D138" t="str">
            <v>t</v>
          </cell>
          <cell r="E138" t="str">
            <v>DUPART</v>
          </cell>
          <cell r="F138" t="str">
            <v>PIA</v>
          </cell>
          <cell r="G138">
            <v>29186</v>
          </cell>
          <cell r="H138" t="str">
            <v>36 ans, 2 mois et 16 jours</v>
          </cell>
          <cell r="I138">
            <v>36</v>
          </cell>
          <cell r="J138" t="str">
            <v>31/40</v>
          </cell>
          <cell r="K138">
            <v>38775</v>
          </cell>
          <cell r="L138" t="str">
            <v>9 ans, 11 mois et 16 jours</v>
          </cell>
          <cell r="M138">
            <v>9</v>
          </cell>
          <cell r="N138" t="str">
            <v>6/10</v>
          </cell>
          <cell r="O138" t="str">
            <v>SM</v>
          </cell>
          <cell r="P138" t="str">
            <v>Croco</v>
          </cell>
          <cell r="Q138" t="str">
            <v>1B route du Mouchetier</v>
          </cell>
          <cell r="R138">
            <v>69510</v>
          </cell>
          <cell r="S138" t="str">
            <v>Messimy</v>
          </cell>
          <cell r="T138" t="str">
            <v>2.3</v>
          </cell>
          <cell r="U138" t="str">
            <v>CDI</v>
          </cell>
        </row>
        <row r="139">
          <cell r="A139">
            <v>17697</v>
          </cell>
          <cell r="B139" t="str">
            <v>DURAND REMI</v>
          </cell>
          <cell r="C139" t="str">
            <v>H</v>
          </cell>
          <cell r="D139" t="str">
            <v>c</v>
          </cell>
          <cell r="E139" t="str">
            <v>DURAND</v>
          </cell>
          <cell r="F139" t="str">
            <v>REMI</v>
          </cell>
          <cell r="G139">
            <v>30541</v>
          </cell>
          <cell r="H139" t="str">
            <v>32 ans, 5 mois et 30 jours</v>
          </cell>
          <cell r="I139">
            <v>32</v>
          </cell>
          <cell r="J139" t="str">
            <v>31/40</v>
          </cell>
          <cell r="K139">
            <v>39328</v>
          </cell>
          <cell r="L139" t="str">
            <v>8 ans, 5 mois et 9 jours</v>
          </cell>
          <cell r="M139">
            <v>8</v>
          </cell>
          <cell r="N139" t="str">
            <v>6/10</v>
          </cell>
          <cell r="O139" t="str">
            <v>REPARATION</v>
          </cell>
          <cell r="P139" t="str">
            <v>Iris</v>
          </cell>
          <cell r="T139" t="str">
            <v>2.1</v>
          </cell>
          <cell r="U139" t="str">
            <v>CDI</v>
          </cell>
        </row>
        <row r="140">
          <cell r="A140">
            <v>17325</v>
          </cell>
          <cell r="B140" t="str">
            <v>DUREPAIRE CEDRIC</v>
          </cell>
          <cell r="C140" t="str">
            <v>H</v>
          </cell>
          <cell r="D140" t="str">
            <v>s</v>
          </cell>
          <cell r="E140" t="str">
            <v>DUREPAIRE</v>
          </cell>
          <cell r="F140" t="str">
            <v>CEDRIC</v>
          </cell>
          <cell r="G140">
            <v>29579</v>
          </cell>
          <cell r="H140" t="str">
            <v>35 ans, 1 mois et 19 jours</v>
          </cell>
          <cell r="I140">
            <v>35</v>
          </cell>
          <cell r="J140" t="str">
            <v>31/40</v>
          </cell>
          <cell r="K140">
            <v>39056</v>
          </cell>
          <cell r="L140" t="str">
            <v>9 ans, 2 mois et 7 jours</v>
          </cell>
          <cell r="M140">
            <v>9</v>
          </cell>
          <cell r="N140" t="str">
            <v>6/10</v>
          </cell>
          <cell r="O140" t="str">
            <v>MAINTENANCE</v>
          </cell>
          <cell r="P140" t="str">
            <v>Maintenance</v>
          </cell>
          <cell r="T140" t="str">
            <v>2.2</v>
          </cell>
          <cell r="U140" t="str">
            <v>CDI</v>
          </cell>
          <cell r="W140" t="str">
            <v>x</v>
          </cell>
        </row>
        <row r="141">
          <cell r="A141">
            <v>4523</v>
          </cell>
          <cell r="B141" t="str">
            <v>DUSSURGEY AGNES</v>
          </cell>
          <cell r="C141" t="str">
            <v>F</v>
          </cell>
          <cell r="D141" t="str">
            <v>t</v>
          </cell>
          <cell r="E141" t="str">
            <v>DUSSURGEY</v>
          </cell>
          <cell r="F141" t="str">
            <v>AGNES</v>
          </cell>
          <cell r="G141">
            <v>23519</v>
          </cell>
          <cell r="H141" t="str">
            <v>51 ans, 8 mois et 21 jours</v>
          </cell>
          <cell r="I141">
            <v>51</v>
          </cell>
          <cell r="J141" t="str">
            <v>51/60</v>
          </cell>
          <cell r="K141">
            <v>34029</v>
          </cell>
          <cell r="L141" t="str">
            <v>22 ans, 11 mois et 11 jours</v>
          </cell>
          <cell r="M141">
            <v>22</v>
          </cell>
          <cell r="N141" t="str">
            <v>21/25</v>
          </cell>
          <cell r="O141" t="str">
            <v>MECANICIENNE</v>
          </cell>
          <cell r="P141" t="str">
            <v>Swift</v>
          </cell>
          <cell r="Q141" t="str">
            <v>Le pavé</v>
          </cell>
          <cell r="R141">
            <v>69440</v>
          </cell>
          <cell r="S141" t="str">
            <v>Sainte catherine</v>
          </cell>
          <cell r="T141" t="str">
            <v>3.2</v>
          </cell>
          <cell r="U141" t="str">
            <v>CDI</v>
          </cell>
          <cell r="W141" t="str">
            <v>x?</v>
          </cell>
        </row>
        <row r="142">
          <cell r="A142">
            <v>10888</v>
          </cell>
          <cell r="B142" t="str">
            <v>DUSSURGEY JEAN PAUL</v>
          </cell>
          <cell r="C142" t="str">
            <v>H</v>
          </cell>
          <cell r="D142" t="str">
            <v>c</v>
          </cell>
          <cell r="E142" t="str">
            <v>DUSSURGEY</v>
          </cell>
          <cell r="F142" t="str">
            <v>JEAN PAUL</v>
          </cell>
          <cell r="G142">
            <v>22319</v>
          </cell>
          <cell r="H142" t="str">
            <v>55 ans, 0 mois et 5 jours</v>
          </cell>
          <cell r="I142">
            <v>55</v>
          </cell>
          <cell r="J142" t="str">
            <v>51/60</v>
          </cell>
          <cell r="K142">
            <v>37515</v>
          </cell>
          <cell r="L142" t="str">
            <v>13 ans, 4 mois et 27 jours</v>
          </cell>
          <cell r="M142">
            <v>13</v>
          </cell>
          <cell r="N142" t="str">
            <v>11/15</v>
          </cell>
          <cell r="O142" t="str">
            <v>PREPA COUPE</v>
          </cell>
          <cell r="P142" t="str">
            <v>Graphite</v>
          </cell>
          <cell r="Q142" t="str">
            <v>Le pavé</v>
          </cell>
          <cell r="R142">
            <v>69440</v>
          </cell>
          <cell r="S142" t="str">
            <v>Sainte catherine</v>
          </cell>
          <cell r="T142" t="str">
            <v>2.3</v>
          </cell>
          <cell r="U142" t="str">
            <v>CDI</v>
          </cell>
        </row>
        <row r="143">
          <cell r="A143">
            <v>82702</v>
          </cell>
          <cell r="B143" t="str">
            <v>DUVERNEUIL MARINE</v>
          </cell>
          <cell r="C143" t="str">
            <v>F</v>
          </cell>
          <cell r="E143" t="str">
            <v>DUVERNEUIL</v>
          </cell>
          <cell r="F143" t="str">
            <v>MARINE</v>
          </cell>
          <cell r="G143">
            <v>32882</v>
          </cell>
          <cell r="H143" t="str">
            <v>26 ans, 1 mois et 3 jours</v>
          </cell>
          <cell r="I143">
            <v>26</v>
          </cell>
          <cell r="J143" t="str">
            <v>21/30</v>
          </cell>
          <cell r="K143">
            <v>41463</v>
          </cell>
          <cell r="L143" t="str">
            <v>2 ans, 7 mois et 4 jours</v>
          </cell>
          <cell r="M143">
            <v>2</v>
          </cell>
          <cell r="N143" t="str">
            <v>2/5</v>
          </cell>
          <cell r="O143" t="str">
            <v>SM</v>
          </cell>
          <cell r="P143" t="str">
            <v>gulliver</v>
          </cell>
          <cell r="Q143" t="str">
            <v>48 chemin du putet</v>
          </cell>
          <cell r="R143">
            <v>69230</v>
          </cell>
          <cell r="S143" t="str">
            <v>Saint genis laval</v>
          </cell>
          <cell r="T143" t="str">
            <v>gulliver</v>
          </cell>
          <cell r="U143" t="str">
            <v>CDD</v>
          </cell>
        </row>
        <row r="144">
          <cell r="A144">
            <v>2608</v>
          </cell>
          <cell r="B144" t="str">
            <v>EL MAHRAD NEZHA</v>
          </cell>
          <cell r="C144" t="str">
            <v>F</v>
          </cell>
          <cell r="D144" t="str">
            <v>t</v>
          </cell>
          <cell r="E144" t="str">
            <v>EL MAHRAD</v>
          </cell>
          <cell r="F144" t="str">
            <v>NEZHA</v>
          </cell>
          <cell r="G144">
            <v>27738</v>
          </cell>
          <cell r="H144" t="str">
            <v>40 ans, 2 mois et 2 jours</v>
          </cell>
          <cell r="I144">
            <v>40</v>
          </cell>
          <cell r="J144" t="str">
            <v>31/40</v>
          </cell>
          <cell r="K144">
            <v>35521</v>
          </cell>
          <cell r="L144" t="str">
            <v>18 ans, 10 mois et 11 jours</v>
          </cell>
          <cell r="M144">
            <v>18</v>
          </cell>
          <cell r="N144" t="str">
            <v>16/20</v>
          </cell>
          <cell r="O144" t="str">
            <v>SM</v>
          </cell>
          <cell r="P144" t="str">
            <v>Barenia</v>
          </cell>
          <cell r="Q144" t="str">
            <v>4 plan des aures</v>
          </cell>
          <cell r="R144">
            <v>38780</v>
          </cell>
          <cell r="S144" t="str">
            <v>Pont eveque</v>
          </cell>
          <cell r="T144" t="str">
            <v>2.3</v>
          </cell>
          <cell r="U144" t="str">
            <v>CDI</v>
          </cell>
        </row>
        <row r="145">
          <cell r="A145">
            <v>18267</v>
          </cell>
          <cell r="B145" t="str">
            <v>ELIBAL AYGUN SELCAN</v>
          </cell>
          <cell r="C145" t="str">
            <v>F</v>
          </cell>
          <cell r="D145" t="str">
            <v>t</v>
          </cell>
          <cell r="E145" t="str">
            <v>ELIBAL AYGUN</v>
          </cell>
          <cell r="F145" t="str">
            <v>SELCAN</v>
          </cell>
          <cell r="G145">
            <v>32809</v>
          </cell>
          <cell r="H145" t="str">
            <v>26 ans, 3 mois et 15 jours</v>
          </cell>
          <cell r="I145">
            <v>26</v>
          </cell>
          <cell r="J145" t="str">
            <v>21/30</v>
          </cell>
          <cell r="K145">
            <v>39510</v>
          </cell>
          <cell r="L145" t="str">
            <v>7 ans, 11 mois et 9 jours</v>
          </cell>
          <cell r="M145">
            <v>7</v>
          </cell>
          <cell r="N145" t="str">
            <v>6/10</v>
          </cell>
          <cell r="O145" t="str">
            <v>MECANICIENNE</v>
          </cell>
          <cell r="P145" t="str">
            <v>Courchevel</v>
          </cell>
          <cell r="Q145" t="str">
            <v>6 rue yves Farges</v>
          </cell>
          <cell r="R145">
            <v>69700</v>
          </cell>
          <cell r="S145" t="str">
            <v>Givors</v>
          </cell>
          <cell r="T145" t="str">
            <v>2.2</v>
          </cell>
          <cell r="U145" t="str">
            <v>CDI</v>
          </cell>
        </row>
        <row r="146">
          <cell r="A146">
            <v>15245</v>
          </cell>
          <cell r="B146" t="str">
            <v>ERNY CINTHIA</v>
          </cell>
          <cell r="C146" t="str">
            <v>F</v>
          </cell>
          <cell r="D146" t="str">
            <v>t</v>
          </cell>
          <cell r="E146" t="str">
            <v>ERNY</v>
          </cell>
          <cell r="F146" t="str">
            <v>CINTHIA</v>
          </cell>
          <cell r="G146">
            <v>30476</v>
          </cell>
          <cell r="H146" t="str">
            <v>32 ans, 8 mois et 3 jours</v>
          </cell>
          <cell r="I146">
            <v>32</v>
          </cell>
          <cell r="J146" t="str">
            <v>31/40</v>
          </cell>
          <cell r="K146">
            <v>38061</v>
          </cell>
          <cell r="L146" t="str">
            <v>11 ans, 10 mois et 28 jours</v>
          </cell>
          <cell r="M146">
            <v>11</v>
          </cell>
          <cell r="N146" t="str">
            <v>11/15</v>
          </cell>
          <cell r="O146" t="str">
            <v>SM</v>
          </cell>
          <cell r="P146" t="str">
            <v>Barenia</v>
          </cell>
          <cell r="Q146" t="str">
            <v>10 rue voltaire</v>
          </cell>
          <cell r="R146">
            <v>69310</v>
          </cell>
          <cell r="S146" t="str">
            <v>Pierre benite</v>
          </cell>
          <cell r="T146" t="str">
            <v>3.1</v>
          </cell>
          <cell r="U146" t="str">
            <v>CDI</v>
          </cell>
          <cell r="W146" t="str">
            <v>x</v>
          </cell>
        </row>
        <row r="147">
          <cell r="A147">
            <v>19723</v>
          </cell>
          <cell r="B147" t="str">
            <v>ESPIN CINDY</v>
          </cell>
          <cell r="C147" t="str">
            <v>F</v>
          </cell>
          <cell r="D147" t="str">
            <v>s</v>
          </cell>
          <cell r="E147" t="str">
            <v>ESPIN</v>
          </cell>
          <cell r="F147" t="str">
            <v>CINDY</v>
          </cell>
          <cell r="G147">
            <v>31896</v>
          </cell>
          <cell r="H147" t="str">
            <v>28 ans, 9 mois et 14 jours</v>
          </cell>
          <cell r="I147">
            <v>28</v>
          </cell>
          <cell r="J147" t="str">
            <v>21/30</v>
          </cell>
          <cell r="K147">
            <v>39874</v>
          </cell>
          <cell r="L147" t="str">
            <v>6 ans, 11 mois et 10 jours</v>
          </cell>
          <cell r="M147">
            <v>6</v>
          </cell>
          <cell r="N147" t="str">
            <v>6/10</v>
          </cell>
          <cell r="O147" t="str">
            <v>ASS RH</v>
          </cell>
          <cell r="P147" t="str">
            <v>RH</v>
          </cell>
          <cell r="Q147" t="str">
            <v>6A ruze de l'egalité</v>
          </cell>
          <cell r="R147">
            <v>69780</v>
          </cell>
          <cell r="S147" t="str">
            <v>Moins</v>
          </cell>
          <cell r="T147" t="str">
            <v>2.1</v>
          </cell>
          <cell r="U147" t="str">
            <v>CDI</v>
          </cell>
        </row>
        <row r="148">
          <cell r="A148">
            <v>17389</v>
          </cell>
          <cell r="B148" t="str">
            <v>FALLETTA GAELLE</v>
          </cell>
          <cell r="C148" t="str">
            <v>F</v>
          </cell>
          <cell r="D148" t="str">
            <v>t</v>
          </cell>
          <cell r="E148" t="str">
            <v>FALLETTA</v>
          </cell>
          <cell r="F148" t="str">
            <v>GAELLE</v>
          </cell>
          <cell r="G148">
            <v>28282</v>
          </cell>
          <cell r="H148" t="str">
            <v>38 ans, 8 mois et 6 jours</v>
          </cell>
          <cell r="I148">
            <v>38</v>
          </cell>
          <cell r="J148" t="str">
            <v>31/40</v>
          </cell>
          <cell r="K148">
            <v>39163</v>
          </cell>
          <cell r="L148" t="str">
            <v>8 ans, 10 mois et 21 jours</v>
          </cell>
          <cell r="M148">
            <v>8</v>
          </cell>
          <cell r="N148" t="str">
            <v>6/10</v>
          </cell>
          <cell r="O148" t="str">
            <v>SM</v>
          </cell>
          <cell r="P148" t="str">
            <v>Gulliver</v>
          </cell>
          <cell r="Q148" t="str">
            <v>3 rue de la garenne</v>
          </cell>
          <cell r="R148">
            <v>42400</v>
          </cell>
          <cell r="S148" t="str">
            <v>Saint chamond</v>
          </cell>
          <cell r="T148" t="str">
            <v>2.1</v>
          </cell>
          <cell r="U148" t="str">
            <v>CDI</v>
          </cell>
          <cell r="W148" t="str">
            <v>x</v>
          </cell>
        </row>
        <row r="149">
          <cell r="A149">
            <v>15846</v>
          </cell>
          <cell r="B149" t="str">
            <v>FANTET CLAIRE</v>
          </cell>
          <cell r="C149" t="str">
            <v>F</v>
          </cell>
          <cell r="D149" t="str">
            <v>t</v>
          </cell>
          <cell r="E149" t="str">
            <v>FANTET</v>
          </cell>
          <cell r="F149" t="str">
            <v>CLAIRE</v>
          </cell>
          <cell r="G149">
            <v>26946</v>
          </cell>
          <cell r="H149" t="str">
            <v>42 ans, 4 mois et 3 jours</v>
          </cell>
          <cell r="I149">
            <v>42</v>
          </cell>
          <cell r="J149" t="str">
            <v>41/50</v>
          </cell>
          <cell r="K149">
            <v>38421</v>
          </cell>
          <cell r="L149" t="str">
            <v>10 ans, 11 mois et 2 jours</v>
          </cell>
          <cell r="M149">
            <v>10</v>
          </cell>
          <cell r="N149" t="str">
            <v>6/10</v>
          </cell>
          <cell r="O149" t="str">
            <v>SM</v>
          </cell>
          <cell r="P149" t="str">
            <v>Saphir</v>
          </cell>
          <cell r="T149" t="str">
            <v>2.1</v>
          </cell>
          <cell r="U149" t="str">
            <v>CDI</v>
          </cell>
        </row>
        <row r="150">
          <cell r="A150">
            <v>17577</v>
          </cell>
          <cell r="B150" t="str">
            <v>FARNIER ASSUMPTA</v>
          </cell>
          <cell r="C150" t="str">
            <v>F</v>
          </cell>
          <cell r="D150" t="str">
            <v>t</v>
          </cell>
          <cell r="E150" t="str">
            <v>FARNIER</v>
          </cell>
          <cell r="F150" t="str">
            <v>ASSUMPTA</v>
          </cell>
          <cell r="G150">
            <v>25795</v>
          </cell>
          <cell r="H150" t="str">
            <v>45 ans, 5 mois et 28 jours</v>
          </cell>
          <cell r="I150">
            <v>45</v>
          </cell>
          <cell r="J150" t="str">
            <v>41/50</v>
          </cell>
          <cell r="K150">
            <v>39266</v>
          </cell>
          <cell r="L150" t="str">
            <v>8 ans, 7 mois et 9 jours</v>
          </cell>
          <cell r="M150">
            <v>8</v>
          </cell>
          <cell r="N150" t="str">
            <v>6/10</v>
          </cell>
          <cell r="O150" t="str">
            <v>SM</v>
          </cell>
          <cell r="P150" t="str">
            <v>Barenia</v>
          </cell>
          <cell r="Q150" t="str">
            <v>68 rue voltaire</v>
          </cell>
          <cell r="R150">
            <v>69310</v>
          </cell>
          <cell r="S150" t="str">
            <v>Pierre benite</v>
          </cell>
          <cell r="T150" t="str">
            <v>2.2</v>
          </cell>
          <cell r="U150" t="str">
            <v>CDI</v>
          </cell>
          <cell r="V150" t="str">
            <v>x</v>
          </cell>
        </row>
        <row r="151">
          <cell r="A151">
            <v>82322</v>
          </cell>
          <cell r="B151" t="str">
            <v>FLORIANI ANAIS</v>
          </cell>
          <cell r="C151" t="str">
            <v>F</v>
          </cell>
          <cell r="E151" t="str">
            <v>FLORIANI</v>
          </cell>
          <cell r="F151" t="str">
            <v>ANAIS</v>
          </cell>
          <cell r="G151">
            <v>33872</v>
          </cell>
          <cell r="H151" t="str">
            <v>23 ans, 4 mois et 18 jours</v>
          </cell>
          <cell r="I151">
            <v>23</v>
          </cell>
          <cell r="J151" t="str">
            <v>21/30</v>
          </cell>
          <cell r="K151">
            <v>41372</v>
          </cell>
          <cell r="L151" t="str">
            <v>2 ans, 10 mois et 4 jours</v>
          </cell>
          <cell r="M151">
            <v>2</v>
          </cell>
          <cell r="N151" t="str">
            <v>2/5</v>
          </cell>
          <cell r="O151" t="str">
            <v>SM</v>
          </cell>
          <cell r="P151" t="str">
            <v>Formation G 25</v>
          </cell>
          <cell r="Q151" t="str">
            <v>55 rue de la glaciere</v>
          </cell>
          <cell r="R151">
            <v>69600</v>
          </cell>
          <cell r="S151" t="str">
            <v>Oullins</v>
          </cell>
        </row>
        <row r="152">
          <cell r="A152">
            <v>3304</v>
          </cell>
          <cell r="B152" t="str">
            <v>FOREST CELINE</v>
          </cell>
          <cell r="C152" t="str">
            <v>F</v>
          </cell>
          <cell r="D152" t="str">
            <v>t</v>
          </cell>
          <cell r="E152" t="str">
            <v>FOREST</v>
          </cell>
          <cell r="F152" t="str">
            <v>CELINE</v>
          </cell>
          <cell r="G152">
            <v>23897</v>
          </cell>
          <cell r="H152" t="str">
            <v>50 ans, 8 mois et 8 jours</v>
          </cell>
          <cell r="I152">
            <v>50</v>
          </cell>
          <cell r="J152" t="str">
            <v>41/50</v>
          </cell>
          <cell r="K152">
            <v>31898</v>
          </cell>
          <cell r="L152" t="str">
            <v>28 ans, 9 mois et 11 jours</v>
          </cell>
          <cell r="M152">
            <v>28</v>
          </cell>
          <cell r="N152" t="str">
            <v>26 et plus</v>
          </cell>
          <cell r="O152" t="str">
            <v>SM</v>
          </cell>
          <cell r="P152" t="str">
            <v>Barenia</v>
          </cell>
          <cell r="Q152" t="str">
            <v>Le hameau missilieuse</v>
          </cell>
          <cell r="R152">
            <v>69440</v>
          </cell>
          <cell r="S152" t="str">
            <v>Saint maurice sur dargoire</v>
          </cell>
          <cell r="T152" t="str">
            <v>3.2</v>
          </cell>
          <cell r="U152" t="str">
            <v>CDI</v>
          </cell>
        </row>
        <row r="153">
          <cell r="A153">
            <v>3476</v>
          </cell>
          <cell r="B153" t="str">
            <v>FOREST LAURENT</v>
          </cell>
          <cell r="C153" t="str">
            <v>H</v>
          </cell>
          <cell r="D153" t="str">
            <v>t</v>
          </cell>
          <cell r="E153" t="str">
            <v>FOREST</v>
          </cell>
          <cell r="F153" t="str">
            <v>LAURENT</v>
          </cell>
          <cell r="G153">
            <v>25635</v>
          </cell>
          <cell r="H153" t="str">
            <v>45 ans, 11 mois et 4 jours</v>
          </cell>
          <cell r="I153">
            <v>45</v>
          </cell>
          <cell r="J153" t="str">
            <v>41/50</v>
          </cell>
          <cell r="K153">
            <v>33042</v>
          </cell>
          <cell r="L153" t="str">
            <v>25 ans, 7 mois et 25 jours</v>
          </cell>
          <cell r="M153">
            <v>25</v>
          </cell>
          <cell r="N153" t="str">
            <v>21/25</v>
          </cell>
          <cell r="O153" t="str">
            <v>ENC</v>
          </cell>
          <cell r="P153" t="str">
            <v>Chamonix</v>
          </cell>
          <cell r="Q153" t="str">
            <v>Le hameau missilieuse</v>
          </cell>
          <cell r="R153">
            <v>69440</v>
          </cell>
          <cell r="S153" t="str">
            <v>Saint maurice sur dargoire</v>
          </cell>
          <cell r="T153" t="str">
            <v>4.3</v>
          </cell>
          <cell r="U153" t="str">
            <v>CDI</v>
          </cell>
        </row>
        <row r="154">
          <cell r="A154">
            <v>15678</v>
          </cell>
          <cell r="B154" t="str">
            <v>FORET BEATRICE</v>
          </cell>
          <cell r="C154" t="str">
            <v>F</v>
          </cell>
          <cell r="D154" t="str">
            <v>s</v>
          </cell>
          <cell r="E154" t="str">
            <v>FORET</v>
          </cell>
          <cell r="F154" t="str">
            <v>BEATRICE</v>
          </cell>
          <cell r="G154">
            <v>27854</v>
          </cell>
          <cell r="H154" t="str">
            <v>39 ans, 10 mois et 8 jours</v>
          </cell>
          <cell r="I154">
            <v>39</v>
          </cell>
          <cell r="J154" t="str">
            <v>31/40</v>
          </cell>
          <cell r="K154">
            <v>38322</v>
          </cell>
          <cell r="L154" t="str">
            <v>11 ans, 2 mois et 11 jours</v>
          </cell>
          <cell r="M154">
            <v>11</v>
          </cell>
          <cell r="N154" t="str">
            <v>11/15</v>
          </cell>
          <cell r="O154" t="str">
            <v>Ass logistique</v>
          </cell>
          <cell r="P154" t="str">
            <v>LOG</v>
          </cell>
          <cell r="T154" t="str">
            <v>3.2</v>
          </cell>
          <cell r="U154" t="str">
            <v>CDI</v>
          </cell>
        </row>
        <row r="155">
          <cell r="A155">
            <v>18701</v>
          </cell>
          <cell r="B155" t="str">
            <v>FOURNIER CHRISTIAN</v>
          </cell>
          <cell r="C155" t="str">
            <v>H</v>
          </cell>
          <cell r="D155" t="str">
            <v>c</v>
          </cell>
          <cell r="E155" t="str">
            <v>FOURNIER</v>
          </cell>
          <cell r="F155" t="str">
            <v>CHRISTIAN</v>
          </cell>
          <cell r="G155">
            <v>25919</v>
          </cell>
          <cell r="H155" t="str">
            <v>45 ans, 1 mois et 26 jours</v>
          </cell>
          <cell r="I155">
            <v>45</v>
          </cell>
          <cell r="J155" t="str">
            <v>41/50</v>
          </cell>
          <cell r="K155">
            <v>39615</v>
          </cell>
          <cell r="L155" t="str">
            <v>7 ans, 7 mois et 27 jours</v>
          </cell>
          <cell r="M155">
            <v>7</v>
          </cell>
          <cell r="N155" t="str">
            <v>6/10</v>
          </cell>
          <cell r="O155" t="str">
            <v>COUPEUR</v>
          </cell>
          <cell r="P155" t="str">
            <v>Graphite</v>
          </cell>
          <cell r="Q155" t="str">
            <v>37 rue du president H Herriot</v>
          </cell>
          <cell r="R155" t="str">
            <v>69Graphite</v>
          </cell>
          <cell r="S155" t="str">
            <v>VENISSIEUX</v>
          </cell>
          <cell r="T155" t="str">
            <v>2.1</v>
          </cell>
          <cell r="U155" t="str">
            <v>CDI</v>
          </cell>
        </row>
        <row r="156">
          <cell r="A156">
            <v>81188</v>
          </cell>
          <cell r="B156" t="str">
            <v>FRAINEAU MAELLE</v>
          </cell>
          <cell r="C156" t="str">
            <v>F</v>
          </cell>
          <cell r="D156" t="str">
            <v>t</v>
          </cell>
          <cell r="E156" t="str">
            <v>FRAINEAU</v>
          </cell>
          <cell r="F156" t="str">
            <v>MAELLE</v>
          </cell>
          <cell r="G156">
            <v>32607</v>
          </cell>
          <cell r="H156" t="str">
            <v>26 ans, 10 mois et 3 jours</v>
          </cell>
          <cell r="I156">
            <v>26</v>
          </cell>
          <cell r="J156" t="str">
            <v>21/30</v>
          </cell>
          <cell r="K156">
            <v>41064</v>
          </cell>
          <cell r="L156" t="str">
            <v>3 ans, 8 mois et 8 jours</v>
          </cell>
          <cell r="M156">
            <v>3</v>
          </cell>
          <cell r="N156" t="str">
            <v>2/5</v>
          </cell>
          <cell r="O156" t="str">
            <v>SM</v>
          </cell>
          <cell r="P156" t="str">
            <v>Evercalf</v>
          </cell>
          <cell r="Q156" t="str">
            <v>15 rue de Janicu
Les allées du parc 
bat C</v>
          </cell>
          <cell r="R156">
            <v>69530</v>
          </cell>
          <cell r="S156" t="str">
            <v>BRIGNAIS</v>
          </cell>
          <cell r="T156" t="str">
            <v>2.1</v>
          </cell>
          <cell r="U156" t="str">
            <v>CDD</v>
          </cell>
        </row>
        <row r="157">
          <cell r="A157">
            <v>82475</v>
          </cell>
          <cell r="B157" t="str">
            <v>FRANCHI REGIS</v>
          </cell>
          <cell r="C157" t="str">
            <v>H</v>
          </cell>
          <cell r="D157" t="str">
            <v>S</v>
          </cell>
          <cell r="E157" t="str">
            <v>FRANCHI</v>
          </cell>
          <cell r="F157" t="str">
            <v>REGIS</v>
          </cell>
          <cell r="G157">
            <v>24859</v>
          </cell>
          <cell r="H157" t="str">
            <v>48 ans, 0 mois et 21 jours</v>
          </cell>
          <cell r="I157">
            <v>48</v>
          </cell>
          <cell r="J157" t="str">
            <v>41/50</v>
          </cell>
          <cell r="K157">
            <v>41456</v>
          </cell>
          <cell r="L157" t="str">
            <v>2 ans, 7 mois et 11 jours</v>
          </cell>
          <cell r="M157">
            <v>2</v>
          </cell>
          <cell r="N157" t="str">
            <v>2/5</v>
          </cell>
          <cell r="O157" t="str">
            <v>dircteur de site</v>
          </cell>
          <cell r="Q157" t="str">
            <v>10 rue des belvederes</v>
          </cell>
          <cell r="R157">
            <v>38080</v>
          </cell>
          <cell r="S157" t="str">
            <v>L'isle d'abeau</v>
          </cell>
          <cell r="U157" t="str">
            <v>CDD</v>
          </cell>
        </row>
        <row r="158">
          <cell r="A158">
            <v>11260</v>
          </cell>
          <cell r="B158" t="str">
            <v>FRASCA NADJET</v>
          </cell>
          <cell r="C158" t="str">
            <v>F</v>
          </cell>
          <cell r="D158" t="str">
            <v>t</v>
          </cell>
          <cell r="E158" t="str">
            <v>FRASCA</v>
          </cell>
          <cell r="F158" t="str">
            <v>NADJET</v>
          </cell>
          <cell r="G158">
            <v>28661</v>
          </cell>
          <cell r="H158" t="str">
            <v>37 ans, 7 mois et 23 jours</v>
          </cell>
          <cell r="I158">
            <v>37</v>
          </cell>
          <cell r="J158" t="str">
            <v>31/40</v>
          </cell>
          <cell r="K158">
            <v>37754</v>
          </cell>
          <cell r="L158" t="str">
            <v>12 ans, 8 mois et 30 jours</v>
          </cell>
          <cell r="M158">
            <v>12</v>
          </cell>
          <cell r="N158" t="str">
            <v>11/15</v>
          </cell>
          <cell r="O158" t="str">
            <v>SM</v>
          </cell>
          <cell r="P158" t="str">
            <v>Evercalf</v>
          </cell>
          <cell r="Q158" t="str">
            <v>9 rue de condomar</v>
          </cell>
          <cell r="R158">
            <v>69320</v>
          </cell>
          <cell r="S158" t="str">
            <v>Feysin</v>
          </cell>
          <cell r="T158" t="str">
            <v>2.1</v>
          </cell>
          <cell r="U158" t="str">
            <v>CDI</v>
          </cell>
        </row>
        <row r="159">
          <cell r="A159">
            <v>81198</v>
          </cell>
          <cell r="B159" t="str">
            <v>FURNION HELENE</v>
          </cell>
          <cell r="C159" t="str">
            <v>F</v>
          </cell>
          <cell r="D159" t="str">
            <v>c</v>
          </cell>
          <cell r="E159" t="str">
            <v>FURNION</v>
          </cell>
          <cell r="F159" t="str">
            <v>HELENE</v>
          </cell>
          <cell r="G159">
            <v>24683</v>
          </cell>
          <cell r="H159" t="str">
            <v>48 ans, 6 mois et 13 jours</v>
          </cell>
          <cell r="I159">
            <v>48</v>
          </cell>
          <cell r="J159" t="str">
            <v>41/50</v>
          </cell>
          <cell r="K159">
            <v>41071</v>
          </cell>
          <cell r="L159" t="str">
            <v>3 ans, 8 mois et 1 jours</v>
          </cell>
          <cell r="M159">
            <v>3</v>
          </cell>
          <cell r="N159" t="str">
            <v>2/5</v>
          </cell>
          <cell r="O159" t="str">
            <v>Preparatrice coupe</v>
          </cell>
          <cell r="P159" t="str">
            <v>graphite</v>
          </cell>
          <cell r="U159" t="str">
            <v>CDI</v>
          </cell>
        </row>
        <row r="160">
          <cell r="A160">
            <v>7743</v>
          </cell>
          <cell r="B160" t="str">
            <v>GACHE NATHALIE</v>
          </cell>
          <cell r="C160" t="str">
            <v>F</v>
          </cell>
          <cell r="D160" t="str">
            <v>c</v>
          </cell>
          <cell r="E160" t="str">
            <v>GACHE</v>
          </cell>
          <cell r="F160" t="str">
            <v>NATHALIE</v>
          </cell>
          <cell r="G160">
            <v>26333</v>
          </cell>
          <cell r="H160" t="str">
            <v>44 ans, 0 mois et 8 jours</v>
          </cell>
          <cell r="I160">
            <v>44</v>
          </cell>
          <cell r="J160" t="str">
            <v>41/50</v>
          </cell>
          <cell r="K160">
            <v>33664</v>
          </cell>
          <cell r="L160" t="str">
            <v>23 ans, 11 mois et 11 jours</v>
          </cell>
          <cell r="M160">
            <v>23</v>
          </cell>
          <cell r="N160" t="str">
            <v>21/25</v>
          </cell>
          <cell r="O160" t="str">
            <v>RENFORT</v>
          </cell>
          <cell r="P160" t="str">
            <v>Saphir</v>
          </cell>
          <cell r="T160" t="str">
            <v>2.3</v>
          </cell>
          <cell r="U160" t="str">
            <v>CDI</v>
          </cell>
        </row>
        <row r="161">
          <cell r="A161">
            <v>7717</v>
          </cell>
          <cell r="B161" t="str">
            <v>GALLARDO EMMANUELLE</v>
          </cell>
          <cell r="C161" t="str">
            <v>F</v>
          </cell>
          <cell r="D161" t="str">
            <v>t</v>
          </cell>
          <cell r="E161" t="str">
            <v>GALLARDO</v>
          </cell>
          <cell r="F161" t="str">
            <v>EMMANUELLE</v>
          </cell>
          <cell r="G161">
            <v>24610</v>
          </cell>
          <cell r="H161" t="str">
            <v>48 ans, 8 mois et 25 jours</v>
          </cell>
          <cell r="I161">
            <v>48</v>
          </cell>
          <cell r="J161" t="str">
            <v>41/50</v>
          </cell>
          <cell r="K161">
            <v>33786</v>
          </cell>
          <cell r="L161" t="str">
            <v>23 ans, 7 mois et 11 jours</v>
          </cell>
          <cell r="M161">
            <v>23</v>
          </cell>
          <cell r="N161" t="str">
            <v>21/25</v>
          </cell>
          <cell r="O161" t="str">
            <v>SM</v>
          </cell>
          <cell r="P161" t="str">
            <v>Courchevel</v>
          </cell>
          <cell r="Q161" t="str">
            <v xml:space="preserve">37 chemin du couvent </v>
          </cell>
          <cell r="R161">
            <v>38150</v>
          </cell>
          <cell r="S161" t="str">
            <v>Roussillon</v>
          </cell>
          <cell r="T161" t="str">
            <v>3.2</v>
          </cell>
          <cell r="U161" t="str">
            <v>CDI</v>
          </cell>
        </row>
        <row r="162">
          <cell r="A162">
            <v>3265</v>
          </cell>
          <cell r="B162" t="str">
            <v>GALLOIS VALERIE</v>
          </cell>
          <cell r="C162" t="str">
            <v>F</v>
          </cell>
          <cell r="D162" t="str">
            <v>t</v>
          </cell>
          <cell r="E162" t="str">
            <v>GALLOIS</v>
          </cell>
          <cell r="F162" t="str">
            <v>VALERIE</v>
          </cell>
          <cell r="G162">
            <v>26160</v>
          </cell>
          <cell r="H162" t="str">
            <v>44 ans, 5 mois et 28 jours</v>
          </cell>
          <cell r="I162">
            <v>44</v>
          </cell>
          <cell r="J162" t="str">
            <v>41/50</v>
          </cell>
          <cell r="K162">
            <v>33119</v>
          </cell>
          <cell r="L162" t="str">
            <v>25 ans, 5 mois et 9 jours</v>
          </cell>
          <cell r="M162">
            <v>25</v>
          </cell>
          <cell r="N162" t="str">
            <v>21/25</v>
          </cell>
          <cell r="O162" t="str">
            <v>SM</v>
          </cell>
          <cell r="P162" t="str">
            <v>Croco</v>
          </cell>
          <cell r="Q162" t="str">
            <v>11 avenue Paul Doumer</v>
          </cell>
          <cell r="R162">
            <v>69630</v>
          </cell>
          <cell r="S162" t="str">
            <v>chaponnost</v>
          </cell>
          <cell r="T162" t="str">
            <v>3.2</v>
          </cell>
          <cell r="U162" t="str">
            <v>CDI</v>
          </cell>
        </row>
        <row r="163">
          <cell r="A163">
            <v>20163</v>
          </cell>
          <cell r="B163" t="str">
            <v>GALLON CELINE</v>
          </cell>
          <cell r="C163" t="str">
            <v>F</v>
          </cell>
          <cell r="D163" t="str">
            <v>t</v>
          </cell>
          <cell r="E163" t="str">
            <v>GALLON</v>
          </cell>
          <cell r="F163" t="str">
            <v>CELINE</v>
          </cell>
          <cell r="G163">
            <v>29141</v>
          </cell>
          <cell r="H163" t="str">
            <v>36 ans, 3 mois et 30 jours</v>
          </cell>
          <cell r="I163">
            <v>36</v>
          </cell>
          <cell r="J163" t="str">
            <v>31/40</v>
          </cell>
          <cell r="K163">
            <v>40259</v>
          </cell>
          <cell r="L163" t="str">
            <v>5 ans, 10 mois et 21 jours</v>
          </cell>
          <cell r="M163">
            <v>5</v>
          </cell>
          <cell r="N163" t="str">
            <v>2/5</v>
          </cell>
          <cell r="O163" t="str">
            <v>SM</v>
          </cell>
          <cell r="P163" t="str">
            <v>Barenia</v>
          </cell>
          <cell r="Q163" t="str">
            <v>2 rue des coquelicots</v>
          </cell>
          <cell r="R163">
            <v>69780</v>
          </cell>
          <cell r="S163" t="str">
            <v>Moins</v>
          </cell>
          <cell r="T163" t="str">
            <v>2.1</v>
          </cell>
          <cell r="U163" t="str">
            <v>CDI</v>
          </cell>
        </row>
        <row r="164">
          <cell r="A164">
            <v>7294</v>
          </cell>
          <cell r="B164" t="str">
            <v>GANAN NATHALIE</v>
          </cell>
          <cell r="C164" t="str">
            <v>F</v>
          </cell>
          <cell r="D164" t="str">
            <v>t</v>
          </cell>
          <cell r="E164" t="str">
            <v>GANAN</v>
          </cell>
          <cell r="F164" t="str">
            <v>NATHALIE</v>
          </cell>
          <cell r="G164">
            <v>25975</v>
          </cell>
          <cell r="H164" t="str">
            <v>45 ans, 0 mois et 1 jours</v>
          </cell>
          <cell r="I164">
            <v>45</v>
          </cell>
          <cell r="J164" t="str">
            <v>41/50</v>
          </cell>
          <cell r="K164">
            <v>34519</v>
          </cell>
          <cell r="L164" t="str">
            <v>21 ans, 7 mois et 8 jours</v>
          </cell>
          <cell r="M164">
            <v>21</v>
          </cell>
          <cell r="N164" t="str">
            <v>21/25</v>
          </cell>
          <cell r="O164" t="str">
            <v>SM</v>
          </cell>
          <cell r="P164" t="str">
            <v>Gulliver</v>
          </cell>
          <cell r="Q164" t="str">
            <v>rue du port</v>
          </cell>
          <cell r="R164">
            <v>42520</v>
          </cell>
          <cell r="S164" t="str">
            <v>Saint pierre de bœuf</v>
          </cell>
          <cell r="T164" t="str">
            <v>3.1</v>
          </cell>
          <cell r="U164" t="str">
            <v>CDI</v>
          </cell>
        </row>
        <row r="165">
          <cell r="A165">
            <v>2976</v>
          </cell>
          <cell r="B165" t="str">
            <v>GARCIA GREGORY</v>
          </cell>
          <cell r="C165" t="str">
            <v>H</v>
          </cell>
          <cell r="D165" t="str">
            <v>t</v>
          </cell>
          <cell r="E165" t="str">
            <v>GARCIA</v>
          </cell>
          <cell r="F165" t="str">
            <v>GREGORY</v>
          </cell>
          <cell r="G165">
            <v>26459</v>
          </cell>
          <cell r="H165" t="str">
            <v>43 ans, 8 mois et 3 jours</v>
          </cell>
          <cell r="I165">
            <v>43</v>
          </cell>
          <cell r="J165" t="str">
            <v>41/50</v>
          </cell>
          <cell r="K165">
            <v>33119</v>
          </cell>
          <cell r="L165" t="str">
            <v>25 ans, 5 mois et 9 jours</v>
          </cell>
          <cell r="M165">
            <v>25</v>
          </cell>
          <cell r="N165" t="str">
            <v>21/25</v>
          </cell>
          <cell r="O165" t="str">
            <v>ENC</v>
          </cell>
          <cell r="P165" t="str">
            <v>fjord</v>
          </cell>
          <cell r="Q165" t="str">
            <v>5 lot. Les casardes</v>
          </cell>
          <cell r="R165">
            <v>69520</v>
          </cell>
          <cell r="S165" t="str">
            <v>Grigny</v>
          </cell>
          <cell r="T165" t="str">
            <v>4.3</v>
          </cell>
          <cell r="U165" t="str">
            <v>CDI</v>
          </cell>
        </row>
        <row r="166">
          <cell r="A166">
            <v>17439</v>
          </cell>
          <cell r="B166" t="str">
            <v>GAUDET HERVE</v>
          </cell>
          <cell r="C166" t="str">
            <v>H</v>
          </cell>
          <cell r="D166" t="str">
            <v>c</v>
          </cell>
          <cell r="E166" t="str">
            <v>GAUDET</v>
          </cell>
          <cell r="F166" t="str">
            <v>HERVE</v>
          </cell>
          <cell r="G166">
            <v>22958</v>
          </cell>
          <cell r="H166" t="str">
            <v>53 ans, 3 mois et 4 jours</v>
          </cell>
          <cell r="I166">
            <v>53</v>
          </cell>
          <cell r="J166" t="str">
            <v>51/60</v>
          </cell>
          <cell r="K166">
            <v>39204</v>
          </cell>
          <cell r="L166" t="str">
            <v>8 ans, 9 mois et 10 jours</v>
          </cell>
          <cell r="M166">
            <v>8</v>
          </cell>
          <cell r="N166" t="str">
            <v>6/10</v>
          </cell>
          <cell r="O166" t="str">
            <v>STOCK CUIR</v>
          </cell>
          <cell r="P166" t="str">
            <v>Saphir</v>
          </cell>
          <cell r="Q166" t="str">
            <v>Le Montcel</v>
          </cell>
          <cell r="R166">
            <v>69850</v>
          </cell>
          <cell r="S166" t="str">
            <v>Saint martin en haut</v>
          </cell>
          <cell r="T166" t="str">
            <v>2.1</v>
          </cell>
          <cell r="U166" t="str">
            <v>CDI</v>
          </cell>
        </row>
        <row r="167">
          <cell r="A167">
            <v>82699</v>
          </cell>
          <cell r="B167" t="str">
            <v>GAUTHIER JEREMY</v>
          </cell>
          <cell r="C167" t="str">
            <v>H</v>
          </cell>
          <cell r="E167" t="str">
            <v>GAUTHIER</v>
          </cell>
          <cell r="F167" t="str">
            <v>JEREMY</v>
          </cell>
          <cell r="G167">
            <v>31825</v>
          </cell>
          <cell r="H167" t="str">
            <v>28 ans, 11 mois et 26 jours</v>
          </cell>
          <cell r="I167">
            <v>28</v>
          </cell>
          <cell r="J167" t="str">
            <v>21/30</v>
          </cell>
          <cell r="K167">
            <v>41463</v>
          </cell>
          <cell r="L167" t="str">
            <v>2 ans, 7 mois et 4 jours</v>
          </cell>
          <cell r="M167">
            <v>2</v>
          </cell>
          <cell r="N167" t="str">
            <v>2/5</v>
          </cell>
          <cell r="O167" t="str">
            <v>SM</v>
          </cell>
          <cell r="P167" t="str">
            <v>barenia</v>
          </cell>
          <cell r="Q167" t="str">
            <v>21 boulevard des tuilleries</v>
          </cell>
          <cell r="R167">
            <v>69300</v>
          </cell>
          <cell r="S167" t="str">
            <v>Bourgoin Jallieu</v>
          </cell>
          <cell r="T167" t="str">
            <v>barenia</v>
          </cell>
          <cell r="U167" t="str">
            <v>CDD</v>
          </cell>
        </row>
        <row r="168">
          <cell r="A168">
            <v>4109</v>
          </cell>
          <cell r="B168" t="str">
            <v>GAVIN MAURIZIO</v>
          </cell>
          <cell r="C168" t="str">
            <v>H</v>
          </cell>
          <cell r="D168" t="str">
            <v>c</v>
          </cell>
          <cell r="E168" t="str">
            <v>GAVIN</v>
          </cell>
          <cell r="F168" t="str">
            <v>MAURIZIO</v>
          </cell>
          <cell r="G168">
            <v>20652</v>
          </cell>
          <cell r="H168" t="str">
            <v>59 ans, 6 mois et 27 jours</v>
          </cell>
          <cell r="I168">
            <v>59</v>
          </cell>
          <cell r="J168" t="str">
            <v>51/60</v>
          </cell>
          <cell r="K168">
            <v>36871</v>
          </cell>
          <cell r="L168" t="str">
            <v>15 ans, 2 mois et 1 jours</v>
          </cell>
          <cell r="M168">
            <v>15</v>
          </cell>
          <cell r="N168" t="str">
            <v>11/15</v>
          </cell>
          <cell r="O168" t="str">
            <v>COUPEUR</v>
          </cell>
          <cell r="P168" t="str">
            <v>Iris</v>
          </cell>
          <cell r="Q168" t="str">
            <v>res de l'etang, 90chaussée de l'etang</v>
          </cell>
          <cell r="R168">
            <v>38090</v>
          </cell>
          <cell r="S168" t="str">
            <v>Villefontaine</v>
          </cell>
          <cell r="T168" t="str">
            <v>3.1</v>
          </cell>
          <cell r="U168" t="str">
            <v>CDI</v>
          </cell>
        </row>
        <row r="169">
          <cell r="A169">
            <v>3441</v>
          </cell>
          <cell r="B169" t="str">
            <v>GAYRAL FRANCOISE</v>
          </cell>
          <cell r="C169" t="str">
            <v>F</v>
          </cell>
          <cell r="D169" t="str">
            <v>t</v>
          </cell>
          <cell r="E169" t="str">
            <v>GAYRAL</v>
          </cell>
          <cell r="F169" t="str">
            <v>FRANCOISE</v>
          </cell>
          <cell r="G169">
            <v>25234</v>
          </cell>
          <cell r="H169" t="str">
            <v>47 ans, 0 mois et 12 jours</v>
          </cell>
          <cell r="I169">
            <v>47</v>
          </cell>
          <cell r="J169" t="str">
            <v>41/50</v>
          </cell>
          <cell r="K169">
            <v>33161</v>
          </cell>
          <cell r="L169" t="str">
            <v>25 ans, 3 mois et 28 jours</v>
          </cell>
          <cell r="M169">
            <v>25</v>
          </cell>
          <cell r="N169" t="str">
            <v>21/25</v>
          </cell>
          <cell r="O169" t="str">
            <v>SM</v>
          </cell>
          <cell r="P169" t="str">
            <v>Barenia</v>
          </cell>
          <cell r="T169" t="str">
            <v>3.1</v>
          </cell>
          <cell r="U169" t="str">
            <v>CDI</v>
          </cell>
        </row>
        <row r="170">
          <cell r="A170">
            <v>2459</v>
          </cell>
          <cell r="B170" t="str">
            <v>GELAS ROSALBA</v>
          </cell>
          <cell r="C170" t="str">
            <v>F</v>
          </cell>
          <cell r="D170" t="str">
            <v>t</v>
          </cell>
          <cell r="E170" t="str">
            <v>GELAS</v>
          </cell>
          <cell r="F170" t="str">
            <v>ROSALBA</v>
          </cell>
          <cell r="G170">
            <v>26212</v>
          </cell>
          <cell r="H170" t="str">
            <v>44 ans, 4 mois et 6 jours</v>
          </cell>
          <cell r="I170">
            <v>44</v>
          </cell>
          <cell r="J170" t="str">
            <v>41/50</v>
          </cell>
          <cell r="K170">
            <v>35156</v>
          </cell>
          <cell r="L170" t="str">
            <v>19 ans, 10 mois et 11 jours</v>
          </cell>
          <cell r="M170">
            <v>19</v>
          </cell>
          <cell r="N170" t="str">
            <v>16/20</v>
          </cell>
          <cell r="O170" t="str">
            <v>SM</v>
          </cell>
          <cell r="P170" t="str">
            <v>Gulliver</v>
          </cell>
          <cell r="T170" t="str">
            <v>3.1</v>
          </cell>
          <cell r="U170" t="str">
            <v>CDI</v>
          </cell>
        </row>
        <row r="171">
          <cell r="A171">
            <v>9885</v>
          </cell>
          <cell r="B171" t="str">
            <v>GERIN SONIA</v>
          </cell>
          <cell r="C171" t="str">
            <v>F</v>
          </cell>
          <cell r="D171" t="str">
            <v>t</v>
          </cell>
          <cell r="E171" t="str">
            <v>GERIN</v>
          </cell>
          <cell r="F171" t="str">
            <v>SONIA</v>
          </cell>
          <cell r="G171">
            <v>29839</v>
          </cell>
          <cell r="H171" t="str">
            <v>34 ans, 5 mois et 2 jours</v>
          </cell>
          <cell r="I171">
            <v>34</v>
          </cell>
          <cell r="J171" t="str">
            <v>31/40</v>
          </cell>
          <cell r="K171">
            <v>41512</v>
          </cell>
          <cell r="L171" t="str">
            <v>2 ans, 5 mois et 17 jours</v>
          </cell>
          <cell r="M171">
            <v>2</v>
          </cell>
          <cell r="N171" t="str">
            <v>2/5</v>
          </cell>
          <cell r="O171" t="str">
            <v>SM</v>
          </cell>
          <cell r="P171" t="str">
            <v>Courchevel</v>
          </cell>
          <cell r="U171" t="str">
            <v>CDI</v>
          </cell>
        </row>
        <row r="172">
          <cell r="A172">
            <v>18270</v>
          </cell>
          <cell r="B172" t="str">
            <v>GHIDETTI ANAIS</v>
          </cell>
          <cell r="C172" t="str">
            <v>F</v>
          </cell>
          <cell r="D172" t="str">
            <v>t</v>
          </cell>
          <cell r="E172" t="str">
            <v>GHIDETTI</v>
          </cell>
          <cell r="F172" t="str">
            <v>ANAIS</v>
          </cell>
          <cell r="G172">
            <v>31488</v>
          </cell>
          <cell r="H172" t="str">
            <v>29 ans, 10 mois et 26 jours</v>
          </cell>
          <cell r="I172">
            <v>29</v>
          </cell>
          <cell r="J172" t="str">
            <v>21/30</v>
          </cell>
          <cell r="K172">
            <v>39527</v>
          </cell>
          <cell r="L172" t="str">
            <v>7 ans, 10 mois et 23 jours</v>
          </cell>
          <cell r="M172">
            <v>7</v>
          </cell>
          <cell r="N172" t="str">
            <v>6/10</v>
          </cell>
          <cell r="O172" t="str">
            <v>SM</v>
          </cell>
          <cell r="P172" t="str">
            <v>Fjord</v>
          </cell>
          <cell r="Q172" t="str">
            <v>4 chemin du vallon</v>
          </cell>
          <cell r="R172">
            <v>69110</v>
          </cell>
          <cell r="S172" t="str">
            <v>Sainte foy les lyon</v>
          </cell>
          <cell r="T172" t="str">
            <v>2.1</v>
          </cell>
          <cell r="U172" t="str">
            <v>CDI</v>
          </cell>
        </row>
        <row r="173">
          <cell r="A173">
            <v>3425</v>
          </cell>
          <cell r="B173" t="str">
            <v>GIACOMINO-PIERRISNARD PATRICIA</v>
          </cell>
          <cell r="C173" t="str">
            <v>F</v>
          </cell>
          <cell r="D173" t="str">
            <v>s</v>
          </cell>
          <cell r="E173" t="str">
            <v>GIACOMINO-PIERRISNARD</v>
          </cell>
          <cell r="F173" t="str">
            <v>PATRICIA</v>
          </cell>
          <cell r="G173">
            <v>21886</v>
          </cell>
          <cell r="H173" t="str">
            <v>56 ans, 2 mois et 10 jours</v>
          </cell>
          <cell r="I173">
            <v>56</v>
          </cell>
          <cell r="J173" t="str">
            <v>51/60</v>
          </cell>
          <cell r="K173">
            <v>32678</v>
          </cell>
          <cell r="L173" t="str">
            <v>26 ans, 7 mois et 24 jours</v>
          </cell>
          <cell r="M173">
            <v>26</v>
          </cell>
          <cell r="N173" t="str">
            <v>26 et plus</v>
          </cell>
          <cell r="O173" t="str">
            <v>CONTRÔLE QUALITÉ</v>
          </cell>
          <cell r="P173" t="str">
            <v>logistique</v>
          </cell>
          <cell r="T173" t="str">
            <v>2.3</v>
          </cell>
          <cell r="U173" t="str">
            <v>CDI</v>
          </cell>
        </row>
        <row r="174">
          <cell r="A174">
            <v>20234</v>
          </cell>
          <cell r="B174" t="str">
            <v>GIONGHI FRANK</v>
          </cell>
          <cell r="C174" t="str">
            <v>H</v>
          </cell>
          <cell r="D174" t="str">
            <v>t</v>
          </cell>
          <cell r="E174" t="str">
            <v>GIONGHI</v>
          </cell>
          <cell r="F174" t="str">
            <v>FRANK</v>
          </cell>
          <cell r="G174">
            <v>26314</v>
          </cell>
          <cell r="H174" t="str">
            <v>44 ans, 0 mois et 27 jours</v>
          </cell>
          <cell r="I174">
            <v>44</v>
          </cell>
          <cell r="J174" t="str">
            <v>41/50</v>
          </cell>
          <cell r="K174">
            <v>35233</v>
          </cell>
          <cell r="L174" t="str">
            <v>19 ans, 7 mois et 26 jours</v>
          </cell>
          <cell r="M174">
            <v>19</v>
          </cell>
          <cell r="N174" t="str">
            <v>16/20</v>
          </cell>
          <cell r="O174" t="str">
            <v>SM</v>
          </cell>
          <cell r="P174" t="str">
            <v>courchevel</v>
          </cell>
          <cell r="Q174" t="str">
            <v>218 Rue des Forsythia, village du chat</v>
          </cell>
          <cell r="R174">
            <v>16220</v>
          </cell>
          <cell r="S174" t="str">
            <v>ECURAS</v>
          </cell>
          <cell r="T174" t="str">
            <v>3.3</v>
          </cell>
          <cell r="U174" t="str">
            <v>CDI</v>
          </cell>
        </row>
        <row r="175">
          <cell r="A175">
            <v>80404</v>
          </cell>
          <cell r="B175" t="str">
            <v>GIRAUD CELINE</v>
          </cell>
          <cell r="C175" t="str">
            <v>F</v>
          </cell>
          <cell r="D175" t="str">
            <v>t</v>
          </cell>
          <cell r="E175" t="str">
            <v>GIRAUD</v>
          </cell>
          <cell r="F175" t="str">
            <v>CELINE</v>
          </cell>
          <cell r="G175">
            <v>26807</v>
          </cell>
          <cell r="H175" t="str">
            <v>42 ans, 8 mois et 20 jours</v>
          </cell>
          <cell r="I175">
            <v>42</v>
          </cell>
          <cell r="J175" t="str">
            <v>41/50</v>
          </cell>
          <cell r="K175">
            <v>40736</v>
          </cell>
          <cell r="L175" t="str">
            <v>4 ans, 7 mois et 0 jours</v>
          </cell>
          <cell r="M175">
            <v>4</v>
          </cell>
          <cell r="N175" t="str">
            <v>2/5</v>
          </cell>
          <cell r="O175" t="str">
            <v>SM</v>
          </cell>
          <cell r="P175" t="str">
            <v>Swift</v>
          </cell>
          <cell r="Q175" t="str">
            <v xml:space="preserve">464, Lieu-dit La Coupe </v>
          </cell>
          <cell r="R175">
            <v>38780</v>
          </cell>
          <cell r="S175" t="str">
            <v>Estrablin</v>
          </cell>
          <cell r="T175" t="str">
            <v>1.3</v>
          </cell>
          <cell r="U175" t="str">
            <v>CDD</v>
          </cell>
        </row>
        <row r="176">
          <cell r="A176">
            <v>4049</v>
          </cell>
          <cell r="B176" t="str">
            <v>GIRAUDON FABRICE</v>
          </cell>
          <cell r="C176" t="str">
            <v>H</v>
          </cell>
          <cell r="D176" t="str">
            <v>c</v>
          </cell>
          <cell r="E176" t="str">
            <v>GIRAUDON</v>
          </cell>
          <cell r="F176" t="str">
            <v>FABRICE</v>
          </cell>
          <cell r="G176">
            <v>24103</v>
          </cell>
          <cell r="H176" t="str">
            <v>50 ans, 1 mois et 16 jours</v>
          </cell>
          <cell r="I176">
            <v>50</v>
          </cell>
          <cell r="J176" t="str">
            <v>41/50</v>
          </cell>
          <cell r="K176">
            <v>32909</v>
          </cell>
          <cell r="L176" t="str">
            <v>26 ans, 0 mois et 7 jours</v>
          </cell>
          <cell r="M176">
            <v>26</v>
          </cell>
          <cell r="N176" t="str">
            <v>26 et plus</v>
          </cell>
          <cell r="P176" t="str">
            <v>graphite</v>
          </cell>
          <cell r="Q176" t="str">
            <v>Les grenouilleres</v>
          </cell>
          <cell r="R176">
            <v>38550</v>
          </cell>
          <cell r="S176" t="str">
            <v>Auberives sur vareze</v>
          </cell>
          <cell r="T176" t="str">
            <v>3.2</v>
          </cell>
          <cell r="U176" t="str">
            <v>CDI</v>
          </cell>
        </row>
        <row r="177">
          <cell r="A177">
            <v>18276</v>
          </cell>
          <cell r="B177" t="str">
            <v>GODET HELENE</v>
          </cell>
          <cell r="C177" t="str">
            <v>F</v>
          </cell>
          <cell r="D177" t="str">
            <v>t</v>
          </cell>
          <cell r="E177" t="str">
            <v>GODET</v>
          </cell>
          <cell r="F177" t="str">
            <v>HELENE</v>
          </cell>
          <cell r="G177">
            <v>25976</v>
          </cell>
          <cell r="H177" t="str">
            <v>45 ans, 0 mois et 0 jours</v>
          </cell>
          <cell r="I177">
            <v>45</v>
          </cell>
          <cell r="J177" t="str">
            <v>41/50</v>
          </cell>
          <cell r="K177">
            <v>39527</v>
          </cell>
          <cell r="L177" t="str">
            <v>7 ans, 10 mois et 23 jours</v>
          </cell>
          <cell r="M177">
            <v>7</v>
          </cell>
          <cell r="N177" t="str">
            <v>6/10</v>
          </cell>
          <cell r="O177" t="str">
            <v>SM</v>
          </cell>
          <cell r="P177" t="str">
            <v>Chamonix</v>
          </cell>
          <cell r="Q177" t="str">
            <v>8 rue des sorbieres</v>
          </cell>
          <cell r="R177">
            <v>69380</v>
          </cell>
          <cell r="S177" t="str">
            <v>chazay d'azegues</v>
          </cell>
          <cell r="T177" t="str">
            <v>2.1</v>
          </cell>
          <cell r="U177" t="str">
            <v>CDI</v>
          </cell>
        </row>
        <row r="178">
          <cell r="A178">
            <v>4233</v>
          </cell>
          <cell r="B178" t="str">
            <v>GOMES LURDES</v>
          </cell>
          <cell r="C178" t="str">
            <v>F</v>
          </cell>
          <cell r="D178" t="str">
            <v>t</v>
          </cell>
          <cell r="E178" t="str">
            <v>GOMES</v>
          </cell>
          <cell r="F178" t="str">
            <v>LURDES</v>
          </cell>
          <cell r="G178">
            <v>28604</v>
          </cell>
          <cell r="H178" t="str">
            <v>37 ans, 9 mois et 19 jours</v>
          </cell>
          <cell r="I178">
            <v>37</v>
          </cell>
          <cell r="J178" t="str">
            <v>31/40</v>
          </cell>
          <cell r="K178">
            <v>35156</v>
          </cell>
          <cell r="L178" t="str">
            <v>19 ans, 10 mois et 11 jours</v>
          </cell>
          <cell r="M178">
            <v>19</v>
          </cell>
          <cell r="N178" t="str">
            <v>16/20</v>
          </cell>
          <cell r="O178" t="str">
            <v>SM</v>
          </cell>
          <cell r="P178" t="str">
            <v>Barenia</v>
          </cell>
          <cell r="T178" t="str">
            <v>3.1</v>
          </cell>
          <cell r="U178" t="str">
            <v>CDI</v>
          </cell>
        </row>
        <row r="179">
          <cell r="A179">
            <v>15236</v>
          </cell>
          <cell r="B179" t="str">
            <v>GOMEZ ISABELLE</v>
          </cell>
          <cell r="C179" t="str">
            <v>F</v>
          </cell>
          <cell r="D179" t="str">
            <v>t</v>
          </cell>
          <cell r="E179" t="str">
            <v>GOMEZ</v>
          </cell>
          <cell r="F179" t="str">
            <v>ISABELLE</v>
          </cell>
          <cell r="G179">
            <v>29830</v>
          </cell>
          <cell r="H179" t="str">
            <v>34 ans, 5 mois et 11 jours</v>
          </cell>
          <cell r="I179">
            <v>34</v>
          </cell>
          <cell r="J179" t="str">
            <v>31/40</v>
          </cell>
          <cell r="K179">
            <v>38047</v>
          </cell>
          <cell r="L179" t="str">
            <v>11 ans, 11 mois et 11 jours</v>
          </cell>
          <cell r="M179">
            <v>11</v>
          </cell>
          <cell r="N179" t="str">
            <v>11/15</v>
          </cell>
          <cell r="O179" t="str">
            <v>SM</v>
          </cell>
          <cell r="P179" t="str">
            <v>Barenia</v>
          </cell>
          <cell r="Q179" t="str">
            <v>49 rue jean Ligonnet</v>
          </cell>
          <cell r="R179">
            <v>69700</v>
          </cell>
          <cell r="S179" t="str">
            <v>Givors</v>
          </cell>
          <cell r="T179" t="str">
            <v>2.3</v>
          </cell>
          <cell r="U179" t="str">
            <v>CDI</v>
          </cell>
        </row>
        <row r="180">
          <cell r="A180">
            <v>3417</v>
          </cell>
          <cell r="B180" t="str">
            <v>GRANDJEAN DOMINIQUE</v>
          </cell>
          <cell r="C180" t="str">
            <v>F</v>
          </cell>
          <cell r="D180" t="str">
            <v>t</v>
          </cell>
          <cell r="E180" t="str">
            <v>GRANDJEAN</v>
          </cell>
          <cell r="F180" t="str">
            <v>DOMINIQUE</v>
          </cell>
          <cell r="G180">
            <v>25023</v>
          </cell>
          <cell r="H180" t="str">
            <v>47 ans, 7 mois et 8 jours</v>
          </cell>
          <cell r="I180">
            <v>47</v>
          </cell>
          <cell r="J180" t="str">
            <v>41/50</v>
          </cell>
          <cell r="K180">
            <v>33756</v>
          </cell>
          <cell r="L180" t="str">
            <v>23 ans, 8 mois et 11 jours</v>
          </cell>
          <cell r="M180">
            <v>23</v>
          </cell>
          <cell r="N180" t="str">
            <v>21/25</v>
          </cell>
          <cell r="O180" t="str">
            <v>SM</v>
          </cell>
          <cell r="P180" t="str">
            <v>Evercalf</v>
          </cell>
          <cell r="Q180" t="str">
            <v>13 rue de la vallonière</v>
          </cell>
          <cell r="R180">
            <v>69850</v>
          </cell>
          <cell r="S180" t="str">
            <v>Saint martin en haut</v>
          </cell>
          <cell r="T180" t="str">
            <v>3.1</v>
          </cell>
          <cell r="U180" t="str">
            <v>CDI</v>
          </cell>
          <cell r="W180" t="str">
            <v>x</v>
          </cell>
        </row>
        <row r="181">
          <cell r="A181">
            <v>3246</v>
          </cell>
          <cell r="B181" t="str">
            <v>GRANGE FLORENCE</v>
          </cell>
          <cell r="C181" t="str">
            <v>F</v>
          </cell>
          <cell r="D181" t="str">
            <v>t</v>
          </cell>
          <cell r="E181" t="str">
            <v>GRANGE</v>
          </cell>
          <cell r="F181" t="str">
            <v>FLORENCE</v>
          </cell>
          <cell r="G181">
            <v>25965</v>
          </cell>
          <cell r="H181" t="str">
            <v>45 ans, 0 mois et 11 jours</v>
          </cell>
          <cell r="I181">
            <v>45</v>
          </cell>
          <cell r="J181" t="str">
            <v>41/50</v>
          </cell>
          <cell r="K181">
            <v>34848</v>
          </cell>
          <cell r="L181" t="str">
            <v>20 ans, 8 mois et 14 jours</v>
          </cell>
          <cell r="M181">
            <v>20</v>
          </cell>
          <cell r="N181" t="str">
            <v>16/20</v>
          </cell>
          <cell r="O181" t="str">
            <v>SM</v>
          </cell>
          <cell r="P181" t="str">
            <v>Swift</v>
          </cell>
          <cell r="Q181" t="str">
            <v>allée des tourterelles</v>
          </cell>
          <cell r="R181">
            <v>69510</v>
          </cell>
          <cell r="S181" t="str">
            <v>Rontalon</v>
          </cell>
          <cell r="T181" t="str">
            <v>2.3</v>
          </cell>
          <cell r="U181" t="str">
            <v>CDI</v>
          </cell>
        </row>
        <row r="182">
          <cell r="A182">
            <v>3249</v>
          </cell>
          <cell r="B182" t="str">
            <v>GROSPERRIN ODYL</v>
          </cell>
          <cell r="C182" t="str">
            <v>F</v>
          </cell>
          <cell r="D182" t="str">
            <v>t</v>
          </cell>
          <cell r="E182" t="str">
            <v>GROSPERRIN</v>
          </cell>
          <cell r="F182" t="str">
            <v>ODYL</v>
          </cell>
          <cell r="G182">
            <v>24060</v>
          </cell>
          <cell r="H182" t="str">
            <v>50 ans, 2 mois et 29 jours</v>
          </cell>
          <cell r="I182">
            <v>50</v>
          </cell>
          <cell r="J182" t="str">
            <v>41/50</v>
          </cell>
          <cell r="K182">
            <v>33392</v>
          </cell>
          <cell r="L182" t="str">
            <v>24 ans, 8 mois et 9 jours</v>
          </cell>
          <cell r="M182">
            <v>24</v>
          </cell>
          <cell r="N182" t="str">
            <v>21/25</v>
          </cell>
          <cell r="O182" t="str">
            <v>SM</v>
          </cell>
          <cell r="P182" t="str">
            <v>fjord</v>
          </cell>
          <cell r="T182" t="str">
            <v>2.3</v>
          </cell>
          <cell r="U182" t="str">
            <v>CDI</v>
          </cell>
        </row>
        <row r="183">
          <cell r="A183">
            <v>3944</v>
          </cell>
          <cell r="B183" t="str">
            <v>GUER JEAN-LUC</v>
          </cell>
          <cell r="C183" t="str">
            <v>H</v>
          </cell>
          <cell r="D183" t="str">
            <v>t</v>
          </cell>
          <cell r="E183" t="str">
            <v>GUER</v>
          </cell>
          <cell r="F183" t="str">
            <v>JEAN-LUC</v>
          </cell>
          <cell r="G183">
            <v>22729</v>
          </cell>
          <cell r="H183" t="str">
            <v>53 ans, 10 mois et 19 jours</v>
          </cell>
          <cell r="I183">
            <v>53</v>
          </cell>
          <cell r="J183" t="str">
            <v>51/60</v>
          </cell>
          <cell r="K183">
            <v>33756</v>
          </cell>
          <cell r="L183" t="str">
            <v>23 ans, 8 mois et 11 jours</v>
          </cell>
          <cell r="M183">
            <v>23</v>
          </cell>
          <cell r="N183" t="str">
            <v>21/25</v>
          </cell>
          <cell r="O183" t="str">
            <v>SM</v>
          </cell>
          <cell r="P183" t="str">
            <v>Gulliver</v>
          </cell>
          <cell r="T183" t="str">
            <v>3.2</v>
          </cell>
          <cell r="U183" t="str">
            <v>CDI</v>
          </cell>
        </row>
        <row r="184">
          <cell r="A184">
            <v>19770</v>
          </cell>
          <cell r="B184" t="str">
            <v>GUERBOUB MOHAMED</v>
          </cell>
          <cell r="C184" t="str">
            <v>H</v>
          </cell>
          <cell r="D184" t="str">
            <v>c</v>
          </cell>
          <cell r="E184" t="str">
            <v>GUERBOUB</v>
          </cell>
          <cell r="F184" t="str">
            <v>MOHAMED</v>
          </cell>
          <cell r="G184">
            <v>18773</v>
          </cell>
          <cell r="H184" t="str">
            <v>64 ans, 8 mois et 18 jours</v>
          </cell>
          <cell r="I184">
            <v>64</v>
          </cell>
          <cell r="J184" t="str">
            <v>61 et plus</v>
          </cell>
          <cell r="K184">
            <v>31413</v>
          </cell>
          <cell r="L184" t="str">
            <v>30 ans, 1 mois et 11 jours</v>
          </cell>
          <cell r="M184">
            <v>30</v>
          </cell>
          <cell r="N184" t="str">
            <v>26 et plus</v>
          </cell>
          <cell r="O184" t="str">
            <v>DOUBLURE</v>
          </cell>
          <cell r="P184" t="str">
            <v>Graphite</v>
          </cell>
          <cell r="T184" t="str">
            <v>2.1</v>
          </cell>
          <cell r="U184" t="str">
            <v>CDI</v>
          </cell>
        </row>
        <row r="185">
          <cell r="A185">
            <v>3784</v>
          </cell>
          <cell r="B185" t="str">
            <v>GUICHARD ANNE MARIE</v>
          </cell>
          <cell r="C185" t="str">
            <v>F</v>
          </cell>
          <cell r="D185" t="str">
            <v>t</v>
          </cell>
          <cell r="E185" t="str">
            <v>GUICHARD</v>
          </cell>
          <cell r="F185" t="str">
            <v>ANNE MARIE</v>
          </cell>
          <cell r="G185">
            <v>24626</v>
          </cell>
          <cell r="H185" t="str">
            <v>48 ans, 8 mois et 9 jours</v>
          </cell>
          <cell r="I185">
            <v>48</v>
          </cell>
          <cell r="J185" t="str">
            <v>41/50</v>
          </cell>
          <cell r="K185">
            <v>33029</v>
          </cell>
          <cell r="L185" t="str">
            <v>25 ans, 8 mois et 7 jours</v>
          </cell>
          <cell r="M185">
            <v>25</v>
          </cell>
          <cell r="N185" t="str">
            <v>21/25</v>
          </cell>
          <cell r="O185" t="str">
            <v>SM</v>
          </cell>
          <cell r="P185" t="str">
            <v>Chamonix</v>
          </cell>
          <cell r="Q185" t="str">
            <v>14 route de bordeaux</v>
          </cell>
          <cell r="R185">
            <v>69670</v>
          </cell>
          <cell r="S185" t="str">
            <v>Vaugneray</v>
          </cell>
          <cell r="T185" t="str">
            <v>3.2</v>
          </cell>
          <cell r="U185" t="str">
            <v>CDI</v>
          </cell>
          <cell r="W185" t="str">
            <v>x</v>
          </cell>
        </row>
        <row r="186">
          <cell r="A186">
            <v>15782</v>
          </cell>
          <cell r="B186" t="str">
            <v>GUIDOUM MALIK</v>
          </cell>
          <cell r="C186" t="str">
            <v>H</v>
          </cell>
          <cell r="D186" t="str">
            <v>c</v>
          </cell>
          <cell r="E186" t="str">
            <v>GUIDOUM</v>
          </cell>
          <cell r="F186" t="str">
            <v>MALIK</v>
          </cell>
          <cell r="G186">
            <v>27789</v>
          </cell>
          <cell r="H186" t="str">
            <v>40 ans, 0 mois et 13 jours</v>
          </cell>
          <cell r="I186">
            <v>40</v>
          </cell>
          <cell r="J186" t="str">
            <v>31/40</v>
          </cell>
          <cell r="K186">
            <v>38362</v>
          </cell>
          <cell r="L186" t="str">
            <v>11 ans, 1 mois et 2 jours</v>
          </cell>
          <cell r="M186">
            <v>11</v>
          </cell>
          <cell r="N186" t="str">
            <v>11/15</v>
          </cell>
          <cell r="O186" t="str">
            <v>COUPEUR</v>
          </cell>
          <cell r="P186" t="str">
            <v>Tosca</v>
          </cell>
          <cell r="T186" t="str">
            <v>2.2</v>
          </cell>
          <cell r="U186" t="str">
            <v>CDI</v>
          </cell>
        </row>
        <row r="187">
          <cell r="A187">
            <v>10620</v>
          </cell>
          <cell r="B187" t="str">
            <v>GUYOT CHRISTELLE</v>
          </cell>
          <cell r="C187" t="str">
            <v>F</v>
          </cell>
          <cell r="D187" t="str">
            <v>t</v>
          </cell>
          <cell r="E187" t="str">
            <v>GUYOT</v>
          </cell>
          <cell r="F187" t="str">
            <v>CHRISTELLE</v>
          </cell>
          <cell r="G187">
            <v>28737</v>
          </cell>
          <cell r="H187" t="str">
            <v>37 ans, 5 mois et 8 jours</v>
          </cell>
          <cell r="I187">
            <v>37</v>
          </cell>
          <cell r="J187" t="str">
            <v>31/40</v>
          </cell>
          <cell r="K187">
            <v>37383</v>
          </cell>
          <cell r="L187" t="str">
            <v>13 ans, 9 mois et 5 jours</v>
          </cell>
          <cell r="M187">
            <v>13</v>
          </cell>
          <cell r="N187" t="str">
            <v>11/15</v>
          </cell>
          <cell r="O187" t="str">
            <v>SM</v>
          </cell>
          <cell r="P187" t="str">
            <v>Gulliver</v>
          </cell>
          <cell r="Q187" t="str">
            <v>75 impasse de Brignoles</v>
          </cell>
          <cell r="R187">
            <v>42410</v>
          </cell>
          <cell r="S187" t="str">
            <v>ST MICHEL SUR RHONE</v>
          </cell>
          <cell r="T187" t="str">
            <v>2.3</v>
          </cell>
          <cell r="U187" t="str">
            <v>CDI</v>
          </cell>
        </row>
        <row r="188">
          <cell r="A188">
            <v>20420</v>
          </cell>
          <cell r="B188" t="str">
            <v>GUYOT EMERIC</v>
          </cell>
          <cell r="C188" t="str">
            <v>H</v>
          </cell>
          <cell r="D188" t="str">
            <v>t</v>
          </cell>
          <cell r="E188" t="str">
            <v>GUYOT</v>
          </cell>
          <cell r="F188" t="str">
            <v>EMERIC</v>
          </cell>
          <cell r="G188">
            <v>28519</v>
          </cell>
          <cell r="H188" t="str">
            <v>38 ans, 0 mois et 14 jours</v>
          </cell>
          <cell r="I188">
            <v>38</v>
          </cell>
          <cell r="J188" t="str">
            <v>31/40</v>
          </cell>
          <cell r="K188">
            <v>40427</v>
          </cell>
          <cell r="L188" t="str">
            <v>5 ans, 5 mois et 6 jours</v>
          </cell>
          <cell r="M188">
            <v>5</v>
          </cell>
          <cell r="N188" t="str">
            <v>2/5</v>
          </cell>
          <cell r="O188" t="str">
            <v>RESP TABLE</v>
          </cell>
          <cell r="P188" t="str">
            <v>Direction</v>
          </cell>
          <cell r="Q188" t="str">
            <v>30 boulevard des breteaux</v>
          </cell>
          <cell r="R188">
            <v>69006</v>
          </cell>
          <cell r="S188" t="str">
            <v>Lyon</v>
          </cell>
          <cell r="T188" t="str">
            <v>4.3</v>
          </cell>
          <cell r="U188" t="str">
            <v>CDI</v>
          </cell>
        </row>
        <row r="189">
          <cell r="A189">
            <v>3290</v>
          </cell>
          <cell r="B189" t="str">
            <v>HAMBLI CHRISTELLE</v>
          </cell>
          <cell r="C189" t="str">
            <v>F</v>
          </cell>
          <cell r="D189" t="str">
            <v>t</v>
          </cell>
          <cell r="E189" t="str">
            <v>HAMBLI</v>
          </cell>
          <cell r="F189" t="str">
            <v>CHRISTELLE</v>
          </cell>
          <cell r="G189">
            <v>27219</v>
          </cell>
          <cell r="H189" t="str">
            <v>41 ans, 7 mois et 3 jours</v>
          </cell>
          <cell r="I189">
            <v>41</v>
          </cell>
          <cell r="J189" t="str">
            <v>41/50</v>
          </cell>
          <cell r="K189">
            <v>34946</v>
          </cell>
          <cell r="L189" t="str">
            <v>20 ans, 5 mois et 8 jours</v>
          </cell>
          <cell r="M189">
            <v>20</v>
          </cell>
          <cell r="N189" t="str">
            <v>16/20</v>
          </cell>
          <cell r="O189" t="str">
            <v>SM</v>
          </cell>
          <cell r="P189" t="str">
            <v>Barenia</v>
          </cell>
          <cell r="T189" t="str">
            <v>3.1</v>
          </cell>
          <cell r="U189" t="str">
            <v>CDI</v>
          </cell>
          <cell r="V189" t="str">
            <v>Expat</v>
          </cell>
        </row>
        <row r="190">
          <cell r="A190">
            <v>2049</v>
          </cell>
          <cell r="B190" t="str">
            <v>HAMBLI FARID</v>
          </cell>
          <cell r="C190" t="str">
            <v>H</v>
          </cell>
          <cell r="D190" t="str">
            <v>t</v>
          </cell>
          <cell r="E190" t="str">
            <v>HAMBLI</v>
          </cell>
          <cell r="F190" t="str">
            <v>FARID</v>
          </cell>
          <cell r="G190">
            <v>26730</v>
          </cell>
          <cell r="H190" t="str">
            <v>42 ans, 11 mois et 5 jours</v>
          </cell>
          <cell r="I190">
            <v>42</v>
          </cell>
          <cell r="J190" t="str">
            <v>41/50</v>
          </cell>
          <cell r="K190">
            <v>36773</v>
          </cell>
          <cell r="L190" t="str">
            <v>15 ans, 5 mois et 8 jours</v>
          </cell>
          <cell r="M190">
            <v>15</v>
          </cell>
          <cell r="N190" t="str">
            <v>11/15</v>
          </cell>
          <cell r="O190" t="str">
            <v>SM</v>
          </cell>
          <cell r="P190" t="str">
            <v>Courchevel</v>
          </cell>
          <cell r="T190" t="str">
            <v>2.3</v>
          </cell>
          <cell r="U190" t="str">
            <v>CDI</v>
          </cell>
          <cell r="V190" t="str">
            <v>Expat</v>
          </cell>
        </row>
        <row r="191">
          <cell r="A191">
            <v>6141</v>
          </cell>
          <cell r="B191" t="str">
            <v>HARZI FATIHA</v>
          </cell>
          <cell r="C191" t="str">
            <v>F</v>
          </cell>
          <cell r="D191" t="str">
            <v>t</v>
          </cell>
          <cell r="E191" t="str">
            <v>HARZI</v>
          </cell>
          <cell r="F191" t="str">
            <v>FATIHA</v>
          </cell>
          <cell r="G191">
            <v>26070</v>
          </cell>
          <cell r="H191" t="str">
            <v>44 ans, 8 mois et 26 jours</v>
          </cell>
          <cell r="I191">
            <v>44</v>
          </cell>
          <cell r="J191" t="str">
            <v>41/50</v>
          </cell>
          <cell r="K191">
            <v>34400</v>
          </cell>
          <cell r="L191" t="str">
            <v>21 ans, 11 mois et 5 jours</v>
          </cell>
          <cell r="M191">
            <v>21</v>
          </cell>
          <cell r="N191" t="str">
            <v>21/25</v>
          </cell>
          <cell r="O191" t="str">
            <v>SM</v>
          </cell>
          <cell r="P191" t="str">
            <v>Evercalf</v>
          </cell>
          <cell r="T191" t="str">
            <v>2.3</v>
          </cell>
          <cell r="U191" t="str">
            <v>CDI</v>
          </cell>
        </row>
        <row r="192">
          <cell r="A192">
            <v>15989</v>
          </cell>
          <cell r="B192" t="str">
            <v>HAY ANTHONY</v>
          </cell>
          <cell r="C192" t="str">
            <v>H</v>
          </cell>
          <cell r="D192" t="str">
            <v>t</v>
          </cell>
          <cell r="E192" t="str">
            <v>HAY</v>
          </cell>
          <cell r="F192" t="str">
            <v>ANTHONY</v>
          </cell>
          <cell r="G192">
            <v>26252</v>
          </cell>
          <cell r="H192" t="str">
            <v>44 ans, 2 mois et 28 jours</v>
          </cell>
          <cell r="I192">
            <v>44</v>
          </cell>
          <cell r="J192" t="str">
            <v>41/50</v>
          </cell>
          <cell r="K192">
            <v>38510</v>
          </cell>
          <cell r="L192" t="str">
            <v>10 ans, 8 mois et 5 jours</v>
          </cell>
          <cell r="M192">
            <v>10</v>
          </cell>
          <cell r="N192" t="str">
            <v>6/10</v>
          </cell>
          <cell r="O192" t="str">
            <v>SM</v>
          </cell>
          <cell r="P192" t="str">
            <v>Gulliver</v>
          </cell>
          <cell r="T192" t="str">
            <v>2.1</v>
          </cell>
          <cell r="U192" t="str">
            <v>CDI</v>
          </cell>
        </row>
        <row r="193">
          <cell r="A193">
            <v>3489</v>
          </cell>
          <cell r="B193" t="str">
            <v>HERMANT FLORENCE</v>
          </cell>
          <cell r="C193" t="str">
            <v>F</v>
          </cell>
          <cell r="D193" t="str">
            <v>s</v>
          </cell>
          <cell r="E193" t="str">
            <v>HERMANT</v>
          </cell>
          <cell r="F193" t="str">
            <v>FLORENCE</v>
          </cell>
          <cell r="G193">
            <v>24942</v>
          </cell>
          <cell r="H193" t="str">
            <v>47 ans, 9 mois et 29 jours</v>
          </cell>
          <cell r="I193">
            <v>47</v>
          </cell>
          <cell r="J193" t="str">
            <v>41/50</v>
          </cell>
          <cell r="K193">
            <v>31292</v>
          </cell>
          <cell r="L193" t="str">
            <v>30 ans, 5 mois et 10 jours</v>
          </cell>
          <cell r="M193">
            <v>30</v>
          </cell>
          <cell r="N193" t="str">
            <v>26 et plus</v>
          </cell>
          <cell r="O193" t="str">
            <v>METHODE</v>
          </cell>
          <cell r="P193" t="str">
            <v>support table</v>
          </cell>
          <cell r="Q193" t="str">
            <v>La jurriere</v>
          </cell>
          <cell r="R193">
            <v>69440</v>
          </cell>
          <cell r="S193" t="str">
            <v>Saint didier sur riverie</v>
          </cell>
          <cell r="T193" t="str">
            <v>4.1</v>
          </cell>
          <cell r="U193" t="str">
            <v>CDI</v>
          </cell>
        </row>
        <row r="194">
          <cell r="A194">
            <v>3493</v>
          </cell>
          <cell r="B194" t="str">
            <v>HERMANT PHILIPPE</v>
          </cell>
          <cell r="C194" t="str">
            <v>H</v>
          </cell>
          <cell r="D194" t="str">
            <v>s</v>
          </cell>
          <cell r="E194" t="str">
            <v>HERMANT</v>
          </cell>
          <cell r="F194" t="str">
            <v>PHILIPPE</v>
          </cell>
          <cell r="G194">
            <v>24416</v>
          </cell>
          <cell r="H194" t="str">
            <v>49 ans, 3 mois et 7 jours</v>
          </cell>
          <cell r="I194">
            <v>49</v>
          </cell>
          <cell r="J194" t="str">
            <v>41/50</v>
          </cell>
          <cell r="K194">
            <v>32965</v>
          </cell>
          <cell r="L194" t="str">
            <v>25 ans, 10 mois et 10 jours</v>
          </cell>
          <cell r="M194">
            <v>25</v>
          </cell>
          <cell r="N194" t="str">
            <v>21/25</v>
          </cell>
          <cell r="O194" t="str">
            <v>BUREAU DES METHODES</v>
          </cell>
          <cell r="P194" t="str">
            <v>Saphir</v>
          </cell>
          <cell r="Q194" t="str">
            <v>La jurriere</v>
          </cell>
          <cell r="R194">
            <v>69441</v>
          </cell>
          <cell r="S194" t="str">
            <v>Saint didier sur riverie</v>
          </cell>
          <cell r="T194" t="str">
            <v>4.1</v>
          </cell>
          <cell r="U194" t="str">
            <v>CDI</v>
          </cell>
        </row>
        <row r="195">
          <cell r="A195">
            <v>16744</v>
          </cell>
          <cell r="B195" t="str">
            <v>HEU LAUREN</v>
          </cell>
          <cell r="C195" t="str">
            <v>F</v>
          </cell>
          <cell r="D195" t="str">
            <v>t</v>
          </cell>
          <cell r="E195" t="str">
            <v>HEU</v>
          </cell>
          <cell r="F195" t="str">
            <v>LAUREN</v>
          </cell>
          <cell r="G195">
            <v>29904</v>
          </cell>
          <cell r="H195" t="str">
            <v>34 ans, 2 mois et 29 jours</v>
          </cell>
          <cell r="I195">
            <v>34</v>
          </cell>
          <cell r="J195" t="str">
            <v>31/40</v>
          </cell>
          <cell r="K195">
            <v>39043</v>
          </cell>
          <cell r="L195" t="str">
            <v>9 ans, 2 mois et 21 jours</v>
          </cell>
          <cell r="M195">
            <v>9</v>
          </cell>
          <cell r="N195" t="str">
            <v>6/10</v>
          </cell>
          <cell r="O195" t="str">
            <v>SM</v>
          </cell>
          <cell r="P195" t="str">
            <v>swift</v>
          </cell>
          <cell r="Q195" t="str">
            <v xml:space="preserve">20 lor le soleil levant N°2 </v>
          </cell>
          <cell r="R195">
            <v>26140</v>
          </cell>
          <cell r="S195" t="str">
            <v>Saint rambert d'Albon</v>
          </cell>
          <cell r="T195" t="str">
            <v>2.1</v>
          </cell>
          <cell r="U195" t="str">
            <v>CDI</v>
          </cell>
        </row>
        <row r="196">
          <cell r="A196">
            <v>4509</v>
          </cell>
          <cell r="B196" t="str">
            <v>HMAIDI LATIFA</v>
          </cell>
          <cell r="C196" t="str">
            <v>F</v>
          </cell>
          <cell r="D196" t="str">
            <v>t</v>
          </cell>
          <cell r="E196" t="str">
            <v>HMAIDI</v>
          </cell>
          <cell r="F196" t="str">
            <v>LATIFA</v>
          </cell>
          <cell r="G196">
            <v>25989</v>
          </cell>
          <cell r="H196" t="str">
            <v>44 ans, 11 mois et 18 jours</v>
          </cell>
          <cell r="I196">
            <v>44</v>
          </cell>
          <cell r="J196" t="str">
            <v>41/50</v>
          </cell>
          <cell r="K196">
            <v>34757</v>
          </cell>
          <cell r="L196" t="str">
            <v>20 ans, 11 mois et 16 jours</v>
          </cell>
          <cell r="M196">
            <v>20</v>
          </cell>
          <cell r="N196" t="str">
            <v>16/20</v>
          </cell>
          <cell r="O196" t="str">
            <v>SM</v>
          </cell>
          <cell r="P196" t="str">
            <v>Chamonix</v>
          </cell>
          <cell r="Q196" t="str">
            <v>30 rue Loubet</v>
          </cell>
          <cell r="R196">
            <v>42400</v>
          </cell>
          <cell r="S196" t="str">
            <v>Saint Chamond</v>
          </cell>
          <cell r="T196" t="str">
            <v>2.3</v>
          </cell>
          <cell r="U196" t="str">
            <v>CDI</v>
          </cell>
        </row>
        <row r="197">
          <cell r="A197">
            <v>5383</v>
          </cell>
          <cell r="B197" t="str">
            <v>HOUIN MARIELLE</v>
          </cell>
          <cell r="C197" t="str">
            <v>F</v>
          </cell>
          <cell r="D197" t="str">
            <v>t</v>
          </cell>
          <cell r="E197" t="str">
            <v>HOUIN</v>
          </cell>
          <cell r="F197" t="str">
            <v>MARIELLE</v>
          </cell>
          <cell r="G197">
            <v>29809</v>
          </cell>
          <cell r="H197" t="str">
            <v>34 ans, 6 mois et 1 jours</v>
          </cell>
          <cell r="I197">
            <v>34</v>
          </cell>
          <cell r="J197" t="str">
            <v>31/40</v>
          </cell>
          <cell r="K197">
            <v>36938</v>
          </cell>
          <cell r="L197" t="str">
            <v>14 ans, 11 mois et 27 jours</v>
          </cell>
          <cell r="M197">
            <v>14</v>
          </cell>
          <cell r="N197" t="str">
            <v>11/15</v>
          </cell>
          <cell r="O197" t="str">
            <v>SM</v>
          </cell>
          <cell r="P197" t="str">
            <v>Croco</v>
          </cell>
          <cell r="T197" t="str">
            <v>2.3</v>
          </cell>
          <cell r="U197" t="str">
            <v>CDI</v>
          </cell>
        </row>
        <row r="198">
          <cell r="A198">
            <v>15990</v>
          </cell>
          <cell r="B198" t="str">
            <v>HURIET BEATRICE</v>
          </cell>
          <cell r="C198" t="str">
            <v>F</v>
          </cell>
          <cell r="D198" t="str">
            <v>t</v>
          </cell>
          <cell r="E198" t="str">
            <v>HURIET</v>
          </cell>
          <cell r="F198" t="str">
            <v>BEATRICE</v>
          </cell>
          <cell r="G198">
            <v>26716</v>
          </cell>
          <cell r="H198" t="str">
            <v>42 ans, 11 mois et 22 jours</v>
          </cell>
          <cell r="I198">
            <v>42</v>
          </cell>
          <cell r="J198" t="str">
            <v>41/50</v>
          </cell>
          <cell r="K198">
            <v>38510</v>
          </cell>
          <cell r="L198" t="str">
            <v>10 ans, 8 mois et 5 jours</v>
          </cell>
          <cell r="M198">
            <v>10</v>
          </cell>
          <cell r="N198" t="str">
            <v>6/10</v>
          </cell>
          <cell r="O198" t="str">
            <v>SM</v>
          </cell>
          <cell r="P198" t="str">
            <v>Barenia</v>
          </cell>
          <cell r="T198" t="str">
            <v>2.1</v>
          </cell>
          <cell r="U198" t="str">
            <v>CDI</v>
          </cell>
        </row>
        <row r="199">
          <cell r="A199">
            <v>80883</v>
          </cell>
          <cell r="B199" t="str">
            <v>ISSATIAL DIEGO</v>
          </cell>
          <cell r="C199" t="str">
            <v>H</v>
          </cell>
          <cell r="D199" t="str">
            <v>S</v>
          </cell>
          <cell r="E199" t="str">
            <v>ISSATIAL</v>
          </cell>
          <cell r="F199" t="str">
            <v>DIEGO</v>
          </cell>
          <cell r="G199">
            <v>31962</v>
          </cell>
          <cell r="H199" t="str">
            <v>28 ans, 7 mois et 8 jours</v>
          </cell>
          <cell r="I199">
            <v>28</v>
          </cell>
          <cell r="J199" t="str">
            <v>21/30</v>
          </cell>
          <cell r="K199">
            <v>40940</v>
          </cell>
          <cell r="L199" t="str">
            <v>4 ans, 0 mois et 11 jours</v>
          </cell>
          <cell r="M199">
            <v>4</v>
          </cell>
          <cell r="N199" t="str">
            <v>2/5</v>
          </cell>
          <cell r="O199" t="str">
            <v>LOGISTIQUE</v>
          </cell>
          <cell r="P199" t="str">
            <v>logistique</v>
          </cell>
          <cell r="Q199" t="str">
            <v>101 rue Cochard</v>
          </cell>
          <cell r="R199">
            <v>69560</v>
          </cell>
          <cell r="S199" t="str">
            <v>Sainte Colombe</v>
          </cell>
          <cell r="U199" t="str">
            <v>CDI</v>
          </cell>
        </row>
        <row r="200">
          <cell r="A200">
            <v>9892</v>
          </cell>
          <cell r="B200" t="str">
            <v>JIMENEZ KATIA</v>
          </cell>
          <cell r="C200" t="str">
            <v>F</v>
          </cell>
          <cell r="D200" t="str">
            <v>c</v>
          </cell>
          <cell r="E200" t="str">
            <v>JIMENEZ</v>
          </cell>
          <cell r="F200" t="str">
            <v>KATIA</v>
          </cell>
          <cell r="G200">
            <v>29962</v>
          </cell>
          <cell r="H200" t="e">
            <v>#NAME?</v>
          </cell>
          <cell r="I200">
            <v>34</v>
          </cell>
          <cell r="J200" t="str">
            <v>31/40</v>
          </cell>
          <cell r="K200">
            <v>36594</v>
          </cell>
          <cell r="L200" t="e">
            <v>#NAME?</v>
          </cell>
          <cell r="M200">
            <v>15</v>
          </cell>
          <cell r="N200" t="str">
            <v>11/15</v>
          </cell>
          <cell r="O200" t="str">
            <v>RENFORT</v>
          </cell>
          <cell r="P200" t="str">
            <v>Saphir</v>
          </cell>
          <cell r="Q200" t="str">
            <v>121 rue du perron</v>
          </cell>
          <cell r="R200">
            <v>69600</v>
          </cell>
          <cell r="S200" t="str">
            <v>Oullins</v>
          </cell>
          <cell r="T200" t="str">
            <v>2.1</v>
          </cell>
          <cell r="U200" t="str">
            <v>CDI</v>
          </cell>
          <cell r="V200" t="str">
            <v>x</v>
          </cell>
        </row>
        <row r="201">
          <cell r="A201">
            <v>8448</v>
          </cell>
          <cell r="B201" t="str">
            <v>JOANDEL PHILIPPE</v>
          </cell>
          <cell r="C201" t="str">
            <v>H</v>
          </cell>
          <cell r="D201" t="str">
            <v>c</v>
          </cell>
          <cell r="E201" t="str">
            <v>JOANDEL</v>
          </cell>
          <cell r="F201" t="str">
            <v>PHILIPPE</v>
          </cell>
          <cell r="G201">
            <v>23328</v>
          </cell>
          <cell r="H201" t="str">
            <v>52 ans, 2 mois et 30 jours</v>
          </cell>
          <cell r="I201">
            <v>52</v>
          </cell>
          <cell r="J201" t="str">
            <v>51/60</v>
          </cell>
          <cell r="K201">
            <v>35352</v>
          </cell>
          <cell r="L201" t="str">
            <v>19 ans, 3 mois et 29 jours</v>
          </cell>
          <cell r="M201">
            <v>19</v>
          </cell>
          <cell r="N201" t="str">
            <v>16/20</v>
          </cell>
          <cell r="O201" t="str">
            <v>PETITE MARO</v>
          </cell>
          <cell r="P201" t="str">
            <v>Petite maro /graphite</v>
          </cell>
          <cell r="Q201" t="str">
            <v>12 allée de la Table romaine</v>
          </cell>
          <cell r="R201">
            <v>69530</v>
          </cell>
          <cell r="S201" t="str">
            <v>Brignais</v>
          </cell>
          <cell r="T201" t="str">
            <v>3.2</v>
          </cell>
          <cell r="U201" t="str">
            <v>CDI</v>
          </cell>
        </row>
        <row r="202">
          <cell r="A202">
            <v>4857</v>
          </cell>
          <cell r="B202" t="str">
            <v>JOHAN VALERIE</v>
          </cell>
          <cell r="C202" t="str">
            <v>F</v>
          </cell>
          <cell r="D202" t="str">
            <v>t</v>
          </cell>
          <cell r="E202" t="str">
            <v>JOHAN</v>
          </cell>
          <cell r="F202" t="str">
            <v>VALERIE</v>
          </cell>
          <cell r="G202">
            <v>24002</v>
          </cell>
          <cell r="H202" t="str">
            <v>50 ans, 4 mois et 26 jours</v>
          </cell>
          <cell r="I202">
            <v>50</v>
          </cell>
          <cell r="J202" t="str">
            <v>41/50</v>
          </cell>
          <cell r="K202">
            <v>34491</v>
          </cell>
          <cell r="L202" t="str">
            <v>21 ans, 8 mois et 6 jours</v>
          </cell>
          <cell r="M202">
            <v>21</v>
          </cell>
          <cell r="N202" t="str">
            <v>21/25</v>
          </cell>
          <cell r="O202" t="str">
            <v>SM</v>
          </cell>
          <cell r="P202" t="str">
            <v>Chamonix</v>
          </cell>
          <cell r="Q202" t="str">
            <v>12 chemin de bramafour</v>
          </cell>
          <cell r="R202">
            <v>69110</v>
          </cell>
          <cell r="S202" t="str">
            <v>Saint foy les lyon</v>
          </cell>
          <cell r="T202" t="str">
            <v>3.1</v>
          </cell>
          <cell r="U202" t="str">
            <v>CDI</v>
          </cell>
        </row>
        <row r="203">
          <cell r="A203">
            <v>2091</v>
          </cell>
          <cell r="B203" t="str">
            <v>JUILLOT SANDRINE</v>
          </cell>
          <cell r="C203" t="str">
            <v>F</v>
          </cell>
          <cell r="D203" t="str">
            <v>t</v>
          </cell>
          <cell r="E203" t="str">
            <v>JUILLOT</v>
          </cell>
          <cell r="F203" t="str">
            <v>SANDRINE</v>
          </cell>
          <cell r="G203">
            <v>26626</v>
          </cell>
          <cell r="H203" t="str">
            <v>43 ans, 2 mois et 20 jours</v>
          </cell>
          <cell r="I203">
            <v>43</v>
          </cell>
          <cell r="J203" t="str">
            <v>41/50</v>
          </cell>
          <cell r="K203">
            <v>34848</v>
          </cell>
          <cell r="L203" t="str">
            <v>20 ans, 8 mois et 14 jours</v>
          </cell>
          <cell r="M203">
            <v>20</v>
          </cell>
          <cell r="N203" t="str">
            <v>16/20</v>
          </cell>
          <cell r="O203" t="str">
            <v>SM</v>
          </cell>
          <cell r="P203" t="str">
            <v>Chamonix</v>
          </cell>
          <cell r="T203" t="str">
            <v>2.3</v>
          </cell>
          <cell r="U203" t="str">
            <v>CDI</v>
          </cell>
        </row>
        <row r="204">
          <cell r="A204">
            <v>4058</v>
          </cell>
          <cell r="B204" t="str">
            <v>JULIEN BRIGITTE</v>
          </cell>
          <cell r="C204" t="str">
            <v>F</v>
          </cell>
          <cell r="D204" t="str">
            <v>t</v>
          </cell>
          <cell r="E204" t="str">
            <v>JULIEN</v>
          </cell>
          <cell r="F204" t="str">
            <v>BRIGITTE</v>
          </cell>
          <cell r="G204">
            <v>24159</v>
          </cell>
          <cell r="H204" t="str">
            <v>49 ans, 11 mois et 22 jours</v>
          </cell>
          <cell r="I204">
            <v>49</v>
          </cell>
          <cell r="J204" t="str">
            <v>41/50</v>
          </cell>
          <cell r="K204">
            <v>33756</v>
          </cell>
          <cell r="L204" t="str">
            <v>23 ans, 8 mois et 11 jours</v>
          </cell>
          <cell r="M204">
            <v>23</v>
          </cell>
          <cell r="N204" t="str">
            <v>21/25</v>
          </cell>
          <cell r="O204" t="str">
            <v>SM</v>
          </cell>
          <cell r="P204" t="str">
            <v>Chamonix</v>
          </cell>
          <cell r="T204" t="str">
            <v>2.3</v>
          </cell>
          <cell r="U204" t="str">
            <v>CDI</v>
          </cell>
        </row>
        <row r="205">
          <cell r="A205">
            <v>20651</v>
          </cell>
          <cell r="B205" t="str">
            <v>JULLIA JIMMY</v>
          </cell>
          <cell r="C205" t="str">
            <v>H</v>
          </cell>
          <cell r="D205" t="str">
            <v>c</v>
          </cell>
          <cell r="E205" t="str">
            <v>JULLIA</v>
          </cell>
          <cell r="F205" t="str">
            <v>JIMMY</v>
          </cell>
          <cell r="G205">
            <v>30248</v>
          </cell>
          <cell r="H205" t="str">
            <v>33 ans, 3 mois et 19 jours</v>
          </cell>
          <cell r="I205">
            <v>33</v>
          </cell>
          <cell r="J205" t="str">
            <v>31/40</v>
          </cell>
          <cell r="K205">
            <v>40777</v>
          </cell>
          <cell r="L205" t="str">
            <v>4 ans, 5 mois et 21 jours</v>
          </cell>
          <cell r="M205">
            <v>4</v>
          </cell>
          <cell r="N205" t="str">
            <v>2/5</v>
          </cell>
          <cell r="O205" t="str">
            <v>DOUBLURE</v>
          </cell>
          <cell r="P205" t="str">
            <v>graphite</v>
          </cell>
          <cell r="Q205" t="str">
            <v>18 rue Marie madeleine fourcade</v>
          </cell>
          <cell r="R205">
            <v>69007</v>
          </cell>
          <cell r="S205" t="str">
            <v>Lyon</v>
          </cell>
          <cell r="T205" t="str">
            <v>1.3</v>
          </cell>
          <cell r="U205" t="str">
            <v>CDI</v>
          </cell>
        </row>
        <row r="206">
          <cell r="A206">
            <v>15872</v>
          </cell>
          <cell r="B206" t="str">
            <v>JULLIA VERONIQUE</v>
          </cell>
          <cell r="C206" t="str">
            <v>F</v>
          </cell>
          <cell r="D206" t="str">
            <v>c</v>
          </cell>
          <cell r="E206" t="str">
            <v>JULLIA</v>
          </cell>
          <cell r="F206" t="str">
            <v>VERONIQUE</v>
          </cell>
          <cell r="G206">
            <v>22094</v>
          </cell>
          <cell r="H206" t="str">
            <v>55 ans, 7 mois et 16 jours</v>
          </cell>
          <cell r="I206">
            <v>55</v>
          </cell>
          <cell r="J206" t="str">
            <v>51/60</v>
          </cell>
          <cell r="K206">
            <v>38404</v>
          </cell>
          <cell r="L206" t="str">
            <v>10 ans, 11 mois et 22 jours</v>
          </cell>
          <cell r="M206">
            <v>10</v>
          </cell>
          <cell r="N206" t="str">
            <v>6/10</v>
          </cell>
          <cell r="O206" t="str">
            <v>PETITE MARO</v>
          </cell>
          <cell r="P206" t="str">
            <v>Petite maro /graphite</v>
          </cell>
          <cell r="T206" t="str">
            <v>2.2</v>
          </cell>
          <cell r="U206" t="str">
            <v>CDI</v>
          </cell>
        </row>
        <row r="207">
          <cell r="A207">
            <v>15991</v>
          </cell>
          <cell r="B207" t="str">
            <v>JULLIEN ELODIE</v>
          </cell>
          <cell r="C207" t="str">
            <v>F</v>
          </cell>
          <cell r="D207" t="str">
            <v>t</v>
          </cell>
          <cell r="E207" t="str">
            <v>JULLIEN</v>
          </cell>
          <cell r="F207" t="str">
            <v>ELODIE</v>
          </cell>
          <cell r="G207">
            <v>30746</v>
          </cell>
          <cell r="H207" t="str">
            <v>31 ans, 11 mois et 7 jours</v>
          </cell>
          <cell r="I207">
            <v>31</v>
          </cell>
          <cell r="J207" t="str">
            <v>31/40</v>
          </cell>
          <cell r="K207">
            <v>38510</v>
          </cell>
          <cell r="L207" t="str">
            <v>10 ans, 8 mois et 5 jours</v>
          </cell>
          <cell r="M207">
            <v>10</v>
          </cell>
          <cell r="N207" t="str">
            <v>6/10</v>
          </cell>
          <cell r="O207" t="str">
            <v>SM</v>
          </cell>
          <cell r="P207" t="str">
            <v>courchevel</v>
          </cell>
          <cell r="Q207" t="str">
            <v>31 route de malval</v>
          </cell>
          <cell r="R207">
            <v>69670</v>
          </cell>
          <cell r="S207" t="str">
            <v>Vaugneray</v>
          </cell>
          <cell r="T207" t="str">
            <v>2.2</v>
          </cell>
          <cell r="U207" t="str">
            <v>CDI</v>
          </cell>
        </row>
        <row r="208">
          <cell r="A208">
            <v>4007</v>
          </cell>
          <cell r="B208" t="str">
            <v>KARAKOUZIAN LAURENCE</v>
          </cell>
          <cell r="C208" t="str">
            <v>F</v>
          </cell>
          <cell r="D208" t="str">
            <v>t</v>
          </cell>
          <cell r="E208" t="str">
            <v>KARAKOUZIAN</v>
          </cell>
          <cell r="F208" t="str">
            <v>LAURENCE</v>
          </cell>
          <cell r="G208">
            <v>27180</v>
          </cell>
          <cell r="H208" t="str">
            <v>41 ans, 8 mois et 12 jours</v>
          </cell>
          <cell r="I208">
            <v>41</v>
          </cell>
          <cell r="J208" t="str">
            <v>41/50</v>
          </cell>
          <cell r="K208">
            <v>35261</v>
          </cell>
          <cell r="L208" t="str">
            <v>19 ans, 6 mois et 28 jours</v>
          </cell>
          <cell r="M208">
            <v>19</v>
          </cell>
          <cell r="N208" t="str">
            <v>16/20</v>
          </cell>
          <cell r="O208" t="str">
            <v/>
          </cell>
          <cell r="P208" t="str">
            <v>Fjord</v>
          </cell>
          <cell r="Q208" t="str">
            <v xml:space="preserve">Chavagneux </v>
          </cell>
          <cell r="R208">
            <v>69850</v>
          </cell>
          <cell r="S208" t="str">
            <v>Saint martin en haut</v>
          </cell>
          <cell r="T208" t="str">
            <v>2.2</v>
          </cell>
          <cell r="U208" t="str">
            <v>CDI</v>
          </cell>
        </row>
        <row r="209">
          <cell r="A209">
            <v>3223</v>
          </cell>
          <cell r="B209" t="str">
            <v>KECIR NADIA</v>
          </cell>
          <cell r="C209" t="str">
            <v>F</v>
          </cell>
          <cell r="D209" t="str">
            <v>t</v>
          </cell>
          <cell r="E209" t="str">
            <v>KECIR</v>
          </cell>
          <cell r="F209" t="str">
            <v>NADIA</v>
          </cell>
          <cell r="G209">
            <v>29005</v>
          </cell>
          <cell r="H209" t="str">
            <v>36 ans, 8 mois et 13 jours</v>
          </cell>
          <cell r="I209">
            <v>36</v>
          </cell>
          <cell r="J209" t="str">
            <v>31/40</v>
          </cell>
          <cell r="K209">
            <v>38127</v>
          </cell>
          <cell r="L209" t="str">
            <v>11 ans, 8 mois et 23 jours</v>
          </cell>
          <cell r="M209">
            <v>11</v>
          </cell>
          <cell r="N209" t="str">
            <v>11/15</v>
          </cell>
          <cell r="O209" t="str">
            <v>SM</v>
          </cell>
          <cell r="P209" t="str">
            <v>Croco</v>
          </cell>
          <cell r="T209" t="str">
            <v>2.3</v>
          </cell>
          <cell r="U209" t="str">
            <v>CDI</v>
          </cell>
          <cell r="W209" t="str">
            <v>x</v>
          </cell>
        </row>
        <row r="210">
          <cell r="A210">
            <v>15363</v>
          </cell>
          <cell r="B210" t="str">
            <v>KENNAR NACIBA</v>
          </cell>
          <cell r="C210" t="str">
            <v>F</v>
          </cell>
          <cell r="D210" t="str">
            <v>t</v>
          </cell>
          <cell r="E210" t="str">
            <v>KENNAR</v>
          </cell>
          <cell r="F210" t="str">
            <v>NACIBA</v>
          </cell>
          <cell r="G210">
            <v>31047</v>
          </cell>
          <cell r="H210" t="str">
            <v>31 ans, 1 mois et 12 jours</v>
          </cell>
          <cell r="I210">
            <v>31</v>
          </cell>
          <cell r="J210" t="str">
            <v>31/40</v>
          </cell>
          <cell r="K210">
            <v>39163</v>
          </cell>
          <cell r="L210" t="str">
            <v>8 ans, 10 mois et 21 jours</v>
          </cell>
          <cell r="M210">
            <v>8</v>
          </cell>
          <cell r="N210" t="str">
            <v>6/10</v>
          </cell>
          <cell r="O210" t="str">
            <v>SM</v>
          </cell>
          <cell r="P210" t="str">
            <v>Barenia</v>
          </cell>
          <cell r="Q210" t="str">
            <v>1 rue Carry</v>
          </cell>
          <cell r="R210">
            <v>69003</v>
          </cell>
          <cell r="S210" t="str">
            <v>Lyon</v>
          </cell>
          <cell r="T210" t="str">
            <v>2.2</v>
          </cell>
          <cell r="U210" t="str">
            <v>CDI</v>
          </cell>
        </row>
        <row r="211">
          <cell r="A211">
            <v>15501</v>
          </cell>
          <cell r="B211" t="str">
            <v>KHELIFI RAZIKA</v>
          </cell>
          <cell r="C211" t="str">
            <v>F</v>
          </cell>
          <cell r="D211" t="str">
            <v>c</v>
          </cell>
          <cell r="E211" t="str">
            <v>KHELIFI</v>
          </cell>
          <cell r="F211" t="str">
            <v>RAZIKA</v>
          </cell>
          <cell r="G211">
            <v>25524</v>
          </cell>
          <cell r="H211" t="str">
            <v>46 ans, 2 mois et 26 jours</v>
          </cell>
          <cell r="I211">
            <v>46</v>
          </cell>
          <cell r="J211" t="str">
            <v>41/50</v>
          </cell>
          <cell r="K211">
            <v>38306</v>
          </cell>
          <cell r="L211" t="str">
            <v>11 ans, 2 mois et 28 jours</v>
          </cell>
          <cell r="M211">
            <v>11</v>
          </cell>
          <cell r="N211" t="str">
            <v>11/15</v>
          </cell>
          <cell r="O211" t="str">
            <v>Preparatrice coupe</v>
          </cell>
          <cell r="P211" t="str">
            <v>saphir</v>
          </cell>
          <cell r="T211" t="str">
            <v>2.1</v>
          </cell>
          <cell r="U211" t="str">
            <v>CDI</v>
          </cell>
        </row>
        <row r="212">
          <cell r="A212">
            <v>15659</v>
          </cell>
          <cell r="B212" t="str">
            <v>KOCHEIDA KAMEL</v>
          </cell>
          <cell r="C212" t="str">
            <v>H</v>
          </cell>
          <cell r="D212" t="str">
            <v>s</v>
          </cell>
          <cell r="E212" t="str">
            <v>KOCHEIDA</v>
          </cell>
          <cell r="F212" t="str">
            <v>KAMEL</v>
          </cell>
          <cell r="G212">
            <v>25524</v>
          </cell>
          <cell r="H212" t="str">
            <v>46 ans, 2 mois et 26 jours</v>
          </cell>
          <cell r="I212">
            <v>46</v>
          </cell>
          <cell r="J212" t="str">
            <v>41/50</v>
          </cell>
          <cell r="K212">
            <v>38306</v>
          </cell>
          <cell r="L212" t="str">
            <v>11 ans, 2 mois et 28 jours</v>
          </cell>
          <cell r="M212">
            <v>11</v>
          </cell>
          <cell r="N212" t="str">
            <v>11/15</v>
          </cell>
          <cell r="O212" t="str">
            <v>CONTRÔLE QUALITÉ</v>
          </cell>
          <cell r="P212" t="str">
            <v>Saphir</v>
          </cell>
          <cell r="Q212" t="str">
            <v xml:space="preserve">14 boulevard de l'europe </v>
          </cell>
          <cell r="R212">
            <v>69600</v>
          </cell>
          <cell r="S212" t="str">
            <v>Oullins</v>
          </cell>
          <cell r="T212" t="str">
            <v>2.1</v>
          </cell>
          <cell r="U212" t="str">
            <v>CDI</v>
          </cell>
        </row>
        <row r="213">
          <cell r="A213">
            <v>10572</v>
          </cell>
          <cell r="B213" t="str">
            <v>KRIMOU KARIM</v>
          </cell>
          <cell r="C213" t="str">
            <v>H</v>
          </cell>
          <cell r="D213" t="str">
            <v>c</v>
          </cell>
          <cell r="E213" t="str">
            <v>KRIMOU</v>
          </cell>
          <cell r="F213" t="str">
            <v>KARIM</v>
          </cell>
          <cell r="G213">
            <v>27810</v>
          </cell>
          <cell r="H213" t="str">
            <v>39 ans, 11 mois et 23 jours</v>
          </cell>
          <cell r="I213">
            <v>39</v>
          </cell>
          <cell r="J213" t="str">
            <v>31/40</v>
          </cell>
          <cell r="K213">
            <v>37347</v>
          </cell>
          <cell r="L213" t="str">
            <v>13 ans, 10 mois et 11 jours</v>
          </cell>
          <cell r="M213">
            <v>13</v>
          </cell>
          <cell r="N213" t="str">
            <v>11/15</v>
          </cell>
          <cell r="O213" t="str">
            <v>PREPA COUPE</v>
          </cell>
          <cell r="P213" t="str">
            <v>Saphir</v>
          </cell>
          <cell r="T213" t="str">
            <v>3.1</v>
          </cell>
          <cell r="U213" t="str">
            <v>CDI</v>
          </cell>
        </row>
        <row r="214">
          <cell r="A214">
            <v>10509</v>
          </cell>
          <cell r="B214" t="str">
            <v>KURKLU DERYA</v>
          </cell>
          <cell r="C214" t="str">
            <v>F</v>
          </cell>
          <cell r="D214" t="str">
            <v>t</v>
          </cell>
          <cell r="E214" t="str">
            <v>KURKLU</v>
          </cell>
          <cell r="F214" t="str">
            <v>DERYA</v>
          </cell>
          <cell r="G214">
            <v>28319</v>
          </cell>
          <cell r="H214" t="str">
            <v>38 ans, 6 mois et 30 jours</v>
          </cell>
          <cell r="I214">
            <v>38</v>
          </cell>
          <cell r="J214" t="str">
            <v>31/40</v>
          </cell>
          <cell r="K214">
            <v>37321</v>
          </cell>
          <cell r="L214" t="str">
            <v>13 ans, 11 mois et 6 jours</v>
          </cell>
          <cell r="M214">
            <v>13</v>
          </cell>
          <cell r="N214" t="str">
            <v>11/15</v>
          </cell>
          <cell r="O214" t="str">
            <v>SM</v>
          </cell>
          <cell r="P214" t="str">
            <v>gulliver</v>
          </cell>
          <cell r="Q214" t="str">
            <v>21 chemin de grange blanche</v>
          </cell>
          <cell r="R214">
            <v>69960</v>
          </cell>
          <cell r="S214" t="str">
            <v>Corbas</v>
          </cell>
          <cell r="T214" t="str">
            <v>2.3</v>
          </cell>
          <cell r="U214" t="str">
            <v>CDI</v>
          </cell>
          <cell r="W214" t="str">
            <v>x</v>
          </cell>
        </row>
        <row r="215">
          <cell r="A215">
            <v>20048</v>
          </cell>
          <cell r="B215" t="str">
            <v>DUBANCHET - LACROIX STEPHANIE</v>
          </cell>
          <cell r="C215" t="str">
            <v>F</v>
          </cell>
          <cell r="D215" t="str">
            <v>t</v>
          </cell>
          <cell r="E215" t="str">
            <v>DUBANCHET - LACROIX</v>
          </cell>
          <cell r="F215" t="str">
            <v>STEPHANIE</v>
          </cell>
          <cell r="G215">
            <v>30076</v>
          </cell>
          <cell r="H215" t="str">
            <v>33 ans, 9 mois et 7 jours</v>
          </cell>
          <cell r="I215">
            <v>33</v>
          </cell>
          <cell r="J215" t="str">
            <v>31/40</v>
          </cell>
          <cell r="K215">
            <v>40179</v>
          </cell>
          <cell r="L215" t="str">
            <v>6 ans, 1 mois et 11 jours</v>
          </cell>
          <cell r="M215">
            <v>6</v>
          </cell>
          <cell r="N215" t="str">
            <v>6/10</v>
          </cell>
          <cell r="O215" t="str">
            <v>SM</v>
          </cell>
          <cell r="P215" t="str">
            <v>swift</v>
          </cell>
          <cell r="Q215" t="str">
            <v>6 rue de la gervonde</v>
          </cell>
          <cell r="R215">
            <v>38440</v>
          </cell>
          <cell r="S215" t="str">
            <v>Saint jean de bournay</v>
          </cell>
          <cell r="T215" t="str">
            <v>2.2</v>
          </cell>
          <cell r="U215" t="str">
            <v>CDI</v>
          </cell>
        </row>
        <row r="216">
          <cell r="A216">
            <v>18291</v>
          </cell>
          <cell r="B216" t="str">
            <v>LAFARGE JOANNE</v>
          </cell>
          <cell r="C216" t="str">
            <v>F</v>
          </cell>
          <cell r="D216" t="str">
            <v>t</v>
          </cell>
          <cell r="E216" t="str">
            <v>LAFARGE</v>
          </cell>
          <cell r="F216" t="str">
            <v>JOANNE</v>
          </cell>
          <cell r="G216">
            <v>28129</v>
          </cell>
          <cell r="H216" t="str">
            <v>39 ans, 1 mois et 8 jours</v>
          </cell>
          <cell r="I216">
            <v>39</v>
          </cell>
          <cell r="J216" t="str">
            <v>31/40</v>
          </cell>
          <cell r="K216">
            <v>39527</v>
          </cell>
          <cell r="L216" t="str">
            <v>7 ans, 10 mois et 23 jours</v>
          </cell>
          <cell r="M216">
            <v>7</v>
          </cell>
          <cell r="N216" t="str">
            <v>6/10</v>
          </cell>
          <cell r="O216" t="str">
            <v>SM</v>
          </cell>
          <cell r="P216" t="str">
            <v>Croco</v>
          </cell>
          <cell r="Q216" t="str">
            <v>23 rue de verdun</v>
          </cell>
          <cell r="R216">
            <v>69300</v>
          </cell>
          <cell r="S216" t="str">
            <v>caluire</v>
          </cell>
          <cell r="T216" t="str">
            <v>2.2</v>
          </cell>
          <cell r="U216" t="str">
            <v>CDI</v>
          </cell>
        </row>
        <row r="217">
          <cell r="A217">
            <v>2353</v>
          </cell>
          <cell r="B217" t="str">
            <v>LAGRANGE - PASTOR JENNIFER</v>
          </cell>
          <cell r="C217" t="str">
            <v>F</v>
          </cell>
          <cell r="D217" t="str">
            <v>t</v>
          </cell>
          <cell r="E217" t="str">
            <v>LAGRANGE - PASTOR</v>
          </cell>
          <cell r="F217" t="str">
            <v>JENNIFER</v>
          </cell>
          <cell r="G217">
            <v>28747</v>
          </cell>
          <cell r="H217" t="str">
            <v>37 ans, 4 mois et 29 jours</v>
          </cell>
          <cell r="I217">
            <v>37</v>
          </cell>
          <cell r="J217" t="str">
            <v>31/40</v>
          </cell>
          <cell r="K217">
            <v>35521</v>
          </cell>
          <cell r="L217" t="str">
            <v>18 ans, 10 mois et 11 jours</v>
          </cell>
          <cell r="M217">
            <v>18</v>
          </cell>
          <cell r="N217" t="str">
            <v>16/20</v>
          </cell>
          <cell r="O217" t="str">
            <v>SM</v>
          </cell>
          <cell r="P217" t="str">
            <v>Formation</v>
          </cell>
          <cell r="T217" t="str">
            <v>3.2</v>
          </cell>
          <cell r="U217" t="str">
            <v>CDI</v>
          </cell>
          <cell r="W217" t="str">
            <v>x</v>
          </cell>
        </row>
        <row r="218">
          <cell r="A218">
            <v>3427</v>
          </cell>
          <cell r="B218" t="str">
            <v>LAM DAVID</v>
          </cell>
          <cell r="C218" t="str">
            <v>H</v>
          </cell>
          <cell r="D218" t="str">
            <v>t</v>
          </cell>
          <cell r="E218" t="str">
            <v>LAM</v>
          </cell>
          <cell r="F218" t="str">
            <v>DAVID</v>
          </cell>
          <cell r="G218">
            <v>24250</v>
          </cell>
          <cell r="H218" t="str">
            <v>49 ans, 8 mois et 20 jours</v>
          </cell>
          <cell r="I218">
            <v>49</v>
          </cell>
          <cell r="J218" t="str">
            <v>41/50</v>
          </cell>
          <cell r="K218">
            <v>33119</v>
          </cell>
          <cell r="L218" t="str">
            <v>25 ans, 5 mois et 9 jours</v>
          </cell>
          <cell r="M218">
            <v>25</v>
          </cell>
          <cell r="N218" t="str">
            <v>21/25</v>
          </cell>
          <cell r="O218" t="str">
            <v>SM</v>
          </cell>
          <cell r="P218" t="str">
            <v>Chamonix</v>
          </cell>
          <cell r="Q218" t="str">
            <v>2 rue celu</v>
          </cell>
          <cell r="R218">
            <v>69004</v>
          </cell>
          <cell r="S218" t="str">
            <v>Lyon</v>
          </cell>
          <cell r="T218" t="str">
            <v>3.3</v>
          </cell>
          <cell r="U218" t="str">
            <v>CDI</v>
          </cell>
        </row>
        <row r="219">
          <cell r="A219">
            <v>3794</v>
          </cell>
          <cell r="B219" t="str">
            <v>LAMBERT-PERDRIX AGNES</v>
          </cell>
          <cell r="C219" t="str">
            <v>F</v>
          </cell>
          <cell r="D219" t="str">
            <v>t</v>
          </cell>
          <cell r="E219" t="str">
            <v>LAMBERT-PERDRIX</v>
          </cell>
          <cell r="F219" t="str">
            <v>AGNES</v>
          </cell>
          <cell r="G219">
            <v>26295</v>
          </cell>
          <cell r="H219" t="str">
            <v>44 ans, 1 mois et 15 jours</v>
          </cell>
          <cell r="I219">
            <v>44</v>
          </cell>
          <cell r="J219" t="str">
            <v>41/50</v>
          </cell>
          <cell r="K219">
            <v>32797</v>
          </cell>
          <cell r="L219" t="str">
            <v>26 ans, 3 mois et 27 jours</v>
          </cell>
          <cell r="M219">
            <v>26</v>
          </cell>
          <cell r="N219" t="str">
            <v>26 et plus</v>
          </cell>
          <cell r="O219" t="str">
            <v>SM</v>
          </cell>
          <cell r="P219" t="str">
            <v>Fjord</v>
          </cell>
          <cell r="T219" t="str">
            <v>3.2</v>
          </cell>
          <cell r="U219" t="str">
            <v>CDI</v>
          </cell>
        </row>
        <row r="220">
          <cell r="A220">
            <v>2635</v>
          </cell>
          <cell r="B220" t="str">
            <v>LASNIER THIERRY</v>
          </cell>
          <cell r="C220" t="str">
            <v>H</v>
          </cell>
          <cell r="D220" t="str">
            <v>c</v>
          </cell>
          <cell r="E220" t="str">
            <v>LASNIER</v>
          </cell>
          <cell r="F220" t="str">
            <v>THIERRY</v>
          </cell>
          <cell r="G220">
            <v>23645</v>
          </cell>
          <cell r="H220" t="str">
            <v>51 ans, 4 mois et 18 jours</v>
          </cell>
          <cell r="I220">
            <v>51</v>
          </cell>
          <cell r="J220" t="str">
            <v>51/60</v>
          </cell>
          <cell r="K220">
            <v>35187</v>
          </cell>
          <cell r="L220" t="str">
            <v>19 ans, 9 mois et 10 jours</v>
          </cell>
          <cell r="M220">
            <v>19</v>
          </cell>
          <cell r="N220" t="str">
            <v>16/20</v>
          </cell>
          <cell r="O220" t="str">
            <v>PETITE MARO</v>
          </cell>
          <cell r="P220" t="str">
            <v>Graphite</v>
          </cell>
          <cell r="T220" t="str">
            <v>2.2</v>
          </cell>
          <cell r="U220" t="str">
            <v>CDI</v>
          </cell>
        </row>
        <row r="221">
          <cell r="A221">
            <v>15996</v>
          </cell>
          <cell r="B221" t="str">
            <v>LAYROL CATHERINE</v>
          </cell>
          <cell r="C221" t="str">
            <v>F</v>
          </cell>
          <cell r="D221" t="str">
            <v>t</v>
          </cell>
          <cell r="E221" t="str">
            <v>LAYROL</v>
          </cell>
          <cell r="F221" t="str">
            <v>CATHERINE</v>
          </cell>
          <cell r="G221">
            <v>22845</v>
          </cell>
          <cell r="H221" t="str">
            <v>53 ans, 6 mois et 25 jours</v>
          </cell>
          <cell r="I221">
            <v>53</v>
          </cell>
          <cell r="J221" t="str">
            <v>51/60</v>
          </cell>
          <cell r="K221">
            <v>38510</v>
          </cell>
          <cell r="L221" t="str">
            <v>10 ans, 8 mois et 5 jours</v>
          </cell>
          <cell r="M221">
            <v>10</v>
          </cell>
          <cell r="N221" t="str">
            <v>6/10</v>
          </cell>
          <cell r="O221" t="str">
            <v>SM</v>
          </cell>
          <cell r="P221" t="str">
            <v>Courchevel</v>
          </cell>
          <cell r="Q221" t="str">
            <v xml:space="preserve"> 30 chemin du pressoir</v>
          </cell>
          <cell r="R221">
            <v>69420</v>
          </cell>
          <cell r="S221" t="str">
            <v>Longes</v>
          </cell>
          <cell r="T221" t="str">
            <v>2.1</v>
          </cell>
          <cell r="U221" t="str">
            <v>CDI</v>
          </cell>
        </row>
        <row r="222">
          <cell r="A222">
            <v>19661</v>
          </cell>
          <cell r="B222" t="str">
            <v>LE BIHAN VERA</v>
          </cell>
          <cell r="C222" t="str">
            <v>F</v>
          </cell>
          <cell r="D222" t="str">
            <v>t</v>
          </cell>
          <cell r="E222" t="str">
            <v>LE BIHAN</v>
          </cell>
          <cell r="F222" t="str">
            <v>VERA</v>
          </cell>
          <cell r="G222">
            <v>29696</v>
          </cell>
          <cell r="H222" t="str">
            <v>34 ans, 9 mois et 23 jours</v>
          </cell>
          <cell r="I222">
            <v>34</v>
          </cell>
          <cell r="J222" t="str">
            <v>31/40</v>
          </cell>
          <cell r="K222">
            <v>40269</v>
          </cell>
          <cell r="L222" t="str">
            <v>5 ans, 10 mois et 11 jours</v>
          </cell>
          <cell r="M222">
            <v>5</v>
          </cell>
          <cell r="N222" t="str">
            <v>2/5</v>
          </cell>
          <cell r="O222" t="str">
            <v>SM</v>
          </cell>
          <cell r="P222" t="str">
            <v>Croco</v>
          </cell>
          <cell r="Q222" t="str">
            <v>20 montée des carmelites</v>
          </cell>
          <cell r="R222">
            <v>69001</v>
          </cell>
          <cell r="S222" t="str">
            <v>Lyon</v>
          </cell>
          <cell r="T222" t="str">
            <v>2.2</v>
          </cell>
          <cell r="U222" t="str">
            <v>CDI</v>
          </cell>
        </row>
        <row r="223">
          <cell r="A223">
            <v>17440</v>
          </cell>
          <cell r="B223" t="str">
            <v>LEONARDY ERWAN</v>
          </cell>
          <cell r="C223" t="str">
            <v>H</v>
          </cell>
          <cell r="D223" t="str">
            <v>c</v>
          </cell>
          <cell r="E223" t="str">
            <v>LEONARDY</v>
          </cell>
          <cell r="F223" t="str">
            <v>ERWAN</v>
          </cell>
          <cell r="G223">
            <v>31116</v>
          </cell>
          <cell r="H223" t="str">
            <v>30 ans, 11 mois et 2 jours</v>
          </cell>
          <cell r="I223">
            <v>30</v>
          </cell>
          <cell r="J223" t="str">
            <v>21/30</v>
          </cell>
          <cell r="K223">
            <v>39204</v>
          </cell>
          <cell r="L223" t="str">
            <v>8 ans, 9 mois et 10 jours</v>
          </cell>
          <cell r="M223">
            <v>8</v>
          </cell>
          <cell r="N223" t="str">
            <v>6/10</v>
          </cell>
          <cell r="O223" t="str">
            <v>COUPEUR</v>
          </cell>
          <cell r="P223" t="str">
            <v>Graphite</v>
          </cell>
          <cell r="Q223" t="str">
            <v>Les farges</v>
          </cell>
          <cell r="R223">
            <v>69440</v>
          </cell>
          <cell r="S223" t="str">
            <v>Riverie</v>
          </cell>
          <cell r="T223" t="str">
            <v>2.1</v>
          </cell>
          <cell r="U223" t="str">
            <v>CDI</v>
          </cell>
        </row>
        <row r="224">
          <cell r="A224">
            <v>81192</v>
          </cell>
          <cell r="B224" t="str">
            <v>RUIZ -LEPLUS celine</v>
          </cell>
          <cell r="C224" t="str">
            <v>F</v>
          </cell>
          <cell r="D224" t="str">
            <v>t</v>
          </cell>
          <cell r="E224" t="str">
            <v>RUIZ -LEPLUS</v>
          </cell>
          <cell r="F224" t="str">
            <v>celine</v>
          </cell>
          <cell r="G224">
            <v>33320</v>
          </cell>
          <cell r="H224" t="str">
            <v>24 ans, 10 mois et 20 jours</v>
          </cell>
          <cell r="I224">
            <v>24</v>
          </cell>
          <cell r="J224" t="str">
            <v>21/30</v>
          </cell>
          <cell r="K224">
            <v>41064</v>
          </cell>
          <cell r="L224" t="str">
            <v>3 ans, 8 mois et 8 jours</v>
          </cell>
          <cell r="M224">
            <v>3</v>
          </cell>
          <cell r="N224" t="str">
            <v>2/5</v>
          </cell>
          <cell r="O224" t="str">
            <v>SM</v>
          </cell>
          <cell r="P224" t="str">
            <v>Chamonix</v>
          </cell>
          <cell r="Q224" t="str">
            <v>16 rue romain rolland</v>
          </cell>
          <cell r="R224">
            <v>69700</v>
          </cell>
          <cell r="S224" t="str">
            <v>Giovors</v>
          </cell>
          <cell r="T224" t="str">
            <v>2.1</v>
          </cell>
          <cell r="U224" t="str">
            <v>CDD</v>
          </cell>
        </row>
        <row r="225">
          <cell r="A225">
            <v>15246</v>
          </cell>
          <cell r="B225" t="str">
            <v>LEPORE JULIE</v>
          </cell>
          <cell r="C225" t="str">
            <v>F</v>
          </cell>
          <cell r="D225" t="str">
            <v>t</v>
          </cell>
          <cell r="E225" t="str">
            <v>LEPORE</v>
          </cell>
          <cell r="F225" t="str">
            <v>JULIE</v>
          </cell>
          <cell r="G225">
            <v>30296</v>
          </cell>
          <cell r="H225" t="str">
            <v>33 ans, 2 mois et 1 jours</v>
          </cell>
          <cell r="I225">
            <v>33</v>
          </cell>
          <cell r="J225" t="str">
            <v>31/40</v>
          </cell>
          <cell r="K225">
            <v>38061</v>
          </cell>
          <cell r="L225" t="str">
            <v>11 ans, 10 mois et 28 jours</v>
          </cell>
          <cell r="M225">
            <v>11</v>
          </cell>
          <cell r="N225" t="str">
            <v>11/15</v>
          </cell>
          <cell r="O225" t="str">
            <v>SM</v>
          </cell>
          <cell r="P225" t="str">
            <v>Gulliver</v>
          </cell>
          <cell r="T225" t="str">
            <v>2.3</v>
          </cell>
          <cell r="U225" t="str">
            <v>CDI</v>
          </cell>
        </row>
        <row r="226">
          <cell r="A226">
            <v>4586</v>
          </cell>
          <cell r="B226" t="str">
            <v>LEROY BEATRICE</v>
          </cell>
          <cell r="C226" t="str">
            <v>F</v>
          </cell>
          <cell r="D226" t="str">
            <v>s</v>
          </cell>
          <cell r="E226" t="str">
            <v>LEROY</v>
          </cell>
          <cell r="F226" t="str">
            <v>BEATRICE</v>
          </cell>
          <cell r="G226">
            <v>24820</v>
          </cell>
          <cell r="H226" t="str">
            <v>48 ans, 1 mois et 29 jours</v>
          </cell>
          <cell r="I226">
            <v>48</v>
          </cell>
          <cell r="J226" t="str">
            <v>41/50</v>
          </cell>
          <cell r="K226">
            <v>32624</v>
          </cell>
          <cell r="L226" t="str">
            <v>26 ans, 9 mois et 17 jours</v>
          </cell>
          <cell r="M226">
            <v>26</v>
          </cell>
          <cell r="N226" t="str">
            <v>26 et plus</v>
          </cell>
          <cell r="O226" t="str">
            <v>CONTRÔLE QUALITÉ</v>
          </cell>
          <cell r="P226" t="str">
            <v>chamonix</v>
          </cell>
          <cell r="T226" t="str">
            <v>3.1</v>
          </cell>
          <cell r="U226" t="str">
            <v>CDI</v>
          </cell>
          <cell r="V226" t="str">
            <v>x</v>
          </cell>
        </row>
        <row r="227">
          <cell r="A227">
            <v>16989</v>
          </cell>
          <cell r="B227" t="str">
            <v>LIMAO FANNY</v>
          </cell>
          <cell r="C227" t="str">
            <v>F</v>
          </cell>
          <cell r="D227" t="str">
            <v>c</v>
          </cell>
          <cell r="E227" t="str">
            <v>LIMAO</v>
          </cell>
          <cell r="F227" t="str">
            <v>FANNY</v>
          </cell>
          <cell r="G227">
            <v>31611</v>
          </cell>
          <cell r="H227" t="str">
            <v>29 ans, 6 mois et 25 jours</v>
          </cell>
          <cell r="I227">
            <v>29</v>
          </cell>
          <cell r="J227" t="str">
            <v>21/30</v>
          </cell>
          <cell r="K227">
            <v>38964</v>
          </cell>
          <cell r="L227" t="str">
            <v>9 ans, 5 mois et 8 jours</v>
          </cell>
          <cell r="M227">
            <v>9</v>
          </cell>
          <cell r="N227" t="str">
            <v>6/10</v>
          </cell>
          <cell r="O227" t="str">
            <v>COUPE</v>
          </cell>
          <cell r="P227" t="str">
            <v>Iris</v>
          </cell>
          <cell r="Q227" t="str">
            <v>20 avenue d'Oschatz</v>
          </cell>
          <cell r="R227">
            <v>69200</v>
          </cell>
          <cell r="S227" t="str">
            <v>VENISSIEUX</v>
          </cell>
          <cell r="T227" t="str">
            <v>2.1</v>
          </cell>
          <cell r="U227" t="str">
            <v>CDI</v>
          </cell>
        </row>
        <row r="228">
          <cell r="A228">
            <v>18392</v>
          </cell>
          <cell r="B228" t="str">
            <v>LIMAO SAHRA</v>
          </cell>
          <cell r="C228" t="str">
            <v>F</v>
          </cell>
          <cell r="D228" t="str">
            <v>c</v>
          </cell>
          <cell r="E228" t="str">
            <v>LIMAO</v>
          </cell>
          <cell r="F228" t="str">
            <v>SAHRA</v>
          </cell>
          <cell r="G228">
            <v>28576</v>
          </cell>
          <cell r="H228" t="str">
            <v>37 ans, 10 mois et 16 jours</v>
          </cell>
          <cell r="I228">
            <v>37</v>
          </cell>
          <cell r="J228" t="str">
            <v>31/40</v>
          </cell>
          <cell r="K228">
            <v>39483</v>
          </cell>
          <cell r="L228" t="str">
            <v>8 ans, 0 mois et 7 jours</v>
          </cell>
          <cell r="M228">
            <v>8</v>
          </cell>
          <cell r="N228" t="str">
            <v>6/10</v>
          </cell>
          <cell r="O228" t="str">
            <v>RENFORT</v>
          </cell>
          <cell r="P228" t="str">
            <v>saphir</v>
          </cell>
          <cell r="Q228" t="str">
            <v>3 rue Louis Loucheur</v>
          </cell>
          <cell r="R228">
            <v>69800</v>
          </cell>
          <cell r="S228" t="str">
            <v>Saint Priest</v>
          </cell>
          <cell r="T228" t="str">
            <v>2.1</v>
          </cell>
          <cell r="U228" t="str">
            <v>CDI</v>
          </cell>
        </row>
        <row r="229">
          <cell r="A229">
            <v>2108</v>
          </cell>
          <cell r="B229" t="str">
            <v>LOVANG LAURE</v>
          </cell>
          <cell r="C229" t="str">
            <v>F</v>
          </cell>
          <cell r="D229" t="str">
            <v>t</v>
          </cell>
          <cell r="E229" t="str">
            <v>LOVANG</v>
          </cell>
          <cell r="F229" t="str">
            <v>LAURE</v>
          </cell>
          <cell r="G229">
            <v>27988</v>
          </cell>
          <cell r="H229" t="str">
            <v>39 ans, 5 mois et 27 jours</v>
          </cell>
          <cell r="I229">
            <v>39</v>
          </cell>
          <cell r="J229" t="str">
            <v>31/40</v>
          </cell>
          <cell r="K229">
            <v>35156</v>
          </cell>
          <cell r="L229" t="str">
            <v>19 ans, 10 mois et 11 jours</v>
          </cell>
          <cell r="M229">
            <v>19</v>
          </cell>
          <cell r="N229" t="str">
            <v>16/20</v>
          </cell>
          <cell r="O229" t="str">
            <v>SM</v>
          </cell>
          <cell r="P229" t="str">
            <v>Support Coupe</v>
          </cell>
          <cell r="T229" t="str">
            <v>3.1</v>
          </cell>
          <cell r="U229" t="str">
            <v>CDI</v>
          </cell>
        </row>
        <row r="230">
          <cell r="A230">
            <v>3515</v>
          </cell>
          <cell r="B230" t="str">
            <v>LUANG-VIJA GHISLAINE</v>
          </cell>
          <cell r="C230" t="str">
            <v>F</v>
          </cell>
          <cell r="D230" t="str">
            <v>t</v>
          </cell>
          <cell r="E230" t="str">
            <v>LUANG-VIJA</v>
          </cell>
          <cell r="F230" t="str">
            <v>GHISLAINE</v>
          </cell>
          <cell r="G230">
            <v>23244</v>
          </cell>
          <cell r="H230" t="str">
            <v>52 ans, 5 mois et 22 jours</v>
          </cell>
          <cell r="I230">
            <v>52</v>
          </cell>
          <cell r="J230" t="str">
            <v>51/60</v>
          </cell>
          <cell r="K230">
            <v>34141</v>
          </cell>
          <cell r="L230" t="str">
            <v>22 ans, 7 mois et 22 jours</v>
          </cell>
          <cell r="M230">
            <v>22</v>
          </cell>
          <cell r="N230" t="str">
            <v>21/25</v>
          </cell>
          <cell r="O230" t="str">
            <v xml:space="preserve"> MECANICIENNE</v>
          </cell>
          <cell r="P230" t="str">
            <v>Courchevel</v>
          </cell>
          <cell r="T230" t="str">
            <v>3.2</v>
          </cell>
          <cell r="U230" t="str">
            <v>CDI</v>
          </cell>
        </row>
        <row r="231">
          <cell r="A231">
            <v>7283</v>
          </cell>
          <cell r="B231" t="str">
            <v>LUCARELLA CHRYSTELLE</v>
          </cell>
          <cell r="C231" t="str">
            <v>F</v>
          </cell>
          <cell r="D231" t="str">
            <v>t</v>
          </cell>
          <cell r="E231" t="str">
            <v>LUCARELLA</v>
          </cell>
          <cell r="F231" t="str">
            <v>CHRYSTELLE</v>
          </cell>
          <cell r="G231">
            <v>25895</v>
          </cell>
          <cell r="H231" t="str">
            <v>45 ans, 2 mois et 20 jours</v>
          </cell>
          <cell r="I231">
            <v>45</v>
          </cell>
          <cell r="J231" t="str">
            <v>41/50</v>
          </cell>
          <cell r="K231">
            <v>34609</v>
          </cell>
          <cell r="L231" t="str">
            <v>21 ans, 4 mois et 10 jours</v>
          </cell>
          <cell r="M231">
            <v>21</v>
          </cell>
          <cell r="N231" t="str">
            <v>21/25</v>
          </cell>
          <cell r="O231" t="str">
            <v>SM</v>
          </cell>
          <cell r="P231" t="str">
            <v>Swift</v>
          </cell>
          <cell r="Q231" t="str">
            <v>6 RUE Anne Franck</v>
          </cell>
          <cell r="R231">
            <v>69120</v>
          </cell>
          <cell r="S231" t="str">
            <v>Vaux en velin</v>
          </cell>
          <cell r="T231" t="str">
            <v>3.1</v>
          </cell>
          <cell r="U231" t="str">
            <v>CDI</v>
          </cell>
        </row>
        <row r="232">
          <cell r="A232">
            <v>10883</v>
          </cell>
          <cell r="B232" t="str">
            <v>LYONNAZ MATTHIEU</v>
          </cell>
          <cell r="C232" t="str">
            <v>H</v>
          </cell>
          <cell r="D232" t="str">
            <v>s</v>
          </cell>
          <cell r="E232" t="str">
            <v>LYONNAZ</v>
          </cell>
          <cell r="F232" t="str">
            <v>MATTHIEU</v>
          </cell>
          <cell r="G232">
            <v>27275</v>
          </cell>
          <cell r="H232" t="str">
            <v>41 ans, 5 mois et 9 jours</v>
          </cell>
          <cell r="I232">
            <v>41</v>
          </cell>
          <cell r="J232" t="str">
            <v>41/50</v>
          </cell>
          <cell r="K232">
            <v>37500</v>
          </cell>
          <cell r="L232" t="str">
            <v>13 ans, 5 mois et 11 jours</v>
          </cell>
          <cell r="M232">
            <v>13</v>
          </cell>
          <cell r="N232" t="str">
            <v>11/15</v>
          </cell>
          <cell r="O232" t="str">
            <v>RRH</v>
          </cell>
          <cell r="P232" t="str">
            <v>RH</v>
          </cell>
          <cell r="Q232" t="str">
            <v>103 rue tête d'or</v>
          </cell>
          <cell r="R232">
            <v>69006</v>
          </cell>
          <cell r="S232" t="str">
            <v>Lyon</v>
          </cell>
          <cell r="T232" t="str">
            <v>4.3</v>
          </cell>
          <cell r="U232" t="str">
            <v>CDI</v>
          </cell>
        </row>
        <row r="233">
          <cell r="A233">
            <v>18275</v>
          </cell>
          <cell r="B233" t="str">
            <v>MACCIO OLIVIER</v>
          </cell>
          <cell r="C233" t="str">
            <v>H</v>
          </cell>
          <cell r="D233" t="str">
            <v>t</v>
          </cell>
          <cell r="E233" t="str">
            <v>MACCIO</v>
          </cell>
          <cell r="F233" t="str">
            <v>OLIVIER</v>
          </cell>
          <cell r="G233">
            <v>31256</v>
          </cell>
          <cell r="H233" t="str">
            <v>30 ans, 6 mois et 15 jours</v>
          </cell>
          <cell r="I233">
            <v>30</v>
          </cell>
          <cell r="J233" t="str">
            <v>21/30</v>
          </cell>
          <cell r="K233">
            <v>39527</v>
          </cell>
          <cell r="L233" t="str">
            <v>7 ans, 10 mois et 23 jours</v>
          </cell>
          <cell r="M233">
            <v>7</v>
          </cell>
          <cell r="N233" t="str">
            <v>6/10</v>
          </cell>
          <cell r="O233" t="str">
            <v>SM</v>
          </cell>
          <cell r="P233" t="str">
            <v>Swift</v>
          </cell>
          <cell r="Q233" t="str">
            <v>B34 17 rue charles de gaulle</v>
          </cell>
          <cell r="R233">
            <v>69520</v>
          </cell>
          <cell r="S233" t="str">
            <v>Grigny</v>
          </cell>
          <cell r="T233" t="str">
            <v>2.1</v>
          </cell>
          <cell r="U233" t="str">
            <v>CDI</v>
          </cell>
        </row>
        <row r="234">
          <cell r="A234">
            <v>15875</v>
          </cell>
          <cell r="B234" t="str">
            <v>MADRANE YOUSSEF</v>
          </cell>
          <cell r="C234" t="str">
            <v>H</v>
          </cell>
          <cell r="D234" t="str">
            <v>c</v>
          </cell>
          <cell r="E234" t="str">
            <v>MADRANE</v>
          </cell>
          <cell r="F234" t="str">
            <v>YOUSSEF</v>
          </cell>
          <cell r="G234">
            <v>30104</v>
          </cell>
          <cell r="H234" t="str">
            <v>33 ans, 8 mois et 10 jours</v>
          </cell>
          <cell r="I234">
            <v>33</v>
          </cell>
          <cell r="J234" t="str">
            <v>31/40</v>
          </cell>
          <cell r="K234">
            <v>38404</v>
          </cell>
          <cell r="L234" t="str">
            <v>10 ans, 11 mois et 22 jours</v>
          </cell>
          <cell r="M234">
            <v>10</v>
          </cell>
          <cell r="N234" t="str">
            <v>6/10</v>
          </cell>
          <cell r="O234" t="str">
            <v>COUPEUR</v>
          </cell>
          <cell r="P234" t="str">
            <v>Tosca</v>
          </cell>
          <cell r="Q234" t="str">
            <v>33 rue henri Brosse</v>
          </cell>
          <cell r="R234">
            <v>69310</v>
          </cell>
          <cell r="S234" t="str">
            <v>Pierre benite</v>
          </cell>
          <cell r="T234" t="str">
            <v>2.1</v>
          </cell>
          <cell r="U234" t="str">
            <v>CDI</v>
          </cell>
        </row>
        <row r="235">
          <cell r="A235">
            <v>19662</v>
          </cell>
          <cell r="B235" t="str">
            <v>MAGNANT ERWANN</v>
          </cell>
          <cell r="C235" t="str">
            <v>H</v>
          </cell>
          <cell r="D235" t="str">
            <v>t</v>
          </cell>
          <cell r="E235" t="str">
            <v>MAGNANT</v>
          </cell>
          <cell r="F235" t="str">
            <v>ERWANN</v>
          </cell>
          <cell r="G235">
            <v>29073</v>
          </cell>
          <cell r="H235" t="str">
            <v>36 ans, 6 mois et 6 jours</v>
          </cell>
          <cell r="I235">
            <v>36</v>
          </cell>
          <cell r="J235" t="str">
            <v>31/40</v>
          </cell>
          <cell r="K235">
            <v>39903</v>
          </cell>
          <cell r="L235" t="str">
            <v>6 ans, 10 mois et 12 jours</v>
          </cell>
          <cell r="M235">
            <v>6</v>
          </cell>
          <cell r="N235" t="str">
            <v>6/10</v>
          </cell>
          <cell r="O235" t="str">
            <v>SM</v>
          </cell>
          <cell r="P235" t="str">
            <v>Fjord</v>
          </cell>
          <cell r="T235" t="str">
            <v>2.1</v>
          </cell>
          <cell r="U235" t="str">
            <v>CDI</v>
          </cell>
        </row>
        <row r="236">
          <cell r="A236">
            <v>3434</v>
          </cell>
          <cell r="B236" t="str">
            <v>MAGNIN CELINE</v>
          </cell>
          <cell r="C236" t="str">
            <v>F</v>
          </cell>
          <cell r="D236" t="str">
            <v>t</v>
          </cell>
          <cell r="E236" t="str">
            <v>MAGNIN</v>
          </cell>
          <cell r="F236" t="str">
            <v>CELINE</v>
          </cell>
          <cell r="G236">
            <v>27422</v>
          </cell>
          <cell r="H236" t="str">
            <v>41 ans, 0 mois et 15 jours</v>
          </cell>
          <cell r="I236">
            <v>41</v>
          </cell>
          <cell r="J236" t="str">
            <v>41/50</v>
          </cell>
          <cell r="K236">
            <v>36808</v>
          </cell>
          <cell r="L236" t="str">
            <v>15 ans, 4 mois et 3 jours</v>
          </cell>
          <cell r="M236">
            <v>15</v>
          </cell>
          <cell r="N236" t="str">
            <v>11/15</v>
          </cell>
          <cell r="O236" t="str">
            <v>SM</v>
          </cell>
          <cell r="P236" t="str">
            <v>Courchevel</v>
          </cell>
          <cell r="Q236" t="str">
            <v>1109 route du grisard</v>
          </cell>
          <cell r="R236">
            <v>69560</v>
          </cell>
          <cell r="S236" t="str">
            <v>Saint cyr sur Rhone</v>
          </cell>
          <cell r="T236" t="str">
            <v>2.3</v>
          </cell>
          <cell r="U236" t="str">
            <v>CDI</v>
          </cell>
        </row>
        <row r="237">
          <cell r="A237">
            <v>8765</v>
          </cell>
          <cell r="B237" t="str">
            <v>MAGNIN RAPHAEL</v>
          </cell>
          <cell r="C237" t="str">
            <v>H</v>
          </cell>
          <cell r="D237" t="str">
            <v>c</v>
          </cell>
          <cell r="E237" t="str">
            <v>MAGNIN</v>
          </cell>
          <cell r="F237" t="str">
            <v>RAPHAEL</v>
          </cell>
          <cell r="G237">
            <v>25610</v>
          </cell>
          <cell r="H237" t="str">
            <v>46 ans, 0 mois et 1 jours</v>
          </cell>
          <cell r="I237">
            <v>46</v>
          </cell>
          <cell r="J237" t="str">
            <v>41/50</v>
          </cell>
          <cell r="K237">
            <v>33604</v>
          </cell>
          <cell r="L237" t="str">
            <v>24 ans, 1 mois et 11 jours</v>
          </cell>
          <cell r="M237">
            <v>24</v>
          </cell>
          <cell r="N237" t="str">
            <v>21/25</v>
          </cell>
          <cell r="O237" t="str">
            <v>PREPA COUPE</v>
          </cell>
          <cell r="P237" t="str">
            <v>Co part Iris</v>
          </cell>
          <cell r="T237" t="str">
            <v>3.1</v>
          </cell>
          <cell r="U237" t="str">
            <v>CDI</v>
          </cell>
        </row>
        <row r="238">
          <cell r="A238">
            <v>9407</v>
          </cell>
          <cell r="B238" t="str">
            <v>MAGNIN SOPHIE</v>
          </cell>
          <cell r="C238" t="str">
            <v>F</v>
          </cell>
          <cell r="D238" t="str">
            <v>t</v>
          </cell>
          <cell r="E238" t="str">
            <v>MAGNIN</v>
          </cell>
          <cell r="F238" t="str">
            <v>SOPHIE</v>
          </cell>
          <cell r="G238">
            <v>25258</v>
          </cell>
          <cell r="H238" t="str">
            <v>46 ans, 11 mois et 19 jours</v>
          </cell>
          <cell r="I238">
            <v>46</v>
          </cell>
          <cell r="J238" t="str">
            <v>41/50</v>
          </cell>
          <cell r="K238">
            <v>35535</v>
          </cell>
          <cell r="L238" t="str">
            <v>18 ans, 9 mois et 28 jours</v>
          </cell>
          <cell r="M238">
            <v>18</v>
          </cell>
          <cell r="N238" t="str">
            <v>16/20</v>
          </cell>
          <cell r="O238" t="str">
            <v>SM</v>
          </cell>
          <cell r="P238" t="str">
            <v>Fjord</v>
          </cell>
          <cell r="T238" t="str">
            <v>3.1</v>
          </cell>
          <cell r="U238" t="str">
            <v>CDI</v>
          </cell>
        </row>
        <row r="239">
          <cell r="A239">
            <v>9832</v>
          </cell>
          <cell r="B239" t="str">
            <v>MAIGNOL CECILE</v>
          </cell>
          <cell r="C239" t="str">
            <v>F</v>
          </cell>
          <cell r="D239" t="str">
            <v>t</v>
          </cell>
          <cell r="E239" t="str">
            <v>MAIGNOL</v>
          </cell>
          <cell r="F239" t="str">
            <v>CECILE</v>
          </cell>
          <cell r="G239">
            <v>27665</v>
          </cell>
          <cell r="H239" t="str">
            <v>40 ans, 4 mois et 15 jours</v>
          </cell>
          <cell r="I239">
            <v>40</v>
          </cell>
          <cell r="J239" t="str">
            <v>31/40</v>
          </cell>
          <cell r="K239">
            <v>36919</v>
          </cell>
          <cell r="L239" t="str">
            <v>15 ans, 0 mois et 15 jours</v>
          </cell>
          <cell r="M239">
            <v>15</v>
          </cell>
          <cell r="N239" t="str">
            <v>11/15</v>
          </cell>
          <cell r="O239" t="str">
            <v>SM</v>
          </cell>
          <cell r="P239" t="str">
            <v>Croco</v>
          </cell>
          <cell r="Q239" t="str">
            <v>Lotissement les volieres</v>
          </cell>
          <cell r="R239">
            <v>69440</v>
          </cell>
          <cell r="S239" t="str">
            <v>Sainte catherine</v>
          </cell>
          <cell r="T239" t="str">
            <v>2.3</v>
          </cell>
          <cell r="U239" t="str">
            <v>CDI</v>
          </cell>
        </row>
        <row r="240">
          <cell r="A240">
            <v>84232</v>
          </cell>
          <cell r="B240" t="str">
            <v>MALAVIELLE AMANDINE</v>
          </cell>
          <cell r="C240" t="str">
            <v>F</v>
          </cell>
          <cell r="D240" t="str">
            <v>S</v>
          </cell>
          <cell r="E240" t="str">
            <v>MALAVIELLE</v>
          </cell>
          <cell r="F240" t="str">
            <v>AMANDINE</v>
          </cell>
          <cell r="G240">
            <v>30411</v>
          </cell>
          <cell r="H240" t="str">
            <v>32 ans, 10 mois et 7 jours</v>
          </cell>
          <cell r="I240">
            <v>32</v>
          </cell>
          <cell r="J240" t="str">
            <v>31/40</v>
          </cell>
          <cell r="K240">
            <v>41897</v>
          </cell>
          <cell r="L240" t="str">
            <v>1 ans, 4 mois et 28 jours</v>
          </cell>
          <cell r="M240">
            <v>1</v>
          </cell>
          <cell r="N240" t="str">
            <v>&lt;2</v>
          </cell>
          <cell r="O240" t="str">
            <v>Chargée de projet logistique</v>
          </cell>
          <cell r="P240" t="str">
            <v>Logistique</v>
          </cell>
          <cell r="Q240" t="str">
            <v>5 rue de l'eternité</v>
          </cell>
          <cell r="R240">
            <v>69008</v>
          </cell>
          <cell r="S240" t="str">
            <v>Lyon</v>
          </cell>
          <cell r="U240" t="str">
            <v>CDI</v>
          </cell>
        </row>
        <row r="241">
          <cell r="A241">
            <v>19772</v>
          </cell>
          <cell r="B241" t="str">
            <v>PIEGAY JOHANNA</v>
          </cell>
          <cell r="C241" t="str">
            <v>F</v>
          </cell>
          <cell r="D241" t="str">
            <v>c</v>
          </cell>
          <cell r="E241" t="str">
            <v>PIEGAY</v>
          </cell>
          <cell r="F241" t="str">
            <v>JOHANNA</v>
          </cell>
          <cell r="G241">
            <v>31274</v>
          </cell>
          <cell r="H241" t="str">
            <v>30 ans, 5 mois et 28 jours</v>
          </cell>
          <cell r="I241">
            <v>30</v>
          </cell>
          <cell r="J241" t="str">
            <v>21/30</v>
          </cell>
          <cell r="K241">
            <v>38901</v>
          </cell>
          <cell r="L241" t="str">
            <v>9 ans, 7 mois et 9 jours</v>
          </cell>
          <cell r="M241">
            <v>9</v>
          </cell>
          <cell r="N241" t="str">
            <v>6/10</v>
          </cell>
          <cell r="O241" t="str">
            <v>RENFORT</v>
          </cell>
          <cell r="P241" t="str">
            <v>Saphir</v>
          </cell>
          <cell r="Q241" t="str">
            <v>12 place jules grandclement</v>
          </cell>
          <cell r="R241">
            <v>69100</v>
          </cell>
          <cell r="S241" t="str">
            <v>Villeurbanne</v>
          </cell>
          <cell r="T241" t="str">
            <v>2.1</v>
          </cell>
          <cell r="U241" t="str">
            <v>CDI</v>
          </cell>
        </row>
        <row r="242">
          <cell r="A242">
            <v>2411</v>
          </cell>
          <cell r="B242" t="str">
            <v>MANSOURI KHADIJA</v>
          </cell>
          <cell r="C242" t="str">
            <v>F</v>
          </cell>
          <cell r="D242" t="str">
            <v>t</v>
          </cell>
          <cell r="E242" t="str">
            <v>MANSOURI</v>
          </cell>
          <cell r="F242" t="str">
            <v>KHADIJA</v>
          </cell>
          <cell r="G242">
            <v>26821</v>
          </cell>
          <cell r="H242" t="str">
            <v>42 ans, 8 mois et 6 jours</v>
          </cell>
          <cell r="I242">
            <v>42</v>
          </cell>
          <cell r="J242" t="str">
            <v>41/50</v>
          </cell>
          <cell r="K242">
            <v>34491</v>
          </cell>
          <cell r="L242" t="str">
            <v>21 ans, 8 mois et 6 jours</v>
          </cell>
          <cell r="M242">
            <v>21</v>
          </cell>
          <cell r="N242" t="str">
            <v>21/25</v>
          </cell>
          <cell r="O242" t="str">
            <v>SM</v>
          </cell>
          <cell r="P242" t="str">
            <v>evercalf</v>
          </cell>
          <cell r="Q242" t="str">
            <v>21 cité G Dimitrov</v>
          </cell>
          <cell r="R242">
            <v>96700</v>
          </cell>
          <cell r="S242" t="str">
            <v>Givors</v>
          </cell>
          <cell r="T242" t="str">
            <v>3.1</v>
          </cell>
          <cell r="U242" t="str">
            <v>CDI</v>
          </cell>
        </row>
        <row r="243">
          <cell r="A243">
            <v>3559</v>
          </cell>
          <cell r="B243" t="str">
            <v>MANTOVANI ANNIE</v>
          </cell>
          <cell r="C243" t="str">
            <v>F</v>
          </cell>
          <cell r="D243" t="str">
            <v>t</v>
          </cell>
          <cell r="E243" t="str">
            <v>MANTOVANI</v>
          </cell>
          <cell r="F243" t="str">
            <v>ANNIE</v>
          </cell>
          <cell r="G243">
            <v>26510</v>
          </cell>
          <cell r="H243" t="str">
            <v>43 ans, 6 mois et 13 jours</v>
          </cell>
          <cell r="I243">
            <v>43</v>
          </cell>
          <cell r="J243" t="str">
            <v>41/50</v>
          </cell>
          <cell r="K243">
            <v>33119</v>
          </cell>
          <cell r="L243" t="str">
            <v>25 ans, 5 mois et 9 jours</v>
          </cell>
          <cell r="M243">
            <v>25</v>
          </cell>
          <cell r="N243" t="str">
            <v>21/25</v>
          </cell>
          <cell r="O243" t="str">
            <v>SM</v>
          </cell>
          <cell r="P243" t="str">
            <v>Fjord</v>
          </cell>
          <cell r="Q243" t="str">
            <v>5 rue Marechal Leclerc</v>
          </cell>
          <cell r="R243">
            <v>69780</v>
          </cell>
          <cell r="S243" t="str">
            <v>Moins</v>
          </cell>
          <cell r="T243" t="str">
            <v>3.1</v>
          </cell>
          <cell r="U243" t="str">
            <v>CDI</v>
          </cell>
          <cell r="W243" t="str">
            <v>x</v>
          </cell>
        </row>
        <row r="244">
          <cell r="A244">
            <v>3487</v>
          </cell>
          <cell r="B244" t="str">
            <v>MARAVAT VALERIE</v>
          </cell>
          <cell r="C244" t="str">
            <v>F</v>
          </cell>
          <cell r="D244" t="str">
            <v>t</v>
          </cell>
          <cell r="E244" t="str">
            <v>MARAVAT</v>
          </cell>
          <cell r="F244" t="str">
            <v>VALERIE</v>
          </cell>
          <cell r="G244">
            <v>25052</v>
          </cell>
          <cell r="H244" t="str">
            <v>47 ans, 6 mois et 10 jours</v>
          </cell>
          <cell r="I244">
            <v>47</v>
          </cell>
          <cell r="J244" t="str">
            <v>41/50</v>
          </cell>
          <cell r="K244">
            <v>33029</v>
          </cell>
          <cell r="L244" t="str">
            <v>25 ans, 8 mois et 7 jours</v>
          </cell>
          <cell r="M244">
            <v>25</v>
          </cell>
          <cell r="N244" t="str">
            <v>21/25</v>
          </cell>
          <cell r="O244" t="str">
            <v>SM</v>
          </cell>
          <cell r="P244" t="str">
            <v>Croco</v>
          </cell>
          <cell r="Q244" t="str">
            <v xml:space="preserve">214 Chemin de Garennes </v>
          </cell>
          <cell r="R244">
            <v>69390</v>
          </cell>
          <cell r="S244" t="str">
            <v>Vernaison</v>
          </cell>
          <cell r="T244" t="str">
            <v>3.2</v>
          </cell>
          <cell r="U244" t="str">
            <v>CDI</v>
          </cell>
        </row>
        <row r="245">
          <cell r="A245">
            <v>10616</v>
          </cell>
          <cell r="B245" t="str">
            <v>MARCEAU-CUZEL EMILIE</v>
          </cell>
          <cell r="C245" t="str">
            <v>F</v>
          </cell>
          <cell r="D245" t="str">
            <v>t</v>
          </cell>
          <cell r="E245" t="str">
            <v>MARCEAU-CUZEL</v>
          </cell>
          <cell r="F245" t="str">
            <v>EMILIE</v>
          </cell>
          <cell r="G245">
            <v>29285</v>
          </cell>
          <cell r="H245" t="str">
            <v>35 ans, 11 mois et 7 jours</v>
          </cell>
          <cell r="I245">
            <v>35</v>
          </cell>
          <cell r="J245" t="str">
            <v>31/40</v>
          </cell>
          <cell r="K245">
            <v>37383</v>
          </cell>
          <cell r="L245" t="str">
            <v>13 ans, 9 mois et 5 jours</v>
          </cell>
          <cell r="M245">
            <v>13</v>
          </cell>
          <cell r="N245" t="str">
            <v>11/15</v>
          </cell>
          <cell r="O245" t="str">
            <v>SM</v>
          </cell>
          <cell r="P245" t="str">
            <v>Fjord</v>
          </cell>
          <cell r="Q245" t="str">
            <v>92 rue du Rhône</v>
          </cell>
          <cell r="R245">
            <v>69360</v>
          </cell>
          <cell r="S245" t="str">
            <v>Solaize</v>
          </cell>
          <cell r="T245" t="str">
            <v>2.2</v>
          </cell>
          <cell r="U245" t="str">
            <v>CDI</v>
          </cell>
        </row>
        <row r="246">
          <cell r="A246">
            <v>81190</v>
          </cell>
          <cell r="B246" t="str">
            <v>MARCHAT MARYNE</v>
          </cell>
          <cell r="C246" t="str">
            <v>F</v>
          </cell>
          <cell r="D246" t="str">
            <v>t</v>
          </cell>
          <cell r="E246" t="str">
            <v>MARCHAT</v>
          </cell>
          <cell r="F246" t="str">
            <v>MARYNE</v>
          </cell>
          <cell r="G246">
            <v>33352</v>
          </cell>
          <cell r="H246" t="str">
            <v>24 ans, 9 mois et 19 jours</v>
          </cell>
          <cell r="I246">
            <v>24</v>
          </cell>
          <cell r="J246" t="str">
            <v>21/30</v>
          </cell>
          <cell r="K246">
            <v>41064</v>
          </cell>
          <cell r="L246" t="str">
            <v>3 ans, 8 mois et 8 jours</v>
          </cell>
          <cell r="M246">
            <v>3</v>
          </cell>
          <cell r="N246" t="str">
            <v>2/5</v>
          </cell>
          <cell r="O246" t="str">
            <v>SM</v>
          </cell>
          <cell r="P246" t="str">
            <v>Fjord</v>
          </cell>
          <cell r="Q246" t="str">
            <v>le gour du lac 92 chemin du mornantait</v>
          </cell>
          <cell r="R246">
            <v>69700</v>
          </cell>
          <cell r="S246" t="str">
            <v>Chassany</v>
          </cell>
          <cell r="T246" t="str">
            <v>2.1</v>
          </cell>
          <cell r="U246" t="str">
            <v>CDD</v>
          </cell>
        </row>
        <row r="247">
          <cell r="A247">
            <v>16618</v>
          </cell>
          <cell r="B247" t="str">
            <v>MARECHAL SANDRINE</v>
          </cell>
          <cell r="C247" t="str">
            <v>F</v>
          </cell>
          <cell r="D247" t="str">
            <v>t</v>
          </cell>
          <cell r="E247" t="str">
            <v>MARECHAL</v>
          </cell>
          <cell r="F247" t="str">
            <v>SANDRINE</v>
          </cell>
          <cell r="G247">
            <v>31744</v>
          </cell>
          <cell r="H247" t="str">
            <v>29 ans, 2 mois et 15 jours</v>
          </cell>
          <cell r="I247">
            <v>29</v>
          </cell>
          <cell r="J247" t="str">
            <v>21/30</v>
          </cell>
          <cell r="K247">
            <v>38775</v>
          </cell>
          <cell r="L247" t="str">
            <v>9 ans, 11 mois et 16 jours</v>
          </cell>
          <cell r="M247">
            <v>9</v>
          </cell>
          <cell r="N247" t="str">
            <v>6/10</v>
          </cell>
          <cell r="O247" t="str">
            <v>SM</v>
          </cell>
          <cell r="P247" t="str">
            <v>Gulliver</v>
          </cell>
          <cell r="T247" t="str">
            <v>2.2</v>
          </cell>
          <cell r="U247" t="str">
            <v>CDI</v>
          </cell>
          <cell r="W247" t="str">
            <v>x</v>
          </cell>
        </row>
        <row r="248">
          <cell r="A248">
            <v>2192</v>
          </cell>
          <cell r="B248" t="str">
            <v>MARI VIRGINIE</v>
          </cell>
          <cell r="C248" t="str">
            <v>F</v>
          </cell>
          <cell r="D248" t="str">
            <v>t</v>
          </cell>
          <cell r="E248" t="str">
            <v>MARI</v>
          </cell>
          <cell r="F248" t="str">
            <v>VIRGINIE</v>
          </cell>
          <cell r="G248">
            <v>28252</v>
          </cell>
          <cell r="H248" t="str">
            <v>38 ans, 9 mois et 5 jours</v>
          </cell>
          <cell r="I248">
            <v>38</v>
          </cell>
          <cell r="J248" t="str">
            <v>31/40</v>
          </cell>
          <cell r="K248">
            <v>35674</v>
          </cell>
          <cell r="L248" t="str">
            <v>18 ans, 5 mois et 11 jours</v>
          </cell>
          <cell r="M248">
            <v>18</v>
          </cell>
          <cell r="N248" t="str">
            <v>16/20</v>
          </cell>
          <cell r="O248" t="str">
            <v>SM</v>
          </cell>
          <cell r="P248" t="str">
            <v>Fjord</v>
          </cell>
          <cell r="Q248" t="str">
            <v>3b impasse H Angel</v>
          </cell>
          <cell r="R248">
            <v>38200</v>
          </cell>
          <cell r="S248" t="str">
            <v>Vienne</v>
          </cell>
          <cell r="T248" t="str">
            <v>2.3</v>
          </cell>
          <cell r="U248" t="str">
            <v>CDI</v>
          </cell>
        </row>
        <row r="249">
          <cell r="A249">
            <v>17361</v>
          </cell>
          <cell r="B249" t="str">
            <v>MARTINAT CATHERINE</v>
          </cell>
          <cell r="C249" t="str">
            <v>F</v>
          </cell>
          <cell r="D249" t="str">
            <v>t</v>
          </cell>
          <cell r="E249" t="str">
            <v>MARTINAT</v>
          </cell>
          <cell r="F249" t="str">
            <v>CATHERINE</v>
          </cell>
          <cell r="G249">
            <v>28159</v>
          </cell>
          <cell r="H249" t="str">
            <v>39 ans, 0 mois et 9 jours</v>
          </cell>
          <cell r="I249">
            <v>39</v>
          </cell>
          <cell r="J249" t="str">
            <v>31/40</v>
          </cell>
          <cell r="K249">
            <v>39163</v>
          </cell>
          <cell r="L249" t="str">
            <v>8 ans, 10 mois et 21 jours</v>
          </cell>
          <cell r="M249">
            <v>8</v>
          </cell>
          <cell r="N249" t="str">
            <v>6/10</v>
          </cell>
          <cell r="O249" t="str">
            <v>SM</v>
          </cell>
          <cell r="P249" t="str">
            <v>Fjord</v>
          </cell>
          <cell r="Q249" t="str">
            <v>3 rue jules chausse</v>
          </cell>
          <cell r="R249">
            <v>69630</v>
          </cell>
          <cell r="S249" t="str">
            <v>chaponnost</v>
          </cell>
          <cell r="T249" t="str">
            <v>2.1</v>
          </cell>
          <cell r="U249" t="str">
            <v>CDI</v>
          </cell>
        </row>
        <row r="250">
          <cell r="A250">
            <v>15720</v>
          </cell>
          <cell r="B250" t="str">
            <v>MARTINET MARINE</v>
          </cell>
          <cell r="C250" t="str">
            <v>F</v>
          </cell>
          <cell r="D250" t="str">
            <v>t</v>
          </cell>
          <cell r="E250" t="str">
            <v>MARTINET</v>
          </cell>
          <cell r="F250" t="str">
            <v>MARINE</v>
          </cell>
          <cell r="G250">
            <v>31554</v>
          </cell>
          <cell r="H250" t="str">
            <v>29 ans, 8 mois et 21 jours</v>
          </cell>
          <cell r="I250">
            <v>29</v>
          </cell>
          <cell r="J250" t="str">
            <v>21/30</v>
          </cell>
          <cell r="K250">
            <v>38348</v>
          </cell>
          <cell r="L250" t="str">
            <v>11 ans, 1 mois et 16 jours</v>
          </cell>
          <cell r="M250">
            <v>11</v>
          </cell>
          <cell r="N250" t="str">
            <v>11/15</v>
          </cell>
          <cell r="O250" t="str">
            <v>MECANICIENNE</v>
          </cell>
          <cell r="P250" t="str">
            <v>Evercalf</v>
          </cell>
          <cell r="Q250" t="str">
            <v>42 avenue du general de Gaulle</v>
          </cell>
          <cell r="R250">
            <v>69600</v>
          </cell>
          <cell r="S250" t="str">
            <v>Oullins</v>
          </cell>
          <cell r="T250" t="str">
            <v>2.2</v>
          </cell>
          <cell r="U250" t="str">
            <v>CDI</v>
          </cell>
        </row>
        <row r="251">
          <cell r="A251">
            <v>9525</v>
          </cell>
          <cell r="B251" t="str">
            <v>MARTINET THOMAS</v>
          </cell>
          <cell r="C251" t="str">
            <v>H</v>
          </cell>
          <cell r="D251" t="str">
            <v>c</v>
          </cell>
          <cell r="E251" t="str">
            <v>MARTINET</v>
          </cell>
          <cell r="F251" t="str">
            <v>THOMAS</v>
          </cell>
          <cell r="G251">
            <v>26553</v>
          </cell>
          <cell r="H251" t="str">
            <v>43 ans, 5 mois et 1 jours</v>
          </cell>
          <cell r="I251">
            <v>43</v>
          </cell>
          <cell r="J251" t="str">
            <v>41/50</v>
          </cell>
          <cell r="K251">
            <v>36039</v>
          </cell>
          <cell r="L251" t="str">
            <v>17 ans, 5 mois et 11 jours</v>
          </cell>
          <cell r="M251">
            <v>17</v>
          </cell>
          <cell r="N251" t="str">
            <v>16/20</v>
          </cell>
          <cell r="O251" t="str">
            <v>Coupeur</v>
          </cell>
          <cell r="P251" t="str">
            <v>saphir</v>
          </cell>
          <cell r="U251" t="str">
            <v>CDI</v>
          </cell>
        </row>
        <row r="252">
          <cell r="A252">
            <v>10619</v>
          </cell>
          <cell r="B252" t="str">
            <v>MARTINS SANDRA</v>
          </cell>
          <cell r="C252" t="str">
            <v>F</v>
          </cell>
          <cell r="D252" t="str">
            <v>t</v>
          </cell>
          <cell r="E252" t="str">
            <v>MARTINS</v>
          </cell>
          <cell r="F252" t="str">
            <v>SANDRA</v>
          </cell>
          <cell r="G252">
            <v>30346</v>
          </cell>
          <cell r="H252" t="str">
            <v>33 ans, 0 mois et 13 jours</v>
          </cell>
          <cell r="I252">
            <v>33</v>
          </cell>
          <cell r="J252" t="str">
            <v>31/40</v>
          </cell>
          <cell r="K252">
            <v>37383</v>
          </cell>
          <cell r="L252" t="str">
            <v>13 ans, 9 mois et 5 jours</v>
          </cell>
          <cell r="M252">
            <v>13</v>
          </cell>
          <cell r="N252" t="str">
            <v>11/15</v>
          </cell>
          <cell r="O252" t="str">
            <v>SM</v>
          </cell>
          <cell r="P252" t="str">
            <v>Barenia</v>
          </cell>
          <cell r="Q252" t="str">
            <v>1 bis rue de Morze</v>
          </cell>
          <cell r="R252">
            <v>69360</v>
          </cell>
          <cell r="S252" t="str">
            <v>Ternay</v>
          </cell>
          <cell r="T252" t="str">
            <v>2.2</v>
          </cell>
          <cell r="U252" t="str">
            <v>CDI</v>
          </cell>
        </row>
        <row r="253">
          <cell r="A253">
            <v>20410</v>
          </cell>
          <cell r="B253" t="str">
            <v>MAURIAT  ALEXANDRA</v>
          </cell>
          <cell r="C253" t="str">
            <v>F</v>
          </cell>
          <cell r="D253" t="str">
            <v>t</v>
          </cell>
          <cell r="E253" t="str">
            <v xml:space="preserve">MAURIAT </v>
          </cell>
          <cell r="F253" t="str">
            <v>ALEXANDRA</v>
          </cell>
          <cell r="G253">
            <v>30563</v>
          </cell>
          <cell r="H253" t="str">
            <v>32 ans, 5 mois et 8 jours</v>
          </cell>
          <cell r="I253">
            <v>32</v>
          </cell>
          <cell r="J253" t="str">
            <v>31/40</v>
          </cell>
          <cell r="K253">
            <v>40391</v>
          </cell>
          <cell r="L253" t="str">
            <v>5 ans, 6 mois et 11 jours</v>
          </cell>
          <cell r="M253">
            <v>5</v>
          </cell>
          <cell r="N253" t="str">
            <v>2/5</v>
          </cell>
          <cell r="O253" t="str">
            <v>SM</v>
          </cell>
          <cell r="P253" t="str">
            <v>Courchevel</v>
          </cell>
          <cell r="Q253" t="str">
            <v>24 rue valentin couturier</v>
          </cell>
          <cell r="R253">
            <v>69004</v>
          </cell>
          <cell r="S253" t="str">
            <v>Lyon</v>
          </cell>
          <cell r="T253" t="str">
            <v>2.1</v>
          </cell>
          <cell r="U253" t="str">
            <v>CDI</v>
          </cell>
        </row>
        <row r="254">
          <cell r="A254">
            <v>20409</v>
          </cell>
          <cell r="B254" t="str">
            <v>MAURIAT NICOLAS</v>
          </cell>
          <cell r="C254" t="str">
            <v>H</v>
          </cell>
          <cell r="D254" t="str">
            <v>t</v>
          </cell>
          <cell r="E254" t="str">
            <v>MAURIAT</v>
          </cell>
          <cell r="F254" t="str">
            <v>NICOLAS</v>
          </cell>
          <cell r="G254">
            <v>29249</v>
          </cell>
          <cell r="H254" t="str">
            <v>36 ans, 0 mois et 14 jours</v>
          </cell>
          <cell r="I254">
            <v>36</v>
          </cell>
          <cell r="J254" t="str">
            <v>31/40</v>
          </cell>
          <cell r="K254">
            <v>40391</v>
          </cell>
          <cell r="L254" t="str">
            <v>5 ans, 6 mois et 11 jours</v>
          </cell>
          <cell r="M254">
            <v>5</v>
          </cell>
          <cell r="N254" t="str">
            <v>2/5</v>
          </cell>
          <cell r="O254" t="str">
            <v>SM</v>
          </cell>
          <cell r="P254" t="str">
            <v>Croco</v>
          </cell>
          <cell r="Q254" t="str">
            <v>24 rue valentin couturier</v>
          </cell>
          <cell r="R254">
            <v>69004</v>
          </cell>
          <cell r="S254" t="str">
            <v>Lyon</v>
          </cell>
          <cell r="T254" t="str">
            <v>3.1</v>
          </cell>
          <cell r="U254" t="str">
            <v>CDI</v>
          </cell>
          <cell r="W254" t="str">
            <v>x</v>
          </cell>
        </row>
        <row r="255">
          <cell r="A255">
            <v>2264</v>
          </cell>
          <cell r="B255" t="str">
            <v>MAZGAJ ISABELLE</v>
          </cell>
          <cell r="C255" t="str">
            <v>F</v>
          </cell>
          <cell r="D255" t="str">
            <v>t</v>
          </cell>
          <cell r="E255" t="str">
            <v>MAZGAJ</v>
          </cell>
          <cell r="F255" t="str">
            <v>ISABELLE</v>
          </cell>
          <cell r="G255">
            <v>26881</v>
          </cell>
          <cell r="H255" t="str">
            <v>42 ans, 6 mois et 7 jours</v>
          </cell>
          <cell r="I255">
            <v>42</v>
          </cell>
          <cell r="J255" t="str">
            <v>41/50</v>
          </cell>
          <cell r="K255">
            <v>35521</v>
          </cell>
          <cell r="L255" t="str">
            <v>18 ans, 10 mois et 11 jours</v>
          </cell>
          <cell r="M255">
            <v>18</v>
          </cell>
          <cell r="N255" t="str">
            <v>16/20</v>
          </cell>
          <cell r="O255" t="str">
            <v>SM</v>
          </cell>
          <cell r="P255" t="str">
            <v>Croco</v>
          </cell>
          <cell r="Q255" t="str">
            <v>12 la vinarie</v>
          </cell>
          <cell r="R255">
            <v>42410</v>
          </cell>
          <cell r="S255" t="str">
            <v>chuyer</v>
          </cell>
          <cell r="T255" t="str">
            <v>3.2</v>
          </cell>
          <cell r="U255" t="str">
            <v>CDI</v>
          </cell>
        </row>
        <row r="256">
          <cell r="A256">
            <v>3224</v>
          </cell>
          <cell r="B256" t="str">
            <v>MAZZON GILLES</v>
          </cell>
          <cell r="C256" t="str">
            <v>H</v>
          </cell>
          <cell r="D256" t="str">
            <v>t</v>
          </cell>
          <cell r="E256" t="str">
            <v>MAZZON</v>
          </cell>
          <cell r="F256" t="str">
            <v>GILLES</v>
          </cell>
          <cell r="G256">
            <v>24661</v>
          </cell>
          <cell r="H256" t="str">
            <v>48 ans, 7 mois et 4 jours</v>
          </cell>
          <cell r="I256">
            <v>48</v>
          </cell>
          <cell r="J256" t="str">
            <v>41/50</v>
          </cell>
          <cell r="K256">
            <v>33161</v>
          </cell>
          <cell r="L256" t="str">
            <v>25 ans, 3 mois et 28 jours</v>
          </cell>
          <cell r="M256">
            <v>25</v>
          </cell>
          <cell r="N256" t="str">
            <v>21/25</v>
          </cell>
          <cell r="O256" t="str">
            <v>ENC</v>
          </cell>
          <cell r="P256" t="str">
            <v>Gulliver</v>
          </cell>
          <cell r="T256" t="str">
            <v>4.3</v>
          </cell>
          <cell r="U256" t="str">
            <v>CDI</v>
          </cell>
        </row>
        <row r="257">
          <cell r="A257">
            <v>8829</v>
          </cell>
          <cell r="B257" t="str">
            <v>MECHIN DIDIER</v>
          </cell>
          <cell r="C257" t="str">
            <v>H</v>
          </cell>
          <cell r="D257" t="str">
            <v>t</v>
          </cell>
          <cell r="E257" t="str">
            <v>MECHIN</v>
          </cell>
          <cell r="F257" t="str">
            <v>DIDIER</v>
          </cell>
          <cell r="G257">
            <v>26411</v>
          </cell>
          <cell r="H257" t="str">
            <v>43 ans, 9 mois et 21 jours</v>
          </cell>
          <cell r="I257">
            <v>43</v>
          </cell>
          <cell r="J257" t="str">
            <v>41/50</v>
          </cell>
          <cell r="K257">
            <v>34731</v>
          </cell>
          <cell r="L257" t="str">
            <v>21 ans, 0 mois et 11 jours</v>
          </cell>
          <cell r="M257">
            <v>21</v>
          </cell>
          <cell r="N257" t="str">
            <v>21/25</v>
          </cell>
          <cell r="O257" t="str">
            <v>ENC</v>
          </cell>
          <cell r="P257" t="str">
            <v>Evercalf</v>
          </cell>
          <cell r="T257" t="str">
            <v>4.3</v>
          </cell>
          <cell r="U257" t="str">
            <v>CDI</v>
          </cell>
        </row>
        <row r="258">
          <cell r="A258">
            <v>9661</v>
          </cell>
          <cell r="B258" t="str">
            <v>MECHIN SYLVAIN</v>
          </cell>
          <cell r="C258" t="str">
            <v>H</v>
          </cell>
          <cell r="D258" t="str">
            <v>c</v>
          </cell>
          <cell r="E258" t="str">
            <v>MECHIN</v>
          </cell>
          <cell r="F258" t="str">
            <v>SYLVAIN</v>
          </cell>
          <cell r="G258">
            <v>27941</v>
          </cell>
          <cell r="H258" t="str">
            <v>39 ans, 7 mois et 13 jours</v>
          </cell>
          <cell r="I258">
            <v>39</v>
          </cell>
          <cell r="J258" t="str">
            <v>31/40</v>
          </cell>
          <cell r="K258">
            <v>36039</v>
          </cell>
          <cell r="L258" t="str">
            <v>17 ans, 5 mois et 11 jours</v>
          </cell>
          <cell r="M258">
            <v>17</v>
          </cell>
          <cell r="N258" t="str">
            <v>16/20</v>
          </cell>
          <cell r="O258" t="str">
            <v>ENC</v>
          </cell>
          <cell r="P258" t="str">
            <v>support Coupe</v>
          </cell>
          <cell r="T258" t="str">
            <v>4.1</v>
          </cell>
          <cell r="U258" t="str">
            <v>CDI</v>
          </cell>
        </row>
        <row r="259">
          <cell r="A259">
            <v>80636</v>
          </cell>
          <cell r="B259" t="str">
            <v>MEDINA JULIEN</v>
          </cell>
          <cell r="C259" t="str">
            <v>H</v>
          </cell>
          <cell r="D259" t="str">
            <v>S</v>
          </cell>
          <cell r="E259" t="str">
            <v xml:space="preserve">MEDINA </v>
          </cell>
          <cell r="F259" t="str">
            <v>JULIEN</v>
          </cell>
          <cell r="G259">
            <v>31998</v>
          </cell>
          <cell r="H259" t="str">
            <v>28 ans, 6 mois et 3 jours</v>
          </cell>
          <cell r="I259">
            <v>28</v>
          </cell>
          <cell r="J259" t="str">
            <v>21/30</v>
          </cell>
          <cell r="K259">
            <v>41913</v>
          </cell>
          <cell r="L259" t="str">
            <v>1 ans, 4 mois et 11 jours</v>
          </cell>
          <cell r="M259">
            <v>1</v>
          </cell>
          <cell r="N259" t="str">
            <v>&lt;2</v>
          </cell>
          <cell r="O259" t="str">
            <v>Contrôleur de gestion</v>
          </cell>
          <cell r="Q259" t="str">
            <v>Chez Camille BOURRAT 29 rue de bellecombe</v>
          </cell>
          <cell r="R259">
            <v>69006</v>
          </cell>
          <cell r="S259" t="str">
            <v>Lyon</v>
          </cell>
          <cell r="U259" t="str">
            <v>CDI</v>
          </cell>
        </row>
        <row r="260">
          <cell r="A260">
            <v>15028</v>
          </cell>
          <cell r="B260" t="str">
            <v>MEDINA-GIMEL BENEDICTE</v>
          </cell>
          <cell r="C260" t="str">
            <v>F</v>
          </cell>
          <cell r="D260" t="str">
            <v>s</v>
          </cell>
          <cell r="E260" t="str">
            <v>MEDINA-GIMEL</v>
          </cell>
          <cell r="F260" t="str">
            <v>BENEDICTE</v>
          </cell>
          <cell r="G260">
            <v>29081</v>
          </cell>
          <cell r="H260" t="str">
            <v>36 ans, 5 mois et 29 jours</v>
          </cell>
          <cell r="I260">
            <v>36</v>
          </cell>
          <cell r="J260" t="str">
            <v>31/40</v>
          </cell>
          <cell r="K260">
            <v>37895</v>
          </cell>
          <cell r="L260" t="str">
            <v>12 ans, 4 mois et 11 jours</v>
          </cell>
          <cell r="M260">
            <v>12</v>
          </cell>
          <cell r="N260" t="str">
            <v>11/15</v>
          </cell>
          <cell r="O260" t="str">
            <v>ASSISTANTE</v>
          </cell>
          <cell r="P260" t="str">
            <v>Adm</v>
          </cell>
          <cell r="Q260" t="str">
            <v>12 rue du sillon</v>
          </cell>
          <cell r="R260">
            <v>69360</v>
          </cell>
          <cell r="S260" t="str">
            <v>Communay</v>
          </cell>
          <cell r="T260" t="str">
            <v>3.1</v>
          </cell>
          <cell r="U260" t="str">
            <v>CDI</v>
          </cell>
        </row>
        <row r="261">
          <cell r="A261">
            <v>10879</v>
          </cell>
          <cell r="B261" t="str">
            <v>MEDJAHED ZOHRA</v>
          </cell>
          <cell r="C261" t="str">
            <v>F</v>
          </cell>
          <cell r="D261" t="str">
            <v>t</v>
          </cell>
          <cell r="E261" t="str">
            <v>MEDJAHED</v>
          </cell>
          <cell r="F261" t="str">
            <v>ZOHRA</v>
          </cell>
          <cell r="G261">
            <v>27442</v>
          </cell>
          <cell r="H261" t="str">
            <v>40 ans, 11 mois et 26 jours</v>
          </cell>
          <cell r="I261">
            <v>40</v>
          </cell>
          <cell r="J261" t="str">
            <v>31/40</v>
          </cell>
          <cell r="K261">
            <v>37501</v>
          </cell>
          <cell r="L261" t="str">
            <v>13 ans, 5 mois et 10 jours</v>
          </cell>
          <cell r="M261">
            <v>13</v>
          </cell>
          <cell r="N261" t="str">
            <v>11/15</v>
          </cell>
          <cell r="O261" t="str">
            <v>SM</v>
          </cell>
          <cell r="P261" t="str">
            <v>Gulliver</v>
          </cell>
          <cell r="Q261" t="str">
            <v>1 allée ho chi Min</v>
          </cell>
          <cell r="R261">
            <v>69700</v>
          </cell>
          <cell r="S261" t="str">
            <v>Givors</v>
          </cell>
          <cell r="T261" t="str">
            <v>2.3</v>
          </cell>
          <cell r="U261" t="str">
            <v>CDI</v>
          </cell>
        </row>
        <row r="262">
          <cell r="A262">
            <v>3080</v>
          </cell>
          <cell r="B262" t="str">
            <v>MENDU SERGE</v>
          </cell>
          <cell r="C262" t="str">
            <v>H</v>
          </cell>
          <cell r="D262" t="str">
            <v>t</v>
          </cell>
          <cell r="E262" t="str">
            <v>MENDU</v>
          </cell>
          <cell r="F262" t="str">
            <v>SERGE</v>
          </cell>
          <cell r="G262">
            <v>23519</v>
          </cell>
          <cell r="H262" t="str">
            <v>51 ans, 8 mois et 21 jours</v>
          </cell>
          <cell r="I262">
            <v>51</v>
          </cell>
          <cell r="J262" t="str">
            <v>51/60</v>
          </cell>
          <cell r="K262">
            <v>33392</v>
          </cell>
          <cell r="L262" t="str">
            <v>24 ans, 8 mois et 9 jours</v>
          </cell>
          <cell r="M262">
            <v>24</v>
          </cell>
          <cell r="N262" t="str">
            <v>21/25</v>
          </cell>
          <cell r="O262" t="str">
            <v>SM</v>
          </cell>
          <cell r="P262" t="str">
            <v>Chamonix</v>
          </cell>
          <cell r="T262" t="str">
            <v>3.1</v>
          </cell>
          <cell r="U262" t="str">
            <v>CDI</v>
          </cell>
        </row>
        <row r="263">
          <cell r="A263">
            <v>81835</v>
          </cell>
          <cell r="B263" t="str">
            <v>MENINO CAROLINE</v>
          </cell>
          <cell r="C263" t="str">
            <v>F</v>
          </cell>
          <cell r="D263" t="str">
            <v>t</v>
          </cell>
          <cell r="E263" t="str">
            <v>MENINO</v>
          </cell>
          <cell r="F263" t="str">
            <v>CAROLINE</v>
          </cell>
          <cell r="G263">
            <v>30899</v>
          </cell>
          <cell r="H263" t="str">
            <v>31 ans, 6 mois et 7 jours</v>
          </cell>
          <cell r="I263">
            <v>31</v>
          </cell>
          <cell r="J263" t="str">
            <v>31/40</v>
          </cell>
          <cell r="K263">
            <v>41225</v>
          </cell>
          <cell r="L263" t="str">
            <v>3 ans, 3 mois et 0 jours</v>
          </cell>
          <cell r="M263">
            <v>3</v>
          </cell>
          <cell r="N263" t="str">
            <v>2/5</v>
          </cell>
          <cell r="O263" t="str">
            <v>SM</v>
          </cell>
          <cell r="P263" t="str">
            <v>Evercalf</v>
          </cell>
          <cell r="R263">
            <v>69001</v>
          </cell>
          <cell r="S263" t="str">
            <v>lyon</v>
          </cell>
          <cell r="T263">
            <v>2.1</v>
          </cell>
          <cell r="U263" t="str">
            <v>CDD</v>
          </cell>
        </row>
        <row r="264">
          <cell r="A264">
            <v>2209</v>
          </cell>
          <cell r="B264" t="str">
            <v>MESSOUMIAN OLIVIER</v>
          </cell>
          <cell r="C264" t="str">
            <v>F</v>
          </cell>
          <cell r="D264" t="str">
            <v>c</v>
          </cell>
          <cell r="E264" t="str">
            <v>MESSOUMIAN</v>
          </cell>
          <cell r="F264" t="str">
            <v>OLIVIER</v>
          </cell>
          <cell r="G264">
            <v>28987</v>
          </cell>
          <cell r="H264" t="str">
            <v>36 ans, 9 mois et 0 jours</v>
          </cell>
          <cell r="I264">
            <v>36</v>
          </cell>
          <cell r="J264" t="str">
            <v>31/40</v>
          </cell>
          <cell r="K264">
            <v>36770</v>
          </cell>
          <cell r="L264" t="str">
            <v>15 ans, 5 mois et 11 jours</v>
          </cell>
          <cell r="M264">
            <v>15</v>
          </cell>
          <cell r="N264" t="str">
            <v>11/15</v>
          </cell>
          <cell r="O264" t="str">
            <v>COUPEUR</v>
          </cell>
          <cell r="P264" t="str">
            <v>Graphite</v>
          </cell>
          <cell r="Q264" t="str">
            <v>80 rue du repos</v>
          </cell>
          <cell r="R264">
            <v>69007</v>
          </cell>
          <cell r="S264" t="str">
            <v>Lyon</v>
          </cell>
          <cell r="T264" t="str">
            <v>2.2</v>
          </cell>
          <cell r="U264" t="str">
            <v>CDI</v>
          </cell>
        </row>
        <row r="265">
          <cell r="A265">
            <v>15041</v>
          </cell>
          <cell r="B265" t="str">
            <v>MESTOUL FLORIAN</v>
          </cell>
          <cell r="C265" t="str">
            <v>H</v>
          </cell>
          <cell r="D265" t="str">
            <v>s</v>
          </cell>
          <cell r="E265" t="str">
            <v>MESTOUL</v>
          </cell>
          <cell r="F265" t="str">
            <v>FLORIAN</v>
          </cell>
          <cell r="G265">
            <v>29946</v>
          </cell>
          <cell r="H265" t="str">
            <v>34 ans, 1 mois et 17 jours</v>
          </cell>
          <cell r="I265">
            <v>34</v>
          </cell>
          <cell r="J265" t="str">
            <v>31/40</v>
          </cell>
          <cell r="K265">
            <v>37914</v>
          </cell>
          <cell r="L265" t="str">
            <v>12 ans, 3 mois et 23 jours</v>
          </cell>
          <cell r="M265">
            <v>12</v>
          </cell>
          <cell r="N265" t="str">
            <v>11/15</v>
          </cell>
          <cell r="O265" t="str">
            <v>Prepa coupe</v>
          </cell>
          <cell r="P265" t="str">
            <v>Tosca</v>
          </cell>
          <cell r="Q265" t="str">
            <v>29 quai Pajot</v>
          </cell>
          <cell r="R265">
            <v>38200</v>
          </cell>
          <cell r="S265" t="str">
            <v>Vienne</v>
          </cell>
          <cell r="T265" t="str">
            <v>2.1</v>
          </cell>
          <cell r="U265" t="str">
            <v>CDI</v>
          </cell>
        </row>
        <row r="266">
          <cell r="A266">
            <v>83636</v>
          </cell>
          <cell r="B266" t="str">
            <v>MICHAUD PAULINE</v>
          </cell>
          <cell r="C266" t="str">
            <v>F</v>
          </cell>
          <cell r="D266" t="str">
            <v>t</v>
          </cell>
          <cell r="E266" t="str">
            <v>MICHAUD</v>
          </cell>
          <cell r="F266" t="str">
            <v>PAULINE</v>
          </cell>
          <cell r="G266">
            <v>34673</v>
          </cell>
          <cell r="H266" t="str">
            <v>21 ans, 2 mois et 7 jours</v>
          </cell>
          <cell r="I266">
            <v>21</v>
          </cell>
          <cell r="J266" t="str">
            <v>21/30</v>
          </cell>
          <cell r="K266">
            <v>41722</v>
          </cell>
          <cell r="L266" t="str">
            <v>1 ans, 10 mois et 19 jours</v>
          </cell>
          <cell r="M266">
            <v>1</v>
          </cell>
          <cell r="N266" t="str">
            <v>&lt;2</v>
          </cell>
          <cell r="O266" t="str">
            <v>SM</v>
          </cell>
          <cell r="P266" t="str">
            <v>Formation G27</v>
          </cell>
          <cell r="U266" t="str">
            <v>CDD</v>
          </cell>
        </row>
        <row r="267">
          <cell r="A267">
            <v>15533</v>
          </cell>
          <cell r="B267" t="str">
            <v>MILAN GAL DELPHINE</v>
          </cell>
          <cell r="C267" t="str">
            <v>F</v>
          </cell>
          <cell r="D267" t="str">
            <v>c</v>
          </cell>
          <cell r="E267" t="str">
            <v>MILAN GAL</v>
          </cell>
          <cell r="F267" t="str">
            <v>DELPHINE</v>
          </cell>
          <cell r="G267">
            <v>26403</v>
          </cell>
          <cell r="H267" t="str">
            <v>43 ans, 9 mois et 29 jours</v>
          </cell>
          <cell r="I267">
            <v>43</v>
          </cell>
          <cell r="J267" t="str">
            <v>41/50</v>
          </cell>
          <cell r="K267">
            <v>38231</v>
          </cell>
          <cell r="L267" t="str">
            <v>11 ans, 5 mois et 11 jours</v>
          </cell>
          <cell r="M267">
            <v>11</v>
          </cell>
          <cell r="N267" t="str">
            <v>11/15</v>
          </cell>
          <cell r="O267" t="str">
            <v>PREPA COUPE</v>
          </cell>
          <cell r="P267" t="str">
            <v>Tosca</v>
          </cell>
          <cell r="Q267" t="str">
            <v>1 rue de l'hotel de ville</v>
          </cell>
          <cell r="R267">
            <v>26240</v>
          </cell>
          <cell r="S267" t="str">
            <v>stuallier</v>
          </cell>
          <cell r="T267" t="str">
            <v>2.2</v>
          </cell>
          <cell r="U267" t="str">
            <v>CDI</v>
          </cell>
        </row>
        <row r="268">
          <cell r="A268">
            <v>3735</v>
          </cell>
          <cell r="B268" t="str">
            <v>MILHAU GABRIELLE</v>
          </cell>
          <cell r="C268" t="str">
            <v>F</v>
          </cell>
          <cell r="D268" t="str">
            <v>t</v>
          </cell>
          <cell r="E268" t="str">
            <v>MILHAU</v>
          </cell>
          <cell r="F268" t="str">
            <v>GABRIELLE</v>
          </cell>
          <cell r="G268">
            <v>24338</v>
          </cell>
          <cell r="H268" t="str">
            <v>49 ans, 5 mois et 24 jours</v>
          </cell>
          <cell r="I268">
            <v>49</v>
          </cell>
          <cell r="J268" t="str">
            <v>41/50</v>
          </cell>
          <cell r="K268">
            <v>32995</v>
          </cell>
          <cell r="L268" t="str">
            <v>25 ans, 9 mois et 10 jours</v>
          </cell>
          <cell r="M268">
            <v>25</v>
          </cell>
          <cell r="N268" t="str">
            <v>21/25</v>
          </cell>
          <cell r="O268" t="str">
            <v>SM</v>
          </cell>
          <cell r="P268" t="str">
            <v>Formation</v>
          </cell>
          <cell r="Q268" t="str">
            <v>308 Route d'Echalas</v>
          </cell>
          <cell r="R268">
            <v>69420</v>
          </cell>
          <cell r="S268" t="str">
            <v>Treves</v>
          </cell>
          <cell r="T268" t="str">
            <v>4.1</v>
          </cell>
          <cell r="U268" t="str">
            <v>CDI</v>
          </cell>
        </row>
        <row r="269">
          <cell r="A269">
            <v>1121</v>
          </cell>
          <cell r="B269" t="str">
            <v>MILONE DAVID</v>
          </cell>
          <cell r="C269" t="str">
            <v>H</v>
          </cell>
          <cell r="D269" t="str">
            <v>c</v>
          </cell>
          <cell r="E269" t="str">
            <v>MILONE</v>
          </cell>
          <cell r="F269" t="str">
            <v>DAVID</v>
          </cell>
          <cell r="G269">
            <v>25903</v>
          </cell>
          <cell r="H269" t="str">
            <v>45 ans, 2 mois et 11 jours</v>
          </cell>
          <cell r="I269">
            <v>45</v>
          </cell>
          <cell r="J269" t="str">
            <v>41/50</v>
          </cell>
          <cell r="K269">
            <v>32692</v>
          </cell>
          <cell r="L269" t="str">
            <v>26 ans, 7 mois et 9 jours</v>
          </cell>
          <cell r="M269">
            <v>26</v>
          </cell>
          <cell r="N269" t="str">
            <v>26 et plus</v>
          </cell>
          <cell r="O269" t="str">
            <v>PREPA COUPE</v>
          </cell>
          <cell r="P269" t="str">
            <v>Iris</v>
          </cell>
          <cell r="T269" t="str">
            <v>3.1</v>
          </cell>
          <cell r="U269" t="str">
            <v>CDI</v>
          </cell>
        </row>
        <row r="270">
          <cell r="A270">
            <v>19773</v>
          </cell>
          <cell r="B270" t="str">
            <v>MONATTE PIERRETTE</v>
          </cell>
          <cell r="C270" t="str">
            <v>F</v>
          </cell>
          <cell r="D270" t="str">
            <v>c</v>
          </cell>
          <cell r="E270" t="str">
            <v>MONATTE</v>
          </cell>
          <cell r="F270" t="str">
            <v>PIERRETTE</v>
          </cell>
          <cell r="G270">
            <v>20428</v>
          </cell>
          <cell r="H270" t="str">
            <v>60 ans, 2 mois et 7 jours</v>
          </cell>
          <cell r="I270">
            <v>60</v>
          </cell>
          <cell r="J270" t="str">
            <v>51/60</v>
          </cell>
          <cell r="K270">
            <v>32371</v>
          </cell>
          <cell r="L270" t="str">
            <v>27 ans, 5 mois et 27 jours</v>
          </cell>
          <cell r="M270">
            <v>27</v>
          </cell>
          <cell r="N270" t="str">
            <v>26 et plus</v>
          </cell>
          <cell r="O270" t="str">
            <v>RENFORT</v>
          </cell>
          <cell r="P270" t="str">
            <v>Saphir</v>
          </cell>
          <cell r="T270" t="str">
            <v>2.1</v>
          </cell>
          <cell r="U270" t="str">
            <v>CDI</v>
          </cell>
        </row>
        <row r="271">
          <cell r="A271">
            <v>83634</v>
          </cell>
          <cell r="B271" t="str">
            <v>MONESTIER CECILE</v>
          </cell>
          <cell r="C271" t="str">
            <v>F</v>
          </cell>
          <cell r="D271" t="str">
            <v>t</v>
          </cell>
          <cell r="E271" t="str">
            <v>MONESTIER</v>
          </cell>
          <cell r="F271" t="str">
            <v>CECILE</v>
          </cell>
          <cell r="G271">
            <v>32478</v>
          </cell>
          <cell r="H271" t="str">
            <v>27 ans, 2 mois et 11 jours</v>
          </cell>
          <cell r="I271">
            <v>27</v>
          </cell>
          <cell r="J271" t="str">
            <v>21/30</v>
          </cell>
          <cell r="K271">
            <v>41722</v>
          </cell>
          <cell r="L271" t="str">
            <v>1 ans, 10 mois et 19 jours</v>
          </cell>
          <cell r="M271">
            <v>1</v>
          </cell>
          <cell r="N271" t="str">
            <v>&lt;2</v>
          </cell>
          <cell r="O271" t="str">
            <v>SM</v>
          </cell>
          <cell r="P271" t="str">
            <v>Formation G27</v>
          </cell>
          <cell r="U271" t="str">
            <v>CDD</v>
          </cell>
        </row>
        <row r="272">
          <cell r="A272">
            <v>3663</v>
          </cell>
          <cell r="B272" t="str">
            <v>MONTAVON ERIC</v>
          </cell>
          <cell r="C272" t="str">
            <v>H</v>
          </cell>
          <cell r="D272" t="str">
            <v>t</v>
          </cell>
          <cell r="E272" t="str">
            <v>MONTAVON</v>
          </cell>
          <cell r="F272" t="str">
            <v>ERIC</v>
          </cell>
          <cell r="G272">
            <v>23729</v>
          </cell>
          <cell r="H272" t="str">
            <v>51 ans, 1 mois et 25 jours</v>
          </cell>
          <cell r="I272">
            <v>51</v>
          </cell>
          <cell r="J272" t="str">
            <v>51/60</v>
          </cell>
          <cell r="K272">
            <v>33029</v>
          </cell>
          <cell r="L272" t="str">
            <v>25 ans, 8 mois et 7 jours</v>
          </cell>
          <cell r="M272">
            <v>25</v>
          </cell>
          <cell r="N272" t="str">
            <v>21/25</v>
          </cell>
          <cell r="O272" t="str">
            <v>PREPA COUPE</v>
          </cell>
          <cell r="P272" t="str">
            <v>Saphir</v>
          </cell>
          <cell r="T272" t="str">
            <v>3.1</v>
          </cell>
          <cell r="U272" t="str">
            <v>CDI</v>
          </cell>
        </row>
        <row r="273">
          <cell r="A273">
            <v>16619</v>
          </cell>
          <cell r="B273" t="str">
            <v>MORETTON CHRISTELLE</v>
          </cell>
          <cell r="C273" t="str">
            <v>F</v>
          </cell>
          <cell r="D273" t="str">
            <v>t</v>
          </cell>
          <cell r="E273" t="str">
            <v>MORETTON</v>
          </cell>
          <cell r="F273" t="str">
            <v>CHRISTELLE</v>
          </cell>
          <cell r="G273">
            <v>29272</v>
          </cell>
          <cell r="H273" t="str">
            <v>35 ans, 11 mois et 22 jours</v>
          </cell>
          <cell r="I273">
            <v>35</v>
          </cell>
          <cell r="J273" t="str">
            <v>31/40</v>
          </cell>
          <cell r="K273">
            <v>38775</v>
          </cell>
          <cell r="L273" t="str">
            <v>9 ans, 11 mois et 16 jours</v>
          </cell>
          <cell r="M273">
            <v>9</v>
          </cell>
          <cell r="N273" t="str">
            <v>6/10</v>
          </cell>
          <cell r="O273" t="str">
            <v>SM</v>
          </cell>
          <cell r="P273" t="str">
            <v>Fjord</v>
          </cell>
          <cell r="T273" t="str">
            <v>2.2</v>
          </cell>
          <cell r="U273" t="str">
            <v>CDI</v>
          </cell>
        </row>
        <row r="274">
          <cell r="A274">
            <v>3128</v>
          </cell>
          <cell r="B274" t="str">
            <v>MOTELLA ISABELLE</v>
          </cell>
          <cell r="C274" t="str">
            <v>F</v>
          </cell>
          <cell r="D274" t="str">
            <v>t</v>
          </cell>
          <cell r="E274" t="str">
            <v>MOTELLA</v>
          </cell>
          <cell r="F274" t="str">
            <v>ISABELLE</v>
          </cell>
          <cell r="G274">
            <v>26091</v>
          </cell>
          <cell r="H274" t="str">
            <v>44 ans, 8 mois et 5 jours</v>
          </cell>
          <cell r="I274">
            <v>44</v>
          </cell>
          <cell r="J274" t="str">
            <v>41/50</v>
          </cell>
          <cell r="K274">
            <v>33392</v>
          </cell>
          <cell r="L274" t="str">
            <v>24 ans, 8 mois et 9 jours</v>
          </cell>
          <cell r="M274">
            <v>24</v>
          </cell>
          <cell r="N274" t="str">
            <v>21/25</v>
          </cell>
          <cell r="O274" t="str">
            <v>SM</v>
          </cell>
          <cell r="P274" t="str">
            <v>Croco</v>
          </cell>
          <cell r="Q274" t="str">
            <v>31 rue Victor Hugo</v>
          </cell>
          <cell r="R274">
            <v>69002</v>
          </cell>
          <cell r="S274" t="str">
            <v>Lyon</v>
          </cell>
          <cell r="T274" t="str">
            <v>3.1</v>
          </cell>
          <cell r="U274" t="str">
            <v>CDI</v>
          </cell>
        </row>
        <row r="275">
          <cell r="A275">
            <v>15809</v>
          </cell>
          <cell r="B275" t="str">
            <v>MOUNIB AMELIE</v>
          </cell>
          <cell r="C275" t="str">
            <v>F</v>
          </cell>
          <cell r="D275" t="str">
            <v>s</v>
          </cell>
          <cell r="E275" t="str">
            <v>MOUNIB</v>
          </cell>
          <cell r="F275" t="str">
            <v>AMELIE</v>
          </cell>
          <cell r="G275">
            <v>30911</v>
          </cell>
          <cell r="H275" t="str">
            <v>31 ans, 5 mois et 26 jours</v>
          </cell>
          <cell r="I275">
            <v>31</v>
          </cell>
          <cell r="J275" t="str">
            <v>31/40</v>
          </cell>
          <cell r="K275">
            <v>38383</v>
          </cell>
          <cell r="L275" t="str">
            <v>11 ans, 0 mois et 12 jours</v>
          </cell>
          <cell r="M275">
            <v>11</v>
          </cell>
          <cell r="N275" t="str">
            <v>11/15</v>
          </cell>
          <cell r="O275" t="str">
            <v>CONTRÔLE QUALITÉ</v>
          </cell>
          <cell r="P275" t="str">
            <v>Graphite</v>
          </cell>
          <cell r="Q275" t="str">
            <v>51 rue de la glacière</v>
          </cell>
          <cell r="R275">
            <v>69600</v>
          </cell>
          <cell r="S275" t="str">
            <v>Oullins</v>
          </cell>
          <cell r="T275" t="str">
            <v>2.1</v>
          </cell>
          <cell r="U275" t="str">
            <v>CDI</v>
          </cell>
        </row>
        <row r="276">
          <cell r="A276">
            <v>19774</v>
          </cell>
          <cell r="B276" t="str">
            <v>MOURADIAN HAGOP</v>
          </cell>
          <cell r="C276" t="str">
            <v>H</v>
          </cell>
          <cell r="D276" t="str">
            <v>t</v>
          </cell>
          <cell r="E276" t="str">
            <v>MOURADIAN</v>
          </cell>
          <cell r="F276" t="str">
            <v>HAGOP</v>
          </cell>
          <cell r="G276">
            <v>22465</v>
          </cell>
          <cell r="H276" t="str">
            <v>54 ans, 7 mois et 9 jours</v>
          </cell>
          <cell r="I276">
            <v>54</v>
          </cell>
          <cell r="J276" t="str">
            <v>51/60</v>
          </cell>
          <cell r="K276">
            <v>38991</v>
          </cell>
          <cell r="L276" t="str">
            <v>9 ans, 4 mois et 11 jours</v>
          </cell>
          <cell r="M276">
            <v>9</v>
          </cell>
          <cell r="N276" t="str">
            <v>6/10</v>
          </cell>
          <cell r="O276" t="str">
            <v>SM</v>
          </cell>
          <cell r="P276" t="str">
            <v>Chamonix</v>
          </cell>
          <cell r="Q276" t="str">
            <v>87 rue paul bert</v>
          </cell>
          <cell r="R276">
            <v>69003</v>
          </cell>
          <cell r="S276" t="str">
            <v>Lyon</v>
          </cell>
          <cell r="T276" t="str">
            <v>2.3</v>
          </cell>
          <cell r="U276" t="str">
            <v>CDI</v>
          </cell>
        </row>
        <row r="277">
          <cell r="A277">
            <v>10512</v>
          </cell>
          <cell r="B277" t="str">
            <v>MOUYON NATHALIE</v>
          </cell>
          <cell r="C277" t="str">
            <v>F</v>
          </cell>
          <cell r="D277" t="str">
            <v>t</v>
          </cell>
          <cell r="E277" t="str">
            <v>MOUYON</v>
          </cell>
          <cell r="F277" t="str">
            <v>NATHALIE</v>
          </cell>
          <cell r="G277">
            <v>25448</v>
          </cell>
          <cell r="H277" t="str">
            <v>46 ans, 5 mois et 10 jours</v>
          </cell>
          <cell r="I277">
            <v>46</v>
          </cell>
          <cell r="J277" t="str">
            <v>41/50</v>
          </cell>
          <cell r="K277">
            <v>37321</v>
          </cell>
          <cell r="L277" t="str">
            <v>13 ans, 11 mois et 6 jours</v>
          </cell>
          <cell r="M277">
            <v>13</v>
          </cell>
          <cell r="N277" t="str">
            <v>11/15</v>
          </cell>
          <cell r="O277" t="str">
            <v>SM</v>
          </cell>
          <cell r="P277" t="str">
            <v>Saphir</v>
          </cell>
          <cell r="T277" t="str">
            <v>3.1</v>
          </cell>
          <cell r="U277" t="str">
            <v>CDI</v>
          </cell>
        </row>
        <row r="278">
          <cell r="A278">
            <v>15972</v>
          </cell>
          <cell r="B278" t="str">
            <v>NAYFER SAHBI</v>
          </cell>
          <cell r="C278" t="str">
            <v>H</v>
          </cell>
          <cell r="D278" t="str">
            <v>c</v>
          </cell>
          <cell r="E278" t="str">
            <v>NAYFER</v>
          </cell>
          <cell r="F278" t="str">
            <v>SAHBI</v>
          </cell>
          <cell r="G278">
            <v>24121</v>
          </cell>
          <cell r="H278" t="str">
            <v>50 ans, 0 mois et 29 jours</v>
          </cell>
          <cell r="I278">
            <v>50</v>
          </cell>
          <cell r="J278" t="str">
            <v>41/50</v>
          </cell>
          <cell r="K278">
            <v>38474</v>
          </cell>
          <cell r="L278" t="str">
            <v>10 ans, 9 mois et 10 jours</v>
          </cell>
          <cell r="M278">
            <v>10</v>
          </cell>
          <cell r="N278" t="str">
            <v>6/10</v>
          </cell>
          <cell r="O278" t="str">
            <v>COUPEUR</v>
          </cell>
          <cell r="P278" t="str">
            <v>géodis</v>
          </cell>
          <cell r="Q278" t="str">
            <v>655 chemin du treve</v>
          </cell>
          <cell r="R278">
            <v>1600</v>
          </cell>
          <cell r="S278" t="str">
            <v>Reyrieux</v>
          </cell>
          <cell r="T278" t="str">
            <v>2.3</v>
          </cell>
          <cell r="U278" t="str">
            <v>CDI</v>
          </cell>
        </row>
        <row r="279">
          <cell r="A279">
            <v>17353</v>
          </cell>
          <cell r="B279" t="str">
            <v>NGUYEN THI BICH VAN</v>
          </cell>
          <cell r="C279" t="str">
            <v>H</v>
          </cell>
          <cell r="D279" t="str">
            <v>t</v>
          </cell>
          <cell r="E279" t="str">
            <v>NGUYEN</v>
          </cell>
          <cell r="F279" t="str">
            <v>THI BICH VAN</v>
          </cell>
          <cell r="G279">
            <v>27587</v>
          </cell>
          <cell r="H279" t="str">
            <v>40 ans, 7 mois et 0 jours</v>
          </cell>
          <cell r="I279">
            <v>40</v>
          </cell>
          <cell r="J279" t="str">
            <v>31/40</v>
          </cell>
          <cell r="K279">
            <v>39163</v>
          </cell>
          <cell r="L279" t="str">
            <v>8 ans, 10 mois et 21 jours</v>
          </cell>
          <cell r="M279">
            <v>8</v>
          </cell>
          <cell r="N279" t="str">
            <v>6/10</v>
          </cell>
          <cell r="O279" t="str">
            <v>SM</v>
          </cell>
          <cell r="P279" t="str">
            <v>Chamonix</v>
          </cell>
          <cell r="T279" t="str">
            <v>2.2</v>
          </cell>
          <cell r="U279" t="str">
            <v>CDI</v>
          </cell>
        </row>
        <row r="280">
          <cell r="A280">
            <v>17193</v>
          </cell>
          <cell r="B280" t="str">
            <v>NOTTURNO PASCAL</v>
          </cell>
          <cell r="C280" t="str">
            <v>H</v>
          </cell>
          <cell r="D280" t="str">
            <v>c</v>
          </cell>
          <cell r="E280" t="str">
            <v>NOTTURNO</v>
          </cell>
          <cell r="F280" t="str">
            <v>PASCAL</v>
          </cell>
          <cell r="G280">
            <v>22441</v>
          </cell>
          <cell r="H280" t="str">
            <v>54 ans, 8 mois et 3 jours</v>
          </cell>
          <cell r="I280">
            <v>54</v>
          </cell>
          <cell r="J280" t="str">
            <v>51/60</v>
          </cell>
          <cell r="K280">
            <v>39085</v>
          </cell>
          <cell r="L280" t="str">
            <v>9 ans, 1 mois et 9 jours</v>
          </cell>
          <cell r="M280">
            <v>9</v>
          </cell>
          <cell r="N280" t="str">
            <v>6/10</v>
          </cell>
          <cell r="O280" t="str">
            <v>REPARATION</v>
          </cell>
          <cell r="P280" t="str">
            <v>Iris</v>
          </cell>
          <cell r="Q280" t="str">
            <v>76 rue montgolfier</v>
          </cell>
          <cell r="R280">
            <v>69006</v>
          </cell>
          <cell r="S280" t="str">
            <v>Lyon</v>
          </cell>
          <cell r="T280" t="str">
            <v>2.2</v>
          </cell>
          <cell r="U280" t="str">
            <v>CDI</v>
          </cell>
        </row>
        <row r="281">
          <cell r="A281">
            <v>15973</v>
          </cell>
          <cell r="B281" t="str">
            <v>NOTTURNO PATRICK</v>
          </cell>
          <cell r="C281" t="str">
            <v>H</v>
          </cell>
          <cell r="D281" t="str">
            <v>c</v>
          </cell>
          <cell r="E281" t="str">
            <v>NOTTURNO</v>
          </cell>
          <cell r="F281" t="str">
            <v>PATRICK</v>
          </cell>
          <cell r="G281">
            <v>26029</v>
          </cell>
          <cell r="H281" t="str">
            <v>44 ans, 10 mois et 6 jours</v>
          </cell>
          <cell r="I281">
            <v>44</v>
          </cell>
          <cell r="J281" t="str">
            <v>41/50</v>
          </cell>
          <cell r="K281">
            <v>38474</v>
          </cell>
          <cell r="L281" t="str">
            <v>10 ans, 9 mois et 10 jours</v>
          </cell>
          <cell r="M281">
            <v>10</v>
          </cell>
          <cell r="N281" t="str">
            <v>6/10</v>
          </cell>
          <cell r="O281" t="str">
            <v xml:space="preserve">TRACAGE </v>
          </cell>
          <cell r="P281" t="str">
            <v>Iris</v>
          </cell>
          <cell r="Q281" t="str">
            <v>86 avenue de frere lumiere</v>
          </cell>
          <cell r="R281">
            <v>69008</v>
          </cell>
          <cell r="S281" t="str">
            <v>Lyon</v>
          </cell>
          <cell r="T281" t="str">
            <v>2.3</v>
          </cell>
          <cell r="U281" t="str">
            <v>CDI</v>
          </cell>
        </row>
        <row r="282">
          <cell r="A282">
            <v>15844</v>
          </cell>
          <cell r="B282" t="str">
            <v>OLLIVIER DAPHNEE</v>
          </cell>
          <cell r="C282" t="str">
            <v>F</v>
          </cell>
          <cell r="D282" t="str">
            <v>t</v>
          </cell>
          <cell r="E282" t="str">
            <v>OLLIVIER</v>
          </cell>
          <cell r="F282" t="str">
            <v>DAPHNEE</v>
          </cell>
          <cell r="G282">
            <v>26503</v>
          </cell>
          <cell r="H282" t="str">
            <v>43 ans, 6 mois et 20 jours</v>
          </cell>
          <cell r="I282">
            <v>43</v>
          </cell>
          <cell r="J282" t="str">
            <v>41/50</v>
          </cell>
          <cell r="K282">
            <v>38421</v>
          </cell>
          <cell r="L282" t="str">
            <v>10 ans, 11 mois et 2 jours</v>
          </cell>
          <cell r="M282">
            <v>10</v>
          </cell>
          <cell r="N282" t="str">
            <v>6/10</v>
          </cell>
          <cell r="O282" t="str">
            <v>SM</v>
          </cell>
          <cell r="P282" t="str">
            <v>Chamonix</v>
          </cell>
          <cell r="Q282" t="str">
            <v>10 rue de trion</v>
          </cell>
          <cell r="R282">
            <v>69005</v>
          </cell>
          <cell r="S282" t="str">
            <v>Lyon</v>
          </cell>
          <cell r="T282" t="str">
            <v>2.3</v>
          </cell>
          <cell r="U282" t="str">
            <v>CDI</v>
          </cell>
        </row>
        <row r="283">
          <cell r="A283">
            <v>3610</v>
          </cell>
          <cell r="B283" t="str">
            <v>OUHIBI NADIA</v>
          </cell>
          <cell r="C283" t="str">
            <v>F</v>
          </cell>
          <cell r="D283" t="str">
            <v>t</v>
          </cell>
          <cell r="E283" t="str">
            <v>OUHIBI</v>
          </cell>
          <cell r="F283" t="str">
            <v>NADIA</v>
          </cell>
          <cell r="G283">
            <v>25503</v>
          </cell>
          <cell r="H283" t="str">
            <v>46 ans, 3 mois et 16 jours</v>
          </cell>
          <cell r="I283">
            <v>46</v>
          </cell>
          <cell r="J283" t="str">
            <v>41/50</v>
          </cell>
          <cell r="K283">
            <v>33119</v>
          </cell>
          <cell r="L283" t="str">
            <v>25 ans, 5 mois et 9 jours</v>
          </cell>
          <cell r="M283">
            <v>25</v>
          </cell>
          <cell r="N283" t="str">
            <v>21/25</v>
          </cell>
          <cell r="O283" t="str">
            <v>SM</v>
          </cell>
          <cell r="P283" t="str">
            <v>Fjord</v>
          </cell>
          <cell r="Q283" t="str">
            <v xml:space="preserve">25 allée des mûriers </v>
          </cell>
          <cell r="R283">
            <v>38121</v>
          </cell>
          <cell r="S283" t="str">
            <v>CHONAS-L'AMBALLAN</v>
          </cell>
          <cell r="T283" t="str">
            <v>3.1</v>
          </cell>
          <cell r="U283" t="str">
            <v>CDI</v>
          </cell>
        </row>
        <row r="284">
          <cell r="A284">
            <v>9432</v>
          </cell>
          <cell r="B284" t="str">
            <v>PANET VIRGINIE</v>
          </cell>
          <cell r="C284" t="str">
            <v>F</v>
          </cell>
          <cell r="D284" t="str">
            <v>t</v>
          </cell>
          <cell r="E284" t="str">
            <v>PANET</v>
          </cell>
          <cell r="F284" t="str">
            <v>VIRGINIE</v>
          </cell>
          <cell r="G284">
            <v>27315</v>
          </cell>
          <cell r="H284" t="str">
            <v>41 ans, 3 mois et 30 jours</v>
          </cell>
          <cell r="I284">
            <v>41</v>
          </cell>
          <cell r="J284" t="str">
            <v>41/50</v>
          </cell>
          <cell r="K284">
            <v>36161</v>
          </cell>
          <cell r="L284" t="str">
            <v>17 ans, 1 mois et 11 jours</v>
          </cell>
          <cell r="M284">
            <v>17</v>
          </cell>
          <cell r="N284" t="str">
            <v>16/20</v>
          </cell>
          <cell r="O284" t="str">
            <v>MECANICIENNE</v>
          </cell>
          <cell r="P284" t="str">
            <v>Fjord</v>
          </cell>
          <cell r="T284" t="str">
            <v>2.3</v>
          </cell>
          <cell r="U284" t="str">
            <v>CDI</v>
          </cell>
          <cell r="V284" t="str">
            <v>x</v>
          </cell>
        </row>
        <row r="285">
          <cell r="A285">
            <v>3819</v>
          </cell>
          <cell r="B285" t="str">
            <v>PARIS ISABELLE</v>
          </cell>
          <cell r="C285" t="str">
            <v>F</v>
          </cell>
          <cell r="D285" t="str">
            <v>t</v>
          </cell>
          <cell r="E285" t="str">
            <v>PARIS</v>
          </cell>
          <cell r="F285" t="str">
            <v>ISABELLE</v>
          </cell>
          <cell r="G285">
            <v>26083</v>
          </cell>
          <cell r="H285" t="str">
            <v>44 ans, 8 mois et 13 jours</v>
          </cell>
          <cell r="I285">
            <v>44</v>
          </cell>
          <cell r="J285" t="str">
            <v>41/50</v>
          </cell>
          <cell r="K285">
            <v>33029</v>
          </cell>
          <cell r="L285" t="str">
            <v>25 ans, 8 mois et 7 jours</v>
          </cell>
          <cell r="M285">
            <v>25</v>
          </cell>
          <cell r="N285" t="str">
            <v>21/25</v>
          </cell>
          <cell r="O285" t="str">
            <v>SM</v>
          </cell>
          <cell r="P285" t="str">
            <v>Fjord</v>
          </cell>
          <cell r="T285" t="str">
            <v>3.2</v>
          </cell>
          <cell r="U285" t="str">
            <v>CDI</v>
          </cell>
        </row>
        <row r="286">
          <cell r="A286">
            <v>5695</v>
          </cell>
          <cell r="B286" t="str">
            <v>PASCAL JEAN PHILIPPE</v>
          </cell>
          <cell r="C286" t="str">
            <v>H</v>
          </cell>
          <cell r="D286" t="str">
            <v>s</v>
          </cell>
          <cell r="E286" t="str">
            <v>PASCAL</v>
          </cell>
          <cell r="F286" t="str">
            <v>JEAN PHILIPPE</v>
          </cell>
          <cell r="G286">
            <v>24289</v>
          </cell>
          <cell r="H286" t="str">
            <v>49 ans, 7 mois et 11 jours</v>
          </cell>
          <cell r="I286">
            <v>49</v>
          </cell>
          <cell r="J286" t="str">
            <v>41/50</v>
          </cell>
          <cell r="K286">
            <v>35101</v>
          </cell>
          <cell r="L286" t="str">
            <v>20 ans, 0 mois et 6 jours</v>
          </cell>
          <cell r="M286">
            <v>20</v>
          </cell>
          <cell r="N286" t="str">
            <v>16/20</v>
          </cell>
          <cell r="O286" t="str">
            <v>RESP ACHAT</v>
          </cell>
          <cell r="P286" t="str">
            <v>support table</v>
          </cell>
          <cell r="Q286" t="str">
            <v>chemin des laies</v>
          </cell>
          <cell r="R286">
            <v>69520</v>
          </cell>
          <cell r="S286" t="str">
            <v>Irigny</v>
          </cell>
          <cell r="T286" t="str">
            <v>3.1</v>
          </cell>
          <cell r="U286" t="str">
            <v>CDI</v>
          </cell>
        </row>
        <row r="287">
          <cell r="A287">
            <v>82698</v>
          </cell>
          <cell r="B287" t="str">
            <v>PASSERAT DE LA CHAPELLE XAVIER</v>
          </cell>
          <cell r="C287" t="str">
            <v>H</v>
          </cell>
          <cell r="E287" t="str">
            <v>PASSERAT DE LA CHAPELLE</v>
          </cell>
          <cell r="F287" t="str">
            <v>XAVIER</v>
          </cell>
          <cell r="G287">
            <v>26349</v>
          </cell>
          <cell r="H287" t="str">
            <v>43 ans, 11 mois et 23 jours</v>
          </cell>
          <cell r="I287">
            <v>43</v>
          </cell>
          <cell r="J287" t="str">
            <v>41/50</v>
          </cell>
          <cell r="K287">
            <v>41463</v>
          </cell>
          <cell r="L287" t="str">
            <v>2 ans, 7 mois et 4 jours</v>
          </cell>
          <cell r="M287">
            <v>2</v>
          </cell>
          <cell r="N287" t="str">
            <v>2/5</v>
          </cell>
          <cell r="O287" t="str">
            <v>SM</v>
          </cell>
          <cell r="P287" t="str">
            <v>courchevel</v>
          </cell>
          <cell r="Q287" t="str">
            <v>21 bis rue A sabatier</v>
          </cell>
          <cell r="R287">
            <v>69520</v>
          </cell>
          <cell r="S287" t="str">
            <v>Grigny</v>
          </cell>
          <cell r="T287" t="str">
            <v>courchevel</v>
          </cell>
          <cell r="U287" t="str">
            <v>CDD</v>
          </cell>
        </row>
        <row r="288">
          <cell r="A288">
            <v>9695</v>
          </cell>
          <cell r="B288" t="str">
            <v>PATEYRON RENAUD</v>
          </cell>
          <cell r="C288" t="str">
            <v>H</v>
          </cell>
          <cell r="D288" t="str">
            <v>c</v>
          </cell>
          <cell r="E288" t="str">
            <v>PATEYRON</v>
          </cell>
          <cell r="F288" t="str">
            <v>RENAUD</v>
          </cell>
          <cell r="G288">
            <v>29042</v>
          </cell>
          <cell r="H288" t="str">
            <v>36 ans, 7 mois et 6 jours</v>
          </cell>
          <cell r="I288">
            <v>36</v>
          </cell>
          <cell r="J288" t="str">
            <v>31/40</v>
          </cell>
          <cell r="K288">
            <v>36039</v>
          </cell>
          <cell r="L288" t="str">
            <v>17 ans, 5 mois et 11 jours</v>
          </cell>
          <cell r="M288">
            <v>17</v>
          </cell>
          <cell r="N288" t="str">
            <v>16/20</v>
          </cell>
          <cell r="O288" t="str">
            <v>coupeur</v>
          </cell>
          <cell r="P288" t="str">
            <v>Iris</v>
          </cell>
          <cell r="Q288" t="str">
            <v>La groirie</v>
          </cell>
          <cell r="R288">
            <v>69700</v>
          </cell>
          <cell r="S288" t="str">
            <v>Echalas</v>
          </cell>
          <cell r="T288" t="str">
            <v>3.1</v>
          </cell>
          <cell r="U288" t="str">
            <v>CDI</v>
          </cell>
        </row>
        <row r="289">
          <cell r="A289">
            <v>81187</v>
          </cell>
          <cell r="B289" t="str">
            <v>PAUTREL MORGANE</v>
          </cell>
          <cell r="C289" t="str">
            <v>F</v>
          </cell>
          <cell r="D289" t="str">
            <v>t</v>
          </cell>
          <cell r="E289" t="str">
            <v>PAUTREL</v>
          </cell>
          <cell r="F289" t="str">
            <v>MORGANE</v>
          </cell>
          <cell r="G289">
            <v>30745</v>
          </cell>
          <cell r="H289" t="str">
            <v>31 ans, 11 mois et 8 jours</v>
          </cell>
          <cell r="I289">
            <v>31</v>
          </cell>
          <cell r="J289" t="str">
            <v>31/40</v>
          </cell>
          <cell r="K289">
            <v>41064</v>
          </cell>
          <cell r="L289" t="str">
            <v>3 ans, 8 mois et 8 jours</v>
          </cell>
          <cell r="M289">
            <v>3</v>
          </cell>
          <cell r="N289" t="str">
            <v>2/5</v>
          </cell>
          <cell r="O289" t="str">
            <v>SM</v>
          </cell>
          <cell r="P289" t="str">
            <v>Swift</v>
          </cell>
          <cell r="Q289" t="str">
            <v>2 rue de l'annonciade</v>
          </cell>
          <cell r="R289">
            <v>69001</v>
          </cell>
          <cell r="S289" t="str">
            <v>LYON</v>
          </cell>
          <cell r="T289">
            <v>2.1</v>
          </cell>
          <cell r="U289" t="str">
            <v>CDD</v>
          </cell>
        </row>
        <row r="290">
          <cell r="A290">
            <v>17581</v>
          </cell>
          <cell r="B290" t="str">
            <v>PEILLON CELINE</v>
          </cell>
          <cell r="C290" t="str">
            <v>F</v>
          </cell>
          <cell r="D290" t="str">
            <v>t</v>
          </cell>
          <cell r="E290" t="str">
            <v>PEILLON</v>
          </cell>
          <cell r="F290" t="str">
            <v>CELINE</v>
          </cell>
          <cell r="G290">
            <v>31657</v>
          </cell>
          <cell r="H290" t="str">
            <v>29 ans, 5 mois et 10 jours</v>
          </cell>
          <cell r="I290">
            <v>29</v>
          </cell>
          <cell r="J290" t="str">
            <v>21/30</v>
          </cell>
          <cell r="K290">
            <v>39266</v>
          </cell>
          <cell r="L290" t="str">
            <v>8 ans, 7 mois et 9 jours</v>
          </cell>
          <cell r="M290">
            <v>8</v>
          </cell>
          <cell r="N290" t="str">
            <v>6/10</v>
          </cell>
          <cell r="O290" t="str">
            <v>SM</v>
          </cell>
          <cell r="P290" t="str">
            <v>Fjord</v>
          </cell>
          <cell r="Q290" t="str">
            <v>8 rue testenoir Lafayette</v>
          </cell>
          <cell r="R290">
            <v>42100</v>
          </cell>
          <cell r="S290" t="str">
            <v>Saint etienne</v>
          </cell>
          <cell r="T290" t="str">
            <v>2.2</v>
          </cell>
          <cell r="U290" t="str">
            <v>CDI</v>
          </cell>
        </row>
        <row r="291">
          <cell r="A291">
            <v>4114</v>
          </cell>
          <cell r="B291" t="str">
            <v>PERDOMO SYLVIE</v>
          </cell>
          <cell r="C291" t="str">
            <v>F</v>
          </cell>
          <cell r="D291" t="str">
            <v>t</v>
          </cell>
          <cell r="E291" t="str">
            <v>PERDOMO</v>
          </cell>
          <cell r="F291" t="str">
            <v>SYLVIE</v>
          </cell>
          <cell r="G291">
            <v>25384</v>
          </cell>
          <cell r="H291" t="str">
            <v>46 ans, 7 mois et 13 jours</v>
          </cell>
          <cell r="I291">
            <v>46</v>
          </cell>
          <cell r="J291" t="str">
            <v>41/50</v>
          </cell>
          <cell r="K291">
            <v>33029</v>
          </cell>
          <cell r="L291" t="str">
            <v>25 ans, 8 mois et 7 jours</v>
          </cell>
          <cell r="M291">
            <v>25</v>
          </cell>
          <cell r="N291" t="str">
            <v>21/25</v>
          </cell>
          <cell r="O291" t="str">
            <v>SM</v>
          </cell>
          <cell r="P291" t="str">
            <v>Fjord</v>
          </cell>
          <cell r="T291" t="str">
            <v>3.1</v>
          </cell>
          <cell r="U291" t="str">
            <v>CDI</v>
          </cell>
        </row>
        <row r="292">
          <cell r="A292">
            <v>4111</v>
          </cell>
          <cell r="B292" t="str">
            <v>PEREZ ANTHONY</v>
          </cell>
          <cell r="C292" t="str">
            <v>H</v>
          </cell>
          <cell r="D292" t="str">
            <v>c</v>
          </cell>
          <cell r="E292" t="str">
            <v>PEREZ</v>
          </cell>
          <cell r="F292" t="str">
            <v>ANTHONY</v>
          </cell>
          <cell r="G292">
            <v>29710</v>
          </cell>
          <cell r="H292" t="str">
            <v>34 ans, 9 mois et 8 jours</v>
          </cell>
          <cell r="I292">
            <v>34</v>
          </cell>
          <cell r="J292" t="str">
            <v>31/40</v>
          </cell>
          <cell r="K292">
            <v>36878</v>
          </cell>
          <cell r="L292" t="str">
            <v>15 ans, 1 mois et 25 jours</v>
          </cell>
          <cell r="M292">
            <v>15</v>
          </cell>
          <cell r="N292" t="str">
            <v>11/15</v>
          </cell>
          <cell r="O292" t="str">
            <v>DOUBLURE</v>
          </cell>
          <cell r="P292" t="str">
            <v>Tosca</v>
          </cell>
          <cell r="Q292" t="str">
            <v>21 avenue Ferdinand Gaillard</v>
          </cell>
          <cell r="S292" t="str">
            <v>Brignais</v>
          </cell>
          <cell r="T292" t="str">
            <v>2.2</v>
          </cell>
          <cell r="U292" t="str">
            <v>CDI</v>
          </cell>
        </row>
        <row r="293">
          <cell r="A293">
            <v>15842</v>
          </cell>
          <cell r="B293" t="str">
            <v>PERNET GABRIELLE</v>
          </cell>
          <cell r="C293" t="str">
            <v>F</v>
          </cell>
          <cell r="D293" t="str">
            <v>t</v>
          </cell>
          <cell r="E293" t="str">
            <v>PERNET</v>
          </cell>
          <cell r="F293" t="str">
            <v>GABRIELLE</v>
          </cell>
          <cell r="G293">
            <v>28771</v>
          </cell>
          <cell r="H293" t="str">
            <v>37 ans, 4 mois et 4 jours</v>
          </cell>
          <cell r="I293">
            <v>37</v>
          </cell>
          <cell r="J293" t="str">
            <v>31/40</v>
          </cell>
          <cell r="K293">
            <v>38421</v>
          </cell>
          <cell r="L293" t="str">
            <v>10 ans, 11 mois et 2 jours</v>
          </cell>
          <cell r="M293">
            <v>10</v>
          </cell>
          <cell r="N293" t="str">
            <v>6/10</v>
          </cell>
          <cell r="O293" t="str">
            <v>SM</v>
          </cell>
          <cell r="P293" t="str">
            <v>Fjord</v>
          </cell>
          <cell r="Q293" t="str">
            <v>residence le cedre,  rue croix bertrant</v>
          </cell>
          <cell r="R293">
            <v>69850</v>
          </cell>
          <cell r="S293" t="str">
            <v>Saint martin en haut</v>
          </cell>
          <cell r="T293" t="str">
            <v>2.1</v>
          </cell>
          <cell r="U293" t="str">
            <v>CDI</v>
          </cell>
        </row>
        <row r="294">
          <cell r="A294">
            <v>6467</v>
          </cell>
          <cell r="B294" t="str">
            <v>PERO BENOIT</v>
          </cell>
          <cell r="C294" t="str">
            <v>H</v>
          </cell>
          <cell r="D294" t="str">
            <v>s</v>
          </cell>
          <cell r="E294" t="str">
            <v>PERO</v>
          </cell>
          <cell r="F294" t="str">
            <v>BENOIT</v>
          </cell>
          <cell r="G294">
            <v>23125</v>
          </cell>
          <cell r="H294" t="str">
            <v>52 ans, 9 mois et 19 jours</v>
          </cell>
          <cell r="I294">
            <v>52</v>
          </cell>
          <cell r="J294" t="str">
            <v>51/60</v>
          </cell>
          <cell r="K294">
            <v>33878</v>
          </cell>
          <cell r="L294" t="str">
            <v>23 ans, 4 mois et 11 jours</v>
          </cell>
          <cell r="M294">
            <v>23</v>
          </cell>
          <cell r="N294" t="str">
            <v>21/25</v>
          </cell>
          <cell r="O294" t="str">
            <v>RESP MAINTENANCE</v>
          </cell>
          <cell r="P294" t="str">
            <v>maintenance</v>
          </cell>
          <cell r="Q294" t="str">
            <v>36 rue de la grange</v>
          </cell>
          <cell r="R294">
            <v>69440</v>
          </cell>
          <cell r="S294" t="str">
            <v>Taluyers</v>
          </cell>
          <cell r="T294" t="str">
            <v>4.1</v>
          </cell>
          <cell r="U294" t="str">
            <v>CDI</v>
          </cell>
        </row>
        <row r="295">
          <cell r="A295">
            <v>82323</v>
          </cell>
          <cell r="B295" t="str">
            <v>PEROSINO GRAVALLON  SOLENE</v>
          </cell>
          <cell r="C295" t="str">
            <v>F</v>
          </cell>
          <cell r="E295" t="str">
            <v xml:space="preserve">PEROSINO GRAVALLON </v>
          </cell>
          <cell r="F295" t="str">
            <v>SOLENE</v>
          </cell>
          <cell r="G295">
            <v>32229</v>
          </cell>
          <cell r="H295" t="str">
            <v>27 ans, 10 mois et 16 jours</v>
          </cell>
          <cell r="I295">
            <v>27</v>
          </cell>
          <cell r="J295" t="str">
            <v>21/30</v>
          </cell>
          <cell r="K295">
            <v>41372</v>
          </cell>
          <cell r="L295" t="str">
            <v>2 ans, 10 mois et 4 jours</v>
          </cell>
          <cell r="M295">
            <v>2</v>
          </cell>
          <cell r="N295" t="str">
            <v>2/5</v>
          </cell>
          <cell r="O295" t="str">
            <v>SM</v>
          </cell>
          <cell r="P295" t="str">
            <v>Formation G 25</v>
          </cell>
          <cell r="Q295" t="str">
            <v>1 allée des charmes</v>
          </cell>
          <cell r="R295">
            <v>69960</v>
          </cell>
          <cell r="S295" t="str">
            <v>Corbas</v>
          </cell>
        </row>
        <row r="296">
          <cell r="A296">
            <v>3840</v>
          </cell>
          <cell r="B296" t="str">
            <v>PERRET-GENTIL ARLETTE</v>
          </cell>
          <cell r="C296" t="str">
            <v>F</v>
          </cell>
          <cell r="D296" t="str">
            <v>t</v>
          </cell>
          <cell r="E296" t="str">
            <v>PERRET-GENTIL</v>
          </cell>
          <cell r="F296" t="str">
            <v>ARLETTE</v>
          </cell>
          <cell r="G296">
            <v>26133</v>
          </cell>
          <cell r="H296" t="str">
            <v>44 ans, 6 mois et 24 jours</v>
          </cell>
          <cell r="I296">
            <v>44</v>
          </cell>
          <cell r="J296" t="str">
            <v>41/50</v>
          </cell>
          <cell r="K296">
            <v>33392</v>
          </cell>
          <cell r="L296" t="str">
            <v>24 ans, 8 mois et 9 jours</v>
          </cell>
          <cell r="M296">
            <v>24</v>
          </cell>
          <cell r="N296" t="str">
            <v>21/25</v>
          </cell>
          <cell r="O296" t="str">
            <v>SM</v>
          </cell>
          <cell r="P296" t="str">
            <v>Chamonix</v>
          </cell>
          <cell r="Q296" t="str">
            <v>55 impasse du clos de la vareze</v>
          </cell>
          <cell r="R296">
            <v>38150</v>
          </cell>
          <cell r="S296" t="str">
            <v>Vernioz</v>
          </cell>
          <cell r="T296" t="str">
            <v>3.3</v>
          </cell>
          <cell r="U296" t="str">
            <v>CDI</v>
          </cell>
        </row>
        <row r="297">
          <cell r="A297">
            <v>9876</v>
          </cell>
          <cell r="B297" t="str">
            <v>PERRIAU JULIA</v>
          </cell>
          <cell r="C297" t="str">
            <v>F</v>
          </cell>
          <cell r="D297" t="str">
            <v>t</v>
          </cell>
          <cell r="E297" t="str">
            <v>PERRIAU</v>
          </cell>
          <cell r="F297" t="str">
            <v>JULIA</v>
          </cell>
          <cell r="G297">
            <v>29094</v>
          </cell>
          <cell r="H297" t="str">
            <v>36 ans, 5 mois et 16 jours</v>
          </cell>
          <cell r="I297">
            <v>36</v>
          </cell>
          <cell r="J297" t="str">
            <v>31/40</v>
          </cell>
          <cell r="K297">
            <v>36594</v>
          </cell>
          <cell r="L297" t="str">
            <v>15 ans, 11 mois et 3 jours</v>
          </cell>
          <cell r="M297">
            <v>15</v>
          </cell>
          <cell r="N297" t="str">
            <v>11/15</v>
          </cell>
          <cell r="O297" t="str">
            <v>SM</v>
          </cell>
          <cell r="P297" t="str">
            <v>Swift</v>
          </cell>
          <cell r="T297" t="str">
            <v>2.2</v>
          </cell>
          <cell r="U297" t="str">
            <v>CDI</v>
          </cell>
        </row>
        <row r="298">
          <cell r="A298">
            <v>20819</v>
          </cell>
          <cell r="B298" t="str">
            <v>PICHON CAROLINE</v>
          </cell>
          <cell r="C298" t="str">
            <v>H</v>
          </cell>
          <cell r="D298" t="str">
            <v>s</v>
          </cell>
          <cell r="E298" t="str">
            <v>PICHON</v>
          </cell>
          <cell r="F298" t="str">
            <v>CAROLINE</v>
          </cell>
          <cell r="G298">
            <v>26503</v>
          </cell>
          <cell r="H298" t="str">
            <v>43 ans, 6 mois et 20 jours</v>
          </cell>
          <cell r="I298">
            <v>43</v>
          </cell>
          <cell r="J298" t="str">
            <v>41/50</v>
          </cell>
          <cell r="K298">
            <v>40616</v>
          </cell>
          <cell r="L298" t="str">
            <v>4 ans, 10 mois et 29 jours</v>
          </cell>
          <cell r="M298">
            <v>4</v>
          </cell>
          <cell r="N298" t="str">
            <v>2/5</v>
          </cell>
          <cell r="O298" t="str">
            <v>RESP PROJET LOGISTIQUE</v>
          </cell>
          <cell r="P298" t="str">
            <v>croco</v>
          </cell>
          <cell r="T298" t="str">
            <v>4.3</v>
          </cell>
          <cell r="U298" t="str">
            <v>CDI</v>
          </cell>
        </row>
        <row r="299">
          <cell r="A299">
            <v>19664</v>
          </cell>
          <cell r="B299" t="str">
            <v>PIERRE LAURA</v>
          </cell>
          <cell r="C299" t="str">
            <v>F</v>
          </cell>
          <cell r="D299" t="str">
            <v>t</v>
          </cell>
          <cell r="E299" t="str">
            <v>PIERRE</v>
          </cell>
          <cell r="F299" t="str">
            <v>LAURA</v>
          </cell>
          <cell r="G299">
            <v>32790</v>
          </cell>
          <cell r="H299" t="str">
            <v>26 ans, 4 mois et 3 jours</v>
          </cell>
          <cell r="I299">
            <v>26</v>
          </cell>
          <cell r="J299" t="str">
            <v>21/30</v>
          </cell>
          <cell r="K299">
            <v>40269</v>
          </cell>
          <cell r="L299" t="str">
            <v>5 ans, 10 mois et 11 jours</v>
          </cell>
          <cell r="M299">
            <v>5</v>
          </cell>
          <cell r="N299" t="str">
            <v>2/5</v>
          </cell>
          <cell r="O299" t="str">
            <v>SM</v>
          </cell>
          <cell r="P299" t="str">
            <v>Evercalf</v>
          </cell>
          <cell r="T299" t="str">
            <v>2.2</v>
          </cell>
          <cell r="U299" t="str">
            <v>CDI</v>
          </cell>
        </row>
        <row r="300">
          <cell r="A300">
            <v>82319</v>
          </cell>
          <cell r="B300" t="str">
            <v>PIERROT NICOAS</v>
          </cell>
          <cell r="C300" t="str">
            <v>H</v>
          </cell>
          <cell r="E300" t="str">
            <v>PIERROT</v>
          </cell>
          <cell r="F300" t="str">
            <v>NICOAS</v>
          </cell>
          <cell r="G300">
            <v>27974</v>
          </cell>
          <cell r="H300" t="str">
            <v>39 ans, 6 mois et 10 jours</v>
          </cell>
          <cell r="I300">
            <v>39</v>
          </cell>
          <cell r="J300" t="str">
            <v>31/40</v>
          </cell>
          <cell r="K300">
            <v>41372</v>
          </cell>
          <cell r="L300" t="str">
            <v>2 ans, 10 mois et 4 jours</v>
          </cell>
          <cell r="M300">
            <v>2</v>
          </cell>
          <cell r="N300" t="str">
            <v>2/5</v>
          </cell>
          <cell r="O300" t="str">
            <v>SM</v>
          </cell>
          <cell r="P300" t="str">
            <v>Saphir</v>
          </cell>
          <cell r="Q300" t="str">
            <v>4 Allée du puits</v>
          </cell>
          <cell r="R300">
            <v>69230</v>
          </cell>
          <cell r="S300" t="str">
            <v>Saint genis laval</v>
          </cell>
        </row>
        <row r="301">
          <cell r="A301">
            <v>4376</v>
          </cell>
          <cell r="B301" t="str">
            <v>PINOSA SYLVIE</v>
          </cell>
          <cell r="C301" t="str">
            <v>F</v>
          </cell>
          <cell r="D301" t="str">
            <v>t</v>
          </cell>
          <cell r="E301" t="str">
            <v>PINOSA</v>
          </cell>
          <cell r="F301" t="str">
            <v>SYLVIE</v>
          </cell>
          <cell r="G301">
            <v>26056</v>
          </cell>
          <cell r="H301" t="str">
            <v>44 ans, 9 mois et 9 jours</v>
          </cell>
          <cell r="I301">
            <v>44</v>
          </cell>
          <cell r="J301" t="str">
            <v>41/50</v>
          </cell>
          <cell r="K301">
            <v>33640</v>
          </cell>
          <cell r="L301" t="str">
            <v>24 ans, 0 mois et 6 jours</v>
          </cell>
          <cell r="M301">
            <v>24</v>
          </cell>
          <cell r="N301" t="str">
            <v>21/25</v>
          </cell>
          <cell r="O301" t="str">
            <v>SM</v>
          </cell>
          <cell r="P301" t="str">
            <v>Gulliver</v>
          </cell>
          <cell r="Q301" t="str">
            <v>87 rue des freres lumiere</v>
          </cell>
          <cell r="R301">
            <v>69320</v>
          </cell>
          <cell r="S301" t="str">
            <v>feysin</v>
          </cell>
          <cell r="T301" t="str">
            <v>3.3</v>
          </cell>
          <cell r="U301" t="str">
            <v>CDI</v>
          </cell>
        </row>
        <row r="302">
          <cell r="A302">
            <v>84160</v>
          </cell>
          <cell r="B302" t="str">
            <v>PIVETEAU YANN</v>
          </cell>
          <cell r="C302" t="str">
            <v>H</v>
          </cell>
          <cell r="D302" t="str">
            <v>T</v>
          </cell>
          <cell r="E302" t="str">
            <v>PIVETEAU</v>
          </cell>
          <cell r="F302" t="str">
            <v>YANN</v>
          </cell>
          <cell r="G302">
            <v>28460</v>
          </cell>
          <cell r="H302" t="str">
            <v>38 ans, 2 mois et 11 jours</v>
          </cell>
          <cell r="I302">
            <v>38</v>
          </cell>
          <cell r="J302" t="str">
            <v>31/40</v>
          </cell>
          <cell r="K302">
            <v>41876</v>
          </cell>
          <cell r="L302" t="str">
            <v>1 ans, 5 mois et 18 jours</v>
          </cell>
          <cell r="M302">
            <v>1</v>
          </cell>
          <cell r="N302" t="str">
            <v>&lt;2</v>
          </cell>
          <cell r="O302" t="str">
            <v>SM</v>
          </cell>
          <cell r="P302" t="str">
            <v>Evercalf</v>
          </cell>
          <cell r="Q302" t="str">
            <v>37B Bis rue des acqueducs</v>
          </cell>
          <cell r="R302">
            <v>69005</v>
          </cell>
          <cell r="S302" t="str">
            <v>Lyon</v>
          </cell>
          <cell r="U302" t="str">
            <v>CDI</v>
          </cell>
        </row>
        <row r="303">
          <cell r="A303">
            <v>15595</v>
          </cell>
          <cell r="B303" t="str">
            <v>POLSINELLI CHANTAL</v>
          </cell>
          <cell r="C303" t="str">
            <v>F</v>
          </cell>
          <cell r="D303" t="str">
            <v>s</v>
          </cell>
          <cell r="E303" t="str">
            <v>POLSINELLI</v>
          </cell>
          <cell r="F303" t="str">
            <v>CHANTAL</v>
          </cell>
          <cell r="G303">
            <v>21486</v>
          </cell>
          <cell r="H303" t="str">
            <v>57 ans, 3 mois et 15 jours</v>
          </cell>
          <cell r="I303">
            <v>57</v>
          </cell>
          <cell r="J303" t="str">
            <v>51/60</v>
          </cell>
          <cell r="K303">
            <v>38271</v>
          </cell>
          <cell r="L303" t="str">
            <v>11 ans, 4 mois et 1 jours</v>
          </cell>
          <cell r="M303">
            <v>11</v>
          </cell>
          <cell r="N303" t="str">
            <v>11/15</v>
          </cell>
          <cell r="O303" t="str">
            <v>CONTRÔLE QUALITÉ</v>
          </cell>
          <cell r="P303" t="str">
            <v>Iris</v>
          </cell>
          <cell r="Q303" t="str">
            <v>3 rue Champollion</v>
          </cell>
          <cell r="R303">
            <v>69150</v>
          </cell>
          <cell r="S303" t="str">
            <v>Decine</v>
          </cell>
          <cell r="T303" t="str">
            <v>2.3</v>
          </cell>
          <cell r="U303" t="str">
            <v>CDI</v>
          </cell>
        </row>
        <row r="304">
          <cell r="A304">
            <v>3313</v>
          </cell>
          <cell r="B304" t="str">
            <v>PONCET SOPHIE</v>
          </cell>
          <cell r="C304" t="str">
            <v>F</v>
          </cell>
          <cell r="D304" t="str">
            <v>t</v>
          </cell>
          <cell r="E304" t="str">
            <v>PONCET</v>
          </cell>
          <cell r="F304" t="str">
            <v>SOPHIE</v>
          </cell>
          <cell r="G304">
            <v>25256</v>
          </cell>
          <cell r="H304" t="str">
            <v>46 ans, 11 mois et 21 jours</v>
          </cell>
          <cell r="I304">
            <v>46</v>
          </cell>
          <cell r="J304" t="str">
            <v>41/50</v>
          </cell>
          <cell r="K304">
            <v>32387</v>
          </cell>
          <cell r="L304" t="str">
            <v>27 ans, 5 mois et 11 jours</v>
          </cell>
          <cell r="M304">
            <v>27</v>
          </cell>
          <cell r="N304" t="str">
            <v>26 et plus</v>
          </cell>
          <cell r="O304" t="str">
            <v>SM</v>
          </cell>
          <cell r="P304" t="str">
            <v>graphite</v>
          </cell>
          <cell r="Q304" t="str">
            <v>25 impasse de Montagny</v>
          </cell>
          <cell r="R304">
            <v>69700</v>
          </cell>
          <cell r="S304" t="str">
            <v>Givors</v>
          </cell>
          <cell r="T304" t="str">
            <v>3.2</v>
          </cell>
          <cell r="U304" t="str">
            <v>CDI</v>
          </cell>
        </row>
        <row r="305">
          <cell r="A305">
            <v>919</v>
          </cell>
          <cell r="B305" t="str">
            <v>CERQUA -PRADELLE SANDRINE</v>
          </cell>
          <cell r="C305" t="str">
            <v>F</v>
          </cell>
          <cell r="D305" t="str">
            <v>t</v>
          </cell>
          <cell r="E305" t="str">
            <v>CERQUA -PRADELLE</v>
          </cell>
          <cell r="F305" t="str">
            <v>SANDRINE</v>
          </cell>
          <cell r="G305">
            <v>27443</v>
          </cell>
          <cell r="H305" t="str">
            <v>40 ans, 11 mois et 25 jours</v>
          </cell>
          <cell r="I305">
            <v>40</v>
          </cell>
          <cell r="J305" t="str">
            <v>31/40</v>
          </cell>
          <cell r="K305">
            <v>35886</v>
          </cell>
          <cell r="L305" t="str">
            <v>17 ans, 10 mois et 11 jours</v>
          </cell>
          <cell r="M305">
            <v>17</v>
          </cell>
          <cell r="N305" t="str">
            <v>16/20</v>
          </cell>
          <cell r="O305" t="str">
            <v>SM</v>
          </cell>
          <cell r="P305" t="str">
            <v>Chamonix</v>
          </cell>
          <cell r="T305" t="str">
            <v>3.1</v>
          </cell>
          <cell r="U305" t="str">
            <v>CDI</v>
          </cell>
        </row>
        <row r="306">
          <cell r="A306">
            <v>11197</v>
          </cell>
          <cell r="B306" t="str">
            <v>PRIGENT MARIE</v>
          </cell>
          <cell r="C306" t="str">
            <v>F</v>
          </cell>
          <cell r="D306" t="str">
            <v>t</v>
          </cell>
          <cell r="E306" t="str">
            <v>PRIGENT</v>
          </cell>
          <cell r="F306" t="str">
            <v>MARIE</v>
          </cell>
          <cell r="G306">
            <v>30142</v>
          </cell>
          <cell r="H306" t="str">
            <v>33 ans, 7 mois et 2 jours</v>
          </cell>
          <cell r="I306">
            <v>33</v>
          </cell>
          <cell r="J306" t="str">
            <v>31/40</v>
          </cell>
          <cell r="K306">
            <v>37683</v>
          </cell>
          <cell r="L306" t="str">
            <v>12 ans, 11 mois et 9 jours</v>
          </cell>
          <cell r="M306">
            <v>12</v>
          </cell>
          <cell r="N306" t="str">
            <v>11/15</v>
          </cell>
          <cell r="O306" t="str">
            <v>SM</v>
          </cell>
          <cell r="P306" t="str">
            <v>Expatriation</v>
          </cell>
          <cell r="T306" t="str">
            <v>3.1</v>
          </cell>
          <cell r="U306" t="str">
            <v>CDI</v>
          </cell>
        </row>
        <row r="307">
          <cell r="A307">
            <v>10510</v>
          </cell>
          <cell r="B307" t="str">
            <v>PRUDHOMME MADLINE</v>
          </cell>
          <cell r="C307" t="str">
            <v>F</v>
          </cell>
          <cell r="D307" t="str">
            <v>t</v>
          </cell>
          <cell r="E307" t="str">
            <v>PRUDHOMME</v>
          </cell>
          <cell r="F307" t="str">
            <v>MADLINE</v>
          </cell>
          <cell r="G307">
            <v>30383</v>
          </cell>
          <cell r="H307" t="str">
            <v>32 ans, 11 mois et 4 jours</v>
          </cell>
          <cell r="I307">
            <v>32</v>
          </cell>
          <cell r="J307" t="str">
            <v>31/40</v>
          </cell>
          <cell r="K307">
            <v>37321</v>
          </cell>
          <cell r="L307" t="str">
            <v>13 ans, 11 mois et 6 jours</v>
          </cell>
          <cell r="M307">
            <v>13</v>
          </cell>
          <cell r="N307" t="str">
            <v>11/15</v>
          </cell>
          <cell r="O307" t="str">
            <v>SM</v>
          </cell>
          <cell r="P307" t="str">
            <v>Croco</v>
          </cell>
          <cell r="T307" t="str">
            <v>2.3</v>
          </cell>
          <cell r="U307" t="str">
            <v>CDI</v>
          </cell>
        </row>
        <row r="308">
          <cell r="A308">
            <v>3729</v>
          </cell>
          <cell r="B308" t="str">
            <v>RAMOS ANTONIO</v>
          </cell>
          <cell r="C308" t="str">
            <v>H</v>
          </cell>
          <cell r="D308" t="str">
            <v>c</v>
          </cell>
          <cell r="E308" t="str">
            <v>RAMOS</v>
          </cell>
          <cell r="F308" t="str">
            <v>ANTONIO</v>
          </cell>
          <cell r="G308">
            <v>21061</v>
          </cell>
          <cell r="H308" t="str">
            <v>58 ans, 5 mois et 14 jours</v>
          </cell>
          <cell r="I308">
            <v>58</v>
          </cell>
          <cell r="J308" t="str">
            <v>51/60</v>
          </cell>
          <cell r="K308">
            <v>33695</v>
          </cell>
          <cell r="L308" t="str">
            <v>23 ans, 10 mois et 11 jours</v>
          </cell>
          <cell r="M308">
            <v>23</v>
          </cell>
          <cell r="N308" t="str">
            <v>21/25</v>
          </cell>
          <cell r="O308" t="str">
            <v>RESP EQUIPE</v>
          </cell>
          <cell r="P308" t="str">
            <v>Saphir</v>
          </cell>
          <cell r="Q308" t="str">
            <v>15 rue jean bajard</v>
          </cell>
          <cell r="R308">
            <v>39310</v>
          </cell>
          <cell r="S308" t="str">
            <v>Pierre benite</v>
          </cell>
          <cell r="T308" t="str">
            <v>3.3</v>
          </cell>
          <cell r="U308" t="str">
            <v>CDI</v>
          </cell>
        </row>
        <row r="309">
          <cell r="A309">
            <v>20948</v>
          </cell>
          <cell r="B309" t="str">
            <v>RASPILAIRE AMANDINE</v>
          </cell>
          <cell r="C309" t="str">
            <v>F</v>
          </cell>
          <cell r="D309" t="str">
            <v>t</v>
          </cell>
          <cell r="E309" t="str">
            <v>RASPILAIRE</v>
          </cell>
          <cell r="F309" t="str">
            <v>AMANDINE</v>
          </cell>
          <cell r="G309">
            <v>28689</v>
          </cell>
          <cell r="H309" t="str">
            <v>37 ans, 6 mois et 25 jours</v>
          </cell>
          <cell r="I309">
            <v>37</v>
          </cell>
          <cell r="J309" t="str">
            <v>31/40</v>
          </cell>
          <cell r="K309">
            <v>40651</v>
          </cell>
          <cell r="L309" t="str">
            <v>4 ans, 9 mois et 25 jours</v>
          </cell>
          <cell r="M309">
            <v>4</v>
          </cell>
          <cell r="N309" t="str">
            <v>2/5</v>
          </cell>
          <cell r="O309" t="str">
            <v>SM</v>
          </cell>
          <cell r="P309" t="str">
            <v>Fjord</v>
          </cell>
          <cell r="T309" t="str">
            <v>1.3</v>
          </cell>
          <cell r="U309" t="str">
            <v>CDD</v>
          </cell>
        </row>
        <row r="310">
          <cell r="A310">
            <v>3411</v>
          </cell>
          <cell r="B310" t="str">
            <v>REUZE WILFRID</v>
          </cell>
          <cell r="C310" t="str">
            <v>H</v>
          </cell>
          <cell r="D310" t="str">
            <v>t</v>
          </cell>
          <cell r="E310" t="str">
            <v>REUZE</v>
          </cell>
          <cell r="F310" t="str">
            <v>WILFRID</v>
          </cell>
          <cell r="G310">
            <v>26194</v>
          </cell>
          <cell r="H310" t="str">
            <v>44 ans, 4 mois et 25 jours</v>
          </cell>
          <cell r="I310">
            <v>44</v>
          </cell>
          <cell r="J310" t="str">
            <v>41/50</v>
          </cell>
          <cell r="K310">
            <v>33182</v>
          </cell>
          <cell r="L310" t="str">
            <v>25 ans, 3 mois et 7 jours</v>
          </cell>
          <cell r="M310">
            <v>25</v>
          </cell>
          <cell r="N310" t="str">
            <v>21/25</v>
          </cell>
          <cell r="O310" t="str">
            <v>SM</v>
          </cell>
          <cell r="P310" t="str">
            <v>Gulliver</v>
          </cell>
          <cell r="Q310" t="str">
            <v>146 avenue de la colombe</v>
          </cell>
          <cell r="R310">
            <v>69520</v>
          </cell>
          <cell r="S310" t="str">
            <v>Grigny</v>
          </cell>
          <cell r="T310" t="str">
            <v>3.3</v>
          </cell>
          <cell r="U310" t="str">
            <v>CDI</v>
          </cell>
        </row>
        <row r="311">
          <cell r="A311">
            <v>18277</v>
          </cell>
          <cell r="B311" t="str">
            <v>REYNAUD MARJOLAINE</v>
          </cell>
          <cell r="C311" t="str">
            <v>F</v>
          </cell>
          <cell r="D311" t="str">
            <v>t</v>
          </cell>
          <cell r="E311" t="str">
            <v>REYNAUD</v>
          </cell>
          <cell r="F311" t="str">
            <v>MARJOLAINE</v>
          </cell>
          <cell r="G311">
            <v>30884</v>
          </cell>
          <cell r="H311" t="str">
            <v>31 ans, 6 mois et 22 jours</v>
          </cell>
          <cell r="I311">
            <v>31</v>
          </cell>
          <cell r="J311" t="str">
            <v>31/40</v>
          </cell>
          <cell r="K311">
            <v>39527</v>
          </cell>
          <cell r="L311" t="str">
            <v>7 ans, 10 mois et 23 jours</v>
          </cell>
          <cell r="M311">
            <v>7</v>
          </cell>
          <cell r="N311" t="str">
            <v>6/10</v>
          </cell>
          <cell r="O311" t="str">
            <v>SM</v>
          </cell>
          <cell r="P311" t="str">
            <v>swift</v>
          </cell>
          <cell r="Q311" t="str">
            <v>31 avenue de gadagne Bat A</v>
          </cell>
          <cell r="R311">
            <v>69230</v>
          </cell>
          <cell r="S311" t="str">
            <v>Saint genis laval</v>
          </cell>
          <cell r="T311" t="str">
            <v>2.1</v>
          </cell>
          <cell r="U311" t="str">
            <v>CDI</v>
          </cell>
        </row>
        <row r="312">
          <cell r="A312">
            <v>4449</v>
          </cell>
          <cell r="B312" t="str">
            <v>REZIG ZAKIA</v>
          </cell>
          <cell r="C312" t="str">
            <v>F</v>
          </cell>
          <cell r="D312" t="str">
            <v>t</v>
          </cell>
          <cell r="E312" t="str">
            <v>REZIG</v>
          </cell>
          <cell r="F312" t="str">
            <v>ZAKIA</v>
          </cell>
          <cell r="G312">
            <v>22703</v>
          </cell>
          <cell r="H312" t="str">
            <v>53 ans, 11 mois et 17 jours</v>
          </cell>
          <cell r="I312">
            <v>53</v>
          </cell>
          <cell r="J312" t="str">
            <v>51/60</v>
          </cell>
          <cell r="K312">
            <v>32797</v>
          </cell>
          <cell r="L312" t="str">
            <v>26 ans, 3 mois et 27 jours</v>
          </cell>
          <cell r="M312">
            <v>26</v>
          </cell>
          <cell r="N312" t="str">
            <v>26 et plus</v>
          </cell>
          <cell r="O312" t="str">
            <v>SM</v>
          </cell>
          <cell r="P312" t="str">
            <v>Fjord</v>
          </cell>
          <cell r="Q312" t="str">
            <v>69 rue chevrent</v>
          </cell>
          <cell r="R312">
            <v>69007</v>
          </cell>
          <cell r="S312" t="str">
            <v>Lyon</v>
          </cell>
          <cell r="T312" t="str">
            <v>2.3</v>
          </cell>
          <cell r="U312" t="str">
            <v>CDI</v>
          </cell>
        </row>
        <row r="313">
          <cell r="A313">
            <v>4210</v>
          </cell>
          <cell r="B313" t="str">
            <v>RIBAULD NICOLAS</v>
          </cell>
          <cell r="C313" t="str">
            <v>T</v>
          </cell>
          <cell r="E313" t="str">
            <v>RIBAULD</v>
          </cell>
          <cell r="F313" t="str">
            <v>NICOLAS</v>
          </cell>
          <cell r="G313">
            <v>26444</v>
          </cell>
          <cell r="H313" t="str">
            <v>43 ans, 8 mois et 18 jours</v>
          </cell>
          <cell r="I313">
            <v>43</v>
          </cell>
          <cell r="J313" t="str">
            <v>41/50</v>
          </cell>
          <cell r="K313">
            <v>41282</v>
          </cell>
          <cell r="L313" t="str">
            <v>3 ans, 1 mois et 4 jours</v>
          </cell>
          <cell r="M313">
            <v>3</v>
          </cell>
          <cell r="N313" t="str">
            <v>2/5</v>
          </cell>
          <cell r="P313" t="str">
            <v>Swift</v>
          </cell>
        </row>
        <row r="314">
          <cell r="A314">
            <v>2525</v>
          </cell>
          <cell r="B314" t="str">
            <v>RICCI ISABELLA</v>
          </cell>
          <cell r="C314" t="str">
            <v>F</v>
          </cell>
          <cell r="D314" t="str">
            <v>c</v>
          </cell>
          <cell r="E314" t="str">
            <v>RICCI</v>
          </cell>
          <cell r="F314" t="str">
            <v>ISABELLA</v>
          </cell>
          <cell r="G314">
            <v>23245</v>
          </cell>
          <cell r="H314" t="str">
            <v>52 ans, 5 mois et 21 jours</v>
          </cell>
          <cell r="I314">
            <v>52</v>
          </cell>
          <cell r="J314" t="str">
            <v>51/60</v>
          </cell>
          <cell r="K314">
            <v>36801</v>
          </cell>
          <cell r="L314" t="str">
            <v>15 ans, 4 mois et 10 jours</v>
          </cell>
          <cell r="M314">
            <v>15</v>
          </cell>
          <cell r="N314" t="str">
            <v>11/15</v>
          </cell>
          <cell r="O314" t="str">
            <v>PREPA COUPE</v>
          </cell>
          <cell r="P314" t="str">
            <v>Graphite</v>
          </cell>
          <cell r="T314" t="str">
            <v>3.1</v>
          </cell>
          <cell r="U314" t="str">
            <v>CDI</v>
          </cell>
        </row>
        <row r="315">
          <cell r="A315">
            <v>10618</v>
          </cell>
          <cell r="B315" t="str">
            <v>RICCOBENE SONIA</v>
          </cell>
          <cell r="C315" t="str">
            <v>F</v>
          </cell>
          <cell r="D315" t="str">
            <v>t</v>
          </cell>
          <cell r="E315" t="str">
            <v>RICCOBENE</v>
          </cell>
          <cell r="F315" t="str">
            <v>SONIA</v>
          </cell>
          <cell r="G315">
            <v>29263</v>
          </cell>
          <cell r="H315" t="str">
            <v>36 ans, 0 mois et 0 jours</v>
          </cell>
          <cell r="I315">
            <v>36</v>
          </cell>
          <cell r="J315" t="str">
            <v>31/40</v>
          </cell>
          <cell r="K315">
            <v>37383</v>
          </cell>
          <cell r="L315" t="str">
            <v>13 ans, 9 mois et 5 jours</v>
          </cell>
          <cell r="M315">
            <v>13</v>
          </cell>
          <cell r="N315" t="str">
            <v>11/15</v>
          </cell>
          <cell r="O315" t="str">
            <v>SM</v>
          </cell>
          <cell r="P315" t="str">
            <v>Gulliver</v>
          </cell>
          <cell r="T315" t="str">
            <v>2.2</v>
          </cell>
          <cell r="U315" t="str">
            <v>CDI</v>
          </cell>
          <cell r="W315" t="str">
            <v>x</v>
          </cell>
        </row>
        <row r="316">
          <cell r="A316">
            <v>797</v>
          </cell>
          <cell r="B316" t="str">
            <v>RIMAUD JEROME</v>
          </cell>
          <cell r="C316" t="str">
            <v>H</v>
          </cell>
          <cell r="D316" t="str">
            <v>t</v>
          </cell>
          <cell r="E316" t="str">
            <v>RIMAUD</v>
          </cell>
          <cell r="F316" t="str">
            <v>JEROME</v>
          </cell>
          <cell r="G316">
            <v>22239</v>
          </cell>
          <cell r="H316" t="str">
            <v>55 ans, 2 mois et 24 jours</v>
          </cell>
          <cell r="I316">
            <v>55</v>
          </cell>
          <cell r="J316" t="str">
            <v>51/60</v>
          </cell>
          <cell r="K316">
            <v>29465</v>
          </cell>
          <cell r="L316" t="str">
            <v>35 ans, 5 mois et 11 jours</v>
          </cell>
          <cell r="M316">
            <v>35</v>
          </cell>
          <cell r="N316" t="str">
            <v>26 et plus</v>
          </cell>
          <cell r="O316" t="str">
            <v>Prepa coupe</v>
          </cell>
          <cell r="P316" t="str">
            <v>Prépa coupe Saphir</v>
          </cell>
          <cell r="Q316" t="str">
            <v>14 rue de la barre</v>
          </cell>
          <cell r="R316">
            <v>69002</v>
          </cell>
          <cell r="S316" t="str">
            <v>Lyon</v>
          </cell>
          <cell r="T316" t="str">
            <v>3.2</v>
          </cell>
          <cell r="U316" t="str">
            <v>CDI</v>
          </cell>
        </row>
        <row r="317">
          <cell r="A317">
            <v>15843</v>
          </cell>
          <cell r="B317" t="str">
            <v>RIVAS LAETITIA</v>
          </cell>
          <cell r="C317" t="str">
            <v>F</v>
          </cell>
          <cell r="D317" t="str">
            <v>t</v>
          </cell>
          <cell r="E317" t="str">
            <v>RIVAS</v>
          </cell>
          <cell r="F317" t="str">
            <v>LAETITIA</v>
          </cell>
          <cell r="G317">
            <v>31111</v>
          </cell>
          <cell r="H317" t="str">
            <v>30 ans, 11 mois et 7 jours</v>
          </cell>
          <cell r="I317">
            <v>30</v>
          </cell>
          <cell r="J317" t="str">
            <v>21/30</v>
          </cell>
          <cell r="K317">
            <v>38421</v>
          </cell>
          <cell r="L317" t="str">
            <v>10 ans, 11 mois et 2 jours</v>
          </cell>
          <cell r="M317">
            <v>10</v>
          </cell>
          <cell r="N317" t="str">
            <v>6/10</v>
          </cell>
          <cell r="O317" t="str">
            <v>SM</v>
          </cell>
          <cell r="P317" t="str">
            <v>Gulliver</v>
          </cell>
          <cell r="Q317" t="str">
            <v>Feziliere</v>
          </cell>
          <cell r="R317">
            <v>38510</v>
          </cell>
          <cell r="S317" t="str">
            <v>Courtenay</v>
          </cell>
          <cell r="T317" t="str">
            <v>2.3</v>
          </cell>
          <cell r="U317" t="str">
            <v>CDI</v>
          </cell>
          <cell r="W317" t="str">
            <v>x</v>
          </cell>
        </row>
        <row r="318">
          <cell r="A318">
            <v>83631</v>
          </cell>
          <cell r="B318" t="str">
            <v>ROSAZ MARION</v>
          </cell>
          <cell r="C318" t="str">
            <v>F</v>
          </cell>
          <cell r="D318" t="str">
            <v>t</v>
          </cell>
          <cell r="E318" t="str">
            <v>ROSAZ</v>
          </cell>
          <cell r="F318" t="str">
            <v>MARION</v>
          </cell>
          <cell r="G318">
            <v>30644</v>
          </cell>
          <cell r="H318" t="str">
            <v>32 ans, 2 mois et 19 jours</v>
          </cell>
          <cell r="I318">
            <v>32</v>
          </cell>
          <cell r="J318" t="str">
            <v>31/40</v>
          </cell>
          <cell r="K318">
            <v>41722</v>
          </cell>
          <cell r="L318" t="str">
            <v>1 ans, 10 mois et 19 jours</v>
          </cell>
          <cell r="M318">
            <v>1</v>
          </cell>
          <cell r="N318" t="str">
            <v>&lt;2</v>
          </cell>
          <cell r="O318" t="str">
            <v>SM</v>
          </cell>
          <cell r="P318" t="str">
            <v>Formation G27</v>
          </cell>
          <cell r="U318" t="str">
            <v>CDD</v>
          </cell>
        </row>
        <row r="319">
          <cell r="A319">
            <v>81837</v>
          </cell>
          <cell r="B319" t="str">
            <v>ROUSSET MARLENE</v>
          </cell>
          <cell r="C319" t="str">
            <v>F</v>
          </cell>
          <cell r="D319" t="str">
            <v>t</v>
          </cell>
          <cell r="E319" t="str">
            <v>ROUSSET</v>
          </cell>
          <cell r="F319" t="str">
            <v>MARLENE</v>
          </cell>
          <cell r="G319">
            <v>33414</v>
          </cell>
          <cell r="H319" t="str">
            <v>24 ans, 7 mois et 18 jours</v>
          </cell>
          <cell r="I319">
            <v>24</v>
          </cell>
          <cell r="J319" t="str">
            <v>21/30</v>
          </cell>
          <cell r="K319">
            <v>41225</v>
          </cell>
          <cell r="L319" t="str">
            <v>3 ans, 3 mois et 0 jours</v>
          </cell>
          <cell r="M319">
            <v>3</v>
          </cell>
          <cell r="N319" t="str">
            <v>2/5</v>
          </cell>
          <cell r="O319" t="str">
            <v>SM</v>
          </cell>
          <cell r="P319" t="str">
            <v>Evercalf</v>
          </cell>
          <cell r="Q319" t="str">
            <v>102 boulevard de l'europe</v>
          </cell>
          <cell r="R319">
            <v>69310</v>
          </cell>
          <cell r="S319" t="str">
            <v>Pierre benite</v>
          </cell>
          <cell r="T319">
            <v>2.1</v>
          </cell>
          <cell r="U319" t="str">
            <v>CDD</v>
          </cell>
        </row>
        <row r="320">
          <cell r="A320">
            <v>18705</v>
          </cell>
          <cell r="B320" t="str">
            <v>RUIZ ELODIE</v>
          </cell>
          <cell r="C320" t="str">
            <v>F</v>
          </cell>
          <cell r="D320" t="str">
            <v>t</v>
          </cell>
          <cell r="E320" t="str">
            <v>RUIZ</v>
          </cell>
          <cell r="F320" t="str">
            <v>ELODIE</v>
          </cell>
          <cell r="G320">
            <v>30288</v>
          </cell>
          <cell r="H320" t="str">
            <v>33 ans, 2 mois et 9 jours</v>
          </cell>
          <cell r="I320">
            <v>33</v>
          </cell>
          <cell r="J320" t="str">
            <v>31/40</v>
          </cell>
          <cell r="K320">
            <v>39615</v>
          </cell>
          <cell r="L320" t="str">
            <v>7 ans, 7 mois et 27 jours</v>
          </cell>
          <cell r="M320">
            <v>7</v>
          </cell>
          <cell r="N320" t="str">
            <v>6/10</v>
          </cell>
          <cell r="O320" t="str">
            <v>PREPA COUPE</v>
          </cell>
          <cell r="P320" t="str">
            <v>Graphite</v>
          </cell>
          <cell r="T320" t="str">
            <v>2.2</v>
          </cell>
          <cell r="U320" t="str">
            <v>CDI</v>
          </cell>
        </row>
        <row r="321">
          <cell r="A321">
            <v>3746</v>
          </cell>
          <cell r="B321" t="str">
            <v>SANCHEZ CHANTAL</v>
          </cell>
          <cell r="C321" t="str">
            <v>F</v>
          </cell>
          <cell r="D321" t="str">
            <v>t</v>
          </cell>
          <cell r="E321" t="str">
            <v>SANCHEZ</v>
          </cell>
          <cell r="F321" t="str">
            <v>CHANTAL</v>
          </cell>
          <cell r="G321">
            <v>24324</v>
          </cell>
          <cell r="H321" t="str">
            <v>49 ans, 6 mois et 7 jours</v>
          </cell>
          <cell r="I321">
            <v>49</v>
          </cell>
          <cell r="J321" t="str">
            <v>41/50</v>
          </cell>
          <cell r="K321">
            <v>33241</v>
          </cell>
          <cell r="L321" t="str">
            <v>25 ans, 1 mois et 9 jours</v>
          </cell>
          <cell r="M321">
            <v>25</v>
          </cell>
          <cell r="N321" t="str">
            <v>21/25</v>
          </cell>
          <cell r="O321" t="str">
            <v>MECANICIENNE</v>
          </cell>
          <cell r="P321" t="str">
            <v>chamonix</v>
          </cell>
          <cell r="Q321" t="str">
            <v>10 impasse du vallon</v>
          </cell>
          <cell r="R321">
            <v>38230</v>
          </cell>
          <cell r="S321" t="str">
            <v>Charvieu</v>
          </cell>
          <cell r="T321" t="str">
            <v>3.1</v>
          </cell>
          <cell r="U321" t="str">
            <v>CDI</v>
          </cell>
        </row>
        <row r="322">
          <cell r="A322">
            <v>15971</v>
          </cell>
          <cell r="B322" t="str">
            <v>SANCHEZ CINDY</v>
          </cell>
          <cell r="C322" t="str">
            <v>F</v>
          </cell>
          <cell r="D322" t="str">
            <v>c</v>
          </cell>
          <cell r="E322" t="str">
            <v>SANCHEZ</v>
          </cell>
          <cell r="F322" t="str">
            <v>CINDY</v>
          </cell>
          <cell r="G322">
            <v>30113</v>
          </cell>
          <cell r="H322" t="str">
            <v>33 ans, 8 mois et 1 jours</v>
          </cell>
          <cell r="I322">
            <v>33</v>
          </cell>
          <cell r="J322" t="str">
            <v>31/40</v>
          </cell>
          <cell r="K322">
            <v>38489</v>
          </cell>
          <cell r="L322" t="str">
            <v>10 ans, 8 mois et 26 jours</v>
          </cell>
          <cell r="M322">
            <v>10</v>
          </cell>
          <cell r="N322" t="str">
            <v>6/10</v>
          </cell>
          <cell r="O322" t="str">
            <v>PREPA COUPE</v>
          </cell>
          <cell r="P322" t="str">
            <v>Tosca</v>
          </cell>
          <cell r="Q322" t="str">
            <v>26 rue mere Elise Rivet</v>
          </cell>
          <cell r="R322">
            <v>69530</v>
          </cell>
          <cell r="S322" t="str">
            <v>Brignais</v>
          </cell>
          <cell r="T322" t="str">
            <v>2.1</v>
          </cell>
          <cell r="U322" t="str">
            <v>CDI</v>
          </cell>
        </row>
        <row r="323">
          <cell r="A323">
            <v>3294</v>
          </cell>
          <cell r="B323" t="str">
            <v>SANDRON CATHERINE</v>
          </cell>
          <cell r="C323" t="str">
            <v>F</v>
          </cell>
          <cell r="D323" t="str">
            <v>t</v>
          </cell>
          <cell r="E323" t="str">
            <v>SANDRON</v>
          </cell>
          <cell r="F323" t="str">
            <v>CATHERINE</v>
          </cell>
          <cell r="G323">
            <v>24046</v>
          </cell>
          <cell r="H323" t="str">
            <v>50 ans, 3 mois et 12 jours</v>
          </cell>
          <cell r="I323">
            <v>50</v>
          </cell>
          <cell r="J323" t="str">
            <v>41/50</v>
          </cell>
          <cell r="K323">
            <v>33695</v>
          </cell>
          <cell r="L323" t="str">
            <v>23 ans, 10 mois et 11 jours</v>
          </cell>
          <cell r="M323">
            <v>23</v>
          </cell>
          <cell r="N323" t="str">
            <v>21/25</v>
          </cell>
          <cell r="O323" t="str">
            <v>MECANICIENNE</v>
          </cell>
          <cell r="P323" t="str">
            <v>croco</v>
          </cell>
          <cell r="Q323" t="str">
            <v>9 ter rue jules chausse</v>
          </cell>
          <cell r="R323">
            <v>69630</v>
          </cell>
          <cell r="S323" t="str">
            <v>Chaponnost</v>
          </cell>
          <cell r="T323" t="str">
            <v>3.2</v>
          </cell>
          <cell r="U323" t="str">
            <v>CDI</v>
          </cell>
        </row>
        <row r="324">
          <cell r="A324">
            <v>80849</v>
          </cell>
          <cell r="B324" t="str">
            <v>SAUNIER CELINE</v>
          </cell>
          <cell r="C324" t="str">
            <v>F</v>
          </cell>
          <cell r="D324" t="str">
            <v>t</v>
          </cell>
          <cell r="E324" t="str">
            <v>SAUNIER</v>
          </cell>
          <cell r="F324" t="str">
            <v>CELINE</v>
          </cell>
          <cell r="G324">
            <v>27479</v>
          </cell>
          <cell r="H324" t="str">
            <v>40 ans, 10 mois et 17 jours</v>
          </cell>
          <cell r="I324">
            <v>40</v>
          </cell>
          <cell r="J324" t="str">
            <v>31/40</v>
          </cell>
          <cell r="K324">
            <v>40784</v>
          </cell>
          <cell r="L324" t="str">
            <v>4 ans, 5 mois et 14 jours</v>
          </cell>
          <cell r="M324">
            <v>4</v>
          </cell>
          <cell r="N324" t="str">
            <v>2/5</v>
          </cell>
          <cell r="O324" t="str">
            <v>SM</v>
          </cell>
          <cell r="P324" t="str">
            <v>Evercalf</v>
          </cell>
          <cell r="Q324" t="str">
            <v xml:space="preserve">residence la chataigenraie, 17 avenue de gadagne </v>
          </cell>
          <cell r="R324">
            <v>69230</v>
          </cell>
          <cell r="S324" t="str">
            <v>Saint genis laval</v>
          </cell>
          <cell r="T324" t="str">
            <v>3.1</v>
          </cell>
          <cell r="U324" t="str">
            <v>CDI</v>
          </cell>
        </row>
        <row r="325">
          <cell r="A325">
            <v>20949</v>
          </cell>
          <cell r="B325" t="str">
            <v>SAUVEBOIS CLEMENCE</v>
          </cell>
          <cell r="C325" t="str">
            <v>F</v>
          </cell>
          <cell r="D325" t="str">
            <v>t</v>
          </cell>
          <cell r="E325" t="str">
            <v>SAUVEBOIS</v>
          </cell>
          <cell r="F325" t="str">
            <v>CLEMENCE</v>
          </cell>
          <cell r="G325">
            <v>31837</v>
          </cell>
          <cell r="H325" t="str">
            <v>28 ans, 11 mois et 11 jours</v>
          </cell>
          <cell r="I325">
            <v>28</v>
          </cell>
          <cell r="J325" t="str">
            <v>21/30</v>
          </cell>
          <cell r="K325">
            <v>40651</v>
          </cell>
          <cell r="L325" t="str">
            <v>4 ans, 9 mois et 25 jours</v>
          </cell>
          <cell r="M325">
            <v>4</v>
          </cell>
          <cell r="N325" t="str">
            <v>2/5</v>
          </cell>
          <cell r="O325" t="str">
            <v>SM</v>
          </cell>
          <cell r="P325" t="str">
            <v>Barenia</v>
          </cell>
          <cell r="Q325" t="str">
            <v>123 avenue Marechal de saxe</v>
          </cell>
          <cell r="R325">
            <v>69003</v>
          </cell>
          <cell r="S325" t="str">
            <v>Lyon</v>
          </cell>
          <cell r="T325" t="str">
            <v>1.3</v>
          </cell>
          <cell r="U325" t="str">
            <v>CDI</v>
          </cell>
        </row>
        <row r="326">
          <cell r="A326">
            <v>17584</v>
          </cell>
          <cell r="B326" t="str">
            <v>SCOTTO D'APOLLONIA FREDERIC</v>
          </cell>
          <cell r="C326" t="str">
            <v>H</v>
          </cell>
          <cell r="D326" t="str">
            <v>t</v>
          </cell>
          <cell r="E326" t="str">
            <v>SCOTTO D'APOLLONIA</v>
          </cell>
          <cell r="F326" t="str">
            <v>FREDERIC</v>
          </cell>
          <cell r="G326">
            <v>23927</v>
          </cell>
          <cell r="H326" t="str">
            <v>50 ans, 7 mois et 8 jours</v>
          </cell>
          <cell r="I326">
            <v>50</v>
          </cell>
          <cell r="J326" t="str">
            <v>41/50</v>
          </cell>
          <cell r="K326">
            <v>39266</v>
          </cell>
          <cell r="L326" t="str">
            <v>8 ans, 7 mois et 9 jours</v>
          </cell>
          <cell r="M326">
            <v>8</v>
          </cell>
          <cell r="N326" t="str">
            <v>6/10</v>
          </cell>
          <cell r="O326" t="str">
            <v>SM</v>
          </cell>
          <cell r="P326" t="str">
            <v>Barenia</v>
          </cell>
          <cell r="Q326" t="str">
            <v>La gagere</v>
          </cell>
          <cell r="R326">
            <v>69630</v>
          </cell>
          <cell r="S326" t="str">
            <v>Chaponnost</v>
          </cell>
          <cell r="T326" t="str">
            <v>2.2</v>
          </cell>
          <cell r="U326" t="str">
            <v>CDI</v>
          </cell>
        </row>
        <row r="327">
          <cell r="A327">
            <v>80408</v>
          </cell>
          <cell r="B327" t="str">
            <v>SELLA JEAN MARC</v>
          </cell>
          <cell r="C327" t="str">
            <v>H</v>
          </cell>
          <cell r="D327" t="str">
            <v>t</v>
          </cell>
          <cell r="E327" t="str">
            <v>SELLA</v>
          </cell>
          <cell r="F327" t="str">
            <v>JEAN MARC</v>
          </cell>
          <cell r="G327">
            <v>27230</v>
          </cell>
          <cell r="H327" t="str">
            <v>41 ans, 6 mois et 23 jours</v>
          </cell>
          <cell r="I327">
            <v>41</v>
          </cell>
          <cell r="J327" t="str">
            <v>41/50</v>
          </cell>
          <cell r="K327">
            <v>40736</v>
          </cell>
          <cell r="L327" t="str">
            <v>4 ans, 7 mois et 0 jours</v>
          </cell>
          <cell r="M327">
            <v>4</v>
          </cell>
          <cell r="N327" t="str">
            <v>2/5</v>
          </cell>
          <cell r="O327" t="str">
            <v>SM</v>
          </cell>
          <cell r="P327" t="str">
            <v>Chamonix</v>
          </cell>
          <cell r="T327" t="str">
            <v>1.3</v>
          </cell>
          <cell r="U327" t="str">
            <v>CDD</v>
          </cell>
        </row>
        <row r="328">
          <cell r="A328">
            <v>11204</v>
          </cell>
          <cell r="B328" t="str">
            <v>SEZER AYSUN</v>
          </cell>
          <cell r="C328" t="str">
            <v>F</v>
          </cell>
          <cell r="D328" t="str">
            <v>t</v>
          </cell>
          <cell r="E328" t="str">
            <v>SEZER</v>
          </cell>
          <cell r="F328" t="str">
            <v>AYSUN</v>
          </cell>
          <cell r="G328">
            <v>30935</v>
          </cell>
          <cell r="H328" t="str">
            <v>31 ans, 5 mois et 2 jours</v>
          </cell>
          <cell r="I328">
            <v>31</v>
          </cell>
          <cell r="J328" t="str">
            <v>31/40</v>
          </cell>
          <cell r="K328">
            <v>37683</v>
          </cell>
          <cell r="L328" t="str">
            <v>12 ans, 11 mois et 9 jours</v>
          </cell>
          <cell r="M328">
            <v>12</v>
          </cell>
          <cell r="N328" t="str">
            <v>11/15</v>
          </cell>
          <cell r="O328" t="str">
            <v>SM</v>
          </cell>
          <cell r="P328" t="str">
            <v>Chamonix</v>
          </cell>
          <cell r="Q328" t="str">
            <v>377 le burel</v>
          </cell>
          <cell r="R328">
            <v>69420</v>
          </cell>
          <cell r="S328" t="str">
            <v>TREVES</v>
          </cell>
          <cell r="T328" t="str">
            <v>2.3</v>
          </cell>
          <cell r="U328" t="str">
            <v>CDI</v>
          </cell>
        </row>
        <row r="329">
          <cell r="A329">
            <v>16169</v>
          </cell>
          <cell r="B329" t="str">
            <v>SICARD VERONIQUE</v>
          </cell>
          <cell r="C329" t="str">
            <v>F</v>
          </cell>
          <cell r="D329" t="str">
            <v>t</v>
          </cell>
          <cell r="E329" t="str">
            <v>SICARD</v>
          </cell>
          <cell r="F329" t="str">
            <v>VERONIQUE</v>
          </cell>
          <cell r="G329">
            <v>25579</v>
          </cell>
          <cell r="H329" t="str">
            <v>46 ans, 1 mois et 1 jours</v>
          </cell>
          <cell r="I329">
            <v>46</v>
          </cell>
          <cell r="J329" t="str">
            <v>41/50</v>
          </cell>
          <cell r="K329">
            <v>38593</v>
          </cell>
          <cell r="L329" t="str">
            <v>10 ans, 5 mois et 14 jours</v>
          </cell>
          <cell r="M329">
            <v>10</v>
          </cell>
          <cell r="N329" t="str">
            <v>6/10</v>
          </cell>
          <cell r="O329" t="str">
            <v>SM</v>
          </cell>
          <cell r="P329" t="str">
            <v>Expatriation</v>
          </cell>
          <cell r="T329" t="str">
            <v>2.2</v>
          </cell>
          <cell r="U329" t="str">
            <v>CDI</v>
          </cell>
        </row>
        <row r="330">
          <cell r="A330">
            <v>17352</v>
          </cell>
          <cell r="B330" t="str">
            <v>SILANO LAURENCE</v>
          </cell>
          <cell r="C330" t="str">
            <v>F</v>
          </cell>
          <cell r="D330" t="str">
            <v>t</v>
          </cell>
          <cell r="E330" t="str">
            <v>SILANO</v>
          </cell>
          <cell r="F330" t="str">
            <v>LAURENCE</v>
          </cell>
          <cell r="G330">
            <v>28671</v>
          </cell>
          <cell r="H330" t="str">
            <v>37 ans, 7 mois et 13 jours</v>
          </cell>
          <cell r="I330">
            <v>37</v>
          </cell>
          <cell r="J330" t="str">
            <v>31/40</v>
          </cell>
          <cell r="K330">
            <v>39163</v>
          </cell>
          <cell r="L330" t="str">
            <v>8 ans, 10 mois et 21 jours</v>
          </cell>
          <cell r="M330">
            <v>8</v>
          </cell>
          <cell r="N330" t="str">
            <v>6/10</v>
          </cell>
          <cell r="O330" t="str">
            <v>SM</v>
          </cell>
          <cell r="P330" t="str">
            <v>Courchevel</v>
          </cell>
          <cell r="T330" t="str">
            <v>2.1</v>
          </cell>
          <cell r="U330" t="str">
            <v>CDI</v>
          </cell>
        </row>
        <row r="331">
          <cell r="A331">
            <v>16623</v>
          </cell>
          <cell r="B331" t="str">
            <v>SOARES SOFIA</v>
          </cell>
          <cell r="C331" t="str">
            <v>F</v>
          </cell>
          <cell r="D331" t="str">
            <v>t</v>
          </cell>
          <cell r="E331" t="str">
            <v>SOARES</v>
          </cell>
          <cell r="F331" t="str">
            <v>SOFIA</v>
          </cell>
          <cell r="G331">
            <v>30667</v>
          </cell>
          <cell r="H331" t="str">
            <v>32 ans, 1 mois et 26 jours</v>
          </cell>
          <cell r="I331">
            <v>32</v>
          </cell>
          <cell r="J331" t="str">
            <v>31/40</v>
          </cell>
          <cell r="K331">
            <v>38775</v>
          </cell>
          <cell r="L331" t="str">
            <v>9 ans, 11 mois et 16 jours</v>
          </cell>
          <cell r="M331">
            <v>9</v>
          </cell>
          <cell r="N331" t="str">
            <v>6/10</v>
          </cell>
          <cell r="O331" t="str">
            <v>SM</v>
          </cell>
          <cell r="P331" t="str">
            <v>Courchevel</v>
          </cell>
          <cell r="Q331" t="str">
            <v>47 chemin du pivolet</v>
          </cell>
          <cell r="R331">
            <v>69630</v>
          </cell>
          <cell r="S331" t="str">
            <v>Chaponnost</v>
          </cell>
          <cell r="T331" t="str">
            <v>2.2</v>
          </cell>
          <cell r="U331" t="str">
            <v>CDI</v>
          </cell>
          <cell r="W331" t="str">
            <v>x</v>
          </cell>
        </row>
        <row r="332">
          <cell r="A332">
            <v>3277</v>
          </cell>
          <cell r="B332" t="str">
            <v>SOAVE DENIS</v>
          </cell>
          <cell r="C332" t="str">
            <v>H</v>
          </cell>
          <cell r="D332" t="str">
            <v>s</v>
          </cell>
          <cell r="E332" t="str">
            <v>SOAVE</v>
          </cell>
          <cell r="F332" t="str">
            <v>DENIS</v>
          </cell>
          <cell r="G332">
            <v>23474</v>
          </cell>
          <cell r="H332" t="str">
            <v>51 ans, 10 mois et 5 jours</v>
          </cell>
          <cell r="I332">
            <v>51</v>
          </cell>
          <cell r="J332" t="str">
            <v>51/60</v>
          </cell>
          <cell r="K332">
            <v>31782</v>
          </cell>
          <cell r="L332" t="str">
            <v>29 ans, 1 mois et 7 jours</v>
          </cell>
          <cell r="M332">
            <v>29</v>
          </cell>
          <cell r="N332" t="str">
            <v>26 et plus</v>
          </cell>
          <cell r="O332" t="str">
            <v>STOCK CUIR</v>
          </cell>
          <cell r="P332" t="str">
            <v>LOG</v>
          </cell>
          <cell r="T332" t="str">
            <v>4.1</v>
          </cell>
          <cell r="U332" t="str">
            <v>CDI</v>
          </cell>
        </row>
        <row r="333">
          <cell r="A333">
            <v>4223</v>
          </cell>
          <cell r="B333" t="str">
            <v>SOCRATE SANDRINE</v>
          </cell>
          <cell r="C333" t="str">
            <v>F</v>
          </cell>
          <cell r="D333" t="str">
            <v>t</v>
          </cell>
          <cell r="E333" t="str">
            <v>SOCRATE</v>
          </cell>
          <cell r="F333" t="str">
            <v>SANDRINE</v>
          </cell>
          <cell r="G333">
            <v>25143</v>
          </cell>
          <cell r="H333" t="str">
            <v>47 ans, 3 mois et 11 jours</v>
          </cell>
          <cell r="I333">
            <v>47</v>
          </cell>
          <cell r="J333" t="str">
            <v>41/50</v>
          </cell>
          <cell r="K333">
            <v>32615</v>
          </cell>
          <cell r="L333" t="str">
            <v>26 ans, 9 mois et 26 jours</v>
          </cell>
          <cell r="M333">
            <v>26</v>
          </cell>
          <cell r="N333" t="str">
            <v>26 et plus</v>
          </cell>
          <cell r="O333" t="str">
            <v>SM</v>
          </cell>
          <cell r="P333" t="str">
            <v>croco</v>
          </cell>
          <cell r="Q333" t="str">
            <v>6 residences les Charmes</v>
          </cell>
          <cell r="R333">
            <v>69520</v>
          </cell>
          <cell r="S333" t="str">
            <v>Grigny</v>
          </cell>
          <cell r="T333" t="str">
            <v>3.2</v>
          </cell>
          <cell r="U333" t="str">
            <v>CDI</v>
          </cell>
        </row>
        <row r="334">
          <cell r="A334">
            <v>11255</v>
          </cell>
          <cell r="B334" t="str">
            <v>SOKKOU YAMINA</v>
          </cell>
          <cell r="C334" t="str">
            <v>F</v>
          </cell>
          <cell r="D334" t="str">
            <v>t</v>
          </cell>
          <cell r="E334" t="str">
            <v>SOKKOU</v>
          </cell>
          <cell r="F334" t="str">
            <v>YAMINA</v>
          </cell>
          <cell r="G334">
            <v>25577</v>
          </cell>
          <cell r="H334" t="str">
            <v>46 ans, 1 mois et 3 jours</v>
          </cell>
          <cell r="I334">
            <v>46</v>
          </cell>
          <cell r="J334" t="str">
            <v>41/50</v>
          </cell>
          <cell r="K334">
            <v>37754</v>
          </cell>
          <cell r="L334" t="str">
            <v>12 ans, 8 mois et 30 jours</v>
          </cell>
          <cell r="M334">
            <v>12</v>
          </cell>
          <cell r="N334" t="str">
            <v>11/15</v>
          </cell>
          <cell r="O334" t="str">
            <v>SM</v>
          </cell>
          <cell r="P334" t="str">
            <v>Barenia</v>
          </cell>
          <cell r="Q334" t="str">
            <v>17 cité jean baptiste Clement</v>
          </cell>
          <cell r="R334">
            <v>69700</v>
          </cell>
          <cell r="S334" t="str">
            <v>GIVORS</v>
          </cell>
          <cell r="T334" t="str">
            <v>2.1</v>
          </cell>
          <cell r="U334" t="str">
            <v>CDI</v>
          </cell>
          <cell r="W334" t="str">
            <v>x</v>
          </cell>
        </row>
        <row r="335">
          <cell r="A335">
            <v>10919</v>
          </cell>
          <cell r="B335" t="str">
            <v>STANDAERT LAURENCE</v>
          </cell>
          <cell r="C335" t="str">
            <v>F</v>
          </cell>
          <cell r="D335" t="str">
            <v>t</v>
          </cell>
          <cell r="E335" t="str">
            <v>STANDAERT</v>
          </cell>
          <cell r="F335" t="str">
            <v>LAURENCE</v>
          </cell>
          <cell r="G335">
            <v>25559</v>
          </cell>
          <cell r="H335" t="str">
            <v>46 ans, 1 mois et 21 jours</v>
          </cell>
          <cell r="I335">
            <v>46</v>
          </cell>
          <cell r="J335" t="str">
            <v>41/50</v>
          </cell>
          <cell r="K335">
            <v>37530</v>
          </cell>
          <cell r="L335" t="str">
            <v>13 ans, 4 mois et 11 jours</v>
          </cell>
          <cell r="M335">
            <v>13</v>
          </cell>
          <cell r="N335" t="str">
            <v>11/15</v>
          </cell>
          <cell r="O335" t="str">
            <v>SM</v>
          </cell>
          <cell r="P335" t="str">
            <v>Courchevel</v>
          </cell>
          <cell r="Q335" t="str">
            <v>2 impasse villard</v>
          </cell>
          <cell r="R335">
            <v>69230</v>
          </cell>
          <cell r="S335" t="str">
            <v>Saint genis laval</v>
          </cell>
          <cell r="T335" t="str">
            <v>3.1</v>
          </cell>
          <cell r="U335" t="str">
            <v>CDI</v>
          </cell>
        </row>
        <row r="336">
          <cell r="A336">
            <v>4130</v>
          </cell>
          <cell r="B336" t="str">
            <v>SZMYTKOWSKI DELPHINE</v>
          </cell>
          <cell r="C336" t="str">
            <v>F</v>
          </cell>
          <cell r="D336" t="str">
            <v>t</v>
          </cell>
          <cell r="E336" t="str">
            <v>SZMYTKOWSKI</v>
          </cell>
          <cell r="F336" t="str">
            <v>DELPHINE</v>
          </cell>
          <cell r="G336">
            <v>25850</v>
          </cell>
          <cell r="H336" t="str">
            <v>45 ans, 4 mois et 3 jours</v>
          </cell>
          <cell r="I336">
            <v>45</v>
          </cell>
          <cell r="J336" t="str">
            <v>41/50</v>
          </cell>
          <cell r="K336">
            <v>33329</v>
          </cell>
          <cell r="L336" t="str">
            <v>24 ans, 10 mois et 11 jours</v>
          </cell>
          <cell r="M336">
            <v>24</v>
          </cell>
          <cell r="N336" t="str">
            <v>21/25</v>
          </cell>
          <cell r="O336" t="str">
            <v>SM</v>
          </cell>
          <cell r="P336" t="str">
            <v>Croco</v>
          </cell>
          <cell r="Q336" t="str">
            <v>Le sourzy</v>
          </cell>
          <cell r="R336">
            <v>69700</v>
          </cell>
          <cell r="S336" t="str">
            <v>Montagny</v>
          </cell>
          <cell r="T336" t="str">
            <v>3.1</v>
          </cell>
          <cell r="U336" t="str">
            <v>CDI</v>
          </cell>
        </row>
        <row r="337">
          <cell r="A337">
            <v>3083</v>
          </cell>
          <cell r="B337" t="str">
            <v>TANG CAROLINE</v>
          </cell>
          <cell r="C337" t="str">
            <v>F</v>
          </cell>
          <cell r="D337" t="str">
            <v>t</v>
          </cell>
          <cell r="E337" t="str">
            <v>TANG</v>
          </cell>
          <cell r="F337" t="str">
            <v>CAROLINE</v>
          </cell>
          <cell r="G337">
            <v>26096</v>
          </cell>
          <cell r="H337" t="str">
            <v>44 ans, 8 mois et 0 jours</v>
          </cell>
          <cell r="I337">
            <v>44</v>
          </cell>
          <cell r="J337" t="str">
            <v>41/50</v>
          </cell>
          <cell r="K337">
            <v>34036</v>
          </cell>
          <cell r="L337" t="str">
            <v>22 ans, 11 mois et 4 jours</v>
          </cell>
          <cell r="M337">
            <v>22</v>
          </cell>
          <cell r="N337" t="str">
            <v>21/25</v>
          </cell>
          <cell r="O337" t="str">
            <v>SM</v>
          </cell>
          <cell r="P337" t="str">
            <v>croco</v>
          </cell>
          <cell r="T337" t="str">
            <v>3.2</v>
          </cell>
          <cell r="U337" t="str">
            <v>CDI</v>
          </cell>
        </row>
        <row r="338">
          <cell r="A338">
            <v>2778</v>
          </cell>
          <cell r="B338" t="str">
            <v>TANG ERIC</v>
          </cell>
          <cell r="C338" t="str">
            <v>H</v>
          </cell>
          <cell r="D338" t="str">
            <v>c</v>
          </cell>
          <cell r="E338" t="str">
            <v>TANG</v>
          </cell>
          <cell r="F338" t="str">
            <v>ERIC</v>
          </cell>
          <cell r="G338">
            <v>26762</v>
          </cell>
          <cell r="H338" t="str">
            <v>42 ans, 10 mois et 4 jours</v>
          </cell>
          <cell r="I338">
            <v>42</v>
          </cell>
          <cell r="J338" t="str">
            <v>41/50</v>
          </cell>
          <cell r="K338">
            <v>35521</v>
          </cell>
          <cell r="L338" t="str">
            <v>18 ans, 10 mois et 11 jours</v>
          </cell>
          <cell r="M338">
            <v>18</v>
          </cell>
          <cell r="N338" t="str">
            <v>16/20</v>
          </cell>
          <cell r="O338" t="str">
            <v>RENFORT</v>
          </cell>
          <cell r="P338" t="str">
            <v>Graphite</v>
          </cell>
          <cell r="Q338" t="str">
            <v>188 route de vienne</v>
          </cell>
          <cell r="R338">
            <v>69008</v>
          </cell>
          <cell r="S338" t="str">
            <v>Lyon</v>
          </cell>
          <cell r="T338" t="str">
            <v>2.2</v>
          </cell>
          <cell r="U338" t="str">
            <v>CDI</v>
          </cell>
        </row>
        <row r="339">
          <cell r="A339">
            <v>18027</v>
          </cell>
          <cell r="B339" t="str">
            <v>TAREL LAURENT</v>
          </cell>
          <cell r="C339" t="str">
            <v>H</v>
          </cell>
          <cell r="D339" t="str">
            <v>s</v>
          </cell>
          <cell r="E339" t="str">
            <v>TAREL</v>
          </cell>
          <cell r="F339" t="str">
            <v>LAURENT</v>
          </cell>
          <cell r="G339">
            <v>26680</v>
          </cell>
          <cell r="H339" t="str">
            <v>43 ans, 0 mois et 27 jours</v>
          </cell>
          <cell r="I339">
            <v>43</v>
          </cell>
          <cell r="J339" t="str">
            <v>41/50</v>
          </cell>
          <cell r="K339">
            <v>36815</v>
          </cell>
          <cell r="L339" t="str">
            <v>15 ans, 3 mois et 27 jours</v>
          </cell>
          <cell r="M339">
            <v>15</v>
          </cell>
          <cell r="N339" t="str">
            <v>11/15</v>
          </cell>
          <cell r="O339" t="str">
            <v>RESP CONTRÔLE DE GESTION</v>
          </cell>
          <cell r="P339" t="str">
            <v>ADm</v>
          </cell>
          <cell r="Q339" t="str">
            <v>8 rue Arnaud</v>
          </cell>
          <cell r="R339">
            <v>69005</v>
          </cell>
          <cell r="S339" t="str">
            <v>Lyon</v>
          </cell>
          <cell r="T339" t="str">
            <v>4.3</v>
          </cell>
          <cell r="U339" t="str">
            <v>CDI</v>
          </cell>
        </row>
        <row r="340">
          <cell r="A340">
            <v>82826</v>
          </cell>
          <cell r="B340" t="str">
            <v>TARRASSIOUK KARINE</v>
          </cell>
          <cell r="C340" t="str">
            <v>F</v>
          </cell>
          <cell r="D340" t="str">
            <v>t</v>
          </cell>
          <cell r="E340" t="str">
            <v>TARRASSIOUK</v>
          </cell>
          <cell r="F340" t="str">
            <v>KARINE</v>
          </cell>
          <cell r="G340">
            <v>27067</v>
          </cell>
          <cell r="H340" t="str">
            <v>42 ans, 0 mois et 5 jours</v>
          </cell>
          <cell r="I340">
            <v>42</v>
          </cell>
          <cell r="J340" t="str">
            <v>41/50</v>
          </cell>
          <cell r="K340">
            <v>41518</v>
          </cell>
          <cell r="L340" t="str">
            <v>2 ans, 5 mois et 11 jours</v>
          </cell>
          <cell r="M340">
            <v>2</v>
          </cell>
          <cell r="N340" t="str">
            <v>2/5</v>
          </cell>
          <cell r="O340" t="str">
            <v>SM</v>
          </cell>
          <cell r="P340" t="str">
            <v>Courchevel</v>
          </cell>
          <cell r="U340" t="str">
            <v>CDI</v>
          </cell>
        </row>
        <row r="341">
          <cell r="A341">
            <v>80406</v>
          </cell>
          <cell r="B341" t="str">
            <v>NOUKRI - TEDJAR RANDA</v>
          </cell>
          <cell r="C341" t="str">
            <v>F</v>
          </cell>
          <cell r="D341" t="str">
            <v>t</v>
          </cell>
          <cell r="E341" t="str">
            <v>NOUKRI - TEDJAR</v>
          </cell>
          <cell r="F341" t="str">
            <v>RANDA</v>
          </cell>
          <cell r="G341">
            <v>32963</v>
          </cell>
          <cell r="H341" t="str">
            <v>25 ans, 10 mois et 12 jours</v>
          </cell>
          <cell r="I341">
            <v>25</v>
          </cell>
          <cell r="J341" t="str">
            <v>21/30</v>
          </cell>
          <cell r="K341">
            <v>40736</v>
          </cell>
          <cell r="L341" t="str">
            <v>4 ans, 7 mois et 0 jours</v>
          </cell>
          <cell r="M341">
            <v>4</v>
          </cell>
          <cell r="N341" t="str">
            <v>2/5</v>
          </cell>
          <cell r="O341" t="str">
            <v>SM</v>
          </cell>
          <cell r="P341" t="str">
            <v>Gulliver</v>
          </cell>
          <cell r="Q341" t="str">
            <v>chemin de la colombette</v>
          </cell>
          <cell r="R341">
            <v>38121</v>
          </cell>
          <cell r="S341" t="str">
            <v>Chonas l'amballan</v>
          </cell>
          <cell r="T341" t="str">
            <v>1.3</v>
          </cell>
          <cell r="U341" t="str">
            <v>CDI</v>
          </cell>
        </row>
        <row r="342">
          <cell r="A342">
            <v>3674</v>
          </cell>
          <cell r="B342" t="str">
            <v>TERREIRO EDITE</v>
          </cell>
          <cell r="C342" t="str">
            <v>F</v>
          </cell>
          <cell r="D342" t="str">
            <v>t</v>
          </cell>
          <cell r="E342" t="str">
            <v>TERREIRO</v>
          </cell>
          <cell r="F342" t="str">
            <v>EDITE</v>
          </cell>
          <cell r="G342">
            <v>24800</v>
          </cell>
          <cell r="H342" t="str">
            <v>48 ans, 2 mois et 19 jours</v>
          </cell>
          <cell r="I342">
            <v>48</v>
          </cell>
          <cell r="J342" t="str">
            <v>41/50</v>
          </cell>
          <cell r="K342">
            <v>34400</v>
          </cell>
          <cell r="L342" t="str">
            <v>21 ans, 11 mois et 5 jours</v>
          </cell>
          <cell r="M342">
            <v>21</v>
          </cell>
          <cell r="N342" t="str">
            <v>21/25</v>
          </cell>
          <cell r="O342" t="str">
            <v>SM</v>
          </cell>
          <cell r="P342" t="str">
            <v>Croco</v>
          </cell>
          <cell r="Q342" t="str">
            <v>37 chemin de la cadiere</v>
          </cell>
          <cell r="R342">
            <v>69350</v>
          </cell>
          <cell r="S342" t="str">
            <v>La mulatière</v>
          </cell>
          <cell r="T342" t="str">
            <v>3.1</v>
          </cell>
          <cell r="U342" t="str">
            <v>CDI</v>
          </cell>
        </row>
        <row r="343">
          <cell r="A343">
            <v>8699</v>
          </cell>
          <cell r="B343" t="str">
            <v>THIEFIN ANNIE</v>
          </cell>
          <cell r="C343" t="str">
            <v>F</v>
          </cell>
          <cell r="D343" t="str">
            <v>t</v>
          </cell>
          <cell r="E343" t="str">
            <v>THIEFIN</v>
          </cell>
          <cell r="F343" t="str">
            <v>ANNIE</v>
          </cell>
          <cell r="G343">
            <v>24949</v>
          </cell>
          <cell r="H343" t="str">
            <v>47 ans, 9 mois et 22 jours</v>
          </cell>
          <cell r="I343">
            <v>47</v>
          </cell>
          <cell r="J343" t="str">
            <v>41/50</v>
          </cell>
          <cell r="K343">
            <v>35590</v>
          </cell>
          <cell r="L343" t="str">
            <v>18 ans, 8 mois et 3 jours</v>
          </cell>
          <cell r="M343">
            <v>18</v>
          </cell>
          <cell r="N343" t="str">
            <v>16/20</v>
          </cell>
          <cell r="O343" t="str">
            <v>MECANICIENNE</v>
          </cell>
          <cell r="P343" t="str">
            <v>chamonix</v>
          </cell>
          <cell r="Q343" t="str">
            <v>Chemin du grand routet</v>
          </cell>
          <cell r="R343">
            <v>1800</v>
          </cell>
          <cell r="S343" t="str">
            <v>saint maurice de gourdans</v>
          </cell>
          <cell r="T343" t="str">
            <v>3.1</v>
          </cell>
          <cell r="U343" t="str">
            <v>CDI</v>
          </cell>
          <cell r="V343" t="str">
            <v>x</v>
          </cell>
        </row>
        <row r="344">
          <cell r="A344">
            <v>83626</v>
          </cell>
          <cell r="B344" t="str">
            <v>THIOLLIERE QUENTIN</v>
          </cell>
          <cell r="C344" t="str">
            <v>H</v>
          </cell>
          <cell r="D344" t="str">
            <v>t</v>
          </cell>
          <cell r="E344" t="str">
            <v>THIOLLIERE</v>
          </cell>
          <cell r="F344" t="str">
            <v>QUENTIN</v>
          </cell>
          <cell r="G344">
            <v>34481</v>
          </cell>
          <cell r="H344" t="str">
            <v>21 ans, 8 mois et 16 jours</v>
          </cell>
          <cell r="I344">
            <v>21</v>
          </cell>
          <cell r="J344" t="str">
            <v>21/30</v>
          </cell>
          <cell r="K344">
            <v>41722</v>
          </cell>
          <cell r="L344" t="str">
            <v>1 ans, 10 mois et 19 jours</v>
          </cell>
          <cell r="M344">
            <v>1</v>
          </cell>
          <cell r="N344" t="str">
            <v>&lt;2</v>
          </cell>
          <cell r="O344" t="str">
            <v>SM</v>
          </cell>
          <cell r="P344" t="str">
            <v>Formation G27</v>
          </cell>
          <cell r="U344" t="str">
            <v>CDD</v>
          </cell>
        </row>
        <row r="345">
          <cell r="A345">
            <v>82326</v>
          </cell>
          <cell r="B345" t="str">
            <v>TIMONER SAMANTHA</v>
          </cell>
          <cell r="C345" t="str">
            <v>F</v>
          </cell>
          <cell r="E345" t="str">
            <v>TIMONER</v>
          </cell>
          <cell r="F345" t="str">
            <v>SAMANTHA</v>
          </cell>
          <cell r="G345">
            <v>32769</v>
          </cell>
          <cell r="H345" t="str">
            <v>26 ans, 4 mois et 25 jours</v>
          </cell>
          <cell r="I345">
            <v>26</v>
          </cell>
          <cell r="J345" t="str">
            <v>21/30</v>
          </cell>
          <cell r="K345">
            <v>41372</v>
          </cell>
          <cell r="L345" t="str">
            <v>2 ans, 10 mois et 4 jours</v>
          </cell>
          <cell r="M345">
            <v>2</v>
          </cell>
          <cell r="N345" t="str">
            <v>2/5</v>
          </cell>
          <cell r="O345" t="str">
            <v>SM</v>
          </cell>
          <cell r="P345" t="str">
            <v>Formation G 25</v>
          </cell>
          <cell r="Q345" t="str">
            <v>14 rue Antoinette</v>
          </cell>
          <cell r="R345">
            <v>69003</v>
          </cell>
          <cell r="S345" t="str">
            <v>Lyon</v>
          </cell>
        </row>
        <row r="346">
          <cell r="A346">
            <v>9866</v>
          </cell>
          <cell r="B346" t="str">
            <v>TIRROLONI RAPHAEL</v>
          </cell>
          <cell r="C346" t="str">
            <v>H</v>
          </cell>
          <cell r="D346" t="str">
            <v>t</v>
          </cell>
          <cell r="E346" t="str">
            <v>TIRROLONI</v>
          </cell>
          <cell r="F346" t="str">
            <v>RAPHAEL</v>
          </cell>
          <cell r="G346">
            <v>27874</v>
          </cell>
          <cell r="H346" t="str">
            <v>39 ans, 9 mois et 19 jours</v>
          </cell>
          <cell r="I346">
            <v>39</v>
          </cell>
          <cell r="J346" t="str">
            <v>31/40</v>
          </cell>
          <cell r="K346">
            <v>36594</v>
          </cell>
          <cell r="L346" t="str">
            <v>15 ans, 11 mois et 3 jours</v>
          </cell>
          <cell r="M346">
            <v>15</v>
          </cell>
          <cell r="N346" t="str">
            <v>11/15</v>
          </cell>
          <cell r="O346" t="str">
            <v>SM</v>
          </cell>
          <cell r="P346" t="str">
            <v>Gulliver</v>
          </cell>
          <cell r="Q346" t="str">
            <v>138 boulevard de l'europe</v>
          </cell>
          <cell r="R346">
            <v>69310</v>
          </cell>
          <cell r="S346" t="str">
            <v>Pierre benite</v>
          </cell>
          <cell r="T346" t="str">
            <v>2.3</v>
          </cell>
          <cell r="U346" t="str">
            <v>CDI</v>
          </cell>
        </row>
        <row r="347">
          <cell r="A347">
            <v>80796</v>
          </cell>
          <cell r="B347" t="str">
            <v>TOUILLON HELENE</v>
          </cell>
          <cell r="C347" t="str">
            <v>F</v>
          </cell>
          <cell r="D347" t="str">
            <v>c</v>
          </cell>
          <cell r="E347" t="str">
            <v>TOUILLON</v>
          </cell>
          <cell r="F347" t="str">
            <v>HELENE</v>
          </cell>
          <cell r="G347">
            <v>28942</v>
          </cell>
          <cell r="H347" t="str">
            <v>36 ans, 10 mois et 15 jours</v>
          </cell>
          <cell r="I347">
            <v>36</v>
          </cell>
          <cell r="J347" t="str">
            <v>31/40</v>
          </cell>
          <cell r="K347">
            <v>40910</v>
          </cell>
          <cell r="L347" t="str">
            <v>4 ans, 1 mois et 10 jours</v>
          </cell>
          <cell r="M347">
            <v>4</v>
          </cell>
          <cell r="N347" t="str">
            <v>2/5</v>
          </cell>
          <cell r="O347" t="str">
            <v>Resp d'ilot</v>
          </cell>
          <cell r="P347" t="str">
            <v>Tosca</v>
          </cell>
          <cell r="Q347" t="str">
            <v>26b chemin de cachenoix</v>
          </cell>
          <cell r="R347">
            <v>69340</v>
          </cell>
          <cell r="S347" t="str">
            <v>Francheville</v>
          </cell>
          <cell r="U347" t="str">
            <v>CDI</v>
          </cell>
        </row>
        <row r="348">
          <cell r="A348">
            <v>2059</v>
          </cell>
          <cell r="B348" t="str">
            <v>BERTHELIN -(TOURNADRE) CHRISTINE</v>
          </cell>
          <cell r="C348" t="str">
            <v>F</v>
          </cell>
          <cell r="D348" t="str">
            <v>t</v>
          </cell>
          <cell r="E348" t="str">
            <v>BERTHELIN -(TOURNADRE)</v>
          </cell>
          <cell r="F348" t="str">
            <v>CHRISTINE</v>
          </cell>
          <cell r="G348">
            <v>28279</v>
          </cell>
          <cell r="H348" t="str">
            <v>38 ans, 8 mois et 9 jours</v>
          </cell>
          <cell r="I348">
            <v>38</v>
          </cell>
          <cell r="J348" t="str">
            <v>31/40</v>
          </cell>
          <cell r="K348">
            <v>37240</v>
          </cell>
          <cell r="L348" t="str">
            <v>14 ans, 1 mois et 28 jours</v>
          </cell>
          <cell r="M348">
            <v>14</v>
          </cell>
          <cell r="N348" t="str">
            <v>11/15</v>
          </cell>
          <cell r="O348" t="str">
            <v>SM</v>
          </cell>
          <cell r="P348" t="str">
            <v>Chamonix</v>
          </cell>
          <cell r="Q348" t="str">
            <v xml:space="preserve">Chez Mme VINCENT Monique Quartier les riviers
</v>
          </cell>
          <cell r="R348">
            <v>26330</v>
          </cell>
          <cell r="S348" t="str">
            <v>CHATEAUNEUF DE GALAURE</v>
          </cell>
          <cell r="T348" t="str">
            <v>3.2</v>
          </cell>
          <cell r="U348" t="str">
            <v>CDI</v>
          </cell>
        </row>
        <row r="349">
          <cell r="A349">
            <v>19665</v>
          </cell>
          <cell r="B349" t="str">
            <v>TOURNAYRE CHARLENE</v>
          </cell>
          <cell r="C349" t="str">
            <v>F</v>
          </cell>
          <cell r="D349" t="str">
            <v>t</v>
          </cell>
          <cell r="E349" t="str">
            <v>TOURNAYRE</v>
          </cell>
          <cell r="F349" t="str">
            <v>CHARLENE</v>
          </cell>
          <cell r="G349">
            <v>32508</v>
          </cell>
          <cell r="H349" t="str">
            <v>27 ans, 1 mois et 12 jours</v>
          </cell>
          <cell r="I349">
            <v>27</v>
          </cell>
          <cell r="J349" t="str">
            <v>21/30</v>
          </cell>
          <cell r="K349">
            <v>40269</v>
          </cell>
          <cell r="L349" t="str">
            <v>5 ans, 10 mois et 11 jours</v>
          </cell>
          <cell r="M349">
            <v>5</v>
          </cell>
          <cell r="N349" t="str">
            <v>2/5</v>
          </cell>
          <cell r="O349" t="str">
            <v>SM</v>
          </cell>
          <cell r="P349" t="str">
            <v>Gulliver</v>
          </cell>
          <cell r="Q349" t="str">
            <v>18 route departementale 386</v>
          </cell>
          <cell r="R349">
            <v>69520</v>
          </cell>
          <cell r="S349" t="str">
            <v>Grigny</v>
          </cell>
          <cell r="T349" t="str">
            <v>2.1</v>
          </cell>
          <cell r="U349" t="str">
            <v>CDI</v>
          </cell>
        </row>
        <row r="350">
          <cell r="A350">
            <v>83637</v>
          </cell>
          <cell r="B350" t="str">
            <v>TRAN JULIETTE</v>
          </cell>
          <cell r="C350" t="str">
            <v>F</v>
          </cell>
          <cell r="D350" t="str">
            <v>t</v>
          </cell>
          <cell r="E350" t="str">
            <v>TRAN</v>
          </cell>
          <cell r="F350" t="str">
            <v>JULIETTE</v>
          </cell>
          <cell r="G350">
            <v>34083</v>
          </cell>
          <cell r="H350" t="str">
            <v>22 ans, 9 mois et 19 jours</v>
          </cell>
          <cell r="I350">
            <v>22</v>
          </cell>
          <cell r="J350" t="str">
            <v>21/30</v>
          </cell>
          <cell r="K350">
            <v>41722</v>
          </cell>
          <cell r="L350" t="str">
            <v>1 ans, 10 mois et 19 jours</v>
          </cell>
          <cell r="M350">
            <v>1</v>
          </cell>
          <cell r="N350" t="str">
            <v>&lt;2</v>
          </cell>
          <cell r="O350" t="str">
            <v>SM</v>
          </cell>
          <cell r="P350" t="str">
            <v>Formation G27</v>
          </cell>
          <cell r="U350" t="str">
            <v>CDD</v>
          </cell>
        </row>
        <row r="351">
          <cell r="A351">
            <v>3738</v>
          </cell>
          <cell r="B351" t="str">
            <v>TROTE SYLVAIN</v>
          </cell>
          <cell r="C351" t="str">
            <v>H</v>
          </cell>
          <cell r="D351" t="str">
            <v>t</v>
          </cell>
          <cell r="E351" t="str">
            <v>TROTE</v>
          </cell>
          <cell r="F351" t="str">
            <v>SYLVAIN</v>
          </cell>
          <cell r="G351">
            <v>25692</v>
          </cell>
          <cell r="H351" t="str">
            <v>45 ans, 9 mois et 8 jours</v>
          </cell>
          <cell r="I351">
            <v>45</v>
          </cell>
          <cell r="J351" t="str">
            <v>41/50</v>
          </cell>
          <cell r="K351">
            <v>33392</v>
          </cell>
          <cell r="L351" t="str">
            <v>24 ans, 8 mois et 9 jours</v>
          </cell>
          <cell r="M351">
            <v>24</v>
          </cell>
          <cell r="N351" t="str">
            <v>21/25</v>
          </cell>
          <cell r="O351" t="str">
            <v>SM</v>
          </cell>
          <cell r="P351" t="str">
            <v>Courchevel</v>
          </cell>
          <cell r="T351" t="str">
            <v>3.1</v>
          </cell>
          <cell r="U351" t="str">
            <v>CDI</v>
          </cell>
        </row>
        <row r="352">
          <cell r="A352">
            <v>6536</v>
          </cell>
          <cell r="B352" t="str">
            <v>USAI INGRID</v>
          </cell>
          <cell r="C352" t="str">
            <v>F</v>
          </cell>
          <cell r="D352" t="str">
            <v>t</v>
          </cell>
          <cell r="E352" t="str">
            <v>USAI</v>
          </cell>
          <cell r="F352" t="str">
            <v>INGRID</v>
          </cell>
          <cell r="G352">
            <v>27623</v>
          </cell>
          <cell r="H352" t="str">
            <v>40 ans, 5 mois et 26 jours</v>
          </cell>
          <cell r="I352">
            <v>40</v>
          </cell>
          <cell r="J352" t="str">
            <v>31/40</v>
          </cell>
          <cell r="K352">
            <v>37026</v>
          </cell>
          <cell r="L352" t="str">
            <v>14 ans, 8 mois et 28 jours</v>
          </cell>
          <cell r="M352">
            <v>14</v>
          </cell>
          <cell r="N352" t="str">
            <v>11/15</v>
          </cell>
          <cell r="O352" t="str">
            <v>SM</v>
          </cell>
          <cell r="P352" t="str">
            <v>Courchevel</v>
          </cell>
          <cell r="T352" t="str">
            <v>2.1</v>
          </cell>
          <cell r="U352" t="str">
            <v>CDI</v>
          </cell>
        </row>
        <row r="353">
          <cell r="A353">
            <v>82696</v>
          </cell>
          <cell r="B353" t="str">
            <v>VACA QUENTIN</v>
          </cell>
          <cell r="C353" t="str">
            <v>H</v>
          </cell>
          <cell r="E353" t="str">
            <v>VACA</v>
          </cell>
          <cell r="F353" t="str">
            <v>QUENTIN</v>
          </cell>
          <cell r="G353">
            <v>33337</v>
          </cell>
          <cell r="H353" t="str">
            <v>24 ans, 10 mois et 3 jours</v>
          </cell>
          <cell r="I353">
            <v>24</v>
          </cell>
          <cell r="J353" t="str">
            <v>21/30</v>
          </cell>
          <cell r="K353">
            <v>41463</v>
          </cell>
          <cell r="L353" t="str">
            <v>2 ans, 7 mois et 4 jours</v>
          </cell>
          <cell r="M353">
            <v>2</v>
          </cell>
          <cell r="N353" t="str">
            <v>2/5</v>
          </cell>
          <cell r="O353" t="str">
            <v>SM</v>
          </cell>
          <cell r="P353" t="str">
            <v>croco</v>
          </cell>
          <cell r="Q353" t="str">
            <v>7 rue du 11 novembre 1918</v>
          </cell>
          <cell r="R353">
            <v>69310</v>
          </cell>
          <cell r="S353" t="str">
            <v>Pierre benite</v>
          </cell>
          <cell r="T353" t="str">
            <v>croco</v>
          </cell>
          <cell r="U353" t="str">
            <v>CDD</v>
          </cell>
        </row>
        <row r="354">
          <cell r="A354">
            <v>5388</v>
          </cell>
          <cell r="B354" t="str">
            <v>VALASTRO DOMINGE SOPHIE</v>
          </cell>
          <cell r="C354" t="str">
            <v>F</v>
          </cell>
          <cell r="D354" t="str">
            <v>t</v>
          </cell>
          <cell r="E354" t="str">
            <v>VALASTRO DOMINGE</v>
          </cell>
          <cell r="F354" t="str">
            <v>SOPHIE</v>
          </cell>
          <cell r="G354">
            <v>26596</v>
          </cell>
          <cell r="H354" t="str">
            <v>43 ans, 3 mois et 19 jours</v>
          </cell>
          <cell r="I354">
            <v>43</v>
          </cell>
          <cell r="J354" t="str">
            <v>41/50</v>
          </cell>
          <cell r="K354">
            <v>36938</v>
          </cell>
          <cell r="L354" t="str">
            <v>14 ans, 11 mois et 27 jours</v>
          </cell>
          <cell r="M354">
            <v>14</v>
          </cell>
          <cell r="N354" t="str">
            <v>11/15</v>
          </cell>
          <cell r="O354" t="str">
            <v>SM</v>
          </cell>
          <cell r="P354" t="str">
            <v>Croco</v>
          </cell>
          <cell r="Q354" t="str">
            <v>104 avenue de la colombe</v>
          </cell>
          <cell r="R354">
            <v>69520</v>
          </cell>
          <cell r="S354" t="str">
            <v>Grigny</v>
          </cell>
          <cell r="T354" t="str">
            <v>3.1</v>
          </cell>
          <cell r="U354" t="str">
            <v>CDI</v>
          </cell>
        </row>
        <row r="355">
          <cell r="A355">
            <v>2043</v>
          </cell>
          <cell r="B355" t="str">
            <v>VALAT NANCY</v>
          </cell>
          <cell r="C355" t="str">
            <v>F</v>
          </cell>
          <cell r="D355" t="str">
            <v>c</v>
          </cell>
          <cell r="E355" t="str">
            <v>VALAT</v>
          </cell>
          <cell r="F355" t="str">
            <v>NANCY</v>
          </cell>
          <cell r="G355">
            <v>25536</v>
          </cell>
          <cell r="H355" t="str">
            <v>46 ans, 2 mois et 14 jours</v>
          </cell>
          <cell r="I355">
            <v>46</v>
          </cell>
          <cell r="J355" t="str">
            <v>41/50</v>
          </cell>
          <cell r="K355">
            <v>36773</v>
          </cell>
          <cell r="L355" t="str">
            <v>15 ans, 5 mois et 8 jours</v>
          </cell>
          <cell r="M355">
            <v>15</v>
          </cell>
          <cell r="N355" t="str">
            <v>11/15</v>
          </cell>
          <cell r="O355" t="str">
            <v>RENFORT</v>
          </cell>
          <cell r="P355" t="str">
            <v>Saphir</v>
          </cell>
          <cell r="Q355" t="str">
            <v>4 A ru burais</v>
          </cell>
          <cell r="R355">
            <v>69100</v>
          </cell>
          <cell r="S355" t="str">
            <v>Villeurbanne</v>
          </cell>
          <cell r="T355" t="str">
            <v>2.1</v>
          </cell>
          <cell r="U355" t="str">
            <v>CDI</v>
          </cell>
          <cell r="V355" t="str">
            <v>x</v>
          </cell>
        </row>
        <row r="356">
          <cell r="A356">
            <v>20950</v>
          </cell>
          <cell r="B356" t="str">
            <v>VALIN KARINE</v>
          </cell>
          <cell r="C356" t="str">
            <v>F</v>
          </cell>
          <cell r="D356" t="str">
            <v>t</v>
          </cell>
          <cell r="E356" t="str">
            <v>VALIN</v>
          </cell>
          <cell r="F356" t="str">
            <v>KARINE</v>
          </cell>
          <cell r="G356">
            <v>28923</v>
          </cell>
          <cell r="H356" t="str">
            <v>36 ans, 11 mois et 3 jours</v>
          </cell>
          <cell r="I356">
            <v>36</v>
          </cell>
          <cell r="J356" t="str">
            <v>31/40</v>
          </cell>
          <cell r="K356">
            <v>40651</v>
          </cell>
          <cell r="L356" t="str">
            <v>4 ans, 9 mois et 25 jours</v>
          </cell>
          <cell r="M356">
            <v>4</v>
          </cell>
          <cell r="N356" t="str">
            <v>2/5</v>
          </cell>
          <cell r="O356" t="str">
            <v>SM</v>
          </cell>
          <cell r="P356" t="str">
            <v>Barenia</v>
          </cell>
          <cell r="T356" t="str">
            <v>1.3</v>
          </cell>
          <cell r="U356" t="str">
            <v>CDI</v>
          </cell>
        </row>
        <row r="357">
          <cell r="A357">
            <v>16625</v>
          </cell>
          <cell r="B357" t="str">
            <v>VELASCO FABIEN</v>
          </cell>
          <cell r="C357" t="str">
            <v>H</v>
          </cell>
          <cell r="D357" t="str">
            <v>c</v>
          </cell>
          <cell r="E357" t="str">
            <v>VELASCO</v>
          </cell>
          <cell r="F357" t="str">
            <v>FABIEN</v>
          </cell>
          <cell r="G357">
            <v>28301</v>
          </cell>
          <cell r="H357" t="str">
            <v>38 ans, 7 mois et 18 jours</v>
          </cell>
          <cell r="I357">
            <v>38</v>
          </cell>
          <cell r="J357" t="str">
            <v>31/40</v>
          </cell>
          <cell r="K357">
            <v>38775</v>
          </cell>
          <cell r="L357" t="str">
            <v>9 ans, 11 mois et 16 jours</v>
          </cell>
          <cell r="M357">
            <v>9</v>
          </cell>
          <cell r="N357" t="str">
            <v>6/10</v>
          </cell>
          <cell r="O357" t="str">
            <v>COUPEUR</v>
          </cell>
          <cell r="P357" t="str">
            <v>Support Coupe</v>
          </cell>
          <cell r="T357" t="str">
            <v>2.2</v>
          </cell>
          <cell r="U357" t="str">
            <v>CDI</v>
          </cell>
        </row>
        <row r="358">
          <cell r="A358">
            <v>16626</v>
          </cell>
          <cell r="B358" t="str">
            <v>VIAL CHLOE</v>
          </cell>
          <cell r="C358" t="str">
            <v>F</v>
          </cell>
          <cell r="D358" t="str">
            <v>t</v>
          </cell>
          <cell r="E358" t="str">
            <v>VIAL</v>
          </cell>
          <cell r="F358" t="str">
            <v>CHLOE</v>
          </cell>
          <cell r="G358">
            <v>31669</v>
          </cell>
          <cell r="H358" t="str">
            <v>29 ans, 4 mois et 29 jours</v>
          </cell>
          <cell r="I358">
            <v>29</v>
          </cell>
          <cell r="J358" t="str">
            <v>21/30</v>
          </cell>
          <cell r="K358">
            <v>38775</v>
          </cell>
          <cell r="L358" t="str">
            <v>9 ans, 11 mois et 16 jours</v>
          </cell>
          <cell r="M358">
            <v>9</v>
          </cell>
          <cell r="N358" t="str">
            <v>6/10</v>
          </cell>
          <cell r="O358" t="str">
            <v>SM</v>
          </cell>
          <cell r="P358" t="str">
            <v>evercalf</v>
          </cell>
          <cell r="Q358" t="str">
            <v>Le bourg</v>
          </cell>
          <cell r="R358">
            <v>69440</v>
          </cell>
          <cell r="S358" t="str">
            <v>Saint André la cote</v>
          </cell>
          <cell r="T358" t="str">
            <v>2.2</v>
          </cell>
          <cell r="U358" t="str">
            <v>CDI</v>
          </cell>
        </row>
        <row r="359">
          <cell r="A359">
            <v>3500</v>
          </cell>
          <cell r="B359" t="str">
            <v>VIALA FREDERIC</v>
          </cell>
          <cell r="C359" t="str">
            <v>H</v>
          </cell>
          <cell r="D359" t="str">
            <v>t</v>
          </cell>
          <cell r="E359" t="str">
            <v>VIALA</v>
          </cell>
          <cell r="F359" t="str">
            <v>FREDERIC</v>
          </cell>
          <cell r="G359">
            <v>28131</v>
          </cell>
          <cell r="H359" t="str">
            <v>39 ans, 1 mois et 6 jours</v>
          </cell>
          <cell r="I359">
            <v>39</v>
          </cell>
          <cell r="J359" t="str">
            <v>31/40</v>
          </cell>
          <cell r="K359">
            <v>36251</v>
          </cell>
          <cell r="L359" t="str">
            <v>16 ans, 10 mois et 11 jours</v>
          </cell>
          <cell r="M359">
            <v>16</v>
          </cell>
          <cell r="N359" t="str">
            <v>16/20</v>
          </cell>
          <cell r="O359" t="str">
            <v>SM</v>
          </cell>
          <cell r="P359" t="str">
            <v>Barenia</v>
          </cell>
          <cell r="T359" t="str">
            <v>2.2</v>
          </cell>
          <cell r="U359" t="str">
            <v>CDI</v>
          </cell>
        </row>
        <row r="360">
          <cell r="A360">
            <v>3244</v>
          </cell>
          <cell r="B360" t="str">
            <v>VIDAL ARNAUD</v>
          </cell>
          <cell r="C360" t="str">
            <v>H</v>
          </cell>
          <cell r="D360" t="str">
            <v>t</v>
          </cell>
          <cell r="E360" t="str">
            <v>VIDAL</v>
          </cell>
          <cell r="F360" t="str">
            <v>ARNAUD</v>
          </cell>
          <cell r="G360">
            <v>25584</v>
          </cell>
          <cell r="H360" t="str">
            <v>46 ans, 0 mois et 27 jours</v>
          </cell>
          <cell r="I360">
            <v>46</v>
          </cell>
          <cell r="J360" t="str">
            <v>41/50</v>
          </cell>
          <cell r="K360">
            <v>34121</v>
          </cell>
          <cell r="L360" t="str">
            <v>22 ans, 8 mois et 11 jours</v>
          </cell>
          <cell r="M360">
            <v>22</v>
          </cell>
          <cell r="N360" t="str">
            <v>21/25</v>
          </cell>
          <cell r="O360" t="str">
            <v>SM</v>
          </cell>
          <cell r="P360" t="str">
            <v>Formation</v>
          </cell>
          <cell r="T360" t="str">
            <v>3.2</v>
          </cell>
          <cell r="U360" t="str">
            <v>CDI</v>
          </cell>
        </row>
        <row r="361">
          <cell r="A361">
            <v>2938</v>
          </cell>
          <cell r="B361" t="str">
            <v>VIDAL FATIMA</v>
          </cell>
          <cell r="C361" t="str">
            <v>F</v>
          </cell>
          <cell r="D361" t="str">
            <v>t</v>
          </cell>
          <cell r="E361" t="str">
            <v>VIDAL</v>
          </cell>
          <cell r="F361" t="str">
            <v>FATIMA</v>
          </cell>
          <cell r="G361">
            <v>25385</v>
          </cell>
          <cell r="H361" t="str">
            <v>46 ans, 7 mois et 11 jours</v>
          </cell>
          <cell r="I361">
            <v>46</v>
          </cell>
          <cell r="J361" t="str">
            <v>41/50</v>
          </cell>
          <cell r="K361">
            <v>34121</v>
          </cell>
          <cell r="L361" t="str">
            <v>22 ans, 8 mois et 11 jours</v>
          </cell>
          <cell r="M361">
            <v>22</v>
          </cell>
          <cell r="N361" t="str">
            <v>21/25</v>
          </cell>
          <cell r="O361" t="str">
            <v>SM</v>
          </cell>
          <cell r="P361" t="str">
            <v>Croco</v>
          </cell>
          <cell r="Q361" t="str">
            <v>La groirie</v>
          </cell>
          <cell r="R361">
            <v>69700</v>
          </cell>
          <cell r="S361" t="str">
            <v>Echalas</v>
          </cell>
          <cell r="T361" t="str">
            <v>3.2</v>
          </cell>
          <cell r="U361" t="str">
            <v>CDI</v>
          </cell>
        </row>
        <row r="362">
          <cell r="A362">
            <v>6534</v>
          </cell>
          <cell r="B362" t="str">
            <v>VIEIRA ANNABELLE</v>
          </cell>
          <cell r="C362" t="str">
            <v>F</v>
          </cell>
          <cell r="D362" t="str">
            <v>t</v>
          </cell>
          <cell r="E362" t="str">
            <v>VIEIRA</v>
          </cell>
          <cell r="F362" t="str">
            <v>ANNABELLE</v>
          </cell>
          <cell r="G362">
            <v>27338</v>
          </cell>
          <cell r="H362" t="str">
            <v>41 ans, 3 mois et 7 jours</v>
          </cell>
          <cell r="I362">
            <v>41</v>
          </cell>
          <cell r="J362" t="str">
            <v>41/50</v>
          </cell>
          <cell r="K362">
            <v>37026</v>
          </cell>
          <cell r="L362" t="str">
            <v>14 ans, 8 mois et 28 jours</v>
          </cell>
          <cell r="M362">
            <v>14</v>
          </cell>
          <cell r="N362" t="str">
            <v>11/15</v>
          </cell>
          <cell r="O362" t="str">
            <v>SM</v>
          </cell>
          <cell r="P362" t="str">
            <v>swift</v>
          </cell>
          <cell r="T362" t="str">
            <v>2.2</v>
          </cell>
          <cell r="U362" t="str">
            <v>CDI</v>
          </cell>
        </row>
        <row r="363">
          <cell r="A363">
            <v>15806</v>
          </cell>
          <cell r="B363" t="str">
            <v>VIRICEL VALERIE</v>
          </cell>
          <cell r="C363" t="str">
            <v>F</v>
          </cell>
          <cell r="D363" t="str">
            <v>c</v>
          </cell>
          <cell r="E363" t="str">
            <v>VIRICEL</v>
          </cell>
          <cell r="F363" t="str">
            <v>VALERIE</v>
          </cell>
          <cell r="G363">
            <v>24993</v>
          </cell>
          <cell r="H363" t="str">
            <v>47 ans, 8 mois et 8 jours</v>
          </cell>
          <cell r="I363">
            <v>47</v>
          </cell>
          <cell r="J363" t="str">
            <v>41/50</v>
          </cell>
          <cell r="K363">
            <v>38376</v>
          </cell>
          <cell r="L363" t="str">
            <v>11 ans, 0 mois et 19 jours</v>
          </cell>
          <cell r="M363">
            <v>11</v>
          </cell>
          <cell r="N363" t="str">
            <v>11/15</v>
          </cell>
          <cell r="O363" t="str">
            <v>PETITE MARO</v>
          </cell>
          <cell r="P363" t="str">
            <v>Iris</v>
          </cell>
          <cell r="T363" t="str">
            <v>2.2</v>
          </cell>
          <cell r="U363" t="str">
            <v>CDI</v>
          </cell>
        </row>
        <row r="364">
          <cell r="A364">
            <v>3464</v>
          </cell>
          <cell r="B364" t="str">
            <v>WEISS HUGUES</v>
          </cell>
          <cell r="C364" t="str">
            <v>H</v>
          </cell>
          <cell r="D364" t="str">
            <v>t</v>
          </cell>
          <cell r="E364" t="str">
            <v>WEISS</v>
          </cell>
          <cell r="F364" t="str">
            <v>HUGUES</v>
          </cell>
          <cell r="G364">
            <v>27615</v>
          </cell>
          <cell r="H364" t="str">
            <v>40 ans, 6 mois et 3 jours</v>
          </cell>
          <cell r="I364">
            <v>40</v>
          </cell>
          <cell r="J364" t="str">
            <v>31/40</v>
          </cell>
          <cell r="K364">
            <v>35156</v>
          </cell>
          <cell r="L364" t="str">
            <v>19 ans, 10 mois et 11 jours</v>
          </cell>
          <cell r="M364">
            <v>19</v>
          </cell>
          <cell r="N364" t="str">
            <v>16/20</v>
          </cell>
          <cell r="O364" t="str">
            <v>SM</v>
          </cell>
          <cell r="P364" t="str">
            <v>Formation</v>
          </cell>
          <cell r="Q364" t="str">
            <v>47 chemin du pivolet</v>
          </cell>
          <cell r="R364">
            <v>69630</v>
          </cell>
          <cell r="S364" t="str">
            <v>Chaponnost</v>
          </cell>
          <cell r="T364" t="str">
            <v>3.3</v>
          </cell>
          <cell r="U364" t="str">
            <v>CDI</v>
          </cell>
        </row>
        <row r="365">
          <cell r="A365">
            <v>81185</v>
          </cell>
          <cell r="B365" t="str">
            <v>WEISSENBACH AMANDINE</v>
          </cell>
          <cell r="C365" t="str">
            <v>F</v>
          </cell>
          <cell r="D365" t="str">
            <v>t</v>
          </cell>
          <cell r="E365" t="str">
            <v>WEISSENBACH</v>
          </cell>
          <cell r="F365" t="str">
            <v>AMANDINE</v>
          </cell>
          <cell r="G365">
            <v>30116</v>
          </cell>
          <cell r="H365" t="str">
            <v>33 ans, 7 mois et 29 jours</v>
          </cell>
          <cell r="I365">
            <v>33</v>
          </cell>
          <cell r="J365" t="str">
            <v>31/40</v>
          </cell>
          <cell r="K365">
            <v>41064</v>
          </cell>
          <cell r="L365" t="str">
            <v>3 ans, 8 mois et 8 jours</v>
          </cell>
          <cell r="M365">
            <v>3</v>
          </cell>
          <cell r="N365" t="str">
            <v>2/5</v>
          </cell>
          <cell r="O365" t="str">
            <v>SM</v>
          </cell>
          <cell r="P365" t="str">
            <v>Fjord</v>
          </cell>
          <cell r="Q365" t="str">
            <v>la vialle</v>
          </cell>
          <cell r="R365">
            <v>42410</v>
          </cell>
          <cell r="S365" t="str">
            <v>Pelussin</v>
          </cell>
          <cell r="T365" t="str">
            <v>2.1</v>
          </cell>
          <cell r="U365" t="str">
            <v>CDD</v>
          </cell>
        </row>
        <row r="366">
          <cell r="A366">
            <v>19461</v>
          </cell>
          <cell r="B366" t="str">
            <v>WROBEL REYMOND ALEKSANDRA</v>
          </cell>
          <cell r="C366" t="str">
            <v>F</v>
          </cell>
          <cell r="D366" t="str">
            <v>s</v>
          </cell>
          <cell r="E366" t="str">
            <v>WROBEL REYMOND</v>
          </cell>
          <cell r="F366" t="str">
            <v>ALEKSANDRA</v>
          </cell>
          <cell r="G366">
            <v>30034</v>
          </cell>
          <cell r="H366" t="str">
            <v>33 ans, 10 mois et 19 jours</v>
          </cell>
          <cell r="I366">
            <v>33</v>
          </cell>
          <cell r="J366" t="str">
            <v>31/40</v>
          </cell>
          <cell r="K366">
            <v>39764</v>
          </cell>
          <cell r="L366" t="str">
            <v>7 ans, 3 mois et 0 jours</v>
          </cell>
          <cell r="M366">
            <v>7</v>
          </cell>
          <cell r="N366" t="str">
            <v>6/10</v>
          </cell>
          <cell r="O366" t="str">
            <v>adm</v>
          </cell>
          <cell r="P366" t="str">
            <v>logistique</v>
          </cell>
          <cell r="Q366" t="str">
            <v>24 rue cuvier</v>
          </cell>
          <cell r="R366">
            <v>69006</v>
          </cell>
          <cell r="S366" t="str">
            <v>Lyon</v>
          </cell>
          <cell r="U366" t="str">
            <v>CDI</v>
          </cell>
        </row>
        <row r="367">
          <cell r="A367">
            <v>2972</v>
          </cell>
          <cell r="B367" t="str">
            <v>XIONG CHLOE</v>
          </cell>
          <cell r="C367" t="str">
            <v>F</v>
          </cell>
          <cell r="D367" t="str">
            <v>t</v>
          </cell>
          <cell r="E367" t="str">
            <v>XIONG</v>
          </cell>
          <cell r="F367" t="str">
            <v>CHLOE</v>
          </cell>
          <cell r="G367">
            <v>27110</v>
          </cell>
          <cell r="H367" t="str">
            <v>41 ans, 10 mois et 21 jours</v>
          </cell>
          <cell r="I367">
            <v>41</v>
          </cell>
          <cell r="J367" t="str">
            <v>41/50</v>
          </cell>
          <cell r="K367">
            <v>35521</v>
          </cell>
          <cell r="L367" t="str">
            <v>18 ans, 10 mois et 11 jours</v>
          </cell>
          <cell r="M367">
            <v>18</v>
          </cell>
          <cell r="N367" t="str">
            <v>16/20</v>
          </cell>
          <cell r="O367" t="str">
            <v>SM</v>
          </cell>
          <cell r="P367" t="str">
            <v>Barenia</v>
          </cell>
          <cell r="Q367" t="str">
            <v>7 impasse des Rigolles</v>
          </cell>
          <cell r="R367">
            <v>38260</v>
          </cell>
          <cell r="S367" t="str">
            <v>Tignieu</v>
          </cell>
          <cell r="T367" t="str">
            <v>3.1</v>
          </cell>
          <cell r="U367" t="str">
            <v>CDI</v>
          </cell>
        </row>
        <row r="368">
          <cell r="A368">
            <v>80409</v>
          </cell>
          <cell r="B368" t="str">
            <v>XIONG FRANCOIS</v>
          </cell>
          <cell r="C368" t="str">
            <v>H</v>
          </cell>
          <cell r="D368" t="str">
            <v>t</v>
          </cell>
          <cell r="E368" t="str">
            <v>XIONG</v>
          </cell>
          <cell r="F368" t="str">
            <v>FRANCOIS</v>
          </cell>
          <cell r="G368">
            <v>29302</v>
          </cell>
          <cell r="H368" t="str">
            <v>35 ans, 10 mois et 21 jours</v>
          </cell>
          <cell r="I368">
            <v>35</v>
          </cell>
          <cell r="J368" t="str">
            <v>31/40</v>
          </cell>
          <cell r="K368">
            <v>40736</v>
          </cell>
          <cell r="L368" t="str">
            <v>4 ans, 7 mois et 0 jours</v>
          </cell>
          <cell r="M368">
            <v>4</v>
          </cell>
          <cell r="N368" t="str">
            <v>2/5</v>
          </cell>
          <cell r="O368" t="str">
            <v>SM</v>
          </cell>
          <cell r="P368" t="str">
            <v>Swift</v>
          </cell>
          <cell r="T368" t="str">
            <v>1.3</v>
          </cell>
          <cell r="U368" t="str">
            <v>CDD</v>
          </cell>
        </row>
        <row r="369">
          <cell r="A369">
            <v>82321</v>
          </cell>
          <cell r="B369" t="str">
            <v>YAHAUD KARINE</v>
          </cell>
          <cell r="C369" t="str">
            <v>F</v>
          </cell>
          <cell r="D369" t="str">
            <v>t</v>
          </cell>
          <cell r="E369" t="str">
            <v>YAHAUD</v>
          </cell>
          <cell r="F369" t="str">
            <v>KARINE</v>
          </cell>
          <cell r="G369">
            <v>33899</v>
          </cell>
          <cell r="H369" t="str">
            <v>23 ans, 3 mois et 21 jours</v>
          </cell>
          <cell r="I369">
            <v>23</v>
          </cell>
          <cell r="J369" t="str">
            <v>21/30</v>
          </cell>
          <cell r="K369">
            <v>41372</v>
          </cell>
          <cell r="L369" t="str">
            <v>2 ans, 10 mois et 4 jours</v>
          </cell>
          <cell r="M369">
            <v>2</v>
          </cell>
          <cell r="N369" t="str">
            <v>2/5</v>
          </cell>
          <cell r="O369" t="str">
            <v>SM</v>
          </cell>
          <cell r="P369" t="str">
            <v>Formation G 25</v>
          </cell>
          <cell r="Q369" t="str">
            <v>25 Avenue de la Table de Pierre</v>
          </cell>
          <cell r="R369">
            <v>69340</v>
          </cell>
          <cell r="S369" t="str">
            <v>Francheville</v>
          </cell>
        </row>
        <row r="370">
          <cell r="A370">
            <v>84231</v>
          </cell>
          <cell r="B370" t="str">
            <v>YESIL DELPHINE</v>
          </cell>
          <cell r="C370" t="str">
            <v>F</v>
          </cell>
          <cell r="D370" t="str">
            <v>T</v>
          </cell>
          <cell r="E370" t="str">
            <v>YESIL</v>
          </cell>
          <cell r="F370" t="str">
            <v>DELPHINE</v>
          </cell>
          <cell r="G370">
            <v>33113</v>
          </cell>
          <cell r="H370" t="str">
            <v>25 ans, 5 mois et 15 jours</v>
          </cell>
          <cell r="I370">
            <v>25</v>
          </cell>
          <cell r="J370" t="str">
            <v>21/30</v>
          </cell>
          <cell r="K370">
            <v>41890</v>
          </cell>
          <cell r="L370" t="str">
            <v>1 ans, 5 mois et 4 jours</v>
          </cell>
          <cell r="M370">
            <v>1</v>
          </cell>
          <cell r="N370" t="str">
            <v>&lt;2</v>
          </cell>
          <cell r="O370" t="str">
            <v>mécanicienne</v>
          </cell>
          <cell r="P370" t="str">
            <v>croco</v>
          </cell>
        </row>
        <row r="371">
          <cell r="A371">
            <v>5381</v>
          </cell>
          <cell r="B371" t="str">
            <v>ZORSU FERIDE</v>
          </cell>
          <cell r="C371" t="str">
            <v>F</v>
          </cell>
          <cell r="D371" t="str">
            <v>t</v>
          </cell>
          <cell r="E371" t="str">
            <v>ZORSU</v>
          </cell>
          <cell r="F371" t="str">
            <v>FERIDE</v>
          </cell>
          <cell r="G371">
            <v>28031</v>
          </cell>
          <cell r="H371" t="str">
            <v>39 ans, 4 mois et 15 jours</v>
          </cell>
          <cell r="I371">
            <v>39</v>
          </cell>
          <cell r="J371" t="str">
            <v>31/40</v>
          </cell>
          <cell r="K371">
            <v>37263</v>
          </cell>
          <cell r="L371" t="str">
            <v>14 ans, 1 mois et 5 jours</v>
          </cell>
          <cell r="M371">
            <v>14</v>
          </cell>
          <cell r="N371" t="str">
            <v>11/15</v>
          </cell>
          <cell r="O371" t="str">
            <v>SM</v>
          </cell>
          <cell r="P371" t="str">
            <v>Barenia</v>
          </cell>
          <cell r="Q371" t="str">
            <v>Le clos des bans lot A rue rené Peillon</v>
          </cell>
          <cell r="R371">
            <v>69700</v>
          </cell>
          <cell r="S371" t="str">
            <v>Givors</v>
          </cell>
          <cell r="T371" t="str">
            <v>2.1</v>
          </cell>
          <cell r="U371" t="str">
            <v>CDI</v>
          </cell>
        </row>
        <row r="372">
          <cell r="A372">
            <v>3893</v>
          </cell>
          <cell r="B372" t="str">
            <v>ZOU CHANTAL</v>
          </cell>
          <cell r="C372" t="str">
            <v>F</v>
          </cell>
          <cell r="D372" t="str">
            <v>t</v>
          </cell>
          <cell r="E372" t="str">
            <v>ZOU</v>
          </cell>
          <cell r="F372" t="str">
            <v>CHANTAL</v>
          </cell>
          <cell r="G372">
            <v>24961</v>
          </cell>
          <cell r="H372" t="str">
            <v>47 ans, 9 mois et 9 jours</v>
          </cell>
          <cell r="I372">
            <v>47</v>
          </cell>
          <cell r="J372" t="str">
            <v>41/50</v>
          </cell>
          <cell r="K372">
            <v>33042</v>
          </cell>
          <cell r="L372" t="str">
            <v>25 ans, 7 mois et 25 jours</v>
          </cell>
          <cell r="M372">
            <v>25</v>
          </cell>
          <cell r="N372" t="str">
            <v>21/25</v>
          </cell>
          <cell r="O372" t="str">
            <v>SM</v>
          </cell>
          <cell r="P372" t="str">
            <v>croco</v>
          </cell>
          <cell r="T372" t="str">
            <v>3.1</v>
          </cell>
          <cell r="U372" t="str">
            <v>CDI</v>
          </cell>
        </row>
        <row r="373">
          <cell r="A373">
            <v>84159</v>
          </cell>
          <cell r="B373" t="str">
            <v>NICOLETTI BRIGITTE</v>
          </cell>
          <cell r="C373" t="str">
            <v>F</v>
          </cell>
          <cell r="D373" t="str">
            <v>t</v>
          </cell>
          <cell r="E373" t="str">
            <v>NICOLETTI</v>
          </cell>
          <cell r="F373" t="str">
            <v>BRIGITTE</v>
          </cell>
          <cell r="G373">
            <v>27603</v>
          </cell>
          <cell r="H373" t="str">
            <v>40 ans, 6 mois et 15 jours</v>
          </cell>
          <cell r="I373">
            <v>40</v>
          </cell>
          <cell r="J373" t="str">
            <v>31/40</v>
          </cell>
          <cell r="K373">
            <v>41876</v>
          </cell>
          <cell r="L373" t="str">
            <v>1 ans, 5 mois et 18 jours</v>
          </cell>
          <cell r="M373">
            <v>1</v>
          </cell>
          <cell r="N373" t="str">
            <v>&lt;2</v>
          </cell>
          <cell r="O373" t="str">
            <v>SM</v>
          </cell>
          <cell r="P373" t="str">
            <v>croco</v>
          </cell>
        </row>
        <row r="374">
          <cell r="A374">
            <v>84661</v>
          </cell>
          <cell r="B374" t="str">
            <v>LAFAUX (WATTEBLED) Celine</v>
          </cell>
          <cell r="C374" t="str">
            <v>F</v>
          </cell>
          <cell r="D374" t="str">
            <v>t</v>
          </cell>
          <cell r="E374" t="str">
            <v>LAFAUX (WATTEBLED)</v>
          </cell>
          <cell r="F374" t="str">
            <v>Celine</v>
          </cell>
          <cell r="G374">
            <v>32101</v>
          </cell>
          <cell r="H374" t="str">
            <v>28 ans, 2 mois et 23 jours</v>
          </cell>
          <cell r="I374">
            <v>28</v>
          </cell>
          <cell r="J374" t="str">
            <v>21/30</v>
          </cell>
          <cell r="K374">
            <v>41955</v>
          </cell>
          <cell r="L374" t="str">
            <v>1 ans, 3 mois et 0 jours</v>
          </cell>
          <cell r="M374">
            <v>1</v>
          </cell>
          <cell r="N374" t="str">
            <v>&lt;2</v>
          </cell>
          <cell r="O374" t="str">
            <v>CDD</v>
          </cell>
          <cell r="P374" t="str">
            <v>formation</v>
          </cell>
          <cell r="Q374" t="str">
            <v>15 rue joseph longarini</v>
          </cell>
          <cell r="R374">
            <v>69700</v>
          </cell>
          <cell r="S374" t="str">
            <v>Givors</v>
          </cell>
          <cell r="U374" t="str">
            <v>cdd</v>
          </cell>
        </row>
        <row r="375">
          <cell r="A375">
            <v>83468</v>
          </cell>
          <cell r="B375" t="str">
            <v>PIERSON Quentin</v>
          </cell>
          <cell r="C375" t="str">
            <v>M</v>
          </cell>
          <cell r="D375" t="str">
            <v>s</v>
          </cell>
          <cell r="E375" t="str">
            <v>PIERSON</v>
          </cell>
          <cell r="F375" t="str">
            <v>Quentin</v>
          </cell>
          <cell r="G375">
            <v>33234</v>
          </cell>
          <cell r="H375" t="str">
            <v>25 ans, 1 mois et 16 jours</v>
          </cell>
          <cell r="I375">
            <v>25</v>
          </cell>
          <cell r="J375" t="str">
            <v>21/30</v>
          </cell>
          <cell r="K375">
            <v>41890</v>
          </cell>
          <cell r="L375" t="str">
            <v>1 ans, 5 mois et 4 jours</v>
          </cell>
          <cell r="M375">
            <v>1</v>
          </cell>
          <cell r="N375" t="str">
            <v>&lt;2</v>
          </cell>
          <cell r="O375" t="str">
            <v>CDD</v>
          </cell>
          <cell r="Q375" t="str">
            <v>36 blv jean moulin</v>
          </cell>
          <cell r="R375">
            <v>13005</v>
          </cell>
          <cell r="S375" t="str">
            <v>Marseille</v>
          </cell>
          <cell r="U375" t="str">
            <v>CDD</v>
          </cell>
        </row>
        <row r="376">
          <cell r="A376">
            <v>83311</v>
          </cell>
          <cell r="B376" t="str">
            <v>PAVLOVIC Tatijana</v>
          </cell>
          <cell r="C376" t="str">
            <v>F</v>
          </cell>
          <cell r="D376" t="str">
            <v>S</v>
          </cell>
          <cell r="E376" t="str">
            <v>PAVLOVIC</v>
          </cell>
          <cell r="F376" t="str">
            <v>Tatijana</v>
          </cell>
          <cell r="G376">
            <v>31919</v>
          </cell>
          <cell r="H376" t="str">
            <v>28 ans, 8 mois et 21 jours</v>
          </cell>
          <cell r="I376">
            <v>28</v>
          </cell>
          <cell r="J376" t="str">
            <v>21/30</v>
          </cell>
          <cell r="O376" t="str">
            <v>SM</v>
          </cell>
          <cell r="P376" t="str">
            <v>formation</v>
          </cell>
        </row>
        <row r="377">
          <cell r="A377">
            <v>85690</v>
          </cell>
          <cell r="B377" t="str">
            <v>SOMNEZ SAAT Esée</v>
          </cell>
          <cell r="C377" t="str">
            <v>F</v>
          </cell>
          <cell r="D377" t="str">
            <v>T</v>
          </cell>
          <cell r="E377" t="str">
            <v>SOMNEZ SAAT</v>
          </cell>
          <cell r="F377" t="str">
            <v>Esée</v>
          </cell>
        </row>
        <row r="378">
          <cell r="A378">
            <v>84768</v>
          </cell>
          <cell r="B378" t="str">
            <v>AUDIBERT Céline</v>
          </cell>
          <cell r="C378" t="str">
            <v>F</v>
          </cell>
          <cell r="D378" t="str">
            <v>S</v>
          </cell>
          <cell r="E378" t="str">
            <v>AUDIBERT</v>
          </cell>
          <cell r="F378" t="str">
            <v>Céline</v>
          </cell>
        </row>
        <row r="379">
          <cell r="A379">
            <v>8111</v>
          </cell>
          <cell r="B379" t="str">
            <v>JOUET REGIS</v>
          </cell>
          <cell r="C379" t="str">
            <v>H</v>
          </cell>
          <cell r="D379" t="str">
            <v>T</v>
          </cell>
          <cell r="E379" t="str">
            <v>JOUET</v>
          </cell>
          <cell r="F379" t="str">
            <v>REGIS</v>
          </cell>
          <cell r="G379">
            <v>25885</v>
          </cell>
          <cell r="H379" t="str">
            <v>45 ans, 2 mois et 30 jours</v>
          </cell>
          <cell r="I379">
            <v>45</v>
          </cell>
          <cell r="J379" t="str">
            <v>41/50</v>
          </cell>
          <cell r="K379">
            <v>42186</v>
          </cell>
          <cell r="L379" t="str">
            <v>0 ans, 7 mois et 11 jours</v>
          </cell>
          <cell r="M379">
            <v>0</v>
          </cell>
          <cell r="N379" t="str">
            <v>&lt;2</v>
          </cell>
          <cell r="O379" t="str">
            <v>SM</v>
          </cell>
          <cell r="P379" t="str">
            <v>Croco</v>
          </cell>
        </row>
        <row r="380">
          <cell r="A380">
            <v>86416</v>
          </cell>
          <cell r="B380" t="str">
            <v>TESTONI LAURA</v>
          </cell>
          <cell r="C380" t="str">
            <v>F</v>
          </cell>
          <cell r="D380" t="str">
            <v>C</v>
          </cell>
          <cell r="E380" t="str">
            <v>TESTONI</v>
          </cell>
          <cell r="F380" t="str">
            <v>LAURA</v>
          </cell>
          <cell r="G380">
            <v>26520</v>
          </cell>
          <cell r="H380" t="str">
            <v>43 ans, 6 mois et 3 jours</v>
          </cell>
          <cell r="I380">
            <v>43</v>
          </cell>
          <cell r="J380" t="str">
            <v>41/50</v>
          </cell>
          <cell r="K380">
            <v>42374</v>
          </cell>
          <cell r="L380" t="str">
            <v>0 ans, 1 mois et 7 jours</v>
          </cell>
          <cell r="M380">
            <v>0</v>
          </cell>
          <cell r="N380" t="str">
            <v>&lt;2</v>
          </cell>
          <cell r="O380" t="str">
            <v>Coupeuse</v>
          </cell>
        </row>
        <row r="381">
          <cell r="A381">
            <v>81626</v>
          </cell>
          <cell r="B381" t="str">
            <v>HEIDSIECK OMBELINE</v>
          </cell>
          <cell r="C381" t="str">
            <v>F</v>
          </cell>
          <cell r="D381" t="str">
            <v>T</v>
          </cell>
          <cell r="E381" t="str">
            <v>HEIDSIECK</v>
          </cell>
          <cell r="F381" t="str">
            <v>OMBELINE</v>
          </cell>
          <cell r="G381">
            <v>32576</v>
          </cell>
          <cell r="H381" t="str">
            <v>26 ans, 11 mois et 3 jours</v>
          </cell>
          <cell r="I381">
            <v>26</v>
          </cell>
          <cell r="J381" t="str">
            <v>21/30</v>
          </cell>
          <cell r="K381">
            <v>42374</v>
          </cell>
          <cell r="L381" t="str">
            <v>0 ans, 1 mois et 7 jours</v>
          </cell>
          <cell r="M381">
            <v>0</v>
          </cell>
          <cell r="N381" t="str">
            <v>&lt;2</v>
          </cell>
          <cell r="O381" t="str">
            <v>SM</v>
          </cell>
        </row>
        <row r="382">
          <cell r="B382" t="str">
            <v>LECOUTALER SANDRINE</v>
          </cell>
          <cell r="C382" t="str">
            <v>f</v>
          </cell>
          <cell r="D382" t="str">
            <v>T</v>
          </cell>
          <cell r="E382" t="str">
            <v>LECOUTALER</v>
          </cell>
          <cell r="F382" t="str">
            <v>SANDRINE</v>
          </cell>
          <cell r="G382">
            <v>32156</v>
          </cell>
          <cell r="K382">
            <v>42200</v>
          </cell>
        </row>
        <row r="383">
          <cell r="B383" t="str">
            <v>VALLEREY DIANE</v>
          </cell>
          <cell r="E383" t="str">
            <v>VALLEREY</v>
          </cell>
          <cell r="F383" t="str">
            <v>DIANE</v>
          </cell>
        </row>
      </sheetData>
      <sheetData sheetId="9">
        <row r="17">
          <cell r="A17">
            <v>16737</v>
          </cell>
          <cell r="B17" t="str">
            <v>ABDOL HOSSEINI ALICE</v>
          </cell>
          <cell r="C17" t="str">
            <v>Evercalf</v>
          </cell>
          <cell r="D17" t="str">
            <v>t</v>
          </cell>
          <cell r="E17" t="str">
            <v>F</v>
          </cell>
          <cell r="F17">
            <v>41</v>
          </cell>
          <cell r="G17" t="str">
            <v>41/50</v>
          </cell>
          <cell r="H17">
            <v>9</v>
          </cell>
          <cell r="I17" t="str">
            <v>6/10</v>
          </cell>
          <cell r="J17" t="str">
            <v>ABA00</v>
          </cell>
          <cell r="K17">
            <v>42370</v>
          </cell>
          <cell r="M17">
            <v>1</v>
          </cell>
          <cell r="T17" t="str">
            <v>LM</v>
          </cell>
        </row>
        <row r="18">
          <cell r="A18">
            <v>16737</v>
          </cell>
          <cell r="B18" t="str">
            <v>ABDOL HOSSEINI ALICE</v>
          </cell>
          <cell r="C18" t="str">
            <v>Evercalf</v>
          </cell>
          <cell r="D18" t="str">
            <v>t</v>
          </cell>
          <cell r="E18" t="str">
            <v>F</v>
          </cell>
          <cell r="F18">
            <v>41</v>
          </cell>
          <cell r="G18" t="str">
            <v>41/50</v>
          </cell>
          <cell r="H18">
            <v>9</v>
          </cell>
          <cell r="I18" t="str">
            <v>6/10</v>
          </cell>
          <cell r="K18">
            <v>42373</v>
          </cell>
          <cell r="M18">
            <v>1</v>
          </cell>
          <cell r="T18" t="str">
            <v>Mi-temps</v>
          </cell>
        </row>
        <row r="19">
          <cell r="A19">
            <v>17354</v>
          </cell>
          <cell r="B19" t="str">
            <v>ACOSTA EMILIE</v>
          </cell>
          <cell r="C19" t="str">
            <v>Courchevel</v>
          </cell>
          <cell r="D19" t="str">
            <v>t</v>
          </cell>
          <cell r="E19" t="str">
            <v>F</v>
          </cell>
          <cell r="F19">
            <v>29</v>
          </cell>
          <cell r="G19" t="str">
            <v>21/30</v>
          </cell>
          <cell r="H19">
            <v>8</v>
          </cell>
          <cell r="I19" t="str">
            <v>6/10</v>
          </cell>
          <cell r="J19" t="str">
            <v>ACE01</v>
          </cell>
          <cell r="K19">
            <v>42376</v>
          </cell>
          <cell r="M19">
            <v>1</v>
          </cell>
          <cell r="T19" t="str">
            <v>Arrêt Maladie</v>
          </cell>
        </row>
        <row r="20">
          <cell r="A20">
            <v>4300</v>
          </cell>
          <cell r="B20" t="str">
            <v>ALTOBELLI MYLENE</v>
          </cell>
          <cell r="C20" t="str">
            <v>GEODIS</v>
          </cell>
          <cell r="D20" t="str">
            <v>s</v>
          </cell>
          <cell r="E20" t="str">
            <v>F</v>
          </cell>
          <cell r="F20">
            <v>46</v>
          </cell>
          <cell r="G20" t="str">
            <v>41/50</v>
          </cell>
          <cell r="H20">
            <v>24</v>
          </cell>
          <cell r="I20" t="str">
            <v>21/25</v>
          </cell>
          <cell r="J20" t="str">
            <v>ALM01</v>
          </cell>
          <cell r="K20">
            <v>42370</v>
          </cell>
          <cell r="M20">
            <v>1</v>
          </cell>
          <cell r="T20" t="str">
            <v>LM</v>
          </cell>
        </row>
        <row r="21">
          <cell r="A21">
            <v>4300</v>
          </cell>
          <cell r="B21" t="str">
            <v>ALTOBELLI MYLENE</v>
          </cell>
          <cell r="C21" t="str">
            <v>GEODIS</v>
          </cell>
          <cell r="D21" t="str">
            <v>s</v>
          </cell>
          <cell r="E21" t="str">
            <v>F</v>
          </cell>
          <cell r="F21">
            <v>46</v>
          </cell>
          <cell r="G21" t="str">
            <v>41/50</v>
          </cell>
          <cell r="H21">
            <v>24</v>
          </cell>
          <cell r="I21" t="str">
            <v>21/25</v>
          </cell>
          <cell r="J21" t="str">
            <v>ALM01</v>
          </cell>
          <cell r="K21">
            <v>42381</v>
          </cell>
          <cell r="M21">
            <v>1</v>
          </cell>
          <cell r="T21" t="str">
            <v>LM</v>
          </cell>
        </row>
        <row r="22">
          <cell r="A22">
            <v>20944</v>
          </cell>
          <cell r="B22" t="str">
            <v>AMIART LUCIE</v>
          </cell>
          <cell r="C22" t="str">
            <v>Evercalf</v>
          </cell>
          <cell r="D22" t="str">
            <v>t</v>
          </cell>
          <cell r="E22" t="str">
            <v>F</v>
          </cell>
          <cell r="F22">
            <v>25</v>
          </cell>
          <cell r="G22" t="str">
            <v>21/30</v>
          </cell>
          <cell r="H22">
            <v>4</v>
          </cell>
          <cell r="I22" t="str">
            <v>2/5</v>
          </cell>
          <cell r="J22" t="str">
            <v>AML01</v>
          </cell>
          <cell r="K22">
            <v>42381</v>
          </cell>
          <cell r="M22">
            <v>1</v>
          </cell>
          <cell r="T22" t="str">
            <v>Arrêt Maladie</v>
          </cell>
        </row>
        <row r="23">
          <cell r="A23">
            <v>20944</v>
          </cell>
          <cell r="B23" t="str">
            <v>AMIART LUCIE</v>
          </cell>
          <cell r="C23" t="str">
            <v>Evercalf</v>
          </cell>
          <cell r="D23" t="str">
            <v>t</v>
          </cell>
          <cell r="E23" t="str">
            <v>F</v>
          </cell>
          <cell r="F23">
            <v>25</v>
          </cell>
          <cell r="G23" t="str">
            <v>21/30</v>
          </cell>
          <cell r="H23">
            <v>4</v>
          </cell>
          <cell r="I23" t="str">
            <v>2/5</v>
          </cell>
          <cell r="J23" t="str">
            <v>AML01</v>
          </cell>
          <cell r="K23">
            <v>42383</v>
          </cell>
          <cell r="M23">
            <v>1</v>
          </cell>
          <cell r="T23" t="str">
            <v>Arrêt Maladie</v>
          </cell>
        </row>
        <row r="24">
          <cell r="A24">
            <v>16614</v>
          </cell>
          <cell r="B24" t="str">
            <v>ANDRIOLO BENARD LYDIE</v>
          </cell>
          <cell r="C24" t="str">
            <v>Courchevel</v>
          </cell>
          <cell r="D24" t="str">
            <v>t</v>
          </cell>
          <cell r="E24" t="str">
            <v>F</v>
          </cell>
          <cell r="F24">
            <v>41</v>
          </cell>
          <cell r="G24" t="str">
            <v>41/50</v>
          </cell>
          <cell r="H24">
            <v>9</v>
          </cell>
          <cell r="I24" t="str">
            <v>6/10</v>
          </cell>
          <cell r="J24" t="str">
            <v>ABL01</v>
          </cell>
          <cell r="K24">
            <v>42374</v>
          </cell>
          <cell r="M24">
            <v>1</v>
          </cell>
          <cell r="T24" t="str">
            <v>Arrêt Maladie</v>
          </cell>
        </row>
        <row r="25">
          <cell r="A25">
            <v>11437</v>
          </cell>
          <cell r="B25" t="str">
            <v>AVAN YUKSEL</v>
          </cell>
          <cell r="C25" t="str">
            <v>Gulliver</v>
          </cell>
          <cell r="D25" t="str">
            <v>t</v>
          </cell>
          <cell r="E25" t="str">
            <v>F</v>
          </cell>
          <cell r="F25">
            <v>45</v>
          </cell>
          <cell r="G25" t="str">
            <v>41/50</v>
          </cell>
          <cell r="H25">
            <v>12</v>
          </cell>
          <cell r="I25" t="str">
            <v>11/15</v>
          </cell>
          <cell r="J25" t="str">
            <v>AVY01</v>
          </cell>
          <cell r="K25">
            <v>42380</v>
          </cell>
          <cell r="M25">
            <v>1</v>
          </cell>
          <cell r="T25" t="str">
            <v>Arrêt Maladie</v>
          </cell>
        </row>
        <row r="26">
          <cell r="A26">
            <v>17876</v>
          </cell>
          <cell r="B26" t="str">
            <v>AVILLANEDA MICKAEL</v>
          </cell>
          <cell r="C26" t="str">
            <v>Iris</v>
          </cell>
          <cell r="D26" t="str">
            <v>c</v>
          </cell>
          <cell r="E26" t="str">
            <v>H</v>
          </cell>
          <cell r="F26">
            <v>28</v>
          </cell>
          <cell r="G26" t="str">
            <v>21/30</v>
          </cell>
          <cell r="H26">
            <v>8</v>
          </cell>
          <cell r="I26" t="str">
            <v>6/10</v>
          </cell>
          <cell r="J26" t="str">
            <v>AVM01</v>
          </cell>
          <cell r="K26">
            <v>42370</v>
          </cell>
          <cell r="M26">
            <v>1</v>
          </cell>
          <cell r="T26" t="str">
            <v>AT 15</v>
          </cell>
        </row>
        <row r="27">
          <cell r="A27">
            <v>17876</v>
          </cell>
          <cell r="B27" t="str">
            <v>AVILLANEDA MICKAEL</v>
          </cell>
          <cell r="C27" t="str">
            <v>Iris</v>
          </cell>
          <cell r="D27" t="str">
            <v>c</v>
          </cell>
          <cell r="E27" t="str">
            <v>H</v>
          </cell>
          <cell r="F27">
            <v>28</v>
          </cell>
          <cell r="G27" t="str">
            <v>21/30</v>
          </cell>
          <cell r="H27">
            <v>8</v>
          </cell>
          <cell r="I27" t="str">
            <v>6/10</v>
          </cell>
          <cell r="J27" t="str">
            <v>AVM01</v>
          </cell>
          <cell r="K27">
            <v>42374</v>
          </cell>
          <cell r="M27">
            <v>1</v>
          </cell>
          <cell r="T27" t="str">
            <v>AT 15</v>
          </cell>
        </row>
        <row r="28">
          <cell r="A28">
            <v>17876</v>
          </cell>
          <cell r="B28" t="str">
            <v>AVILLANEDA MICKAEL</v>
          </cell>
          <cell r="C28" t="str">
            <v>Iris</v>
          </cell>
          <cell r="D28" t="str">
            <v>c</v>
          </cell>
          <cell r="E28" t="str">
            <v>H</v>
          </cell>
          <cell r="F28">
            <v>28</v>
          </cell>
          <cell r="G28" t="str">
            <v>21/30</v>
          </cell>
          <cell r="H28">
            <v>8</v>
          </cell>
          <cell r="I28" t="str">
            <v>6/10</v>
          </cell>
          <cell r="J28" t="str">
            <v>AVM01</v>
          </cell>
          <cell r="K28">
            <v>42381</v>
          </cell>
          <cell r="M28">
            <v>1</v>
          </cell>
          <cell r="T28" t="str">
            <v>AT 15</v>
          </cell>
        </row>
        <row r="29">
          <cell r="A29">
            <v>9313</v>
          </cell>
          <cell r="B29" t="str">
            <v>BEREZZAK RACHID</v>
          </cell>
          <cell r="C29" t="str">
            <v>Iris</v>
          </cell>
          <cell r="D29" t="str">
            <v>c</v>
          </cell>
          <cell r="E29" t="str">
            <v>H</v>
          </cell>
          <cell r="F29">
            <v>42</v>
          </cell>
          <cell r="G29" t="str">
            <v>41/50</v>
          </cell>
          <cell r="H29">
            <v>17</v>
          </cell>
          <cell r="I29" t="str">
            <v>16/20</v>
          </cell>
          <cell r="J29" t="str">
            <v>BER01</v>
          </cell>
          <cell r="K29">
            <v>42370</v>
          </cell>
          <cell r="M29">
            <v>1</v>
          </cell>
          <cell r="T29" t="str">
            <v>LM</v>
          </cell>
        </row>
        <row r="30">
          <cell r="A30">
            <v>7741</v>
          </cell>
          <cell r="B30" t="str">
            <v>BERRABAH SABAH</v>
          </cell>
          <cell r="C30" t="str">
            <v>Saphir</v>
          </cell>
          <cell r="D30" t="str">
            <v>s</v>
          </cell>
          <cell r="E30" t="str">
            <v>F</v>
          </cell>
          <cell r="F30">
            <v>44</v>
          </cell>
          <cell r="G30" t="str">
            <v>41/50</v>
          </cell>
          <cell r="H30">
            <v>23</v>
          </cell>
          <cell r="I30" t="str">
            <v>21/25</v>
          </cell>
          <cell r="J30" t="str">
            <v>BES01</v>
          </cell>
          <cell r="K30">
            <v>42373</v>
          </cell>
          <cell r="M30">
            <v>1</v>
          </cell>
          <cell r="T30" t="str">
            <v>Arrêt Maladie</v>
          </cell>
        </row>
        <row r="31">
          <cell r="A31">
            <v>7741</v>
          </cell>
          <cell r="B31" t="str">
            <v>BERRABAH SABAH</v>
          </cell>
          <cell r="C31" t="str">
            <v>Saphir</v>
          </cell>
          <cell r="D31" t="str">
            <v>s</v>
          </cell>
          <cell r="E31" t="str">
            <v>F</v>
          </cell>
          <cell r="F31">
            <v>44</v>
          </cell>
          <cell r="G31" t="str">
            <v>41/50</v>
          </cell>
          <cell r="H31">
            <v>23</v>
          </cell>
          <cell r="I31" t="str">
            <v>21/25</v>
          </cell>
          <cell r="J31" t="str">
            <v>BES01</v>
          </cell>
          <cell r="K31">
            <v>42378</v>
          </cell>
          <cell r="M31">
            <v>1</v>
          </cell>
          <cell r="T31" t="str">
            <v>Arrêt Maladie</v>
          </cell>
        </row>
        <row r="32">
          <cell r="A32">
            <v>7741</v>
          </cell>
          <cell r="B32" t="str">
            <v>BERRABAH SABAH</v>
          </cell>
          <cell r="C32" t="str">
            <v>Saphir</v>
          </cell>
          <cell r="D32" t="str">
            <v>s</v>
          </cell>
          <cell r="E32" t="str">
            <v>F</v>
          </cell>
          <cell r="F32">
            <v>44</v>
          </cell>
          <cell r="G32" t="str">
            <v>41/50</v>
          </cell>
          <cell r="H32">
            <v>23</v>
          </cell>
          <cell r="I32" t="str">
            <v>21/25</v>
          </cell>
          <cell r="J32" t="str">
            <v>BES0</v>
          </cell>
          <cell r="K32">
            <v>42389</v>
          </cell>
          <cell r="M32">
            <v>1</v>
          </cell>
          <cell r="T32" t="str">
            <v>Arrêt Maladie</v>
          </cell>
        </row>
        <row r="33">
          <cell r="A33">
            <v>15626</v>
          </cell>
          <cell r="B33" t="str">
            <v>BEZGHICHE MALIK</v>
          </cell>
          <cell r="C33" t="str">
            <v>Saphir</v>
          </cell>
          <cell r="D33" t="str">
            <v>c</v>
          </cell>
          <cell r="E33" t="str">
            <v>H</v>
          </cell>
          <cell r="F33">
            <v>42</v>
          </cell>
          <cell r="G33" t="str">
            <v>41/50</v>
          </cell>
          <cell r="H33">
            <v>11</v>
          </cell>
          <cell r="I33" t="str">
            <v>11/15</v>
          </cell>
          <cell r="K33">
            <v>42370</v>
          </cell>
          <cell r="M33">
            <v>1</v>
          </cell>
          <cell r="T33" t="str">
            <v>Mi-temps</v>
          </cell>
        </row>
        <row r="34">
          <cell r="A34">
            <v>15626</v>
          </cell>
          <cell r="B34" t="str">
            <v>BEZGHICHE MALIK</v>
          </cell>
          <cell r="C34" t="str">
            <v>Saphir</v>
          </cell>
          <cell r="D34" t="str">
            <v>c</v>
          </cell>
          <cell r="E34" t="str">
            <v>H</v>
          </cell>
          <cell r="F34">
            <v>42</v>
          </cell>
          <cell r="G34" t="str">
            <v>41/50</v>
          </cell>
          <cell r="H34">
            <v>11</v>
          </cell>
          <cell r="I34" t="str">
            <v>11/15</v>
          </cell>
          <cell r="K34">
            <v>42373</v>
          </cell>
          <cell r="M34">
            <v>1</v>
          </cell>
          <cell r="T34" t="str">
            <v>Mi-temps</v>
          </cell>
        </row>
        <row r="35">
          <cell r="A35">
            <v>15626</v>
          </cell>
          <cell r="B35" t="str">
            <v>BEZGHICHE MALIK</v>
          </cell>
          <cell r="C35" t="str">
            <v>Saphir</v>
          </cell>
          <cell r="D35" t="str">
            <v>c</v>
          </cell>
          <cell r="E35" t="str">
            <v>H</v>
          </cell>
          <cell r="F35">
            <v>42</v>
          </cell>
          <cell r="G35" t="str">
            <v>41/50</v>
          </cell>
          <cell r="H35">
            <v>11</v>
          </cell>
          <cell r="I35" t="str">
            <v>11/15</v>
          </cell>
          <cell r="K35">
            <v>42403</v>
          </cell>
          <cell r="M35">
            <v>2</v>
          </cell>
          <cell r="T35" t="str">
            <v>Mi-temps</v>
          </cell>
        </row>
        <row r="36">
          <cell r="A36">
            <v>20945</v>
          </cell>
          <cell r="B36" t="str">
            <v>BLANCHE LYDIE</v>
          </cell>
          <cell r="C36" t="str">
            <v>Swift</v>
          </cell>
          <cell r="D36" t="str">
            <v>t</v>
          </cell>
          <cell r="E36" t="str">
            <v>F</v>
          </cell>
          <cell r="F36">
            <v>39</v>
          </cell>
          <cell r="G36" t="str">
            <v>31/40</v>
          </cell>
          <cell r="H36">
            <v>4</v>
          </cell>
          <cell r="I36" t="str">
            <v>2/5</v>
          </cell>
          <cell r="J36" t="str">
            <v>BLL01</v>
          </cell>
          <cell r="K36">
            <v>42370</v>
          </cell>
          <cell r="M36">
            <v>1</v>
          </cell>
          <cell r="T36" t="str">
            <v>AT 15</v>
          </cell>
        </row>
        <row r="37">
          <cell r="A37">
            <v>20945</v>
          </cell>
          <cell r="B37" t="str">
            <v>BLANCHE LYDIE</v>
          </cell>
          <cell r="C37" t="str">
            <v>Swift</v>
          </cell>
          <cell r="D37" t="str">
            <v>t</v>
          </cell>
          <cell r="E37" t="str">
            <v>F</v>
          </cell>
          <cell r="F37">
            <v>39</v>
          </cell>
          <cell r="G37" t="str">
            <v>31/40</v>
          </cell>
          <cell r="H37">
            <v>4</v>
          </cell>
          <cell r="I37" t="str">
            <v>2/5</v>
          </cell>
          <cell r="K37">
            <v>42387</v>
          </cell>
          <cell r="M37">
            <v>1</v>
          </cell>
          <cell r="T37" t="str">
            <v>AT 15</v>
          </cell>
        </row>
        <row r="38">
          <cell r="A38">
            <v>20945</v>
          </cell>
          <cell r="B38" t="str">
            <v>BLANCHE LYDIE</v>
          </cell>
          <cell r="C38" t="str">
            <v>Swift</v>
          </cell>
          <cell r="D38" t="str">
            <v>t</v>
          </cell>
          <cell r="E38" t="str">
            <v>F</v>
          </cell>
          <cell r="F38">
            <v>39</v>
          </cell>
          <cell r="G38" t="str">
            <v>31/40</v>
          </cell>
          <cell r="H38">
            <v>4</v>
          </cell>
          <cell r="I38" t="str">
            <v>2/5</v>
          </cell>
          <cell r="K38">
            <v>42401</v>
          </cell>
          <cell r="M38">
            <v>2</v>
          </cell>
          <cell r="T38" t="str">
            <v>Mi-temps</v>
          </cell>
        </row>
        <row r="39">
          <cell r="A39">
            <v>17355</v>
          </cell>
          <cell r="B39" t="str">
            <v>BURTIN SOPHIE</v>
          </cell>
          <cell r="C39" t="str">
            <v>Barénia</v>
          </cell>
          <cell r="D39" t="str">
            <v>t</v>
          </cell>
          <cell r="E39" t="str">
            <v>F</v>
          </cell>
          <cell r="F39">
            <v>44</v>
          </cell>
          <cell r="G39" t="str">
            <v>41/50</v>
          </cell>
          <cell r="H39">
            <v>8</v>
          </cell>
          <cell r="I39" t="str">
            <v>6/10</v>
          </cell>
          <cell r="J39" t="str">
            <v>BUS01</v>
          </cell>
          <cell r="K39">
            <v>42383</v>
          </cell>
          <cell r="M39">
            <v>1</v>
          </cell>
          <cell r="T39" t="str">
            <v>Arrêt Maladie</v>
          </cell>
        </row>
        <row r="40">
          <cell r="A40">
            <v>17355</v>
          </cell>
          <cell r="B40" t="str">
            <v>BURTIN SOPHIE</v>
          </cell>
          <cell r="C40" t="str">
            <v>Barénia</v>
          </cell>
          <cell r="D40" t="str">
            <v>t</v>
          </cell>
          <cell r="E40" t="str">
            <v>F</v>
          </cell>
          <cell r="F40">
            <v>44</v>
          </cell>
          <cell r="G40" t="str">
            <v>41/50</v>
          </cell>
          <cell r="H40">
            <v>8</v>
          </cell>
          <cell r="I40" t="str">
            <v>6/10</v>
          </cell>
          <cell r="J40" t="str">
            <v>BUS01</v>
          </cell>
          <cell r="K40">
            <v>42387</v>
          </cell>
          <cell r="M40">
            <v>1</v>
          </cell>
          <cell r="T40" t="str">
            <v>Arrêt Maladie</v>
          </cell>
        </row>
        <row r="41">
          <cell r="A41">
            <v>16164</v>
          </cell>
          <cell r="B41" t="str">
            <v>CAILLEAUX MARIE ANAIS</v>
          </cell>
          <cell r="C41" t="str">
            <v>Chamonix</v>
          </cell>
          <cell r="D41" t="str">
            <v>t</v>
          </cell>
          <cell r="E41" t="str">
            <v>F</v>
          </cell>
          <cell r="F41">
            <v>39</v>
          </cell>
          <cell r="G41" t="str">
            <v>31/40</v>
          </cell>
          <cell r="H41">
            <v>10</v>
          </cell>
          <cell r="I41" t="str">
            <v>6/10</v>
          </cell>
          <cell r="J41" t="str">
            <v>CAM01</v>
          </cell>
          <cell r="K41">
            <v>42370</v>
          </cell>
          <cell r="M41">
            <v>1</v>
          </cell>
          <cell r="T41" t="str">
            <v>LM</v>
          </cell>
        </row>
        <row r="42">
          <cell r="A42">
            <v>16164</v>
          </cell>
          <cell r="B42" t="str">
            <v>CAILLEAUX MARIE ANAIS</v>
          </cell>
          <cell r="C42" t="str">
            <v>Chamonix</v>
          </cell>
          <cell r="D42" t="str">
            <v>t</v>
          </cell>
          <cell r="E42" t="str">
            <v>F</v>
          </cell>
          <cell r="F42">
            <v>39</v>
          </cell>
          <cell r="G42" t="str">
            <v>31/40</v>
          </cell>
          <cell r="H42">
            <v>10</v>
          </cell>
          <cell r="I42" t="str">
            <v>6/10</v>
          </cell>
          <cell r="J42" t="str">
            <v>CAM01</v>
          </cell>
          <cell r="K42">
            <v>42392</v>
          </cell>
          <cell r="M42">
            <v>1</v>
          </cell>
          <cell r="T42" t="str">
            <v>LM</v>
          </cell>
        </row>
        <row r="43">
          <cell r="A43">
            <v>17192</v>
          </cell>
          <cell r="B43" t="str">
            <v>CARVALHO DE SA ABILIO</v>
          </cell>
          <cell r="C43" t="str">
            <v>Saphir</v>
          </cell>
          <cell r="D43" t="str">
            <v>c</v>
          </cell>
          <cell r="E43" t="str">
            <v>H</v>
          </cell>
          <cell r="F43">
            <v>33</v>
          </cell>
          <cell r="G43" t="str">
            <v>31/40</v>
          </cell>
          <cell r="H43">
            <v>9</v>
          </cell>
          <cell r="I43" t="str">
            <v>6/10</v>
          </cell>
          <cell r="J43" t="str">
            <v>CAA01</v>
          </cell>
          <cell r="K43">
            <v>42395</v>
          </cell>
          <cell r="M43">
            <v>1</v>
          </cell>
          <cell r="T43" t="str">
            <v>AT 15</v>
          </cell>
        </row>
        <row r="44">
          <cell r="A44">
            <v>17192</v>
          </cell>
          <cell r="B44" t="str">
            <v>CARVALHO DE SA ABILIO</v>
          </cell>
          <cell r="C44" t="str">
            <v>Saphir</v>
          </cell>
          <cell r="D44" t="str">
            <v>c</v>
          </cell>
          <cell r="E44" t="str">
            <v>H</v>
          </cell>
          <cell r="F44">
            <v>33</v>
          </cell>
          <cell r="G44" t="str">
            <v>31/40</v>
          </cell>
          <cell r="H44">
            <v>9</v>
          </cell>
          <cell r="I44" t="str">
            <v>6/10</v>
          </cell>
          <cell r="J44" t="str">
            <v>CAA01</v>
          </cell>
          <cell r="K44">
            <v>42401</v>
          </cell>
          <cell r="M44">
            <v>2</v>
          </cell>
          <cell r="T44" t="str">
            <v>AT 15</v>
          </cell>
        </row>
        <row r="45">
          <cell r="A45">
            <v>919</v>
          </cell>
          <cell r="B45" t="str">
            <v>CERQUA -PRADELLE SANDRINE</v>
          </cell>
          <cell r="C45" t="str">
            <v>Chamonix</v>
          </cell>
          <cell r="D45" t="str">
            <v>t</v>
          </cell>
          <cell r="E45" t="str">
            <v>F</v>
          </cell>
          <cell r="F45">
            <v>40</v>
          </cell>
          <cell r="G45" t="str">
            <v>31/40</v>
          </cell>
          <cell r="H45">
            <v>17</v>
          </cell>
          <cell r="I45" t="str">
            <v>16/20</v>
          </cell>
          <cell r="J45" t="str">
            <v>CES01</v>
          </cell>
          <cell r="K45">
            <v>42375</v>
          </cell>
          <cell r="M45">
            <v>1</v>
          </cell>
          <cell r="T45" t="str">
            <v>Arrêt Maladie</v>
          </cell>
        </row>
        <row r="46">
          <cell r="A46">
            <v>919</v>
          </cell>
          <cell r="B46" t="str">
            <v>CERQUA -PRADELLE SANDRINE</v>
          </cell>
          <cell r="C46" t="str">
            <v>Chamonix</v>
          </cell>
          <cell r="D46" t="str">
            <v>t</v>
          </cell>
          <cell r="E46" t="str">
            <v>F</v>
          </cell>
          <cell r="F46">
            <v>40</v>
          </cell>
          <cell r="G46" t="str">
            <v>31/40</v>
          </cell>
          <cell r="H46">
            <v>17</v>
          </cell>
          <cell r="I46" t="str">
            <v>16/20</v>
          </cell>
          <cell r="J46" t="str">
            <v>PRS01</v>
          </cell>
          <cell r="K46">
            <v>42375</v>
          </cell>
          <cell r="M46">
            <v>1</v>
          </cell>
          <cell r="T46" t="str">
            <v>Arrêt Maladie</v>
          </cell>
        </row>
        <row r="47">
          <cell r="A47">
            <v>18706</v>
          </cell>
          <cell r="B47" t="str">
            <v>CHABRY MYLENE</v>
          </cell>
          <cell r="C47" t="str">
            <v>Barenia</v>
          </cell>
          <cell r="D47" t="str">
            <v>c</v>
          </cell>
          <cell r="E47" t="str">
            <v>F</v>
          </cell>
          <cell r="F47">
            <v>28</v>
          </cell>
          <cell r="G47" t="str">
            <v>21/30</v>
          </cell>
          <cell r="H47">
            <v>7</v>
          </cell>
          <cell r="I47" t="str">
            <v>6/10</v>
          </cell>
          <cell r="J47" t="str">
            <v>CHM01</v>
          </cell>
          <cell r="K47">
            <v>42387</v>
          </cell>
          <cell r="M47">
            <v>1</v>
          </cell>
          <cell r="T47" t="str">
            <v>Arrêt Maladie</v>
          </cell>
        </row>
        <row r="48">
          <cell r="A48">
            <v>3683</v>
          </cell>
          <cell r="B48" t="str">
            <v>CHEREAU NADEGE</v>
          </cell>
          <cell r="C48" t="str">
            <v>Tosca</v>
          </cell>
          <cell r="D48" t="str">
            <v>t</v>
          </cell>
          <cell r="E48" t="str">
            <v>F</v>
          </cell>
          <cell r="F48">
            <v>43</v>
          </cell>
          <cell r="G48" t="str">
            <v>41/50</v>
          </cell>
          <cell r="H48">
            <v>24</v>
          </cell>
          <cell r="I48" t="str">
            <v>21/25</v>
          </cell>
          <cell r="J48" t="str">
            <v>CHN01</v>
          </cell>
          <cell r="K48">
            <v>42370</v>
          </cell>
          <cell r="M48">
            <v>1</v>
          </cell>
          <cell r="T48" t="str">
            <v>Arrêt Maladie</v>
          </cell>
        </row>
        <row r="49">
          <cell r="A49">
            <v>3862</v>
          </cell>
          <cell r="B49" t="str">
            <v>COLLOT EMMANUELLE</v>
          </cell>
          <cell r="C49" t="str">
            <v>squpport table</v>
          </cell>
          <cell r="D49" t="str">
            <v>s</v>
          </cell>
          <cell r="E49" t="str">
            <v>F</v>
          </cell>
          <cell r="F49">
            <v>51</v>
          </cell>
          <cell r="G49" t="str">
            <v>51/60</v>
          </cell>
          <cell r="H49">
            <v>24</v>
          </cell>
          <cell r="I49" t="str">
            <v>21/25</v>
          </cell>
          <cell r="K49">
            <v>42370</v>
          </cell>
          <cell r="M49">
            <v>1</v>
          </cell>
          <cell r="T49" t="str">
            <v>Mi-temps</v>
          </cell>
        </row>
        <row r="50">
          <cell r="A50">
            <v>3862</v>
          </cell>
          <cell r="B50" t="str">
            <v>COLLOT EMMANUELLE</v>
          </cell>
          <cell r="C50" t="str">
            <v>squpport table</v>
          </cell>
          <cell r="D50" t="str">
            <v>s</v>
          </cell>
          <cell r="E50" t="str">
            <v>F</v>
          </cell>
          <cell r="F50">
            <v>51</v>
          </cell>
          <cell r="G50" t="str">
            <v>51/60</v>
          </cell>
          <cell r="H50">
            <v>24</v>
          </cell>
          <cell r="I50" t="str">
            <v>21/25</v>
          </cell>
          <cell r="J50" t="str">
            <v>COEM01</v>
          </cell>
          <cell r="K50">
            <v>42398</v>
          </cell>
          <cell r="M50">
            <v>1</v>
          </cell>
          <cell r="T50" t="str">
            <v>Arrêt Maladie</v>
          </cell>
        </row>
        <row r="51">
          <cell r="A51">
            <v>3862</v>
          </cell>
          <cell r="B51" t="str">
            <v>COLLOT EMMANUELLE</v>
          </cell>
          <cell r="C51" t="str">
            <v>squpport table</v>
          </cell>
          <cell r="D51" t="str">
            <v>s</v>
          </cell>
          <cell r="E51" t="str">
            <v>F</v>
          </cell>
          <cell r="F51">
            <v>51</v>
          </cell>
          <cell r="G51" t="str">
            <v>51/60</v>
          </cell>
          <cell r="H51">
            <v>24</v>
          </cell>
          <cell r="I51" t="str">
            <v>21/25</v>
          </cell>
          <cell r="K51">
            <v>42399</v>
          </cell>
          <cell r="M51">
            <v>1</v>
          </cell>
          <cell r="T51" t="str">
            <v>Mi-temps</v>
          </cell>
        </row>
        <row r="52">
          <cell r="A52">
            <v>18388</v>
          </cell>
          <cell r="B52" t="str">
            <v>COUDOUR ESTHER</v>
          </cell>
          <cell r="C52" t="str">
            <v>saphir</v>
          </cell>
          <cell r="D52" t="str">
            <v>c</v>
          </cell>
          <cell r="E52" t="str">
            <v>F</v>
          </cell>
          <cell r="F52">
            <v>35</v>
          </cell>
          <cell r="G52" t="str">
            <v>31/40</v>
          </cell>
          <cell r="H52">
            <v>14</v>
          </cell>
          <cell r="I52" t="str">
            <v>11/15</v>
          </cell>
          <cell r="J52" t="str">
            <v>COE01</v>
          </cell>
          <cell r="K52">
            <v>42380</v>
          </cell>
          <cell r="M52">
            <v>1</v>
          </cell>
          <cell r="T52" t="str">
            <v>Arrêt Maladie</v>
          </cell>
        </row>
        <row r="53">
          <cell r="A53">
            <v>1128</v>
          </cell>
          <cell r="B53" t="str">
            <v>CROZE KARINE</v>
          </cell>
          <cell r="C53" t="str">
            <v>Courchevel</v>
          </cell>
          <cell r="D53" t="str">
            <v>t</v>
          </cell>
          <cell r="E53" t="str">
            <v>F</v>
          </cell>
          <cell r="F53">
            <v>38</v>
          </cell>
          <cell r="G53" t="str">
            <v>31/40</v>
          </cell>
          <cell r="H53">
            <v>17</v>
          </cell>
          <cell r="I53" t="str">
            <v>16/20</v>
          </cell>
          <cell r="J53" t="str">
            <v>CRK01</v>
          </cell>
          <cell r="K53">
            <v>42370</v>
          </cell>
          <cell r="M53">
            <v>1</v>
          </cell>
          <cell r="T53" t="str">
            <v>LM</v>
          </cell>
        </row>
        <row r="54">
          <cell r="A54">
            <v>1128</v>
          </cell>
          <cell r="B54" t="str">
            <v>CROZE KARINE</v>
          </cell>
          <cell r="C54" t="str">
            <v>Courchevel</v>
          </cell>
          <cell r="D54" t="str">
            <v>t</v>
          </cell>
          <cell r="E54" t="str">
            <v>F</v>
          </cell>
          <cell r="F54">
            <v>38</v>
          </cell>
          <cell r="G54" t="str">
            <v>31/40</v>
          </cell>
          <cell r="H54">
            <v>17</v>
          </cell>
          <cell r="I54" t="str">
            <v>16/20</v>
          </cell>
          <cell r="J54" t="str">
            <v>CRK01</v>
          </cell>
          <cell r="K54">
            <v>42385</v>
          </cell>
          <cell r="M54">
            <v>1</v>
          </cell>
          <cell r="T54" t="str">
            <v>LM</v>
          </cell>
        </row>
        <row r="55">
          <cell r="A55">
            <v>5387</v>
          </cell>
          <cell r="B55" t="str">
            <v>DEGEORGE CORINNE</v>
          </cell>
          <cell r="C55" t="str">
            <v>Fjord</v>
          </cell>
          <cell r="D55" t="str">
            <v>t</v>
          </cell>
          <cell r="E55" t="str">
            <v>F</v>
          </cell>
          <cell r="F55">
            <v>48</v>
          </cell>
          <cell r="G55" t="str">
            <v>41/50</v>
          </cell>
          <cell r="H55">
            <v>14</v>
          </cell>
          <cell r="I55" t="str">
            <v>11/15</v>
          </cell>
          <cell r="J55" t="str">
            <v>DEC01</v>
          </cell>
          <cell r="K55">
            <v>42380</v>
          </cell>
          <cell r="M55">
            <v>1</v>
          </cell>
          <cell r="T55" t="str">
            <v>Arrêt Maladie</v>
          </cell>
        </row>
        <row r="56">
          <cell r="A56">
            <v>5387</v>
          </cell>
          <cell r="B56" t="str">
            <v>DEGEORGE CORINNE</v>
          </cell>
          <cell r="C56" t="str">
            <v>Fjord</v>
          </cell>
          <cell r="D56" t="str">
            <v>t</v>
          </cell>
          <cell r="E56" t="str">
            <v>F</v>
          </cell>
          <cell r="F56">
            <v>48</v>
          </cell>
          <cell r="G56" t="str">
            <v>41/50</v>
          </cell>
          <cell r="H56">
            <v>14</v>
          </cell>
          <cell r="I56" t="str">
            <v>11/15</v>
          </cell>
          <cell r="J56" t="str">
            <v>DEC01</v>
          </cell>
          <cell r="K56">
            <v>42387</v>
          </cell>
          <cell r="M56">
            <v>1</v>
          </cell>
          <cell r="T56" t="str">
            <v>Arrêt Maladie</v>
          </cell>
        </row>
        <row r="57">
          <cell r="A57">
            <v>5387</v>
          </cell>
          <cell r="B57" t="str">
            <v>DEGEORGE CORINNE</v>
          </cell>
          <cell r="C57" t="str">
            <v>Fjord</v>
          </cell>
          <cell r="D57" t="str">
            <v>t</v>
          </cell>
          <cell r="E57" t="str">
            <v>F</v>
          </cell>
          <cell r="F57">
            <v>48</v>
          </cell>
          <cell r="G57" t="str">
            <v>41/50</v>
          </cell>
          <cell r="H57">
            <v>14</v>
          </cell>
          <cell r="I57" t="str">
            <v>11/15</v>
          </cell>
          <cell r="J57" t="str">
            <v>DEC02</v>
          </cell>
          <cell r="K57">
            <v>42395</v>
          </cell>
          <cell r="M57">
            <v>1</v>
          </cell>
          <cell r="T57" t="str">
            <v>Arrêt Maladie</v>
          </cell>
        </row>
        <row r="58">
          <cell r="A58">
            <v>5387</v>
          </cell>
          <cell r="B58" t="str">
            <v>DEGEORGE CORINNE</v>
          </cell>
          <cell r="C58" t="str">
            <v>Fjord</v>
          </cell>
          <cell r="D58" t="str">
            <v>t</v>
          </cell>
          <cell r="E58" t="str">
            <v>F</v>
          </cell>
          <cell r="F58">
            <v>48</v>
          </cell>
          <cell r="G58" t="str">
            <v>41/50</v>
          </cell>
          <cell r="H58">
            <v>14</v>
          </cell>
          <cell r="I58" t="str">
            <v>11/15</v>
          </cell>
          <cell r="J58" t="str">
            <v>DEC02</v>
          </cell>
          <cell r="K58">
            <v>42402</v>
          </cell>
          <cell r="M58">
            <v>2</v>
          </cell>
          <cell r="T58" t="str">
            <v>Arrêt Maladie</v>
          </cell>
        </row>
        <row r="59">
          <cell r="A59">
            <v>15243</v>
          </cell>
          <cell r="B59" t="str">
            <v>DELAUZUN NATHALIE</v>
          </cell>
          <cell r="C59" t="str">
            <v>Chamonix</v>
          </cell>
          <cell r="D59" t="str">
            <v>t</v>
          </cell>
          <cell r="E59" t="str">
            <v>F</v>
          </cell>
          <cell r="F59">
            <v>48</v>
          </cell>
          <cell r="G59" t="str">
            <v>41/50</v>
          </cell>
          <cell r="H59">
            <v>11</v>
          </cell>
          <cell r="I59" t="str">
            <v>11/15</v>
          </cell>
          <cell r="J59" t="str">
            <v>DEN01</v>
          </cell>
          <cell r="K59">
            <v>42390</v>
          </cell>
          <cell r="M59">
            <v>1</v>
          </cell>
          <cell r="T59" t="str">
            <v>Arrêt Maladie</v>
          </cell>
        </row>
        <row r="60">
          <cell r="A60">
            <v>18575</v>
          </cell>
          <cell r="B60" t="str">
            <v>DERAIL CATHERINE</v>
          </cell>
          <cell r="C60" t="str">
            <v>HSE</v>
          </cell>
          <cell r="D60" t="str">
            <v>s</v>
          </cell>
          <cell r="E60" t="str">
            <v>F</v>
          </cell>
          <cell r="F60">
            <v>39</v>
          </cell>
          <cell r="G60" t="str">
            <v>31/40</v>
          </cell>
          <cell r="H60">
            <v>7</v>
          </cell>
          <cell r="I60" t="str">
            <v>6/10</v>
          </cell>
          <cell r="J60" t="str">
            <v>DECA01</v>
          </cell>
          <cell r="K60">
            <v>42387</v>
          </cell>
          <cell r="M60">
            <v>1</v>
          </cell>
          <cell r="T60" t="str">
            <v>Arrêt Maladie</v>
          </cell>
        </row>
        <row r="61">
          <cell r="A61">
            <v>17400</v>
          </cell>
          <cell r="B61" t="str">
            <v>DOLLINGER MARION</v>
          </cell>
          <cell r="C61" t="str">
            <v>Tosca</v>
          </cell>
          <cell r="D61" t="str">
            <v>c</v>
          </cell>
          <cell r="E61" t="str">
            <v>F</v>
          </cell>
          <cell r="F61">
            <v>33</v>
          </cell>
          <cell r="G61" t="str">
            <v>31/40</v>
          </cell>
          <cell r="H61">
            <v>7</v>
          </cell>
          <cell r="I61" t="str">
            <v>6/10</v>
          </cell>
          <cell r="J61" t="str">
            <v>DOM01</v>
          </cell>
          <cell r="K61">
            <v>42389</v>
          </cell>
          <cell r="M61">
            <v>1</v>
          </cell>
          <cell r="T61" t="str">
            <v>Arrêt Maladie</v>
          </cell>
        </row>
        <row r="62">
          <cell r="A62">
            <v>20048</v>
          </cell>
          <cell r="B62" t="str">
            <v>DUBANCHET - LACROIX STEPHANIE</v>
          </cell>
          <cell r="C62" t="str">
            <v>swift</v>
          </cell>
          <cell r="D62" t="str">
            <v>t</v>
          </cell>
          <cell r="E62" t="str">
            <v>F</v>
          </cell>
          <cell r="F62">
            <v>33</v>
          </cell>
          <cell r="G62" t="str">
            <v>31/40</v>
          </cell>
          <cell r="H62">
            <v>6</v>
          </cell>
          <cell r="I62" t="str">
            <v>6/10</v>
          </cell>
          <cell r="J62" t="str">
            <v>DULS01</v>
          </cell>
          <cell r="K62">
            <v>42394</v>
          </cell>
          <cell r="M62">
            <v>1</v>
          </cell>
          <cell r="T62" t="str">
            <v>Arrêt Maladie</v>
          </cell>
        </row>
        <row r="63">
          <cell r="A63">
            <v>10888</v>
          </cell>
          <cell r="B63" t="str">
            <v>DUSSURGEY JEAN PAUL</v>
          </cell>
          <cell r="C63" t="str">
            <v>Graphite</v>
          </cell>
          <cell r="D63" t="str">
            <v>c</v>
          </cell>
          <cell r="E63" t="str">
            <v>H</v>
          </cell>
          <cell r="F63">
            <v>54</v>
          </cell>
          <cell r="G63" t="str">
            <v>51/60</v>
          </cell>
          <cell r="H63">
            <v>13</v>
          </cell>
          <cell r="I63" t="str">
            <v>11/15</v>
          </cell>
          <cell r="J63" t="str">
            <v>DUJ01</v>
          </cell>
          <cell r="K63">
            <v>42370</v>
          </cell>
          <cell r="M63">
            <v>1</v>
          </cell>
          <cell r="T63" t="str">
            <v>Arrêt Maladie</v>
          </cell>
        </row>
        <row r="64">
          <cell r="A64">
            <v>17389</v>
          </cell>
          <cell r="B64" t="str">
            <v>FALLETTA GAELLE</v>
          </cell>
          <cell r="C64" t="str">
            <v>Gulliver</v>
          </cell>
          <cell r="D64" t="str">
            <v>t</v>
          </cell>
          <cell r="E64" t="str">
            <v>F</v>
          </cell>
          <cell r="F64">
            <v>38</v>
          </cell>
          <cell r="G64" t="str">
            <v>31/40</v>
          </cell>
          <cell r="H64">
            <v>8</v>
          </cell>
          <cell r="I64" t="str">
            <v>6/10</v>
          </cell>
          <cell r="K64">
            <v>42370</v>
          </cell>
          <cell r="M64">
            <v>1</v>
          </cell>
          <cell r="T64" t="str">
            <v>Mi-temps</v>
          </cell>
        </row>
        <row r="65">
          <cell r="A65">
            <v>17389</v>
          </cell>
          <cell r="B65" t="str">
            <v>FALLETTA GAELLE</v>
          </cell>
          <cell r="C65" t="str">
            <v>Gulliver</v>
          </cell>
          <cell r="D65" t="str">
            <v>t</v>
          </cell>
          <cell r="E65" t="str">
            <v>F</v>
          </cell>
          <cell r="F65">
            <v>38</v>
          </cell>
          <cell r="G65" t="str">
            <v>31/40</v>
          </cell>
          <cell r="H65">
            <v>8</v>
          </cell>
          <cell r="I65" t="str">
            <v>6/10</v>
          </cell>
          <cell r="J65" t="str">
            <v>FAG01</v>
          </cell>
          <cell r="K65">
            <v>42388</v>
          </cell>
          <cell r="M65">
            <v>1</v>
          </cell>
          <cell r="T65" t="str">
            <v>Arrêt Maladie</v>
          </cell>
        </row>
        <row r="66">
          <cell r="A66">
            <v>17389</v>
          </cell>
          <cell r="B66" t="str">
            <v>FALLETTA GAELLE</v>
          </cell>
          <cell r="C66" t="str">
            <v>Gulliver</v>
          </cell>
          <cell r="D66" t="str">
            <v>t</v>
          </cell>
          <cell r="E66" t="str">
            <v>F</v>
          </cell>
          <cell r="F66">
            <v>38</v>
          </cell>
          <cell r="G66" t="str">
            <v>31/40</v>
          </cell>
          <cell r="H66">
            <v>8</v>
          </cell>
          <cell r="I66" t="str">
            <v>6/10</v>
          </cell>
          <cell r="K66">
            <v>42391</v>
          </cell>
          <cell r="M66">
            <v>1</v>
          </cell>
          <cell r="T66" t="str">
            <v>Mi-temps</v>
          </cell>
        </row>
        <row r="67">
          <cell r="A67">
            <v>17577</v>
          </cell>
          <cell r="B67" t="str">
            <v>FARNIER ASSUMPTA</v>
          </cell>
          <cell r="C67" t="str">
            <v>Barenia</v>
          </cell>
          <cell r="D67" t="str">
            <v>t</v>
          </cell>
          <cell r="E67" t="str">
            <v>F</v>
          </cell>
          <cell r="F67">
            <v>45</v>
          </cell>
          <cell r="G67" t="str">
            <v>41/50</v>
          </cell>
          <cell r="H67">
            <v>8</v>
          </cell>
          <cell r="I67" t="str">
            <v>6/10</v>
          </cell>
          <cell r="J67" t="str">
            <v>FAA01</v>
          </cell>
          <cell r="K67">
            <v>42370</v>
          </cell>
          <cell r="M67">
            <v>1</v>
          </cell>
          <cell r="T67" t="str">
            <v>Arrêt Maladie</v>
          </cell>
        </row>
        <row r="68">
          <cell r="A68">
            <v>82322</v>
          </cell>
          <cell r="B68" t="str">
            <v>FLORIANI ANAIS</v>
          </cell>
          <cell r="C68" t="str">
            <v>Formation G 25</v>
          </cell>
          <cell r="D68">
            <v>0</v>
          </cell>
          <cell r="E68" t="str">
            <v>F</v>
          </cell>
          <cell r="F68">
            <v>23</v>
          </cell>
          <cell r="G68" t="str">
            <v>21/30</v>
          </cell>
          <cell r="H68">
            <v>2</v>
          </cell>
          <cell r="I68" t="str">
            <v>2/5</v>
          </cell>
          <cell r="J68" t="str">
            <v>FLA01</v>
          </cell>
          <cell r="K68">
            <v>42380</v>
          </cell>
          <cell r="M68">
            <v>1</v>
          </cell>
          <cell r="T68" t="str">
            <v>Arrêt Maladie</v>
          </cell>
        </row>
        <row r="69">
          <cell r="A69">
            <v>82322</v>
          </cell>
          <cell r="B69" t="str">
            <v>FLORIANI ANAIS</v>
          </cell>
          <cell r="C69" t="str">
            <v>Formation G 25</v>
          </cell>
          <cell r="D69">
            <v>0</v>
          </cell>
          <cell r="E69" t="str">
            <v>F</v>
          </cell>
          <cell r="F69">
            <v>23</v>
          </cell>
          <cell r="G69" t="str">
            <v>21/30</v>
          </cell>
          <cell r="H69">
            <v>2</v>
          </cell>
          <cell r="I69" t="str">
            <v>2/5</v>
          </cell>
          <cell r="J69" t="str">
            <v>FLA01</v>
          </cell>
          <cell r="K69">
            <v>42387</v>
          </cell>
          <cell r="M69">
            <v>1</v>
          </cell>
          <cell r="T69" t="str">
            <v>Arrêt Maladie</v>
          </cell>
        </row>
        <row r="70">
          <cell r="A70">
            <v>7717</v>
          </cell>
          <cell r="B70" t="str">
            <v>GALLARDO EMMANUELLE</v>
          </cell>
          <cell r="C70" t="str">
            <v>Courchevel</v>
          </cell>
          <cell r="D70" t="str">
            <v>t</v>
          </cell>
          <cell r="E70" t="str">
            <v>F</v>
          </cell>
          <cell r="F70">
            <v>48</v>
          </cell>
          <cell r="G70" t="str">
            <v>41/50</v>
          </cell>
          <cell r="H70">
            <v>23</v>
          </cell>
          <cell r="I70" t="str">
            <v>21/25</v>
          </cell>
          <cell r="J70" t="str">
            <v>GAE01</v>
          </cell>
          <cell r="K70">
            <v>42373</v>
          </cell>
          <cell r="M70">
            <v>1</v>
          </cell>
          <cell r="T70" t="str">
            <v>Arrêt Maladie</v>
          </cell>
        </row>
        <row r="71">
          <cell r="A71">
            <v>82699</v>
          </cell>
          <cell r="B71" t="str">
            <v>GAUTHIER JEREMY</v>
          </cell>
          <cell r="C71" t="str">
            <v>barenia</v>
          </cell>
          <cell r="D71">
            <v>0</v>
          </cell>
          <cell r="E71" t="str">
            <v>H</v>
          </cell>
          <cell r="F71">
            <v>28</v>
          </cell>
          <cell r="G71" t="str">
            <v>21/30</v>
          </cell>
          <cell r="H71">
            <v>2</v>
          </cell>
          <cell r="I71" t="str">
            <v>2/5</v>
          </cell>
          <cell r="J71" t="str">
            <v>GAJ01</v>
          </cell>
          <cell r="K71">
            <v>42387</v>
          </cell>
          <cell r="M71">
            <v>1</v>
          </cell>
          <cell r="T71" t="str">
            <v>Arrêt Maladie</v>
          </cell>
        </row>
        <row r="72">
          <cell r="A72">
            <v>4109</v>
          </cell>
          <cell r="B72" t="str">
            <v>GAVIN MAURIZIO</v>
          </cell>
          <cell r="C72" t="str">
            <v>Iris</v>
          </cell>
          <cell r="D72" t="str">
            <v>c</v>
          </cell>
          <cell r="E72" t="str">
            <v>H</v>
          </cell>
          <cell r="F72">
            <v>59</v>
          </cell>
          <cell r="G72" t="str">
            <v>51/60</v>
          </cell>
          <cell r="H72">
            <v>15</v>
          </cell>
          <cell r="I72" t="str">
            <v>11/15</v>
          </cell>
          <cell r="J72" t="str">
            <v>GAM01</v>
          </cell>
          <cell r="K72">
            <v>42370</v>
          </cell>
          <cell r="M72">
            <v>1</v>
          </cell>
          <cell r="T72" t="str">
            <v>ATT 15 SPEC</v>
          </cell>
        </row>
        <row r="73">
          <cell r="A73">
            <v>4109</v>
          </cell>
          <cell r="B73" t="str">
            <v>GAVIN MAURIZIO</v>
          </cell>
          <cell r="C73" t="str">
            <v>Iris</v>
          </cell>
          <cell r="D73" t="str">
            <v>c</v>
          </cell>
          <cell r="E73" t="str">
            <v>H</v>
          </cell>
          <cell r="F73">
            <v>59</v>
          </cell>
          <cell r="G73" t="str">
            <v>51/60</v>
          </cell>
          <cell r="H73">
            <v>15</v>
          </cell>
          <cell r="I73" t="str">
            <v>11/15</v>
          </cell>
          <cell r="J73" t="str">
            <v>GAM01</v>
          </cell>
          <cell r="K73">
            <v>42379</v>
          </cell>
          <cell r="M73">
            <v>1</v>
          </cell>
          <cell r="T73" t="str">
            <v>ATT 15 SPEC</v>
          </cell>
        </row>
        <row r="74">
          <cell r="A74">
            <v>4109</v>
          </cell>
          <cell r="B74" t="str">
            <v>GAVIN MAURIZIO</v>
          </cell>
          <cell r="C74" t="str">
            <v>Iris</v>
          </cell>
          <cell r="D74" t="str">
            <v>c</v>
          </cell>
          <cell r="E74" t="str">
            <v>H</v>
          </cell>
          <cell r="F74">
            <v>59</v>
          </cell>
          <cell r="G74" t="str">
            <v>51/60</v>
          </cell>
          <cell r="H74">
            <v>15</v>
          </cell>
          <cell r="I74" t="str">
            <v>11/15</v>
          </cell>
          <cell r="J74" t="str">
            <v>GAM01</v>
          </cell>
          <cell r="K74">
            <v>42393</v>
          </cell>
          <cell r="M74">
            <v>1</v>
          </cell>
          <cell r="T74" t="str">
            <v>ATT 15 SPEC</v>
          </cell>
        </row>
        <row r="75">
          <cell r="A75">
            <v>4109</v>
          </cell>
          <cell r="B75" t="str">
            <v>GAVIN MAURIZIO</v>
          </cell>
          <cell r="C75" t="str">
            <v>Iris</v>
          </cell>
          <cell r="D75" t="str">
            <v>c</v>
          </cell>
          <cell r="E75" t="str">
            <v>H</v>
          </cell>
          <cell r="F75">
            <v>59</v>
          </cell>
          <cell r="G75" t="str">
            <v>51/60</v>
          </cell>
          <cell r="H75">
            <v>15</v>
          </cell>
          <cell r="I75" t="str">
            <v>11/15</v>
          </cell>
          <cell r="K75">
            <v>42407</v>
          </cell>
          <cell r="M75">
            <v>2</v>
          </cell>
          <cell r="T75" t="str">
            <v>ATT 15 SPEC</v>
          </cell>
        </row>
        <row r="76">
          <cell r="A76">
            <v>9885</v>
          </cell>
          <cell r="B76" t="str">
            <v>GERIN SONIA</v>
          </cell>
          <cell r="C76" t="str">
            <v>Courchevel</v>
          </cell>
          <cell r="D76" t="str">
            <v>t</v>
          </cell>
          <cell r="E76" t="str">
            <v>F</v>
          </cell>
          <cell r="F76">
            <v>34</v>
          </cell>
          <cell r="G76" t="str">
            <v>31/40</v>
          </cell>
          <cell r="H76">
            <v>2</v>
          </cell>
          <cell r="I76" t="str">
            <v>2/5</v>
          </cell>
          <cell r="J76" t="str">
            <v>GES01</v>
          </cell>
          <cell r="K76">
            <v>42403</v>
          </cell>
          <cell r="M76">
            <v>2</v>
          </cell>
          <cell r="T76" t="str">
            <v>Arrêt Maladie</v>
          </cell>
        </row>
        <row r="77">
          <cell r="A77">
            <v>18270</v>
          </cell>
          <cell r="B77" t="str">
            <v>GHIDETTI ANAIS</v>
          </cell>
          <cell r="C77" t="str">
            <v>Fjord</v>
          </cell>
          <cell r="D77" t="str">
            <v>t</v>
          </cell>
          <cell r="E77" t="str">
            <v>F</v>
          </cell>
          <cell r="F77">
            <v>29</v>
          </cell>
          <cell r="G77" t="str">
            <v>21/30</v>
          </cell>
          <cell r="H77">
            <v>7</v>
          </cell>
          <cell r="I77" t="str">
            <v>6/10</v>
          </cell>
          <cell r="J77" t="str">
            <v>GHA01</v>
          </cell>
          <cell r="K77">
            <v>42375</v>
          </cell>
          <cell r="M77">
            <v>1</v>
          </cell>
          <cell r="T77" t="str">
            <v>Arrêt Maladie</v>
          </cell>
        </row>
        <row r="78">
          <cell r="A78">
            <v>4233</v>
          </cell>
          <cell r="B78" t="str">
            <v>GOMES LURDES</v>
          </cell>
          <cell r="C78" t="str">
            <v>Barenia</v>
          </cell>
          <cell r="D78" t="str">
            <v>t</v>
          </cell>
          <cell r="E78" t="str">
            <v>F</v>
          </cell>
          <cell r="F78">
            <v>37</v>
          </cell>
          <cell r="G78" t="str">
            <v>31/40</v>
          </cell>
          <cell r="H78">
            <v>19</v>
          </cell>
          <cell r="I78" t="str">
            <v>16/20</v>
          </cell>
          <cell r="J78" t="str">
            <v>GOL01</v>
          </cell>
          <cell r="K78">
            <v>42380</v>
          </cell>
          <cell r="M78">
            <v>1</v>
          </cell>
          <cell r="T78" t="str">
            <v>Arrêt Maladie</v>
          </cell>
        </row>
        <row r="79">
          <cell r="A79">
            <v>3784</v>
          </cell>
          <cell r="B79" t="str">
            <v>GUICHARD ANNE MARIE</v>
          </cell>
          <cell r="C79" t="str">
            <v>Chamonix</v>
          </cell>
          <cell r="D79" t="str">
            <v>t</v>
          </cell>
          <cell r="E79" t="str">
            <v>F</v>
          </cell>
          <cell r="F79">
            <v>48</v>
          </cell>
          <cell r="G79" t="str">
            <v>41/50</v>
          </cell>
          <cell r="H79">
            <v>25</v>
          </cell>
          <cell r="I79" t="str">
            <v>21/25</v>
          </cell>
          <cell r="K79">
            <v>42370</v>
          </cell>
          <cell r="M79">
            <v>1</v>
          </cell>
          <cell r="T79" t="str">
            <v>Mi-temps</v>
          </cell>
        </row>
        <row r="80">
          <cell r="A80">
            <v>3784</v>
          </cell>
          <cell r="B80" t="str">
            <v>GUICHARD ANNE MARIE</v>
          </cell>
          <cell r="C80" t="str">
            <v>Chamonix</v>
          </cell>
          <cell r="D80" t="str">
            <v>t</v>
          </cell>
          <cell r="E80" t="str">
            <v>F</v>
          </cell>
          <cell r="F80">
            <v>48</v>
          </cell>
          <cell r="G80" t="str">
            <v>41/50</v>
          </cell>
          <cell r="H80">
            <v>25</v>
          </cell>
          <cell r="I80" t="str">
            <v>21/25</v>
          </cell>
          <cell r="J80" t="str">
            <v>GUA01</v>
          </cell>
          <cell r="K80">
            <v>42370</v>
          </cell>
          <cell r="M80">
            <v>1</v>
          </cell>
          <cell r="T80" t="str">
            <v>Arrêt Maladie</v>
          </cell>
        </row>
        <row r="81">
          <cell r="A81">
            <v>3290</v>
          </cell>
          <cell r="B81" t="str">
            <v>HAMBLI CHRISTELLE</v>
          </cell>
          <cell r="C81" t="str">
            <v>Barenia</v>
          </cell>
          <cell r="D81" t="str">
            <v>t</v>
          </cell>
          <cell r="E81" t="str">
            <v>F</v>
          </cell>
          <cell r="F81">
            <v>41</v>
          </cell>
          <cell r="G81" t="str">
            <v>41/50</v>
          </cell>
          <cell r="H81">
            <v>20</v>
          </cell>
          <cell r="I81" t="str">
            <v>16/20</v>
          </cell>
          <cell r="J81" t="str">
            <v>HAC01</v>
          </cell>
          <cell r="K81">
            <v>42389</v>
          </cell>
          <cell r="M81">
            <v>1</v>
          </cell>
          <cell r="T81" t="str">
            <v>Arrêt Maladie</v>
          </cell>
        </row>
        <row r="82">
          <cell r="A82">
            <v>6141</v>
          </cell>
          <cell r="B82" t="str">
            <v>HARZI FATIHA</v>
          </cell>
          <cell r="C82" t="str">
            <v>Evercalf</v>
          </cell>
          <cell r="D82" t="str">
            <v>t</v>
          </cell>
          <cell r="E82" t="str">
            <v>F</v>
          </cell>
          <cell r="F82">
            <v>44</v>
          </cell>
          <cell r="G82" t="str">
            <v>41/50</v>
          </cell>
          <cell r="H82">
            <v>21</v>
          </cell>
          <cell r="I82" t="str">
            <v>21/25</v>
          </cell>
          <cell r="J82" t="str">
            <v>HAF01</v>
          </cell>
          <cell r="K82">
            <v>42387</v>
          </cell>
          <cell r="M82">
            <v>1</v>
          </cell>
          <cell r="T82" t="str">
            <v>Arrêt Maladie</v>
          </cell>
        </row>
        <row r="83">
          <cell r="A83">
            <v>3489</v>
          </cell>
          <cell r="B83" t="str">
            <v>HERMANT FLORENCE</v>
          </cell>
          <cell r="C83" t="str">
            <v>support table</v>
          </cell>
          <cell r="D83" t="str">
            <v>s</v>
          </cell>
          <cell r="E83" t="str">
            <v>F</v>
          </cell>
          <cell r="F83">
            <v>47</v>
          </cell>
          <cell r="G83" t="str">
            <v>41/50</v>
          </cell>
          <cell r="H83">
            <v>30</v>
          </cell>
          <cell r="I83" t="str">
            <v>26 et plus</v>
          </cell>
          <cell r="J83" t="str">
            <v>HEF01</v>
          </cell>
          <cell r="K83">
            <v>42370</v>
          </cell>
          <cell r="M83">
            <v>1</v>
          </cell>
          <cell r="T83" t="str">
            <v>Arrêt Maladie</v>
          </cell>
        </row>
        <row r="84">
          <cell r="A84">
            <v>3489</v>
          </cell>
          <cell r="B84" t="str">
            <v>HERMANT FLORENCE</v>
          </cell>
          <cell r="C84" t="str">
            <v>support table</v>
          </cell>
          <cell r="D84" t="str">
            <v>s</v>
          </cell>
          <cell r="E84" t="str">
            <v>F</v>
          </cell>
          <cell r="F84">
            <v>47</v>
          </cell>
          <cell r="G84" t="str">
            <v>41/50</v>
          </cell>
          <cell r="H84">
            <v>30</v>
          </cell>
          <cell r="I84" t="str">
            <v>26 et plus</v>
          </cell>
          <cell r="J84" t="str">
            <v>HEF01</v>
          </cell>
          <cell r="K84">
            <v>42380</v>
          </cell>
          <cell r="M84">
            <v>1</v>
          </cell>
          <cell r="T84" t="str">
            <v>Arrêt Maladie</v>
          </cell>
        </row>
        <row r="85">
          <cell r="A85">
            <v>3493</v>
          </cell>
          <cell r="B85" t="str">
            <v>HERMANT PHILIPPE</v>
          </cell>
          <cell r="C85" t="str">
            <v>Saphir</v>
          </cell>
          <cell r="D85" t="str">
            <v>s</v>
          </cell>
          <cell r="E85" t="str">
            <v>H</v>
          </cell>
          <cell r="F85">
            <v>49</v>
          </cell>
          <cell r="G85" t="str">
            <v>41/50</v>
          </cell>
          <cell r="H85">
            <v>25</v>
          </cell>
          <cell r="I85" t="str">
            <v>21/25</v>
          </cell>
          <cell r="J85" t="str">
            <v>HEP01</v>
          </cell>
          <cell r="K85">
            <v>42370</v>
          </cell>
          <cell r="M85">
            <v>1</v>
          </cell>
          <cell r="T85" t="str">
            <v>LM</v>
          </cell>
        </row>
        <row r="86">
          <cell r="A86">
            <v>3493</v>
          </cell>
          <cell r="B86" t="str">
            <v>HERMANT PHILIPPE</v>
          </cell>
          <cell r="C86" t="str">
            <v>Saphir</v>
          </cell>
          <cell r="D86" t="str">
            <v>s</v>
          </cell>
          <cell r="E86" t="str">
            <v>H</v>
          </cell>
          <cell r="F86">
            <v>49</v>
          </cell>
          <cell r="G86" t="str">
            <v>41/50</v>
          </cell>
          <cell r="H86">
            <v>25</v>
          </cell>
          <cell r="I86" t="str">
            <v>21/25</v>
          </cell>
          <cell r="J86" t="str">
            <v>HEP01</v>
          </cell>
          <cell r="K86">
            <v>42375</v>
          </cell>
          <cell r="M86">
            <v>1</v>
          </cell>
          <cell r="T86" t="str">
            <v>LM</v>
          </cell>
        </row>
        <row r="87">
          <cell r="A87">
            <v>8111</v>
          </cell>
          <cell r="B87" t="str">
            <v>JOUET REGIS</v>
          </cell>
          <cell r="C87" t="str">
            <v>Croco</v>
          </cell>
          <cell r="D87" t="str">
            <v>T</v>
          </cell>
          <cell r="E87" t="str">
            <v>H</v>
          </cell>
          <cell r="F87">
            <v>45</v>
          </cell>
          <cell r="G87" t="str">
            <v>41/50</v>
          </cell>
          <cell r="H87">
            <v>0</v>
          </cell>
          <cell r="I87" t="str">
            <v>&lt;2</v>
          </cell>
          <cell r="J87" t="str">
            <v>JOR01</v>
          </cell>
          <cell r="K87">
            <v>42375</v>
          </cell>
          <cell r="M87">
            <v>1</v>
          </cell>
          <cell r="T87" t="str">
            <v>Arrêt Maladie</v>
          </cell>
        </row>
        <row r="88">
          <cell r="A88">
            <v>15872</v>
          </cell>
          <cell r="B88" t="str">
            <v>JULLIA VERONIQUE</v>
          </cell>
          <cell r="C88" t="str">
            <v>Petite maro /graphite</v>
          </cell>
          <cell r="D88" t="str">
            <v>c</v>
          </cell>
          <cell r="E88" t="str">
            <v>F</v>
          </cell>
          <cell r="F88">
            <v>55</v>
          </cell>
          <cell r="G88" t="str">
            <v>51/60</v>
          </cell>
          <cell r="H88">
            <v>10</v>
          </cell>
          <cell r="I88" t="str">
            <v>6/10</v>
          </cell>
          <cell r="J88" t="str">
            <v>JUV01</v>
          </cell>
          <cell r="K88">
            <v>42370</v>
          </cell>
          <cell r="M88">
            <v>1</v>
          </cell>
          <cell r="T88" t="str">
            <v>Arrêt Maladie</v>
          </cell>
        </row>
        <row r="89">
          <cell r="A89">
            <v>15363</v>
          </cell>
          <cell r="B89" t="str">
            <v>KENNAR NACIBA</v>
          </cell>
          <cell r="C89" t="str">
            <v>Barenia</v>
          </cell>
          <cell r="D89" t="str">
            <v>t</v>
          </cell>
          <cell r="E89" t="str">
            <v>F</v>
          </cell>
          <cell r="F89">
            <v>31</v>
          </cell>
          <cell r="G89" t="str">
            <v>31/40</v>
          </cell>
          <cell r="H89">
            <v>8</v>
          </cell>
          <cell r="I89" t="str">
            <v>6/10</v>
          </cell>
          <cell r="K89">
            <v>42370</v>
          </cell>
          <cell r="M89">
            <v>1</v>
          </cell>
          <cell r="T89" t="str">
            <v>Mi-temps</v>
          </cell>
        </row>
        <row r="90">
          <cell r="A90">
            <v>15363</v>
          </cell>
          <cell r="B90" t="str">
            <v>KENNAR NACIBA</v>
          </cell>
          <cell r="C90" t="str">
            <v>Barenia</v>
          </cell>
          <cell r="D90" t="str">
            <v>t</v>
          </cell>
          <cell r="E90" t="str">
            <v>F</v>
          </cell>
          <cell r="F90">
            <v>31</v>
          </cell>
          <cell r="G90" t="str">
            <v>31/40</v>
          </cell>
          <cell r="H90">
            <v>8</v>
          </cell>
          <cell r="I90" t="str">
            <v>6/10</v>
          </cell>
          <cell r="K90">
            <v>42376</v>
          </cell>
          <cell r="M90">
            <v>1</v>
          </cell>
          <cell r="T90" t="str">
            <v>Mi-temps</v>
          </cell>
        </row>
        <row r="91">
          <cell r="A91">
            <v>10509</v>
          </cell>
          <cell r="B91" t="str">
            <v>KURKLU DERYA</v>
          </cell>
          <cell r="C91" t="str">
            <v>gulliver</v>
          </cell>
          <cell r="D91" t="str">
            <v>t</v>
          </cell>
          <cell r="E91" t="str">
            <v>F</v>
          </cell>
          <cell r="F91">
            <v>38</v>
          </cell>
          <cell r="G91" t="str">
            <v>31/40</v>
          </cell>
          <cell r="H91">
            <v>13</v>
          </cell>
          <cell r="I91" t="str">
            <v>11/15</v>
          </cell>
          <cell r="J91" t="str">
            <v>KUD01</v>
          </cell>
          <cell r="K91">
            <v>42394</v>
          </cell>
          <cell r="M91">
            <v>1</v>
          </cell>
          <cell r="T91" t="str">
            <v>Arrêt Maladie</v>
          </cell>
        </row>
        <row r="92">
          <cell r="A92">
            <v>18291</v>
          </cell>
          <cell r="B92" t="str">
            <v>LAFARGE JOANNE</v>
          </cell>
          <cell r="C92" t="str">
            <v>Croco</v>
          </cell>
          <cell r="D92" t="str">
            <v>t</v>
          </cell>
          <cell r="E92" t="str">
            <v>F</v>
          </cell>
          <cell r="F92">
            <v>39</v>
          </cell>
          <cell r="G92" t="str">
            <v>31/40</v>
          </cell>
          <cell r="H92">
            <v>7</v>
          </cell>
          <cell r="I92" t="str">
            <v>6/10</v>
          </cell>
          <cell r="J92" t="str">
            <v>LAJ01</v>
          </cell>
          <cell r="K92">
            <v>42380</v>
          </cell>
          <cell r="M92">
            <v>1</v>
          </cell>
          <cell r="T92" t="str">
            <v>AT 15</v>
          </cell>
        </row>
        <row r="93">
          <cell r="A93">
            <v>18291</v>
          </cell>
          <cell r="B93" t="str">
            <v>LAFARGE JOANNE</v>
          </cell>
          <cell r="C93" t="str">
            <v>Croco</v>
          </cell>
          <cell r="D93" t="str">
            <v>t</v>
          </cell>
          <cell r="E93" t="str">
            <v>F</v>
          </cell>
          <cell r="F93">
            <v>39</v>
          </cell>
          <cell r="G93" t="str">
            <v>31/40</v>
          </cell>
          <cell r="H93">
            <v>7</v>
          </cell>
          <cell r="I93" t="str">
            <v>6/10</v>
          </cell>
          <cell r="J93" t="str">
            <v>LAJ01</v>
          </cell>
          <cell r="K93">
            <v>42387</v>
          </cell>
          <cell r="M93">
            <v>1</v>
          </cell>
          <cell r="T93" t="str">
            <v>AT 15</v>
          </cell>
        </row>
        <row r="94">
          <cell r="A94">
            <v>18291</v>
          </cell>
          <cell r="B94" t="str">
            <v>LAFARGE JOANNE</v>
          </cell>
          <cell r="C94" t="str">
            <v>Croco</v>
          </cell>
          <cell r="D94" t="str">
            <v>t</v>
          </cell>
          <cell r="E94" t="str">
            <v>F</v>
          </cell>
          <cell r="F94">
            <v>39</v>
          </cell>
          <cell r="G94" t="str">
            <v>31/40</v>
          </cell>
          <cell r="H94">
            <v>7</v>
          </cell>
          <cell r="I94" t="str">
            <v>6/10</v>
          </cell>
          <cell r="J94" t="str">
            <v>LAJ01</v>
          </cell>
          <cell r="K94">
            <v>42399</v>
          </cell>
          <cell r="M94">
            <v>1</v>
          </cell>
          <cell r="T94" t="str">
            <v>AT 15</v>
          </cell>
        </row>
        <row r="95">
          <cell r="A95">
            <v>18392</v>
          </cell>
          <cell r="B95" t="str">
            <v>LIMAO SAHRA</v>
          </cell>
          <cell r="C95" t="str">
            <v>saphir</v>
          </cell>
          <cell r="D95" t="str">
            <v>c</v>
          </cell>
          <cell r="E95" t="str">
            <v>F</v>
          </cell>
          <cell r="F95">
            <v>37</v>
          </cell>
          <cell r="G95" t="str">
            <v>31/40</v>
          </cell>
          <cell r="H95">
            <v>7</v>
          </cell>
          <cell r="I95" t="str">
            <v>6/10</v>
          </cell>
          <cell r="J95" t="str">
            <v>LIS01</v>
          </cell>
          <cell r="K95">
            <v>42380</v>
          </cell>
          <cell r="M95">
            <v>1</v>
          </cell>
          <cell r="T95" t="str">
            <v>Arrêt Maladie</v>
          </cell>
        </row>
        <row r="96">
          <cell r="A96">
            <v>15875</v>
          </cell>
          <cell r="B96" t="str">
            <v>MADRANE YOUSSEF</v>
          </cell>
          <cell r="C96" t="str">
            <v>Tosca</v>
          </cell>
          <cell r="D96" t="str">
            <v>c</v>
          </cell>
          <cell r="E96" t="str">
            <v>H</v>
          </cell>
          <cell r="F96">
            <v>33</v>
          </cell>
          <cell r="G96" t="str">
            <v>31/40</v>
          </cell>
          <cell r="H96">
            <v>10</v>
          </cell>
          <cell r="I96" t="str">
            <v>6/10</v>
          </cell>
          <cell r="J96" t="str">
            <v>MAY01</v>
          </cell>
          <cell r="K96">
            <v>42402</v>
          </cell>
          <cell r="M96">
            <v>2</v>
          </cell>
          <cell r="T96" t="str">
            <v>Arrêt Maladie</v>
          </cell>
        </row>
        <row r="97">
          <cell r="A97">
            <v>3434</v>
          </cell>
          <cell r="B97" t="str">
            <v>MAGNIN CELINE</v>
          </cell>
          <cell r="C97" t="str">
            <v>Courchevel</v>
          </cell>
          <cell r="D97" t="str">
            <v>t</v>
          </cell>
          <cell r="E97" t="str">
            <v>F</v>
          </cell>
          <cell r="F97">
            <v>40</v>
          </cell>
          <cell r="G97" t="str">
            <v>31/40</v>
          </cell>
          <cell r="H97">
            <v>15</v>
          </cell>
          <cell r="I97" t="str">
            <v>11/15</v>
          </cell>
          <cell r="J97" t="str">
            <v>MAC01</v>
          </cell>
          <cell r="K97">
            <v>42389</v>
          </cell>
          <cell r="M97">
            <v>1</v>
          </cell>
          <cell r="T97" t="str">
            <v>Arrêt Maladie</v>
          </cell>
        </row>
        <row r="98">
          <cell r="A98">
            <v>3559</v>
          </cell>
          <cell r="B98" t="str">
            <v>MANTOVANI ANNIE</v>
          </cell>
          <cell r="C98" t="str">
            <v>Fjord</v>
          </cell>
          <cell r="D98" t="str">
            <v>t</v>
          </cell>
          <cell r="E98" t="str">
            <v>F</v>
          </cell>
          <cell r="F98">
            <v>43</v>
          </cell>
          <cell r="G98" t="str">
            <v>41/50</v>
          </cell>
          <cell r="H98">
            <v>25</v>
          </cell>
          <cell r="I98" t="str">
            <v>21/25</v>
          </cell>
          <cell r="J98" t="str">
            <v>MAA01</v>
          </cell>
          <cell r="K98">
            <v>42370</v>
          </cell>
          <cell r="M98">
            <v>1</v>
          </cell>
          <cell r="T98" t="str">
            <v>AT 15</v>
          </cell>
        </row>
        <row r="99">
          <cell r="A99">
            <v>3559</v>
          </cell>
          <cell r="B99" t="str">
            <v>MANTOVANI ANNIE</v>
          </cell>
          <cell r="C99" t="str">
            <v>Fjord</v>
          </cell>
          <cell r="D99" t="str">
            <v>t</v>
          </cell>
          <cell r="E99" t="str">
            <v>F</v>
          </cell>
          <cell r="F99">
            <v>43</v>
          </cell>
          <cell r="G99" t="str">
            <v>41/50</v>
          </cell>
          <cell r="H99">
            <v>25</v>
          </cell>
          <cell r="I99" t="str">
            <v>21/25</v>
          </cell>
          <cell r="J99" t="str">
            <v>MAA01</v>
          </cell>
          <cell r="K99">
            <v>42376</v>
          </cell>
          <cell r="M99">
            <v>1</v>
          </cell>
          <cell r="T99" t="str">
            <v>AT 15</v>
          </cell>
        </row>
        <row r="100">
          <cell r="A100">
            <v>3559</v>
          </cell>
          <cell r="B100" t="str">
            <v>MANTOVANI ANNIE</v>
          </cell>
          <cell r="C100" t="str">
            <v>Fjord</v>
          </cell>
          <cell r="D100" t="str">
            <v>t</v>
          </cell>
          <cell r="E100" t="str">
            <v>F</v>
          </cell>
          <cell r="F100">
            <v>43</v>
          </cell>
          <cell r="G100" t="str">
            <v>41/50</v>
          </cell>
          <cell r="H100">
            <v>25</v>
          </cell>
          <cell r="I100" t="str">
            <v>21/25</v>
          </cell>
          <cell r="J100" t="str">
            <v>MAA01</v>
          </cell>
          <cell r="K100">
            <v>42397</v>
          </cell>
          <cell r="M100">
            <v>1</v>
          </cell>
          <cell r="T100" t="str">
            <v>AT 15</v>
          </cell>
        </row>
        <row r="101">
          <cell r="A101">
            <v>3487</v>
          </cell>
          <cell r="B101" t="str">
            <v>MARAVAT VALERIE</v>
          </cell>
          <cell r="C101" t="str">
            <v>Croco</v>
          </cell>
          <cell r="D101" t="str">
            <v>t</v>
          </cell>
          <cell r="E101" t="str">
            <v>F</v>
          </cell>
          <cell r="F101">
            <v>47</v>
          </cell>
          <cell r="G101" t="str">
            <v>41/50</v>
          </cell>
          <cell r="H101">
            <v>25</v>
          </cell>
          <cell r="I101" t="str">
            <v>21/25</v>
          </cell>
          <cell r="K101">
            <v>42370</v>
          </cell>
          <cell r="M101">
            <v>1</v>
          </cell>
          <cell r="T101" t="str">
            <v>Mi-temps</v>
          </cell>
        </row>
        <row r="102">
          <cell r="A102">
            <v>3487</v>
          </cell>
          <cell r="B102" t="str">
            <v>MARAVAT VALERIE</v>
          </cell>
          <cell r="C102" t="str">
            <v>Croco</v>
          </cell>
          <cell r="D102" t="str">
            <v>t</v>
          </cell>
          <cell r="E102" t="str">
            <v>F</v>
          </cell>
          <cell r="F102">
            <v>47</v>
          </cell>
          <cell r="G102" t="str">
            <v>41/50</v>
          </cell>
          <cell r="H102">
            <v>25</v>
          </cell>
          <cell r="I102" t="str">
            <v>21/25</v>
          </cell>
          <cell r="K102">
            <v>42387</v>
          </cell>
          <cell r="M102">
            <v>1</v>
          </cell>
          <cell r="T102" t="str">
            <v>Mi-temps</v>
          </cell>
        </row>
        <row r="103">
          <cell r="A103">
            <v>10616</v>
          </cell>
          <cell r="B103" t="str">
            <v>MARCEAU-CUZEL EMILIE</v>
          </cell>
          <cell r="C103" t="str">
            <v>Fjord</v>
          </cell>
          <cell r="D103" t="str">
            <v>t</v>
          </cell>
          <cell r="E103" t="str">
            <v>F</v>
          </cell>
          <cell r="F103">
            <v>35</v>
          </cell>
          <cell r="G103" t="str">
            <v>31/40</v>
          </cell>
          <cell r="H103">
            <v>13</v>
          </cell>
          <cell r="I103" t="str">
            <v>11/15</v>
          </cell>
          <cell r="J103" t="str">
            <v>MAE01</v>
          </cell>
          <cell r="K103">
            <v>42375</v>
          </cell>
          <cell r="M103">
            <v>1</v>
          </cell>
          <cell r="T103" t="str">
            <v>AT 16 SPEC</v>
          </cell>
        </row>
        <row r="104">
          <cell r="A104">
            <v>2192</v>
          </cell>
          <cell r="B104" t="str">
            <v>MARI VIRGINIE</v>
          </cell>
          <cell r="C104" t="str">
            <v>Fjord</v>
          </cell>
          <cell r="D104" t="str">
            <v>t</v>
          </cell>
          <cell r="E104" t="str">
            <v>F</v>
          </cell>
          <cell r="F104">
            <v>38</v>
          </cell>
          <cell r="G104" t="str">
            <v>31/40</v>
          </cell>
          <cell r="H104">
            <v>18</v>
          </cell>
          <cell r="I104" t="str">
            <v>16/20</v>
          </cell>
          <cell r="J104" t="str">
            <v>MAV01</v>
          </cell>
          <cell r="K104">
            <v>42370</v>
          </cell>
          <cell r="M104">
            <v>1</v>
          </cell>
          <cell r="T104" t="str">
            <v>Arrêt Maladie</v>
          </cell>
        </row>
        <row r="105">
          <cell r="A105">
            <v>2192</v>
          </cell>
          <cell r="B105" t="str">
            <v>MARI VIRGINIE</v>
          </cell>
          <cell r="C105" t="str">
            <v>Fjord</v>
          </cell>
          <cell r="D105" t="str">
            <v>t</v>
          </cell>
          <cell r="E105" t="str">
            <v>F</v>
          </cell>
          <cell r="F105">
            <v>38</v>
          </cell>
          <cell r="G105" t="str">
            <v>31/40</v>
          </cell>
          <cell r="H105">
            <v>18</v>
          </cell>
          <cell r="I105" t="str">
            <v>16/20</v>
          </cell>
          <cell r="J105" t="str">
            <v>MAV01</v>
          </cell>
          <cell r="K105">
            <v>42375</v>
          </cell>
          <cell r="M105">
            <v>1</v>
          </cell>
          <cell r="T105" t="str">
            <v>Arrêt Maladie</v>
          </cell>
        </row>
        <row r="106">
          <cell r="A106">
            <v>2192</v>
          </cell>
          <cell r="B106" t="str">
            <v>MARI VIRGINIE</v>
          </cell>
          <cell r="C106" t="str">
            <v>Fjord</v>
          </cell>
          <cell r="D106" t="str">
            <v>t</v>
          </cell>
          <cell r="E106" t="str">
            <v>F</v>
          </cell>
          <cell r="F106">
            <v>38</v>
          </cell>
          <cell r="G106" t="str">
            <v>31/40</v>
          </cell>
          <cell r="H106">
            <v>18</v>
          </cell>
          <cell r="I106" t="str">
            <v>16/20</v>
          </cell>
          <cell r="J106" t="str">
            <v>MAV01</v>
          </cell>
          <cell r="K106">
            <v>42386</v>
          </cell>
          <cell r="M106">
            <v>1</v>
          </cell>
          <cell r="T106" t="str">
            <v>Arrêt Maladie</v>
          </cell>
        </row>
        <row r="107">
          <cell r="A107">
            <v>2192</v>
          </cell>
          <cell r="B107" t="str">
            <v>MARI VIRGINIE</v>
          </cell>
          <cell r="C107" t="str">
            <v>Fjord</v>
          </cell>
          <cell r="D107" t="str">
            <v>t</v>
          </cell>
          <cell r="E107" t="str">
            <v>F</v>
          </cell>
          <cell r="F107">
            <v>38</v>
          </cell>
          <cell r="G107" t="str">
            <v>31/40</v>
          </cell>
          <cell r="H107">
            <v>18</v>
          </cell>
          <cell r="I107" t="str">
            <v>16/20</v>
          </cell>
          <cell r="J107" t="str">
            <v>MAV01</v>
          </cell>
          <cell r="K107">
            <v>42401</v>
          </cell>
          <cell r="M107">
            <v>2</v>
          </cell>
          <cell r="T107" t="str">
            <v>Arrêt Maladie</v>
          </cell>
        </row>
        <row r="108">
          <cell r="A108">
            <v>15720</v>
          </cell>
          <cell r="B108" t="str">
            <v>MARTINET MARINE</v>
          </cell>
          <cell r="C108" t="str">
            <v>Evercalf</v>
          </cell>
          <cell r="D108" t="str">
            <v>t</v>
          </cell>
          <cell r="E108" t="str">
            <v>F</v>
          </cell>
          <cell r="F108">
            <v>29</v>
          </cell>
          <cell r="G108" t="str">
            <v>21/30</v>
          </cell>
          <cell r="H108">
            <v>11</v>
          </cell>
          <cell r="I108" t="str">
            <v>11/15</v>
          </cell>
          <cell r="J108" t="str">
            <v>MAM01</v>
          </cell>
          <cell r="K108">
            <v>42381</v>
          </cell>
          <cell r="M108">
            <v>1</v>
          </cell>
          <cell r="T108" t="str">
            <v>Arrêt Maladie</v>
          </cell>
        </row>
        <row r="109">
          <cell r="A109">
            <v>9525</v>
          </cell>
          <cell r="B109" t="str">
            <v>MARTINET THOMAS</v>
          </cell>
          <cell r="C109" t="str">
            <v>saphir</v>
          </cell>
          <cell r="D109" t="str">
            <v>c</v>
          </cell>
          <cell r="E109" t="str">
            <v>H</v>
          </cell>
          <cell r="F109">
            <v>43</v>
          </cell>
          <cell r="G109" t="str">
            <v>41/50</v>
          </cell>
          <cell r="H109">
            <v>17</v>
          </cell>
          <cell r="I109" t="str">
            <v>16/20</v>
          </cell>
          <cell r="J109" t="str">
            <v>MAT01</v>
          </cell>
          <cell r="K109">
            <v>42387</v>
          </cell>
          <cell r="M109">
            <v>1</v>
          </cell>
          <cell r="T109" t="str">
            <v>Arrêt Maladie</v>
          </cell>
        </row>
        <row r="110">
          <cell r="A110">
            <v>9525</v>
          </cell>
          <cell r="B110" t="str">
            <v>MARTINET THOMAS</v>
          </cell>
          <cell r="C110" t="str">
            <v>saphir</v>
          </cell>
          <cell r="D110" t="str">
            <v>c</v>
          </cell>
          <cell r="E110" t="str">
            <v>H</v>
          </cell>
          <cell r="F110">
            <v>43</v>
          </cell>
          <cell r="G110" t="str">
            <v>41/50</v>
          </cell>
          <cell r="H110">
            <v>17</v>
          </cell>
          <cell r="I110" t="str">
            <v>16/20</v>
          </cell>
          <cell r="J110" t="str">
            <v>MAT01</v>
          </cell>
          <cell r="K110">
            <v>42394</v>
          </cell>
          <cell r="M110">
            <v>1</v>
          </cell>
          <cell r="T110" t="str">
            <v>Arrêt Maladie</v>
          </cell>
        </row>
        <row r="111">
          <cell r="A111">
            <v>9525</v>
          </cell>
          <cell r="B111" t="str">
            <v>MARTINET THOMAS</v>
          </cell>
          <cell r="C111" t="str">
            <v>saphir</v>
          </cell>
          <cell r="D111" t="str">
            <v>c</v>
          </cell>
          <cell r="E111" t="str">
            <v>H</v>
          </cell>
          <cell r="F111">
            <v>43</v>
          </cell>
          <cell r="G111" t="str">
            <v>41/50</v>
          </cell>
          <cell r="H111">
            <v>17</v>
          </cell>
          <cell r="I111" t="str">
            <v>16/20</v>
          </cell>
          <cell r="J111" t="str">
            <v>MAT01</v>
          </cell>
          <cell r="K111">
            <v>42402</v>
          </cell>
          <cell r="M111">
            <v>2</v>
          </cell>
          <cell r="T111" t="str">
            <v>Arrêt Maladie</v>
          </cell>
        </row>
        <row r="112">
          <cell r="A112">
            <v>10619</v>
          </cell>
          <cell r="B112" t="str">
            <v>MARTINS SANDRA</v>
          </cell>
          <cell r="C112" t="str">
            <v>Barenia</v>
          </cell>
          <cell r="D112" t="str">
            <v>t</v>
          </cell>
          <cell r="E112" t="str">
            <v>F</v>
          </cell>
          <cell r="F112">
            <v>32</v>
          </cell>
          <cell r="G112" t="str">
            <v>31/40</v>
          </cell>
          <cell r="H112">
            <v>13</v>
          </cell>
          <cell r="I112" t="str">
            <v>11/15</v>
          </cell>
          <cell r="J112" t="str">
            <v>MAS01</v>
          </cell>
          <cell r="K112">
            <v>42380</v>
          </cell>
          <cell r="M112">
            <v>1</v>
          </cell>
          <cell r="T112" t="str">
            <v>Arrêt Maladie</v>
          </cell>
        </row>
        <row r="113">
          <cell r="A113">
            <v>10879</v>
          </cell>
          <cell r="B113" t="str">
            <v>MEDJAHED ZOHRA</v>
          </cell>
          <cell r="C113" t="str">
            <v>Gulliver</v>
          </cell>
          <cell r="D113" t="str">
            <v>t</v>
          </cell>
          <cell r="E113" t="str">
            <v>F</v>
          </cell>
          <cell r="F113">
            <v>40</v>
          </cell>
          <cell r="G113" t="str">
            <v>31/40</v>
          </cell>
          <cell r="H113">
            <v>13</v>
          </cell>
          <cell r="I113" t="str">
            <v>11/15</v>
          </cell>
          <cell r="J113" t="str">
            <v>MEZ01</v>
          </cell>
          <cell r="K113">
            <v>42396</v>
          </cell>
          <cell r="M113">
            <v>1</v>
          </cell>
          <cell r="T113" t="str">
            <v>Arrêt Maladie</v>
          </cell>
        </row>
        <row r="114">
          <cell r="A114">
            <v>81835</v>
          </cell>
          <cell r="B114" t="str">
            <v>MENINO CAROLINE</v>
          </cell>
          <cell r="C114" t="str">
            <v>Evercalf</v>
          </cell>
          <cell r="D114" t="str">
            <v>t</v>
          </cell>
          <cell r="E114" t="str">
            <v>F</v>
          </cell>
          <cell r="F114">
            <v>31</v>
          </cell>
          <cell r="G114" t="str">
            <v>31/40</v>
          </cell>
          <cell r="H114">
            <v>3</v>
          </cell>
          <cell r="I114" t="str">
            <v>2/5</v>
          </cell>
          <cell r="J114" t="str">
            <v>MEC01</v>
          </cell>
          <cell r="K114">
            <v>42395</v>
          </cell>
          <cell r="M114">
            <v>1</v>
          </cell>
          <cell r="T114" t="str">
            <v>Arrêt Maladie</v>
          </cell>
        </row>
        <row r="115">
          <cell r="A115">
            <v>1121</v>
          </cell>
          <cell r="B115" t="str">
            <v>MILONE DAVID</v>
          </cell>
          <cell r="C115" t="str">
            <v>Iris</v>
          </cell>
          <cell r="D115" t="str">
            <v>c</v>
          </cell>
          <cell r="E115" t="str">
            <v>H</v>
          </cell>
          <cell r="F115">
            <v>45</v>
          </cell>
          <cell r="G115" t="str">
            <v>41/50</v>
          </cell>
          <cell r="H115">
            <v>26</v>
          </cell>
          <cell r="I115" t="str">
            <v>26 et plus</v>
          </cell>
          <cell r="J115" t="str">
            <v>MID01</v>
          </cell>
          <cell r="K115">
            <v>42394</v>
          </cell>
          <cell r="M115">
            <v>1</v>
          </cell>
          <cell r="T115" t="str">
            <v>Arrêt Maladie</v>
          </cell>
        </row>
        <row r="116">
          <cell r="A116">
            <v>1121</v>
          </cell>
          <cell r="B116" t="str">
            <v>MILONE DAVID</v>
          </cell>
          <cell r="C116" t="str">
            <v>Iris</v>
          </cell>
          <cell r="D116" t="str">
            <v>c</v>
          </cell>
          <cell r="E116" t="str">
            <v>H</v>
          </cell>
          <cell r="F116">
            <v>45</v>
          </cell>
          <cell r="G116" t="str">
            <v>41/50</v>
          </cell>
          <cell r="H116">
            <v>26</v>
          </cell>
          <cell r="I116" t="str">
            <v>26 et plus</v>
          </cell>
          <cell r="J116" t="str">
            <v>MID01</v>
          </cell>
          <cell r="K116">
            <v>42397</v>
          </cell>
          <cell r="M116">
            <v>1</v>
          </cell>
          <cell r="T116" t="str">
            <v>Arrêt Maladie</v>
          </cell>
        </row>
        <row r="117">
          <cell r="A117">
            <v>1121</v>
          </cell>
          <cell r="B117" t="str">
            <v>MILONE DAVID</v>
          </cell>
          <cell r="C117" t="str">
            <v>Iris</v>
          </cell>
          <cell r="D117" t="str">
            <v>c</v>
          </cell>
          <cell r="E117" t="str">
            <v>H</v>
          </cell>
          <cell r="F117">
            <v>45</v>
          </cell>
          <cell r="G117" t="str">
            <v>41/50</v>
          </cell>
          <cell r="H117">
            <v>26</v>
          </cell>
          <cell r="I117" t="str">
            <v>26 et plus</v>
          </cell>
          <cell r="J117" t="str">
            <v>MID01</v>
          </cell>
          <cell r="K117">
            <v>42401</v>
          </cell>
          <cell r="M117">
            <v>2</v>
          </cell>
          <cell r="T117" t="str">
            <v>Arrêt Maladie</v>
          </cell>
        </row>
        <row r="118">
          <cell r="A118">
            <v>19773</v>
          </cell>
          <cell r="B118" t="str">
            <v>MONATTE PIERRETTE</v>
          </cell>
          <cell r="C118" t="str">
            <v>Saphir</v>
          </cell>
          <cell r="D118" t="str">
            <v>c</v>
          </cell>
          <cell r="E118" t="str">
            <v>F</v>
          </cell>
          <cell r="F118">
            <v>60</v>
          </cell>
          <cell r="G118" t="str">
            <v>51/60</v>
          </cell>
          <cell r="H118">
            <v>27</v>
          </cell>
          <cell r="I118" t="str">
            <v>26 et plus</v>
          </cell>
          <cell r="J118" t="str">
            <v>MOP01</v>
          </cell>
          <cell r="K118">
            <v>42370</v>
          </cell>
          <cell r="M118">
            <v>1</v>
          </cell>
          <cell r="T118" t="str">
            <v>LM</v>
          </cell>
        </row>
        <row r="119">
          <cell r="A119">
            <v>15809</v>
          </cell>
          <cell r="B119" t="str">
            <v>MOUNIB AMELIE</v>
          </cell>
          <cell r="C119" t="str">
            <v>Graphite</v>
          </cell>
          <cell r="D119" t="str">
            <v>s</v>
          </cell>
          <cell r="E119" t="str">
            <v>F</v>
          </cell>
          <cell r="F119">
            <v>31</v>
          </cell>
          <cell r="G119" t="str">
            <v>31/40</v>
          </cell>
          <cell r="H119">
            <v>10</v>
          </cell>
          <cell r="I119" t="str">
            <v>6/10</v>
          </cell>
          <cell r="J119" t="str">
            <v>MOA01</v>
          </cell>
          <cell r="K119">
            <v>42370</v>
          </cell>
          <cell r="M119">
            <v>1</v>
          </cell>
          <cell r="T119" t="str">
            <v>Arrêt Maladie</v>
          </cell>
        </row>
        <row r="120">
          <cell r="A120">
            <v>15809</v>
          </cell>
          <cell r="B120" t="str">
            <v>MOUNIB AMELIE</v>
          </cell>
          <cell r="C120" t="str">
            <v>Graphite</v>
          </cell>
          <cell r="D120" t="str">
            <v>s</v>
          </cell>
          <cell r="E120" t="str">
            <v>F</v>
          </cell>
          <cell r="F120">
            <v>31</v>
          </cell>
          <cell r="G120" t="str">
            <v>31/40</v>
          </cell>
          <cell r="H120">
            <v>10</v>
          </cell>
          <cell r="I120" t="str">
            <v>6/10</v>
          </cell>
          <cell r="J120" t="str">
            <v>MOA01</v>
          </cell>
          <cell r="K120">
            <v>42371</v>
          </cell>
          <cell r="M120">
            <v>1</v>
          </cell>
          <cell r="T120" t="str">
            <v>Arrêt Maladie</v>
          </cell>
        </row>
        <row r="121">
          <cell r="A121">
            <v>84159</v>
          </cell>
          <cell r="B121" t="str">
            <v>NICOLETTI BRIGITTE</v>
          </cell>
          <cell r="C121" t="str">
            <v>croco</v>
          </cell>
          <cell r="D121" t="str">
            <v>t</v>
          </cell>
          <cell r="E121" t="str">
            <v>F</v>
          </cell>
          <cell r="F121">
            <v>40</v>
          </cell>
          <cell r="G121" t="str">
            <v>31/40</v>
          </cell>
          <cell r="H121">
            <v>1</v>
          </cell>
          <cell r="I121" t="str">
            <v>&lt;2</v>
          </cell>
          <cell r="K121">
            <v>42370</v>
          </cell>
          <cell r="M121">
            <v>1</v>
          </cell>
          <cell r="T121" t="str">
            <v>Mi-temps</v>
          </cell>
        </row>
        <row r="122">
          <cell r="A122">
            <v>84159</v>
          </cell>
          <cell r="B122" t="str">
            <v>NICOLETTI BRIGITTE</v>
          </cell>
          <cell r="C122" t="str">
            <v>croco</v>
          </cell>
          <cell r="D122" t="str">
            <v>t</v>
          </cell>
          <cell r="E122" t="str">
            <v>F</v>
          </cell>
          <cell r="F122">
            <v>40</v>
          </cell>
          <cell r="G122" t="str">
            <v>31/40</v>
          </cell>
          <cell r="H122">
            <v>1</v>
          </cell>
          <cell r="I122" t="str">
            <v>&lt;2</v>
          </cell>
          <cell r="K122">
            <v>42401</v>
          </cell>
          <cell r="M122">
            <v>2</v>
          </cell>
          <cell r="T122" t="str">
            <v>Mi-temps</v>
          </cell>
        </row>
        <row r="123">
          <cell r="A123">
            <v>80406</v>
          </cell>
          <cell r="B123" t="str">
            <v>NOUKRI - TEDJAR RANDA</v>
          </cell>
          <cell r="C123" t="str">
            <v>Gulliver</v>
          </cell>
          <cell r="D123" t="str">
            <v>t</v>
          </cell>
          <cell r="E123" t="str">
            <v>F</v>
          </cell>
          <cell r="F123">
            <v>25</v>
          </cell>
          <cell r="G123" t="str">
            <v>21/30</v>
          </cell>
          <cell r="H123">
            <v>4</v>
          </cell>
          <cell r="I123" t="str">
            <v>2/5</v>
          </cell>
          <cell r="J123" t="str">
            <v>NOR01</v>
          </cell>
          <cell r="K123">
            <v>42401</v>
          </cell>
          <cell r="M123">
            <v>2</v>
          </cell>
          <cell r="T123" t="str">
            <v>Arrêt Maladie</v>
          </cell>
        </row>
        <row r="124">
          <cell r="A124">
            <v>5695</v>
          </cell>
          <cell r="B124" t="str">
            <v>PASCAL JEAN PHILIPPE</v>
          </cell>
          <cell r="C124" t="str">
            <v>support table</v>
          </cell>
          <cell r="D124" t="str">
            <v>s</v>
          </cell>
          <cell r="E124" t="str">
            <v>H</v>
          </cell>
          <cell r="F124">
            <v>49</v>
          </cell>
          <cell r="G124" t="str">
            <v>41/50</v>
          </cell>
          <cell r="H124">
            <v>19</v>
          </cell>
          <cell r="I124" t="str">
            <v>16/20</v>
          </cell>
          <cell r="J124" t="str">
            <v>PAJ01</v>
          </cell>
          <cell r="K124">
            <v>42370</v>
          </cell>
          <cell r="M124">
            <v>1</v>
          </cell>
          <cell r="T124" t="str">
            <v>ATT 15</v>
          </cell>
        </row>
        <row r="125">
          <cell r="A125">
            <v>5695</v>
          </cell>
          <cell r="B125" t="str">
            <v>PASCAL JEAN PHILIPPE</v>
          </cell>
          <cell r="C125" t="str">
            <v>support table</v>
          </cell>
          <cell r="D125" t="str">
            <v>s</v>
          </cell>
          <cell r="E125" t="str">
            <v>H</v>
          </cell>
          <cell r="F125">
            <v>49</v>
          </cell>
          <cell r="G125" t="str">
            <v>41/50</v>
          </cell>
          <cell r="H125">
            <v>20</v>
          </cell>
          <cell r="I125" t="str">
            <v>16/20</v>
          </cell>
          <cell r="J125" t="str">
            <v>PAJ01</v>
          </cell>
          <cell r="K125">
            <v>42424</v>
          </cell>
          <cell r="M125">
            <v>2</v>
          </cell>
          <cell r="T125" t="str">
            <v>ATT 15</v>
          </cell>
        </row>
        <row r="126">
          <cell r="A126">
            <v>81187</v>
          </cell>
          <cell r="B126" t="str">
            <v>PAUTREL MORGANE</v>
          </cell>
          <cell r="C126" t="str">
            <v>Swift</v>
          </cell>
          <cell r="D126" t="str">
            <v>t</v>
          </cell>
          <cell r="E126" t="str">
            <v>F</v>
          </cell>
          <cell r="F126">
            <v>31</v>
          </cell>
          <cell r="G126" t="str">
            <v>31/40</v>
          </cell>
          <cell r="H126">
            <v>3</v>
          </cell>
          <cell r="I126" t="str">
            <v>2/5</v>
          </cell>
          <cell r="J126" t="str">
            <v>PAM01</v>
          </cell>
          <cell r="K126">
            <v>42403</v>
          </cell>
          <cell r="M126">
            <v>2</v>
          </cell>
          <cell r="T126" t="str">
            <v>Arrêt Maladie</v>
          </cell>
        </row>
        <row r="127">
          <cell r="A127">
            <v>3840</v>
          </cell>
          <cell r="B127" t="str">
            <v>PERRET-GENTIL ARLETTE</v>
          </cell>
          <cell r="C127" t="str">
            <v>Chamonix</v>
          </cell>
          <cell r="D127" t="str">
            <v>t</v>
          </cell>
          <cell r="E127" t="str">
            <v>F</v>
          </cell>
          <cell r="F127">
            <v>44</v>
          </cell>
          <cell r="G127" t="str">
            <v>41/50</v>
          </cell>
          <cell r="H127">
            <v>24</v>
          </cell>
          <cell r="I127" t="str">
            <v>21/25</v>
          </cell>
          <cell r="J127" t="str">
            <v>PGA01</v>
          </cell>
          <cell r="K127">
            <v>42388</v>
          </cell>
          <cell r="M127">
            <v>1</v>
          </cell>
          <cell r="T127" t="str">
            <v>Arrêt Maladie</v>
          </cell>
        </row>
        <row r="128">
          <cell r="A128">
            <v>18277</v>
          </cell>
          <cell r="B128" t="str">
            <v>REYNAUD MARJOLAINE</v>
          </cell>
          <cell r="C128" t="str">
            <v>swift</v>
          </cell>
          <cell r="D128" t="str">
            <v>t</v>
          </cell>
          <cell r="E128" t="str">
            <v>F</v>
          </cell>
          <cell r="F128">
            <v>31</v>
          </cell>
          <cell r="G128" t="str">
            <v>31/40</v>
          </cell>
          <cell r="H128">
            <v>7</v>
          </cell>
          <cell r="I128" t="str">
            <v>6/10</v>
          </cell>
          <cell r="J128" t="str">
            <v>REM01</v>
          </cell>
          <cell r="K128">
            <v>42380</v>
          </cell>
          <cell r="M128">
            <v>1</v>
          </cell>
          <cell r="T128" t="str">
            <v>Arrêt Maladie</v>
          </cell>
        </row>
        <row r="129">
          <cell r="A129">
            <v>18277</v>
          </cell>
          <cell r="B129" t="str">
            <v>REYNAUD MARJOLAINE</v>
          </cell>
          <cell r="C129" t="str">
            <v>swift</v>
          </cell>
          <cell r="D129" t="str">
            <v>t</v>
          </cell>
          <cell r="E129" t="str">
            <v>F</v>
          </cell>
          <cell r="F129">
            <v>31</v>
          </cell>
          <cell r="G129" t="str">
            <v>31/40</v>
          </cell>
          <cell r="H129">
            <v>7</v>
          </cell>
          <cell r="I129" t="str">
            <v>6/10</v>
          </cell>
          <cell r="J129" t="str">
            <v>REM02</v>
          </cell>
          <cell r="K129">
            <v>42394</v>
          </cell>
          <cell r="M129">
            <v>1</v>
          </cell>
          <cell r="T129" t="str">
            <v>Arrêt Maladie</v>
          </cell>
        </row>
        <row r="130">
          <cell r="A130">
            <v>2525</v>
          </cell>
          <cell r="B130" t="str">
            <v>RICCI ISABELLA</v>
          </cell>
          <cell r="C130" t="str">
            <v>Graphite</v>
          </cell>
          <cell r="D130" t="str">
            <v>c</v>
          </cell>
          <cell r="E130" t="str">
            <v>F</v>
          </cell>
          <cell r="F130">
            <v>52</v>
          </cell>
          <cell r="G130" t="str">
            <v>51/60</v>
          </cell>
          <cell r="H130">
            <v>15</v>
          </cell>
          <cell r="I130" t="str">
            <v>11/15</v>
          </cell>
          <cell r="J130" t="str">
            <v>RII01</v>
          </cell>
          <cell r="K130">
            <v>42387</v>
          </cell>
          <cell r="M130">
            <v>1</v>
          </cell>
          <cell r="T130" t="str">
            <v>Arrêt Maladie</v>
          </cell>
        </row>
        <row r="131">
          <cell r="A131">
            <v>81837</v>
          </cell>
          <cell r="B131" t="str">
            <v>ROUSSET MARLENE</v>
          </cell>
          <cell r="C131" t="str">
            <v>Evercalf</v>
          </cell>
          <cell r="D131" t="str">
            <v>t</v>
          </cell>
          <cell r="E131" t="str">
            <v>F</v>
          </cell>
          <cell r="F131">
            <v>24</v>
          </cell>
          <cell r="G131" t="str">
            <v>21/30</v>
          </cell>
          <cell r="H131">
            <v>3</v>
          </cell>
          <cell r="I131" t="str">
            <v>2/5</v>
          </cell>
          <cell r="J131" t="str">
            <v>ROM01</v>
          </cell>
          <cell r="K131">
            <v>42402</v>
          </cell>
          <cell r="M131">
            <v>2</v>
          </cell>
          <cell r="T131" t="str">
            <v>Arrêt Maladie</v>
          </cell>
        </row>
        <row r="132">
          <cell r="A132">
            <v>81192</v>
          </cell>
          <cell r="B132" t="str">
            <v>RUIZ -LEPLUS celine</v>
          </cell>
          <cell r="C132" t="str">
            <v>Chamonix</v>
          </cell>
          <cell r="D132" t="str">
            <v>t</v>
          </cell>
          <cell r="E132" t="str">
            <v>F</v>
          </cell>
          <cell r="F132">
            <v>24</v>
          </cell>
          <cell r="G132" t="str">
            <v>21/30</v>
          </cell>
          <cell r="H132">
            <v>3</v>
          </cell>
          <cell r="I132" t="str">
            <v>2/5</v>
          </cell>
          <cell r="J132" t="str">
            <v>RUC01</v>
          </cell>
          <cell r="K132">
            <v>42395</v>
          </cell>
          <cell r="M132">
            <v>1</v>
          </cell>
          <cell r="T132" t="str">
            <v>Arrêt Maladie</v>
          </cell>
        </row>
        <row r="133">
          <cell r="A133">
            <v>81192</v>
          </cell>
          <cell r="B133" t="str">
            <v>RUIZ -LEPLUS celine</v>
          </cell>
          <cell r="C133" t="str">
            <v>Chamonix</v>
          </cell>
          <cell r="D133" t="str">
            <v>t</v>
          </cell>
          <cell r="E133" t="str">
            <v>F</v>
          </cell>
          <cell r="F133">
            <v>24</v>
          </cell>
          <cell r="G133" t="str">
            <v>21/30</v>
          </cell>
          <cell r="H133">
            <v>3</v>
          </cell>
          <cell r="I133" t="str">
            <v>2/5</v>
          </cell>
          <cell r="J133" t="str">
            <v>RUC01</v>
          </cell>
          <cell r="K133">
            <v>42403</v>
          </cell>
          <cell r="M133">
            <v>2</v>
          </cell>
          <cell r="T133" t="str">
            <v>Arrêt Maladie</v>
          </cell>
        </row>
        <row r="134">
          <cell r="A134">
            <v>3746</v>
          </cell>
          <cell r="B134" t="str">
            <v>SANCHEZ CHANTAL</v>
          </cell>
          <cell r="C134" t="str">
            <v>chamonix</v>
          </cell>
          <cell r="D134" t="str">
            <v>t</v>
          </cell>
          <cell r="E134" t="str">
            <v>F</v>
          </cell>
          <cell r="F134">
            <v>49</v>
          </cell>
          <cell r="G134" t="str">
            <v>41/50</v>
          </cell>
          <cell r="H134">
            <v>25</v>
          </cell>
          <cell r="I134" t="str">
            <v>21/25</v>
          </cell>
          <cell r="J134" t="str">
            <v>SAC01</v>
          </cell>
          <cell r="K134">
            <v>42376</v>
          </cell>
          <cell r="M134">
            <v>1</v>
          </cell>
          <cell r="T134" t="str">
            <v>Arrêt Maladie</v>
          </cell>
        </row>
        <row r="135">
          <cell r="A135">
            <v>3746</v>
          </cell>
          <cell r="B135" t="str">
            <v>SANCHEZ CHANTAL</v>
          </cell>
          <cell r="C135" t="str">
            <v>chamonix</v>
          </cell>
          <cell r="D135" t="str">
            <v>t</v>
          </cell>
          <cell r="E135" t="str">
            <v>F</v>
          </cell>
          <cell r="F135">
            <v>49</v>
          </cell>
          <cell r="G135" t="str">
            <v>41/50</v>
          </cell>
          <cell r="H135">
            <v>25</v>
          </cell>
          <cell r="I135" t="str">
            <v>21/25</v>
          </cell>
          <cell r="J135" t="str">
            <v>SAC02</v>
          </cell>
          <cell r="K135">
            <v>42391</v>
          </cell>
          <cell r="M135">
            <v>1</v>
          </cell>
          <cell r="T135" t="str">
            <v>Arrêt Maladie</v>
          </cell>
        </row>
        <row r="136">
          <cell r="A136">
            <v>15971</v>
          </cell>
          <cell r="B136" t="str">
            <v>SANCHEZ CINDY</v>
          </cell>
          <cell r="C136" t="str">
            <v>Tosca</v>
          </cell>
          <cell r="D136" t="str">
            <v>c</v>
          </cell>
          <cell r="E136" t="str">
            <v>F</v>
          </cell>
          <cell r="F136">
            <v>33</v>
          </cell>
          <cell r="G136" t="str">
            <v>31/40</v>
          </cell>
          <cell r="H136">
            <v>10</v>
          </cell>
          <cell r="I136" t="str">
            <v>6/10</v>
          </cell>
          <cell r="K136">
            <v>42370</v>
          </cell>
          <cell r="M136">
            <v>1</v>
          </cell>
          <cell r="T136" t="str">
            <v>Mi-temps</v>
          </cell>
        </row>
        <row r="137">
          <cell r="A137">
            <v>15971</v>
          </cell>
          <cell r="B137" t="str">
            <v>SANCHEZ CINDY</v>
          </cell>
          <cell r="C137" t="str">
            <v>Tosca</v>
          </cell>
          <cell r="D137" t="str">
            <v>c</v>
          </cell>
          <cell r="E137" t="str">
            <v>F</v>
          </cell>
          <cell r="F137">
            <v>33</v>
          </cell>
          <cell r="G137" t="str">
            <v>31/40</v>
          </cell>
          <cell r="H137">
            <v>10</v>
          </cell>
          <cell r="I137" t="str">
            <v>6/10</v>
          </cell>
          <cell r="K137">
            <v>42378</v>
          </cell>
          <cell r="M137">
            <v>1</v>
          </cell>
          <cell r="T137" t="str">
            <v>Mi-temps</v>
          </cell>
        </row>
        <row r="138">
          <cell r="A138">
            <v>10919</v>
          </cell>
          <cell r="B138" t="str">
            <v>STANDAERT LAURENCE</v>
          </cell>
          <cell r="C138" t="str">
            <v>Courchevel</v>
          </cell>
          <cell r="D138" t="str">
            <v>t</v>
          </cell>
          <cell r="E138" t="str">
            <v>F</v>
          </cell>
          <cell r="F138">
            <v>46</v>
          </cell>
          <cell r="G138" t="str">
            <v>41/50</v>
          </cell>
          <cell r="H138">
            <v>13</v>
          </cell>
          <cell r="I138" t="str">
            <v>11/15</v>
          </cell>
          <cell r="J138" t="str">
            <v>STL01</v>
          </cell>
          <cell r="K138">
            <v>42380</v>
          </cell>
          <cell r="M138">
            <v>1</v>
          </cell>
          <cell r="T138" t="str">
            <v>Arrêt Maladie</v>
          </cell>
        </row>
        <row r="139">
          <cell r="A139">
            <v>82696</v>
          </cell>
          <cell r="B139" t="str">
            <v>VACA QUENTIN</v>
          </cell>
          <cell r="C139" t="str">
            <v>croco</v>
          </cell>
          <cell r="D139">
            <v>0</v>
          </cell>
          <cell r="E139" t="str">
            <v>H</v>
          </cell>
          <cell r="F139">
            <v>24</v>
          </cell>
          <cell r="G139" t="str">
            <v>21/30</v>
          </cell>
          <cell r="H139">
            <v>2</v>
          </cell>
          <cell r="I139" t="str">
            <v>2/5</v>
          </cell>
          <cell r="K139">
            <v>42370</v>
          </cell>
          <cell r="M139">
            <v>1</v>
          </cell>
          <cell r="T139" t="str">
            <v>Mi-temps</v>
          </cell>
        </row>
        <row r="140">
          <cell r="A140">
            <v>3500</v>
          </cell>
          <cell r="B140" t="str">
            <v>VIALA FREDERIC</v>
          </cell>
          <cell r="C140" t="str">
            <v>Barenia</v>
          </cell>
          <cell r="D140" t="str">
            <v>t</v>
          </cell>
          <cell r="E140" t="str">
            <v>H</v>
          </cell>
          <cell r="F140">
            <v>38</v>
          </cell>
          <cell r="G140" t="str">
            <v>31/40</v>
          </cell>
          <cell r="H140">
            <v>16</v>
          </cell>
          <cell r="I140" t="str">
            <v>16/20</v>
          </cell>
          <cell r="J140" t="str">
            <v>VIF01</v>
          </cell>
          <cell r="K140">
            <v>42373</v>
          </cell>
          <cell r="M140">
            <v>1</v>
          </cell>
          <cell r="T140" t="str">
            <v>Arrêt Maladie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3:Z140" totalsRowShown="0" headerRowDxfId="42">
  <autoFilter ref="A3:Z140"/>
  <sortState ref="A4:Z140">
    <sortCondition ref="B4:B140"/>
    <sortCondition ref="K4:K140"/>
  </sortState>
  <tableColumns count="26">
    <tableColumn id="1" name="Mat." dataDxfId="41"/>
    <tableColumn id="2" name="Nom Prénom" dataDxfId="40">
      <calculatedColumnFormula>VLOOKUP(A4,'[1]BDD RH'!$A$9:$W$453,2,FALSE)</calculatedColumnFormula>
    </tableColumn>
    <tableColumn id="3" name="Atelier" dataDxfId="39">
      <calculatedColumnFormula>VLOOKUP(A4,'[1]BDD RH'!$A$9:$W$453,16,FALSE)</calculatedColumnFormula>
    </tableColumn>
    <tableColumn id="4" name="secteur" dataDxfId="38">
      <calculatedColumnFormula>VLOOKUP(A4,'[1]BDD RH'!$A$9:$W$453,4,FALSE)</calculatedColumnFormula>
    </tableColumn>
    <tableColumn id="5" name="sexe" dataDxfId="37">
      <calculatedColumnFormula>VLOOKUP(A4,'[1]BDD RH'!$A$9:$W$453,3,FALSE)</calculatedColumnFormula>
    </tableColumn>
    <tableColumn id="6" name="Age" dataDxfId="36">
      <calculatedColumnFormula>DATEDIF((VLOOKUP(A4,'[1]BDD RH'!$A$2:$W$485,7,FALSE)),K4,"y")</calculatedColumnFormula>
    </tableColumn>
    <tableColumn id="7" name="tranche d'âge" dataDxfId="35">
      <calculatedColumnFormula>IF(F4&lt;=20,"&lt;=20",IF(F4&lt;=30,"21/30",IF(F4&lt;=40,"31/40",IF(F4&lt;=50,"41/50",IF(F4&lt;=60,"51/60",IF(F4&gt;60,"61 et plus",FALSE))))))</calculatedColumnFormula>
    </tableColumn>
    <tableColumn id="8" name="Ancienneté" dataDxfId="34">
      <calculatedColumnFormula>DATEDIF((VLOOKUP(A4,'[1]BDD RH'!$A$2:$W$485,11,FALSE)),K4,"y")</calculatedColumnFormula>
    </tableColumn>
    <tableColumn id="9" name="Categorie ancienneté" dataDxfId="33">
      <calculatedColumnFormula>IF(H4&lt;2,"&lt;2",IF(H4&lt;6,"2/5",IF(H4&lt;11,"6/10",IF(H4&lt;16,"11/15",IF(H4&lt;21,"16/20",IF(H4&lt;26,"21/25",IF(H4&gt;25,"26 et plus",FALSE)))))))</calculatedColumnFormula>
    </tableColumn>
    <tableColumn id="10" name="arret N°  _x000a_en 2016" dataDxfId="32"/>
    <tableColumn id="11" name="Début" dataDxfId="31"/>
    <tableColumn id="12" name="Fin" dataDxfId="30"/>
    <tableColumn id="13" name="Mois du début de l'arrêt" dataDxfId="29">
      <calculatedColumnFormula>MONTH(K4)</calculatedColumnFormula>
    </tableColumn>
    <tableColumn id="14" name="Mois de fin de l'arrêt" dataDxfId="28">
      <calculatedColumnFormula>MONTH(L4)</calculatedColumnFormula>
    </tableColumn>
    <tableColumn id="15" name="Nombre de jours M" dataDxfId="27">
      <calculatedColumnFormula>IF(N4-M4=0,NETWORKDAYS(K4,L4,[1]Congés!$D$2:$D$26),NETWORKDAYS(K4,EOMONTH(K4,0),[1]Congés!$D$2:$D$26))</calculatedColumnFormula>
    </tableColumn>
    <tableColumn id="16" name="Nombre de jours M+1" dataDxfId="26">
      <calculatedColumnFormula>IF(N4-M4=0,0,IF(N4-M4=1,NETWORKDAYS(K4,L4,[1]Congés!$D$2:$D$160)-O4,IF(N4-M4=2,NETWORKDAYS(K4,EOMONTH(K4,1),[1]Congés!$D$2:$D$160)-O4,IF(N4-M4=3,NETWORKDAYS(K4,EOMONTH(K4,1),[1]Congés!$D$2:$D$160)-O4))))</calculatedColumnFormula>
    </tableColumn>
    <tableColumn id="17" name="Nombre de jours M+2" dataDxfId="25">
      <calculatedColumnFormula>IF(N4-M4&lt;2,0,IF(N4-M4=2,NETWORKDAYS(K4,L4,[1]Congés!$D$2:$D$160)-P4-O4,IF(N4-M4=3,NETWORKDAYS(K4,EOMONTH(K4,2),[1]Congés!$D$2:$D$160)-P4-O4)))</calculatedColumnFormula>
    </tableColumn>
    <tableColumn id="18" name="Nombre de jours M+3" dataDxfId="24">
      <calculatedColumnFormula>IF(N4-M4&lt;3,0,NETWORKDAYS(K4,L4,[1]Congés!$D$2:$D$160)-Q4-P4-O4)</calculatedColumnFormula>
    </tableColumn>
    <tableColumn id="19" name="Nombre jours arrêts" dataDxfId="23">
      <calculatedColumnFormula>NETWORKDAYS(K4,L4,[1]Congés!C$2:C$160)</calculatedColumnFormula>
    </tableColumn>
    <tableColumn id="20" name="type d'arrêt"/>
    <tableColumn id="21" name="Date de début de MT/LM/AM" dataDxfId="22"/>
    <tableColumn id="22" name="Classification arrêts" dataDxfId="21">
      <calculatedColumnFormula>IF(S4&lt;3,"1) 1 à 2 jours",IF(S4&lt;5,"2) 3 à 4 jours",IF(S4=5,"3) 5 jours",IF(S4&lt;=10,"4) 6 à 10 jours",IF(S4&gt;10,"5) plus de 10 jours")))))</calculatedColumnFormula>
    </tableColumn>
    <tableColumn id="23" name="suite"/>
    <tableColumn id="24" name="VM le "/>
    <tableColumn id="25" name="infos_x000a_nbre jrs arret calendaire" dataDxfId="20">
      <calculatedColumnFormula>L4-K4+1</calculatedColumnFormula>
    </tableColumn>
    <tableColumn id="27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2" displayName="Tableau12" ref="A1:M15" totalsRowShown="0" dataDxfId="19">
  <autoFilter ref="A1:M15"/>
  <tableColumns count="13">
    <tableColumn id="1" name=" "/>
    <tableColumn id="2" name="janvier" dataDxfId="18"/>
    <tableColumn id="3" name="février" dataDxfId="17"/>
    <tableColumn id="4" name="mars" dataDxfId="16"/>
    <tableColumn id="5" name="avril" dataDxfId="15"/>
    <tableColumn id="6" name="mai" dataDxfId="14"/>
    <tableColumn id="7" name="juin" dataDxfId="13"/>
    <tableColumn id="8" name="juillet" dataDxfId="12"/>
    <tableColumn id="9" name="août" dataDxfId="11"/>
    <tableColumn id="10" name="septembre" dataDxfId="10"/>
    <tableColumn id="11" name="octobre" dataDxfId="9"/>
    <tableColumn id="12" name="novembre" dataDxfId="8"/>
    <tableColumn id="13" name="décembre" dataDxfId="7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13" displayName="Tableau13" ref="A20:E34" totalsRowShown="0" dataDxfId="6">
  <autoFilter ref="A20:E34"/>
  <tableColumns count="5">
    <tableColumn id="1" name=" "/>
    <tableColumn id="2" name="1 er trimestre" dataDxfId="5"/>
    <tableColumn id="3" name="2 er trimestre" dataDxfId="4"/>
    <tableColumn id="4" name="3 er trimestre" dataDxfId="3"/>
    <tableColumn id="5" name="4 er trimestre" dataDxfId="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14" displayName="Tableau14" ref="H20:I34" totalsRowShown="0">
  <autoFilter ref="H20:I34"/>
  <tableColumns count="2">
    <tableColumn id="1" name=" "/>
    <tableColumn id="2" name="Total annuel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C298"/>
  <sheetViews>
    <sheetView zoomScale="90" zoomScaleNormal="90" workbookViewId="0">
      <pane ySplit="3" topLeftCell="A169" activePane="bottomLeft" state="frozen"/>
      <selection pane="bottomLeft" activeCell="B17" sqref="B17:C140"/>
    </sheetView>
  </sheetViews>
  <sheetFormatPr baseColWidth="10" defaultRowHeight="14.4"/>
  <cols>
    <col min="1" max="1" width="8.109375" style="3" customWidth="1"/>
    <col min="2" max="2" width="24.33203125" style="5" customWidth="1"/>
    <col min="3" max="3" width="14.6640625" style="3" customWidth="1"/>
    <col min="4" max="4" width="6.109375" style="3" customWidth="1"/>
    <col min="5" max="5" width="4.6640625" style="3" customWidth="1"/>
    <col min="6" max="6" width="5.5546875" style="3" customWidth="1"/>
    <col min="7" max="7" width="9" style="3" customWidth="1"/>
    <col min="8" max="8" width="7.21875" style="3" customWidth="1"/>
    <col min="9" max="9" width="11" style="3" customWidth="1"/>
    <col min="10" max="10" width="11.5546875" style="3" customWidth="1"/>
    <col min="11" max="12" width="11.44140625" style="6" customWidth="1"/>
    <col min="13" max="13" width="7.109375" style="3" customWidth="1"/>
    <col min="14" max="14" width="6.88671875" style="3" customWidth="1"/>
    <col min="15" max="15" width="5.6640625" style="3" customWidth="1"/>
    <col min="16" max="16" width="5.44140625" style="3" customWidth="1"/>
    <col min="17" max="17" width="5.33203125" style="3" customWidth="1"/>
    <col min="18" max="18" width="5.88671875" style="3" customWidth="1"/>
    <col min="19" max="19" width="6.6640625" style="7" customWidth="1"/>
    <col min="20" max="20" width="16" customWidth="1"/>
    <col min="21" max="21" width="13.5546875" style="8" customWidth="1"/>
    <col min="22" max="22" width="20.44140625" customWidth="1"/>
    <col min="23" max="23" width="15" style="3" customWidth="1"/>
    <col min="24" max="24" width="14.33203125" customWidth="1"/>
    <col min="25" max="25" width="7.109375" customWidth="1"/>
    <col min="257" max="257" width="8.109375" customWidth="1"/>
    <col min="258" max="258" width="24.33203125" customWidth="1"/>
    <col min="259" max="259" width="14.6640625" customWidth="1"/>
    <col min="260" max="260" width="6.109375" customWidth="1"/>
    <col min="261" max="261" width="4.6640625" customWidth="1"/>
    <col min="262" max="262" width="5.5546875" customWidth="1"/>
    <col min="263" max="263" width="9" customWidth="1"/>
    <col min="264" max="264" width="7.21875" customWidth="1"/>
    <col min="265" max="265" width="11" customWidth="1"/>
    <col min="266" max="266" width="11.5546875" customWidth="1"/>
    <col min="267" max="268" width="11.44140625" customWidth="1"/>
    <col min="269" max="269" width="7.109375" customWidth="1"/>
    <col min="270" max="270" width="6.88671875" customWidth="1"/>
    <col min="271" max="271" width="5.6640625" customWidth="1"/>
    <col min="272" max="272" width="5.44140625" customWidth="1"/>
    <col min="273" max="273" width="5.33203125" customWidth="1"/>
    <col min="274" max="274" width="5.88671875" customWidth="1"/>
    <col min="275" max="275" width="6.6640625" customWidth="1"/>
    <col min="276" max="276" width="16" customWidth="1"/>
    <col min="277" max="277" width="13.5546875" customWidth="1"/>
    <col min="278" max="278" width="20.44140625" customWidth="1"/>
    <col min="279" max="279" width="15" customWidth="1"/>
    <col min="280" max="280" width="14.33203125" customWidth="1"/>
    <col min="281" max="281" width="7.109375" customWidth="1"/>
    <col min="513" max="513" width="8.109375" customWidth="1"/>
    <col min="514" max="514" width="24.33203125" customWidth="1"/>
    <col min="515" max="515" width="14.6640625" customWidth="1"/>
    <col min="516" max="516" width="6.109375" customWidth="1"/>
    <col min="517" max="517" width="4.6640625" customWidth="1"/>
    <col min="518" max="518" width="5.5546875" customWidth="1"/>
    <col min="519" max="519" width="9" customWidth="1"/>
    <col min="520" max="520" width="7.21875" customWidth="1"/>
    <col min="521" max="521" width="11" customWidth="1"/>
    <col min="522" max="522" width="11.5546875" customWidth="1"/>
    <col min="523" max="524" width="11.44140625" customWidth="1"/>
    <col min="525" max="525" width="7.109375" customWidth="1"/>
    <col min="526" max="526" width="6.88671875" customWidth="1"/>
    <col min="527" max="527" width="5.6640625" customWidth="1"/>
    <col min="528" max="528" width="5.44140625" customWidth="1"/>
    <col min="529" max="529" width="5.33203125" customWidth="1"/>
    <col min="530" max="530" width="5.88671875" customWidth="1"/>
    <col min="531" max="531" width="6.6640625" customWidth="1"/>
    <col min="532" max="532" width="16" customWidth="1"/>
    <col min="533" max="533" width="13.5546875" customWidth="1"/>
    <col min="534" max="534" width="20.44140625" customWidth="1"/>
    <col min="535" max="535" width="15" customWidth="1"/>
    <col min="536" max="536" width="14.33203125" customWidth="1"/>
    <col min="537" max="537" width="7.109375" customWidth="1"/>
    <col min="769" max="769" width="8.109375" customWidth="1"/>
    <col min="770" max="770" width="24.33203125" customWidth="1"/>
    <col min="771" max="771" width="14.6640625" customWidth="1"/>
    <col min="772" max="772" width="6.109375" customWidth="1"/>
    <col min="773" max="773" width="4.6640625" customWidth="1"/>
    <col min="774" max="774" width="5.5546875" customWidth="1"/>
    <col min="775" max="775" width="9" customWidth="1"/>
    <col min="776" max="776" width="7.21875" customWidth="1"/>
    <col min="777" max="777" width="11" customWidth="1"/>
    <col min="778" max="778" width="11.5546875" customWidth="1"/>
    <col min="779" max="780" width="11.44140625" customWidth="1"/>
    <col min="781" max="781" width="7.109375" customWidth="1"/>
    <col min="782" max="782" width="6.88671875" customWidth="1"/>
    <col min="783" max="783" width="5.6640625" customWidth="1"/>
    <col min="784" max="784" width="5.44140625" customWidth="1"/>
    <col min="785" max="785" width="5.33203125" customWidth="1"/>
    <col min="786" max="786" width="5.88671875" customWidth="1"/>
    <col min="787" max="787" width="6.6640625" customWidth="1"/>
    <col min="788" max="788" width="16" customWidth="1"/>
    <col min="789" max="789" width="13.5546875" customWidth="1"/>
    <col min="790" max="790" width="20.44140625" customWidth="1"/>
    <col min="791" max="791" width="15" customWidth="1"/>
    <col min="792" max="792" width="14.33203125" customWidth="1"/>
    <col min="793" max="793" width="7.109375" customWidth="1"/>
    <col min="1025" max="1025" width="8.109375" customWidth="1"/>
    <col min="1026" max="1026" width="24.33203125" customWidth="1"/>
    <col min="1027" max="1027" width="14.6640625" customWidth="1"/>
    <col min="1028" max="1028" width="6.109375" customWidth="1"/>
    <col min="1029" max="1029" width="4.6640625" customWidth="1"/>
    <col min="1030" max="1030" width="5.5546875" customWidth="1"/>
    <col min="1031" max="1031" width="9" customWidth="1"/>
    <col min="1032" max="1032" width="7.21875" customWidth="1"/>
    <col min="1033" max="1033" width="11" customWidth="1"/>
    <col min="1034" max="1034" width="11.5546875" customWidth="1"/>
    <col min="1035" max="1036" width="11.44140625" customWidth="1"/>
    <col min="1037" max="1037" width="7.109375" customWidth="1"/>
    <col min="1038" max="1038" width="6.88671875" customWidth="1"/>
    <col min="1039" max="1039" width="5.6640625" customWidth="1"/>
    <col min="1040" max="1040" width="5.44140625" customWidth="1"/>
    <col min="1041" max="1041" width="5.33203125" customWidth="1"/>
    <col min="1042" max="1042" width="5.88671875" customWidth="1"/>
    <col min="1043" max="1043" width="6.6640625" customWidth="1"/>
    <col min="1044" max="1044" width="16" customWidth="1"/>
    <col min="1045" max="1045" width="13.5546875" customWidth="1"/>
    <col min="1046" max="1046" width="20.44140625" customWidth="1"/>
    <col min="1047" max="1047" width="15" customWidth="1"/>
    <col min="1048" max="1048" width="14.33203125" customWidth="1"/>
    <col min="1049" max="1049" width="7.109375" customWidth="1"/>
    <col min="1281" max="1281" width="8.109375" customWidth="1"/>
    <col min="1282" max="1282" width="24.33203125" customWidth="1"/>
    <col min="1283" max="1283" width="14.6640625" customWidth="1"/>
    <col min="1284" max="1284" width="6.109375" customWidth="1"/>
    <col min="1285" max="1285" width="4.6640625" customWidth="1"/>
    <col min="1286" max="1286" width="5.5546875" customWidth="1"/>
    <col min="1287" max="1287" width="9" customWidth="1"/>
    <col min="1288" max="1288" width="7.21875" customWidth="1"/>
    <col min="1289" max="1289" width="11" customWidth="1"/>
    <col min="1290" max="1290" width="11.5546875" customWidth="1"/>
    <col min="1291" max="1292" width="11.44140625" customWidth="1"/>
    <col min="1293" max="1293" width="7.109375" customWidth="1"/>
    <col min="1294" max="1294" width="6.88671875" customWidth="1"/>
    <col min="1295" max="1295" width="5.6640625" customWidth="1"/>
    <col min="1296" max="1296" width="5.44140625" customWidth="1"/>
    <col min="1297" max="1297" width="5.33203125" customWidth="1"/>
    <col min="1298" max="1298" width="5.88671875" customWidth="1"/>
    <col min="1299" max="1299" width="6.6640625" customWidth="1"/>
    <col min="1300" max="1300" width="16" customWidth="1"/>
    <col min="1301" max="1301" width="13.5546875" customWidth="1"/>
    <col min="1302" max="1302" width="20.44140625" customWidth="1"/>
    <col min="1303" max="1303" width="15" customWidth="1"/>
    <col min="1304" max="1304" width="14.33203125" customWidth="1"/>
    <col min="1305" max="1305" width="7.109375" customWidth="1"/>
    <col min="1537" max="1537" width="8.109375" customWidth="1"/>
    <col min="1538" max="1538" width="24.33203125" customWidth="1"/>
    <col min="1539" max="1539" width="14.6640625" customWidth="1"/>
    <col min="1540" max="1540" width="6.109375" customWidth="1"/>
    <col min="1541" max="1541" width="4.6640625" customWidth="1"/>
    <col min="1542" max="1542" width="5.5546875" customWidth="1"/>
    <col min="1543" max="1543" width="9" customWidth="1"/>
    <col min="1544" max="1544" width="7.21875" customWidth="1"/>
    <col min="1545" max="1545" width="11" customWidth="1"/>
    <col min="1546" max="1546" width="11.5546875" customWidth="1"/>
    <col min="1547" max="1548" width="11.44140625" customWidth="1"/>
    <col min="1549" max="1549" width="7.109375" customWidth="1"/>
    <col min="1550" max="1550" width="6.88671875" customWidth="1"/>
    <col min="1551" max="1551" width="5.6640625" customWidth="1"/>
    <col min="1552" max="1552" width="5.44140625" customWidth="1"/>
    <col min="1553" max="1553" width="5.33203125" customWidth="1"/>
    <col min="1554" max="1554" width="5.88671875" customWidth="1"/>
    <col min="1555" max="1555" width="6.6640625" customWidth="1"/>
    <col min="1556" max="1556" width="16" customWidth="1"/>
    <col min="1557" max="1557" width="13.5546875" customWidth="1"/>
    <col min="1558" max="1558" width="20.44140625" customWidth="1"/>
    <col min="1559" max="1559" width="15" customWidth="1"/>
    <col min="1560" max="1560" width="14.33203125" customWidth="1"/>
    <col min="1561" max="1561" width="7.109375" customWidth="1"/>
    <col min="1793" max="1793" width="8.109375" customWidth="1"/>
    <col min="1794" max="1794" width="24.33203125" customWidth="1"/>
    <col min="1795" max="1795" width="14.6640625" customWidth="1"/>
    <col min="1796" max="1796" width="6.109375" customWidth="1"/>
    <col min="1797" max="1797" width="4.6640625" customWidth="1"/>
    <col min="1798" max="1798" width="5.5546875" customWidth="1"/>
    <col min="1799" max="1799" width="9" customWidth="1"/>
    <col min="1800" max="1800" width="7.21875" customWidth="1"/>
    <col min="1801" max="1801" width="11" customWidth="1"/>
    <col min="1802" max="1802" width="11.5546875" customWidth="1"/>
    <col min="1803" max="1804" width="11.44140625" customWidth="1"/>
    <col min="1805" max="1805" width="7.109375" customWidth="1"/>
    <col min="1806" max="1806" width="6.88671875" customWidth="1"/>
    <col min="1807" max="1807" width="5.6640625" customWidth="1"/>
    <col min="1808" max="1808" width="5.44140625" customWidth="1"/>
    <col min="1809" max="1809" width="5.33203125" customWidth="1"/>
    <col min="1810" max="1810" width="5.88671875" customWidth="1"/>
    <col min="1811" max="1811" width="6.6640625" customWidth="1"/>
    <col min="1812" max="1812" width="16" customWidth="1"/>
    <col min="1813" max="1813" width="13.5546875" customWidth="1"/>
    <col min="1814" max="1814" width="20.44140625" customWidth="1"/>
    <col min="1815" max="1815" width="15" customWidth="1"/>
    <col min="1816" max="1816" width="14.33203125" customWidth="1"/>
    <col min="1817" max="1817" width="7.109375" customWidth="1"/>
    <col min="2049" max="2049" width="8.109375" customWidth="1"/>
    <col min="2050" max="2050" width="24.33203125" customWidth="1"/>
    <col min="2051" max="2051" width="14.6640625" customWidth="1"/>
    <col min="2052" max="2052" width="6.109375" customWidth="1"/>
    <col min="2053" max="2053" width="4.6640625" customWidth="1"/>
    <col min="2054" max="2054" width="5.5546875" customWidth="1"/>
    <col min="2055" max="2055" width="9" customWidth="1"/>
    <col min="2056" max="2056" width="7.21875" customWidth="1"/>
    <col min="2057" max="2057" width="11" customWidth="1"/>
    <col min="2058" max="2058" width="11.5546875" customWidth="1"/>
    <col min="2059" max="2060" width="11.44140625" customWidth="1"/>
    <col min="2061" max="2061" width="7.109375" customWidth="1"/>
    <col min="2062" max="2062" width="6.88671875" customWidth="1"/>
    <col min="2063" max="2063" width="5.6640625" customWidth="1"/>
    <col min="2064" max="2064" width="5.44140625" customWidth="1"/>
    <col min="2065" max="2065" width="5.33203125" customWidth="1"/>
    <col min="2066" max="2066" width="5.88671875" customWidth="1"/>
    <col min="2067" max="2067" width="6.6640625" customWidth="1"/>
    <col min="2068" max="2068" width="16" customWidth="1"/>
    <col min="2069" max="2069" width="13.5546875" customWidth="1"/>
    <col min="2070" max="2070" width="20.44140625" customWidth="1"/>
    <col min="2071" max="2071" width="15" customWidth="1"/>
    <col min="2072" max="2072" width="14.33203125" customWidth="1"/>
    <col min="2073" max="2073" width="7.109375" customWidth="1"/>
    <col min="2305" max="2305" width="8.109375" customWidth="1"/>
    <col min="2306" max="2306" width="24.33203125" customWidth="1"/>
    <col min="2307" max="2307" width="14.6640625" customWidth="1"/>
    <col min="2308" max="2308" width="6.109375" customWidth="1"/>
    <col min="2309" max="2309" width="4.6640625" customWidth="1"/>
    <col min="2310" max="2310" width="5.5546875" customWidth="1"/>
    <col min="2311" max="2311" width="9" customWidth="1"/>
    <col min="2312" max="2312" width="7.21875" customWidth="1"/>
    <col min="2313" max="2313" width="11" customWidth="1"/>
    <col min="2314" max="2314" width="11.5546875" customWidth="1"/>
    <col min="2315" max="2316" width="11.44140625" customWidth="1"/>
    <col min="2317" max="2317" width="7.109375" customWidth="1"/>
    <col min="2318" max="2318" width="6.88671875" customWidth="1"/>
    <col min="2319" max="2319" width="5.6640625" customWidth="1"/>
    <col min="2320" max="2320" width="5.44140625" customWidth="1"/>
    <col min="2321" max="2321" width="5.33203125" customWidth="1"/>
    <col min="2322" max="2322" width="5.88671875" customWidth="1"/>
    <col min="2323" max="2323" width="6.6640625" customWidth="1"/>
    <col min="2324" max="2324" width="16" customWidth="1"/>
    <col min="2325" max="2325" width="13.5546875" customWidth="1"/>
    <col min="2326" max="2326" width="20.44140625" customWidth="1"/>
    <col min="2327" max="2327" width="15" customWidth="1"/>
    <col min="2328" max="2328" width="14.33203125" customWidth="1"/>
    <col min="2329" max="2329" width="7.109375" customWidth="1"/>
    <col min="2561" max="2561" width="8.109375" customWidth="1"/>
    <col min="2562" max="2562" width="24.33203125" customWidth="1"/>
    <col min="2563" max="2563" width="14.6640625" customWidth="1"/>
    <col min="2564" max="2564" width="6.109375" customWidth="1"/>
    <col min="2565" max="2565" width="4.6640625" customWidth="1"/>
    <col min="2566" max="2566" width="5.5546875" customWidth="1"/>
    <col min="2567" max="2567" width="9" customWidth="1"/>
    <col min="2568" max="2568" width="7.21875" customWidth="1"/>
    <col min="2569" max="2569" width="11" customWidth="1"/>
    <col min="2570" max="2570" width="11.5546875" customWidth="1"/>
    <col min="2571" max="2572" width="11.44140625" customWidth="1"/>
    <col min="2573" max="2573" width="7.109375" customWidth="1"/>
    <col min="2574" max="2574" width="6.88671875" customWidth="1"/>
    <col min="2575" max="2575" width="5.6640625" customWidth="1"/>
    <col min="2576" max="2576" width="5.44140625" customWidth="1"/>
    <col min="2577" max="2577" width="5.33203125" customWidth="1"/>
    <col min="2578" max="2578" width="5.88671875" customWidth="1"/>
    <col min="2579" max="2579" width="6.6640625" customWidth="1"/>
    <col min="2580" max="2580" width="16" customWidth="1"/>
    <col min="2581" max="2581" width="13.5546875" customWidth="1"/>
    <col min="2582" max="2582" width="20.44140625" customWidth="1"/>
    <col min="2583" max="2583" width="15" customWidth="1"/>
    <col min="2584" max="2584" width="14.33203125" customWidth="1"/>
    <col min="2585" max="2585" width="7.109375" customWidth="1"/>
    <col min="2817" max="2817" width="8.109375" customWidth="1"/>
    <col min="2818" max="2818" width="24.33203125" customWidth="1"/>
    <col min="2819" max="2819" width="14.6640625" customWidth="1"/>
    <col min="2820" max="2820" width="6.109375" customWidth="1"/>
    <col min="2821" max="2821" width="4.6640625" customWidth="1"/>
    <col min="2822" max="2822" width="5.5546875" customWidth="1"/>
    <col min="2823" max="2823" width="9" customWidth="1"/>
    <col min="2824" max="2824" width="7.21875" customWidth="1"/>
    <col min="2825" max="2825" width="11" customWidth="1"/>
    <col min="2826" max="2826" width="11.5546875" customWidth="1"/>
    <col min="2827" max="2828" width="11.44140625" customWidth="1"/>
    <col min="2829" max="2829" width="7.109375" customWidth="1"/>
    <col min="2830" max="2830" width="6.88671875" customWidth="1"/>
    <col min="2831" max="2831" width="5.6640625" customWidth="1"/>
    <col min="2832" max="2832" width="5.44140625" customWidth="1"/>
    <col min="2833" max="2833" width="5.33203125" customWidth="1"/>
    <col min="2834" max="2834" width="5.88671875" customWidth="1"/>
    <col min="2835" max="2835" width="6.6640625" customWidth="1"/>
    <col min="2836" max="2836" width="16" customWidth="1"/>
    <col min="2837" max="2837" width="13.5546875" customWidth="1"/>
    <col min="2838" max="2838" width="20.44140625" customWidth="1"/>
    <col min="2839" max="2839" width="15" customWidth="1"/>
    <col min="2840" max="2840" width="14.33203125" customWidth="1"/>
    <col min="2841" max="2841" width="7.109375" customWidth="1"/>
    <col min="3073" max="3073" width="8.109375" customWidth="1"/>
    <col min="3074" max="3074" width="24.33203125" customWidth="1"/>
    <col min="3075" max="3075" width="14.6640625" customWidth="1"/>
    <col min="3076" max="3076" width="6.109375" customWidth="1"/>
    <col min="3077" max="3077" width="4.6640625" customWidth="1"/>
    <col min="3078" max="3078" width="5.5546875" customWidth="1"/>
    <col min="3079" max="3079" width="9" customWidth="1"/>
    <col min="3080" max="3080" width="7.21875" customWidth="1"/>
    <col min="3081" max="3081" width="11" customWidth="1"/>
    <col min="3082" max="3082" width="11.5546875" customWidth="1"/>
    <col min="3083" max="3084" width="11.44140625" customWidth="1"/>
    <col min="3085" max="3085" width="7.109375" customWidth="1"/>
    <col min="3086" max="3086" width="6.88671875" customWidth="1"/>
    <col min="3087" max="3087" width="5.6640625" customWidth="1"/>
    <col min="3088" max="3088" width="5.44140625" customWidth="1"/>
    <col min="3089" max="3089" width="5.33203125" customWidth="1"/>
    <col min="3090" max="3090" width="5.88671875" customWidth="1"/>
    <col min="3091" max="3091" width="6.6640625" customWidth="1"/>
    <col min="3092" max="3092" width="16" customWidth="1"/>
    <col min="3093" max="3093" width="13.5546875" customWidth="1"/>
    <col min="3094" max="3094" width="20.44140625" customWidth="1"/>
    <col min="3095" max="3095" width="15" customWidth="1"/>
    <col min="3096" max="3096" width="14.33203125" customWidth="1"/>
    <col min="3097" max="3097" width="7.109375" customWidth="1"/>
    <col min="3329" max="3329" width="8.109375" customWidth="1"/>
    <col min="3330" max="3330" width="24.33203125" customWidth="1"/>
    <col min="3331" max="3331" width="14.6640625" customWidth="1"/>
    <col min="3332" max="3332" width="6.109375" customWidth="1"/>
    <col min="3333" max="3333" width="4.6640625" customWidth="1"/>
    <col min="3334" max="3334" width="5.5546875" customWidth="1"/>
    <col min="3335" max="3335" width="9" customWidth="1"/>
    <col min="3336" max="3336" width="7.21875" customWidth="1"/>
    <col min="3337" max="3337" width="11" customWidth="1"/>
    <col min="3338" max="3338" width="11.5546875" customWidth="1"/>
    <col min="3339" max="3340" width="11.44140625" customWidth="1"/>
    <col min="3341" max="3341" width="7.109375" customWidth="1"/>
    <col min="3342" max="3342" width="6.88671875" customWidth="1"/>
    <col min="3343" max="3343" width="5.6640625" customWidth="1"/>
    <col min="3344" max="3344" width="5.44140625" customWidth="1"/>
    <col min="3345" max="3345" width="5.33203125" customWidth="1"/>
    <col min="3346" max="3346" width="5.88671875" customWidth="1"/>
    <col min="3347" max="3347" width="6.6640625" customWidth="1"/>
    <col min="3348" max="3348" width="16" customWidth="1"/>
    <col min="3349" max="3349" width="13.5546875" customWidth="1"/>
    <col min="3350" max="3350" width="20.44140625" customWidth="1"/>
    <col min="3351" max="3351" width="15" customWidth="1"/>
    <col min="3352" max="3352" width="14.33203125" customWidth="1"/>
    <col min="3353" max="3353" width="7.109375" customWidth="1"/>
    <col min="3585" max="3585" width="8.109375" customWidth="1"/>
    <col min="3586" max="3586" width="24.33203125" customWidth="1"/>
    <col min="3587" max="3587" width="14.6640625" customWidth="1"/>
    <col min="3588" max="3588" width="6.109375" customWidth="1"/>
    <col min="3589" max="3589" width="4.6640625" customWidth="1"/>
    <col min="3590" max="3590" width="5.5546875" customWidth="1"/>
    <col min="3591" max="3591" width="9" customWidth="1"/>
    <col min="3592" max="3592" width="7.21875" customWidth="1"/>
    <col min="3593" max="3593" width="11" customWidth="1"/>
    <col min="3594" max="3594" width="11.5546875" customWidth="1"/>
    <col min="3595" max="3596" width="11.44140625" customWidth="1"/>
    <col min="3597" max="3597" width="7.109375" customWidth="1"/>
    <col min="3598" max="3598" width="6.88671875" customWidth="1"/>
    <col min="3599" max="3599" width="5.6640625" customWidth="1"/>
    <col min="3600" max="3600" width="5.44140625" customWidth="1"/>
    <col min="3601" max="3601" width="5.33203125" customWidth="1"/>
    <col min="3602" max="3602" width="5.88671875" customWidth="1"/>
    <col min="3603" max="3603" width="6.6640625" customWidth="1"/>
    <col min="3604" max="3604" width="16" customWidth="1"/>
    <col min="3605" max="3605" width="13.5546875" customWidth="1"/>
    <col min="3606" max="3606" width="20.44140625" customWidth="1"/>
    <col min="3607" max="3607" width="15" customWidth="1"/>
    <col min="3608" max="3608" width="14.33203125" customWidth="1"/>
    <col min="3609" max="3609" width="7.109375" customWidth="1"/>
    <col min="3841" max="3841" width="8.109375" customWidth="1"/>
    <col min="3842" max="3842" width="24.33203125" customWidth="1"/>
    <col min="3843" max="3843" width="14.6640625" customWidth="1"/>
    <col min="3844" max="3844" width="6.109375" customWidth="1"/>
    <col min="3845" max="3845" width="4.6640625" customWidth="1"/>
    <col min="3846" max="3846" width="5.5546875" customWidth="1"/>
    <col min="3847" max="3847" width="9" customWidth="1"/>
    <col min="3848" max="3848" width="7.21875" customWidth="1"/>
    <col min="3849" max="3849" width="11" customWidth="1"/>
    <col min="3850" max="3850" width="11.5546875" customWidth="1"/>
    <col min="3851" max="3852" width="11.44140625" customWidth="1"/>
    <col min="3853" max="3853" width="7.109375" customWidth="1"/>
    <col min="3854" max="3854" width="6.88671875" customWidth="1"/>
    <col min="3855" max="3855" width="5.6640625" customWidth="1"/>
    <col min="3856" max="3856" width="5.44140625" customWidth="1"/>
    <col min="3857" max="3857" width="5.33203125" customWidth="1"/>
    <col min="3858" max="3858" width="5.88671875" customWidth="1"/>
    <col min="3859" max="3859" width="6.6640625" customWidth="1"/>
    <col min="3860" max="3860" width="16" customWidth="1"/>
    <col min="3861" max="3861" width="13.5546875" customWidth="1"/>
    <col min="3862" max="3862" width="20.44140625" customWidth="1"/>
    <col min="3863" max="3863" width="15" customWidth="1"/>
    <col min="3864" max="3864" width="14.33203125" customWidth="1"/>
    <col min="3865" max="3865" width="7.109375" customWidth="1"/>
    <col min="4097" max="4097" width="8.109375" customWidth="1"/>
    <col min="4098" max="4098" width="24.33203125" customWidth="1"/>
    <col min="4099" max="4099" width="14.6640625" customWidth="1"/>
    <col min="4100" max="4100" width="6.109375" customWidth="1"/>
    <col min="4101" max="4101" width="4.6640625" customWidth="1"/>
    <col min="4102" max="4102" width="5.5546875" customWidth="1"/>
    <col min="4103" max="4103" width="9" customWidth="1"/>
    <col min="4104" max="4104" width="7.21875" customWidth="1"/>
    <col min="4105" max="4105" width="11" customWidth="1"/>
    <col min="4106" max="4106" width="11.5546875" customWidth="1"/>
    <col min="4107" max="4108" width="11.44140625" customWidth="1"/>
    <col min="4109" max="4109" width="7.109375" customWidth="1"/>
    <col min="4110" max="4110" width="6.88671875" customWidth="1"/>
    <col min="4111" max="4111" width="5.6640625" customWidth="1"/>
    <col min="4112" max="4112" width="5.44140625" customWidth="1"/>
    <col min="4113" max="4113" width="5.33203125" customWidth="1"/>
    <col min="4114" max="4114" width="5.88671875" customWidth="1"/>
    <col min="4115" max="4115" width="6.6640625" customWidth="1"/>
    <col min="4116" max="4116" width="16" customWidth="1"/>
    <col min="4117" max="4117" width="13.5546875" customWidth="1"/>
    <col min="4118" max="4118" width="20.44140625" customWidth="1"/>
    <col min="4119" max="4119" width="15" customWidth="1"/>
    <col min="4120" max="4120" width="14.33203125" customWidth="1"/>
    <col min="4121" max="4121" width="7.109375" customWidth="1"/>
    <col min="4353" max="4353" width="8.109375" customWidth="1"/>
    <col min="4354" max="4354" width="24.33203125" customWidth="1"/>
    <col min="4355" max="4355" width="14.6640625" customWidth="1"/>
    <col min="4356" max="4356" width="6.109375" customWidth="1"/>
    <col min="4357" max="4357" width="4.6640625" customWidth="1"/>
    <col min="4358" max="4358" width="5.5546875" customWidth="1"/>
    <col min="4359" max="4359" width="9" customWidth="1"/>
    <col min="4360" max="4360" width="7.21875" customWidth="1"/>
    <col min="4361" max="4361" width="11" customWidth="1"/>
    <col min="4362" max="4362" width="11.5546875" customWidth="1"/>
    <col min="4363" max="4364" width="11.44140625" customWidth="1"/>
    <col min="4365" max="4365" width="7.109375" customWidth="1"/>
    <col min="4366" max="4366" width="6.88671875" customWidth="1"/>
    <col min="4367" max="4367" width="5.6640625" customWidth="1"/>
    <col min="4368" max="4368" width="5.44140625" customWidth="1"/>
    <col min="4369" max="4369" width="5.33203125" customWidth="1"/>
    <col min="4370" max="4370" width="5.88671875" customWidth="1"/>
    <col min="4371" max="4371" width="6.6640625" customWidth="1"/>
    <col min="4372" max="4372" width="16" customWidth="1"/>
    <col min="4373" max="4373" width="13.5546875" customWidth="1"/>
    <col min="4374" max="4374" width="20.44140625" customWidth="1"/>
    <col min="4375" max="4375" width="15" customWidth="1"/>
    <col min="4376" max="4376" width="14.33203125" customWidth="1"/>
    <col min="4377" max="4377" width="7.109375" customWidth="1"/>
    <col min="4609" max="4609" width="8.109375" customWidth="1"/>
    <col min="4610" max="4610" width="24.33203125" customWidth="1"/>
    <col min="4611" max="4611" width="14.6640625" customWidth="1"/>
    <col min="4612" max="4612" width="6.109375" customWidth="1"/>
    <col min="4613" max="4613" width="4.6640625" customWidth="1"/>
    <col min="4614" max="4614" width="5.5546875" customWidth="1"/>
    <col min="4615" max="4615" width="9" customWidth="1"/>
    <col min="4616" max="4616" width="7.21875" customWidth="1"/>
    <col min="4617" max="4617" width="11" customWidth="1"/>
    <col min="4618" max="4618" width="11.5546875" customWidth="1"/>
    <col min="4619" max="4620" width="11.44140625" customWidth="1"/>
    <col min="4621" max="4621" width="7.109375" customWidth="1"/>
    <col min="4622" max="4622" width="6.88671875" customWidth="1"/>
    <col min="4623" max="4623" width="5.6640625" customWidth="1"/>
    <col min="4624" max="4624" width="5.44140625" customWidth="1"/>
    <col min="4625" max="4625" width="5.33203125" customWidth="1"/>
    <col min="4626" max="4626" width="5.88671875" customWidth="1"/>
    <col min="4627" max="4627" width="6.6640625" customWidth="1"/>
    <col min="4628" max="4628" width="16" customWidth="1"/>
    <col min="4629" max="4629" width="13.5546875" customWidth="1"/>
    <col min="4630" max="4630" width="20.44140625" customWidth="1"/>
    <col min="4631" max="4631" width="15" customWidth="1"/>
    <col min="4632" max="4632" width="14.33203125" customWidth="1"/>
    <col min="4633" max="4633" width="7.109375" customWidth="1"/>
    <col min="4865" max="4865" width="8.109375" customWidth="1"/>
    <col min="4866" max="4866" width="24.33203125" customWidth="1"/>
    <col min="4867" max="4867" width="14.6640625" customWidth="1"/>
    <col min="4868" max="4868" width="6.109375" customWidth="1"/>
    <col min="4869" max="4869" width="4.6640625" customWidth="1"/>
    <col min="4870" max="4870" width="5.5546875" customWidth="1"/>
    <col min="4871" max="4871" width="9" customWidth="1"/>
    <col min="4872" max="4872" width="7.21875" customWidth="1"/>
    <col min="4873" max="4873" width="11" customWidth="1"/>
    <col min="4874" max="4874" width="11.5546875" customWidth="1"/>
    <col min="4875" max="4876" width="11.44140625" customWidth="1"/>
    <col min="4877" max="4877" width="7.109375" customWidth="1"/>
    <col min="4878" max="4878" width="6.88671875" customWidth="1"/>
    <col min="4879" max="4879" width="5.6640625" customWidth="1"/>
    <col min="4880" max="4880" width="5.44140625" customWidth="1"/>
    <col min="4881" max="4881" width="5.33203125" customWidth="1"/>
    <col min="4882" max="4882" width="5.88671875" customWidth="1"/>
    <col min="4883" max="4883" width="6.6640625" customWidth="1"/>
    <col min="4884" max="4884" width="16" customWidth="1"/>
    <col min="4885" max="4885" width="13.5546875" customWidth="1"/>
    <col min="4886" max="4886" width="20.44140625" customWidth="1"/>
    <col min="4887" max="4887" width="15" customWidth="1"/>
    <col min="4888" max="4888" width="14.33203125" customWidth="1"/>
    <col min="4889" max="4889" width="7.109375" customWidth="1"/>
    <col min="5121" max="5121" width="8.109375" customWidth="1"/>
    <col min="5122" max="5122" width="24.33203125" customWidth="1"/>
    <col min="5123" max="5123" width="14.6640625" customWidth="1"/>
    <col min="5124" max="5124" width="6.109375" customWidth="1"/>
    <col min="5125" max="5125" width="4.6640625" customWidth="1"/>
    <col min="5126" max="5126" width="5.5546875" customWidth="1"/>
    <col min="5127" max="5127" width="9" customWidth="1"/>
    <col min="5128" max="5128" width="7.21875" customWidth="1"/>
    <col min="5129" max="5129" width="11" customWidth="1"/>
    <col min="5130" max="5130" width="11.5546875" customWidth="1"/>
    <col min="5131" max="5132" width="11.44140625" customWidth="1"/>
    <col min="5133" max="5133" width="7.109375" customWidth="1"/>
    <col min="5134" max="5134" width="6.88671875" customWidth="1"/>
    <col min="5135" max="5135" width="5.6640625" customWidth="1"/>
    <col min="5136" max="5136" width="5.44140625" customWidth="1"/>
    <col min="5137" max="5137" width="5.33203125" customWidth="1"/>
    <col min="5138" max="5138" width="5.88671875" customWidth="1"/>
    <col min="5139" max="5139" width="6.6640625" customWidth="1"/>
    <col min="5140" max="5140" width="16" customWidth="1"/>
    <col min="5141" max="5141" width="13.5546875" customWidth="1"/>
    <col min="5142" max="5142" width="20.44140625" customWidth="1"/>
    <col min="5143" max="5143" width="15" customWidth="1"/>
    <col min="5144" max="5144" width="14.33203125" customWidth="1"/>
    <col min="5145" max="5145" width="7.109375" customWidth="1"/>
    <col min="5377" max="5377" width="8.109375" customWidth="1"/>
    <col min="5378" max="5378" width="24.33203125" customWidth="1"/>
    <col min="5379" max="5379" width="14.6640625" customWidth="1"/>
    <col min="5380" max="5380" width="6.109375" customWidth="1"/>
    <col min="5381" max="5381" width="4.6640625" customWidth="1"/>
    <col min="5382" max="5382" width="5.5546875" customWidth="1"/>
    <col min="5383" max="5383" width="9" customWidth="1"/>
    <col min="5384" max="5384" width="7.21875" customWidth="1"/>
    <col min="5385" max="5385" width="11" customWidth="1"/>
    <col min="5386" max="5386" width="11.5546875" customWidth="1"/>
    <col min="5387" max="5388" width="11.44140625" customWidth="1"/>
    <col min="5389" max="5389" width="7.109375" customWidth="1"/>
    <col min="5390" max="5390" width="6.88671875" customWidth="1"/>
    <col min="5391" max="5391" width="5.6640625" customWidth="1"/>
    <col min="5392" max="5392" width="5.44140625" customWidth="1"/>
    <col min="5393" max="5393" width="5.33203125" customWidth="1"/>
    <col min="5394" max="5394" width="5.88671875" customWidth="1"/>
    <col min="5395" max="5395" width="6.6640625" customWidth="1"/>
    <col min="5396" max="5396" width="16" customWidth="1"/>
    <col min="5397" max="5397" width="13.5546875" customWidth="1"/>
    <col min="5398" max="5398" width="20.44140625" customWidth="1"/>
    <col min="5399" max="5399" width="15" customWidth="1"/>
    <col min="5400" max="5400" width="14.33203125" customWidth="1"/>
    <col min="5401" max="5401" width="7.109375" customWidth="1"/>
    <col min="5633" max="5633" width="8.109375" customWidth="1"/>
    <col min="5634" max="5634" width="24.33203125" customWidth="1"/>
    <col min="5635" max="5635" width="14.6640625" customWidth="1"/>
    <col min="5636" max="5636" width="6.109375" customWidth="1"/>
    <col min="5637" max="5637" width="4.6640625" customWidth="1"/>
    <col min="5638" max="5638" width="5.5546875" customWidth="1"/>
    <col min="5639" max="5639" width="9" customWidth="1"/>
    <col min="5640" max="5640" width="7.21875" customWidth="1"/>
    <col min="5641" max="5641" width="11" customWidth="1"/>
    <col min="5642" max="5642" width="11.5546875" customWidth="1"/>
    <col min="5643" max="5644" width="11.44140625" customWidth="1"/>
    <col min="5645" max="5645" width="7.109375" customWidth="1"/>
    <col min="5646" max="5646" width="6.88671875" customWidth="1"/>
    <col min="5647" max="5647" width="5.6640625" customWidth="1"/>
    <col min="5648" max="5648" width="5.44140625" customWidth="1"/>
    <col min="5649" max="5649" width="5.33203125" customWidth="1"/>
    <col min="5650" max="5650" width="5.88671875" customWidth="1"/>
    <col min="5651" max="5651" width="6.6640625" customWidth="1"/>
    <col min="5652" max="5652" width="16" customWidth="1"/>
    <col min="5653" max="5653" width="13.5546875" customWidth="1"/>
    <col min="5654" max="5654" width="20.44140625" customWidth="1"/>
    <col min="5655" max="5655" width="15" customWidth="1"/>
    <col min="5656" max="5656" width="14.33203125" customWidth="1"/>
    <col min="5657" max="5657" width="7.109375" customWidth="1"/>
    <col min="5889" max="5889" width="8.109375" customWidth="1"/>
    <col min="5890" max="5890" width="24.33203125" customWidth="1"/>
    <col min="5891" max="5891" width="14.6640625" customWidth="1"/>
    <col min="5892" max="5892" width="6.109375" customWidth="1"/>
    <col min="5893" max="5893" width="4.6640625" customWidth="1"/>
    <col min="5894" max="5894" width="5.5546875" customWidth="1"/>
    <col min="5895" max="5895" width="9" customWidth="1"/>
    <col min="5896" max="5896" width="7.21875" customWidth="1"/>
    <col min="5897" max="5897" width="11" customWidth="1"/>
    <col min="5898" max="5898" width="11.5546875" customWidth="1"/>
    <col min="5899" max="5900" width="11.44140625" customWidth="1"/>
    <col min="5901" max="5901" width="7.109375" customWidth="1"/>
    <col min="5902" max="5902" width="6.88671875" customWidth="1"/>
    <col min="5903" max="5903" width="5.6640625" customWidth="1"/>
    <col min="5904" max="5904" width="5.44140625" customWidth="1"/>
    <col min="5905" max="5905" width="5.33203125" customWidth="1"/>
    <col min="5906" max="5906" width="5.88671875" customWidth="1"/>
    <col min="5907" max="5907" width="6.6640625" customWidth="1"/>
    <col min="5908" max="5908" width="16" customWidth="1"/>
    <col min="5909" max="5909" width="13.5546875" customWidth="1"/>
    <col min="5910" max="5910" width="20.44140625" customWidth="1"/>
    <col min="5911" max="5911" width="15" customWidth="1"/>
    <col min="5912" max="5912" width="14.33203125" customWidth="1"/>
    <col min="5913" max="5913" width="7.109375" customWidth="1"/>
    <col min="6145" max="6145" width="8.109375" customWidth="1"/>
    <col min="6146" max="6146" width="24.33203125" customWidth="1"/>
    <col min="6147" max="6147" width="14.6640625" customWidth="1"/>
    <col min="6148" max="6148" width="6.109375" customWidth="1"/>
    <col min="6149" max="6149" width="4.6640625" customWidth="1"/>
    <col min="6150" max="6150" width="5.5546875" customWidth="1"/>
    <col min="6151" max="6151" width="9" customWidth="1"/>
    <col min="6152" max="6152" width="7.21875" customWidth="1"/>
    <col min="6153" max="6153" width="11" customWidth="1"/>
    <col min="6154" max="6154" width="11.5546875" customWidth="1"/>
    <col min="6155" max="6156" width="11.44140625" customWidth="1"/>
    <col min="6157" max="6157" width="7.109375" customWidth="1"/>
    <col min="6158" max="6158" width="6.88671875" customWidth="1"/>
    <col min="6159" max="6159" width="5.6640625" customWidth="1"/>
    <col min="6160" max="6160" width="5.44140625" customWidth="1"/>
    <col min="6161" max="6161" width="5.33203125" customWidth="1"/>
    <col min="6162" max="6162" width="5.88671875" customWidth="1"/>
    <col min="6163" max="6163" width="6.6640625" customWidth="1"/>
    <col min="6164" max="6164" width="16" customWidth="1"/>
    <col min="6165" max="6165" width="13.5546875" customWidth="1"/>
    <col min="6166" max="6166" width="20.44140625" customWidth="1"/>
    <col min="6167" max="6167" width="15" customWidth="1"/>
    <col min="6168" max="6168" width="14.33203125" customWidth="1"/>
    <col min="6169" max="6169" width="7.109375" customWidth="1"/>
    <col min="6401" max="6401" width="8.109375" customWidth="1"/>
    <col min="6402" max="6402" width="24.33203125" customWidth="1"/>
    <col min="6403" max="6403" width="14.6640625" customWidth="1"/>
    <col min="6404" max="6404" width="6.109375" customWidth="1"/>
    <col min="6405" max="6405" width="4.6640625" customWidth="1"/>
    <col min="6406" max="6406" width="5.5546875" customWidth="1"/>
    <col min="6407" max="6407" width="9" customWidth="1"/>
    <col min="6408" max="6408" width="7.21875" customWidth="1"/>
    <col min="6409" max="6409" width="11" customWidth="1"/>
    <col min="6410" max="6410" width="11.5546875" customWidth="1"/>
    <col min="6411" max="6412" width="11.44140625" customWidth="1"/>
    <col min="6413" max="6413" width="7.109375" customWidth="1"/>
    <col min="6414" max="6414" width="6.88671875" customWidth="1"/>
    <col min="6415" max="6415" width="5.6640625" customWidth="1"/>
    <col min="6416" max="6416" width="5.44140625" customWidth="1"/>
    <col min="6417" max="6417" width="5.33203125" customWidth="1"/>
    <col min="6418" max="6418" width="5.88671875" customWidth="1"/>
    <col min="6419" max="6419" width="6.6640625" customWidth="1"/>
    <col min="6420" max="6420" width="16" customWidth="1"/>
    <col min="6421" max="6421" width="13.5546875" customWidth="1"/>
    <col min="6422" max="6422" width="20.44140625" customWidth="1"/>
    <col min="6423" max="6423" width="15" customWidth="1"/>
    <col min="6424" max="6424" width="14.33203125" customWidth="1"/>
    <col min="6425" max="6425" width="7.109375" customWidth="1"/>
    <col min="6657" max="6657" width="8.109375" customWidth="1"/>
    <col min="6658" max="6658" width="24.33203125" customWidth="1"/>
    <col min="6659" max="6659" width="14.6640625" customWidth="1"/>
    <col min="6660" max="6660" width="6.109375" customWidth="1"/>
    <col min="6661" max="6661" width="4.6640625" customWidth="1"/>
    <col min="6662" max="6662" width="5.5546875" customWidth="1"/>
    <col min="6663" max="6663" width="9" customWidth="1"/>
    <col min="6664" max="6664" width="7.21875" customWidth="1"/>
    <col min="6665" max="6665" width="11" customWidth="1"/>
    <col min="6666" max="6666" width="11.5546875" customWidth="1"/>
    <col min="6667" max="6668" width="11.44140625" customWidth="1"/>
    <col min="6669" max="6669" width="7.109375" customWidth="1"/>
    <col min="6670" max="6670" width="6.88671875" customWidth="1"/>
    <col min="6671" max="6671" width="5.6640625" customWidth="1"/>
    <col min="6672" max="6672" width="5.44140625" customWidth="1"/>
    <col min="6673" max="6673" width="5.33203125" customWidth="1"/>
    <col min="6674" max="6674" width="5.88671875" customWidth="1"/>
    <col min="6675" max="6675" width="6.6640625" customWidth="1"/>
    <col min="6676" max="6676" width="16" customWidth="1"/>
    <col min="6677" max="6677" width="13.5546875" customWidth="1"/>
    <col min="6678" max="6678" width="20.44140625" customWidth="1"/>
    <col min="6679" max="6679" width="15" customWidth="1"/>
    <col min="6680" max="6680" width="14.33203125" customWidth="1"/>
    <col min="6681" max="6681" width="7.109375" customWidth="1"/>
    <col min="6913" max="6913" width="8.109375" customWidth="1"/>
    <col min="6914" max="6914" width="24.33203125" customWidth="1"/>
    <col min="6915" max="6915" width="14.6640625" customWidth="1"/>
    <col min="6916" max="6916" width="6.109375" customWidth="1"/>
    <col min="6917" max="6917" width="4.6640625" customWidth="1"/>
    <col min="6918" max="6918" width="5.5546875" customWidth="1"/>
    <col min="6919" max="6919" width="9" customWidth="1"/>
    <col min="6920" max="6920" width="7.21875" customWidth="1"/>
    <col min="6921" max="6921" width="11" customWidth="1"/>
    <col min="6922" max="6922" width="11.5546875" customWidth="1"/>
    <col min="6923" max="6924" width="11.44140625" customWidth="1"/>
    <col min="6925" max="6925" width="7.109375" customWidth="1"/>
    <col min="6926" max="6926" width="6.88671875" customWidth="1"/>
    <col min="6927" max="6927" width="5.6640625" customWidth="1"/>
    <col min="6928" max="6928" width="5.44140625" customWidth="1"/>
    <col min="6929" max="6929" width="5.33203125" customWidth="1"/>
    <col min="6930" max="6930" width="5.88671875" customWidth="1"/>
    <col min="6931" max="6931" width="6.6640625" customWidth="1"/>
    <col min="6932" max="6932" width="16" customWidth="1"/>
    <col min="6933" max="6933" width="13.5546875" customWidth="1"/>
    <col min="6934" max="6934" width="20.44140625" customWidth="1"/>
    <col min="6935" max="6935" width="15" customWidth="1"/>
    <col min="6936" max="6936" width="14.33203125" customWidth="1"/>
    <col min="6937" max="6937" width="7.109375" customWidth="1"/>
    <col min="7169" max="7169" width="8.109375" customWidth="1"/>
    <col min="7170" max="7170" width="24.33203125" customWidth="1"/>
    <col min="7171" max="7171" width="14.6640625" customWidth="1"/>
    <col min="7172" max="7172" width="6.109375" customWidth="1"/>
    <col min="7173" max="7173" width="4.6640625" customWidth="1"/>
    <col min="7174" max="7174" width="5.5546875" customWidth="1"/>
    <col min="7175" max="7175" width="9" customWidth="1"/>
    <col min="7176" max="7176" width="7.21875" customWidth="1"/>
    <col min="7177" max="7177" width="11" customWidth="1"/>
    <col min="7178" max="7178" width="11.5546875" customWidth="1"/>
    <col min="7179" max="7180" width="11.44140625" customWidth="1"/>
    <col min="7181" max="7181" width="7.109375" customWidth="1"/>
    <col min="7182" max="7182" width="6.88671875" customWidth="1"/>
    <col min="7183" max="7183" width="5.6640625" customWidth="1"/>
    <col min="7184" max="7184" width="5.44140625" customWidth="1"/>
    <col min="7185" max="7185" width="5.33203125" customWidth="1"/>
    <col min="7186" max="7186" width="5.88671875" customWidth="1"/>
    <col min="7187" max="7187" width="6.6640625" customWidth="1"/>
    <col min="7188" max="7188" width="16" customWidth="1"/>
    <col min="7189" max="7189" width="13.5546875" customWidth="1"/>
    <col min="7190" max="7190" width="20.44140625" customWidth="1"/>
    <col min="7191" max="7191" width="15" customWidth="1"/>
    <col min="7192" max="7192" width="14.33203125" customWidth="1"/>
    <col min="7193" max="7193" width="7.109375" customWidth="1"/>
    <col min="7425" max="7425" width="8.109375" customWidth="1"/>
    <col min="7426" max="7426" width="24.33203125" customWidth="1"/>
    <col min="7427" max="7427" width="14.6640625" customWidth="1"/>
    <col min="7428" max="7428" width="6.109375" customWidth="1"/>
    <col min="7429" max="7429" width="4.6640625" customWidth="1"/>
    <col min="7430" max="7430" width="5.5546875" customWidth="1"/>
    <col min="7431" max="7431" width="9" customWidth="1"/>
    <col min="7432" max="7432" width="7.21875" customWidth="1"/>
    <col min="7433" max="7433" width="11" customWidth="1"/>
    <col min="7434" max="7434" width="11.5546875" customWidth="1"/>
    <col min="7435" max="7436" width="11.44140625" customWidth="1"/>
    <col min="7437" max="7437" width="7.109375" customWidth="1"/>
    <col min="7438" max="7438" width="6.88671875" customWidth="1"/>
    <col min="7439" max="7439" width="5.6640625" customWidth="1"/>
    <col min="7440" max="7440" width="5.44140625" customWidth="1"/>
    <col min="7441" max="7441" width="5.33203125" customWidth="1"/>
    <col min="7442" max="7442" width="5.88671875" customWidth="1"/>
    <col min="7443" max="7443" width="6.6640625" customWidth="1"/>
    <col min="7444" max="7444" width="16" customWidth="1"/>
    <col min="7445" max="7445" width="13.5546875" customWidth="1"/>
    <col min="7446" max="7446" width="20.44140625" customWidth="1"/>
    <col min="7447" max="7447" width="15" customWidth="1"/>
    <col min="7448" max="7448" width="14.33203125" customWidth="1"/>
    <col min="7449" max="7449" width="7.109375" customWidth="1"/>
    <col min="7681" max="7681" width="8.109375" customWidth="1"/>
    <col min="7682" max="7682" width="24.33203125" customWidth="1"/>
    <col min="7683" max="7683" width="14.6640625" customWidth="1"/>
    <col min="7684" max="7684" width="6.109375" customWidth="1"/>
    <col min="7685" max="7685" width="4.6640625" customWidth="1"/>
    <col min="7686" max="7686" width="5.5546875" customWidth="1"/>
    <col min="7687" max="7687" width="9" customWidth="1"/>
    <col min="7688" max="7688" width="7.21875" customWidth="1"/>
    <col min="7689" max="7689" width="11" customWidth="1"/>
    <col min="7690" max="7690" width="11.5546875" customWidth="1"/>
    <col min="7691" max="7692" width="11.44140625" customWidth="1"/>
    <col min="7693" max="7693" width="7.109375" customWidth="1"/>
    <col min="7694" max="7694" width="6.88671875" customWidth="1"/>
    <col min="7695" max="7695" width="5.6640625" customWidth="1"/>
    <col min="7696" max="7696" width="5.44140625" customWidth="1"/>
    <col min="7697" max="7697" width="5.33203125" customWidth="1"/>
    <col min="7698" max="7698" width="5.88671875" customWidth="1"/>
    <col min="7699" max="7699" width="6.6640625" customWidth="1"/>
    <col min="7700" max="7700" width="16" customWidth="1"/>
    <col min="7701" max="7701" width="13.5546875" customWidth="1"/>
    <col min="7702" max="7702" width="20.44140625" customWidth="1"/>
    <col min="7703" max="7703" width="15" customWidth="1"/>
    <col min="7704" max="7704" width="14.33203125" customWidth="1"/>
    <col min="7705" max="7705" width="7.109375" customWidth="1"/>
    <col min="7937" max="7937" width="8.109375" customWidth="1"/>
    <col min="7938" max="7938" width="24.33203125" customWidth="1"/>
    <col min="7939" max="7939" width="14.6640625" customWidth="1"/>
    <col min="7940" max="7940" width="6.109375" customWidth="1"/>
    <col min="7941" max="7941" width="4.6640625" customWidth="1"/>
    <col min="7942" max="7942" width="5.5546875" customWidth="1"/>
    <col min="7943" max="7943" width="9" customWidth="1"/>
    <col min="7944" max="7944" width="7.21875" customWidth="1"/>
    <col min="7945" max="7945" width="11" customWidth="1"/>
    <col min="7946" max="7946" width="11.5546875" customWidth="1"/>
    <col min="7947" max="7948" width="11.44140625" customWidth="1"/>
    <col min="7949" max="7949" width="7.109375" customWidth="1"/>
    <col min="7950" max="7950" width="6.88671875" customWidth="1"/>
    <col min="7951" max="7951" width="5.6640625" customWidth="1"/>
    <col min="7952" max="7952" width="5.44140625" customWidth="1"/>
    <col min="7953" max="7953" width="5.33203125" customWidth="1"/>
    <col min="7954" max="7954" width="5.88671875" customWidth="1"/>
    <col min="7955" max="7955" width="6.6640625" customWidth="1"/>
    <col min="7956" max="7956" width="16" customWidth="1"/>
    <col min="7957" max="7957" width="13.5546875" customWidth="1"/>
    <col min="7958" max="7958" width="20.44140625" customWidth="1"/>
    <col min="7959" max="7959" width="15" customWidth="1"/>
    <col min="7960" max="7960" width="14.33203125" customWidth="1"/>
    <col min="7961" max="7961" width="7.109375" customWidth="1"/>
    <col min="8193" max="8193" width="8.109375" customWidth="1"/>
    <col min="8194" max="8194" width="24.33203125" customWidth="1"/>
    <col min="8195" max="8195" width="14.6640625" customWidth="1"/>
    <col min="8196" max="8196" width="6.109375" customWidth="1"/>
    <col min="8197" max="8197" width="4.6640625" customWidth="1"/>
    <col min="8198" max="8198" width="5.5546875" customWidth="1"/>
    <col min="8199" max="8199" width="9" customWidth="1"/>
    <col min="8200" max="8200" width="7.21875" customWidth="1"/>
    <col min="8201" max="8201" width="11" customWidth="1"/>
    <col min="8202" max="8202" width="11.5546875" customWidth="1"/>
    <col min="8203" max="8204" width="11.44140625" customWidth="1"/>
    <col min="8205" max="8205" width="7.109375" customWidth="1"/>
    <col min="8206" max="8206" width="6.88671875" customWidth="1"/>
    <col min="8207" max="8207" width="5.6640625" customWidth="1"/>
    <col min="8208" max="8208" width="5.44140625" customWidth="1"/>
    <col min="8209" max="8209" width="5.33203125" customWidth="1"/>
    <col min="8210" max="8210" width="5.88671875" customWidth="1"/>
    <col min="8211" max="8211" width="6.6640625" customWidth="1"/>
    <col min="8212" max="8212" width="16" customWidth="1"/>
    <col min="8213" max="8213" width="13.5546875" customWidth="1"/>
    <col min="8214" max="8214" width="20.44140625" customWidth="1"/>
    <col min="8215" max="8215" width="15" customWidth="1"/>
    <col min="8216" max="8216" width="14.33203125" customWidth="1"/>
    <col min="8217" max="8217" width="7.109375" customWidth="1"/>
    <col min="8449" max="8449" width="8.109375" customWidth="1"/>
    <col min="8450" max="8450" width="24.33203125" customWidth="1"/>
    <col min="8451" max="8451" width="14.6640625" customWidth="1"/>
    <col min="8452" max="8452" width="6.109375" customWidth="1"/>
    <col min="8453" max="8453" width="4.6640625" customWidth="1"/>
    <col min="8454" max="8454" width="5.5546875" customWidth="1"/>
    <col min="8455" max="8455" width="9" customWidth="1"/>
    <col min="8456" max="8456" width="7.21875" customWidth="1"/>
    <col min="8457" max="8457" width="11" customWidth="1"/>
    <col min="8458" max="8458" width="11.5546875" customWidth="1"/>
    <col min="8459" max="8460" width="11.44140625" customWidth="1"/>
    <col min="8461" max="8461" width="7.109375" customWidth="1"/>
    <col min="8462" max="8462" width="6.88671875" customWidth="1"/>
    <col min="8463" max="8463" width="5.6640625" customWidth="1"/>
    <col min="8464" max="8464" width="5.44140625" customWidth="1"/>
    <col min="8465" max="8465" width="5.33203125" customWidth="1"/>
    <col min="8466" max="8466" width="5.88671875" customWidth="1"/>
    <col min="8467" max="8467" width="6.6640625" customWidth="1"/>
    <col min="8468" max="8468" width="16" customWidth="1"/>
    <col min="8469" max="8469" width="13.5546875" customWidth="1"/>
    <col min="8470" max="8470" width="20.44140625" customWidth="1"/>
    <col min="8471" max="8471" width="15" customWidth="1"/>
    <col min="8472" max="8472" width="14.33203125" customWidth="1"/>
    <col min="8473" max="8473" width="7.109375" customWidth="1"/>
    <col min="8705" max="8705" width="8.109375" customWidth="1"/>
    <col min="8706" max="8706" width="24.33203125" customWidth="1"/>
    <col min="8707" max="8707" width="14.6640625" customWidth="1"/>
    <col min="8708" max="8708" width="6.109375" customWidth="1"/>
    <col min="8709" max="8709" width="4.6640625" customWidth="1"/>
    <col min="8710" max="8710" width="5.5546875" customWidth="1"/>
    <col min="8711" max="8711" width="9" customWidth="1"/>
    <col min="8712" max="8712" width="7.21875" customWidth="1"/>
    <col min="8713" max="8713" width="11" customWidth="1"/>
    <col min="8714" max="8714" width="11.5546875" customWidth="1"/>
    <col min="8715" max="8716" width="11.44140625" customWidth="1"/>
    <col min="8717" max="8717" width="7.109375" customWidth="1"/>
    <col min="8718" max="8718" width="6.88671875" customWidth="1"/>
    <col min="8719" max="8719" width="5.6640625" customWidth="1"/>
    <col min="8720" max="8720" width="5.44140625" customWidth="1"/>
    <col min="8721" max="8721" width="5.33203125" customWidth="1"/>
    <col min="8722" max="8722" width="5.88671875" customWidth="1"/>
    <col min="8723" max="8723" width="6.6640625" customWidth="1"/>
    <col min="8724" max="8724" width="16" customWidth="1"/>
    <col min="8725" max="8725" width="13.5546875" customWidth="1"/>
    <col min="8726" max="8726" width="20.44140625" customWidth="1"/>
    <col min="8727" max="8727" width="15" customWidth="1"/>
    <col min="8728" max="8728" width="14.33203125" customWidth="1"/>
    <col min="8729" max="8729" width="7.109375" customWidth="1"/>
    <col min="8961" max="8961" width="8.109375" customWidth="1"/>
    <col min="8962" max="8962" width="24.33203125" customWidth="1"/>
    <col min="8963" max="8963" width="14.6640625" customWidth="1"/>
    <col min="8964" max="8964" width="6.109375" customWidth="1"/>
    <col min="8965" max="8965" width="4.6640625" customWidth="1"/>
    <col min="8966" max="8966" width="5.5546875" customWidth="1"/>
    <col min="8967" max="8967" width="9" customWidth="1"/>
    <col min="8968" max="8968" width="7.21875" customWidth="1"/>
    <col min="8969" max="8969" width="11" customWidth="1"/>
    <col min="8970" max="8970" width="11.5546875" customWidth="1"/>
    <col min="8971" max="8972" width="11.44140625" customWidth="1"/>
    <col min="8973" max="8973" width="7.109375" customWidth="1"/>
    <col min="8974" max="8974" width="6.88671875" customWidth="1"/>
    <col min="8975" max="8975" width="5.6640625" customWidth="1"/>
    <col min="8976" max="8976" width="5.44140625" customWidth="1"/>
    <col min="8977" max="8977" width="5.33203125" customWidth="1"/>
    <col min="8978" max="8978" width="5.88671875" customWidth="1"/>
    <col min="8979" max="8979" width="6.6640625" customWidth="1"/>
    <col min="8980" max="8980" width="16" customWidth="1"/>
    <col min="8981" max="8981" width="13.5546875" customWidth="1"/>
    <col min="8982" max="8982" width="20.44140625" customWidth="1"/>
    <col min="8983" max="8983" width="15" customWidth="1"/>
    <col min="8984" max="8984" width="14.33203125" customWidth="1"/>
    <col min="8985" max="8985" width="7.109375" customWidth="1"/>
    <col min="9217" max="9217" width="8.109375" customWidth="1"/>
    <col min="9218" max="9218" width="24.33203125" customWidth="1"/>
    <col min="9219" max="9219" width="14.6640625" customWidth="1"/>
    <col min="9220" max="9220" width="6.109375" customWidth="1"/>
    <col min="9221" max="9221" width="4.6640625" customWidth="1"/>
    <col min="9222" max="9222" width="5.5546875" customWidth="1"/>
    <col min="9223" max="9223" width="9" customWidth="1"/>
    <col min="9224" max="9224" width="7.21875" customWidth="1"/>
    <col min="9225" max="9225" width="11" customWidth="1"/>
    <col min="9226" max="9226" width="11.5546875" customWidth="1"/>
    <col min="9227" max="9228" width="11.44140625" customWidth="1"/>
    <col min="9229" max="9229" width="7.109375" customWidth="1"/>
    <col min="9230" max="9230" width="6.88671875" customWidth="1"/>
    <col min="9231" max="9231" width="5.6640625" customWidth="1"/>
    <col min="9232" max="9232" width="5.44140625" customWidth="1"/>
    <col min="9233" max="9233" width="5.33203125" customWidth="1"/>
    <col min="9234" max="9234" width="5.88671875" customWidth="1"/>
    <col min="9235" max="9235" width="6.6640625" customWidth="1"/>
    <col min="9236" max="9236" width="16" customWidth="1"/>
    <col min="9237" max="9237" width="13.5546875" customWidth="1"/>
    <col min="9238" max="9238" width="20.44140625" customWidth="1"/>
    <col min="9239" max="9239" width="15" customWidth="1"/>
    <col min="9240" max="9240" width="14.33203125" customWidth="1"/>
    <col min="9241" max="9241" width="7.109375" customWidth="1"/>
    <col min="9473" max="9473" width="8.109375" customWidth="1"/>
    <col min="9474" max="9474" width="24.33203125" customWidth="1"/>
    <col min="9475" max="9475" width="14.6640625" customWidth="1"/>
    <col min="9476" max="9476" width="6.109375" customWidth="1"/>
    <col min="9477" max="9477" width="4.6640625" customWidth="1"/>
    <col min="9478" max="9478" width="5.5546875" customWidth="1"/>
    <col min="9479" max="9479" width="9" customWidth="1"/>
    <col min="9480" max="9480" width="7.21875" customWidth="1"/>
    <col min="9481" max="9481" width="11" customWidth="1"/>
    <col min="9482" max="9482" width="11.5546875" customWidth="1"/>
    <col min="9483" max="9484" width="11.44140625" customWidth="1"/>
    <col min="9485" max="9485" width="7.109375" customWidth="1"/>
    <col min="9486" max="9486" width="6.88671875" customWidth="1"/>
    <col min="9487" max="9487" width="5.6640625" customWidth="1"/>
    <col min="9488" max="9488" width="5.44140625" customWidth="1"/>
    <col min="9489" max="9489" width="5.33203125" customWidth="1"/>
    <col min="9490" max="9490" width="5.88671875" customWidth="1"/>
    <col min="9491" max="9491" width="6.6640625" customWidth="1"/>
    <col min="9492" max="9492" width="16" customWidth="1"/>
    <col min="9493" max="9493" width="13.5546875" customWidth="1"/>
    <col min="9494" max="9494" width="20.44140625" customWidth="1"/>
    <col min="9495" max="9495" width="15" customWidth="1"/>
    <col min="9496" max="9496" width="14.33203125" customWidth="1"/>
    <col min="9497" max="9497" width="7.109375" customWidth="1"/>
    <col min="9729" max="9729" width="8.109375" customWidth="1"/>
    <col min="9730" max="9730" width="24.33203125" customWidth="1"/>
    <col min="9731" max="9731" width="14.6640625" customWidth="1"/>
    <col min="9732" max="9732" width="6.109375" customWidth="1"/>
    <col min="9733" max="9733" width="4.6640625" customWidth="1"/>
    <col min="9734" max="9734" width="5.5546875" customWidth="1"/>
    <col min="9735" max="9735" width="9" customWidth="1"/>
    <col min="9736" max="9736" width="7.21875" customWidth="1"/>
    <col min="9737" max="9737" width="11" customWidth="1"/>
    <col min="9738" max="9738" width="11.5546875" customWidth="1"/>
    <col min="9739" max="9740" width="11.44140625" customWidth="1"/>
    <col min="9741" max="9741" width="7.109375" customWidth="1"/>
    <col min="9742" max="9742" width="6.88671875" customWidth="1"/>
    <col min="9743" max="9743" width="5.6640625" customWidth="1"/>
    <col min="9744" max="9744" width="5.44140625" customWidth="1"/>
    <col min="9745" max="9745" width="5.33203125" customWidth="1"/>
    <col min="9746" max="9746" width="5.88671875" customWidth="1"/>
    <col min="9747" max="9747" width="6.6640625" customWidth="1"/>
    <col min="9748" max="9748" width="16" customWidth="1"/>
    <col min="9749" max="9749" width="13.5546875" customWidth="1"/>
    <col min="9750" max="9750" width="20.44140625" customWidth="1"/>
    <col min="9751" max="9751" width="15" customWidth="1"/>
    <col min="9752" max="9752" width="14.33203125" customWidth="1"/>
    <col min="9753" max="9753" width="7.109375" customWidth="1"/>
    <col min="9985" max="9985" width="8.109375" customWidth="1"/>
    <col min="9986" max="9986" width="24.33203125" customWidth="1"/>
    <col min="9987" max="9987" width="14.6640625" customWidth="1"/>
    <col min="9988" max="9988" width="6.109375" customWidth="1"/>
    <col min="9989" max="9989" width="4.6640625" customWidth="1"/>
    <col min="9990" max="9990" width="5.5546875" customWidth="1"/>
    <col min="9991" max="9991" width="9" customWidth="1"/>
    <col min="9992" max="9992" width="7.21875" customWidth="1"/>
    <col min="9993" max="9993" width="11" customWidth="1"/>
    <col min="9994" max="9994" width="11.5546875" customWidth="1"/>
    <col min="9995" max="9996" width="11.44140625" customWidth="1"/>
    <col min="9997" max="9997" width="7.109375" customWidth="1"/>
    <col min="9998" max="9998" width="6.88671875" customWidth="1"/>
    <col min="9999" max="9999" width="5.6640625" customWidth="1"/>
    <col min="10000" max="10000" width="5.44140625" customWidth="1"/>
    <col min="10001" max="10001" width="5.33203125" customWidth="1"/>
    <col min="10002" max="10002" width="5.88671875" customWidth="1"/>
    <col min="10003" max="10003" width="6.6640625" customWidth="1"/>
    <col min="10004" max="10004" width="16" customWidth="1"/>
    <col min="10005" max="10005" width="13.5546875" customWidth="1"/>
    <col min="10006" max="10006" width="20.44140625" customWidth="1"/>
    <col min="10007" max="10007" width="15" customWidth="1"/>
    <col min="10008" max="10008" width="14.33203125" customWidth="1"/>
    <col min="10009" max="10009" width="7.109375" customWidth="1"/>
    <col min="10241" max="10241" width="8.109375" customWidth="1"/>
    <col min="10242" max="10242" width="24.33203125" customWidth="1"/>
    <col min="10243" max="10243" width="14.6640625" customWidth="1"/>
    <col min="10244" max="10244" width="6.109375" customWidth="1"/>
    <col min="10245" max="10245" width="4.6640625" customWidth="1"/>
    <col min="10246" max="10246" width="5.5546875" customWidth="1"/>
    <col min="10247" max="10247" width="9" customWidth="1"/>
    <col min="10248" max="10248" width="7.21875" customWidth="1"/>
    <col min="10249" max="10249" width="11" customWidth="1"/>
    <col min="10250" max="10250" width="11.5546875" customWidth="1"/>
    <col min="10251" max="10252" width="11.44140625" customWidth="1"/>
    <col min="10253" max="10253" width="7.109375" customWidth="1"/>
    <col min="10254" max="10254" width="6.88671875" customWidth="1"/>
    <col min="10255" max="10255" width="5.6640625" customWidth="1"/>
    <col min="10256" max="10256" width="5.44140625" customWidth="1"/>
    <col min="10257" max="10257" width="5.33203125" customWidth="1"/>
    <col min="10258" max="10258" width="5.88671875" customWidth="1"/>
    <col min="10259" max="10259" width="6.6640625" customWidth="1"/>
    <col min="10260" max="10260" width="16" customWidth="1"/>
    <col min="10261" max="10261" width="13.5546875" customWidth="1"/>
    <col min="10262" max="10262" width="20.44140625" customWidth="1"/>
    <col min="10263" max="10263" width="15" customWidth="1"/>
    <col min="10264" max="10264" width="14.33203125" customWidth="1"/>
    <col min="10265" max="10265" width="7.109375" customWidth="1"/>
    <col min="10497" max="10497" width="8.109375" customWidth="1"/>
    <col min="10498" max="10498" width="24.33203125" customWidth="1"/>
    <col min="10499" max="10499" width="14.6640625" customWidth="1"/>
    <col min="10500" max="10500" width="6.109375" customWidth="1"/>
    <col min="10501" max="10501" width="4.6640625" customWidth="1"/>
    <col min="10502" max="10502" width="5.5546875" customWidth="1"/>
    <col min="10503" max="10503" width="9" customWidth="1"/>
    <col min="10504" max="10504" width="7.21875" customWidth="1"/>
    <col min="10505" max="10505" width="11" customWidth="1"/>
    <col min="10506" max="10506" width="11.5546875" customWidth="1"/>
    <col min="10507" max="10508" width="11.44140625" customWidth="1"/>
    <col min="10509" max="10509" width="7.109375" customWidth="1"/>
    <col min="10510" max="10510" width="6.88671875" customWidth="1"/>
    <col min="10511" max="10511" width="5.6640625" customWidth="1"/>
    <col min="10512" max="10512" width="5.44140625" customWidth="1"/>
    <col min="10513" max="10513" width="5.33203125" customWidth="1"/>
    <col min="10514" max="10514" width="5.88671875" customWidth="1"/>
    <col min="10515" max="10515" width="6.6640625" customWidth="1"/>
    <col min="10516" max="10516" width="16" customWidth="1"/>
    <col min="10517" max="10517" width="13.5546875" customWidth="1"/>
    <col min="10518" max="10518" width="20.44140625" customWidth="1"/>
    <col min="10519" max="10519" width="15" customWidth="1"/>
    <col min="10520" max="10520" width="14.33203125" customWidth="1"/>
    <col min="10521" max="10521" width="7.109375" customWidth="1"/>
    <col min="10753" max="10753" width="8.109375" customWidth="1"/>
    <col min="10754" max="10754" width="24.33203125" customWidth="1"/>
    <col min="10755" max="10755" width="14.6640625" customWidth="1"/>
    <col min="10756" max="10756" width="6.109375" customWidth="1"/>
    <col min="10757" max="10757" width="4.6640625" customWidth="1"/>
    <col min="10758" max="10758" width="5.5546875" customWidth="1"/>
    <col min="10759" max="10759" width="9" customWidth="1"/>
    <col min="10760" max="10760" width="7.21875" customWidth="1"/>
    <col min="10761" max="10761" width="11" customWidth="1"/>
    <col min="10762" max="10762" width="11.5546875" customWidth="1"/>
    <col min="10763" max="10764" width="11.44140625" customWidth="1"/>
    <col min="10765" max="10765" width="7.109375" customWidth="1"/>
    <col min="10766" max="10766" width="6.88671875" customWidth="1"/>
    <col min="10767" max="10767" width="5.6640625" customWidth="1"/>
    <col min="10768" max="10768" width="5.44140625" customWidth="1"/>
    <col min="10769" max="10769" width="5.33203125" customWidth="1"/>
    <col min="10770" max="10770" width="5.88671875" customWidth="1"/>
    <col min="10771" max="10771" width="6.6640625" customWidth="1"/>
    <col min="10772" max="10772" width="16" customWidth="1"/>
    <col min="10773" max="10773" width="13.5546875" customWidth="1"/>
    <col min="10774" max="10774" width="20.44140625" customWidth="1"/>
    <col min="10775" max="10775" width="15" customWidth="1"/>
    <col min="10776" max="10776" width="14.33203125" customWidth="1"/>
    <col min="10777" max="10777" width="7.109375" customWidth="1"/>
    <col min="11009" max="11009" width="8.109375" customWidth="1"/>
    <col min="11010" max="11010" width="24.33203125" customWidth="1"/>
    <col min="11011" max="11011" width="14.6640625" customWidth="1"/>
    <col min="11012" max="11012" width="6.109375" customWidth="1"/>
    <col min="11013" max="11013" width="4.6640625" customWidth="1"/>
    <col min="11014" max="11014" width="5.5546875" customWidth="1"/>
    <col min="11015" max="11015" width="9" customWidth="1"/>
    <col min="11016" max="11016" width="7.21875" customWidth="1"/>
    <col min="11017" max="11017" width="11" customWidth="1"/>
    <col min="11018" max="11018" width="11.5546875" customWidth="1"/>
    <col min="11019" max="11020" width="11.44140625" customWidth="1"/>
    <col min="11021" max="11021" width="7.109375" customWidth="1"/>
    <col min="11022" max="11022" width="6.88671875" customWidth="1"/>
    <col min="11023" max="11023" width="5.6640625" customWidth="1"/>
    <col min="11024" max="11024" width="5.44140625" customWidth="1"/>
    <col min="11025" max="11025" width="5.33203125" customWidth="1"/>
    <col min="11026" max="11026" width="5.88671875" customWidth="1"/>
    <col min="11027" max="11027" width="6.6640625" customWidth="1"/>
    <col min="11028" max="11028" width="16" customWidth="1"/>
    <col min="11029" max="11029" width="13.5546875" customWidth="1"/>
    <col min="11030" max="11030" width="20.44140625" customWidth="1"/>
    <col min="11031" max="11031" width="15" customWidth="1"/>
    <col min="11032" max="11032" width="14.33203125" customWidth="1"/>
    <col min="11033" max="11033" width="7.109375" customWidth="1"/>
    <col min="11265" max="11265" width="8.109375" customWidth="1"/>
    <col min="11266" max="11266" width="24.33203125" customWidth="1"/>
    <col min="11267" max="11267" width="14.6640625" customWidth="1"/>
    <col min="11268" max="11268" width="6.109375" customWidth="1"/>
    <col min="11269" max="11269" width="4.6640625" customWidth="1"/>
    <col min="11270" max="11270" width="5.5546875" customWidth="1"/>
    <col min="11271" max="11271" width="9" customWidth="1"/>
    <col min="11272" max="11272" width="7.21875" customWidth="1"/>
    <col min="11273" max="11273" width="11" customWidth="1"/>
    <col min="11274" max="11274" width="11.5546875" customWidth="1"/>
    <col min="11275" max="11276" width="11.44140625" customWidth="1"/>
    <col min="11277" max="11277" width="7.109375" customWidth="1"/>
    <col min="11278" max="11278" width="6.88671875" customWidth="1"/>
    <col min="11279" max="11279" width="5.6640625" customWidth="1"/>
    <col min="11280" max="11280" width="5.44140625" customWidth="1"/>
    <col min="11281" max="11281" width="5.33203125" customWidth="1"/>
    <col min="11282" max="11282" width="5.88671875" customWidth="1"/>
    <col min="11283" max="11283" width="6.6640625" customWidth="1"/>
    <col min="11284" max="11284" width="16" customWidth="1"/>
    <col min="11285" max="11285" width="13.5546875" customWidth="1"/>
    <col min="11286" max="11286" width="20.44140625" customWidth="1"/>
    <col min="11287" max="11287" width="15" customWidth="1"/>
    <col min="11288" max="11288" width="14.33203125" customWidth="1"/>
    <col min="11289" max="11289" width="7.109375" customWidth="1"/>
    <col min="11521" max="11521" width="8.109375" customWidth="1"/>
    <col min="11522" max="11522" width="24.33203125" customWidth="1"/>
    <col min="11523" max="11523" width="14.6640625" customWidth="1"/>
    <col min="11524" max="11524" width="6.109375" customWidth="1"/>
    <col min="11525" max="11525" width="4.6640625" customWidth="1"/>
    <col min="11526" max="11526" width="5.5546875" customWidth="1"/>
    <col min="11527" max="11527" width="9" customWidth="1"/>
    <col min="11528" max="11528" width="7.21875" customWidth="1"/>
    <col min="11529" max="11529" width="11" customWidth="1"/>
    <col min="11530" max="11530" width="11.5546875" customWidth="1"/>
    <col min="11531" max="11532" width="11.44140625" customWidth="1"/>
    <col min="11533" max="11533" width="7.109375" customWidth="1"/>
    <col min="11534" max="11534" width="6.88671875" customWidth="1"/>
    <col min="11535" max="11535" width="5.6640625" customWidth="1"/>
    <col min="11536" max="11536" width="5.44140625" customWidth="1"/>
    <col min="11537" max="11537" width="5.33203125" customWidth="1"/>
    <col min="11538" max="11538" width="5.88671875" customWidth="1"/>
    <col min="11539" max="11539" width="6.6640625" customWidth="1"/>
    <col min="11540" max="11540" width="16" customWidth="1"/>
    <col min="11541" max="11541" width="13.5546875" customWidth="1"/>
    <col min="11542" max="11542" width="20.44140625" customWidth="1"/>
    <col min="11543" max="11543" width="15" customWidth="1"/>
    <col min="11544" max="11544" width="14.33203125" customWidth="1"/>
    <col min="11545" max="11545" width="7.109375" customWidth="1"/>
    <col min="11777" max="11777" width="8.109375" customWidth="1"/>
    <col min="11778" max="11778" width="24.33203125" customWidth="1"/>
    <col min="11779" max="11779" width="14.6640625" customWidth="1"/>
    <col min="11780" max="11780" width="6.109375" customWidth="1"/>
    <col min="11781" max="11781" width="4.6640625" customWidth="1"/>
    <col min="11782" max="11782" width="5.5546875" customWidth="1"/>
    <col min="11783" max="11783" width="9" customWidth="1"/>
    <col min="11784" max="11784" width="7.21875" customWidth="1"/>
    <col min="11785" max="11785" width="11" customWidth="1"/>
    <col min="11786" max="11786" width="11.5546875" customWidth="1"/>
    <col min="11787" max="11788" width="11.44140625" customWidth="1"/>
    <col min="11789" max="11789" width="7.109375" customWidth="1"/>
    <col min="11790" max="11790" width="6.88671875" customWidth="1"/>
    <col min="11791" max="11791" width="5.6640625" customWidth="1"/>
    <col min="11792" max="11792" width="5.44140625" customWidth="1"/>
    <col min="11793" max="11793" width="5.33203125" customWidth="1"/>
    <col min="11794" max="11794" width="5.88671875" customWidth="1"/>
    <col min="11795" max="11795" width="6.6640625" customWidth="1"/>
    <col min="11796" max="11796" width="16" customWidth="1"/>
    <col min="11797" max="11797" width="13.5546875" customWidth="1"/>
    <col min="11798" max="11798" width="20.44140625" customWidth="1"/>
    <col min="11799" max="11799" width="15" customWidth="1"/>
    <col min="11800" max="11800" width="14.33203125" customWidth="1"/>
    <col min="11801" max="11801" width="7.109375" customWidth="1"/>
    <col min="12033" max="12033" width="8.109375" customWidth="1"/>
    <col min="12034" max="12034" width="24.33203125" customWidth="1"/>
    <col min="12035" max="12035" width="14.6640625" customWidth="1"/>
    <col min="12036" max="12036" width="6.109375" customWidth="1"/>
    <col min="12037" max="12037" width="4.6640625" customWidth="1"/>
    <col min="12038" max="12038" width="5.5546875" customWidth="1"/>
    <col min="12039" max="12039" width="9" customWidth="1"/>
    <col min="12040" max="12040" width="7.21875" customWidth="1"/>
    <col min="12041" max="12041" width="11" customWidth="1"/>
    <col min="12042" max="12042" width="11.5546875" customWidth="1"/>
    <col min="12043" max="12044" width="11.44140625" customWidth="1"/>
    <col min="12045" max="12045" width="7.109375" customWidth="1"/>
    <col min="12046" max="12046" width="6.88671875" customWidth="1"/>
    <col min="12047" max="12047" width="5.6640625" customWidth="1"/>
    <col min="12048" max="12048" width="5.44140625" customWidth="1"/>
    <col min="12049" max="12049" width="5.33203125" customWidth="1"/>
    <col min="12050" max="12050" width="5.88671875" customWidth="1"/>
    <col min="12051" max="12051" width="6.6640625" customWidth="1"/>
    <col min="12052" max="12052" width="16" customWidth="1"/>
    <col min="12053" max="12053" width="13.5546875" customWidth="1"/>
    <col min="12054" max="12054" width="20.44140625" customWidth="1"/>
    <col min="12055" max="12055" width="15" customWidth="1"/>
    <col min="12056" max="12056" width="14.33203125" customWidth="1"/>
    <col min="12057" max="12057" width="7.109375" customWidth="1"/>
    <col min="12289" max="12289" width="8.109375" customWidth="1"/>
    <col min="12290" max="12290" width="24.33203125" customWidth="1"/>
    <col min="12291" max="12291" width="14.6640625" customWidth="1"/>
    <col min="12292" max="12292" width="6.109375" customWidth="1"/>
    <col min="12293" max="12293" width="4.6640625" customWidth="1"/>
    <col min="12294" max="12294" width="5.5546875" customWidth="1"/>
    <col min="12295" max="12295" width="9" customWidth="1"/>
    <col min="12296" max="12296" width="7.21875" customWidth="1"/>
    <col min="12297" max="12297" width="11" customWidth="1"/>
    <col min="12298" max="12298" width="11.5546875" customWidth="1"/>
    <col min="12299" max="12300" width="11.44140625" customWidth="1"/>
    <col min="12301" max="12301" width="7.109375" customWidth="1"/>
    <col min="12302" max="12302" width="6.88671875" customWidth="1"/>
    <col min="12303" max="12303" width="5.6640625" customWidth="1"/>
    <col min="12304" max="12304" width="5.44140625" customWidth="1"/>
    <col min="12305" max="12305" width="5.33203125" customWidth="1"/>
    <col min="12306" max="12306" width="5.88671875" customWidth="1"/>
    <col min="12307" max="12307" width="6.6640625" customWidth="1"/>
    <col min="12308" max="12308" width="16" customWidth="1"/>
    <col min="12309" max="12309" width="13.5546875" customWidth="1"/>
    <col min="12310" max="12310" width="20.44140625" customWidth="1"/>
    <col min="12311" max="12311" width="15" customWidth="1"/>
    <col min="12312" max="12312" width="14.33203125" customWidth="1"/>
    <col min="12313" max="12313" width="7.109375" customWidth="1"/>
    <col min="12545" max="12545" width="8.109375" customWidth="1"/>
    <col min="12546" max="12546" width="24.33203125" customWidth="1"/>
    <col min="12547" max="12547" width="14.6640625" customWidth="1"/>
    <col min="12548" max="12548" width="6.109375" customWidth="1"/>
    <col min="12549" max="12549" width="4.6640625" customWidth="1"/>
    <col min="12550" max="12550" width="5.5546875" customWidth="1"/>
    <col min="12551" max="12551" width="9" customWidth="1"/>
    <col min="12552" max="12552" width="7.21875" customWidth="1"/>
    <col min="12553" max="12553" width="11" customWidth="1"/>
    <col min="12554" max="12554" width="11.5546875" customWidth="1"/>
    <col min="12555" max="12556" width="11.44140625" customWidth="1"/>
    <col min="12557" max="12557" width="7.109375" customWidth="1"/>
    <col min="12558" max="12558" width="6.88671875" customWidth="1"/>
    <col min="12559" max="12559" width="5.6640625" customWidth="1"/>
    <col min="12560" max="12560" width="5.44140625" customWidth="1"/>
    <col min="12561" max="12561" width="5.33203125" customWidth="1"/>
    <col min="12562" max="12562" width="5.88671875" customWidth="1"/>
    <col min="12563" max="12563" width="6.6640625" customWidth="1"/>
    <col min="12564" max="12564" width="16" customWidth="1"/>
    <col min="12565" max="12565" width="13.5546875" customWidth="1"/>
    <col min="12566" max="12566" width="20.44140625" customWidth="1"/>
    <col min="12567" max="12567" width="15" customWidth="1"/>
    <col min="12568" max="12568" width="14.33203125" customWidth="1"/>
    <col min="12569" max="12569" width="7.109375" customWidth="1"/>
    <col min="12801" max="12801" width="8.109375" customWidth="1"/>
    <col min="12802" max="12802" width="24.33203125" customWidth="1"/>
    <col min="12803" max="12803" width="14.6640625" customWidth="1"/>
    <col min="12804" max="12804" width="6.109375" customWidth="1"/>
    <col min="12805" max="12805" width="4.6640625" customWidth="1"/>
    <col min="12806" max="12806" width="5.5546875" customWidth="1"/>
    <col min="12807" max="12807" width="9" customWidth="1"/>
    <col min="12808" max="12808" width="7.21875" customWidth="1"/>
    <col min="12809" max="12809" width="11" customWidth="1"/>
    <col min="12810" max="12810" width="11.5546875" customWidth="1"/>
    <col min="12811" max="12812" width="11.44140625" customWidth="1"/>
    <col min="12813" max="12813" width="7.109375" customWidth="1"/>
    <col min="12814" max="12814" width="6.88671875" customWidth="1"/>
    <col min="12815" max="12815" width="5.6640625" customWidth="1"/>
    <col min="12816" max="12816" width="5.44140625" customWidth="1"/>
    <col min="12817" max="12817" width="5.33203125" customWidth="1"/>
    <col min="12818" max="12818" width="5.88671875" customWidth="1"/>
    <col min="12819" max="12819" width="6.6640625" customWidth="1"/>
    <col min="12820" max="12820" width="16" customWidth="1"/>
    <col min="12821" max="12821" width="13.5546875" customWidth="1"/>
    <col min="12822" max="12822" width="20.44140625" customWidth="1"/>
    <col min="12823" max="12823" width="15" customWidth="1"/>
    <col min="12824" max="12824" width="14.33203125" customWidth="1"/>
    <col min="12825" max="12825" width="7.109375" customWidth="1"/>
    <col min="13057" max="13057" width="8.109375" customWidth="1"/>
    <col min="13058" max="13058" width="24.33203125" customWidth="1"/>
    <col min="13059" max="13059" width="14.6640625" customWidth="1"/>
    <col min="13060" max="13060" width="6.109375" customWidth="1"/>
    <col min="13061" max="13061" width="4.6640625" customWidth="1"/>
    <col min="13062" max="13062" width="5.5546875" customWidth="1"/>
    <col min="13063" max="13063" width="9" customWidth="1"/>
    <col min="13064" max="13064" width="7.21875" customWidth="1"/>
    <col min="13065" max="13065" width="11" customWidth="1"/>
    <col min="13066" max="13066" width="11.5546875" customWidth="1"/>
    <col min="13067" max="13068" width="11.44140625" customWidth="1"/>
    <col min="13069" max="13069" width="7.109375" customWidth="1"/>
    <col min="13070" max="13070" width="6.88671875" customWidth="1"/>
    <col min="13071" max="13071" width="5.6640625" customWidth="1"/>
    <col min="13072" max="13072" width="5.44140625" customWidth="1"/>
    <col min="13073" max="13073" width="5.33203125" customWidth="1"/>
    <col min="13074" max="13074" width="5.88671875" customWidth="1"/>
    <col min="13075" max="13075" width="6.6640625" customWidth="1"/>
    <col min="13076" max="13076" width="16" customWidth="1"/>
    <col min="13077" max="13077" width="13.5546875" customWidth="1"/>
    <col min="13078" max="13078" width="20.44140625" customWidth="1"/>
    <col min="13079" max="13079" width="15" customWidth="1"/>
    <col min="13080" max="13080" width="14.33203125" customWidth="1"/>
    <col min="13081" max="13081" width="7.109375" customWidth="1"/>
    <col min="13313" max="13313" width="8.109375" customWidth="1"/>
    <col min="13314" max="13314" width="24.33203125" customWidth="1"/>
    <col min="13315" max="13315" width="14.6640625" customWidth="1"/>
    <col min="13316" max="13316" width="6.109375" customWidth="1"/>
    <col min="13317" max="13317" width="4.6640625" customWidth="1"/>
    <col min="13318" max="13318" width="5.5546875" customWidth="1"/>
    <col min="13319" max="13319" width="9" customWidth="1"/>
    <col min="13320" max="13320" width="7.21875" customWidth="1"/>
    <col min="13321" max="13321" width="11" customWidth="1"/>
    <col min="13322" max="13322" width="11.5546875" customWidth="1"/>
    <col min="13323" max="13324" width="11.44140625" customWidth="1"/>
    <col min="13325" max="13325" width="7.109375" customWidth="1"/>
    <col min="13326" max="13326" width="6.88671875" customWidth="1"/>
    <col min="13327" max="13327" width="5.6640625" customWidth="1"/>
    <col min="13328" max="13328" width="5.44140625" customWidth="1"/>
    <col min="13329" max="13329" width="5.33203125" customWidth="1"/>
    <col min="13330" max="13330" width="5.88671875" customWidth="1"/>
    <col min="13331" max="13331" width="6.6640625" customWidth="1"/>
    <col min="13332" max="13332" width="16" customWidth="1"/>
    <col min="13333" max="13333" width="13.5546875" customWidth="1"/>
    <col min="13334" max="13334" width="20.44140625" customWidth="1"/>
    <col min="13335" max="13335" width="15" customWidth="1"/>
    <col min="13336" max="13336" width="14.33203125" customWidth="1"/>
    <col min="13337" max="13337" width="7.109375" customWidth="1"/>
    <col min="13569" max="13569" width="8.109375" customWidth="1"/>
    <col min="13570" max="13570" width="24.33203125" customWidth="1"/>
    <col min="13571" max="13571" width="14.6640625" customWidth="1"/>
    <col min="13572" max="13572" width="6.109375" customWidth="1"/>
    <col min="13573" max="13573" width="4.6640625" customWidth="1"/>
    <col min="13574" max="13574" width="5.5546875" customWidth="1"/>
    <col min="13575" max="13575" width="9" customWidth="1"/>
    <col min="13576" max="13576" width="7.21875" customWidth="1"/>
    <col min="13577" max="13577" width="11" customWidth="1"/>
    <col min="13578" max="13578" width="11.5546875" customWidth="1"/>
    <col min="13579" max="13580" width="11.44140625" customWidth="1"/>
    <col min="13581" max="13581" width="7.109375" customWidth="1"/>
    <col min="13582" max="13582" width="6.88671875" customWidth="1"/>
    <col min="13583" max="13583" width="5.6640625" customWidth="1"/>
    <col min="13584" max="13584" width="5.44140625" customWidth="1"/>
    <col min="13585" max="13585" width="5.33203125" customWidth="1"/>
    <col min="13586" max="13586" width="5.88671875" customWidth="1"/>
    <col min="13587" max="13587" width="6.6640625" customWidth="1"/>
    <col min="13588" max="13588" width="16" customWidth="1"/>
    <col min="13589" max="13589" width="13.5546875" customWidth="1"/>
    <col min="13590" max="13590" width="20.44140625" customWidth="1"/>
    <col min="13591" max="13591" width="15" customWidth="1"/>
    <col min="13592" max="13592" width="14.33203125" customWidth="1"/>
    <col min="13593" max="13593" width="7.109375" customWidth="1"/>
    <col min="13825" max="13825" width="8.109375" customWidth="1"/>
    <col min="13826" max="13826" width="24.33203125" customWidth="1"/>
    <col min="13827" max="13827" width="14.6640625" customWidth="1"/>
    <col min="13828" max="13828" width="6.109375" customWidth="1"/>
    <col min="13829" max="13829" width="4.6640625" customWidth="1"/>
    <col min="13830" max="13830" width="5.5546875" customWidth="1"/>
    <col min="13831" max="13831" width="9" customWidth="1"/>
    <col min="13832" max="13832" width="7.21875" customWidth="1"/>
    <col min="13833" max="13833" width="11" customWidth="1"/>
    <col min="13834" max="13834" width="11.5546875" customWidth="1"/>
    <col min="13835" max="13836" width="11.44140625" customWidth="1"/>
    <col min="13837" max="13837" width="7.109375" customWidth="1"/>
    <col min="13838" max="13838" width="6.88671875" customWidth="1"/>
    <col min="13839" max="13839" width="5.6640625" customWidth="1"/>
    <col min="13840" max="13840" width="5.44140625" customWidth="1"/>
    <col min="13841" max="13841" width="5.33203125" customWidth="1"/>
    <col min="13842" max="13842" width="5.88671875" customWidth="1"/>
    <col min="13843" max="13843" width="6.6640625" customWidth="1"/>
    <col min="13844" max="13844" width="16" customWidth="1"/>
    <col min="13845" max="13845" width="13.5546875" customWidth="1"/>
    <col min="13846" max="13846" width="20.44140625" customWidth="1"/>
    <col min="13847" max="13847" width="15" customWidth="1"/>
    <col min="13848" max="13848" width="14.33203125" customWidth="1"/>
    <col min="13849" max="13849" width="7.109375" customWidth="1"/>
    <col min="14081" max="14081" width="8.109375" customWidth="1"/>
    <col min="14082" max="14082" width="24.33203125" customWidth="1"/>
    <col min="14083" max="14083" width="14.6640625" customWidth="1"/>
    <col min="14084" max="14084" width="6.109375" customWidth="1"/>
    <col min="14085" max="14085" width="4.6640625" customWidth="1"/>
    <col min="14086" max="14086" width="5.5546875" customWidth="1"/>
    <col min="14087" max="14087" width="9" customWidth="1"/>
    <col min="14088" max="14088" width="7.21875" customWidth="1"/>
    <col min="14089" max="14089" width="11" customWidth="1"/>
    <col min="14090" max="14090" width="11.5546875" customWidth="1"/>
    <col min="14091" max="14092" width="11.44140625" customWidth="1"/>
    <col min="14093" max="14093" width="7.109375" customWidth="1"/>
    <col min="14094" max="14094" width="6.88671875" customWidth="1"/>
    <col min="14095" max="14095" width="5.6640625" customWidth="1"/>
    <col min="14096" max="14096" width="5.44140625" customWidth="1"/>
    <col min="14097" max="14097" width="5.33203125" customWidth="1"/>
    <col min="14098" max="14098" width="5.88671875" customWidth="1"/>
    <col min="14099" max="14099" width="6.6640625" customWidth="1"/>
    <col min="14100" max="14100" width="16" customWidth="1"/>
    <col min="14101" max="14101" width="13.5546875" customWidth="1"/>
    <col min="14102" max="14102" width="20.44140625" customWidth="1"/>
    <col min="14103" max="14103" width="15" customWidth="1"/>
    <col min="14104" max="14104" width="14.33203125" customWidth="1"/>
    <col min="14105" max="14105" width="7.109375" customWidth="1"/>
    <col min="14337" max="14337" width="8.109375" customWidth="1"/>
    <col min="14338" max="14338" width="24.33203125" customWidth="1"/>
    <col min="14339" max="14339" width="14.6640625" customWidth="1"/>
    <col min="14340" max="14340" width="6.109375" customWidth="1"/>
    <col min="14341" max="14341" width="4.6640625" customWidth="1"/>
    <col min="14342" max="14342" width="5.5546875" customWidth="1"/>
    <col min="14343" max="14343" width="9" customWidth="1"/>
    <col min="14344" max="14344" width="7.21875" customWidth="1"/>
    <col min="14345" max="14345" width="11" customWidth="1"/>
    <col min="14346" max="14346" width="11.5546875" customWidth="1"/>
    <col min="14347" max="14348" width="11.44140625" customWidth="1"/>
    <col min="14349" max="14349" width="7.109375" customWidth="1"/>
    <col min="14350" max="14350" width="6.88671875" customWidth="1"/>
    <col min="14351" max="14351" width="5.6640625" customWidth="1"/>
    <col min="14352" max="14352" width="5.44140625" customWidth="1"/>
    <col min="14353" max="14353" width="5.33203125" customWidth="1"/>
    <col min="14354" max="14354" width="5.88671875" customWidth="1"/>
    <col min="14355" max="14355" width="6.6640625" customWidth="1"/>
    <col min="14356" max="14356" width="16" customWidth="1"/>
    <col min="14357" max="14357" width="13.5546875" customWidth="1"/>
    <col min="14358" max="14358" width="20.44140625" customWidth="1"/>
    <col min="14359" max="14359" width="15" customWidth="1"/>
    <col min="14360" max="14360" width="14.33203125" customWidth="1"/>
    <col min="14361" max="14361" width="7.109375" customWidth="1"/>
    <col min="14593" max="14593" width="8.109375" customWidth="1"/>
    <col min="14594" max="14594" width="24.33203125" customWidth="1"/>
    <col min="14595" max="14595" width="14.6640625" customWidth="1"/>
    <col min="14596" max="14596" width="6.109375" customWidth="1"/>
    <col min="14597" max="14597" width="4.6640625" customWidth="1"/>
    <col min="14598" max="14598" width="5.5546875" customWidth="1"/>
    <col min="14599" max="14599" width="9" customWidth="1"/>
    <col min="14600" max="14600" width="7.21875" customWidth="1"/>
    <col min="14601" max="14601" width="11" customWidth="1"/>
    <col min="14602" max="14602" width="11.5546875" customWidth="1"/>
    <col min="14603" max="14604" width="11.44140625" customWidth="1"/>
    <col min="14605" max="14605" width="7.109375" customWidth="1"/>
    <col min="14606" max="14606" width="6.88671875" customWidth="1"/>
    <col min="14607" max="14607" width="5.6640625" customWidth="1"/>
    <col min="14608" max="14608" width="5.44140625" customWidth="1"/>
    <col min="14609" max="14609" width="5.33203125" customWidth="1"/>
    <col min="14610" max="14610" width="5.88671875" customWidth="1"/>
    <col min="14611" max="14611" width="6.6640625" customWidth="1"/>
    <col min="14612" max="14612" width="16" customWidth="1"/>
    <col min="14613" max="14613" width="13.5546875" customWidth="1"/>
    <col min="14614" max="14614" width="20.44140625" customWidth="1"/>
    <col min="14615" max="14615" width="15" customWidth="1"/>
    <col min="14616" max="14616" width="14.33203125" customWidth="1"/>
    <col min="14617" max="14617" width="7.109375" customWidth="1"/>
    <col min="14849" max="14849" width="8.109375" customWidth="1"/>
    <col min="14850" max="14850" width="24.33203125" customWidth="1"/>
    <col min="14851" max="14851" width="14.6640625" customWidth="1"/>
    <col min="14852" max="14852" width="6.109375" customWidth="1"/>
    <col min="14853" max="14853" width="4.6640625" customWidth="1"/>
    <col min="14854" max="14854" width="5.5546875" customWidth="1"/>
    <col min="14855" max="14855" width="9" customWidth="1"/>
    <col min="14856" max="14856" width="7.21875" customWidth="1"/>
    <col min="14857" max="14857" width="11" customWidth="1"/>
    <col min="14858" max="14858" width="11.5546875" customWidth="1"/>
    <col min="14859" max="14860" width="11.44140625" customWidth="1"/>
    <col min="14861" max="14861" width="7.109375" customWidth="1"/>
    <col min="14862" max="14862" width="6.88671875" customWidth="1"/>
    <col min="14863" max="14863" width="5.6640625" customWidth="1"/>
    <col min="14864" max="14864" width="5.44140625" customWidth="1"/>
    <col min="14865" max="14865" width="5.33203125" customWidth="1"/>
    <col min="14866" max="14866" width="5.88671875" customWidth="1"/>
    <col min="14867" max="14867" width="6.6640625" customWidth="1"/>
    <col min="14868" max="14868" width="16" customWidth="1"/>
    <col min="14869" max="14869" width="13.5546875" customWidth="1"/>
    <col min="14870" max="14870" width="20.44140625" customWidth="1"/>
    <col min="14871" max="14871" width="15" customWidth="1"/>
    <col min="14872" max="14872" width="14.33203125" customWidth="1"/>
    <col min="14873" max="14873" width="7.109375" customWidth="1"/>
    <col min="15105" max="15105" width="8.109375" customWidth="1"/>
    <col min="15106" max="15106" width="24.33203125" customWidth="1"/>
    <col min="15107" max="15107" width="14.6640625" customWidth="1"/>
    <col min="15108" max="15108" width="6.109375" customWidth="1"/>
    <col min="15109" max="15109" width="4.6640625" customWidth="1"/>
    <col min="15110" max="15110" width="5.5546875" customWidth="1"/>
    <col min="15111" max="15111" width="9" customWidth="1"/>
    <col min="15112" max="15112" width="7.21875" customWidth="1"/>
    <col min="15113" max="15113" width="11" customWidth="1"/>
    <col min="15114" max="15114" width="11.5546875" customWidth="1"/>
    <col min="15115" max="15116" width="11.44140625" customWidth="1"/>
    <col min="15117" max="15117" width="7.109375" customWidth="1"/>
    <col min="15118" max="15118" width="6.88671875" customWidth="1"/>
    <col min="15119" max="15119" width="5.6640625" customWidth="1"/>
    <col min="15120" max="15120" width="5.44140625" customWidth="1"/>
    <col min="15121" max="15121" width="5.33203125" customWidth="1"/>
    <col min="15122" max="15122" width="5.88671875" customWidth="1"/>
    <col min="15123" max="15123" width="6.6640625" customWidth="1"/>
    <col min="15124" max="15124" width="16" customWidth="1"/>
    <col min="15125" max="15125" width="13.5546875" customWidth="1"/>
    <col min="15126" max="15126" width="20.44140625" customWidth="1"/>
    <col min="15127" max="15127" width="15" customWidth="1"/>
    <col min="15128" max="15128" width="14.33203125" customWidth="1"/>
    <col min="15129" max="15129" width="7.109375" customWidth="1"/>
    <col min="15361" max="15361" width="8.109375" customWidth="1"/>
    <col min="15362" max="15362" width="24.33203125" customWidth="1"/>
    <col min="15363" max="15363" width="14.6640625" customWidth="1"/>
    <col min="15364" max="15364" width="6.109375" customWidth="1"/>
    <col min="15365" max="15365" width="4.6640625" customWidth="1"/>
    <col min="15366" max="15366" width="5.5546875" customWidth="1"/>
    <col min="15367" max="15367" width="9" customWidth="1"/>
    <col min="15368" max="15368" width="7.21875" customWidth="1"/>
    <col min="15369" max="15369" width="11" customWidth="1"/>
    <col min="15370" max="15370" width="11.5546875" customWidth="1"/>
    <col min="15371" max="15372" width="11.44140625" customWidth="1"/>
    <col min="15373" max="15373" width="7.109375" customWidth="1"/>
    <col min="15374" max="15374" width="6.88671875" customWidth="1"/>
    <col min="15375" max="15375" width="5.6640625" customWidth="1"/>
    <col min="15376" max="15376" width="5.44140625" customWidth="1"/>
    <col min="15377" max="15377" width="5.33203125" customWidth="1"/>
    <col min="15378" max="15378" width="5.88671875" customWidth="1"/>
    <col min="15379" max="15379" width="6.6640625" customWidth="1"/>
    <col min="15380" max="15380" width="16" customWidth="1"/>
    <col min="15381" max="15381" width="13.5546875" customWidth="1"/>
    <col min="15382" max="15382" width="20.44140625" customWidth="1"/>
    <col min="15383" max="15383" width="15" customWidth="1"/>
    <col min="15384" max="15384" width="14.33203125" customWidth="1"/>
    <col min="15385" max="15385" width="7.109375" customWidth="1"/>
    <col min="15617" max="15617" width="8.109375" customWidth="1"/>
    <col min="15618" max="15618" width="24.33203125" customWidth="1"/>
    <col min="15619" max="15619" width="14.6640625" customWidth="1"/>
    <col min="15620" max="15620" width="6.109375" customWidth="1"/>
    <col min="15621" max="15621" width="4.6640625" customWidth="1"/>
    <col min="15622" max="15622" width="5.5546875" customWidth="1"/>
    <col min="15623" max="15623" width="9" customWidth="1"/>
    <col min="15624" max="15624" width="7.21875" customWidth="1"/>
    <col min="15625" max="15625" width="11" customWidth="1"/>
    <col min="15626" max="15626" width="11.5546875" customWidth="1"/>
    <col min="15627" max="15628" width="11.44140625" customWidth="1"/>
    <col min="15629" max="15629" width="7.109375" customWidth="1"/>
    <col min="15630" max="15630" width="6.88671875" customWidth="1"/>
    <col min="15631" max="15631" width="5.6640625" customWidth="1"/>
    <col min="15632" max="15632" width="5.44140625" customWidth="1"/>
    <col min="15633" max="15633" width="5.33203125" customWidth="1"/>
    <col min="15634" max="15634" width="5.88671875" customWidth="1"/>
    <col min="15635" max="15635" width="6.6640625" customWidth="1"/>
    <col min="15636" max="15636" width="16" customWidth="1"/>
    <col min="15637" max="15637" width="13.5546875" customWidth="1"/>
    <col min="15638" max="15638" width="20.44140625" customWidth="1"/>
    <col min="15639" max="15639" width="15" customWidth="1"/>
    <col min="15640" max="15640" width="14.33203125" customWidth="1"/>
    <col min="15641" max="15641" width="7.109375" customWidth="1"/>
    <col min="15873" max="15873" width="8.109375" customWidth="1"/>
    <col min="15874" max="15874" width="24.33203125" customWidth="1"/>
    <col min="15875" max="15875" width="14.6640625" customWidth="1"/>
    <col min="15876" max="15876" width="6.109375" customWidth="1"/>
    <col min="15877" max="15877" width="4.6640625" customWidth="1"/>
    <col min="15878" max="15878" width="5.5546875" customWidth="1"/>
    <col min="15879" max="15879" width="9" customWidth="1"/>
    <col min="15880" max="15880" width="7.21875" customWidth="1"/>
    <col min="15881" max="15881" width="11" customWidth="1"/>
    <col min="15882" max="15882" width="11.5546875" customWidth="1"/>
    <col min="15883" max="15884" width="11.44140625" customWidth="1"/>
    <col min="15885" max="15885" width="7.109375" customWidth="1"/>
    <col min="15886" max="15886" width="6.88671875" customWidth="1"/>
    <col min="15887" max="15887" width="5.6640625" customWidth="1"/>
    <col min="15888" max="15888" width="5.44140625" customWidth="1"/>
    <col min="15889" max="15889" width="5.33203125" customWidth="1"/>
    <col min="15890" max="15890" width="5.88671875" customWidth="1"/>
    <col min="15891" max="15891" width="6.6640625" customWidth="1"/>
    <col min="15892" max="15892" width="16" customWidth="1"/>
    <col min="15893" max="15893" width="13.5546875" customWidth="1"/>
    <col min="15894" max="15894" width="20.44140625" customWidth="1"/>
    <col min="15895" max="15895" width="15" customWidth="1"/>
    <col min="15896" max="15896" width="14.33203125" customWidth="1"/>
    <col min="15897" max="15897" width="7.109375" customWidth="1"/>
    <col min="16129" max="16129" width="8.109375" customWidth="1"/>
    <col min="16130" max="16130" width="24.33203125" customWidth="1"/>
    <col min="16131" max="16131" width="14.6640625" customWidth="1"/>
    <col min="16132" max="16132" width="6.109375" customWidth="1"/>
    <col min="16133" max="16133" width="4.6640625" customWidth="1"/>
    <col min="16134" max="16134" width="5.5546875" customWidth="1"/>
    <col min="16135" max="16135" width="9" customWidth="1"/>
    <col min="16136" max="16136" width="7.21875" customWidth="1"/>
    <col min="16137" max="16137" width="11" customWidth="1"/>
    <col min="16138" max="16138" width="11.5546875" customWidth="1"/>
    <col min="16139" max="16140" width="11.44140625" customWidth="1"/>
    <col min="16141" max="16141" width="7.109375" customWidth="1"/>
    <col min="16142" max="16142" width="6.88671875" customWidth="1"/>
    <col min="16143" max="16143" width="5.6640625" customWidth="1"/>
    <col min="16144" max="16144" width="5.44140625" customWidth="1"/>
    <col min="16145" max="16145" width="5.33203125" customWidth="1"/>
    <col min="16146" max="16146" width="5.88671875" customWidth="1"/>
    <col min="16147" max="16147" width="6.6640625" customWidth="1"/>
    <col min="16148" max="16148" width="16" customWidth="1"/>
    <col min="16149" max="16149" width="13.5546875" customWidth="1"/>
    <col min="16150" max="16150" width="20.44140625" customWidth="1"/>
    <col min="16151" max="16151" width="15" customWidth="1"/>
    <col min="16152" max="16152" width="14.33203125" customWidth="1"/>
    <col min="16153" max="16153" width="7.109375" customWidth="1"/>
  </cols>
  <sheetData>
    <row r="1" spans="1:29">
      <c r="A1" s="1" t="s">
        <v>0</v>
      </c>
      <c r="B1" s="2">
        <v>42376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AC1" t="s">
        <v>1</v>
      </c>
    </row>
    <row r="2" spans="1:29">
      <c r="AC2">
        <v>0</v>
      </c>
    </row>
    <row r="3" spans="1:29" ht="58.5" customHeight="1">
      <c r="A3" s="9" t="s">
        <v>2</v>
      </c>
      <c r="B3" s="10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11" t="s">
        <v>12</v>
      </c>
      <c r="L3" s="11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12" t="s">
        <v>20</v>
      </c>
      <c r="T3" s="13" t="s">
        <v>21</v>
      </c>
      <c r="U3" s="14" t="s">
        <v>22</v>
      </c>
      <c r="V3" s="13" t="s">
        <v>23</v>
      </c>
      <c r="W3" s="9" t="s">
        <v>24</v>
      </c>
      <c r="X3" s="13" t="s">
        <v>25</v>
      </c>
      <c r="Y3" s="13" t="s">
        <v>26</v>
      </c>
      <c r="Z3" s="13" t="s">
        <v>27</v>
      </c>
    </row>
    <row r="4" spans="1:29" ht="17.25" customHeight="1">
      <c r="A4" s="15" t="s">
        <v>28</v>
      </c>
      <c r="B4" s="16" t="s">
        <v>29</v>
      </c>
      <c r="C4" s="17"/>
      <c r="D4" s="17" t="e">
        <f>VLOOKUP(A4,'[1]BDD RH'!$A$9:$W$453,4,FALSE)</f>
        <v>#N/A</v>
      </c>
      <c r="E4" s="17" t="e">
        <f>VLOOKUP(A4,'[1]BDD RH'!$A$9:$W$453,3,FALSE)</f>
        <v>#N/A</v>
      </c>
      <c r="F4" s="17" t="e">
        <f>DATEDIF((VLOOKUP(A4,'[1]BDD RH'!$A$2:$W$485,7,FALSE)),K4,"y")</f>
        <v>#N/A</v>
      </c>
      <c r="G4" s="17" t="e">
        <f t="shared" ref="G4:G67" si="0">IF(F4&lt;=20,"&lt;=20",IF(F4&lt;=30,"21/30",IF(F4&lt;=40,"31/40",IF(F4&lt;=50,"41/50",IF(F4&lt;=60,"51/60",IF(F4&gt;60,"61 et plus",FALSE))))))</f>
        <v>#N/A</v>
      </c>
      <c r="H4" s="17" t="e">
        <f>DATEDIF((VLOOKUP(A4,'[1]BDD RH'!$A$2:$W$485,11,FALSE)),K4,"y")</f>
        <v>#N/A</v>
      </c>
      <c r="I4" s="17" t="e">
        <f t="shared" ref="I4:I67" si="1">IF(H4&lt;2,"&lt;2",IF(H4&lt;6,"2/5",IF(H4&lt;11,"6/10",IF(H4&lt;16,"11/15",IF(H4&lt;21,"16/20",IF(H4&lt;26,"21/25",IF(H4&gt;25,"26 et plus",FALSE)))))))</f>
        <v>#N/A</v>
      </c>
      <c r="J4" s="18"/>
      <c r="K4" s="19"/>
      <c r="L4" s="19"/>
      <c r="M4" s="17">
        <v>1</v>
      </c>
      <c r="N4" s="17">
        <f t="shared" ref="N4:N67" si="2">MONTH(L4)</f>
        <v>1</v>
      </c>
      <c r="O4" s="17">
        <v>0</v>
      </c>
      <c r="P4" s="17">
        <f>IF(N4-M4=0,0,IF(N4-M4=1,NETWORKDAYS(K4,L4,[1]Congés!$D$2:$D$160)-O4,IF(N4-M4=2,NETWORKDAYS(K4,EOMONTH(K4,1),[1]Congés!$D$2:$D$160)-O4,IF(N4-M4=3,NETWORKDAYS(K4,EOMONTH(K4,1),[1]Congés!$D$2:$D$160)-O4))))</f>
        <v>0</v>
      </c>
      <c r="Q4" s="17">
        <f>IF(N4-M4&lt;2,0,IF(N4-M4=2,NETWORKDAYS(K4,L4,[1]Congés!$D$2:$D$160)-P4-O4,IF(N4-M4=3,NETWORKDAYS(K4,EOMONTH(K4,2),[1]Congés!$D$2:$D$160)-P4-O4)))</f>
        <v>0</v>
      </c>
      <c r="R4" s="17">
        <f>IF(N4-M4&lt;3,0,NETWORKDAYS(K4,L4,[1]Congés!$D$2:$D$160)-Q4-P4-O4)</f>
        <v>0</v>
      </c>
      <c r="S4" s="17">
        <f>NETWORKDAYS(K4,L4,[1]Congés!C$2:C$160)</f>
        <v>0</v>
      </c>
      <c r="T4" s="18" t="s">
        <v>30</v>
      </c>
      <c r="U4" s="19"/>
      <c r="V4" s="17" t="str">
        <f t="shared" ref="V4:V67" si="3">IF(S4&lt;3,"1) 1 à 2 jours",IF(S4&lt;5,"2) 3 à 4 jours",IF(S4=5,"3) 5 jours",IF(S4&lt;=10,"4) 6 à 10 jours",IF(S4&gt;10,"5) plus de 10 jours")))))</f>
        <v>1) 1 à 2 jours</v>
      </c>
      <c r="W4" s="18"/>
      <c r="X4" s="18"/>
      <c r="Y4" s="17">
        <f t="shared" ref="Y4:Y67" si="4">L4-K4+1</f>
        <v>1</v>
      </c>
      <c r="Z4" s="18"/>
    </row>
    <row r="5" spans="1:29" ht="17.25" customHeight="1">
      <c r="A5" s="15" t="s">
        <v>31</v>
      </c>
      <c r="B5" s="16" t="s">
        <v>29</v>
      </c>
      <c r="C5" s="17" t="e">
        <f>VLOOKUP(A5,'[1]BDD RH'!$A$9:$W$453,16,FALSE)</f>
        <v>#N/A</v>
      </c>
      <c r="D5" s="17" t="e">
        <f>VLOOKUP(A5,'[1]BDD RH'!$A$9:$W$453,4,FALSE)</f>
        <v>#N/A</v>
      </c>
      <c r="E5" s="17" t="e">
        <f>VLOOKUP(A5,'[1]BDD RH'!$A$9:$W$453,3,FALSE)</f>
        <v>#N/A</v>
      </c>
      <c r="F5" s="17" t="e">
        <f>DATEDIF((VLOOKUP(A5,'[1]BDD RH'!$A$2:$W$485,7,FALSE)),K5,"y")</f>
        <v>#N/A</v>
      </c>
      <c r="G5" s="17" t="e">
        <f t="shared" si="0"/>
        <v>#N/A</v>
      </c>
      <c r="H5" s="17" t="e">
        <f>DATEDIF((VLOOKUP(A5,'[1]BDD RH'!$A$2:$W$485,11,FALSE)),K5,"y")</f>
        <v>#N/A</v>
      </c>
      <c r="I5" s="17" t="e">
        <f t="shared" si="1"/>
        <v>#N/A</v>
      </c>
      <c r="J5" s="18"/>
      <c r="K5" s="19"/>
      <c r="L5" s="19"/>
      <c r="M5" s="17">
        <v>2</v>
      </c>
      <c r="N5" s="17">
        <f t="shared" si="2"/>
        <v>1</v>
      </c>
      <c r="O5" s="17">
        <v>0</v>
      </c>
      <c r="P5" s="17" t="b">
        <f>IF(N5-M5=0,0,IF(N5-M5=1,NETWORKDAYS(K5,L5,[1]Congés!$D$2:$D$160)-O5,IF(N5-M5=2,NETWORKDAYS(K5,EOMONTH(K5,1),[1]Congés!$D$2:$D$160)-O5,IF(N5-M5=3,NETWORKDAYS(K5,EOMONTH(K5,1),[1]Congés!$D$2:$D$160)-O5))))</f>
        <v>0</v>
      </c>
      <c r="Q5" s="17">
        <f>IF(N5-M5&lt;2,0,IF(N5-M5=2,NETWORKDAYS(K5,L5,[1]Congés!$D$2:$D$160)-P5-O5,IF(N5-M5=3,NETWORKDAYS(K5,EOMONTH(K5,2),[1]Congés!$D$2:$D$160)-P5-O5)))</f>
        <v>0</v>
      </c>
      <c r="R5" s="17">
        <f>IF(N5-M5&lt;3,0,NETWORKDAYS(K5,L5,[1]Congés!$D$2:$D$160)-Q5-P5-O5)</f>
        <v>0</v>
      </c>
      <c r="S5" s="17">
        <f>NETWORKDAYS(K5,L5,[1]Congés!C$2:C$160)</f>
        <v>0</v>
      </c>
      <c r="T5" s="18" t="s">
        <v>32</v>
      </c>
      <c r="U5" s="19"/>
      <c r="V5" s="17" t="str">
        <f t="shared" si="3"/>
        <v>1) 1 à 2 jours</v>
      </c>
      <c r="W5" s="18"/>
      <c r="X5" s="18"/>
      <c r="Y5" s="17">
        <f t="shared" si="4"/>
        <v>1</v>
      </c>
      <c r="Z5" s="18"/>
    </row>
    <row r="6" spans="1:29" ht="17.25" customHeight="1">
      <c r="A6" s="15" t="s">
        <v>33</v>
      </c>
      <c r="B6" s="16" t="s">
        <v>29</v>
      </c>
      <c r="C6" s="17" t="e">
        <f>VLOOKUP(A6,'[1]BDD RH'!$A$9:$W$453,16,FALSE)</f>
        <v>#N/A</v>
      </c>
      <c r="D6" s="17" t="e">
        <f>VLOOKUP(A6,'[1]BDD RH'!$A$9:$W$453,4,FALSE)</f>
        <v>#N/A</v>
      </c>
      <c r="E6" s="17" t="e">
        <f>VLOOKUP(A6,'[1]BDD RH'!$A$9:$W$453,3,FALSE)</f>
        <v>#N/A</v>
      </c>
      <c r="F6" s="17" t="e">
        <f>DATEDIF((VLOOKUP(A6,'[1]BDD RH'!$A$2:$W$485,7,FALSE)),K6,"y")</f>
        <v>#N/A</v>
      </c>
      <c r="G6" s="17" t="e">
        <f t="shared" si="0"/>
        <v>#N/A</v>
      </c>
      <c r="H6" s="17" t="e">
        <f>DATEDIF((VLOOKUP(A6,'[1]BDD RH'!$A$2:$W$485,11,FALSE)),K6,"y")</f>
        <v>#N/A</v>
      </c>
      <c r="I6" s="17" t="e">
        <f t="shared" si="1"/>
        <v>#N/A</v>
      </c>
      <c r="J6" s="18"/>
      <c r="K6" s="19"/>
      <c r="L6" s="19"/>
      <c r="M6" s="17">
        <v>3</v>
      </c>
      <c r="N6" s="17">
        <f t="shared" si="2"/>
        <v>1</v>
      </c>
      <c r="O6" s="17">
        <v>0</v>
      </c>
      <c r="P6" s="17" t="b">
        <f>IF(N6-M6=0,0,IF(N6-M6=1,NETWORKDAYS(K6,L6,[1]Congés!$D$2:$D$160)-O6,IF(N6-M6=2,NETWORKDAYS(K6,EOMONTH(K6,1),[1]Congés!$D$2:$D$160)-O6,IF(N6-M6=3,NETWORKDAYS(K6,EOMONTH(K6,1),[1]Congés!$D$2:$D$160)-O6))))</f>
        <v>0</v>
      </c>
      <c r="Q6" s="17">
        <f>IF(N6-M6&lt;2,0,IF(N6-M6=2,NETWORKDAYS(K6,L6,[1]Congés!$D$2:$D$160)-P6-O6,IF(N6-M6=3,NETWORKDAYS(K6,EOMONTH(K6,2),[1]Congés!$D$2:$D$160)-P6-O6)))</f>
        <v>0</v>
      </c>
      <c r="R6" s="17">
        <f>IF(N6-M6&lt;3,0,NETWORKDAYS(K6,L6,[1]Congés!$D$2:$D$160)-Q6-P6-O6)</f>
        <v>0</v>
      </c>
      <c r="S6" s="17">
        <f>NETWORKDAYS(K6,L6,[1]Congés!C$2:C$160)</f>
        <v>0</v>
      </c>
      <c r="T6" s="18" t="s">
        <v>34</v>
      </c>
      <c r="U6" s="19"/>
      <c r="V6" s="17" t="str">
        <f t="shared" si="3"/>
        <v>1) 1 à 2 jours</v>
      </c>
      <c r="W6" s="18"/>
      <c r="X6" s="20"/>
      <c r="Y6" s="17">
        <f t="shared" si="4"/>
        <v>1</v>
      </c>
      <c r="Z6" s="18"/>
    </row>
    <row r="7" spans="1:29">
      <c r="A7" s="15" t="s">
        <v>35</v>
      </c>
      <c r="B7" s="16" t="s">
        <v>29</v>
      </c>
      <c r="C7" s="17" t="e">
        <f>VLOOKUP(A7,'[1]BDD RH'!$A$9:$W$453,16,FALSE)</f>
        <v>#N/A</v>
      </c>
      <c r="D7" s="17" t="e">
        <f>VLOOKUP(A7,'[1]BDD RH'!$A$9:$W$453,4,FALSE)</f>
        <v>#N/A</v>
      </c>
      <c r="E7" s="17" t="e">
        <f>VLOOKUP(A7,'[1]BDD RH'!$A$9:$W$453,3,FALSE)</f>
        <v>#N/A</v>
      </c>
      <c r="F7" s="17" t="e">
        <f>DATEDIF((VLOOKUP(A7,'[1]BDD RH'!$A$2:$W$485,7,FALSE)),K7,"y")</f>
        <v>#N/A</v>
      </c>
      <c r="G7" s="17" t="e">
        <f t="shared" si="0"/>
        <v>#N/A</v>
      </c>
      <c r="H7" s="17" t="e">
        <f>DATEDIF((VLOOKUP(A7,'[1]BDD RH'!$A$2:$W$485,11,FALSE)),K7,"y")</f>
        <v>#N/A</v>
      </c>
      <c r="I7" s="17" t="e">
        <f t="shared" si="1"/>
        <v>#N/A</v>
      </c>
      <c r="J7" s="18"/>
      <c r="K7" s="19"/>
      <c r="L7" s="19"/>
      <c r="M7" s="17">
        <v>4</v>
      </c>
      <c r="N7" s="17">
        <f t="shared" si="2"/>
        <v>1</v>
      </c>
      <c r="O7" s="17">
        <v>0</v>
      </c>
      <c r="P7" s="17" t="b">
        <f>IF(N7-M7=0,0,IF(N7-M7=1,NETWORKDAYS(K7,L7,[1]Congés!$D$2:$D$160)-O7,IF(N7-M7=2,NETWORKDAYS(K7,EOMONTH(K7,1),[1]Congés!$D$2:$D$160)-O7,IF(N7-M7=3,NETWORKDAYS(K7,EOMONTH(K7,1),[1]Congés!$D$2:$D$160)-O7))))</f>
        <v>0</v>
      </c>
      <c r="Q7" s="17">
        <f>IF(N7-M7&lt;2,0,IF(N7-M7=2,NETWORKDAYS(K7,L7,[1]Congés!$D$2:$D$160)-P7-O7,IF(N7-M7=3,NETWORKDAYS(K7,EOMONTH(K7,2),[1]Congés!$D$2:$D$160)-P7-O7)))</f>
        <v>0</v>
      </c>
      <c r="R7" s="17">
        <f>IF(N7-M7&lt;3,0,NETWORKDAYS(K7,L7,[1]Congés!$D$2:$D$160)-Q7-P7-O7)</f>
        <v>0</v>
      </c>
      <c r="S7" s="17">
        <f>NETWORKDAYS(K7,L7,[1]Congés!C$2:C$160)</f>
        <v>0</v>
      </c>
      <c r="T7" s="18" t="s">
        <v>36</v>
      </c>
      <c r="U7" s="19"/>
      <c r="V7" s="17" t="str">
        <f t="shared" si="3"/>
        <v>1) 1 à 2 jours</v>
      </c>
      <c r="W7" s="18"/>
      <c r="X7" s="18"/>
      <c r="Y7" s="17">
        <f t="shared" si="4"/>
        <v>1</v>
      </c>
      <c r="Z7" s="18"/>
    </row>
    <row r="8" spans="1:29">
      <c r="A8" s="15" t="s">
        <v>35</v>
      </c>
      <c r="B8" s="16" t="s">
        <v>29</v>
      </c>
      <c r="C8" s="17" t="e">
        <f>VLOOKUP(A8,'[1]BDD RH'!$A$9:$W$453,16,FALSE)</f>
        <v>#N/A</v>
      </c>
      <c r="D8" s="17" t="e">
        <f>VLOOKUP(A8,'[1]BDD RH'!$A$9:$W$453,4,FALSE)</f>
        <v>#N/A</v>
      </c>
      <c r="E8" s="17" t="e">
        <f>VLOOKUP(A8,'[1]BDD RH'!$A$9:$W$453,3,FALSE)</f>
        <v>#N/A</v>
      </c>
      <c r="F8" s="17" t="e">
        <f>DATEDIF((VLOOKUP(A8,'[1]BDD RH'!$A$2:$W$485,7,FALSE)),K8,"y")</f>
        <v>#N/A</v>
      </c>
      <c r="G8" s="17" t="e">
        <f t="shared" si="0"/>
        <v>#N/A</v>
      </c>
      <c r="H8" s="17" t="e">
        <f>DATEDIF((VLOOKUP(A8,'[1]BDD RH'!$A$2:$W$485,11,FALSE)),K8,"y")</f>
        <v>#N/A</v>
      </c>
      <c r="I8" s="17" t="e">
        <f t="shared" si="1"/>
        <v>#N/A</v>
      </c>
      <c r="J8" s="18"/>
      <c r="K8" s="19"/>
      <c r="L8" s="19"/>
      <c r="M8" s="17">
        <v>5</v>
      </c>
      <c r="N8" s="17">
        <f t="shared" si="2"/>
        <v>1</v>
      </c>
      <c r="O8" s="17">
        <v>0</v>
      </c>
      <c r="P8" s="17" t="b">
        <f>IF(N8-M8=0,0,IF(N8-M8=1,NETWORKDAYS(K8,L8,[1]Congés!$D$2:$D$160)-O8,IF(N8-M8=2,NETWORKDAYS(K8,EOMONTH(K8,1),[1]Congés!$D$2:$D$160)-O8,IF(N8-M8=3,NETWORKDAYS(K8,EOMONTH(K8,1),[1]Congés!$D$2:$D$160)-O8))))</f>
        <v>0</v>
      </c>
      <c r="Q8" s="17">
        <f>IF(N8-M8&lt;2,0,IF(N8-M8=2,NETWORKDAYS(K8,L8,[1]Congés!$D$2:$D$160)-P8-O8,IF(N8-M8=3,NETWORKDAYS(K8,EOMONTH(K8,2),[1]Congés!$D$2:$D$160)-P8-O8)))</f>
        <v>0</v>
      </c>
      <c r="R8" s="17">
        <f>IF(N8-M8&lt;3,0,NETWORKDAYS(K8,L8,[1]Congés!$D$2:$D$160)-Q8-P8-O8)</f>
        <v>0</v>
      </c>
      <c r="S8" s="17">
        <f>NETWORKDAYS(K8,L8,[1]Congés!C$2:C$160)</f>
        <v>0</v>
      </c>
      <c r="T8" s="18" t="s">
        <v>37</v>
      </c>
      <c r="U8" s="19"/>
      <c r="V8" s="17" t="str">
        <f t="shared" si="3"/>
        <v>1) 1 à 2 jours</v>
      </c>
      <c r="W8" s="18"/>
      <c r="X8" s="18"/>
      <c r="Y8" s="17">
        <f t="shared" si="4"/>
        <v>1</v>
      </c>
      <c r="Z8" s="18"/>
    </row>
    <row r="9" spans="1:29">
      <c r="A9" s="15" t="s">
        <v>38</v>
      </c>
      <c r="B9" s="16" t="s">
        <v>29</v>
      </c>
      <c r="C9" s="17" t="e">
        <f>VLOOKUP(A9,'[1]BDD RH'!$A$9:$W$453,16,FALSE)</f>
        <v>#N/A</v>
      </c>
      <c r="D9" s="17" t="e">
        <f>VLOOKUP(A9,'[1]BDD RH'!$A$9:$W$453,4,FALSE)</f>
        <v>#N/A</v>
      </c>
      <c r="E9" s="17" t="e">
        <f>VLOOKUP(A9,'[1]BDD RH'!$A$9:$W$453,3,FALSE)</f>
        <v>#N/A</v>
      </c>
      <c r="F9" s="17" t="e">
        <f>DATEDIF((VLOOKUP(A9,'[1]BDD RH'!$A$2:$W$485,7,FALSE)),K9,"y")</f>
        <v>#N/A</v>
      </c>
      <c r="G9" s="17" t="e">
        <f t="shared" si="0"/>
        <v>#N/A</v>
      </c>
      <c r="H9" s="17" t="e">
        <f>DATEDIF((VLOOKUP(A9,'[1]BDD RH'!$A$2:$W$485,11,FALSE)),K9,"y")</f>
        <v>#N/A</v>
      </c>
      <c r="I9" s="17" t="e">
        <f t="shared" si="1"/>
        <v>#N/A</v>
      </c>
      <c r="J9" s="18"/>
      <c r="K9" s="19"/>
      <c r="L9" s="19"/>
      <c r="M9" s="17">
        <v>5</v>
      </c>
      <c r="N9" s="17">
        <f t="shared" si="2"/>
        <v>1</v>
      </c>
      <c r="O9" s="17">
        <v>0</v>
      </c>
      <c r="P9" s="17" t="b">
        <f>IF(N9-M9=0,0,IF(N9-M9=1,NETWORKDAYS(K9,L9,[1]Congés!$D$2:$D$160)-O9,IF(N9-M9=2,NETWORKDAYS(K9,EOMONTH(K9,1),[1]Congés!$D$2:$D$160)-O9,IF(N9-M9=3,NETWORKDAYS(K9,EOMONTH(K9,1),[1]Congés!$D$2:$D$160)-O9))))</f>
        <v>0</v>
      </c>
      <c r="Q9" s="17">
        <f>IF(N9-M9&lt;2,0,IF(N9-M9=2,NETWORKDAYS(K9,L9,[1]Congés!$D$2:$D$160)-P9-O9,IF(N9-M9=3,NETWORKDAYS(K9,EOMONTH(K9,2),[1]Congés!$D$2:$D$160)-P9-O9)))</f>
        <v>0</v>
      </c>
      <c r="R9" s="17">
        <f>IF(N9-M9&lt;3,0,NETWORKDAYS(K9,L9,[1]Congés!$D$2:$D$160)-Q9-P9-O9)</f>
        <v>0</v>
      </c>
      <c r="S9" s="17">
        <f>NETWORKDAYS(K9,L9,[1]Congés!C$2:C$160)</f>
        <v>0</v>
      </c>
      <c r="T9" s="18" t="s">
        <v>39</v>
      </c>
      <c r="U9" s="19"/>
      <c r="V9" s="17" t="str">
        <f t="shared" si="3"/>
        <v>1) 1 à 2 jours</v>
      </c>
      <c r="W9" s="18"/>
      <c r="X9" s="18"/>
      <c r="Y9" s="17">
        <f t="shared" si="4"/>
        <v>1</v>
      </c>
      <c r="Z9" s="18"/>
    </row>
    <row r="10" spans="1:29">
      <c r="A10" s="15" t="s">
        <v>40</v>
      </c>
      <c r="B10" s="16" t="s">
        <v>29</v>
      </c>
      <c r="C10" s="17" t="e">
        <f>VLOOKUP(A10,'[1]BDD RH'!$A$9:$W$453,16,FALSE)</f>
        <v>#N/A</v>
      </c>
      <c r="D10" s="17" t="e">
        <f>VLOOKUP(A10,'[1]BDD RH'!$A$9:$W$453,4,FALSE)</f>
        <v>#N/A</v>
      </c>
      <c r="E10" s="17" t="e">
        <f>VLOOKUP(A10,'[1]BDD RH'!$A$9:$W$453,3,FALSE)</f>
        <v>#N/A</v>
      </c>
      <c r="F10" s="17" t="e">
        <f>DATEDIF((VLOOKUP(A10,'[1]BDD RH'!$A$2:$W$485,7,FALSE)),K10,"y")</f>
        <v>#N/A</v>
      </c>
      <c r="G10" s="17" t="e">
        <f t="shared" si="0"/>
        <v>#N/A</v>
      </c>
      <c r="H10" s="17" t="e">
        <f>DATEDIF((VLOOKUP(A10,'[1]BDD RH'!$A$2:$W$485,11,FALSE)),K10,"y")</f>
        <v>#N/A</v>
      </c>
      <c r="I10" s="17" t="e">
        <f t="shared" si="1"/>
        <v>#N/A</v>
      </c>
      <c r="J10" s="18"/>
      <c r="K10" s="19"/>
      <c r="L10" s="19"/>
      <c r="M10" s="17">
        <v>6</v>
      </c>
      <c r="N10" s="17">
        <f t="shared" si="2"/>
        <v>1</v>
      </c>
      <c r="O10" s="17">
        <v>0</v>
      </c>
      <c r="P10" s="17" t="b">
        <f>IF(N10-M10=0,0,IF(N10-M10=1,NETWORKDAYS(K10,L10,[1]Congés!$D$2:$D$160)-O10,IF(N10-M10=2,NETWORKDAYS(K10,EOMONTH(K10,1),[1]Congés!$D$2:$D$160)-O10,IF(N10-M10=3,NETWORKDAYS(K10,EOMONTH(K10,1),[1]Congés!$D$2:$D$160)-O10))))</f>
        <v>0</v>
      </c>
      <c r="Q10" s="17">
        <f>IF(N10-M10&lt;2,0,IF(N10-M10=2,NETWORKDAYS(K10,L10,[1]Congés!$D$2:$D$160)-P10-O10,IF(N10-M10=3,NETWORKDAYS(K10,EOMONTH(K10,2),[1]Congés!$D$2:$D$160)-P10-O10)))</f>
        <v>0</v>
      </c>
      <c r="R10" s="17">
        <f>IF(N10-M10&lt;3,0,NETWORKDAYS(K10,L10,[1]Congés!$D$2:$D$160)-Q10-P10-O10)</f>
        <v>0</v>
      </c>
      <c r="S10" s="17">
        <f>NETWORKDAYS(K10,L10,[1]Congés!C$2:C$160)</f>
        <v>0</v>
      </c>
      <c r="T10" s="18" t="s">
        <v>41</v>
      </c>
      <c r="U10" s="19"/>
      <c r="V10" s="17" t="str">
        <f t="shared" si="3"/>
        <v>1) 1 à 2 jours</v>
      </c>
      <c r="W10" s="18"/>
      <c r="X10" s="18"/>
      <c r="Y10" s="17">
        <f t="shared" si="4"/>
        <v>1</v>
      </c>
      <c r="Z10" s="18"/>
    </row>
    <row r="11" spans="1:29">
      <c r="A11" s="15" t="s">
        <v>42</v>
      </c>
      <c r="B11" s="16" t="s">
        <v>29</v>
      </c>
      <c r="C11" s="17" t="e">
        <f>VLOOKUP(A11,'[1]BDD RH'!$A$9:$W$453,16,FALSE)</f>
        <v>#N/A</v>
      </c>
      <c r="D11" s="17" t="e">
        <f>VLOOKUP(A11,'[1]BDD RH'!$A$9:$W$453,4,FALSE)</f>
        <v>#N/A</v>
      </c>
      <c r="E11" s="17" t="e">
        <f>VLOOKUP(A11,'[1]BDD RH'!$A$9:$W$453,3,FALSE)</f>
        <v>#N/A</v>
      </c>
      <c r="F11" s="17" t="e">
        <f>DATEDIF((VLOOKUP(A11,'[1]BDD RH'!$A$2:$W$485,7,FALSE)),K11,"y")</f>
        <v>#N/A</v>
      </c>
      <c r="G11" s="17" t="e">
        <f t="shared" si="0"/>
        <v>#N/A</v>
      </c>
      <c r="H11" s="17" t="e">
        <f>DATEDIF((VLOOKUP(A11,'[1]BDD RH'!$A$2:$W$485,11,FALSE)),K11,"y")</f>
        <v>#N/A</v>
      </c>
      <c r="I11" s="17" t="e">
        <f t="shared" si="1"/>
        <v>#N/A</v>
      </c>
      <c r="J11" s="18"/>
      <c r="K11" s="19"/>
      <c r="L11" s="19"/>
      <c r="M11" s="17">
        <v>7</v>
      </c>
      <c r="N11" s="17">
        <f t="shared" si="2"/>
        <v>1</v>
      </c>
      <c r="O11" s="17">
        <v>0</v>
      </c>
      <c r="P11" s="17" t="b">
        <f>IF(N11-M11=0,0,IF(N11-M11=1,NETWORKDAYS(K11,L11,[1]Congés!$D$2:$D$160)-O11,IF(N11-M11=2,NETWORKDAYS(K11,EOMONTH(K11,1),[1]Congés!$D$2:$D$160)-O11,IF(N11-M11=3,NETWORKDAYS(K11,EOMONTH(K11,1),[1]Congés!$D$2:$D$160)-O11))))</f>
        <v>0</v>
      </c>
      <c r="Q11" s="17">
        <f>IF(N11-M11&lt;2,0,IF(N11-M11=2,NETWORKDAYS(K11,L11,[1]Congés!$D$2:$D$160)-P11-O11,IF(N11-M11=3,NETWORKDAYS(K11,EOMONTH(K11,2),[1]Congés!$D$2:$D$160)-P11-O11)))</f>
        <v>0</v>
      </c>
      <c r="R11" s="17">
        <f>IF(N11-M11&lt;3,0,NETWORKDAYS(K11,L11,[1]Congés!$D$2:$D$160)-Q11-P11-O11)</f>
        <v>0</v>
      </c>
      <c r="S11" s="17">
        <f>NETWORKDAYS(K11,L11,[1]Congés!C$2:C$160)</f>
        <v>0</v>
      </c>
      <c r="T11" s="18" t="s">
        <v>43</v>
      </c>
      <c r="U11" s="19"/>
      <c r="V11" s="17" t="str">
        <f t="shared" si="3"/>
        <v>1) 1 à 2 jours</v>
      </c>
      <c r="W11" s="18"/>
      <c r="X11" s="18"/>
      <c r="Y11" s="17">
        <f t="shared" si="4"/>
        <v>1</v>
      </c>
      <c r="Z11" s="18"/>
    </row>
    <row r="12" spans="1:29">
      <c r="A12" s="15" t="s">
        <v>44</v>
      </c>
      <c r="B12" s="16" t="s">
        <v>29</v>
      </c>
      <c r="C12" s="17" t="e">
        <f>VLOOKUP(A12,'[1]BDD RH'!$A$9:$W$453,16,FALSE)</f>
        <v>#N/A</v>
      </c>
      <c r="D12" s="17" t="e">
        <f>VLOOKUP(A12,'[1]BDD RH'!$A$9:$W$453,4,FALSE)</f>
        <v>#N/A</v>
      </c>
      <c r="E12" s="17" t="e">
        <f>VLOOKUP(A12,'[1]BDD RH'!$A$9:$W$453,3,FALSE)</f>
        <v>#N/A</v>
      </c>
      <c r="F12" s="17" t="e">
        <f>DATEDIF((VLOOKUP(A12,'[1]BDD RH'!$A$2:$W$485,7,FALSE)),K12,"y")</f>
        <v>#N/A</v>
      </c>
      <c r="G12" s="17" t="e">
        <f t="shared" si="0"/>
        <v>#N/A</v>
      </c>
      <c r="H12" s="17" t="e">
        <f>DATEDIF((VLOOKUP(A12,'[1]BDD RH'!$A$2:$W$485,11,FALSE)),K12,"y")</f>
        <v>#N/A</v>
      </c>
      <c r="I12" s="17" t="e">
        <f t="shared" si="1"/>
        <v>#N/A</v>
      </c>
      <c r="J12" s="18"/>
      <c r="K12" s="19"/>
      <c r="L12" s="19"/>
      <c r="M12" s="17">
        <v>8</v>
      </c>
      <c r="N12" s="17">
        <f t="shared" si="2"/>
        <v>1</v>
      </c>
      <c r="O12" s="17">
        <v>0</v>
      </c>
      <c r="P12" s="17" t="b">
        <f>IF(N12-M12=0,0,IF(N12-M12=1,NETWORKDAYS(K12,L12,[1]Congés!$D$2:$D$160)-O12,IF(N12-M12=2,NETWORKDAYS(K12,EOMONTH(K12,1),[1]Congés!$D$2:$D$160)-O12,IF(N12-M12=3,NETWORKDAYS(K12,EOMONTH(K12,1),[1]Congés!$D$2:$D$160)-O12))))</f>
        <v>0</v>
      </c>
      <c r="Q12" s="17">
        <f>IF(N12-M12&lt;2,0,IF(N12-M12=2,NETWORKDAYS(K12,L12,[1]Congés!$D$2:$D$160)-P12-O12,IF(N12-M12=3,NETWORKDAYS(K12,EOMONTH(K12,2),[1]Congés!$D$2:$D$160)-P12-O12)))</f>
        <v>0</v>
      </c>
      <c r="R12" s="17">
        <f>IF(N12-M12&lt;3,0,NETWORKDAYS(K12,L12,[1]Congés!$D$2:$D$160)-Q12-P12-O12)</f>
        <v>0</v>
      </c>
      <c r="S12" s="17">
        <f>NETWORKDAYS(K12,L12,[1]Congés!C$2:C$160)</f>
        <v>0</v>
      </c>
      <c r="T12" s="18" t="s">
        <v>45</v>
      </c>
      <c r="U12" s="19"/>
      <c r="V12" s="17" t="str">
        <f t="shared" si="3"/>
        <v>1) 1 à 2 jours</v>
      </c>
      <c r="W12" s="18"/>
      <c r="X12" s="20"/>
      <c r="Y12" s="17">
        <f t="shared" si="4"/>
        <v>1</v>
      </c>
      <c r="Z12" s="18"/>
    </row>
    <row r="13" spans="1:29">
      <c r="A13" s="15" t="s">
        <v>46</v>
      </c>
      <c r="B13" s="16" t="s">
        <v>29</v>
      </c>
      <c r="C13" s="17" t="e">
        <f>VLOOKUP(A13,'[1]BDD RH'!$A$9:$W$453,16,FALSE)</f>
        <v>#N/A</v>
      </c>
      <c r="D13" s="17" t="e">
        <f>VLOOKUP(A13,'[1]BDD RH'!$A$9:$W$453,4,FALSE)</f>
        <v>#N/A</v>
      </c>
      <c r="E13" s="17" t="e">
        <f>VLOOKUP(A13,'[1]BDD RH'!$A$9:$W$453,3,FALSE)</f>
        <v>#N/A</v>
      </c>
      <c r="F13" s="17" t="e">
        <f>DATEDIF((VLOOKUP(A13,'[1]BDD RH'!$A$2:$W$485,7,FALSE)),K13,"y")</f>
        <v>#N/A</v>
      </c>
      <c r="G13" s="17" t="e">
        <f t="shared" si="0"/>
        <v>#N/A</v>
      </c>
      <c r="H13" s="17" t="e">
        <f>DATEDIF((VLOOKUP(A13,'[1]BDD RH'!$A$2:$W$485,11,FALSE)),K13,"y")</f>
        <v>#N/A</v>
      </c>
      <c r="I13" s="17" t="e">
        <f t="shared" si="1"/>
        <v>#N/A</v>
      </c>
      <c r="J13" s="18"/>
      <c r="K13" s="19"/>
      <c r="L13" s="19"/>
      <c r="M13" s="17">
        <v>9</v>
      </c>
      <c r="N13" s="17">
        <f t="shared" si="2"/>
        <v>1</v>
      </c>
      <c r="O13" s="17">
        <v>0</v>
      </c>
      <c r="P13" s="17" t="b">
        <f>IF(N13-M13=0,0,IF(N13-M13=1,NETWORKDAYS(K13,L13,[1]Congés!$D$2:$D$160)-O13,IF(N13-M13=2,NETWORKDAYS(K13,EOMONTH(K13,1),[1]Congés!$D$2:$D$160)-O13,IF(N13-M13=3,NETWORKDAYS(K13,EOMONTH(K13,1),[1]Congés!$D$2:$D$160)-O13))))</f>
        <v>0</v>
      </c>
      <c r="Q13" s="17">
        <f>IF(N13-M13&lt;2,0,IF(N13-M13=2,NETWORKDAYS(K13,L13,[1]Congés!$D$2:$D$160)-P13-O13,IF(N13-M13=3,NETWORKDAYS(K13,EOMONTH(K13,2),[1]Congés!$D$2:$D$160)-P13-O13)))</f>
        <v>0</v>
      </c>
      <c r="R13" s="17">
        <f>IF(N13-M13&lt;3,0,NETWORKDAYS(K13,L13,[1]Congés!$D$2:$D$160)-Q13-P13-O13)</f>
        <v>0</v>
      </c>
      <c r="S13" s="17">
        <f>NETWORKDAYS(K13,L13,[1]Congés!C$2:C$160)</f>
        <v>0</v>
      </c>
      <c r="T13" s="18" t="s">
        <v>47</v>
      </c>
      <c r="U13" s="19"/>
      <c r="V13" s="17" t="str">
        <f t="shared" si="3"/>
        <v>1) 1 à 2 jours</v>
      </c>
      <c r="W13" s="18"/>
      <c r="X13" s="18"/>
      <c r="Y13" s="17">
        <f t="shared" si="4"/>
        <v>1</v>
      </c>
      <c r="Z13" s="18" t="s">
        <v>48</v>
      </c>
    </row>
    <row r="14" spans="1:29">
      <c r="A14" s="15" t="s">
        <v>49</v>
      </c>
      <c r="B14" s="16" t="s">
        <v>29</v>
      </c>
      <c r="C14" s="17" t="e">
        <f>VLOOKUP(A14,'[1]BDD RH'!$A$9:$W$453,16,FALSE)</f>
        <v>#N/A</v>
      </c>
      <c r="D14" s="17" t="e">
        <f>VLOOKUP(A14,'[1]BDD RH'!$A$9:$W$453,4,FALSE)</f>
        <v>#N/A</v>
      </c>
      <c r="E14" s="17" t="e">
        <f>VLOOKUP(A14,'[1]BDD RH'!$A$9:$W$453,3,FALSE)</f>
        <v>#N/A</v>
      </c>
      <c r="F14" s="17" t="e">
        <f>DATEDIF((VLOOKUP(A14,'[1]BDD RH'!$A$2:$W$485,7,FALSE)),K14,"y")</f>
        <v>#N/A</v>
      </c>
      <c r="G14" s="17" t="e">
        <f t="shared" si="0"/>
        <v>#N/A</v>
      </c>
      <c r="H14" s="17" t="e">
        <f>DATEDIF((VLOOKUP(A14,'[1]BDD RH'!$A$2:$W$485,11,FALSE)),K14,"y")</f>
        <v>#N/A</v>
      </c>
      <c r="I14" s="17" t="e">
        <f t="shared" si="1"/>
        <v>#N/A</v>
      </c>
      <c r="J14" s="18"/>
      <c r="K14" s="19"/>
      <c r="L14" s="19"/>
      <c r="M14" s="17">
        <v>10</v>
      </c>
      <c r="N14" s="17">
        <f t="shared" si="2"/>
        <v>1</v>
      </c>
      <c r="O14" s="17">
        <v>0</v>
      </c>
      <c r="P14" s="17" t="b">
        <f>IF(N14-M14=0,0,IF(N14-M14=1,NETWORKDAYS(K14,L14,[1]Congés!$D$2:$D$160)-O14,IF(N14-M14=2,NETWORKDAYS(K14,EOMONTH(K14,1),[1]Congés!$D$2:$D$160)-O14,IF(N14-M14=3,NETWORKDAYS(K14,EOMONTH(K14,1),[1]Congés!$D$2:$D$160)-O14))))</f>
        <v>0</v>
      </c>
      <c r="Q14" s="17">
        <f>IF(N14-M14&lt;2,0,IF(N14-M14=2,NETWORKDAYS(K14,L14,[1]Congés!$D$2:$D$160)-P14-O14,IF(N14-M14=3,NETWORKDAYS(K14,EOMONTH(K14,2),[1]Congés!$D$2:$D$160)-P14-O14)))</f>
        <v>0</v>
      </c>
      <c r="R14" s="17">
        <f>IF(N14-M14&lt;3,0,NETWORKDAYS(K14,L14,[1]Congés!$D$2:$D$160)-Q14-P14-O14)</f>
        <v>0</v>
      </c>
      <c r="S14" s="17">
        <f>NETWORKDAYS(K14,L14,[1]Congés!C$2:C$160)</f>
        <v>0</v>
      </c>
      <c r="T14" s="18" t="s">
        <v>50</v>
      </c>
      <c r="U14" s="19"/>
      <c r="V14" s="17" t="str">
        <f t="shared" si="3"/>
        <v>1) 1 à 2 jours</v>
      </c>
      <c r="W14" s="18"/>
      <c r="X14" s="18"/>
      <c r="Y14" s="17">
        <f t="shared" si="4"/>
        <v>1</v>
      </c>
      <c r="Z14" s="18"/>
    </row>
    <row r="15" spans="1:29">
      <c r="A15" s="15" t="s">
        <v>51</v>
      </c>
      <c r="B15" s="16" t="s">
        <v>29</v>
      </c>
      <c r="C15" s="17" t="e">
        <f>VLOOKUP(A15,'[1]BDD RH'!$A$9:$W$453,16,FALSE)</f>
        <v>#N/A</v>
      </c>
      <c r="D15" s="17" t="e">
        <f>VLOOKUP(A15,'[1]BDD RH'!$A$9:$W$453,4,FALSE)</f>
        <v>#N/A</v>
      </c>
      <c r="E15" s="17" t="e">
        <f>VLOOKUP(A15,'[1]BDD RH'!$A$9:$W$453,3,FALSE)</f>
        <v>#N/A</v>
      </c>
      <c r="F15" s="17" t="e">
        <f>DATEDIF((VLOOKUP(A15,'[1]BDD RH'!$A$2:$W$485,7,FALSE)),K15,"y")</f>
        <v>#N/A</v>
      </c>
      <c r="G15" s="17" t="e">
        <f t="shared" si="0"/>
        <v>#N/A</v>
      </c>
      <c r="H15" s="17" t="e">
        <f>DATEDIF((VLOOKUP(A15,'[1]BDD RH'!$A$2:$W$485,11,FALSE)),K15,"y")</f>
        <v>#N/A</v>
      </c>
      <c r="I15" s="17" t="e">
        <f t="shared" si="1"/>
        <v>#N/A</v>
      </c>
      <c r="J15" s="18"/>
      <c r="K15" s="19"/>
      <c r="L15" s="19"/>
      <c r="M15" s="17">
        <v>11</v>
      </c>
      <c r="N15" s="17">
        <f t="shared" si="2"/>
        <v>1</v>
      </c>
      <c r="O15" s="17">
        <v>0</v>
      </c>
      <c r="P15" s="17" t="b">
        <f>IF(N15-M15=0,0,IF(N15-M15=1,NETWORKDAYS(K15,L15,[1]Congés!$D$2:$D$160)-O15,IF(N15-M15=2,NETWORKDAYS(K15,EOMONTH(K15,1),[1]Congés!$D$2:$D$160)-O15,IF(N15-M15=3,NETWORKDAYS(K15,EOMONTH(K15,1),[1]Congés!$D$2:$D$160)-O15))))</f>
        <v>0</v>
      </c>
      <c r="Q15" s="17">
        <f>IF(N15-M15&lt;2,0,IF(N15-M15=2,NETWORKDAYS(K15,L15,[1]Congés!$D$2:$D$160)-P15-O15,IF(N15-M15=3,NETWORKDAYS(K15,EOMONTH(K15,2),[1]Congés!$D$2:$D$160)-P15-O15)))</f>
        <v>0</v>
      </c>
      <c r="R15" s="17">
        <f>IF(N15-M15&lt;3,0,NETWORKDAYS(K15,L15,[1]Congés!$D$2:$D$160)-Q15-P15-O15)</f>
        <v>0</v>
      </c>
      <c r="S15" s="17">
        <f>NETWORKDAYS(K15,L15,[1]Congés!C$2:C$160)</f>
        <v>0</v>
      </c>
      <c r="T15" s="18" t="s">
        <v>52</v>
      </c>
      <c r="U15" s="19"/>
      <c r="V15" s="17" t="str">
        <f t="shared" si="3"/>
        <v>1) 1 à 2 jours</v>
      </c>
      <c r="W15" s="18"/>
      <c r="X15" s="18"/>
      <c r="Y15" s="17">
        <f t="shared" si="4"/>
        <v>1</v>
      </c>
      <c r="Z15" s="18"/>
    </row>
    <row r="16" spans="1:29">
      <c r="A16" s="15" t="s">
        <v>53</v>
      </c>
      <c r="B16" s="16" t="s">
        <v>29</v>
      </c>
      <c r="C16" s="17" t="e">
        <f>VLOOKUP(A16,'[1]BDD RH'!$A$9:$W$453,16,FALSE)</f>
        <v>#N/A</v>
      </c>
      <c r="D16" s="17" t="e">
        <f>VLOOKUP(A16,'[1]BDD RH'!$A$9:$W$453,4,FALSE)</f>
        <v>#N/A</v>
      </c>
      <c r="E16" s="17" t="e">
        <f>VLOOKUP(A16,'[1]BDD RH'!$A$9:$W$453,3,FALSE)</f>
        <v>#N/A</v>
      </c>
      <c r="F16" s="17" t="e">
        <f>DATEDIF((VLOOKUP(A16,'[1]BDD RH'!$A$2:$W$485,7,FALSE)),K16,"y")</f>
        <v>#N/A</v>
      </c>
      <c r="G16" s="17" t="e">
        <f t="shared" si="0"/>
        <v>#N/A</v>
      </c>
      <c r="H16" s="17" t="e">
        <f>DATEDIF((VLOOKUP(A16,'[1]BDD RH'!$A$2:$W$485,11,FALSE)),K16,"y")</f>
        <v>#N/A</v>
      </c>
      <c r="I16" s="17" t="e">
        <f t="shared" si="1"/>
        <v>#N/A</v>
      </c>
      <c r="J16" s="18"/>
      <c r="K16" s="19"/>
      <c r="L16" s="19"/>
      <c r="M16" s="17">
        <v>12</v>
      </c>
      <c r="N16" s="17">
        <f t="shared" si="2"/>
        <v>1</v>
      </c>
      <c r="O16" s="17">
        <v>0</v>
      </c>
      <c r="P16" s="17" t="b">
        <f>IF(N16-M16=0,0,IF(N16-M16=1,NETWORKDAYS(K16,L16,[1]Congés!$D$2:$D$160)-O16,IF(N16-M16=2,NETWORKDAYS(K16,EOMONTH(K16,1),[1]Congés!$D$2:$D$160)-O16,IF(N16-M16=3,NETWORKDAYS(K16,EOMONTH(K16,1),[1]Congés!$D$2:$D$160)-O16))))</f>
        <v>0</v>
      </c>
      <c r="Q16" s="17">
        <f>IF(N16-M16&lt;2,0,IF(N16-M16=2,NETWORKDAYS(K16,L16,[1]Congés!$D$2:$D$160)-P16-O16,IF(N16-M16=3,NETWORKDAYS(K16,EOMONTH(K16,2),[1]Congés!$D$2:$D$160)-P16-O16)))</f>
        <v>0</v>
      </c>
      <c r="R16" s="17">
        <f>IF(N16-M16&lt;3,0,NETWORKDAYS(K16,L16,[1]Congés!$D$2:$D$160)-Q16-P16-O16)</f>
        <v>0</v>
      </c>
      <c r="S16" s="17">
        <f>NETWORKDAYS(K16,L16,[1]Congés!C$2:C$160)</f>
        <v>0</v>
      </c>
      <c r="T16" s="18" t="s">
        <v>30</v>
      </c>
      <c r="U16" s="19"/>
      <c r="V16" s="17" t="str">
        <f t="shared" si="3"/>
        <v>1) 1 à 2 jours</v>
      </c>
      <c r="W16" s="18"/>
      <c r="X16" s="18"/>
      <c r="Y16" s="17">
        <f t="shared" si="4"/>
        <v>1</v>
      </c>
      <c r="Z16" s="18"/>
    </row>
    <row r="17" spans="1:25">
      <c r="A17" s="3">
        <v>16737</v>
      </c>
      <c r="B17" s="21"/>
      <c r="C17" s="22"/>
      <c r="D17" s="22" t="str">
        <f>VLOOKUP(A17,'[1]BDD RH'!$A$9:$W$453,4,FALSE)</f>
        <v>t</v>
      </c>
      <c r="E17" s="22" t="str">
        <f>VLOOKUP(A17,'[1]BDD RH'!$A$9:$W$453,3,FALSE)</f>
        <v>F</v>
      </c>
      <c r="F17" s="22">
        <f>DATEDIF((VLOOKUP(A17,'[1]BDD RH'!$A$2:$W$485,7,FALSE)),K17,"y")</f>
        <v>41</v>
      </c>
      <c r="G17" s="22" t="str">
        <f t="shared" si="0"/>
        <v>41/50</v>
      </c>
      <c r="H17" s="22">
        <f>DATEDIF((VLOOKUP(A17,'[1]BDD RH'!$A$2:$W$485,11,FALSE)),K17,"y")</f>
        <v>9</v>
      </c>
      <c r="I17" s="22" t="str">
        <f t="shared" si="1"/>
        <v>6/10</v>
      </c>
      <c r="J17" s="3" t="s">
        <v>54</v>
      </c>
      <c r="K17" s="6">
        <v>42370</v>
      </c>
      <c r="L17" s="6">
        <v>42372</v>
      </c>
      <c r="M17" s="22">
        <f t="shared" ref="M17:N68" si="5">MONTH(K17)</f>
        <v>1</v>
      </c>
      <c r="N17" s="22">
        <f t="shared" si="2"/>
        <v>1</v>
      </c>
      <c r="O17" s="22">
        <f>IF(N17-M17=0,NETWORKDAYS(K17,L17,[1]Congés!$D$2:$D$26),NETWORKDAYS(K17,EOMONTH(K17,0),[1]Congés!$D$2:$D$26))</f>
        <v>1</v>
      </c>
      <c r="P17" s="22">
        <f>IF(N17-M17=0,0,IF(N17-M17=1,NETWORKDAYS(K17,L17,[1]Congés!$D$2:$D$160)-O17,IF(N17-M17=2,NETWORKDAYS(K17,EOMONTH(K17,1),[1]Congés!$D$2:$D$160)-O17,IF(N17-M17=3,NETWORKDAYS(K17,EOMONTH(K17,1),[1]Congés!$D$2:$D$160)-O17))))</f>
        <v>0</v>
      </c>
      <c r="Q17" s="22">
        <f>IF(N17-M17&lt;2,0,IF(N17-M17=2,NETWORKDAYS(K17,L17,[1]Congés!$D$2:$D$160)-P17-O17,IF(N17-M17=3,NETWORKDAYS(K17,EOMONTH(K17,2),[1]Congés!$D$2:$D$160)-P17-O17)))</f>
        <v>0</v>
      </c>
      <c r="R17" s="22">
        <f>IF(N17-M17&lt;3,0,NETWORKDAYS(K17,L17,[1]Congés!$D$2:$D$160)-Q17-P17-O17)</f>
        <v>0</v>
      </c>
      <c r="S17" s="22">
        <f>NETWORKDAYS(K17,L17,[1]Congés!C$2:C$160)</f>
        <v>0</v>
      </c>
      <c r="T17" t="s">
        <v>50</v>
      </c>
      <c r="U17" s="8">
        <v>42254</v>
      </c>
      <c r="V17" s="23" t="str">
        <f t="shared" si="3"/>
        <v>1) 1 à 2 jours</v>
      </c>
      <c r="W17" t="s">
        <v>55</v>
      </c>
      <c r="X17" s="24">
        <v>42402</v>
      </c>
      <c r="Y17" s="23">
        <f t="shared" si="4"/>
        <v>3</v>
      </c>
    </row>
    <row r="18" spans="1:25">
      <c r="A18" s="3">
        <v>16737</v>
      </c>
      <c r="B18" s="21"/>
      <c r="C18" s="22"/>
      <c r="D18" s="22" t="str">
        <f>VLOOKUP(A18,'[1]BDD RH'!$A$9:$W$453,4,FALSE)</f>
        <v>t</v>
      </c>
      <c r="E18" s="22" t="str">
        <f>VLOOKUP(A18,'[1]BDD RH'!$A$9:$W$453,3,FALSE)</f>
        <v>F</v>
      </c>
      <c r="F18" s="22">
        <f>DATEDIF((VLOOKUP(A18,'[1]BDD RH'!$A$2:$W$485,7,FALSE)),K18,"y")</f>
        <v>41</v>
      </c>
      <c r="G18" s="22" t="str">
        <f t="shared" si="0"/>
        <v>41/50</v>
      </c>
      <c r="H18" s="22">
        <f>DATEDIF((VLOOKUP(A18,'[1]BDD RH'!$A$2:$W$485,11,FALSE)),K18,"y")</f>
        <v>9</v>
      </c>
      <c r="I18" s="22" t="str">
        <f t="shared" si="1"/>
        <v>6/10</v>
      </c>
      <c r="K18" s="6">
        <v>42373</v>
      </c>
      <c r="L18" s="6">
        <v>42433</v>
      </c>
      <c r="M18" s="22">
        <f t="shared" si="5"/>
        <v>1</v>
      </c>
      <c r="N18" s="22">
        <f t="shared" si="2"/>
        <v>3</v>
      </c>
      <c r="O18" s="22">
        <f>IF(N18-M18=0,NETWORKDAYS(K18,L18,[1]Congés!$D$2:$D$26),NETWORKDAYS(K18,EOMONTH(K18,0),[1]Congés!$D$2:$D$26))</f>
        <v>20</v>
      </c>
      <c r="P18" s="22">
        <f>IF(N18-M18=0,0,IF(N18-M18=1,NETWORKDAYS(K18,L18,[1]Congés!$D$2:$D$160)-O18,IF(N18-M18=2,NETWORKDAYS(K18,EOMONTH(K18,1),[1]Congés!$D$2:$D$160)-O18,IF(N18-M18=3,NETWORKDAYS(K18,EOMONTH(K18,1),[1]Congés!$D$2:$D$160)-O18))))</f>
        <v>21</v>
      </c>
      <c r="Q18" s="22">
        <f>IF(N18-M18&lt;2,0,IF(N18-M18=2,NETWORKDAYS(K18,L18,[1]Congés!$D$2:$D$160)-P18-O18,IF(N18-M18=3,NETWORKDAYS(K18,EOMONTH(K18,2),[1]Congés!$D$2:$D$160)-P18-O18)))</f>
        <v>4</v>
      </c>
      <c r="R18" s="22">
        <f>IF(N18-M18&lt;3,0,NETWORKDAYS(K18,L18,[1]Congés!$D$2:$D$160)-Q18-P18-O18)</f>
        <v>0</v>
      </c>
      <c r="S18" s="22">
        <f>NETWORKDAYS(K18,L18,[1]Congés!C$2:C$160)</f>
        <v>45</v>
      </c>
      <c r="T18" t="s">
        <v>32</v>
      </c>
      <c r="U18" s="8">
        <v>42373</v>
      </c>
      <c r="V18" s="23" t="str">
        <f t="shared" si="3"/>
        <v>5) plus de 10 jours</v>
      </c>
      <c r="W18"/>
      <c r="Y18" s="23">
        <f t="shared" si="4"/>
        <v>61</v>
      </c>
    </row>
    <row r="19" spans="1:25">
      <c r="A19" s="3">
        <v>17354</v>
      </c>
      <c r="B19" s="21"/>
      <c r="C19" s="22"/>
      <c r="D19" s="22" t="str">
        <f>VLOOKUP(A19,'[1]BDD RH'!$A$9:$W$453,4,FALSE)</f>
        <v>t</v>
      </c>
      <c r="E19" s="22" t="str">
        <f>VLOOKUP(A19,'[1]BDD RH'!$A$9:$W$453,3,FALSE)</f>
        <v>F</v>
      </c>
      <c r="F19" s="22">
        <f>DATEDIF((VLOOKUP(A19,'[1]BDD RH'!$A$2:$W$485,7,FALSE)),K19,"y")</f>
        <v>29</v>
      </c>
      <c r="G19" s="22" t="str">
        <f t="shared" si="0"/>
        <v>21/30</v>
      </c>
      <c r="H19" s="22">
        <f>DATEDIF((VLOOKUP(A19,'[1]BDD RH'!$A$2:$W$485,11,FALSE)),K19,"y")</f>
        <v>8</v>
      </c>
      <c r="I19" s="22" t="str">
        <f t="shared" si="1"/>
        <v>6/10</v>
      </c>
      <c r="J19" s="3" t="s">
        <v>56</v>
      </c>
      <c r="K19" s="6">
        <v>42376</v>
      </c>
      <c r="L19" s="6">
        <v>42408</v>
      </c>
      <c r="M19" s="22">
        <f t="shared" si="5"/>
        <v>1</v>
      </c>
      <c r="N19" s="22">
        <f t="shared" si="2"/>
        <v>2</v>
      </c>
      <c r="O19" s="22">
        <f>IF(N19-M19=0,NETWORKDAYS(K19,L19,[1]Congés!$D$2:$D$26),NETWORKDAYS(K19,EOMONTH(K19,0),[1]Congés!$D$2:$D$26))</f>
        <v>17</v>
      </c>
      <c r="P19" s="22">
        <f>IF(N19-M19=0,0,IF(N19-M19=1,NETWORKDAYS(K19,L19,[1]Congés!$D$2:$D$160)-O19,IF(N19-M19=2,NETWORKDAYS(K19,EOMONTH(K19,1),[1]Congés!$D$2:$D$160)-O19,IF(N19-M19=3,NETWORKDAYS(K19,EOMONTH(K19,1),[1]Congés!$D$2:$D$160)-O19))))</f>
        <v>6</v>
      </c>
      <c r="Q19" s="22">
        <f>IF(N19-M19&lt;2,0,IF(N19-M19=2,NETWORKDAYS(K19,L19,[1]Congés!$D$2:$D$160)-P19-O19,IF(N19-M19=3,NETWORKDAYS(K19,EOMONTH(K19,2),[1]Congés!$D$2:$D$160)-P19-O19)))</f>
        <v>0</v>
      </c>
      <c r="R19" s="22">
        <f>IF(N19-M19&lt;3,0,NETWORKDAYS(K19,L19,[1]Congés!$D$2:$D$160)-Q19-P19-O19)</f>
        <v>0</v>
      </c>
      <c r="S19" s="22">
        <f>NETWORKDAYS(K19,L19,[1]Congés!C$2:C$160)</f>
        <v>23</v>
      </c>
      <c r="T19" t="s">
        <v>30</v>
      </c>
      <c r="V19" s="23" t="str">
        <f t="shared" si="3"/>
        <v>5) plus de 10 jours</v>
      </c>
      <c r="W19" t="s">
        <v>57</v>
      </c>
      <c r="Y19" s="23">
        <f t="shared" si="4"/>
        <v>33</v>
      </c>
    </row>
    <row r="20" spans="1:25">
      <c r="A20" s="3">
        <v>4300</v>
      </c>
      <c r="B20" s="21"/>
      <c r="C20" s="22"/>
      <c r="D20" s="22" t="str">
        <f>VLOOKUP(A20,'[1]BDD RH'!$A$9:$W$453,4,FALSE)</f>
        <v>s</v>
      </c>
      <c r="E20" s="22" t="str">
        <f>VLOOKUP(A20,'[1]BDD RH'!$A$9:$W$453,3,FALSE)</f>
        <v>F</v>
      </c>
      <c r="F20" s="22">
        <f>DATEDIF((VLOOKUP(A20,'[1]BDD RH'!$A$2:$W$485,7,FALSE)),K20,"y")</f>
        <v>46</v>
      </c>
      <c r="G20" s="22" t="str">
        <f t="shared" si="0"/>
        <v>41/50</v>
      </c>
      <c r="H20" s="22">
        <f>DATEDIF((VLOOKUP(A20,'[1]BDD RH'!$A$2:$W$485,11,FALSE)),K20,"y")</f>
        <v>24</v>
      </c>
      <c r="I20" s="22" t="str">
        <f t="shared" si="1"/>
        <v>21/25</v>
      </c>
      <c r="J20" s="3" t="s">
        <v>58</v>
      </c>
      <c r="K20" s="6">
        <v>42370</v>
      </c>
      <c r="L20" s="6">
        <v>42380</v>
      </c>
      <c r="M20" s="22">
        <f t="shared" si="5"/>
        <v>1</v>
      </c>
      <c r="N20" s="22">
        <f t="shared" si="2"/>
        <v>1</v>
      </c>
      <c r="O20" s="22">
        <f>IF(N20-M20=0,NETWORKDAYS(K20,L20,[1]Congés!$D$2:$D$26),NETWORKDAYS(K20,EOMONTH(K20,0),[1]Congés!$D$2:$D$26))</f>
        <v>7</v>
      </c>
      <c r="P20" s="22">
        <f>IF(N20-M20=0,0,IF(N20-M20=1,NETWORKDAYS(K20,L20,[1]Congés!$D$2:$D$160)-O20,IF(N20-M20=2,NETWORKDAYS(K20,EOMONTH(K20,1),[1]Congés!$D$2:$D$160)-O20,IF(N20-M20=3,NETWORKDAYS(K20,EOMONTH(K20,1),[1]Congés!$D$2:$D$160)-O20))))</f>
        <v>0</v>
      </c>
      <c r="Q20" s="22">
        <f>IF(N20-M20&lt;2,0,IF(N20-M20=2,NETWORKDAYS(K20,L20,[1]Congés!$D$2:$D$160)-P20-O20,IF(N20-M20=3,NETWORKDAYS(K20,EOMONTH(K20,2),[1]Congés!$D$2:$D$160)-P20-O20)))</f>
        <v>0</v>
      </c>
      <c r="R20" s="22">
        <f>IF(N20-M20&lt;3,0,NETWORKDAYS(K20,L20,[1]Congés!$D$2:$D$160)-Q20-P20-O20)</f>
        <v>0</v>
      </c>
      <c r="S20" s="22">
        <f>NETWORKDAYS(K20,L20,[1]Congés!C$2:C$160)</f>
        <v>6</v>
      </c>
      <c r="T20" t="s">
        <v>50</v>
      </c>
      <c r="U20" s="8">
        <v>42032</v>
      </c>
      <c r="V20" s="23" t="str">
        <f t="shared" si="3"/>
        <v>4) 6 à 10 jours</v>
      </c>
      <c r="W20" t="s">
        <v>59</v>
      </c>
      <c r="Y20" s="23">
        <f t="shared" si="4"/>
        <v>11</v>
      </c>
    </row>
    <row r="21" spans="1:25">
      <c r="A21" s="3">
        <v>4300</v>
      </c>
      <c r="B21" s="21"/>
      <c r="C21" s="22"/>
      <c r="D21" s="22" t="str">
        <f>VLOOKUP(A21,'[1]BDD RH'!$A$9:$W$453,4,FALSE)</f>
        <v>s</v>
      </c>
      <c r="E21" s="22" t="str">
        <f>VLOOKUP(A21,'[1]BDD RH'!$A$9:$W$453,3,FALSE)</f>
        <v>F</v>
      </c>
      <c r="F21" s="22">
        <f>DATEDIF((VLOOKUP(A21,'[1]BDD RH'!$A$2:$W$485,7,FALSE)),K21,"y")</f>
        <v>46</v>
      </c>
      <c r="G21" s="22" t="str">
        <f t="shared" si="0"/>
        <v>41/50</v>
      </c>
      <c r="H21" s="22">
        <f>DATEDIF((VLOOKUP(A21,'[1]BDD RH'!$A$2:$W$485,11,FALSE)),K21,"y")</f>
        <v>24</v>
      </c>
      <c r="I21" s="22" t="str">
        <f t="shared" si="1"/>
        <v>21/25</v>
      </c>
      <c r="J21" s="3" t="s">
        <v>58</v>
      </c>
      <c r="K21" s="6">
        <v>42381</v>
      </c>
      <c r="L21" s="6">
        <v>42464</v>
      </c>
      <c r="M21" s="22">
        <f t="shared" si="5"/>
        <v>1</v>
      </c>
      <c r="N21" s="22">
        <f t="shared" si="2"/>
        <v>4</v>
      </c>
      <c r="O21" s="22">
        <f>IF(N21-M21=0,NETWORKDAYS(K21,L21,[1]Congés!$D$2:$D$26),NETWORKDAYS(K21,EOMONTH(K21,0),[1]Congés!$D$2:$D$26))</f>
        <v>14</v>
      </c>
      <c r="P21" s="22">
        <f>IF(N21-M21=0,0,IF(N21-M21=1,NETWORKDAYS(K21,L21,[1]Congés!$D$2:$D$160)-O21,IF(N21-M21=2,NETWORKDAYS(K21,EOMONTH(K21,1),[1]Congés!$D$2:$D$160)-O21,IF(N21-M21=3,NETWORKDAYS(K21,EOMONTH(K21,1),[1]Congés!$D$2:$D$160)-O21))))</f>
        <v>21</v>
      </c>
      <c r="Q21" s="22">
        <f>IF(N21-M21&lt;2,0,IF(N21-M21=2,NETWORKDAYS(K21,L21,[1]Congés!$D$2:$D$160)-P21-O21,IF(N21-M21=3,NETWORKDAYS(K21,EOMONTH(K21,2),[1]Congés!$D$2:$D$160)-P21-O21)))</f>
        <v>23</v>
      </c>
      <c r="R21" s="22">
        <f>IF(N21-M21&lt;3,0,NETWORKDAYS(K21,L21,[1]Congés!$D$2:$D$160)-Q21-P21-O21)</f>
        <v>2</v>
      </c>
      <c r="S21" s="22">
        <f>NETWORKDAYS(K21,L21,[1]Congés!C$2:C$160)</f>
        <v>59</v>
      </c>
      <c r="T21" t="s">
        <v>50</v>
      </c>
      <c r="U21" s="8">
        <v>42032</v>
      </c>
      <c r="V21" s="23" t="str">
        <f t="shared" si="3"/>
        <v>5) plus de 10 jours</v>
      </c>
      <c r="W21" t="s">
        <v>57</v>
      </c>
      <c r="Y21" s="23">
        <f t="shared" si="4"/>
        <v>84</v>
      </c>
    </row>
    <row r="22" spans="1:25">
      <c r="A22" s="3">
        <v>20944</v>
      </c>
      <c r="B22" s="21"/>
      <c r="C22" s="22"/>
      <c r="D22" s="22" t="str">
        <f>VLOOKUP(A22,'[1]BDD RH'!$A$9:$W$453,4,FALSE)</f>
        <v>t</v>
      </c>
      <c r="E22" s="22" t="str">
        <f>VLOOKUP(A22,'[1]BDD RH'!$A$9:$W$453,3,FALSE)</f>
        <v>F</v>
      </c>
      <c r="F22" s="22">
        <f>DATEDIF((VLOOKUP(A22,'[1]BDD RH'!$A$2:$W$485,7,FALSE)),K22,"y")</f>
        <v>25</v>
      </c>
      <c r="G22" s="22" t="str">
        <f t="shared" si="0"/>
        <v>21/30</v>
      </c>
      <c r="H22" s="22">
        <f>DATEDIF((VLOOKUP(A22,'[1]BDD RH'!$A$2:$W$485,11,FALSE)),K22,"y")</f>
        <v>4</v>
      </c>
      <c r="I22" s="22" t="str">
        <f t="shared" si="1"/>
        <v>2/5</v>
      </c>
      <c r="J22" s="3" t="s">
        <v>60</v>
      </c>
      <c r="K22" s="6">
        <v>42381</v>
      </c>
      <c r="L22" s="6">
        <v>42382</v>
      </c>
      <c r="M22" s="22">
        <f t="shared" si="5"/>
        <v>1</v>
      </c>
      <c r="N22" s="22">
        <f t="shared" si="2"/>
        <v>1</v>
      </c>
      <c r="O22" s="22">
        <f>IF(N22-M22=0,NETWORKDAYS(K22,L22,[1]Congés!$D$2:$D$26),NETWORKDAYS(K22,EOMONTH(K22,0),[1]Congés!$D$2:$D$26))</f>
        <v>2</v>
      </c>
      <c r="P22" s="22">
        <f>IF(N22-M22=0,0,IF(N22-M22=1,NETWORKDAYS(K22,L22,[1]Congés!$D$2:$D$160)-O22,IF(N22-M22=2,NETWORKDAYS(K22,EOMONTH(K22,1),[1]Congés!$D$2:$D$160)-O22,IF(N22-M22=3,NETWORKDAYS(K22,EOMONTH(K22,1),[1]Congés!$D$2:$D$160)-O22))))</f>
        <v>0</v>
      </c>
      <c r="Q22" s="22">
        <f>IF(N22-M22&lt;2,0,IF(N22-M22=2,NETWORKDAYS(K22,L22,[1]Congés!$D$2:$D$160)-P22-O22,IF(N22-M22=3,NETWORKDAYS(K22,EOMONTH(K22,2),[1]Congés!$D$2:$D$160)-P22-O22)))</f>
        <v>0</v>
      </c>
      <c r="R22" s="22">
        <f>IF(N22-M22&lt;3,0,NETWORKDAYS(K22,L22,[1]Congés!$D$2:$D$160)-Q22-P22-O22)</f>
        <v>0</v>
      </c>
      <c r="S22" s="22">
        <f>NETWORKDAYS(K22,L22,[1]Congés!C$2:C$160)</f>
        <v>2</v>
      </c>
      <c r="T22" t="s">
        <v>30</v>
      </c>
      <c r="U22" s="8">
        <v>42381</v>
      </c>
      <c r="V22" s="23" t="str">
        <f t="shared" si="3"/>
        <v>1) 1 à 2 jours</v>
      </c>
      <c r="W22" t="s">
        <v>59</v>
      </c>
      <c r="Y22" s="23">
        <f t="shared" si="4"/>
        <v>2</v>
      </c>
    </row>
    <row r="23" spans="1:25">
      <c r="A23" s="3">
        <v>20944</v>
      </c>
      <c r="B23" s="21"/>
      <c r="C23" s="22"/>
      <c r="D23" s="22" t="str">
        <f>VLOOKUP(A23,'[1]BDD RH'!$A$9:$W$453,4,FALSE)</f>
        <v>t</v>
      </c>
      <c r="E23" s="22" t="str">
        <f>VLOOKUP(A23,'[1]BDD RH'!$A$9:$W$453,3,FALSE)</f>
        <v>F</v>
      </c>
      <c r="F23" s="22">
        <f>DATEDIF((VLOOKUP(A23,'[1]BDD RH'!$A$2:$W$485,7,FALSE)),K23,"y")</f>
        <v>25</v>
      </c>
      <c r="G23" s="22" t="str">
        <f t="shared" si="0"/>
        <v>21/30</v>
      </c>
      <c r="H23" s="22">
        <f>DATEDIF((VLOOKUP(A23,'[1]BDD RH'!$A$2:$W$485,11,FALSE)),K23,"y")</f>
        <v>4</v>
      </c>
      <c r="I23" s="22" t="str">
        <f t="shared" si="1"/>
        <v>2/5</v>
      </c>
      <c r="J23" s="3" t="s">
        <v>60</v>
      </c>
      <c r="K23" s="6">
        <v>42383</v>
      </c>
      <c r="L23" s="6">
        <v>42384</v>
      </c>
      <c r="M23" s="22">
        <f t="shared" si="5"/>
        <v>1</v>
      </c>
      <c r="N23" s="22">
        <f t="shared" si="2"/>
        <v>1</v>
      </c>
      <c r="O23" s="22">
        <f>IF(N23-M23=0,NETWORKDAYS(K23,L23,[1]Congés!$D$2:$D$26),NETWORKDAYS(K23,EOMONTH(K23,0),[1]Congés!$D$2:$D$26))</f>
        <v>2</v>
      </c>
      <c r="P23" s="22">
        <f>IF(N23-M23=0,0,IF(N23-M23=1,NETWORKDAYS(K23,L23,[1]Congés!$D$2:$D$160)-O23,IF(N23-M23=2,NETWORKDAYS(K23,EOMONTH(K23,1),[1]Congés!$D$2:$D$160)-O23,IF(N23-M23=3,NETWORKDAYS(K23,EOMONTH(K23,1),[1]Congés!$D$2:$D$160)-O23))))</f>
        <v>0</v>
      </c>
      <c r="Q23" s="22">
        <f>IF(N23-M23&lt;2,0,IF(N23-M23=2,NETWORKDAYS(K23,L23,[1]Congés!$D$2:$D$160)-P23-O23,IF(N23-M23=3,NETWORKDAYS(K23,EOMONTH(K23,2),[1]Congés!$D$2:$D$160)-P23-O23)))</f>
        <v>0</v>
      </c>
      <c r="R23" s="22">
        <f>IF(N23-M23&lt;3,0,NETWORKDAYS(K23,L23,[1]Congés!$D$2:$D$160)-Q23-P23-O23)</f>
        <v>0</v>
      </c>
      <c r="S23" s="22">
        <f>NETWORKDAYS(K23,L23,[1]Congés!C$2:C$160)</f>
        <v>2</v>
      </c>
      <c r="T23" t="s">
        <v>30</v>
      </c>
      <c r="U23" s="8">
        <v>42381</v>
      </c>
      <c r="V23" s="23" t="str">
        <f t="shared" si="3"/>
        <v>1) 1 à 2 jours</v>
      </c>
      <c r="W23" t="s">
        <v>61</v>
      </c>
      <c r="Y23" s="23">
        <f t="shared" si="4"/>
        <v>2</v>
      </c>
    </row>
    <row r="24" spans="1:25">
      <c r="A24" s="3">
        <v>16614</v>
      </c>
      <c r="B24" s="21"/>
      <c r="C24" s="22"/>
      <c r="D24" s="22" t="str">
        <f>VLOOKUP(A24,'[1]BDD RH'!$A$9:$W$453,4,FALSE)</f>
        <v>t</v>
      </c>
      <c r="E24" s="22" t="str">
        <f>VLOOKUP(A24,'[1]BDD RH'!$A$9:$W$453,3,FALSE)</f>
        <v>F</v>
      </c>
      <c r="F24" s="22">
        <f>DATEDIF((VLOOKUP(A24,'[1]BDD RH'!$A$2:$W$485,7,FALSE)),K24,"y")</f>
        <v>41</v>
      </c>
      <c r="G24" s="22" t="str">
        <f t="shared" si="0"/>
        <v>41/50</v>
      </c>
      <c r="H24" s="22">
        <f>DATEDIF((VLOOKUP(A24,'[1]BDD RH'!$A$2:$W$485,11,FALSE)),K24,"y")</f>
        <v>9</v>
      </c>
      <c r="I24" s="22" t="str">
        <f t="shared" si="1"/>
        <v>6/10</v>
      </c>
      <c r="J24" s="3" t="s">
        <v>62</v>
      </c>
      <c r="K24" s="6">
        <v>42374</v>
      </c>
      <c r="L24" s="6">
        <v>42375</v>
      </c>
      <c r="M24" s="22">
        <f t="shared" si="5"/>
        <v>1</v>
      </c>
      <c r="N24" s="22">
        <f t="shared" si="2"/>
        <v>1</v>
      </c>
      <c r="O24" s="22">
        <f>IF(N24-M24=0,NETWORKDAYS(K24,L24,[1]Congés!$D$2:$D$26),NETWORKDAYS(K24,EOMONTH(K24,0),[1]Congés!$D$2:$D$26))</f>
        <v>2</v>
      </c>
      <c r="P24" s="22">
        <f>IF(N24-M24=0,0,IF(N24-M24=1,NETWORKDAYS(K24,L24,[1]Congés!$D$2:$D$160)-O24,IF(N24-M24=2,NETWORKDAYS(K24,EOMONTH(K24,1),[1]Congés!$D$2:$D$160)-O24,IF(N24-M24=3,NETWORKDAYS(K24,EOMONTH(K24,1),[1]Congés!$D$2:$D$160)-O24))))</f>
        <v>0</v>
      </c>
      <c r="Q24" s="22">
        <f>IF(N24-M24&lt;2,0,IF(N24-M24=2,NETWORKDAYS(K24,L24,[1]Congés!$D$2:$D$160)-P24-O24,IF(N24-M24=3,NETWORKDAYS(K24,EOMONTH(K24,2),[1]Congés!$D$2:$D$160)-P24-O24)))</f>
        <v>0</v>
      </c>
      <c r="R24" s="22">
        <f>IF(N24-M24&lt;3,0,NETWORKDAYS(K24,L24,[1]Congés!$D$2:$D$160)-Q24-P24-O24)</f>
        <v>0</v>
      </c>
      <c r="S24" s="22">
        <f>NETWORKDAYS(K24,L24,[1]Congés!C$2:C$160)</f>
        <v>2</v>
      </c>
      <c r="T24" t="s">
        <v>30</v>
      </c>
      <c r="V24" s="23" t="str">
        <f t="shared" si="3"/>
        <v>1) 1 à 2 jours</v>
      </c>
      <c r="W24" t="s">
        <v>61</v>
      </c>
      <c r="Y24" s="23">
        <f t="shared" si="4"/>
        <v>2</v>
      </c>
    </row>
    <row r="25" spans="1:25">
      <c r="A25" s="3">
        <v>11437</v>
      </c>
      <c r="B25" s="21"/>
      <c r="C25" s="22"/>
      <c r="D25" s="22" t="str">
        <f>VLOOKUP(A25,'[1]BDD RH'!$A$9:$W$453,4,FALSE)</f>
        <v>t</v>
      </c>
      <c r="E25" s="22" t="str">
        <f>VLOOKUP(A25,'[1]BDD RH'!$A$9:$W$453,3,FALSE)</f>
        <v>F</v>
      </c>
      <c r="F25" s="22">
        <f>DATEDIF((VLOOKUP(A25,'[1]BDD RH'!$A$2:$W$485,7,FALSE)),K25,"y")</f>
        <v>45</v>
      </c>
      <c r="G25" s="22" t="str">
        <f t="shared" si="0"/>
        <v>41/50</v>
      </c>
      <c r="H25" s="22">
        <f>DATEDIF((VLOOKUP(A25,'[1]BDD RH'!$A$2:$W$485,11,FALSE)),K25,"y")</f>
        <v>12</v>
      </c>
      <c r="I25" s="22" t="str">
        <f t="shared" si="1"/>
        <v>11/15</v>
      </c>
      <c r="J25" s="3" t="s">
        <v>63</v>
      </c>
      <c r="K25" s="6">
        <v>42380</v>
      </c>
      <c r="L25" s="6">
        <v>42387</v>
      </c>
      <c r="M25" s="22">
        <f t="shared" si="5"/>
        <v>1</v>
      </c>
      <c r="N25" s="22">
        <f t="shared" si="2"/>
        <v>1</v>
      </c>
      <c r="O25" s="22">
        <f>IF(N25-M25=0,NETWORKDAYS(K25,L25,[1]Congés!$D$2:$D$26),NETWORKDAYS(K25,EOMONTH(K25,0),[1]Congés!$D$2:$D$26))</f>
        <v>6</v>
      </c>
      <c r="P25" s="22">
        <f>IF(N25-M25=0,0,IF(N25-M25=1,NETWORKDAYS(K25,L25,[1]Congés!$D$2:$D$160)-O25,IF(N25-M25=2,NETWORKDAYS(K25,EOMONTH(K25,1),[1]Congés!$D$2:$D$160)-O25,IF(N25-M25=3,NETWORKDAYS(K25,EOMONTH(K25,1),[1]Congés!$D$2:$D$160)-O25))))</f>
        <v>0</v>
      </c>
      <c r="Q25" s="22">
        <f>IF(N25-M25&lt;2,0,IF(N25-M25=2,NETWORKDAYS(K25,L25,[1]Congés!$D$2:$D$160)-P25-O25,IF(N25-M25=3,NETWORKDAYS(K25,EOMONTH(K25,2),[1]Congés!$D$2:$D$160)-P25-O25)))</f>
        <v>0</v>
      </c>
      <c r="R25" s="22">
        <f>IF(N25-M25&lt;3,0,NETWORKDAYS(K25,L25,[1]Congés!$D$2:$D$160)-Q25-P25-O25)</f>
        <v>0</v>
      </c>
      <c r="S25" s="22">
        <f>NETWORKDAYS(K25,L25,[1]Congés!C$2:C$160)</f>
        <v>6</v>
      </c>
      <c r="T25" t="s">
        <v>30</v>
      </c>
      <c r="V25" s="23" t="str">
        <f t="shared" si="3"/>
        <v>4) 6 à 10 jours</v>
      </c>
      <c r="W25" t="s">
        <v>61</v>
      </c>
      <c r="Y25" s="23">
        <f t="shared" si="4"/>
        <v>8</v>
      </c>
    </row>
    <row r="26" spans="1:25">
      <c r="A26" s="3">
        <v>17876</v>
      </c>
      <c r="B26" s="21"/>
      <c r="C26" s="22"/>
      <c r="D26" s="22" t="str">
        <f>VLOOKUP(A26,'[1]BDD RH'!$A$9:$W$453,4,FALSE)</f>
        <v>c</v>
      </c>
      <c r="E26" s="22" t="str">
        <f>VLOOKUP(A26,'[1]BDD RH'!$A$9:$W$453,3,FALSE)</f>
        <v>H</v>
      </c>
      <c r="F26" s="22">
        <f>DATEDIF((VLOOKUP(A26,'[1]BDD RH'!$A$2:$W$485,7,FALSE)),K26,"y")</f>
        <v>28</v>
      </c>
      <c r="G26" s="22" t="str">
        <f t="shared" si="0"/>
        <v>21/30</v>
      </c>
      <c r="H26" s="22">
        <f>DATEDIF((VLOOKUP(A26,'[1]BDD RH'!$A$2:$W$485,11,FALSE)),K26,"y")</f>
        <v>8</v>
      </c>
      <c r="I26" s="22" t="str">
        <f t="shared" si="1"/>
        <v>6/10</v>
      </c>
      <c r="J26" s="3" t="s">
        <v>64</v>
      </c>
      <c r="K26" s="6">
        <v>42370</v>
      </c>
      <c r="L26" s="6">
        <v>42373</v>
      </c>
      <c r="M26" s="22">
        <f t="shared" si="5"/>
        <v>1</v>
      </c>
      <c r="N26" s="22">
        <f t="shared" si="2"/>
        <v>1</v>
      </c>
      <c r="O26" s="22">
        <f>IF(N26-M26=0,NETWORKDAYS(K26,L26,[1]Congés!$D$2:$D$26),NETWORKDAYS(K26,EOMONTH(K26,0),[1]Congés!$D$2:$D$26))</f>
        <v>2</v>
      </c>
      <c r="P26" s="22">
        <f>IF(N26-M26=0,0,IF(N26-M26=1,NETWORKDAYS(K26,L26,[1]Congés!$D$2:$D$160)-O26,IF(N26-M26=2,NETWORKDAYS(K26,EOMONTH(K26,1),[1]Congés!$D$2:$D$160)-O26,IF(N26-M26=3,NETWORKDAYS(K26,EOMONTH(K26,1),[1]Congés!$D$2:$D$160)-O26))))</f>
        <v>0</v>
      </c>
      <c r="Q26" s="22">
        <f>IF(N26-M26&lt;2,0,IF(N26-M26=2,NETWORKDAYS(K26,L26,[1]Congés!$D$2:$D$160)-P26-O26,IF(N26-M26=3,NETWORKDAYS(K26,EOMONTH(K26,2),[1]Congés!$D$2:$D$160)-P26-O26)))</f>
        <v>0</v>
      </c>
      <c r="R26" s="22">
        <f>IF(N26-M26&lt;3,0,NETWORKDAYS(K26,L26,[1]Congés!$D$2:$D$160)-Q26-P26-O26)</f>
        <v>0</v>
      </c>
      <c r="S26" s="22">
        <f>NETWORKDAYS(K26,L26,[1]Congés!C$2:C$160)</f>
        <v>1</v>
      </c>
      <c r="T26" s="18" t="s">
        <v>39</v>
      </c>
      <c r="U26" s="8">
        <v>42367</v>
      </c>
      <c r="V26" s="23" t="str">
        <f t="shared" si="3"/>
        <v>1) 1 à 2 jours</v>
      </c>
      <c r="W26" t="s">
        <v>59</v>
      </c>
      <c r="Y26" s="23">
        <f t="shared" si="4"/>
        <v>4</v>
      </c>
    </row>
    <row r="27" spans="1:25">
      <c r="A27" s="3">
        <v>17876</v>
      </c>
      <c r="B27" s="21"/>
      <c r="C27" s="22"/>
      <c r="D27" s="22" t="str">
        <f>VLOOKUP(A27,'[1]BDD RH'!$A$9:$W$453,4,FALSE)</f>
        <v>c</v>
      </c>
      <c r="E27" s="22" t="str">
        <f>VLOOKUP(A27,'[1]BDD RH'!$A$9:$W$453,3,FALSE)</f>
        <v>H</v>
      </c>
      <c r="F27" s="22">
        <f>DATEDIF((VLOOKUP(A27,'[1]BDD RH'!$A$2:$W$485,7,FALSE)),K27,"y")</f>
        <v>28</v>
      </c>
      <c r="G27" s="22" t="str">
        <f t="shared" si="0"/>
        <v>21/30</v>
      </c>
      <c r="H27" s="22">
        <f>DATEDIF((VLOOKUP(A27,'[1]BDD RH'!$A$2:$W$485,11,FALSE)),K27,"y")</f>
        <v>8</v>
      </c>
      <c r="I27" s="22" t="str">
        <f t="shared" si="1"/>
        <v>6/10</v>
      </c>
      <c r="J27" s="3" t="s">
        <v>64</v>
      </c>
      <c r="K27" s="6">
        <v>42374</v>
      </c>
      <c r="L27" s="6">
        <v>42380</v>
      </c>
      <c r="M27" s="22">
        <f t="shared" si="5"/>
        <v>1</v>
      </c>
      <c r="N27" s="22">
        <f t="shared" si="2"/>
        <v>1</v>
      </c>
      <c r="O27" s="22">
        <f>IF(N27-M27=0,NETWORKDAYS(K27,L27,[1]Congés!$D$2:$D$26),NETWORKDAYS(K27,EOMONTH(K27,0),[1]Congés!$D$2:$D$26))</f>
        <v>5</v>
      </c>
      <c r="P27" s="22">
        <f>IF(N27-M27=0,0,IF(N27-M27=1,NETWORKDAYS(K27,L27,[1]Congés!$D$2:$D$160)-O27,IF(N27-M27=2,NETWORKDAYS(K27,EOMONTH(K27,1),[1]Congés!$D$2:$D$160)-O27,IF(N27-M27=3,NETWORKDAYS(K27,EOMONTH(K27,1),[1]Congés!$D$2:$D$160)-O27))))</f>
        <v>0</v>
      </c>
      <c r="Q27" s="22">
        <f>IF(N27-M27&lt;2,0,IF(N27-M27=2,NETWORKDAYS(K27,L27,[1]Congés!$D$2:$D$160)-P27-O27,IF(N27-M27=3,NETWORKDAYS(K27,EOMONTH(K27,2),[1]Congés!$D$2:$D$160)-P27-O27)))</f>
        <v>0</v>
      </c>
      <c r="R27" s="22">
        <f>IF(N27-M27&lt;3,0,NETWORKDAYS(K27,L27,[1]Congés!$D$2:$D$160)-Q27-P27-O27)</f>
        <v>0</v>
      </c>
      <c r="S27" s="22">
        <f>NETWORKDAYS(K27,L27,[1]Congés!C$2:C$160)</f>
        <v>5</v>
      </c>
      <c r="T27" s="18" t="s">
        <v>39</v>
      </c>
      <c r="U27" s="8">
        <v>42367</v>
      </c>
      <c r="V27" s="23" t="str">
        <f t="shared" si="3"/>
        <v>3) 5 jours</v>
      </c>
      <c r="W27" t="s">
        <v>59</v>
      </c>
      <c r="Y27" s="23">
        <f t="shared" si="4"/>
        <v>7</v>
      </c>
    </row>
    <row r="28" spans="1:25">
      <c r="A28" s="3">
        <v>17876</v>
      </c>
      <c r="B28" s="21"/>
      <c r="C28" s="22"/>
      <c r="D28" s="22" t="str">
        <f>VLOOKUP(A28,'[1]BDD RH'!$A$9:$W$453,4,FALSE)</f>
        <v>c</v>
      </c>
      <c r="E28" s="22" t="str">
        <f>VLOOKUP(A28,'[1]BDD RH'!$A$9:$W$453,3,FALSE)</f>
        <v>H</v>
      </c>
      <c r="F28" s="22">
        <f>DATEDIF((VLOOKUP(A28,'[1]BDD RH'!$A$2:$W$485,7,FALSE)),K28,"y")</f>
        <v>28</v>
      </c>
      <c r="G28" s="22" t="str">
        <f t="shared" si="0"/>
        <v>21/30</v>
      </c>
      <c r="H28" s="22">
        <f>DATEDIF((VLOOKUP(A28,'[1]BDD RH'!$A$2:$W$485,11,FALSE)),K28,"y")</f>
        <v>8</v>
      </c>
      <c r="I28" s="22" t="str">
        <f t="shared" si="1"/>
        <v>6/10</v>
      </c>
      <c r="J28" s="3" t="s">
        <v>64</v>
      </c>
      <c r="K28" s="6">
        <v>42381</v>
      </c>
      <c r="L28" s="6">
        <v>42387</v>
      </c>
      <c r="M28" s="22">
        <f t="shared" si="5"/>
        <v>1</v>
      </c>
      <c r="N28" s="22">
        <f t="shared" si="2"/>
        <v>1</v>
      </c>
      <c r="O28" s="22">
        <f>IF(N28-M28=0,NETWORKDAYS(K28,L28,[1]Congés!$D$2:$D$26),NETWORKDAYS(K28,EOMONTH(K28,0),[1]Congés!$D$2:$D$26))</f>
        <v>5</v>
      </c>
      <c r="P28" s="22">
        <f>IF(N28-M28=0,0,IF(N28-M28=1,NETWORKDAYS(K28,L28,[1]Congés!$D$2:$D$160)-O28,IF(N28-M28=2,NETWORKDAYS(K28,EOMONTH(K28,1),[1]Congés!$D$2:$D$160)-O28,IF(N28-M28=3,NETWORKDAYS(K28,EOMONTH(K28,1),[1]Congés!$D$2:$D$160)-O28))))</f>
        <v>0</v>
      </c>
      <c r="Q28" s="22">
        <f>IF(N28-M28&lt;2,0,IF(N28-M28=2,NETWORKDAYS(K28,L28,[1]Congés!$D$2:$D$160)-P28-O28,IF(N28-M28=3,NETWORKDAYS(K28,EOMONTH(K28,2),[1]Congés!$D$2:$D$160)-P28-O28)))</f>
        <v>0</v>
      </c>
      <c r="R28" s="22">
        <f>IF(N28-M28&lt;3,0,NETWORKDAYS(K28,L28,[1]Congés!$D$2:$D$160)-Q28-P28-O28)</f>
        <v>0</v>
      </c>
      <c r="S28" s="22">
        <f>NETWORKDAYS(K28,L28,[1]Congés!C$2:C$160)</f>
        <v>5</v>
      </c>
      <c r="T28" s="18" t="s">
        <v>39</v>
      </c>
      <c r="U28" s="8">
        <v>42733</v>
      </c>
      <c r="V28" s="23" t="str">
        <f t="shared" si="3"/>
        <v>3) 5 jours</v>
      </c>
      <c r="W28" t="s">
        <v>61</v>
      </c>
      <c r="Y28" s="23">
        <f t="shared" si="4"/>
        <v>7</v>
      </c>
    </row>
    <row r="29" spans="1:25">
      <c r="A29" s="3">
        <v>9313</v>
      </c>
      <c r="B29" s="21"/>
      <c r="C29" s="22"/>
      <c r="D29" s="22" t="str">
        <f>VLOOKUP(A29,'[1]BDD RH'!$A$9:$W$453,4,FALSE)</f>
        <v>c</v>
      </c>
      <c r="E29" s="22" t="str">
        <f>VLOOKUP(A29,'[1]BDD RH'!$A$9:$W$453,3,FALSE)</f>
        <v>H</v>
      </c>
      <c r="F29" s="22">
        <f>DATEDIF((VLOOKUP(A29,'[1]BDD RH'!$A$2:$W$485,7,FALSE)),K29,"y")</f>
        <v>42</v>
      </c>
      <c r="G29" s="22" t="str">
        <f t="shared" si="0"/>
        <v>41/50</v>
      </c>
      <c r="H29" s="22">
        <f>DATEDIF((VLOOKUP(A29,'[1]BDD RH'!$A$2:$W$485,11,FALSE)),K29,"y")</f>
        <v>17</v>
      </c>
      <c r="I29" s="22" t="str">
        <f t="shared" si="1"/>
        <v>16/20</v>
      </c>
      <c r="J29" s="3" t="s">
        <v>65</v>
      </c>
      <c r="K29" s="6">
        <v>42370</v>
      </c>
      <c r="L29" s="6">
        <v>42409</v>
      </c>
      <c r="M29" s="22">
        <f t="shared" si="5"/>
        <v>1</v>
      </c>
      <c r="N29" s="22">
        <f t="shared" si="2"/>
        <v>2</v>
      </c>
      <c r="O29" s="22">
        <f>IF(N29-M29=0,NETWORKDAYS(K29,L29,[1]Congés!$D$2:$D$26),NETWORKDAYS(K29,EOMONTH(K29,0),[1]Congés!$D$2:$D$26))</f>
        <v>21</v>
      </c>
      <c r="P29" s="22">
        <f>IF(N29-M29=0,0,IF(N29-M29=1,NETWORKDAYS(K29,L29,[1]Congés!$D$2:$D$160)-O29,IF(N29-M29=2,NETWORKDAYS(K29,EOMONTH(K29,1),[1]Congés!$D$2:$D$160)-O29,IF(N29-M29=3,NETWORKDAYS(K29,EOMONTH(K29,1),[1]Congés!$D$2:$D$160)-O29))))</f>
        <v>7</v>
      </c>
      <c r="Q29" s="22">
        <f>IF(N29-M29&lt;2,0,IF(N29-M29=2,NETWORKDAYS(K29,L29,[1]Congés!$D$2:$D$160)-P29-O29,IF(N29-M29=3,NETWORKDAYS(K29,EOMONTH(K29,2),[1]Congés!$D$2:$D$160)-P29-O29)))</f>
        <v>0</v>
      </c>
      <c r="R29" s="22">
        <f>IF(N29-M29&lt;3,0,NETWORKDAYS(K29,L29,[1]Congés!$D$2:$D$160)-Q29-P29-O29)</f>
        <v>0</v>
      </c>
      <c r="S29" s="22">
        <f>NETWORKDAYS(K29,L29,[1]Congés!C$2:C$160)</f>
        <v>27</v>
      </c>
      <c r="T29" t="s">
        <v>50</v>
      </c>
      <c r="U29" s="8">
        <v>42156</v>
      </c>
      <c r="V29" s="23" t="str">
        <f t="shared" si="3"/>
        <v>5) plus de 10 jours</v>
      </c>
      <c r="W29" t="s">
        <v>57</v>
      </c>
      <c r="Y29" s="23">
        <f t="shared" si="4"/>
        <v>40</v>
      </c>
    </row>
    <row r="30" spans="1:25">
      <c r="A30" s="3">
        <v>7741</v>
      </c>
      <c r="B30" s="21"/>
      <c r="C30" s="22"/>
      <c r="D30" s="22" t="str">
        <f>VLOOKUP(A30,'[1]BDD RH'!$A$9:$W$453,4,FALSE)</f>
        <v>s</v>
      </c>
      <c r="E30" s="22" t="str">
        <f>VLOOKUP(A30,'[1]BDD RH'!$A$9:$W$453,3,FALSE)</f>
        <v>F</v>
      </c>
      <c r="F30" s="22">
        <f>DATEDIF((VLOOKUP(A30,'[1]BDD RH'!$A$2:$W$485,7,FALSE)),K30,"y")</f>
        <v>44</v>
      </c>
      <c r="G30" s="22" t="str">
        <f t="shared" si="0"/>
        <v>41/50</v>
      </c>
      <c r="H30" s="22">
        <f>DATEDIF((VLOOKUP(A30,'[1]BDD RH'!$A$2:$W$485,11,FALSE)),K30,"y")</f>
        <v>23</v>
      </c>
      <c r="I30" s="22" t="str">
        <f t="shared" si="1"/>
        <v>21/25</v>
      </c>
      <c r="J30" s="3" t="s">
        <v>66</v>
      </c>
      <c r="K30" s="6">
        <v>42373</v>
      </c>
      <c r="L30" s="6">
        <v>42377</v>
      </c>
      <c r="M30" s="22">
        <f t="shared" si="5"/>
        <v>1</v>
      </c>
      <c r="N30" s="22">
        <f t="shared" si="2"/>
        <v>1</v>
      </c>
      <c r="O30" s="22">
        <f>IF(N30-M30=0,NETWORKDAYS(K30,L30,[1]Congés!$D$2:$D$26),NETWORKDAYS(K30,EOMONTH(K30,0),[1]Congés!$D$2:$D$26))</f>
        <v>5</v>
      </c>
      <c r="P30" s="22">
        <f>IF(N30-M30=0,0,IF(N30-M30=1,NETWORKDAYS(K30,L30,[1]Congés!$D$2:$D$160)-O30,IF(N30-M30=2,NETWORKDAYS(K30,EOMONTH(K30,1),[1]Congés!$D$2:$D$160)-O30,IF(N30-M30=3,NETWORKDAYS(K30,EOMONTH(K30,1),[1]Congés!$D$2:$D$160)-O30))))</f>
        <v>0</v>
      </c>
      <c r="Q30" s="22">
        <f>IF(N30-M30&lt;2,0,IF(N30-M30=2,NETWORKDAYS(K30,L30,[1]Congés!$D$2:$D$160)-P30-O30,IF(N30-M30=3,NETWORKDAYS(K30,EOMONTH(K30,2),[1]Congés!$D$2:$D$160)-P30-O30)))</f>
        <v>0</v>
      </c>
      <c r="R30" s="22">
        <f>IF(N30-M30&lt;3,0,NETWORKDAYS(K30,L30,[1]Congés!$D$2:$D$160)-Q30-P30-O30)</f>
        <v>0</v>
      </c>
      <c r="S30" s="22">
        <f>NETWORKDAYS(K30,L30,[1]Congés!C$2:C$160)</f>
        <v>5</v>
      </c>
      <c r="T30" t="s">
        <v>30</v>
      </c>
      <c r="U30" s="8">
        <v>42373</v>
      </c>
      <c r="V30" s="23" t="str">
        <f t="shared" si="3"/>
        <v>3) 5 jours</v>
      </c>
      <c r="W30" t="s">
        <v>59</v>
      </c>
      <c r="Y30" s="23">
        <f t="shared" si="4"/>
        <v>5</v>
      </c>
    </row>
    <row r="31" spans="1:25">
      <c r="A31" s="3">
        <v>7741</v>
      </c>
      <c r="B31" s="21"/>
      <c r="C31" s="22"/>
      <c r="D31" s="22" t="str">
        <f>VLOOKUP(A31,'[1]BDD RH'!$A$9:$W$453,4,FALSE)</f>
        <v>s</v>
      </c>
      <c r="E31" s="22" t="str">
        <f>VLOOKUP(A31,'[1]BDD RH'!$A$9:$W$453,3,FALSE)</f>
        <v>F</v>
      </c>
      <c r="F31" s="22">
        <f>DATEDIF((VLOOKUP(A31,'[1]BDD RH'!$A$2:$W$485,7,FALSE)),K31,"y")</f>
        <v>44</v>
      </c>
      <c r="G31" s="22" t="str">
        <f t="shared" si="0"/>
        <v>41/50</v>
      </c>
      <c r="H31" s="22">
        <f>DATEDIF((VLOOKUP(A31,'[1]BDD RH'!$A$2:$W$485,11,FALSE)),K31,"y")</f>
        <v>23</v>
      </c>
      <c r="I31" s="22" t="str">
        <f t="shared" si="1"/>
        <v>21/25</v>
      </c>
      <c r="J31" s="3" t="s">
        <v>66</v>
      </c>
      <c r="K31" s="6">
        <v>42378</v>
      </c>
      <c r="L31" s="25">
        <v>42384</v>
      </c>
      <c r="M31" s="22">
        <f t="shared" si="5"/>
        <v>1</v>
      </c>
      <c r="N31" s="22">
        <f t="shared" si="2"/>
        <v>1</v>
      </c>
      <c r="O31" s="22">
        <f>IF(N31-M31=0,NETWORKDAYS(K31,L31,[1]Congés!$D$2:$D$26),NETWORKDAYS(K31,EOMONTH(K31,0),[1]Congés!$D$2:$D$26))</f>
        <v>5</v>
      </c>
      <c r="P31" s="22">
        <f>IF(N31-M31=0,0,IF(N31-M31=1,NETWORKDAYS(K31,L31,[1]Congés!$D$2:$D$160)-O31,IF(N31-M31=2,NETWORKDAYS(K31,EOMONTH(K31,1),[1]Congés!$D$2:$D$160)-O31,IF(N31-M31=3,NETWORKDAYS(K31,EOMONTH(K31,1),[1]Congés!$D$2:$D$160)-O31))))</f>
        <v>0</v>
      </c>
      <c r="Q31" s="22">
        <f>IF(N31-M31&lt;2,0,IF(N31-M31=2,NETWORKDAYS(K31,L31,[1]Congés!$D$2:$D$160)-P31-O31,IF(N31-M31=3,NETWORKDAYS(K31,EOMONTH(K31,2),[1]Congés!$D$2:$D$160)-P31-O31)))</f>
        <v>0</v>
      </c>
      <c r="R31" s="22">
        <f>IF(N31-M31&lt;3,0,NETWORKDAYS(K31,L31,[1]Congés!$D$2:$D$160)-Q31-P31-O31)</f>
        <v>0</v>
      </c>
      <c r="S31" s="22">
        <f>NETWORKDAYS(K31,L31,[1]Congés!C$2:C$160)</f>
        <v>5</v>
      </c>
      <c r="T31" t="s">
        <v>30</v>
      </c>
      <c r="U31" s="8">
        <v>42373</v>
      </c>
      <c r="V31" s="23" t="str">
        <f t="shared" si="3"/>
        <v>3) 5 jours</v>
      </c>
      <c r="W31" t="s">
        <v>61</v>
      </c>
      <c r="Y31" s="23">
        <f t="shared" si="4"/>
        <v>7</v>
      </c>
    </row>
    <row r="32" spans="1:25">
      <c r="A32" s="3">
        <v>7741</v>
      </c>
      <c r="B32" s="21"/>
      <c r="C32" s="22"/>
      <c r="D32" s="22" t="str">
        <f>VLOOKUP(A32,'[1]BDD RH'!$A$9:$W$453,4,FALSE)</f>
        <v>s</v>
      </c>
      <c r="E32" s="22" t="str">
        <f>VLOOKUP(A32,'[1]BDD RH'!$A$9:$W$453,3,FALSE)</f>
        <v>F</v>
      </c>
      <c r="F32" s="22">
        <f>DATEDIF((VLOOKUP(A32,'[1]BDD RH'!$A$2:$W$485,7,FALSE)),K32,"y")</f>
        <v>44</v>
      </c>
      <c r="G32" s="22" t="str">
        <f t="shared" si="0"/>
        <v>41/50</v>
      </c>
      <c r="H32" s="22">
        <f>DATEDIF((VLOOKUP(A32,'[1]BDD RH'!$A$2:$W$485,11,FALSE)),K32,"y")</f>
        <v>23</v>
      </c>
      <c r="I32" s="22" t="str">
        <f t="shared" si="1"/>
        <v>21/25</v>
      </c>
      <c r="J32" s="3" t="s">
        <v>67</v>
      </c>
      <c r="K32" s="25">
        <v>42389</v>
      </c>
      <c r="L32" s="6">
        <v>42391</v>
      </c>
      <c r="M32" s="22">
        <f t="shared" si="5"/>
        <v>1</v>
      </c>
      <c r="N32" s="22">
        <f t="shared" si="2"/>
        <v>1</v>
      </c>
      <c r="O32" s="22">
        <f>IF(N32-M32=0,NETWORKDAYS(K32,L32,[1]Congés!$D$2:$D$26),NETWORKDAYS(K32,EOMONTH(K32,0),[1]Congés!$D$2:$D$26))</f>
        <v>3</v>
      </c>
      <c r="P32" s="22">
        <f>IF(N32-M32=0,0,IF(N32-M32=1,NETWORKDAYS(K32,L32,[1]Congés!$D$2:$D$160)-O32,IF(N32-M32=2,NETWORKDAYS(K32,EOMONTH(K32,1),[1]Congés!$D$2:$D$160)-O32,IF(N32-M32=3,NETWORKDAYS(K32,EOMONTH(K32,1),[1]Congés!$D$2:$D$160)-O32))))</f>
        <v>0</v>
      </c>
      <c r="Q32" s="22">
        <f>IF(N32-M32&lt;2,0,IF(N32-M32=2,NETWORKDAYS(K32,L32,[1]Congés!$D$2:$D$160)-P32-O32,IF(N32-M32=3,NETWORKDAYS(K32,EOMONTH(K32,2),[1]Congés!$D$2:$D$160)-P32-O32)))</f>
        <v>0</v>
      </c>
      <c r="R32" s="22">
        <f>IF(N32-M32&lt;3,0,NETWORKDAYS(K32,L32,[1]Congés!$D$2:$D$160)-Q32-P32-O32)</f>
        <v>0</v>
      </c>
      <c r="S32" s="22">
        <f>NETWORKDAYS(K32,L32,[1]Congés!C$2:C$160)</f>
        <v>3</v>
      </c>
      <c r="T32" t="s">
        <v>30</v>
      </c>
      <c r="V32" s="23" t="str">
        <f t="shared" si="3"/>
        <v>2) 3 à 4 jours</v>
      </c>
      <c r="W32"/>
      <c r="Y32" s="23">
        <f t="shared" si="4"/>
        <v>3</v>
      </c>
    </row>
    <row r="33" spans="1:26">
      <c r="A33" s="26">
        <v>15626</v>
      </c>
      <c r="B33" s="27"/>
      <c r="C33" s="28"/>
      <c r="D33" s="28" t="str">
        <f>VLOOKUP(A33,'[1]BDD RH'!$A$9:$W$453,4,FALSE)</f>
        <v>c</v>
      </c>
      <c r="E33" s="28" t="str">
        <f>VLOOKUP(A33,'[1]BDD RH'!$A$9:$W$453,3,FALSE)</f>
        <v>H</v>
      </c>
      <c r="F33" s="28">
        <f>DATEDIF((VLOOKUP(A33,'[1]BDD RH'!$A$2:$W$485,7,FALSE)),K33,"y")</f>
        <v>42</v>
      </c>
      <c r="G33" s="28" t="str">
        <f t="shared" si="0"/>
        <v>41/50</v>
      </c>
      <c r="H33" s="28">
        <f>DATEDIF((VLOOKUP(A33,'[1]BDD RH'!$A$2:$W$485,11,FALSE)),K33,"y")</f>
        <v>11</v>
      </c>
      <c r="I33" s="28" t="str">
        <f t="shared" si="1"/>
        <v>11/15</v>
      </c>
      <c r="J33" s="26"/>
      <c r="K33" s="29">
        <v>42370</v>
      </c>
      <c r="L33" s="29">
        <v>42374</v>
      </c>
      <c r="M33" s="28">
        <f t="shared" si="5"/>
        <v>1</v>
      </c>
      <c r="N33" s="28">
        <f t="shared" si="2"/>
        <v>1</v>
      </c>
      <c r="O33" s="28">
        <f>IF(N33-M33=0,NETWORKDAYS(K33,L33,[1]Congés!$D$2:$D$26),NETWORKDAYS(K33,EOMONTH(K33,0),[1]Congés!$D$2:$D$26))</f>
        <v>3</v>
      </c>
      <c r="P33" s="28">
        <f>IF(N33-M33=0,0,IF(N33-M33=1,NETWORKDAYS(K33,L33,[1]Congés!$D$2:$D$160)-O33,IF(N33-M33=2,NETWORKDAYS(K33,EOMONTH(K33,1),[1]Congés!$D$2:$D$160)-O33,IF(N33-M33=3,NETWORKDAYS(K33,EOMONTH(K33,1),[1]Congés!$D$2:$D$160)-O33))))</f>
        <v>0</v>
      </c>
      <c r="Q33" s="28">
        <f>IF(N33-M33&lt;2,0,IF(N33-M33=2,NETWORKDAYS(K33,L33,[1]Congés!$D$2:$D$160)-P33-O33,IF(N33-M33=3,NETWORKDAYS(K33,EOMONTH(K33,2),[1]Congés!$D$2:$D$160)-P33-O33)))</f>
        <v>0</v>
      </c>
      <c r="R33" s="28">
        <f>IF(N33-M33&lt;3,0,NETWORKDAYS(K33,L33,[1]Congés!$D$2:$D$160)-Q33-P33-O33)</f>
        <v>0</v>
      </c>
      <c r="S33" s="28">
        <f>NETWORKDAYS(K33,L33,[1]Congés!C$2:C$160)</f>
        <v>2</v>
      </c>
      <c r="T33" s="26" t="s">
        <v>32</v>
      </c>
      <c r="U33" s="30">
        <v>42282</v>
      </c>
      <c r="V33" s="31" t="str">
        <f t="shared" si="3"/>
        <v>1) 1 à 2 jours</v>
      </c>
      <c r="W33" s="32"/>
      <c r="X33" s="32"/>
      <c r="Y33" s="31">
        <f t="shared" si="4"/>
        <v>5</v>
      </c>
      <c r="Z33" s="32"/>
    </row>
    <row r="34" spans="1:26">
      <c r="A34" s="3">
        <v>15626</v>
      </c>
      <c r="B34" s="21"/>
      <c r="C34" s="22"/>
      <c r="D34" s="22" t="str">
        <f>VLOOKUP(A34,'[1]BDD RH'!$A$9:$W$453,4,FALSE)</f>
        <v>c</v>
      </c>
      <c r="E34" s="22" t="str">
        <f>VLOOKUP(A34,'[1]BDD RH'!$A$9:$W$453,3,FALSE)</f>
        <v>H</v>
      </c>
      <c r="F34" s="22">
        <f>DATEDIF((VLOOKUP(A34,'[1]BDD RH'!$A$2:$W$485,7,FALSE)),K34,"y")</f>
        <v>42</v>
      </c>
      <c r="G34" s="22" t="str">
        <f t="shared" si="0"/>
        <v>41/50</v>
      </c>
      <c r="H34" s="22">
        <f>DATEDIF((VLOOKUP(A34,'[1]BDD RH'!$A$2:$W$485,11,FALSE)),K34,"y")</f>
        <v>11</v>
      </c>
      <c r="I34" s="22" t="str">
        <f t="shared" si="1"/>
        <v>11/15</v>
      </c>
      <c r="K34" s="6">
        <v>42373</v>
      </c>
      <c r="L34" s="6">
        <v>42402</v>
      </c>
      <c r="M34" s="22">
        <f t="shared" si="5"/>
        <v>1</v>
      </c>
      <c r="N34" s="22">
        <f t="shared" si="2"/>
        <v>2</v>
      </c>
      <c r="O34" s="22">
        <f>IF(N34-M34=0,NETWORKDAYS(K34,L34,[1]Congés!$D$2:$D$26),NETWORKDAYS(K34,EOMONTH(K34,0),[1]Congés!$D$2:$D$26))</f>
        <v>20</v>
      </c>
      <c r="P34" s="22">
        <f>IF(N34-M34=0,0,IF(N34-M34=1,NETWORKDAYS(K34,L34,[1]Congés!$D$2:$D$160)-O34,IF(N34-M34=2,NETWORKDAYS(K34,EOMONTH(K34,1),[1]Congés!$D$2:$D$160)-O34,IF(N34-M34=3,NETWORKDAYS(K34,EOMONTH(K34,1),[1]Congés!$D$2:$D$160)-O34))))</f>
        <v>2</v>
      </c>
      <c r="Q34" s="22">
        <f>IF(N34-M34&lt;2,0,IF(N34-M34=2,NETWORKDAYS(K34,L34,[1]Congés!$D$2:$D$160)-P34-O34,IF(N34-M34=3,NETWORKDAYS(K34,EOMONTH(K34,2),[1]Congés!$D$2:$D$160)-P34-O34)))</f>
        <v>0</v>
      </c>
      <c r="R34" s="22">
        <f>IF(N34-M34&lt;3,0,NETWORKDAYS(K34,L34,[1]Congés!$D$2:$D$160)-Q34-P34-O34)</f>
        <v>0</v>
      </c>
      <c r="S34" s="22">
        <f>NETWORKDAYS(K34,L34,[1]Congés!C$2:C$160)</f>
        <v>22</v>
      </c>
      <c r="T34" t="s">
        <v>32</v>
      </c>
      <c r="U34" s="8">
        <v>42282</v>
      </c>
      <c r="V34" s="23" t="str">
        <f t="shared" si="3"/>
        <v>5) plus de 10 jours</v>
      </c>
      <c r="W34"/>
      <c r="Y34" s="23">
        <f t="shared" si="4"/>
        <v>30</v>
      </c>
    </row>
    <row r="35" spans="1:26">
      <c r="A35" s="3">
        <v>15626</v>
      </c>
      <c r="B35" s="33"/>
      <c r="C35" s="22"/>
      <c r="D35" s="22" t="str">
        <f>VLOOKUP(A35,'[1]BDD RH'!$A$9:$W$453,4,FALSE)</f>
        <v>c</v>
      </c>
      <c r="E35" s="22" t="str">
        <f>VLOOKUP(A35,'[1]BDD RH'!$A$9:$W$453,3,FALSE)</f>
        <v>H</v>
      </c>
      <c r="F35" s="22">
        <f>DATEDIF((VLOOKUP(A35,'[1]BDD RH'!$A$2:$W$485,7,FALSE)),K35,"y")</f>
        <v>42</v>
      </c>
      <c r="G35" s="22" t="str">
        <f t="shared" si="0"/>
        <v>41/50</v>
      </c>
      <c r="H35" s="22">
        <f>DATEDIF((VLOOKUP(A35,'[1]BDD RH'!$A$2:$W$485,11,FALSE)),K35,"y")</f>
        <v>11</v>
      </c>
      <c r="I35" s="22" t="str">
        <f t="shared" si="1"/>
        <v>11/15</v>
      </c>
      <c r="K35" s="6">
        <v>42403</v>
      </c>
      <c r="L35" s="6">
        <v>42432</v>
      </c>
      <c r="M35" s="22">
        <f t="shared" si="5"/>
        <v>2</v>
      </c>
      <c r="N35" s="22">
        <f t="shared" si="2"/>
        <v>3</v>
      </c>
      <c r="O35" s="22">
        <f>IF(N35-M35=0,NETWORKDAYS(K35,L35,[1]Congés!$D$2:$D$26),NETWORKDAYS(K35,EOMONTH(K35,0),[1]Congés!$D$2:$D$26))</f>
        <v>19</v>
      </c>
      <c r="P35" s="22">
        <f>IF(N35-M35=0,0,IF(N35-M35=1,NETWORKDAYS(K35,L35,[1]Congés!$D$2:$D$160)-O35,IF(N35-M35=2,NETWORKDAYS(K35,EOMONTH(K35,1),[1]Congés!$D$2:$D$160)-O35,IF(N35-M35=3,NETWORKDAYS(K35,EOMONTH(K35,1),[1]Congés!$D$2:$D$160)-O35))))</f>
        <v>3</v>
      </c>
      <c r="Q35" s="22">
        <f>IF(N35-M35&lt;2,0,IF(N35-M35=2,NETWORKDAYS(K35,L35,[1]Congés!$D$2:$D$160)-P35-O35,IF(N35-M35=3,NETWORKDAYS(K35,EOMONTH(K35,2),[1]Congés!$D$2:$D$160)-P35-O35)))</f>
        <v>0</v>
      </c>
      <c r="R35" s="22">
        <f>IF(N35-M35&lt;3,0,NETWORKDAYS(K35,L35,[1]Congés!$D$2:$D$160)-Q35-P35-O35)</f>
        <v>0</v>
      </c>
      <c r="S35" s="22">
        <f>NETWORKDAYS(K35,L35,[1]Congés!C$2:C$160)</f>
        <v>22</v>
      </c>
      <c r="T35" t="s">
        <v>32</v>
      </c>
      <c r="U35" s="8">
        <v>42282</v>
      </c>
      <c r="V35" s="23" t="str">
        <f t="shared" si="3"/>
        <v>5) plus de 10 jours</v>
      </c>
      <c r="W35"/>
      <c r="Y35" s="23">
        <f t="shared" si="4"/>
        <v>30</v>
      </c>
    </row>
    <row r="36" spans="1:26">
      <c r="A36" s="3">
        <v>20945</v>
      </c>
      <c r="B36" s="21"/>
      <c r="C36" s="22"/>
      <c r="D36" s="22" t="str">
        <f>VLOOKUP(A36,'[1]BDD RH'!$A$9:$W$453,4,FALSE)</f>
        <v>t</v>
      </c>
      <c r="E36" s="22" t="str">
        <f>VLOOKUP(A36,'[1]BDD RH'!$A$9:$W$453,3,FALSE)</f>
        <v>F</v>
      </c>
      <c r="F36" s="22">
        <f>DATEDIF((VLOOKUP(A36,'[1]BDD RH'!$A$2:$W$485,7,FALSE)),K36,"y")</f>
        <v>39</v>
      </c>
      <c r="G36" s="22" t="str">
        <f t="shared" si="0"/>
        <v>31/40</v>
      </c>
      <c r="H36" s="22">
        <f>DATEDIF((VLOOKUP(A36,'[1]BDD RH'!$A$2:$W$485,11,FALSE)),K36,"y")</f>
        <v>4</v>
      </c>
      <c r="I36" s="22" t="str">
        <f t="shared" si="1"/>
        <v>2/5</v>
      </c>
      <c r="J36" s="3" t="s">
        <v>68</v>
      </c>
      <c r="K36" s="6">
        <v>42370</v>
      </c>
      <c r="L36" s="6">
        <v>42386</v>
      </c>
      <c r="M36" s="22">
        <f t="shared" si="5"/>
        <v>1</v>
      </c>
      <c r="N36" s="22">
        <f t="shared" si="2"/>
        <v>1</v>
      </c>
      <c r="O36" s="22">
        <f>IF(N36-M36=0,NETWORKDAYS(K36,L36,[1]Congés!$D$2:$D$26),NETWORKDAYS(K36,EOMONTH(K36,0),[1]Congés!$D$2:$D$26))</f>
        <v>11</v>
      </c>
      <c r="P36" s="22">
        <f>IF(N36-M36=0,0,IF(N36-M36=1,NETWORKDAYS(K36,L36,[1]Congés!$D$2:$D$160)-O36,IF(N36-M36=2,NETWORKDAYS(K36,EOMONTH(K36,1),[1]Congés!$D$2:$D$160)-O36,IF(N36-M36=3,NETWORKDAYS(K36,EOMONTH(K36,1),[1]Congés!$D$2:$D$160)-O36))))</f>
        <v>0</v>
      </c>
      <c r="Q36" s="22">
        <f>IF(N36-M36&lt;2,0,IF(N36-M36=2,NETWORKDAYS(K36,L36,[1]Congés!$D$2:$D$160)-P36-O36,IF(N36-M36=3,NETWORKDAYS(K36,EOMONTH(K36,2),[1]Congés!$D$2:$D$160)-P36-O36)))</f>
        <v>0</v>
      </c>
      <c r="R36" s="22">
        <f>IF(N36-M36&lt;3,0,NETWORKDAYS(K36,L36,[1]Congés!$D$2:$D$160)-Q36-P36-O36)</f>
        <v>0</v>
      </c>
      <c r="S36" s="22">
        <f>NETWORKDAYS(K36,L36,[1]Congés!C$2:C$160)</f>
        <v>10</v>
      </c>
      <c r="T36" s="18" t="s">
        <v>39</v>
      </c>
      <c r="U36" s="8">
        <v>42263</v>
      </c>
      <c r="V36" s="23" t="str">
        <f t="shared" si="3"/>
        <v>4) 6 à 10 jours</v>
      </c>
      <c r="W36" t="s">
        <v>59</v>
      </c>
      <c r="Y36" s="23">
        <f t="shared" si="4"/>
        <v>17</v>
      </c>
    </row>
    <row r="37" spans="1:26">
      <c r="A37" s="3">
        <v>20945</v>
      </c>
      <c r="B37" s="21"/>
      <c r="C37" s="22"/>
      <c r="D37" s="22" t="str">
        <f>VLOOKUP(A37,'[1]BDD RH'!$A$9:$W$453,4,FALSE)</f>
        <v>t</v>
      </c>
      <c r="E37" s="22" t="str">
        <f>VLOOKUP(A37,'[1]BDD RH'!$A$9:$W$453,3,FALSE)</f>
        <v>F</v>
      </c>
      <c r="F37" s="22">
        <f>DATEDIF((VLOOKUP(A37,'[1]BDD RH'!$A$2:$W$485,7,FALSE)),K37,"y")</f>
        <v>39</v>
      </c>
      <c r="G37" s="22" t="str">
        <f t="shared" si="0"/>
        <v>31/40</v>
      </c>
      <c r="H37" s="22">
        <f>DATEDIF((VLOOKUP(A37,'[1]BDD RH'!$A$2:$W$485,11,FALSE)),K37,"y")</f>
        <v>4</v>
      </c>
      <c r="I37" s="22" t="str">
        <f t="shared" si="1"/>
        <v>2/5</v>
      </c>
      <c r="K37" s="6">
        <v>42387</v>
      </c>
      <c r="L37" s="6">
        <v>42400</v>
      </c>
      <c r="M37" s="22">
        <f t="shared" si="5"/>
        <v>1</v>
      </c>
      <c r="N37" s="22">
        <f t="shared" si="2"/>
        <v>1</v>
      </c>
      <c r="O37" s="22">
        <f>IF(N37-M37=0,NETWORKDAYS(K37,L37,[1]Congés!$D$2:$D$26),NETWORKDAYS(K37,EOMONTH(K37,0),[1]Congés!$D$2:$D$26))</f>
        <v>10</v>
      </c>
      <c r="P37" s="22">
        <f>IF(N37-M37=0,0,IF(N37-M37=1,NETWORKDAYS(K37,L37,[1]Congés!$D$2:$D$160)-O37,IF(N37-M37=2,NETWORKDAYS(K37,EOMONTH(K37,1),[1]Congés!$D$2:$D$160)-O37,IF(N37-M37=3,NETWORKDAYS(K37,EOMONTH(K37,1),[1]Congés!$D$2:$D$160)-O37))))</f>
        <v>0</v>
      </c>
      <c r="Q37" s="22">
        <f>IF(N37-M37&lt;2,0,IF(N37-M37=2,NETWORKDAYS(K37,L37,[1]Congés!$D$2:$D$160)-P37-O37,IF(N37-M37=3,NETWORKDAYS(K37,EOMONTH(K37,2),[1]Congés!$D$2:$D$160)-P37-O37)))</f>
        <v>0</v>
      </c>
      <c r="R37" s="22">
        <f>IF(N37-M37&lt;3,0,NETWORKDAYS(K37,L37,[1]Congés!$D$2:$D$160)-Q37-P37-O37)</f>
        <v>0</v>
      </c>
      <c r="S37" s="22">
        <f>NETWORKDAYS(K37,L37,[1]Congés!C$2:C$160)</f>
        <v>10</v>
      </c>
      <c r="T37" s="18" t="s">
        <v>39</v>
      </c>
      <c r="U37" s="8">
        <v>42629</v>
      </c>
      <c r="V37" s="23" t="str">
        <f t="shared" si="3"/>
        <v>4) 6 à 10 jours</v>
      </c>
      <c r="W37" t="s">
        <v>69</v>
      </c>
      <c r="X37" t="s">
        <v>70</v>
      </c>
      <c r="Y37" s="23">
        <f t="shared" si="4"/>
        <v>14</v>
      </c>
    </row>
    <row r="38" spans="1:26">
      <c r="A38" s="3">
        <v>20945</v>
      </c>
      <c r="B38" s="21"/>
      <c r="C38" s="22"/>
      <c r="D38" s="22" t="str">
        <f>VLOOKUP(A38,'[1]BDD RH'!$A$9:$W$453,4,FALSE)</f>
        <v>t</v>
      </c>
      <c r="E38" s="22" t="str">
        <f>VLOOKUP(A38,'[1]BDD RH'!$A$9:$W$453,3,FALSE)</f>
        <v>F</v>
      </c>
      <c r="F38" s="22">
        <f>DATEDIF((VLOOKUP(A38,'[1]BDD RH'!$A$2:$W$485,7,FALSE)),K38,"y")</f>
        <v>39</v>
      </c>
      <c r="G38" s="22" t="str">
        <f t="shared" si="0"/>
        <v>31/40</v>
      </c>
      <c r="H38" s="22">
        <f>DATEDIF((VLOOKUP(A38,'[1]BDD RH'!$A$2:$W$485,11,FALSE)),K38,"y")</f>
        <v>4</v>
      </c>
      <c r="I38" s="22" t="str">
        <f t="shared" si="1"/>
        <v>2/5</v>
      </c>
      <c r="K38" s="6">
        <v>42401</v>
      </c>
      <c r="L38" s="6">
        <v>42430</v>
      </c>
      <c r="M38" s="22">
        <f t="shared" si="5"/>
        <v>2</v>
      </c>
      <c r="N38" s="22">
        <f t="shared" si="2"/>
        <v>3</v>
      </c>
      <c r="O38" s="22">
        <f>IF(N38-M38=0,NETWORKDAYS(K38,L38,[1]Congés!$D$2:$D$26),NETWORKDAYS(K38,EOMONTH(K38,0),[1]Congés!$D$2:$D$26))</f>
        <v>21</v>
      </c>
      <c r="P38" s="22">
        <f>IF(N38-M38=0,0,IF(N38-M38=1,NETWORKDAYS(K38,L38,[1]Congés!$D$2:$D$160)-O38,IF(N38-M38=2,NETWORKDAYS(K38,EOMONTH(K38,1),[1]Congés!$D$2:$D$160)-O38,IF(N38-M38=3,NETWORKDAYS(K38,EOMONTH(K38,1),[1]Congés!$D$2:$D$160)-O38))))</f>
        <v>1</v>
      </c>
      <c r="Q38" s="22">
        <f>IF(N38-M38&lt;2,0,IF(N38-M38=2,NETWORKDAYS(K38,L38,[1]Congés!$D$2:$D$160)-P38-O38,IF(N38-M38=3,NETWORKDAYS(K38,EOMONTH(K38,2),[1]Congés!$D$2:$D$160)-P38-O38)))</f>
        <v>0</v>
      </c>
      <c r="R38" s="22">
        <f>IF(N38-M38&lt;3,0,NETWORKDAYS(K38,L38,[1]Congés!$D$2:$D$160)-Q38-P38-O38)</f>
        <v>0</v>
      </c>
      <c r="S38" s="22">
        <f>NETWORKDAYS(K38,L38,[1]Congés!C$2:C$160)</f>
        <v>22</v>
      </c>
      <c r="T38" t="s">
        <v>32</v>
      </c>
      <c r="V38" s="23" t="str">
        <f t="shared" si="3"/>
        <v>5) plus de 10 jours</v>
      </c>
      <c r="W38"/>
      <c r="Y38" s="23">
        <f t="shared" si="4"/>
        <v>30</v>
      </c>
    </row>
    <row r="39" spans="1:26">
      <c r="A39" s="3">
        <v>17355</v>
      </c>
      <c r="B39" s="21"/>
      <c r="C39" s="22"/>
      <c r="D39" s="22" t="str">
        <f>VLOOKUP(A39,'[1]BDD RH'!$A$9:$W$453,4,FALSE)</f>
        <v>t</v>
      </c>
      <c r="E39" s="22" t="str">
        <f>VLOOKUP(A39,'[1]BDD RH'!$A$9:$W$453,3,FALSE)</f>
        <v>F</v>
      </c>
      <c r="F39" s="22">
        <f>DATEDIF((VLOOKUP(A39,'[1]BDD RH'!$A$2:$W$485,7,FALSE)),K39,"y")</f>
        <v>44</v>
      </c>
      <c r="G39" s="22" t="str">
        <f t="shared" si="0"/>
        <v>41/50</v>
      </c>
      <c r="H39" s="22">
        <f>DATEDIF((VLOOKUP(A39,'[1]BDD RH'!$A$2:$W$485,11,FALSE)),K39,"y")</f>
        <v>8</v>
      </c>
      <c r="I39" s="22" t="str">
        <f t="shared" si="1"/>
        <v>6/10</v>
      </c>
      <c r="J39" s="3" t="s">
        <v>71</v>
      </c>
      <c r="K39" s="6">
        <v>42383</v>
      </c>
      <c r="L39" s="6">
        <v>42384</v>
      </c>
      <c r="M39" s="22">
        <f t="shared" si="5"/>
        <v>1</v>
      </c>
      <c r="N39" s="22">
        <f t="shared" si="2"/>
        <v>1</v>
      </c>
      <c r="O39" s="22">
        <f>IF(N39-M39=0,NETWORKDAYS(K39,L39,[1]Congés!$D$2:$D$26),NETWORKDAYS(K39,EOMONTH(K39,0),[1]Congés!$D$2:$D$26))</f>
        <v>2</v>
      </c>
      <c r="P39" s="22">
        <f>IF(N39-M39=0,0,IF(N39-M39=1,NETWORKDAYS(K39,L39,[1]Congés!$D$2:$D$160)-O39,IF(N39-M39=2,NETWORKDAYS(K39,EOMONTH(K39,1),[1]Congés!$D$2:$D$160)-O39,IF(N39-M39=3,NETWORKDAYS(K39,EOMONTH(K39,1),[1]Congés!$D$2:$D$160)-O39))))</f>
        <v>0</v>
      </c>
      <c r="Q39" s="22">
        <f>IF(N39-M39&lt;2,0,IF(N39-M39=2,NETWORKDAYS(K39,L39,[1]Congés!$D$2:$D$160)-P39-O39,IF(N39-M39=3,NETWORKDAYS(K39,EOMONTH(K39,2),[1]Congés!$D$2:$D$160)-P39-O39)))</f>
        <v>0</v>
      </c>
      <c r="R39" s="22">
        <f>IF(N39-M39&lt;3,0,NETWORKDAYS(K39,L39,[1]Congés!$D$2:$D$160)-Q39-P39-O39)</f>
        <v>0</v>
      </c>
      <c r="S39" s="22">
        <f>NETWORKDAYS(K39,L39,[1]Congés!C$2:C$160)</f>
        <v>2</v>
      </c>
      <c r="T39" t="s">
        <v>30</v>
      </c>
      <c r="U39" s="8">
        <v>42383</v>
      </c>
      <c r="V39" s="23" t="str">
        <f t="shared" si="3"/>
        <v>1) 1 à 2 jours</v>
      </c>
      <c r="W39" t="s">
        <v>59</v>
      </c>
      <c r="Y39" s="23">
        <f t="shared" si="4"/>
        <v>2</v>
      </c>
    </row>
    <row r="40" spans="1:26">
      <c r="A40" s="3">
        <v>17355</v>
      </c>
      <c r="B40" s="21"/>
      <c r="C40" s="22"/>
      <c r="D40" s="22" t="str">
        <f>VLOOKUP(A40,'[1]BDD RH'!$A$9:$W$453,4,FALSE)</f>
        <v>t</v>
      </c>
      <c r="E40" s="22" t="str">
        <f>VLOOKUP(A40,'[1]BDD RH'!$A$9:$W$453,3,FALSE)</f>
        <v>F</v>
      </c>
      <c r="F40" s="22">
        <f>DATEDIF((VLOOKUP(A40,'[1]BDD RH'!$A$2:$W$485,7,FALSE)),K40,"y")</f>
        <v>44</v>
      </c>
      <c r="G40" s="22" t="str">
        <f t="shared" si="0"/>
        <v>41/50</v>
      </c>
      <c r="H40" s="22">
        <f>DATEDIF((VLOOKUP(A40,'[1]BDD RH'!$A$2:$W$485,11,FALSE)),K40,"y")</f>
        <v>8</v>
      </c>
      <c r="I40" s="22" t="str">
        <f t="shared" si="1"/>
        <v>6/10</v>
      </c>
      <c r="J40" s="3" t="s">
        <v>71</v>
      </c>
      <c r="K40" s="6">
        <v>42387</v>
      </c>
      <c r="L40" s="6">
        <v>42388</v>
      </c>
      <c r="M40" s="22">
        <f t="shared" si="5"/>
        <v>1</v>
      </c>
      <c r="N40" s="22">
        <f t="shared" si="2"/>
        <v>1</v>
      </c>
      <c r="O40" s="22">
        <f>IF(N40-M40=0,NETWORKDAYS(K40,L40,[1]Congés!$D$2:$D$26),NETWORKDAYS(K40,EOMONTH(K40,0),[1]Congés!$D$2:$D$26))</f>
        <v>2</v>
      </c>
      <c r="P40" s="22">
        <f>IF(N40-M40=0,0,IF(N40-M40=1,NETWORKDAYS(K40,L40,[1]Congés!$D$2:$D$160)-O40,IF(N40-M40=2,NETWORKDAYS(K40,EOMONTH(K40,1),[1]Congés!$D$2:$D$160)-O40,IF(N40-M40=3,NETWORKDAYS(K40,EOMONTH(K40,1),[1]Congés!$D$2:$D$160)-O40))))</f>
        <v>0</v>
      </c>
      <c r="Q40" s="22">
        <f>IF(N40-M40&lt;2,0,IF(N40-M40=2,NETWORKDAYS(K40,L40,[1]Congés!$D$2:$D$160)-P40-O40,IF(N40-M40=3,NETWORKDAYS(K40,EOMONTH(K40,2),[1]Congés!$D$2:$D$160)-P40-O40)))</f>
        <v>0</v>
      </c>
      <c r="R40" s="22">
        <f>IF(N40-M40&lt;3,0,NETWORKDAYS(K40,L40,[1]Congés!$D$2:$D$160)-Q40-P40-O40)</f>
        <v>0</v>
      </c>
      <c r="S40" s="22">
        <f>NETWORKDAYS(K40,L40,[1]Congés!C$2:C$160)</f>
        <v>2</v>
      </c>
      <c r="T40" t="s">
        <v>30</v>
      </c>
      <c r="U40" s="8">
        <v>42383</v>
      </c>
      <c r="V40" s="23" t="str">
        <f t="shared" si="3"/>
        <v>1) 1 à 2 jours</v>
      </c>
      <c r="W40" t="s">
        <v>61</v>
      </c>
      <c r="Y40" s="23">
        <f t="shared" si="4"/>
        <v>2</v>
      </c>
    </row>
    <row r="41" spans="1:26">
      <c r="A41" s="3">
        <v>16164</v>
      </c>
      <c r="B41" s="21"/>
      <c r="C41" s="22"/>
      <c r="D41" s="22" t="str">
        <f>VLOOKUP(A41,'[1]BDD RH'!$A$9:$W$453,4,FALSE)</f>
        <v>t</v>
      </c>
      <c r="E41" s="22" t="str">
        <f>VLOOKUP(A41,'[1]BDD RH'!$A$9:$W$453,3,FALSE)</f>
        <v>F</v>
      </c>
      <c r="F41" s="22">
        <f>DATEDIF((VLOOKUP(A41,'[1]BDD RH'!$A$2:$W$485,7,FALSE)),K41,"y")</f>
        <v>39</v>
      </c>
      <c r="G41" s="22" t="str">
        <f t="shared" si="0"/>
        <v>31/40</v>
      </c>
      <c r="H41" s="22">
        <f>DATEDIF((VLOOKUP(A41,'[1]BDD RH'!$A$2:$W$485,11,FALSE)),K41,"y")</f>
        <v>10</v>
      </c>
      <c r="I41" s="22" t="str">
        <f t="shared" si="1"/>
        <v>6/10</v>
      </c>
      <c r="J41" s="3" t="s">
        <v>72</v>
      </c>
      <c r="K41" s="6">
        <v>42370</v>
      </c>
      <c r="L41" s="6">
        <v>42391</v>
      </c>
      <c r="M41" s="22">
        <f t="shared" si="5"/>
        <v>1</v>
      </c>
      <c r="N41" s="22">
        <f t="shared" si="2"/>
        <v>1</v>
      </c>
      <c r="O41" s="22">
        <f>IF(N41-M41=0,NETWORKDAYS(K41,L41,[1]Congés!$D$2:$D$26),NETWORKDAYS(K41,EOMONTH(K41,0),[1]Congés!$D$2:$D$26))</f>
        <v>16</v>
      </c>
      <c r="P41" s="22">
        <f>IF(N41-M41=0,0,IF(N41-M41=1,NETWORKDAYS(K41,L41,[1]Congés!$D$2:$D$160)-O41,IF(N41-M41=2,NETWORKDAYS(K41,EOMONTH(K41,1),[1]Congés!$D$2:$D$160)-O41,IF(N41-M41=3,NETWORKDAYS(K41,EOMONTH(K41,1),[1]Congés!$D$2:$D$160)-O41))))</f>
        <v>0</v>
      </c>
      <c r="Q41" s="22">
        <f>IF(N41-M41&lt;2,0,IF(N41-M41=2,NETWORKDAYS(K41,L41,[1]Congés!$D$2:$D$160)-P41-O41,IF(N41-M41=3,NETWORKDAYS(K41,EOMONTH(K41,2),[1]Congés!$D$2:$D$160)-P41-O41)))</f>
        <v>0</v>
      </c>
      <c r="R41" s="22">
        <f>IF(N41-M41&lt;3,0,NETWORKDAYS(K41,L41,[1]Congés!$D$2:$D$160)-Q41-P41-O41)</f>
        <v>0</v>
      </c>
      <c r="S41" s="22">
        <f>NETWORKDAYS(K41,L41,[1]Congés!C$2:C$160)</f>
        <v>15</v>
      </c>
      <c r="T41" t="s">
        <v>50</v>
      </c>
      <c r="U41" s="8">
        <v>42104</v>
      </c>
      <c r="V41" s="23" t="str">
        <f t="shared" si="3"/>
        <v>5) plus de 10 jours</v>
      </c>
      <c r="W41" t="s">
        <v>59</v>
      </c>
      <c r="Y41" s="23">
        <f t="shared" si="4"/>
        <v>22</v>
      </c>
    </row>
    <row r="42" spans="1:26">
      <c r="A42" s="3">
        <v>16164</v>
      </c>
      <c r="B42" s="21"/>
      <c r="C42" s="22"/>
      <c r="D42" s="22" t="str">
        <f>VLOOKUP(A42,'[1]BDD RH'!$A$9:$W$453,4,FALSE)</f>
        <v>t</v>
      </c>
      <c r="E42" s="22" t="str">
        <f>VLOOKUP(A42,'[1]BDD RH'!$A$9:$W$453,3,FALSE)</f>
        <v>F</v>
      </c>
      <c r="F42" s="22">
        <f>DATEDIF((VLOOKUP(A42,'[1]BDD RH'!$A$2:$W$485,7,FALSE)),K42,"y")</f>
        <v>39</v>
      </c>
      <c r="G42" s="22" t="str">
        <f t="shared" si="0"/>
        <v>31/40</v>
      </c>
      <c r="H42" s="22">
        <f>DATEDIF((VLOOKUP(A42,'[1]BDD RH'!$A$2:$W$485,11,FALSE)),K42,"y")</f>
        <v>10</v>
      </c>
      <c r="I42" s="22" t="str">
        <f t="shared" si="1"/>
        <v>6/10</v>
      </c>
      <c r="J42" s="3" t="s">
        <v>72</v>
      </c>
      <c r="K42" s="6">
        <v>42392</v>
      </c>
      <c r="L42" s="6">
        <v>42419</v>
      </c>
      <c r="M42" s="22">
        <f t="shared" si="5"/>
        <v>1</v>
      </c>
      <c r="N42" s="22">
        <f t="shared" si="2"/>
        <v>2</v>
      </c>
      <c r="O42" s="22">
        <f>IF(N42-M42=0,NETWORKDAYS(K42,L42,[1]Congés!$D$2:$D$26),NETWORKDAYS(K42,EOMONTH(K42,0),[1]Congés!$D$2:$D$26))</f>
        <v>5</v>
      </c>
      <c r="P42" s="22">
        <f>IF(N42-M42=0,0,IF(N42-M42=1,NETWORKDAYS(K42,L42,[1]Congés!$D$2:$D$160)-O42,IF(N42-M42=2,NETWORKDAYS(K42,EOMONTH(K42,1),[1]Congés!$D$2:$D$160)-O42,IF(N42-M42=3,NETWORKDAYS(K42,EOMONTH(K42,1),[1]Congés!$D$2:$D$160)-O42))))</f>
        <v>15</v>
      </c>
      <c r="Q42" s="22">
        <f>IF(N42-M42&lt;2,0,IF(N42-M42=2,NETWORKDAYS(K42,L42,[1]Congés!$D$2:$D$160)-P42-O42,IF(N42-M42=3,NETWORKDAYS(K42,EOMONTH(K42,2),[1]Congés!$D$2:$D$160)-P42-O42)))</f>
        <v>0</v>
      </c>
      <c r="R42" s="22">
        <f>IF(N42-M42&lt;3,0,NETWORKDAYS(K42,L42,[1]Congés!$D$2:$D$160)-Q42-P42-O42)</f>
        <v>0</v>
      </c>
      <c r="S42" s="22">
        <f>NETWORKDAYS(K42,L42,[1]Congés!C$2:C$160)</f>
        <v>20</v>
      </c>
      <c r="T42" t="s">
        <v>50</v>
      </c>
      <c r="U42" s="8">
        <v>42104</v>
      </c>
      <c r="V42" s="23" t="str">
        <f t="shared" si="3"/>
        <v>5) plus de 10 jours</v>
      </c>
      <c r="W42" t="s">
        <v>57</v>
      </c>
      <c r="Y42" s="23">
        <f t="shared" si="4"/>
        <v>28</v>
      </c>
    </row>
    <row r="43" spans="1:26">
      <c r="A43" s="3">
        <v>17192</v>
      </c>
      <c r="B43" s="21"/>
      <c r="C43" s="22"/>
      <c r="D43" s="22" t="str">
        <f>VLOOKUP(A43,'[1]BDD RH'!$A$9:$W$453,4,FALSE)</f>
        <v>c</v>
      </c>
      <c r="E43" s="22" t="str">
        <f>VLOOKUP(A43,'[1]BDD RH'!$A$9:$W$453,3,FALSE)</f>
        <v>H</v>
      </c>
      <c r="F43" s="22">
        <f>DATEDIF((VLOOKUP(A43,'[1]BDD RH'!$A$2:$W$485,7,FALSE)),K43,"y")</f>
        <v>33</v>
      </c>
      <c r="G43" s="22" t="str">
        <f t="shared" si="0"/>
        <v>31/40</v>
      </c>
      <c r="H43" s="22">
        <f>DATEDIF((VLOOKUP(A43,'[1]BDD RH'!$A$2:$W$485,11,FALSE)),K43,"y")</f>
        <v>9</v>
      </c>
      <c r="I43" s="22" t="str">
        <f t="shared" si="1"/>
        <v>6/10</v>
      </c>
      <c r="J43" s="3" t="s">
        <v>73</v>
      </c>
      <c r="K43" s="6">
        <v>42395</v>
      </c>
      <c r="L43" s="6">
        <v>42399</v>
      </c>
      <c r="M43" s="22">
        <f t="shared" si="5"/>
        <v>1</v>
      </c>
      <c r="N43" s="22">
        <f t="shared" si="2"/>
        <v>1</v>
      </c>
      <c r="O43" s="22">
        <f>IF(N43-M43=0,NETWORKDAYS(K43,L43,[1]Congés!$D$2:$D$26),NETWORKDAYS(K43,EOMONTH(K43,0),[1]Congés!$D$2:$D$26))</f>
        <v>4</v>
      </c>
      <c r="P43" s="22">
        <f>IF(N43-M43=0,0,IF(N43-M43=1,NETWORKDAYS(K43,L43,[1]Congés!$D$2:$D$160)-O43,IF(N43-M43=2,NETWORKDAYS(K43,EOMONTH(K43,1),[1]Congés!$D$2:$D$160)-O43,IF(N43-M43=3,NETWORKDAYS(K43,EOMONTH(K43,1),[1]Congés!$D$2:$D$160)-O43))))</f>
        <v>0</v>
      </c>
      <c r="Q43" s="22">
        <f>IF(N43-M43&lt;2,0,IF(N43-M43=2,NETWORKDAYS(K43,L43,[1]Congés!$D$2:$D$160)-P43-O43,IF(N43-M43=3,NETWORKDAYS(K43,EOMONTH(K43,2),[1]Congés!$D$2:$D$160)-P43-O43)))</f>
        <v>0</v>
      </c>
      <c r="R43" s="22">
        <f>IF(N43-M43&lt;3,0,NETWORKDAYS(K43,L43,[1]Congés!$D$2:$D$160)-Q43-P43-O43)</f>
        <v>0</v>
      </c>
      <c r="S43" s="22">
        <f>NETWORKDAYS(K43,L43,[1]Congés!C$2:C$160)</f>
        <v>4</v>
      </c>
      <c r="T43" s="18" t="s">
        <v>39</v>
      </c>
      <c r="U43" s="8">
        <v>42395</v>
      </c>
      <c r="V43" s="23" t="str">
        <f t="shared" si="3"/>
        <v>2) 3 à 4 jours</v>
      </c>
      <c r="W43" t="s">
        <v>59</v>
      </c>
      <c r="Y43" s="23">
        <f t="shared" si="4"/>
        <v>5</v>
      </c>
    </row>
    <row r="44" spans="1:26">
      <c r="A44" s="3">
        <v>17192</v>
      </c>
      <c r="B44" s="33"/>
      <c r="C44" s="22"/>
      <c r="D44" s="22" t="str">
        <f>VLOOKUP(A44,'[1]BDD RH'!$A$9:$W$453,4,FALSE)</f>
        <v>c</v>
      </c>
      <c r="E44" s="22" t="str">
        <f>VLOOKUP(A44,'[1]BDD RH'!$A$9:$W$453,3,FALSE)</f>
        <v>H</v>
      </c>
      <c r="F44" s="22">
        <f>DATEDIF((VLOOKUP(A44,'[1]BDD RH'!$A$2:$W$485,7,FALSE)),K44,"y")</f>
        <v>33</v>
      </c>
      <c r="G44" s="22" t="str">
        <f t="shared" si="0"/>
        <v>31/40</v>
      </c>
      <c r="H44" s="22">
        <f>DATEDIF((VLOOKUP(A44,'[1]BDD RH'!$A$2:$W$485,11,FALSE)),K44,"y")</f>
        <v>9</v>
      </c>
      <c r="I44" s="22" t="str">
        <f t="shared" si="1"/>
        <v>6/10</v>
      </c>
      <c r="J44" s="3" t="s">
        <v>73</v>
      </c>
      <c r="K44" s="6">
        <v>42401</v>
      </c>
      <c r="L44" s="6">
        <v>42412</v>
      </c>
      <c r="M44" s="22">
        <f t="shared" si="5"/>
        <v>2</v>
      </c>
      <c r="N44" s="22">
        <f t="shared" si="2"/>
        <v>2</v>
      </c>
      <c r="O44" s="22">
        <f>IF(N44-M44=0,NETWORKDAYS(K44,L44,[1]Congés!$D$2:$D$26),NETWORKDAYS(K44,EOMONTH(K44,0),[1]Congés!$D$2:$D$26))</f>
        <v>10</v>
      </c>
      <c r="P44" s="22">
        <f>IF(N44-M44=0,0,IF(N44-M44=1,NETWORKDAYS(K44,L44,[1]Congés!$D$2:$D$160)-O44,IF(N44-M44=2,NETWORKDAYS(K44,EOMONTH(K44,1),[1]Congés!$D$2:$D$160)-O44,IF(N44-M44=3,NETWORKDAYS(K44,EOMONTH(K44,1),[1]Congés!$D$2:$D$160)-O44))))</f>
        <v>0</v>
      </c>
      <c r="Q44" s="22">
        <f>IF(N44-M44&lt;2,0,IF(N44-M44=2,NETWORKDAYS(K44,L44,[1]Congés!$D$2:$D$160)-P44-O44,IF(N44-M44=3,NETWORKDAYS(K44,EOMONTH(K44,2),[1]Congés!$D$2:$D$160)-P44-O44)))</f>
        <v>0</v>
      </c>
      <c r="R44" s="22">
        <f>IF(N44-M44&lt;3,0,NETWORKDAYS(K44,L44,[1]Congés!$D$2:$D$160)-Q44-P44-O44)</f>
        <v>0</v>
      </c>
      <c r="S44" s="22">
        <f>NETWORKDAYS(K44,L44,[1]Congés!C$2:C$160)</f>
        <v>10</v>
      </c>
      <c r="T44" s="18" t="s">
        <v>39</v>
      </c>
      <c r="U44" s="8">
        <v>42395</v>
      </c>
      <c r="V44" s="23" t="str">
        <f t="shared" si="3"/>
        <v>4) 6 à 10 jours</v>
      </c>
      <c r="W44" t="s">
        <v>61</v>
      </c>
      <c r="Y44" s="23">
        <f t="shared" si="4"/>
        <v>12</v>
      </c>
    </row>
    <row r="45" spans="1:26">
      <c r="A45" s="34">
        <v>919</v>
      </c>
      <c r="B45" s="21"/>
      <c r="C45" s="35"/>
      <c r="D45" s="35" t="str">
        <f>VLOOKUP(A45,'[1]BDD RH'!$A$9:$W$453,4,FALSE)</f>
        <v>t</v>
      </c>
      <c r="E45" s="35" t="str">
        <f>VLOOKUP(A45,'[1]BDD RH'!$A$9:$W$453,3,FALSE)</f>
        <v>F</v>
      </c>
      <c r="F45" s="35">
        <f>DATEDIF((VLOOKUP(A45,'[1]BDD RH'!$A$2:$W$485,7,FALSE)),K45,"y")</f>
        <v>40</v>
      </c>
      <c r="G45" s="35" t="str">
        <f t="shared" si="0"/>
        <v>31/40</v>
      </c>
      <c r="H45" s="35">
        <f>DATEDIF((VLOOKUP(A45,'[1]BDD RH'!$A$2:$W$485,11,FALSE)),K45,"y")</f>
        <v>17</v>
      </c>
      <c r="I45" s="35" t="str">
        <f t="shared" si="1"/>
        <v>16/20</v>
      </c>
      <c r="J45" s="34" t="s">
        <v>74</v>
      </c>
      <c r="K45" s="36">
        <v>42375</v>
      </c>
      <c r="L45" s="36">
        <v>42377</v>
      </c>
      <c r="M45" s="35">
        <f t="shared" si="5"/>
        <v>1</v>
      </c>
      <c r="N45" s="35">
        <f t="shared" si="2"/>
        <v>1</v>
      </c>
      <c r="O45" s="35">
        <f>IF(N45-M45=0,NETWORKDAYS(K45,L45,[1]Congés!$D$2:$D$26),NETWORKDAYS(K45,EOMONTH(K45,0),[1]Congés!$D$2:$D$26))</f>
        <v>3</v>
      </c>
      <c r="P45" s="35">
        <f>IF(N45-M45=0,0,IF(N45-M45=1,NETWORKDAYS(K45,L45,[1]Congés!$D$2:$D$160)-O45,IF(N45-M45=2,NETWORKDAYS(K45,EOMONTH(K45,1),[1]Congés!$D$2:$D$160)-O45,IF(N45-M45=3,NETWORKDAYS(K45,EOMONTH(K45,1),[1]Congés!$D$2:$D$160)-O45))))</f>
        <v>0</v>
      </c>
      <c r="Q45" s="35">
        <f>IF(N45-M45&lt;2,0,IF(N45-M45=2,NETWORKDAYS(K45,L45,[1]Congés!$D$2:$D$160)-P45-O45,IF(N45-M45=3,NETWORKDAYS(K45,EOMONTH(K45,2),[1]Congés!$D$2:$D$160)-P45-O45)))</f>
        <v>0</v>
      </c>
      <c r="R45" s="35">
        <f>IF(N45-M45&lt;3,0,NETWORKDAYS(K45,L45,[1]Congés!$D$2:$D$160)-Q45-P45-O45)</f>
        <v>0</v>
      </c>
      <c r="S45" s="35">
        <f>NETWORKDAYS(K45,L45,[1]Congés!C$2:C$160)</f>
        <v>3</v>
      </c>
      <c r="T45" s="34" t="s">
        <v>30</v>
      </c>
      <c r="U45" s="36"/>
      <c r="V45" s="35" t="str">
        <f t="shared" si="3"/>
        <v>2) 3 à 4 jours</v>
      </c>
      <c r="W45" t="s">
        <v>61</v>
      </c>
      <c r="Y45" s="23">
        <f t="shared" si="4"/>
        <v>3</v>
      </c>
    </row>
    <row r="46" spans="1:26">
      <c r="A46" s="3">
        <v>919</v>
      </c>
      <c r="B46" s="21"/>
      <c r="C46" s="22"/>
      <c r="D46" s="22" t="str">
        <f>VLOOKUP(A46,'[1]BDD RH'!$A$9:$W$453,4,FALSE)</f>
        <v>t</v>
      </c>
      <c r="E46" s="22" t="str">
        <f>VLOOKUP(A46,'[1]BDD RH'!$A$9:$W$453,3,FALSE)</f>
        <v>F</v>
      </c>
      <c r="F46" s="22">
        <f>DATEDIF((VLOOKUP(A46,'[1]BDD RH'!$A$2:$W$485,7,FALSE)),K46,"y")</f>
        <v>40</v>
      </c>
      <c r="G46" s="22" t="str">
        <f t="shared" si="0"/>
        <v>31/40</v>
      </c>
      <c r="H46" s="22">
        <f>DATEDIF((VLOOKUP(A46,'[1]BDD RH'!$A$2:$W$485,11,FALSE)),K46,"y")</f>
        <v>17</v>
      </c>
      <c r="I46" s="22" t="str">
        <f t="shared" si="1"/>
        <v>16/20</v>
      </c>
      <c r="J46" s="3" t="s">
        <v>75</v>
      </c>
      <c r="K46" s="6">
        <v>42375</v>
      </c>
      <c r="L46" s="6">
        <v>42376</v>
      </c>
      <c r="M46" s="22">
        <f t="shared" si="5"/>
        <v>1</v>
      </c>
      <c r="N46" s="22">
        <f t="shared" si="2"/>
        <v>1</v>
      </c>
      <c r="O46" s="22">
        <f>IF(N46-M46=0,NETWORKDAYS(K46,L46,[1]Congés!$D$2:$D$26),NETWORKDAYS(K46,EOMONTH(K46,0),[1]Congés!$D$2:$D$26))</f>
        <v>2</v>
      </c>
      <c r="P46" s="22">
        <f>IF(N46-M46=0,0,IF(N46-M46=1,NETWORKDAYS(K46,L46,[1]Congés!$D$2:$D$160)-O46,IF(N46-M46=2,NETWORKDAYS(K46,EOMONTH(K46,1),[1]Congés!$D$2:$D$160)-O46,IF(N46-M46=3,NETWORKDAYS(K46,EOMONTH(K46,1),[1]Congés!$D$2:$D$160)-O46))))</f>
        <v>0</v>
      </c>
      <c r="Q46" s="22">
        <f>IF(N46-M46&lt;2,0,IF(N46-M46=2,NETWORKDAYS(K46,L46,[1]Congés!$D$2:$D$160)-P46-O46,IF(N46-M46=3,NETWORKDAYS(K46,EOMONTH(K46,2),[1]Congés!$D$2:$D$160)-P46-O46)))</f>
        <v>0</v>
      </c>
      <c r="R46" s="22">
        <f>IF(N46-M46&lt;3,0,NETWORKDAYS(K46,L46,[1]Congés!$D$2:$D$160)-Q46-P46-O46)</f>
        <v>0</v>
      </c>
      <c r="S46" s="22">
        <f>NETWORKDAYS(K46,L46,[1]Congés!C$2:C$160)</f>
        <v>2</v>
      </c>
      <c r="T46" t="s">
        <v>30</v>
      </c>
      <c r="V46" s="23" t="str">
        <f t="shared" si="3"/>
        <v>1) 1 à 2 jours</v>
      </c>
      <c r="W46" t="s">
        <v>61</v>
      </c>
      <c r="Y46" s="23">
        <f t="shared" si="4"/>
        <v>2</v>
      </c>
    </row>
    <row r="47" spans="1:26">
      <c r="A47" s="3">
        <v>18706</v>
      </c>
      <c r="B47" s="21"/>
      <c r="C47" s="22"/>
      <c r="D47" s="22" t="str">
        <f>VLOOKUP(A47,'[1]BDD RH'!$A$9:$W$453,4,FALSE)</f>
        <v>c</v>
      </c>
      <c r="E47" s="22" t="str">
        <f>VLOOKUP(A47,'[1]BDD RH'!$A$9:$W$453,3,FALSE)</f>
        <v>F</v>
      </c>
      <c r="F47" s="22">
        <f>DATEDIF((VLOOKUP(A47,'[1]BDD RH'!$A$2:$W$485,7,FALSE)),K47,"y")</f>
        <v>28</v>
      </c>
      <c r="G47" s="22" t="str">
        <f t="shared" si="0"/>
        <v>21/30</v>
      </c>
      <c r="H47" s="22">
        <f>DATEDIF((VLOOKUP(A47,'[1]BDD RH'!$A$2:$W$485,11,FALSE)),K47,"y")</f>
        <v>7</v>
      </c>
      <c r="I47" s="22" t="str">
        <f t="shared" si="1"/>
        <v>6/10</v>
      </c>
      <c r="J47" s="3" t="s">
        <v>76</v>
      </c>
      <c r="K47" s="6">
        <v>42387</v>
      </c>
      <c r="L47" s="6">
        <v>42391</v>
      </c>
      <c r="M47" s="22">
        <f t="shared" si="5"/>
        <v>1</v>
      </c>
      <c r="N47" s="22">
        <f t="shared" si="2"/>
        <v>1</v>
      </c>
      <c r="O47" s="22">
        <f>IF(N47-M47=0,NETWORKDAYS(K47,L47,[1]Congés!$D$2:$D$26),NETWORKDAYS(K47,EOMONTH(K47,0),[1]Congés!$D$2:$D$26))</f>
        <v>5</v>
      </c>
      <c r="P47" s="22">
        <f>IF(N47-M47=0,0,IF(N47-M47=1,NETWORKDAYS(K47,L47,[1]Congés!$D$2:$D$160)-O47,IF(N47-M47=2,NETWORKDAYS(K47,EOMONTH(K47,1),[1]Congés!$D$2:$D$160)-O47,IF(N47-M47=3,NETWORKDAYS(K47,EOMONTH(K47,1),[1]Congés!$D$2:$D$160)-O47))))</f>
        <v>0</v>
      </c>
      <c r="Q47" s="22">
        <f>IF(N47-M47&lt;2,0,IF(N47-M47=2,NETWORKDAYS(K47,L47,[1]Congés!$D$2:$D$160)-P47-O47,IF(N47-M47=3,NETWORKDAYS(K47,EOMONTH(K47,2),[1]Congés!$D$2:$D$160)-P47-O47)))</f>
        <v>0</v>
      </c>
      <c r="R47" s="22">
        <f>IF(N47-M47&lt;3,0,NETWORKDAYS(K47,L47,[1]Congés!$D$2:$D$160)-Q47-P47-O47)</f>
        <v>0</v>
      </c>
      <c r="S47" s="22">
        <f>NETWORKDAYS(K47,L47,[1]Congés!C$2:C$160)</f>
        <v>5</v>
      </c>
      <c r="T47" t="s">
        <v>30</v>
      </c>
      <c r="V47" s="23" t="str">
        <f t="shared" si="3"/>
        <v>3) 5 jours</v>
      </c>
      <c r="W47" t="s">
        <v>61</v>
      </c>
      <c r="Y47" s="23">
        <f t="shared" si="4"/>
        <v>5</v>
      </c>
    </row>
    <row r="48" spans="1:26">
      <c r="A48" s="37">
        <v>3683</v>
      </c>
      <c r="B48" s="27"/>
      <c r="C48" s="38"/>
      <c r="D48" s="38" t="str">
        <f>VLOOKUP(A48,'[1]BDD RH'!$A$9:$W$453,4,FALSE)</f>
        <v>t</v>
      </c>
      <c r="E48" s="38" t="str">
        <f>VLOOKUP(A48,'[1]BDD RH'!$A$9:$W$453,3,FALSE)</f>
        <v>F</v>
      </c>
      <c r="F48" s="38">
        <f>DATEDIF((VLOOKUP(A48,'[1]BDD RH'!$A$2:$W$485,7,FALSE)),K48,"y")</f>
        <v>43</v>
      </c>
      <c r="G48" s="38" t="str">
        <f t="shared" si="0"/>
        <v>41/50</v>
      </c>
      <c r="H48" s="38">
        <f>DATEDIF((VLOOKUP(A48,'[1]BDD RH'!$A$2:$W$485,11,FALSE)),K48,"y")</f>
        <v>24</v>
      </c>
      <c r="I48" s="38" t="str">
        <f t="shared" si="1"/>
        <v>21/25</v>
      </c>
      <c r="J48" s="37" t="s">
        <v>77</v>
      </c>
      <c r="K48" s="39">
        <v>42370</v>
      </c>
      <c r="L48" s="39">
        <v>42385</v>
      </c>
      <c r="M48" s="38">
        <f t="shared" si="5"/>
        <v>1</v>
      </c>
      <c r="N48" s="38">
        <f t="shared" si="2"/>
        <v>1</v>
      </c>
      <c r="O48" s="38">
        <f>IF(N48-M48=0,NETWORKDAYS(K48,L48,[1]Congés!$D$2:$D$26),NETWORKDAYS(K48,EOMONTH(K48,0),[1]Congés!$D$2:$D$26))</f>
        <v>11</v>
      </c>
      <c r="P48" s="38">
        <f>IF(N48-M48=0,0,IF(N48-M48=1,NETWORKDAYS(K48,L48,[1]Congés!$D$2:$D$160)-O48,IF(N48-M48=2,NETWORKDAYS(K48,EOMONTH(K48,1),[1]Congés!$D$2:$D$160)-O48,IF(N48-M48=3,NETWORKDAYS(K48,EOMONTH(K48,1),[1]Congés!$D$2:$D$160)-O48))))</f>
        <v>0</v>
      </c>
      <c r="Q48" s="38">
        <f>IF(N48-M48&lt;2,0,IF(N48-M48=2,NETWORKDAYS(K48,L48,[1]Congés!$D$2:$D$160)-P48-O48,IF(N48-M48=3,NETWORKDAYS(K48,EOMONTH(K48,2),[1]Congés!$D$2:$D$160)-P48-O48)))</f>
        <v>0</v>
      </c>
      <c r="R48" s="38">
        <f>IF(N48-M48&lt;3,0,NETWORKDAYS(K48,L48,[1]Congés!$D$2:$D$160)-Q48-P48-O48)</f>
        <v>0</v>
      </c>
      <c r="S48" s="38">
        <f>NETWORKDAYS(K48,L48,[1]Congés!C$2:C$160)</f>
        <v>10</v>
      </c>
      <c r="T48" s="37" t="s">
        <v>30</v>
      </c>
      <c r="U48" s="39">
        <v>42058</v>
      </c>
      <c r="V48" s="38" t="str">
        <f t="shared" si="3"/>
        <v>4) 6 à 10 jours</v>
      </c>
      <c r="W48" t="s">
        <v>69</v>
      </c>
      <c r="X48" s="40">
        <v>42410</v>
      </c>
      <c r="Y48" s="31">
        <f t="shared" si="4"/>
        <v>16</v>
      </c>
      <c r="Z48" s="32"/>
    </row>
    <row r="49" spans="1:26">
      <c r="A49" s="26">
        <v>3862</v>
      </c>
      <c r="B49" s="27"/>
      <c r="C49" s="28"/>
      <c r="D49" s="28" t="str">
        <f>VLOOKUP(A49,'[1]BDD RH'!$A$9:$W$453,4,FALSE)</f>
        <v>s</v>
      </c>
      <c r="E49" s="28" t="str">
        <f>VLOOKUP(A49,'[1]BDD RH'!$A$9:$W$453,3,FALSE)</f>
        <v>F</v>
      </c>
      <c r="F49" s="28">
        <f>DATEDIF((VLOOKUP(A49,'[1]BDD RH'!$A$2:$W$485,7,FALSE)),K49,"y")</f>
        <v>51</v>
      </c>
      <c r="G49" s="28" t="str">
        <f t="shared" si="0"/>
        <v>51/60</v>
      </c>
      <c r="H49" s="28">
        <f>DATEDIF((VLOOKUP(A49,'[1]BDD RH'!$A$2:$W$485,11,FALSE)),K49,"y")</f>
        <v>24</v>
      </c>
      <c r="I49" s="28" t="str">
        <f t="shared" si="1"/>
        <v>21/25</v>
      </c>
      <c r="J49" s="26"/>
      <c r="K49" s="29">
        <v>42370</v>
      </c>
      <c r="L49" s="29">
        <v>42397</v>
      </c>
      <c r="M49" s="28">
        <f t="shared" si="5"/>
        <v>1</v>
      </c>
      <c r="N49" s="28">
        <f t="shared" si="2"/>
        <v>1</v>
      </c>
      <c r="O49" s="28">
        <f>IF(N49-M49=0,NETWORKDAYS(K49,L49,[1]Congés!$D$2:$D$26),NETWORKDAYS(K49,EOMONTH(K49,0),[1]Congés!$D$2:$D$26))</f>
        <v>20</v>
      </c>
      <c r="P49" s="28">
        <f>IF(N49-M49=0,0,IF(N49-M49=1,NETWORKDAYS(K49,L49,[1]Congés!$D$2:$D$160)-O49,IF(N49-M49=2,NETWORKDAYS(K49,EOMONTH(K49,1),[1]Congés!$D$2:$D$160)-O49,IF(N49-M49=3,NETWORKDAYS(K49,EOMONTH(K49,1),[1]Congés!$D$2:$D$160)-O49))))</f>
        <v>0</v>
      </c>
      <c r="Q49" s="28">
        <f>IF(N49-M49&lt;2,0,IF(N49-M49=2,NETWORKDAYS(K49,L49,[1]Congés!$D$2:$D$160)-P49-O49,IF(N49-M49=3,NETWORKDAYS(K49,EOMONTH(K49,2),[1]Congés!$D$2:$D$160)-P49-O49)))</f>
        <v>0</v>
      </c>
      <c r="R49" s="28">
        <f>IF(N49-M49&lt;3,0,NETWORKDAYS(K49,L49,[1]Congés!$D$2:$D$160)-Q49-P49-O49)</f>
        <v>0</v>
      </c>
      <c r="S49" s="28">
        <f>NETWORKDAYS(K49,L49,[1]Congés!C$2:C$160)</f>
        <v>19</v>
      </c>
      <c r="T49" s="26" t="s">
        <v>32</v>
      </c>
      <c r="U49" s="30">
        <v>42309</v>
      </c>
      <c r="V49" s="31" t="str">
        <f t="shared" si="3"/>
        <v>5) plus de 10 jours</v>
      </c>
      <c r="W49" s="32"/>
      <c r="X49" s="32"/>
      <c r="Y49" s="31">
        <f t="shared" si="4"/>
        <v>28</v>
      </c>
      <c r="Z49" s="32"/>
    </row>
    <row r="50" spans="1:26">
      <c r="A50" s="3">
        <v>3862</v>
      </c>
      <c r="B50" s="21"/>
      <c r="C50" s="22"/>
      <c r="D50" s="22" t="str">
        <f>VLOOKUP(A50,'[1]BDD RH'!$A$9:$W$453,4,FALSE)</f>
        <v>s</v>
      </c>
      <c r="E50" s="22" t="str">
        <f>VLOOKUP(A50,'[1]BDD RH'!$A$9:$W$453,3,FALSE)</f>
        <v>F</v>
      </c>
      <c r="F50" s="22">
        <f>DATEDIF((VLOOKUP(A50,'[1]BDD RH'!$A$2:$W$485,7,FALSE)),K50,"y")</f>
        <v>51</v>
      </c>
      <c r="G50" s="22" t="str">
        <f t="shared" si="0"/>
        <v>51/60</v>
      </c>
      <c r="H50" s="22">
        <f>DATEDIF((VLOOKUP(A50,'[1]BDD RH'!$A$2:$W$485,11,FALSE)),K50,"y")</f>
        <v>24</v>
      </c>
      <c r="I50" s="22" t="str">
        <f t="shared" si="1"/>
        <v>21/25</v>
      </c>
      <c r="J50" s="3" t="s">
        <v>78</v>
      </c>
      <c r="K50" s="6">
        <v>42398</v>
      </c>
      <c r="L50" s="6">
        <v>42398</v>
      </c>
      <c r="M50" s="22">
        <f t="shared" si="5"/>
        <v>1</v>
      </c>
      <c r="N50" s="22">
        <f t="shared" si="2"/>
        <v>1</v>
      </c>
      <c r="O50" s="22">
        <f>IF(N50-M50=0,NETWORKDAYS(K50,L50,[1]Congés!$D$2:$D$26),NETWORKDAYS(K50,EOMONTH(K50,0),[1]Congés!$D$2:$D$26))</f>
        <v>1</v>
      </c>
      <c r="P50" s="22">
        <f>IF(N50-M50=0,0,IF(N50-M50=1,NETWORKDAYS(K50,L50,[1]Congés!$D$2:$D$160)-O50,IF(N50-M50=2,NETWORKDAYS(K50,EOMONTH(K50,1),[1]Congés!$D$2:$D$160)-O50,IF(N50-M50=3,NETWORKDAYS(K50,EOMONTH(K50,1),[1]Congés!$D$2:$D$160)-O50))))</f>
        <v>0</v>
      </c>
      <c r="Q50" s="22">
        <f>IF(N50-M50&lt;2,0,IF(N50-M50=2,NETWORKDAYS(K50,L50,[1]Congés!$D$2:$D$160)-P50-O50,IF(N50-M50=3,NETWORKDAYS(K50,EOMONTH(K50,2),[1]Congés!$D$2:$D$160)-P50-O50)))</f>
        <v>0</v>
      </c>
      <c r="R50" s="22">
        <f>IF(N50-M50&lt;3,0,NETWORKDAYS(K50,L50,[1]Congés!$D$2:$D$160)-Q50-P50-O50)</f>
        <v>0</v>
      </c>
      <c r="S50" s="22">
        <f>NETWORKDAYS(K50,L50,[1]Congés!C$2:C$160)</f>
        <v>1</v>
      </c>
      <c r="T50" t="s">
        <v>30</v>
      </c>
      <c r="V50" s="23" t="str">
        <f t="shared" si="3"/>
        <v>1) 1 à 2 jours</v>
      </c>
      <c r="W50" t="s">
        <v>61</v>
      </c>
      <c r="Y50" s="23">
        <f t="shared" si="4"/>
        <v>1</v>
      </c>
    </row>
    <row r="51" spans="1:26">
      <c r="A51" s="3">
        <v>3862</v>
      </c>
      <c r="B51" s="21"/>
      <c r="C51" s="22"/>
      <c r="D51" s="22" t="str">
        <f>VLOOKUP(A51,'[1]BDD RH'!$A$9:$W$453,4,FALSE)</f>
        <v>s</v>
      </c>
      <c r="E51" s="22" t="str">
        <f>VLOOKUP(A51,'[1]BDD RH'!$A$9:$W$453,3,FALSE)</f>
        <v>F</v>
      </c>
      <c r="F51" s="22">
        <f>DATEDIF((VLOOKUP(A51,'[1]BDD RH'!$A$2:$W$485,7,FALSE)),K51,"y")</f>
        <v>51</v>
      </c>
      <c r="G51" s="22" t="str">
        <f t="shared" si="0"/>
        <v>51/60</v>
      </c>
      <c r="H51" s="22">
        <f>DATEDIF((VLOOKUP(A51,'[1]BDD RH'!$A$2:$W$485,11,FALSE)),K51,"y")</f>
        <v>24</v>
      </c>
      <c r="I51" s="22" t="str">
        <f t="shared" si="1"/>
        <v>21/25</v>
      </c>
      <c r="K51" s="6">
        <v>42399</v>
      </c>
      <c r="L51" s="6">
        <v>42490</v>
      </c>
      <c r="M51" s="22">
        <f t="shared" si="5"/>
        <v>1</v>
      </c>
      <c r="N51" s="22">
        <f t="shared" si="2"/>
        <v>4</v>
      </c>
      <c r="O51" s="22">
        <f>IF(N51-M51=0,NETWORKDAYS(K51,L51,[1]Congés!$D$2:$D$26),NETWORKDAYS(K51,EOMONTH(K51,0),[1]Congés!$D$2:$D$26))</f>
        <v>0</v>
      </c>
      <c r="P51" s="22">
        <f>IF(N51-M51=0,0,IF(N51-M51=1,NETWORKDAYS(K51,L51,[1]Congés!$D$2:$D$160)-O51,IF(N51-M51=2,NETWORKDAYS(K51,EOMONTH(K51,1),[1]Congés!$D$2:$D$160)-O51,IF(N51-M51=3,NETWORKDAYS(K51,EOMONTH(K51,1),[1]Congés!$D$2:$D$160)-O51))))</f>
        <v>21</v>
      </c>
      <c r="Q51" s="22">
        <f>IF(N51-M51&lt;2,0,IF(N51-M51=2,NETWORKDAYS(K51,L51,[1]Congés!$D$2:$D$160)-P51-O51,IF(N51-M51=3,NETWORKDAYS(K51,EOMONTH(K51,2),[1]Congés!$D$2:$D$160)-P51-O51)))</f>
        <v>23</v>
      </c>
      <c r="R51" s="22">
        <f>IF(N51-M51&lt;3,0,NETWORKDAYS(K51,L51,[1]Congés!$D$2:$D$160)-Q51-P51-O51)</f>
        <v>21</v>
      </c>
      <c r="S51" s="22">
        <f>NETWORKDAYS(K51,L51,[1]Congés!C$2:C$160)</f>
        <v>64</v>
      </c>
      <c r="T51" t="s">
        <v>32</v>
      </c>
      <c r="V51" s="23" t="str">
        <f t="shared" si="3"/>
        <v>5) plus de 10 jours</v>
      </c>
      <c r="W51"/>
      <c r="Y51" s="23">
        <f t="shared" si="4"/>
        <v>92</v>
      </c>
    </row>
    <row r="52" spans="1:26">
      <c r="A52" s="3">
        <v>18388</v>
      </c>
      <c r="B52" s="21"/>
      <c r="C52" s="22"/>
      <c r="D52" s="22" t="str">
        <f>VLOOKUP(A52,'[1]BDD RH'!$A$9:$W$453,4,FALSE)</f>
        <v>c</v>
      </c>
      <c r="E52" s="22" t="str">
        <f>VLOOKUP(A52,'[1]BDD RH'!$A$9:$W$453,3,FALSE)</f>
        <v>F</v>
      </c>
      <c r="F52" s="22">
        <f>DATEDIF((VLOOKUP(A52,'[1]BDD RH'!$A$2:$W$485,7,FALSE)),K52,"y")</f>
        <v>35</v>
      </c>
      <c r="G52" s="22" t="str">
        <f t="shared" si="0"/>
        <v>31/40</v>
      </c>
      <c r="H52" s="22">
        <f>DATEDIF((VLOOKUP(A52,'[1]BDD RH'!$A$2:$W$485,11,FALSE)),K52,"y")</f>
        <v>14</v>
      </c>
      <c r="I52" s="22" t="str">
        <f t="shared" si="1"/>
        <v>11/15</v>
      </c>
      <c r="J52" s="3" t="s">
        <v>79</v>
      </c>
      <c r="K52" s="6">
        <v>42380</v>
      </c>
      <c r="L52" s="6">
        <v>42380</v>
      </c>
      <c r="M52" s="22">
        <f t="shared" si="5"/>
        <v>1</v>
      </c>
      <c r="N52" s="22">
        <f t="shared" si="2"/>
        <v>1</v>
      </c>
      <c r="O52" s="22">
        <f>IF(N52-M52=0,NETWORKDAYS(K52,L52,[1]Congés!$D$2:$D$26),NETWORKDAYS(K52,EOMONTH(K52,0),[1]Congés!$D$2:$D$26))</f>
        <v>1</v>
      </c>
      <c r="P52" s="22">
        <f>IF(N52-M52=0,0,IF(N52-M52=1,NETWORKDAYS(K52,L52,[1]Congés!$D$2:$D$160)-O52,IF(N52-M52=2,NETWORKDAYS(K52,EOMONTH(K52,1),[1]Congés!$D$2:$D$160)-O52,IF(N52-M52=3,NETWORKDAYS(K52,EOMONTH(K52,1),[1]Congés!$D$2:$D$160)-O52))))</f>
        <v>0</v>
      </c>
      <c r="Q52" s="22">
        <f>IF(N52-M52&lt;2,0,IF(N52-M52=2,NETWORKDAYS(K52,L52,[1]Congés!$D$2:$D$160)-P52-O52,IF(N52-M52=3,NETWORKDAYS(K52,EOMONTH(K52,2),[1]Congés!$D$2:$D$160)-P52-O52)))</f>
        <v>0</v>
      </c>
      <c r="R52" s="22">
        <f>IF(N52-M52&lt;3,0,NETWORKDAYS(K52,L52,[1]Congés!$D$2:$D$160)-Q52-P52-O52)</f>
        <v>0</v>
      </c>
      <c r="S52" s="22">
        <f>NETWORKDAYS(K52,L52,[1]Congés!C$2:C$160)</f>
        <v>1</v>
      </c>
      <c r="T52" t="s">
        <v>30</v>
      </c>
      <c r="V52" s="23" t="str">
        <f t="shared" si="3"/>
        <v>1) 1 à 2 jours</v>
      </c>
      <c r="W52" t="s">
        <v>61</v>
      </c>
      <c r="Y52" s="23">
        <f t="shared" si="4"/>
        <v>1</v>
      </c>
    </row>
    <row r="53" spans="1:26">
      <c r="A53" s="3">
        <v>1128</v>
      </c>
      <c r="B53" s="21"/>
      <c r="C53" s="22"/>
      <c r="D53" s="22" t="str">
        <f>VLOOKUP(A53,'[1]BDD RH'!$A$9:$W$453,4,FALSE)</f>
        <v>t</v>
      </c>
      <c r="E53" s="22" t="str">
        <f>VLOOKUP(A53,'[1]BDD RH'!$A$9:$W$453,3,FALSE)</f>
        <v>F</v>
      </c>
      <c r="F53" s="22">
        <f>DATEDIF((VLOOKUP(A53,'[1]BDD RH'!$A$2:$W$485,7,FALSE)),K53,"y")</f>
        <v>38</v>
      </c>
      <c r="G53" s="22" t="str">
        <f t="shared" si="0"/>
        <v>31/40</v>
      </c>
      <c r="H53" s="22">
        <f>DATEDIF((VLOOKUP(A53,'[1]BDD RH'!$A$2:$W$485,11,FALSE)),K53,"y")</f>
        <v>17</v>
      </c>
      <c r="I53" s="22" t="str">
        <f t="shared" si="1"/>
        <v>16/20</v>
      </c>
      <c r="J53" s="3" t="s">
        <v>80</v>
      </c>
      <c r="K53" s="6">
        <v>42370</v>
      </c>
      <c r="L53" s="6">
        <v>42384</v>
      </c>
      <c r="M53" s="22">
        <f t="shared" si="5"/>
        <v>1</v>
      </c>
      <c r="N53" s="22">
        <f t="shared" si="2"/>
        <v>1</v>
      </c>
      <c r="O53" s="22">
        <f>IF(N53-M53=0,NETWORKDAYS(K53,L53,[1]Congés!$D$2:$D$26),NETWORKDAYS(K53,EOMONTH(K53,0),[1]Congés!$D$2:$D$26))</f>
        <v>11</v>
      </c>
      <c r="P53" s="22">
        <f>IF(N53-M53=0,0,IF(N53-M53=1,NETWORKDAYS(K53,L53,[1]Congés!$D$2:$D$160)-O53,IF(N53-M53=2,NETWORKDAYS(K53,EOMONTH(K53,1),[1]Congés!$D$2:$D$160)-O53,IF(N53-M53=3,NETWORKDAYS(K53,EOMONTH(K53,1),[1]Congés!$D$2:$D$160)-O53))))</f>
        <v>0</v>
      </c>
      <c r="Q53" s="22">
        <f>IF(N53-M53&lt;2,0,IF(N53-M53=2,NETWORKDAYS(K53,L53,[1]Congés!$D$2:$D$160)-P53-O53,IF(N53-M53=3,NETWORKDAYS(K53,EOMONTH(K53,2),[1]Congés!$D$2:$D$160)-P53-O53)))</f>
        <v>0</v>
      </c>
      <c r="R53" s="22">
        <f>IF(N53-M53&lt;3,0,NETWORKDAYS(K53,L53,[1]Congés!$D$2:$D$160)-Q53-P53-O53)</f>
        <v>0</v>
      </c>
      <c r="S53" s="22">
        <f>NETWORKDAYS(K53,L53,[1]Congés!C$2:C$160)</f>
        <v>10</v>
      </c>
      <c r="T53" t="s">
        <v>50</v>
      </c>
      <c r="U53" s="8">
        <v>42269</v>
      </c>
      <c r="V53" s="23" t="str">
        <f t="shared" si="3"/>
        <v>4) 6 à 10 jours</v>
      </c>
      <c r="W53" t="s">
        <v>59</v>
      </c>
      <c r="Y53" s="23">
        <f t="shared" si="4"/>
        <v>15</v>
      </c>
    </row>
    <row r="54" spans="1:26">
      <c r="A54" s="3">
        <v>1128</v>
      </c>
      <c r="B54" s="21"/>
      <c r="C54" s="22"/>
      <c r="D54" s="22" t="str">
        <f>VLOOKUP(A54,'[1]BDD RH'!$A$9:$W$453,4,FALSE)</f>
        <v>t</v>
      </c>
      <c r="E54" s="22" t="str">
        <f>VLOOKUP(A54,'[1]BDD RH'!$A$9:$W$453,3,FALSE)</f>
        <v>F</v>
      </c>
      <c r="F54" s="22">
        <f>DATEDIF((VLOOKUP(A54,'[1]BDD RH'!$A$2:$W$485,7,FALSE)),K54,"y")</f>
        <v>38</v>
      </c>
      <c r="G54" s="22" t="str">
        <f t="shared" si="0"/>
        <v>31/40</v>
      </c>
      <c r="H54" s="22">
        <f>DATEDIF((VLOOKUP(A54,'[1]BDD RH'!$A$2:$W$485,11,FALSE)),K54,"y")</f>
        <v>17</v>
      </c>
      <c r="I54" s="22" t="str">
        <f t="shared" si="1"/>
        <v>16/20</v>
      </c>
      <c r="J54" s="3" t="s">
        <v>80</v>
      </c>
      <c r="K54" s="6">
        <v>42385</v>
      </c>
      <c r="L54" s="6">
        <v>42398</v>
      </c>
      <c r="M54" s="22">
        <f t="shared" si="5"/>
        <v>1</v>
      </c>
      <c r="N54" s="22">
        <f t="shared" si="2"/>
        <v>1</v>
      </c>
      <c r="O54" s="22">
        <f>IF(N54-M54=0,NETWORKDAYS(K54,L54,[1]Congés!$D$2:$D$26),NETWORKDAYS(K54,EOMONTH(K54,0),[1]Congés!$D$2:$D$26))</f>
        <v>10</v>
      </c>
      <c r="P54" s="22">
        <f>IF(N54-M54=0,0,IF(N54-M54=1,NETWORKDAYS(K54,L54,[1]Congés!$D$2:$D$160)-O54,IF(N54-M54=2,NETWORKDAYS(K54,EOMONTH(K54,1),[1]Congés!$D$2:$D$160)-O54,IF(N54-M54=3,NETWORKDAYS(K54,EOMONTH(K54,1),[1]Congés!$D$2:$D$160)-O54))))</f>
        <v>0</v>
      </c>
      <c r="Q54" s="22">
        <f>IF(N54-M54&lt;2,0,IF(N54-M54=2,NETWORKDAYS(K54,L54,[1]Congés!$D$2:$D$160)-P54-O54,IF(N54-M54=3,NETWORKDAYS(K54,EOMONTH(K54,2),[1]Congés!$D$2:$D$160)-P54-O54)))</f>
        <v>0</v>
      </c>
      <c r="R54" s="22">
        <f>IF(N54-M54&lt;3,0,NETWORKDAYS(K54,L54,[1]Congés!$D$2:$D$160)-Q54-P54-O54)</f>
        <v>0</v>
      </c>
      <c r="S54" s="22">
        <f>NETWORKDAYS(K54,L54,[1]Congés!C$2:C$160)</f>
        <v>10</v>
      </c>
      <c r="T54" t="s">
        <v>50</v>
      </c>
      <c r="U54" s="8">
        <v>42635</v>
      </c>
      <c r="V54" s="23" t="str">
        <f t="shared" si="3"/>
        <v>4) 6 à 10 jours</v>
      </c>
      <c r="W54" t="s">
        <v>57</v>
      </c>
      <c r="Y54" s="23">
        <f t="shared" si="4"/>
        <v>14</v>
      </c>
    </row>
    <row r="55" spans="1:26">
      <c r="A55" s="3">
        <v>5387</v>
      </c>
      <c r="B55" s="21"/>
      <c r="C55" s="22"/>
      <c r="D55" s="22" t="str">
        <f>VLOOKUP(A55,'[1]BDD RH'!$A$9:$W$453,4,FALSE)</f>
        <v>t</v>
      </c>
      <c r="E55" s="22" t="str">
        <f>VLOOKUP(A55,'[1]BDD RH'!$A$9:$W$453,3,FALSE)</f>
        <v>F</v>
      </c>
      <c r="F55" s="22">
        <f>DATEDIF((VLOOKUP(A55,'[1]BDD RH'!$A$2:$W$485,7,FALSE)),K55,"y")</f>
        <v>48</v>
      </c>
      <c r="G55" s="22" t="str">
        <f t="shared" si="0"/>
        <v>41/50</v>
      </c>
      <c r="H55" s="22">
        <f>DATEDIF((VLOOKUP(A55,'[1]BDD RH'!$A$2:$W$485,11,FALSE)),K55,"y")</f>
        <v>14</v>
      </c>
      <c r="I55" s="22" t="str">
        <f t="shared" si="1"/>
        <v>11/15</v>
      </c>
      <c r="J55" s="3" t="s">
        <v>81</v>
      </c>
      <c r="K55" s="6">
        <v>42380</v>
      </c>
      <c r="L55" s="6">
        <v>42381</v>
      </c>
      <c r="M55" s="22">
        <f t="shared" si="5"/>
        <v>1</v>
      </c>
      <c r="N55" s="22">
        <f t="shared" si="2"/>
        <v>1</v>
      </c>
      <c r="O55" s="22">
        <f>IF(N55-M55=0,NETWORKDAYS(K55,L55,[1]Congés!$D$2:$D$26),NETWORKDAYS(K55,EOMONTH(K55,0),[1]Congés!$D$2:$D$26))</f>
        <v>2</v>
      </c>
      <c r="P55" s="22">
        <f>IF(N55-M55=0,0,IF(N55-M55=1,NETWORKDAYS(K55,L55,[1]Congés!$D$2:$D$160)-O55,IF(N55-M55=2,NETWORKDAYS(K55,EOMONTH(K55,1),[1]Congés!$D$2:$D$160)-O55,IF(N55-M55=3,NETWORKDAYS(K55,EOMONTH(K55,1),[1]Congés!$D$2:$D$160)-O55))))</f>
        <v>0</v>
      </c>
      <c r="Q55" s="22">
        <f>IF(N55-M55&lt;2,0,IF(N55-M55=2,NETWORKDAYS(K55,L55,[1]Congés!$D$2:$D$160)-P55-O55,IF(N55-M55=3,NETWORKDAYS(K55,EOMONTH(K55,2),[1]Congés!$D$2:$D$160)-P55-O55)))</f>
        <v>0</v>
      </c>
      <c r="R55" s="22">
        <f>IF(N55-M55&lt;3,0,NETWORKDAYS(K55,L55,[1]Congés!$D$2:$D$160)-Q55-P55-O55)</f>
        <v>0</v>
      </c>
      <c r="S55" s="22">
        <f>NETWORKDAYS(K55,L55,[1]Congés!C$2:C$160)</f>
        <v>2</v>
      </c>
      <c r="T55" t="s">
        <v>30</v>
      </c>
      <c r="V55" s="23" t="str">
        <f t="shared" si="3"/>
        <v>1) 1 à 2 jours</v>
      </c>
      <c r="W55" s="3" t="s">
        <v>61</v>
      </c>
      <c r="Y55" s="23">
        <f t="shared" si="4"/>
        <v>2</v>
      </c>
    </row>
    <row r="56" spans="1:26">
      <c r="A56" s="3">
        <v>5387</v>
      </c>
      <c r="B56" s="21"/>
      <c r="C56" s="22"/>
      <c r="D56" s="22" t="str">
        <f>VLOOKUP(A56,'[1]BDD RH'!$A$9:$W$453,4,FALSE)</f>
        <v>t</v>
      </c>
      <c r="E56" s="22" t="str">
        <f>VLOOKUP(A56,'[1]BDD RH'!$A$9:$W$453,3,FALSE)</f>
        <v>F</v>
      </c>
      <c r="F56" s="22">
        <f>DATEDIF((VLOOKUP(A56,'[1]BDD RH'!$A$2:$W$485,7,FALSE)),K56,"y")</f>
        <v>48</v>
      </c>
      <c r="G56" s="22" t="str">
        <f t="shared" si="0"/>
        <v>41/50</v>
      </c>
      <c r="H56" s="22">
        <f>DATEDIF((VLOOKUP(A56,'[1]BDD RH'!$A$2:$W$485,11,FALSE)),K56,"y")</f>
        <v>14</v>
      </c>
      <c r="I56" s="22" t="str">
        <f t="shared" si="1"/>
        <v>11/15</v>
      </c>
      <c r="J56" s="3" t="s">
        <v>81</v>
      </c>
      <c r="K56" s="6">
        <v>42387</v>
      </c>
      <c r="L56" s="6">
        <v>42391</v>
      </c>
      <c r="M56" s="22">
        <f t="shared" si="5"/>
        <v>1</v>
      </c>
      <c r="N56" s="22">
        <f t="shared" si="2"/>
        <v>1</v>
      </c>
      <c r="O56" s="22">
        <f>IF(N56-M56=0,NETWORKDAYS(K56,L56,[1]Congés!$D$2:$D$26),NETWORKDAYS(K56,EOMONTH(K56,0),[1]Congés!$D$2:$D$26))</f>
        <v>5</v>
      </c>
      <c r="P56" s="22">
        <f>IF(N56-M56=0,0,IF(N56-M56=1,NETWORKDAYS(K56,L56,[1]Congés!$D$2:$D$160)-O56,IF(N56-M56=2,NETWORKDAYS(K56,EOMONTH(K56,1),[1]Congés!$D$2:$D$160)-O56,IF(N56-M56=3,NETWORKDAYS(K56,EOMONTH(K56,1),[1]Congés!$D$2:$D$160)-O56))))</f>
        <v>0</v>
      </c>
      <c r="Q56" s="22">
        <f>IF(N56-M56&lt;2,0,IF(N56-M56=2,NETWORKDAYS(K56,L56,[1]Congés!$D$2:$D$160)-P56-O56,IF(N56-M56=3,NETWORKDAYS(K56,EOMONTH(K56,2),[1]Congés!$D$2:$D$160)-P56-O56)))</f>
        <v>0</v>
      </c>
      <c r="R56" s="22">
        <f>IF(N56-M56&lt;3,0,NETWORKDAYS(K56,L56,[1]Congés!$D$2:$D$160)-Q56-P56-O56)</f>
        <v>0</v>
      </c>
      <c r="S56" s="22">
        <f>NETWORKDAYS(K56,L56,[1]Congés!C$2:C$160)</f>
        <v>5</v>
      </c>
      <c r="T56" t="s">
        <v>30</v>
      </c>
      <c r="V56" s="23" t="str">
        <f t="shared" si="3"/>
        <v>3) 5 jours</v>
      </c>
      <c r="W56" t="s">
        <v>61</v>
      </c>
      <c r="Y56" s="23">
        <f t="shared" si="4"/>
        <v>5</v>
      </c>
    </row>
    <row r="57" spans="1:26">
      <c r="A57" s="3">
        <v>5387</v>
      </c>
      <c r="B57" s="21"/>
      <c r="C57" s="22"/>
      <c r="D57" s="22" t="str">
        <f>VLOOKUP(A57,'[1]BDD RH'!$A$9:$W$453,4,FALSE)</f>
        <v>t</v>
      </c>
      <c r="E57" s="22" t="str">
        <f>VLOOKUP(A57,'[1]BDD RH'!$A$9:$W$453,3,FALSE)</f>
        <v>F</v>
      </c>
      <c r="F57" s="22">
        <f>DATEDIF((VLOOKUP(A57,'[1]BDD RH'!$A$2:$W$485,7,FALSE)),K57,"y")</f>
        <v>48</v>
      </c>
      <c r="G57" s="22" t="str">
        <f t="shared" si="0"/>
        <v>41/50</v>
      </c>
      <c r="H57" s="22">
        <f>DATEDIF((VLOOKUP(A57,'[1]BDD RH'!$A$2:$W$485,11,FALSE)),K57,"y")</f>
        <v>14</v>
      </c>
      <c r="I57" s="22" t="str">
        <f t="shared" si="1"/>
        <v>11/15</v>
      </c>
      <c r="J57" s="3" t="s">
        <v>82</v>
      </c>
      <c r="K57" s="6">
        <v>42395</v>
      </c>
      <c r="L57" s="6">
        <v>42401</v>
      </c>
      <c r="M57" s="22">
        <f t="shared" si="5"/>
        <v>1</v>
      </c>
      <c r="N57" s="22">
        <f t="shared" si="2"/>
        <v>2</v>
      </c>
      <c r="O57" s="22">
        <f>IF(N57-M57=0,NETWORKDAYS(K57,L57,[1]Congés!$D$2:$D$26),NETWORKDAYS(K57,EOMONTH(K57,0),[1]Congés!$D$2:$D$26))</f>
        <v>4</v>
      </c>
      <c r="P57" s="22">
        <f>IF(N57-M57=0,0,IF(N57-M57=1,NETWORKDAYS(K57,L57,[1]Congés!$D$2:$D$160)-O57,IF(N57-M57=2,NETWORKDAYS(K57,EOMONTH(K57,1),[1]Congés!$D$2:$D$160)-O57,IF(N57-M57=3,NETWORKDAYS(K57,EOMONTH(K57,1),[1]Congés!$D$2:$D$160)-O57))))</f>
        <v>1</v>
      </c>
      <c r="Q57" s="22">
        <f>IF(N57-M57&lt;2,0,IF(N57-M57=2,NETWORKDAYS(K57,L57,[1]Congés!$D$2:$D$160)-P57-O57,IF(N57-M57=3,NETWORKDAYS(K57,EOMONTH(K57,2),[1]Congés!$D$2:$D$160)-P57-O57)))</f>
        <v>0</v>
      </c>
      <c r="R57" s="22">
        <f>IF(N57-M57&lt;3,0,NETWORKDAYS(K57,L57,[1]Congés!$D$2:$D$160)-Q57-P57-O57)</f>
        <v>0</v>
      </c>
      <c r="S57" s="22">
        <f>NETWORKDAYS(K57,L57,[1]Congés!C$2:C$160)</f>
        <v>5</v>
      </c>
      <c r="T57" t="s">
        <v>30</v>
      </c>
      <c r="U57" s="8">
        <v>42395</v>
      </c>
      <c r="V57" s="23" t="str">
        <f t="shared" si="3"/>
        <v>3) 5 jours</v>
      </c>
      <c r="W57" t="s">
        <v>59</v>
      </c>
      <c r="Y57" s="23">
        <f t="shared" si="4"/>
        <v>7</v>
      </c>
    </row>
    <row r="58" spans="1:26">
      <c r="A58" s="3">
        <v>5387</v>
      </c>
      <c r="B58" s="33"/>
      <c r="C58" s="22"/>
      <c r="D58" s="22" t="str">
        <f>VLOOKUP(A58,'[1]BDD RH'!$A$9:$W$453,4,FALSE)</f>
        <v>t</v>
      </c>
      <c r="E58" s="22" t="str">
        <f>VLOOKUP(A58,'[1]BDD RH'!$A$9:$W$453,3,FALSE)</f>
        <v>F</v>
      </c>
      <c r="F58" s="22">
        <f>DATEDIF((VLOOKUP(A58,'[1]BDD RH'!$A$2:$W$485,7,FALSE)),K58,"y")</f>
        <v>48</v>
      </c>
      <c r="G58" s="22" t="str">
        <f t="shared" si="0"/>
        <v>41/50</v>
      </c>
      <c r="H58" s="22">
        <f>DATEDIF((VLOOKUP(A58,'[1]BDD RH'!$A$2:$W$485,11,FALSE)),K58,"y")</f>
        <v>14</v>
      </c>
      <c r="I58" s="22" t="str">
        <f t="shared" si="1"/>
        <v>11/15</v>
      </c>
      <c r="J58" s="3" t="s">
        <v>82</v>
      </c>
      <c r="K58" s="6">
        <v>42402</v>
      </c>
      <c r="L58" s="6">
        <v>42415</v>
      </c>
      <c r="M58" s="22">
        <f t="shared" si="5"/>
        <v>2</v>
      </c>
      <c r="N58" s="22">
        <f t="shared" si="2"/>
        <v>2</v>
      </c>
      <c r="O58" s="22">
        <f>IF(N58-M58=0,NETWORKDAYS(K58,L58,[1]Congés!$D$2:$D$26),NETWORKDAYS(K58,EOMONTH(K58,0),[1]Congés!$D$2:$D$26))</f>
        <v>10</v>
      </c>
      <c r="P58" s="22">
        <f>IF(N58-M58=0,0,IF(N58-M58=1,NETWORKDAYS(K58,L58,[1]Congés!$D$2:$D$160)-O58,IF(N58-M58=2,NETWORKDAYS(K58,EOMONTH(K58,1),[1]Congés!$D$2:$D$160)-O58,IF(N58-M58=3,NETWORKDAYS(K58,EOMONTH(K58,1),[1]Congés!$D$2:$D$160)-O58))))</f>
        <v>0</v>
      </c>
      <c r="Q58" s="22">
        <f>IF(N58-M58&lt;2,0,IF(N58-M58=2,NETWORKDAYS(K58,L58,[1]Congés!$D$2:$D$160)-P58-O58,IF(N58-M58=3,NETWORKDAYS(K58,EOMONTH(K58,2),[1]Congés!$D$2:$D$160)-P58-O58)))</f>
        <v>0</v>
      </c>
      <c r="R58" s="22">
        <f>IF(N58-M58&lt;3,0,NETWORKDAYS(K58,L58,[1]Congés!$D$2:$D$160)-Q58-P58-O58)</f>
        <v>0</v>
      </c>
      <c r="S58" s="22">
        <f>NETWORKDAYS(K58,L58,[1]Congés!C$2:C$160)</f>
        <v>10</v>
      </c>
      <c r="T58" t="s">
        <v>30</v>
      </c>
      <c r="U58" s="8">
        <v>42395</v>
      </c>
      <c r="V58" s="23" t="str">
        <f t="shared" si="3"/>
        <v>4) 6 à 10 jours</v>
      </c>
      <c r="W58" t="s">
        <v>61</v>
      </c>
      <c r="Y58" s="23">
        <f t="shared" si="4"/>
        <v>14</v>
      </c>
    </row>
    <row r="59" spans="1:26">
      <c r="A59" s="3">
        <v>15243</v>
      </c>
      <c r="B59" s="21"/>
      <c r="C59" s="22"/>
      <c r="D59" s="22" t="str">
        <f>VLOOKUP(A59,'[1]BDD RH'!$A$9:$W$453,4,FALSE)</f>
        <v>t</v>
      </c>
      <c r="E59" s="22" t="str">
        <f>VLOOKUP(A59,'[1]BDD RH'!$A$9:$W$453,3,FALSE)</f>
        <v>F</v>
      </c>
      <c r="F59" s="22">
        <f>DATEDIF((VLOOKUP(A59,'[1]BDD RH'!$A$2:$W$485,7,FALSE)),K59,"y")</f>
        <v>48</v>
      </c>
      <c r="G59" s="22" t="str">
        <f t="shared" si="0"/>
        <v>41/50</v>
      </c>
      <c r="H59" s="22">
        <f>DATEDIF((VLOOKUP(A59,'[1]BDD RH'!$A$2:$W$485,11,FALSE)),K59,"y")</f>
        <v>11</v>
      </c>
      <c r="I59" s="22" t="str">
        <f t="shared" si="1"/>
        <v>11/15</v>
      </c>
      <c r="J59" s="3" t="s">
        <v>83</v>
      </c>
      <c r="K59" s="6">
        <v>42390</v>
      </c>
      <c r="L59" s="6">
        <v>42390</v>
      </c>
      <c r="M59" s="22">
        <f t="shared" si="5"/>
        <v>1</v>
      </c>
      <c r="N59" s="22">
        <f t="shared" si="2"/>
        <v>1</v>
      </c>
      <c r="O59" s="22">
        <f>IF(N59-M59=0,NETWORKDAYS(K59,L59,[1]Congés!$D$2:$D$26),NETWORKDAYS(K59,EOMONTH(K59,0),[1]Congés!$D$2:$D$26))</f>
        <v>1</v>
      </c>
      <c r="P59" s="22">
        <f>IF(N59-M59=0,0,IF(N59-M59=1,NETWORKDAYS(K59,L59,[1]Congés!$D$2:$D$160)-O59,IF(N59-M59=2,NETWORKDAYS(K59,EOMONTH(K59,1),[1]Congés!$D$2:$D$160)-O59,IF(N59-M59=3,NETWORKDAYS(K59,EOMONTH(K59,1),[1]Congés!$D$2:$D$160)-O59))))</f>
        <v>0</v>
      </c>
      <c r="Q59" s="22">
        <f>IF(N59-M59&lt;2,0,IF(N59-M59=2,NETWORKDAYS(K59,L59,[1]Congés!$D$2:$D$160)-P59-O59,IF(N59-M59=3,NETWORKDAYS(K59,EOMONTH(K59,2),[1]Congés!$D$2:$D$160)-P59-O59)))</f>
        <v>0</v>
      </c>
      <c r="R59" s="22">
        <f>IF(N59-M59&lt;3,0,NETWORKDAYS(K59,L59,[1]Congés!$D$2:$D$160)-Q59-P59-O59)</f>
        <v>0</v>
      </c>
      <c r="S59" s="22">
        <f>NETWORKDAYS(K59,L59,[1]Congés!C$2:C$160)</f>
        <v>1</v>
      </c>
      <c r="T59" t="s">
        <v>30</v>
      </c>
      <c r="V59" s="23" t="str">
        <f t="shared" si="3"/>
        <v>1) 1 à 2 jours</v>
      </c>
      <c r="W59" t="s">
        <v>61</v>
      </c>
      <c r="Y59" s="23">
        <f t="shared" si="4"/>
        <v>1</v>
      </c>
    </row>
    <row r="60" spans="1:26">
      <c r="A60" s="3">
        <v>18575</v>
      </c>
      <c r="B60" s="21"/>
      <c r="C60" s="22"/>
      <c r="D60" s="22" t="str">
        <f>VLOOKUP(A60,'[1]BDD RH'!$A$9:$W$453,4,FALSE)</f>
        <v>s</v>
      </c>
      <c r="E60" s="22" t="str">
        <f>VLOOKUP(A60,'[1]BDD RH'!$A$9:$W$453,3,FALSE)</f>
        <v>F</v>
      </c>
      <c r="F60" s="22">
        <f>DATEDIF((VLOOKUP(A60,'[1]BDD RH'!$A$2:$W$485,7,FALSE)),K60,"y")</f>
        <v>39</v>
      </c>
      <c r="G60" s="22" t="str">
        <f t="shared" si="0"/>
        <v>31/40</v>
      </c>
      <c r="H60" s="22">
        <f>DATEDIF((VLOOKUP(A60,'[1]BDD RH'!$A$2:$W$485,11,FALSE)),K60,"y")</f>
        <v>7</v>
      </c>
      <c r="I60" s="22" t="str">
        <f t="shared" si="1"/>
        <v>6/10</v>
      </c>
      <c r="J60" s="3" t="s">
        <v>84</v>
      </c>
      <c r="K60" s="6">
        <v>42387</v>
      </c>
      <c r="L60" s="6">
        <v>42389</v>
      </c>
      <c r="M60" s="22">
        <f t="shared" si="5"/>
        <v>1</v>
      </c>
      <c r="N60" s="22">
        <f t="shared" si="2"/>
        <v>1</v>
      </c>
      <c r="O60" s="22">
        <f>IF(N60-M60=0,NETWORKDAYS(K60,L60,[1]Congés!$D$2:$D$26),NETWORKDAYS(K60,EOMONTH(K60,0),[1]Congés!$D$2:$D$26))</f>
        <v>3</v>
      </c>
      <c r="P60" s="22">
        <f>IF(N60-M60=0,0,IF(N60-M60=1,NETWORKDAYS(K60,L60,[1]Congés!$D$2:$D$160)-O60,IF(N60-M60=2,NETWORKDAYS(K60,EOMONTH(K60,1),[1]Congés!$D$2:$D$160)-O60,IF(N60-M60=3,NETWORKDAYS(K60,EOMONTH(K60,1),[1]Congés!$D$2:$D$160)-O60))))</f>
        <v>0</v>
      </c>
      <c r="Q60" s="22">
        <f>IF(N60-M60&lt;2,0,IF(N60-M60=2,NETWORKDAYS(K60,L60,[1]Congés!$D$2:$D$160)-P60-O60,IF(N60-M60=3,NETWORKDAYS(K60,EOMONTH(K60,2),[1]Congés!$D$2:$D$160)-P60-O60)))</f>
        <v>0</v>
      </c>
      <c r="R60" s="22">
        <f>IF(N60-M60&lt;3,0,NETWORKDAYS(K60,L60,[1]Congés!$D$2:$D$160)-Q60-P60-O60)</f>
        <v>0</v>
      </c>
      <c r="S60" s="22">
        <f>NETWORKDAYS(K60,L60,[1]Congés!C$2:C$160)</f>
        <v>3</v>
      </c>
      <c r="T60" t="s">
        <v>30</v>
      </c>
      <c r="V60" s="23" t="str">
        <f t="shared" si="3"/>
        <v>2) 3 à 4 jours</v>
      </c>
      <c r="W60" t="s">
        <v>61</v>
      </c>
      <c r="Y60" s="23">
        <f t="shared" si="4"/>
        <v>3</v>
      </c>
    </row>
    <row r="61" spans="1:26">
      <c r="A61" s="3">
        <v>17400</v>
      </c>
      <c r="B61" s="21"/>
      <c r="C61" s="22"/>
      <c r="D61" s="22" t="str">
        <f>VLOOKUP(A61,'[1]BDD RH'!$A$9:$W$453,4,FALSE)</f>
        <v>c</v>
      </c>
      <c r="E61" s="22" t="str">
        <f>VLOOKUP(A61,'[1]BDD RH'!$A$9:$W$453,3,FALSE)</f>
        <v>F</v>
      </c>
      <c r="F61" s="22">
        <f>DATEDIF((VLOOKUP(A61,'[1]BDD RH'!$A$2:$W$485,7,FALSE)),K61,"y")</f>
        <v>33</v>
      </c>
      <c r="G61" s="22" t="str">
        <f t="shared" si="0"/>
        <v>31/40</v>
      </c>
      <c r="H61" s="22">
        <f>DATEDIF((VLOOKUP(A61,'[1]BDD RH'!$A$2:$W$485,11,FALSE)),K61,"y")</f>
        <v>7</v>
      </c>
      <c r="I61" s="22" t="str">
        <f t="shared" si="1"/>
        <v>6/10</v>
      </c>
      <c r="J61" s="3" t="s">
        <v>85</v>
      </c>
      <c r="K61" s="6">
        <v>42389</v>
      </c>
      <c r="L61" s="6">
        <v>42391</v>
      </c>
      <c r="M61" s="22">
        <f t="shared" si="5"/>
        <v>1</v>
      </c>
      <c r="N61" s="22">
        <f t="shared" si="2"/>
        <v>1</v>
      </c>
      <c r="O61" s="22">
        <f>IF(N61-M61=0,NETWORKDAYS(K61,L61,[1]Congés!$D$2:$D$26),NETWORKDAYS(K61,EOMONTH(K61,0),[1]Congés!$D$2:$D$26))</f>
        <v>3</v>
      </c>
      <c r="P61" s="22">
        <f>IF(N61-M61=0,0,IF(N61-M61=1,NETWORKDAYS(K61,L61,[1]Congés!$D$2:$D$160)-O61,IF(N61-M61=2,NETWORKDAYS(K61,EOMONTH(K61,1),[1]Congés!$D$2:$D$160)-O61,IF(N61-M61=3,NETWORKDAYS(K61,EOMONTH(K61,1),[1]Congés!$D$2:$D$160)-O61))))</f>
        <v>0</v>
      </c>
      <c r="Q61" s="22">
        <f>IF(N61-M61&lt;2,0,IF(N61-M61=2,NETWORKDAYS(K61,L61,[1]Congés!$D$2:$D$160)-P61-O61,IF(N61-M61=3,NETWORKDAYS(K61,EOMONTH(K61,2),[1]Congés!$D$2:$D$160)-P61-O61)))</f>
        <v>0</v>
      </c>
      <c r="R61" s="22">
        <f>IF(N61-M61&lt;3,0,NETWORKDAYS(K61,L61,[1]Congés!$D$2:$D$160)-Q61-P61-O61)</f>
        <v>0</v>
      </c>
      <c r="S61" s="22">
        <f>NETWORKDAYS(K61,L61,[1]Congés!C$2:C$160)</f>
        <v>3</v>
      </c>
      <c r="T61" t="s">
        <v>30</v>
      </c>
      <c r="V61" s="23" t="str">
        <f t="shared" si="3"/>
        <v>2) 3 à 4 jours</v>
      </c>
      <c r="W61" t="s">
        <v>61</v>
      </c>
      <c r="Y61" s="23">
        <f t="shared" si="4"/>
        <v>3</v>
      </c>
    </row>
    <row r="62" spans="1:26">
      <c r="A62" s="3">
        <v>20048</v>
      </c>
      <c r="B62" s="21"/>
      <c r="C62" s="22"/>
      <c r="D62" s="22" t="str">
        <f>VLOOKUP(A62,'[1]BDD RH'!$A$9:$W$453,4,FALSE)</f>
        <v>t</v>
      </c>
      <c r="E62" s="22" t="str">
        <f>VLOOKUP(A62,'[1]BDD RH'!$A$9:$W$453,3,FALSE)</f>
        <v>F</v>
      </c>
      <c r="F62" s="22">
        <f>DATEDIF((VLOOKUP(A62,'[1]BDD RH'!$A$2:$W$485,7,FALSE)),K62,"y")</f>
        <v>33</v>
      </c>
      <c r="G62" s="22" t="str">
        <f t="shared" si="0"/>
        <v>31/40</v>
      </c>
      <c r="H62" s="22">
        <f>DATEDIF((VLOOKUP(A62,'[1]BDD RH'!$A$2:$W$485,11,FALSE)),K62,"y")</f>
        <v>6</v>
      </c>
      <c r="I62" s="22" t="str">
        <f t="shared" si="1"/>
        <v>6/10</v>
      </c>
      <c r="J62" s="3" t="s">
        <v>86</v>
      </c>
      <c r="K62" s="6">
        <v>42394</v>
      </c>
      <c r="L62" s="6">
        <v>42408</v>
      </c>
      <c r="M62" s="22">
        <f t="shared" si="5"/>
        <v>1</v>
      </c>
      <c r="N62" s="22">
        <f t="shared" si="2"/>
        <v>2</v>
      </c>
      <c r="O62" s="22">
        <f>IF(N62-M62=0,NETWORKDAYS(K62,L62,[1]Congés!$D$2:$D$26),NETWORKDAYS(K62,EOMONTH(K62,0),[1]Congés!$D$2:$D$26))</f>
        <v>5</v>
      </c>
      <c r="P62" s="22">
        <f>IF(N62-M62=0,0,IF(N62-M62=1,NETWORKDAYS(K62,L62,[1]Congés!$D$2:$D$160)-O62,IF(N62-M62=2,NETWORKDAYS(K62,EOMONTH(K62,1),[1]Congés!$D$2:$D$160)-O62,IF(N62-M62=3,NETWORKDAYS(K62,EOMONTH(K62,1),[1]Congés!$D$2:$D$160)-O62))))</f>
        <v>6</v>
      </c>
      <c r="Q62" s="22">
        <f>IF(N62-M62&lt;2,0,IF(N62-M62=2,NETWORKDAYS(K62,L62,[1]Congés!$D$2:$D$160)-P62-O62,IF(N62-M62=3,NETWORKDAYS(K62,EOMONTH(K62,2),[1]Congés!$D$2:$D$160)-P62-O62)))</f>
        <v>0</v>
      </c>
      <c r="R62" s="22">
        <f>IF(N62-M62&lt;3,0,NETWORKDAYS(K62,L62,[1]Congés!$D$2:$D$160)-Q62-P62-O62)</f>
        <v>0</v>
      </c>
      <c r="S62" s="22">
        <f>NETWORKDAYS(K62,L62,[1]Congés!C$2:C$160)</f>
        <v>11</v>
      </c>
      <c r="T62" t="s">
        <v>30</v>
      </c>
      <c r="V62" s="23" t="str">
        <f t="shared" si="3"/>
        <v>5) plus de 10 jours</v>
      </c>
      <c r="W62" t="s">
        <v>61</v>
      </c>
      <c r="Y62" s="23">
        <f t="shared" si="4"/>
        <v>15</v>
      </c>
    </row>
    <row r="63" spans="1:26">
      <c r="A63" s="3">
        <v>10888</v>
      </c>
      <c r="B63" s="21"/>
      <c r="C63" s="22"/>
      <c r="D63" s="22" t="str">
        <f>VLOOKUP(A63,'[1]BDD RH'!$A$9:$W$453,4,FALSE)</f>
        <v>c</v>
      </c>
      <c r="E63" s="22" t="str">
        <f>VLOOKUP(A63,'[1]BDD RH'!$A$9:$W$453,3,FALSE)</f>
        <v>H</v>
      </c>
      <c r="F63" s="22">
        <f>DATEDIF((VLOOKUP(A63,'[1]BDD RH'!$A$2:$W$485,7,FALSE)),K63,"y")</f>
        <v>54</v>
      </c>
      <c r="G63" s="22" t="str">
        <f t="shared" si="0"/>
        <v>51/60</v>
      </c>
      <c r="H63" s="22">
        <f>DATEDIF((VLOOKUP(A63,'[1]BDD RH'!$A$2:$W$485,11,FALSE)),K63,"y")</f>
        <v>13</v>
      </c>
      <c r="I63" s="22" t="str">
        <f t="shared" si="1"/>
        <v>11/15</v>
      </c>
      <c r="J63" s="3" t="s">
        <v>87</v>
      </c>
      <c r="K63" s="6">
        <v>42370</v>
      </c>
      <c r="L63" s="6">
        <v>42372</v>
      </c>
      <c r="M63" s="22">
        <f t="shared" si="5"/>
        <v>1</v>
      </c>
      <c r="N63" s="22">
        <f t="shared" si="2"/>
        <v>1</v>
      </c>
      <c r="O63" s="22">
        <f>IF(N63-M63=0,NETWORKDAYS(K63,L63,[1]Congés!$D$2:$D$26),NETWORKDAYS(K63,EOMONTH(K63,0),[1]Congés!$D$2:$D$26))</f>
        <v>1</v>
      </c>
      <c r="P63" s="22">
        <f>IF(N63-M63=0,0,IF(N63-M63=1,NETWORKDAYS(K63,L63,[1]Congés!$D$2:$D$160)-O63,IF(N63-M63=2,NETWORKDAYS(K63,EOMONTH(K63,1),[1]Congés!$D$2:$D$160)-O63,IF(N63-M63=3,NETWORKDAYS(K63,EOMONTH(K63,1),[1]Congés!$D$2:$D$160)-O63))))</f>
        <v>0</v>
      </c>
      <c r="Q63" s="22">
        <f>IF(N63-M63&lt;2,0,IF(N63-M63=2,NETWORKDAYS(K63,L63,[1]Congés!$D$2:$D$160)-P63-O63,IF(N63-M63=3,NETWORKDAYS(K63,EOMONTH(K63,2),[1]Congés!$D$2:$D$160)-P63-O63)))</f>
        <v>0</v>
      </c>
      <c r="R63" s="22">
        <f>IF(N63-M63&lt;3,0,NETWORKDAYS(K63,L63,[1]Congés!$D$2:$D$160)-Q63-P63-O63)</f>
        <v>0</v>
      </c>
      <c r="S63" s="22">
        <f>NETWORKDAYS(K63,L63,[1]Congés!C$2:C$160)</f>
        <v>0</v>
      </c>
      <c r="T63" t="s">
        <v>30</v>
      </c>
      <c r="U63" s="8">
        <v>42349</v>
      </c>
      <c r="V63" s="23" t="str">
        <f t="shared" si="3"/>
        <v>1) 1 à 2 jours</v>
      </c>
      <c r="W63" t="s">
        <v>61</v>
      </c>
      <c r="Y63" s="23">
        <f t="shared" si="4"/>
        <v>3</v>
      </c>
    </row>
    <row r="64" spans="1:26">
      <c r="A64" s="26">
        <v>17389</v>
      </c>
      <c r="B64" s="27"/>
      <c r="C64" s="28"/>
      <c r="D64" s="28" t="str">
        <f>VLOOKUP(A64,'[1]BDD RH'!$A$9:$W$453,4,FALSE)</f>
        <v>t</v>
      </c>
      <c r="E64" s="28" t="str">
        <f>VLOOKUP(A64,'[1]BDD RH'!$A$9:$W$453,3,FALSE)</f>
        <v>F</v>
      </c>
      <c r="F64" s="28">
        <f>DATEDIF((VLOOKUP(A64,'[1]BDD RH'!$A$2:$W$485,7,FALSE)),K64,"y")</f>
        <v>38</v>
      </c>
      <c r="G64" s="28" t="str">
        <f t="shared" si="0"/>
        <v>31/40</v>
      </c>
      <c r="H64" s="28">
        <f>DATEDIF((VLOOKUP(A64,'[1]BDD RH'!$A$2:$W$485,11,FALSE)),K64,"y")</f>
        <v>8</v>
      </c>
      <c r="I64" s="28" t="str">
        <f t="shared" si="1"/>
        <v>6/10</v>
      </c>
      <c r="J64" s="26"/>
      <c r="K64" s="29">
        <v>42370</v>
      </c>
      <c r="L64" s="29">
        <v>42387</v>
      </c>
      <c r="M64" s="28">
        <f t="shared" si="5"/>
        <v>1</v>
      </c>
      <c r="N64" s="28">
        <f t="shared" si="2"/>
        <v>1</v>
      </c>
      <c r="O64" s="28">
        <f>IF(N64-M64=0,NETWORKDAYS(K64,L64,[1]Congés!$D$2:$D$26),NETWORKDAYS(K64,EOMONTH(K64,0),[1]Congés!$D$2:$D$26))</f>
        <v>12</v>
      </c>
      <c r="P64" s="28">
        <f>IF(N64-M64=0,0,IF(N64-M64=1,NETWORKDAYS(K64,L64,[1]Congés!$D$2:$D$160)-O64,IF(N64-M64=2,NETWORKDAYS(K64,EOMONTH(K64,1),[1]Congés!$D$2:$D$160)-O64,IF(N64-M64=3,NETWORKDAYS(K64,EOMONTH(K64,1),[1]Congés!$D$2:$D$160)-O64))))</f>
        <v>0</v>
      </c>
      <c r="Q64" s="28">
        <f>IF(N64-M64&lt;2,0,IF(N64-M64=2,NETWORKDAYS(K64,L64,[1]Congés!$D$2:$D$160)-P64-O64,IF(N64-M64=3,NETWORKDAYS(K64,EOMONTH(K64,2),[1]Congés!$D$2:$D$160)-P64-O64)))</f>
        <v>0</v>
      </c>
      <c r="R64" s="28">
        <f>IF(N64-M64&lt;3,0,NETWORKDAYS(K64,L64,[1]Congés!$D$2:$D$160)-Q64-P64-O64)</f>
        <v>0</v>
      </c>
      <c r="S64" s="28">
        <f>NETWORKDAYS(K64,L64,[1]Congés!C$2:C$160)</f>
        <v>11</v>
      </c>
      <c r="T64" s="26" t="s">
        <v>32</v>
      </c>
      <c r="U64" s="30">
        <v>42709</v>
      </c>
      <c r="V64" s="31" t="str">
        <f t="shared" si="3"/>
        <v>5) plus de 10 jours</v>
      </c>
      <c r="W64" s="32"/>
      <c r="X64" s="32"/>
      <c r="Y64" s="31">
        <f t="shared" si="4"/>
        <v>18</v>
      </c>
      <c r="Z64" s="32"/>
    </row>
    <row r="65" spans="1:26">
      <c r="A65" s="3">
        <v>17389</v>
      </c>
      <c r="B65" s="21"/>
      <c r="C65" s="22"/>
      <c r="D65" s="22" t="str">
        <f>VLOOKUP(A65,'[1]BDD RH'!$A$9:$W$453,4,FALSE)</f>
        <v>t</v>
      </c>
      <c r="E65" s="22" t="str">
        <f>VLOOKUP(A65,'[1]BDD RH'!$A$9:$W$453,3,FALSE)</f>
        <v>F</v>
      </c>
      <c r="F65" s="22">
        <f>DATEDIF((VLOOKUP(A65,'[1]BDD RH'!$A$2:$W$485,7,FALSE)),K65,"y")</f>
        <v>38</v>
      </c>
      <c r="G65" s="22" t="str">
        <f t="shared" si="0"/>
        <v>31/40</v>
      </c>
      <c r="H65" s="22">
        <f>DATEDIF((VLOOKUP(A65,'[1]BDD RH'!$A$2:$W$485,11,FALSE)),K65,"y")</f>
        <v>8</v>
      </c>
      <c r="I65" s="22" t="str">
        <f t="shared" si="1"/>
        <v>6/10</v>
      </c>
      <c r="J65" s="3" t="s">
        <v>88</v>
      </c>
      <c r="K65" s="6">
        <v>42388</v>
      </c>
      <c r="L65" s="6">
        <v>42390</v>
      </c>
      <c r="M65" s="22">
        <f t="shared" si="5"/>
        <v>1</v>
      </c>
      <c r="N65" s="22">
        <f t="shared" si="2"/>
        <v>1</v>
      </c>
      <c r="O65" s="22">
        <f>IF(N65-M65=0,NETWORKDAYS(K65,L65,[1]Congés!$D$2:$D$26),NETWORKDAYS(K65,EOMONTH(K65,0),[1]Congés!$D$2:$D$26))</f>
        <v>3</v>
      </c>
      <c r="P65" s="22">
        <f>IF(N65-M65=0,0,IF(N65-M65=1,NETWORKDAYS(K65,L65,[1]Congés!$D$2:$D$160)-O65,IF(N65-M65=2,NETWORKDAYS(K65,EOMONTH(K65,1),[1]Congés!$D$2:$D$160)-O65,IF(N65-M65=3,NETWORKDAYS(K65,EOMONTH(K65,1),[1]Congés!$D$2:$D$160)-O65))))</f>
        <v>0</v>
      </c>
      <c r="Q65" s="22">
        <f>IF(N65-M65&lt;2,0,IF(N65-M65=2,NETWORKDAYS(K65,L65,[1]Congés!$D$2:$D$160)-P65-O65,IF(N65-M65=3,NETWORKDAYS(K65,EOMONTH(K65,2),[1]Congés!$D$2:$D$160)-P65-O65)))</f>
        <v>0</v>
      </c>
      <c r="R65" s="22">
        <f>IF(N65-M65&lt;3,0,NETWORKDAYS(K65,L65,[1]Congés!$D$2:$D$160)-Q65-P65-O65)</f>
        <v>0</v>
      </c>
      <c r="S65" s="22">
        <f>NETWORKDAYS(K65,L65,[1]Congés!C$2:C$160)</f>
        <v>3</v>
      </c>
      <c r="T65" t="s">
        <v>30</v>
      </c>
      <c r="V65" s="23" t="str">
        <f t="shared" si="3"/>
        <v>2) 3 à 4 jours</v>
      </c>
      <c r="W65" t="s">
        <v>61</v>
      </c>
      <c r="Y65" s="23">
        <f t="shared" si="4"/>
        <v>3</v>
      </c>
    </row>
    <row r="66" spans="1:26">
      <c r="A66" s="3">
        <v>17389</v>
      </c>
      <c r="B66" s="21"/>
      <c r="C66" s="22"/>
      <c r="D66" s="22" t="str">
        <f>VLOOKUP(A66,'[1]BDD RH'!$A$9:$W$453,4,FALSE)</f>
        <v>t</v>
      </c>
      <c r="E66" s="22" t="str">
        <f>VLOOKUP(A66,'[1]BDD RH'!$A$9:$W$453,3,FALSE)</f>
        <v>F</v>
      </c>
      <c r="F66" s="22">
        <f>DATEDIF((VLOOKUP(A66,'[1]BDD RH'!$A$2:$W$485,7,FALSE)),K66,"y")</f>
        <v>38</v>
      </c>
      <c r="G66" s="22" t="str">
        <f t="shared" si="0"/>
        <v>31/40</v>
      </c>
      <c r="H66" s="22">
        <f>DATEDIF((VLOOKUP(A66,'[1]BDD RH'!$A$2:$W$485,11,FALSE)),K66,"y")</f>
        <v>8</v>
      </c>
      <c r="I66" s="22" t="str">
        <f t="shared" si="1"/>
        <v>6/10</v>
      </c>
      <c r="K66" s="6">
        <v>42391</v>
      </c>
      <c r="L66" s="6">
        <v>42433</v>
      </c>
      <c r="M66" s="22">
        <f t="shared" si="5"/>
        <v>1</v>
      </c>
      <c r="N66" s="22">
        <f t="shared" si="2"/>
        <v>3</v>
      </c>
      <c r="O66" s="22">
        <f>IF(N66-M66=0,NETWORKDAYS(K66,L66,[1]Congés!$D$2:$D$26),NETWORKDAYS(K66,EOMONTH(K66,0),[1]Congés!$D$2:$D$26))</f>
        <v>6</v>
      </c>
      <c r="P66" s="22">
        <f>IF(N66-M66=0,0,IF(N66-M66=1,NETWORKDAYS(K66,L66,[1]Congés!$D$2:$D$160)-O66,IF(N66-M66=2,NETWORKDAYS(K66,EOMONTH(K66,1),[1]Congés!$D$2:$D$160)-O66,IF(N66-M66=3,NETWORKDAYS(K66,EOMONTH(K66,1),[1]Congés!$D$2:$D$160)-O66))))</f>
        <v>21</v>
      </c>
      <c r="Q66" s="22">
        <f>IF(N66-M66&lt;2,0,IF(N66-M66=2,NETWORKDAYS(K66,L66,[1]Congés!$D$2:$D$160)-P66-O66,IF(N66-M66=3,NETWORKDAYS(K66,EOMONTH(K66,2),[1]Congés!$D$2:$D$160)-P66-O66)))</f>
        <v>4</v>
      </c>
      <c r="R66" s="22">
        <f>IF(N66-M66&lt;3,0,NETWORKDAYS(K66,L66,[1]Congés!$D$2:$D$160)-Q66-P66-O66)</f>
        <v>0</v>
      </c>
      <c r="S66" s="22">
        <f>NETWORKDAYS(K66,L66,[1]Congés!C$2:C$160)</f>
        <v>31</v>
      </c>
      <c r="T66" t="s">
        <v>32</v>
      </c>
      <c r="U66" s="8">
        <v>42343</v>
      </c>
      <c r="V66" s="23" t="str">
        <f t="shared" si="3"/>
        <v>5) plus de 10 jours</v>
      </c>
      <c r="W66"/>
      <c r="Y66" s="23">
        <f t="shared" si="4"/>
        <v>43</v>
      </c>
    </row>
    <row r="67" spans="1:26">
      <c r="A67" s="3">
        <v>17577</v>
      </c>
      <c r="B67" s="21"/>
      <c r="C67" s="22"/>
      <c r="D67" s="22" t="str">
        <f>VLOOKUP(A67,'[1]BDD RH'!$A$9:$W$453,4,FALSE)</f>
        <v>t</v>
      </c>
      <c r="E67" s="22" t="str">
        <f>VLOOKUP(A67,'[1]BDD RH'!$A$9:$W$453,3,FALSE)</f>
        <v>F</v>
      </c>
      <c r="F67" s="22">
        <f>DATEDIF((VLOOKUP(A67,'[1]BDD RH'!$A$2:$W$485,7,FALSE)),K67,"y")</f>
        <v>45</v>
      </c>
      <c r="G67" s="22" t="str">
        <f t="shared" si="0"/>
        <v>41/50</v>
      </c>
      <c r="H67" s="22">
        <f>DATEDIF((VLOOKUP(A67,'[1]BDD RH'!$A$2:$W$485,11,FALSE)),K67,"y")</f>
        <v>8</v>
      </c>
      <c r="I67" s="22" t="str">
        <f t="shared" si="1"/>
        <v>6/10</v>
      </c>
      <c r="J67" s="3" t="s">
        <v>89</v>
      </c>
      <c r="K67" s="6">
        <v>42370</v>
      </c>
      <c r="L67" s="6">
        <v>42379</v>
      </c>
      <c r="M67" s="22">
        <f t="shared" si="5"/>
        <v>1</v>
      </c>
      <c r="N67" s="22">
        <f t="shared" si="2"/>
        <v>1</v>
      </c>
      <c r="O67" s="22">
        <f>IF(N67-M67=0,NETWORKDAYS(K67,L67,[1]Congés!$D$2:$D$26),NETWORKDAYS(K67,EOMONTH(K67,0),[1]Congés!$D$2:$D$26))</f>
        <v>6</v>
      </c>
      <c r="P67" s="22">
        <f>IF(N67-M67=0,0,IF(N67-M67=1,NETWORKDAYS(K67,L67,[1]Congés!$D$2:$D$160)-O67,IF(N67-M67=2,NETWORKDAYS(K67,EOMONTH(K67,1),[1]Congés!$D$2:$D$160)-O67,IF(N67-M67=3,NETWORKDAYS(K67,EOMONTH(K67,1),[1]Congés!$D$2:$D$160)-O67))))</f>
        <v>0</v>
      </c>
      <c r="Q67" s="22">
        <f>IF(N67-M67&lt;2,0,IF(N67-M67=2,NETWORKDAYS(K67,L67,[1]Congés!$D$2:$D$160)-P67-O67,IF(N67-M67=3,NETWORKDAYS(K67,EOMONTH(K67,2),[1]Congés!$D$2:$D$160)-P67-O67)))</f>
        <v>0</v>
      </c>
      <c r="R67" s="22">
        <f>IF(N67-M67&lt;3,0,NETWORKDAYS(K67,L67,[1]Congés!$D$2:$D$160)-Q67-P67-O67)</f>
        <v>0</v>
      </c>
      <c r="S67" s="22">
        <f>NETWORKDAYS(K67,L67,[1]Congés!C$2:C$160)</f>
        <v>5</v>
      </c>
      <c r="T67" t="s">
        <v>30</v>
      </c>
      <c r="V67" s="23" t="str">
        <f t="shared" si="3"/>
        <v>3) 5 jours</v>
      </c>
      <c r="W67" t="s">
        <v>61</v>
      </c>
      <c r="Y67" s="23">
        <f t="shared" si="4"/>
        <v>10</v>
      </c>
    </row>
    <row r="68" spans="1:26">
      <c r="A68" s="3">
        <v>82322</v>
      </c>
      <c r="B68" s="21"/>
      <c r="C68" s="22"/>
      <c r="D68" s="22">
        <f>VLOOKUP(A68,'[1]BDD RH'!$A$9:$W$453,4,FALSE)</f>
        <v>0</v>
      </c>
      <c r="E68" s="22" t="str">
        <f>VLOOKUP(A68,'[1]BDD RH'!$A$9:$W$453,3,FALSE)</f>
        <v>F</v>
      </c>
      <c r="F68" s="22">
        <f>DATEDIF((VLOOKUP(A68,'[1]BDD RH'!$A$2:$W$485,7,FALSE)),K68,"y")</f>
        <v>23</v>
      </c>
      <c r="G68" s="22" t="str">
        <f t="shared" ref="G68:G131" si="6">IF(F68&lt;=20,"&lt;=20",IF(F68&lt;=30,"21/30",IF(F68&lt;=40,"31/40",IF(F68&lt;=50,"41/50",IF(F68&lt;=60,"51/60",IF(F68&gt;60,"61 et plus",FALSE))))))</f>
        <v>21/30</v>
      </c>
      <c r="H68" s="22">
        <f>DATEDIF((VLOOKUP(A68,'[1]BDD RH'!$A$2:$W$485,11,FALSE)),K68,"y")</f>
        <v>2</v>
      </c>
      <c r="I68" s="22" t="str">
        <f t="shared" ref="I68:I131" si="7">IF(H68&lt;2,"&lt;2",IF(H68&lt;6,"2/5",IF(H68&lt;11,"6/10",IF(H68&lt;16,"11/15",IF(H68&lt;21,"16/20",IF(H68&lt;26,"21/25",IF(H68&gt;25,"26 et plus",FALSE)))))))</f>
        <v>2/5</v>
      </c>
      <c r="J68" s="3" t="s">
        <v>90</v>
      </c>
      <c r="K68" s="6">
        <v>42380</v>
      </c>
      <c r="L68" s="6">
        <v>42386</v>
      </c>
      <c r="M68" s="22">
        <f t="shared" si="5"/>
        <v>1</v>
      </c>
      <c r="N68" s="22">
        <f t="shared" si="5"/>
        <v>1</v>
      </c>
      <c r="O68" s="22">
        <f>IF(N68-M68=0,NETWORKDAYS(K68,L68,[1]Congés!$D$2:$D$26),NETWORKDAYS(K68,EOMONTH(K68,0),[1]Congés!$D$2:$D$26))</f>
        <v>5</v>
      </c>
      <c r="P68" s="22">
        <f>IF(N68-M68=0,0,IF(N68-M68=1,NETWORKDAYS(K68,L68,[1]Congés!$D$2:$D$160)-O68,IF(N68-M68=2,NETWORKDAYS(K68,EOMONTH(K68,1),[1]Congés!$D$2:$D$160)-O68,IF(N68-M68=3,NETWORKDAYS(K68,EOMONTH(K68,1),[1]Congés!$D$2:$D$160)-O68))))</f>
        <v>0</v>
      </c>
      <c r="Q68" s="22">
        <f>IF(N68-M68&lt;2,0,IF(N68-M68=2,NETWORKDAYS(K68,L68,[1]Congés!$D$2:$D$160)-P68-O68,IF(N68-M68=3,NETWORKDAYS(K68,EOMONTH(K68,2),[1]Congés!$D$2:$D$160)-P68-O68)))</f>
        <v>0</v>
      </c>
      <c r="R68" s="22">
        <f>IF(N68-M68&lt;3,0,NETWORKDAYS(K68,L68,[1]Congés!$D$2:$D$160)-Q68-P68-O68)</f>
        <v>0</v>
      </c>
      <c r="S68" s="22">
        <f>NETWORKDAYS(K68,L68,[1]Congés!C$2:C$160)</f>
        <v>5</v>
      </c>
      <c r="T68" t="s">
        <v>30</v>
      </c>
      <c r="U68" s="8">
        <v>42380</v>
      </c>
      <c r="V68" s="23" t="str">
        <f t="shared" ref="V68:V131" si="8">IF(S68&lt;3,"1) 1 à 2 jours",IF(S68&lt;5,"2) 3 à 4 jours",IF(S68=5,"3) 5 jours",IF(S68&lt;=10,"4) 6 à 10 jours",IF(S68&gt;10,"5) plus de 10 jours")))))</f>
        <v>3) 5 jours</v>
      </c>
      <c r="W68" t="s">
        <v>59</v>
      </c>
      <c r="Y68" s="23">
        <f t="shared" ref="Y68:Y131" si="9">L68-K68+1</f>
        <v>7</v>
      </c>
    </row>
    <row r="69" spans="1:26">
      <c r="A69" s="3">
        <v>82322</v>
      </c>
      <c r="B69" s="21"/>
      <c r="C69" s="22"/>
      <c r="D69" s="22">
        <f>VLOOKUP(A69,'[1]BDD RH'!$A$9:$W$453,4,FALSE)</f>
        <v>0</v>
      </c>
      <c r="E69" s="22" t="str">
        <f>VLOOKUP(A69,'[1]BDD RH'!$A$9:$W$453,3,FALSE)</f>
        <v>F</v>
      </c>
      <c r="F69" s="22">
        <f>DATEDIF((VLOOKUP(A69,'[1]BDD RH'!$A$2:$W$485,7,FALSE)),K69,"y")</f>
        <v>23</v>
      </c>
      <c r="G69" s="22" t="str">
        <f t="shared" si="6"/>
        <v>21/30</v>
      </c>
      <c r="H69" s="22">
        <f>DATEDIF((VLOOKUP(A69,'[1]BDD RH'!$A$2:$W$485,11,FALSE)),K69,"y")</f>
        <v>2</v>
      </c>
      <c r="I69" s="22" t="str">
        <f t="shared" si="7"/>
        <v>2/5</v>
      </c>
      <c r="J69" s="3" t="s">
        <v>90</v>
      </c>
      <c r="K69" s="6">
        <v>42387</v>
      </c>
      <c r="L69" s="6">
        <v>42393</v>
      </c>
      <c r="M69" s="22">
        <f t="shared" ref="M69:N100" si="10">MONTH(K69)</f>
        <v>1</v>
      </c>
      <c r="N69" s="22">
        <f t="shared" si="10"/>
        <v>1</v>
      </c>
      <c r="O69" s="22">
        <f>IF(N69-M69=0,NETWORKDAYS(K69,L69,[1]Congés!$D$2:$D$26),NETWORKDAYS(K69,EOMONTH(K69,0),[1]Congés!$D$2:$D$26))</f>
        <v>5</v>
      </c>
      <c r="P69" s="22">
        <f>IF(N69-M69=0,0,IF(N69-M69=1,NETWORKDAYS(K69,L69,[1]Congés!$D$2:$D$160)-O69,IF(N69-M69=2,NETWORKDAYS(K69,EOMONTH(K69,1),[1]Congés!$D$2:$D$160)-O69,IF(N69-M69=3,NETWORKDAYS(K69,EOMONTH(K69,1),[1]Congés!$D$2:$D$160)-O69))))</f>
        <v>0</v>
      </c>
      <c r="Q69" s="22">
        <f>IF(N69-M69&lt;2,0,IF(N69-M69=2,NETWORKDAYS(K69,L69,[1]Congés!$D$2:$D$160)-P69-O69,IF(N69-M69=3,NETWORKDAYS(K69,EOMONTH(K69,2),[1]Congés!$D$2:$D$160)-P69-O69)))</f>
        <v>0</v>
      </c>
      <c r="R69" s="22">
        <f>IF(N69-M69&lt;3,0,NETWORKDAYS(K69,L69,[1]Congés!$D$2:$D$160)-Q69-P69-O69)</f>
        <v>0</v>
      </c>
      <c r="S69" s="22">
        <f>NETWORKDAYS(K69,L69,[1]Congés!C$2:C$160)</f>
        <v>5</v>
      </c>
      <c r="T69" t="s">
        <v>30</v>
      </c>
      <c r="U69" s="8">
        <v>42380</v>
      </c>
      <c r="V69" s="23" t="str">
        <f t="shared" si="8"/>
        <v>3) 5 jours</v>
      </c>
      <c r="W69" t="s">
        <v>61</v>
      </c>
      <c r="Y69" s="23">
        <f t="shared" si="9"/>
        <v>7</v>
      </c>
    </row>
    <row r="70" spans="1:26">
      <c r="A70" s="3">
        <v>7717</v>
      </c>
      <c r="B70" s="21"/>
      <c r="C70" s="22"/>
      <c r="D70" s="22" t="str">
        <f>VLOOKUP(A70,'[1]BDD RH'!$A$9:$W$453,4,FALSE)</f>
        <v>t</v>
      </c>
      <c r="E70" s="22" t="str">
        <f>VLOOKUP(A70,'[1]BDD RH'!$A$9:$W$453,3,FALSE)</f>
        <v>F</v>
      </c>
      <c r="F70" s="22">
        <f>DATEDIF((VLOOKUP(A70,'[1]BDD RH'!$A$2:$W$485,7,FALSE)),K70,"y")</f>
        <v>48</v>
      </c>
      <c r="G70" s="22" t="str">
        <f t="shared" si="6"/>
        <v>41/50</v>
      </c>
      <c r="H70" s="22">
        <f>DATEDIF((VLOOKUP(A70,'[1]BDD RH'!$A$2:$W$485,11,FALSE)),K70,"y")</f>
        <v>23</v>
      </c>
      <c r="I70" s="22" t="str">
        <f t="shared" si="7"/>
        <v>21/25</v>
      </c>
      <c r="J70" s="41" t="s">
        <v>91</v>
      </c>
      <c r="K70" s="6">
        <v>42373</v>
      </c>
      <c r="L70" s="6">
        <v>42374</v>
      </c>
      <c r="M70" s="22">
        <f t="shared" si="10"/>
        <v>1</v>
      </c>
      <c r="N70" s="22">
        <f t="shared" si="10"/>
        <v>1</v>
      </c>
      <c r="O70" s="22">
        <f>IF(N70-M70=0,NETWORKDAYS(K70,L70,[1]Congés!$D$2:$D$26),NETWORKDAYS(K70,EOMONTH(K70,0),[1]Congés!$D$2:$D$26))</f>
        <v>2</v>
      </c>
      <c r="P70" s="22">
        <f>IF(N70-M70=0,0,IF(N70-M70=1,NETWORKDAYS(K70,L70,[1]Congés!$D$2:$D$160)-O70,IF(N70-M70=2,NETWORKDAYS(K70,EOMONTH(K70,1),[1]Congés!$D$2:$D$160)-O70,IF(N70-M70=3,NETWORKDAYS(K70,EOMONTH(K70,1),[1]Congés!$D$2:$D$160)-O70))))</f>
        <v>0</v>
      </c>
      <c r="Q70" s="22">
        <f>IF(N70-M70&lt;2,0,IF(N70-M70=2,NETWORKDAYS(K70,L70,[1]Congés!$D$2:$D$160)-P70-O70,IF(N70-M70=3,NETWORKDAYS(K70,EOMONTH(K70,2),[1]Congés!$D$2:$D$160)-P70-O70)))</f>
        <v>0</v>
      </c>
      <c r="R70" s="22">
        <f>IF(N70-M70&lt;3,0,NETWORKDAYS(K70,L70,[1]Congés!$D$2:$D$160)-Q70-P70-O70)</f>
        <v>0</v>
      </c>
      <c r="S70" s="22">
        <f>NETWORKDAYS(K70,L70,[1]Congés!C$2:C$160)</f>
        <v>2</v>
      </c>
      <c r="T70" t="s">
        <v>30</v>
      </c>
      <c r="V70" s="23" t="str">
        <f t="shared" si="8"/>
        <v>1) 1 à 2 jours</v>
      </c>
      <c r="W70" t="s">
        <v>61</v>
      </c>
      <c r="Y70" s="23">
        <f t="shared" si="9"/>
        <v>2</v>
      </c>
    </row>
    <row r="71" spans="1:26">
      <c r="A71" s="3">
        <v>82699</v>
      </c>
      <c r="B71" s="21"/>
      <c r="C71" s="22"/>
      <c r="D71" s="22">
        <f>VLOOKUP(A71,'[1]BDD RH'!$A$9:$W$453,4,FALSE)</f>
        <v>0</v>
      </c>
      <c r="E71" s="22" t="str">
        <f>VLOOKUP(A71,'[1]BDD RH'!$A$9:$W$453,3,FALSE)</f>
        <v>H</v>
      </c>
      <c r="F71" s="22">
        <f>DATEDIF((VLOOKUP(A71,'[1]BDD RH'!$A$2:$W$485,7,FALSE)),K71,"y")</f>
        <v>28</v>
      </c>
      <c r="G71" s="22" t="str">
        <f t="shared" si="6"/>
        <v>21/30</v>
      </c>
      <c r="H71" s="22">
        <f>DATEDIF((VLOOKUP(A71,'[1]BDD RH'!$A$2:$W$485,11,FALSE)),K71,"y")</f>
        <v>2</v>
      </c>
      <c r="I71" s="22" t="str">
        <f t="shared" si="7"/>
        <v>2/5</v>
      </c>
      <c r="J71" s="3" t="s">
        <v>92</v>
      </c>
      <c r="K71" s="6">
        <v>42387</v>
      </c>
      <c r="L71" s="6">
        <v>42388</v>
      </c>
      <c r="M71" s="22">
        <f t="shared" si="10"/>
        <v>1</v>
      </c>
      <c r="N71" s="22">
        <f t="shared" si="10"/>
        <v>1</v>
      </c>
      <c r="O71" s="22">
        <f>IF(N71-M71=0,NETWORKDAYS(K71,L71,[1]Congés!$D$2:$D$26),NETWORKDAYS(K71,EOMONTH(K71,0),[1]Congés!$D$2:$D$26))</f>
        <v>2</v>
      </c>
      <c r="P71" s="22">
        <f>IF(N71-M71=0,0,IF(N71-M71=1,NETWORKDAYS(K71,L71,[1]Congés!$D$2:$D$160)-O71,IF(N71-M71=2,NETWORKDAYS(K71,EOMONTH(K71,1),[1]Congés!$D$2:$D$160)-O71,IF(N71-M71=3,NETWORKDAYS(K71,EOMONTH(K71,1),[1]Congés!$D$2:$D$160)-O71))))</f>
        <v>0</v>
      </c>
      <c r="Q71" s="22">
        <f>IF(N71-M71&lt;2,0,IF(N71-M71=2,NETWORKDAYS(K71,L71,[1]Congés!$D$2:$D$160)-P71-O71,IF(N71-M71=3,NETWORKDAYS(K71,EOMONTH(K71,2),[1]Congés!$D$2:$D$160)-P71-O71)))</f>
        <v>0</v>
      </c>
      <c r="R71" s="22">
        <f>IF(N71-M71&lt;3,0,NETWORKDAYS(K71,L71,[1]Congés!$D$2:$D$160)-Q71-P71-O71)</f>
        <v>0</v>
      </c>
      <c r="S71" s="22">
        <f>NETWORKDAYS(K71,L71,[1]Congés!C$2:C$160)</f>
        <v>2</v>
      </c>
      <c r="T71" t="s">
        <v>30</v>
      </c>
      <c r="V71" s="23" t="str">
        <f t="shared" si="8"/>
        <v>1) 1 à 2 jours</v>
      </c>
      <c r="W71" t="s">
        <v>61</v>
      </c>
      <c r="Y71" s="23">
        <f t="shared" si="9"/>
        <v>2</v>
      </c>
    </row>
    <row r="72" spans="1:26">
      <c r="A72" s="26">
        <v>4109</v>
      </c>
      <c r="B72" s="27"/>
      <c r="C72" s="28"/>
      <c r="D72" s="28" t="str">
        <f>VLOOKUP(A72,'[1]BDD RH'!$A$9:$W$453,4,FALSE)</f>
        <v>c</v>
      </c>
      <c r="E72" s="28" t="str">
        <f>VLOOKUP(A72,'[1]BDD RH'!$A$9:$W$453,3,FALSE)</f>
        <v>H</v>
      </c>
      <c r="F72" s="28">
        <f>DATEDIF((VLOOKUP(A72,'[1]BDD RH'!$A$2:$W$485,7,FALSE)),K72,"y")</f>
        <v>59</v>
      </c>
      <c r="G72" s="28" t="str">
        <f t="shared" si="6"/>
        <v>51/60</v>
      </c>
      <c r="H72" s="28">
        <f>DATEDIF((VLOOKUP(A72,'[1]BDD RH'!$A$2:$W$485,11,FALSE)),K72,"y")</f>
        <v>15</v>
      </c>
      <c r="I72" s="28" t="str">
        <f t="shared" si="7"/>
        <v>11/15</v>
      </c>
      <c r="J72" s="26" t="s">
        <v>93</v>
      </c>
      <c r="K72" s="29">
        <v>42370</v>
      </c>
      <c r="L72" s="29">
        <v>42378</v>
      </c>
      <c r="M72" s="28">
        <f t="shared" si="10"/>
        <v>1</v>
      </c>
      <c r="N72" s="28">
        <f t="shared" si="10"/>
        <v>1</v>
      </c>
      <c r="O72" s="28">
        <f>IF(N72-M72=0,NETWORKDAYS(K72,L72,[1]Congés!$D$2:$D$26),NETWORKDAYS(K72,EOMONTH(K72,0),[1]Congés!$D$2:$D$26))</f>
        <v>6</v>
      </c>
      <c r="P72" s="28">
        <f>IF(N72-M72=0,0,IF(N72-M72=1,NETWORKDAYS(K72,L72,[1]Congés!$D$2:$D$160)-O72,IF(N72-M72=2,NETWORKDAYS(K72,EOMONTH(K72,1),[1]Congés!$D$2:$D$160)-O72,IF(N72-M72=3,NETWORKDAYS(K72,EOMONTH(K72,1),[1]Congés!$D$2:$D$160)-O72))))</f>
        <v>0</v>
      </c>
      <c r="Q72" s="28">
        <f>IF(N72-M72&lt;2,0,IF(N72-M72=2,NETWORKDAYS(K72,L72,[1]Congés!$D$2:$D$160)-P72-O72,IF(N72-M72=3,NETWORKDAYS(K72,EOMONTH(K72,2),[1]Congés!$D$2:$D$160)-P72-O72)))</f>
        <v>0</v>
      </c>
      <c r="R72" s="28">
        <f>IF(N72-M72&lt;3,0,NETWORKDAYS(K72,L72,[1]Congés!$D$2:$D$160)-Q72-P72-O72)</f>
        <v>0</v>
      </c>
      <c r="S72" s="28">
        <f>NETWORKDAYS(K72,L72,[1]Congés!C$2:C$160)</f>
        <v>5</v>
      </c>
      <c r="T72" s="26" t="s">
        <v>94</v>
      </c>
      <c r="U72" s="30">
        <v>42339</v>
      </c>
      <c r="V72" s="31" t="str">
        <f t="shared" si="8"/>
        <v>3) 5 jours</v>
      </c>
      <c r="W72" s="32" t="s">
        <v>59</v>
      </c>
      <c r="X72" s="32"/>
      <c r="Y72" s="31">
        <f t="shared" si="9"/>
        <v>9</v>
      </c>
      <c r="Z72" s="32"/>
    </row>
    <row r="73" spans="1:26">
      <c r="A73" s="3">
        <v>4109</v>
      </c>
      <c r="B73" s="21"/>
      <c r="C73" s="22"/>
      <c r="D73" s="22" t="str">
        <f>VLOOKUP(A73,'[1]BDD RH'!$A$9:$W$453,4,FALSE)</f>
        <v>c</v>
      </c>
      <c r="E73" s="22" t="str">
        <f>VLOOKUP(A73,'[1]BDD RH'!$A$9:$W$453,3,FALSE)</f>
        <v>H</v>
      </c>
      <c r="F73" s="22">
        <f>DATEDIF((VLOOKUP(A73,'[1]BDD RH'!$A$2:$W$485,7,FALSE)),K73,"y")</f>
        <v>59</v>
      </c>
      <c r="G73" s="22" t="str">
        <f t="shared" si="6"/>
        <v>51/60</v>
      </c>
      <c r="H73" s="22">
        <f>DATEDIF((VLOOKUP(A73,'[1]BDD RH'!$A$2:$W$485,11,FALSE)),K73,"y")</f>
        <v>15</v>
      </c>
      <c r="I73" s="22" t="str">
        <f t="shared" si="7"/>
        <v>11/15</v>
      </c>
      <c r="J73" s="26" t="s">
        <v>93</v>
      </c>
      <c r="K73" s="6">
        <v>42379</v>
      </c>
      <c r="L73" s="6">
        <v>42392</v>
      </c>
      <c r="M73" s="22">
        <f t="shared" si="10"/>
        <v>1</v>
      </c>
      <c r="N73" s="22">
        <f t="shared" si="10"/>
        <v>1</v>
      </c>
      <c r="O73" s="22">
        <f>IF(N73-M73=0,NETWORKDAYS(K73,L73,[1]Congés!$D$2:$D$26),NETWORKDAYS(K73,EOMONTH(K73,0),[1]Congés!$D$2:$D$26))</f>
        <v>10</v>
      </c>
      <c r="P73" s="22">
        <f>IF(N73-M73=0,0,IF(N73-M73=1,NETWORKDAYS(K73,L73,[1]Congés!$D$2:$D$160)-O73,IF(N73-M73=2,NETWORKDAYS(K73,EOMONTH(K73,1),[1]Congés!$D$2:$D$160)-O73,IF(N73-M73=3,NETWORKDAYS(K73,EOMONTH(K73,1),[1]Congés!$D$2:$D$160)-O73))))</f>
        <v>0</v>
      </c>
      <c r="Q73" s="22">
        <f>IF(N73-M73&lt;2,0,IF(N73-M73=2,NETWORKDAYS(K73,L73,[1]Congés!$D$2:$D$160)-P73-O73,IF(N73-M73=3,NETWORKDAYS(K73,EOMONTH(K73,2),[1]Congés!$D$2:$D$160)-P73-O73)))</f>
        <v>0</v>
      </c>
      <c r="R73" s="22">
        <f>IF(N73-M73&lt;3,0,NETWORKDAYS(K73,L73,[1]Congés!$D$2:$D$160)-Q73-P73-O73)</f>
        <v>0</v>
      </c>
      <c r="S73" s="22">
        <f>NETWORKDAYS(K73,L73,[1]Congés!C$2:C$160)</f>
        <v>10</v>
      </c>
      <c r="T73" s="26" t="s">
        <v>94</v>
      </c>
      <c r="U73" s="8">
        <v>42339</v>
      </c>
      <c r="V73" s="23" t="str">
        <f t="shared" si="8"/>
        <v>4) 6 à 10 jours</v>
      </c>
      <c r="W73" t="s">
        <v>59</v>
      </c>
      <c r="Y73" s="23">
        <f t="shared" si="9"/>
        <v>14</v>
      </c>
    </row>
    <row r="74" spans="1:26">
      <c r="A74" s="3">
        <v>4109</v>
      </c>
      <c r="B74" s="21"/>
      <c r="C74" s="22"/>
      <c r="D74" s="22" t="str">
        <f>VLOOKUP(A74,'[1]BDD RH'!$A$9:$W$453,4,FALSE)</f>
        <v>c</v>
      </c>
      <c r="E74" s="22" t="str">
        <f>VLOOKUP(A74,'[1]BDD RH'!$A$9:$W$453,3,FALSE)</f>
        <v>H</v>
      </c>
      <c r="F74" s="22">
        <f>DATEDIF((VLOOKUP(A74,'[1]BDD RH'!$A$2:$W$485,7,FALSE)),K74,"y")</f>
        <v>59</v>
      </c>
      <c r="G74" s="22" t="str">
        <f t="shared" si="6"/>
        <v>51/60</v>
      </c>
      <c r="H74" s="22">
        <f>DATEDIF((VLOOKUP(A74,'[1]BDD RH'!$A$2:$W$485,11,FALSE)),K74,"y")</f>
        <v>15</v>
      </c>
      <c r="I74" s="22" t="str">
        <f t="shared" si="7"/>
        <v>11/15</v>
      </c>
      <c r="J74" s="26" t="s">
        <v>93</v>
      </c>
      <c r="K74" s="6">
        <v>42393</v>
      </c>
      <c r="L74" s="6">
        <v>42406</v>
      </c>
      <c r="M74" s="22">
        <f t="shared" si="10"/>
        <v>1</v>
      </c>
      <c r="N74" s="22">
        <f t="shared" si="10"/>
        <v>2</v>
      </c>
      <c r="O74" s="22">
        <f>IF(N74-M74=0,NETWORKDAYS(K74,L74,[1]Congés!$D$2:$D$26),NETWORKDAYS(K74,EOMONTH(K74,0),[1]Congés!$D$2:$D$26))</f>
        <v>5</v>
      </c>
      <c r="P74" s="22">
        <f>IF(N74-M74=0,0,IF(N74-M74=1,NETWORKDAYS(K74,L74,[1]Congés!$D$2:$D$160)-O74,IF(N74-M74=2,NETWORKDAYS(K74,EOMONTH(K74,1),[1]Congés!$D$2:$D$160)-O74,IF(N74-M74=3,NETWORKDAYS(K74,EOMONTH(K74,1),[1]Congés!$D$2:$D$160)-O74))))</f>
        <v>5</v>
      </c>
      <c r="Q74" s="22">
        <f>IF(N74-M74&lt;2,0,IF(N74-M74=2,NETWORKDAYS(K74,L74,[1]Congés!$D$2:$D$160)-P74-O74,IF(N74-M74=3,NETWORKDAYS(K74,EOMONTH(K74,2),[1]Congés!$D$2:$D$160)-P74-O74)))</f>
        <v>0</v>
      </c>
      <c r="R74" s="22">
        <f>IF(N74-M74&lt;3,0,NETWORKDAYS(K74,L74,[1]Congés!$D$2:$D$160)-Q74-P74-O74)</f>
        <v>0</v>
      </c>
      <c r="S74" s="22">
        <f>NETWORKDAYS(K74,L74,[1]Congés!C$2:C$160)</f>
        <v>10</v>
      </c>
      <c r="T74" s="26" t="s">
        <v>94</v>
      </c>
      <c r="U74" s="8">
        <v>42705</v>
      </c>
      <c r="V74" s="23" t="str">
        <f t="shared" si="8"/>
        <v>4) 6 à 10 jours</v>
      </c>
      <c r="W74" t="s">
        <v>57</v>
      </c>
      <c r="Y74" s="23">
        <f t="shared" si="9"/>
        <v>14</v>
      </c>
    </row>
    <row r="75" spans="1:26">
      <c r="A75" s="3">
        <v>4109</v>
      </c>
      <c r="B75" s="33"/>
      <c r="C75" s="22"/>
      <c r="D75" s="22" t="str">
        <f>VLOOKUP(A75,'[1]BDD RH'!$A$9:$W$453,4,FALSE)</f>
        <v>c</v>
      </c>
      <c r="E75" s="22" t="str">
        <f>VLOOKUP(A75,'[1]BDD RH'!$A$9:$W$453,3,FALSE)</f>
        <v>H</v>
      </c>
      <c r="F75" s="22">
        <f>DATEDIF((VLOOKUP(A75,'[1]BDD RH'!$A$2:$W$485,7,FALSE)),K75,"y")</f>
        <v>59</v>
      </c>
      <c r="G75" s="22" t="str">
        <f t="shared" si="6"/>
        <v>51/60</v>
      </c>
      <c r="H75" s="22">
        <f>DATEDIF((VLOOKUP(A75,'[1]BDD RH'!$A$2:$W$485,11,FALSE)),K75,"y")</f>
        <v>15</v>
      </c>
      <c r="I75" s="22" t="str">
        <f t="shared" si="7"/>
        <v>11/15</v>
      </c>
      <c r="J75" s="26"/>
      <c r="K75" s="6">
        <v>42407</v>
      </c>
      <c r="L75" s="6">
        <v>42420</v>
      </c>
      <c r="M75" s="22">
        <f t="shared" si="10"/>
        <v>2</v>
      </c>
      <c r="N75" s="22">
        <f t="shared" si="10"/>
        <v>2</v>
      </c>
      <c r="O75" s="22">
        <f>IF(N75-M75=0,NETWORKDAYS(K75,L75,[1]Congés!$D$2:$D$26),NETWORKDAYS(K75,EOMONTH(K75,0),[1]Congés!$D$2:$D$26))</f>
        <v>10</v>
      </c>
      <c r="P75" s="22">
        <f>IF(N75-M75=0,0,IF(N75-M75=1,NETWORKDAYS(K75,L75,[1]Congés!$D$2:$D$160)-O75,IF(N75-M75=2,NETWORKDAYS(K75,EOMONTH(K75,1),[1]Congés!$D$2:$D$160)-O75,IF(N75-M75=3,NETWORKDAYS(K75,EOMONTH(K75,1),[1]Congés!$D$2:$D$160)-O75))))</f>
        <v>0</v>
      </c>
      <c r="Q75" s="22">
        <f>IF(N75-M75&lt;2,0,IF(N75-M75=2,NETWORKDAYS(K75,L75,[1]Congés!$D$2:$D$160)-P75-O75,IF(N75-M75=3,NETWORKDAYS(K75,EOMONTH(K75,2),[1]Congés!$D$2:$D$160)-P75-O75)))</f>
        <v>0</v>
      </c>
      <c r="R75" s="22">
        <f>IF(N75-M75&lt;3,0,NETWORKDAYS(K75,L75,[1]Congés!$D$2:$D$160)-Q75-P75-O75)</f>
        <v>0</v>
      </c>
      <c r="S75" s="22">
        <f>NETWORKDAYS(K75,L75,[1]Congés!C$2:C$160)</f>
        <v>10</v>
      </c>
      <c r="T75" s="26" t="s">
        <v>94</v>
      </c>
      <c r="U75" s="8">
        <v>42705</v>
      </c>
      <c r="V75" s="23" t="str">
        <f t="shared" si="8"/>
        <v>4) 6 à 10 jours</v>
      </c>
      <c r="W75"/>
      <c r="Y75" s="23">
        <f t="shared" si="9"/>
        <v>14</v>
      </c>
    </row>
    <row r="76" spans="1:26">
      <c r="A76" s="3">
        <v>9885</v>
      </c>
      <c r="B76" s="33"/>
      <c r="C76" s="22"/>
      <c r="D76" s="22" t="str">
        <f>VLOOKUP(A76,'[1]BDD RH'!$A$9:$W$453,4,FALSE)</f>
        <v>t</v>
      </c>
      <c r="E76" s="22" t="str">
        <f>VLOOKUP(A76,'[1]BDD RH'!$A$9:$W$453,3,FALSE)</f>
        <v>F</v>
      </c>
      <c r="F76" s="22">
        <f>DATEDIF((VLOOKUP(A76,'[1]BDD RH'!$A$2:$W$485,7,FALSE)),K76,"y")</f>
        <v>34</v>
      </c>
      <c r="G76" s="22" t="str">
        <f t="shared" si="6"/>
        <v>31/40</v>
      </c>
      <c r="H76" s="22">
        <f>DATEDIF((VLOOKUP(A76,'[1]BDD RH'!$A$2:$W$485,11,FALSE)),K76,"y")</f>
        <v>2</v>
      </c>
      <c r="I76" s="22" t="str">
        <f t="shared" si="7"/>
        <v>2/5</v>
      </c>
      <c r="J76" s="3" t="s">
        <v>95</v>
      </c>
      <c r="K76" s="6">
        <v>42403</v>
      </c>
      <c r="L76" s="6">
        <v>42405</v>
      </c>
      <c r="M76" s="22">
        <f t="shared" si="10"/>
        <v>2</v>
      </c>
      <c r="N76" s="22">
        <f t="shared" si="10"/>
        <v>2</v>
      </c>
      <c r="O76" s="22">
        <f>IF(N76-M76=0,NETWORKDAYS(K76,L76,[1]Congés!$D$2:$D$26),NETWORKDAYS(K76,EOMONTH(K76,0),[1]Congés!$D$2:$D$26))</f>
        <v>3</v>
      </c>
      <c r="P76" s="22">
        <f>IF(N76-M76=0,0,IF(N76-M76=1,NETWORKDAYS(K76,L76,[1]Congés!$D$2:$D$160)-O76,IF(N76-M76=2,NETWORKDAYS(K76,EOMONTH(K76,1),[1]Congés!$D$2:$D$160)-O76,IF(N76-M76=3,NETWORKDAYS(K76,EOMONTH(K76,1),[1]Congés!$D$2:$D$160)-O76))))</f>
        <v>0</v>
      </c>
      <c r="Q76" s="22">
        <f>IF(N76-M76&lt;2,0,IF(N76-M76=2,NETWORKDAYS(K76,L76,[1]Congés!$D$2:$D$160)-P76-O76,IF(N76-M76=3,NETWORKDAYS(K76,EOMONTH(K76,2),[1]Congés!$D$2:$D$160)-P76-O76)))</f>
        <v>0</v>
      </c>
      <c r="R76" s="22">
        <f>IF(N76-M76&lt;3,0,NETWORKDAYS(K76,L76,[1]Congés!$D$2:$D$160)-Q76-P76-O76)</f>
        <v>0</v>
      </c>
      <c r="S76" s="22">
        <f>NETWORKDAYS(K76,L76,[1]Congés!C$2:C$160)</f>
        <v>3</v>
      </c>
      <c r="T76" t="s">
        <v>30</v>
      </c>
      <c r="V76" s="23" t="str">
        <f t="shared" si="8"/>
        <v>2) 3 à 4 jours</v>
      </c>
      <c r="W76" t="s">
        <v>61</v>
      </c>
      <c r="Y76" s="23">
        <f t="shared" si="9"/>
        <v>3</v>
      </c>
    </row>
    <row r="77" spans="1:26">
      <c r="A77" s="3">
        <v>18270</v>
      </c>
      <c r="B77" s="21"/>
      <c r="C77" s="22"/>
      <c r="D77" s="22" t="str">
        <f>VLOOKUP(A77,'[1]BDD RH'!$A$9:$W$453,4,FALSE)</f>
        <v>t</v>
      </c>
      <c r="E77" s="22" t="str">
        <f>VLOOKUP(A77,'[1]BDD RH'!$A$9:$W$453,3,FALSE)</f>
        <v>F</v>
      </c>
      <c r="F77" s="22">
        <f>DATEDIF((VLOOKUP(A77,'[1]BDD RH'!$A$2:$W$485,7,FALSE)),K77,"y")</f>
        <v>29</v>
      </c>
      <c r="G77" s="22" t="str">
        <f t="shared" si="6"/>
        <v>21/30</v>
      </c>
      <c r="H77" s="22">
        <f>DATEDIF((VLOOKUP(A77,'[1]BDD RH'!$A$2:$W$485,11,FALSE)),K77,"y")</f>
        <v>7</v>
      </c>
      <c r="I77" s="22" t="str">
        <f t="shared" si="7"/>
        <v>6/10</v>
      </c>
      <c r="J77" s="3" t="s">
        <v>96</v>
      </c>
      <c r="K77" s="6">
        <v>42375</v>
      </c>
      <c r="L77" s="6">
        <v>42377</v>
      </c>
      <c r="M77" s="22">
        <f t="shared" si="10"/>
        <v>1</v>
      </c>
      <c r="N77" s="22">
        <f t="shared" si="10"/>
        <v>1</v>
      </c>
      <c r="O77" s="22">
        <f>IF(N77-M77=0,NETWORKDAYS(K77,L77,[1]Congés!$D$2:$D$26),NETWORKDAYS(K77,EOMONTH(K77,0),[1]Congés!$D$2:$D$26))</f>
        <v>3</v>
      </c>
      <c r="P77" s="22">
        <f>IF(N77-M77=0,0,IF(N77-M77=1,NETWORKDAYS(K77,L77,[1]Congés!$D$2:$D$160)-O77,IF(N77-M77=2,NETWORKDAYS(K77,EOMONTH(K77,1),[1]Congés!$D$2:$D$160)-O77,IF(N77-M77=3,NETWORKDAYS(K77,EOMONTH(K77,1),[1]Congés!$D$2:$D$160)-O77))))</f>
        <v>0</v>
      </c>
      <c r="Q77" s="22">
        <f>IF(N77-M77&lt;2,0,IF(N77-M77=2,NETWORKDAYS(K77,L77,[1]Congés!$D$2:$D$160)-P77-O77,IF(N77-M77=3,NETWORKDAYS(K77,EOMONTH(K77,2),[1]Congés!$D$2:$D$160)-P77-O77)))</f>
        <v>0</v>
      </c>
      <c r="R77" s="22">
        <f>IF(N77-M77&lt;3,0,NETWORKDAYS(K77,L77,[1]Congés!$D$2:$D$160)-Q77-P77-O77)</f>
        <v>0</v>
      </c>
      <c r="S77" s="22">
        <f>NETWORKDAYS(K77,L77,[1]Congés!C$2:C$160)</f>
        <v>3</v>
      </c>
      <c r="T77" t="s">
        <v>30</v>
      </c>
      <c r="V77" s="23" t="str">
        <f t="shared" si="8"/>
        <v>2) 3 à 4 jours</v>
      </c>
      <c r="W77" t="s">
        <v>61</v>
      </c>
      <c r="Y77" s="23">
        <f t="shared" si="9"/>
        <v>3</v>
      </c>
    </row>
    <row r="78" spans="1:26">
      <c r="A78" s="3">
        <v>4233</v>
      </c>
      <c r="B78" s="21"/>
      <c r="C78" s="22"/>
      <c r="D78" s="22" t="str">
        <f>VLOOKUP(A78,'[1]BDD RH'!$A$9:$W$453,4,FALSE)</f>
        <v>t</v>
      </c>
      <c r="E78" s="22" t="str">
        <f>VLOOKUP(A78,'[1]BDD RH'!$A$9:$W$453,3,FALSE)</f>
        <v>F</v>
      </c>
      <c r="F78" s="22">
        <f>DATEDIF((VLOOKUP(A78,'[1]BDD RH'!$A$2:$W$485,7,FALSE)),K78,"y")</f>
        <v>37</v>
      </c>
      <c r="G78" s="22" t="str">
        <f t="shared" si="6"/>
        <v>31/40</v>
      </c>
      <c r="H78" s="22">
        <f>DATEDIF((VLOOKUP(A78,'[1]BDD RH'!$A$2:$W$485,11,FALSE)),K78,"y")</f>
        <v>19</v>
      </c>
      <c r="I78" s="22" t="str">
        <f t="shared" si="7"/>
        <v>16/20</v>
      </c>
      <c r="J78" s="3" t="s">
        <v>97</v>
      </c>
      <c r="K78" s="6">
        <v>42380</v>
      </c>
      <c r="L78" s="6">
        <v>42382</v>
      </c>
      <c r="M78" s="22">
        <f t="shared" si="10"/>
        <v>1</v>
      </c>
      <c r="N78" s="22">
        <f t="shared" si="10"/>
        <v>1</v>
      </c>
      <c r="O78" s="22">
        <f>IF(N78-M78=0,NETWORKDAYS(K78,L78,[1]Congés!$D$2:$D$26),NETWORKDAYS(K78,EOMONTH(K78,0),[1]Congés!$D$2:$D$26))</f>
        <v>3</v>
      </c>
      <c r="P78" s="22">
        <f>IF(N78-M78=0,0,IF(N78-M78=1,NETWORKDAYS(K78,L78,[1]Congés!$D$2:$D$160)-O78,IF(N78-M78=2,NETWORKDAYS(K78,EOMONTH(K78,1),[1]Congés!$D$2:$D$160)-O78,IF(N78-M78=3,NETWORKDAYS(K78,EOMONTH(K78,1),[1]Congés!$D$2:$D$160)-O78))))</f>
        <v>0</v>
      </c>
      <c r="Q78" s="22">
        <f>IF(N78-M78&lt;2,0,IF(N78-M78=2,NETWORKDAYS(K78,L78,[1]Congés!$D$2:$D$160)-P78-O78,IF(N78-M78=3,NETWORKDAYS(K78,EOMONTH(K78,2),[1]Congés!$D$2:$D$160)-P78-O78)))</f>
        <v>0</v>
      </c>
      <c r="R78" s="22">
        <f>IF(N78-M78&lt;3,0,NETWORKDAYS(K78,L78,[1]Congés!$D$2:$D$160)-Q78-P78-O78)</f>
        <v>0</v>
      </c>
      <c r="S78" s="22">
        <f>NETWORKDAYS(K78,L78,[1]Congés!C$2:C$160)</f>
        <v>3</v>
      </c>
      <c r="T78" t="s">
        <v>30</v>
      </c>
      <c r="V78" s="23" t="str">
        <f t="shared" si="8"/>
        <v>2) 3 à 4 jours</v>
      </c>
      <c r="W78" t="s">
        <v>61</v>
      </c>
      <c r="Y78" s="23">
        <f t="shared" si="9"/>
        <v>3</v>
      </c>
    </row>
    <row r="79" spans="1:26">
      <c r="A79" s="3">
        <v>3784</v>
      </c>
      <c r="B79" s="21"/>
      <c r="C79" s="22"/>
      <c r="D79" s="22" t="str">
        <f>VLOOKUP(A79,'[1]BDD RH'!$A$9:$W$453,4,FALSE)</f>
        <v>t</v>
      </c>
      <c r="E79" s="22" t="str">
        <f>VLOOKUP(A79,'[1]BDD RH'!$A$9:$W$453,3,FALSE)</f>
        <v>F</v>
      </c>
      <c r="F79" s="22">
        <f>DATEDIF((VLOOKUP(A79,'[1]BDD RH'!$A$2:$W$485,7,FALSE)),K79,"y")</f>
        <v>48</v>
      </c>
      <c r="G79" s="22" t="str">
        <f t="shared" si="6"/>
        <v>41/50</v>
      </c>
      <c r="H79" s="22">
        <f>DATEDIF((VLOOKUP(A79,'[1]BDD RH'!$A$2:$W$485,11,FALSE)),K79,"y")</f>
        <v>25</v>
      </c>
      <c r="I79" s="22" t="str">
        <f t="shared" si="7"/>
        <v>21/25</v>
      </c>
      <c r="K79" s="6">
        <v>42370</v>
      </c>
      <c r="L79" s="6">
        <v>42460</v>
      </c>
      <c r="M79" s="22">
        <f t="shared" si="10"/>
        <v>1</v>
      </c>
      <c r="N79" s="22">
        <f t="shared" si="10"/>
        <v>3</v>
      </c>
      <c r="O79" s="22">
        <f>IF(N79-M79=0,NETWORKDAYS(K79,L79,[1]Congés!$D$2:$D$26),NETWORKDAYS(K79,EOMONTH(K79,0),[1]Congés!$D$2:$D$26))</f>
        <v>21</v>
      </c>
      <c r="P79" s="22">
        <f>IF(N79-M79=0,0,IF(N79-M79=1,NETWORKDAYS(K79,L79,[1]Congés!$D$2:$D$160)-O79,IF(N79-M79=2,NETWORKDAYS(K79,EOMONTH(K79,1),[1]Congés!$D$2:$D$160)-O79,IF(N79-M79=3,NETWORKDAYS(K79,EOMONTH(K79,1),[1]Congés!$D$2:$D$160)-O79))))</f>
        <v>21</v>
      </c>
      <c r="Q79" s="22">
        <f>IF(N79-M79&lt;2,0,IF(N79-M79=2,NETWORKDAYS(K79,L79,[1]Congés!$D$2:$D$160)-P79-O79,IF(N79-M79=3,NETWORKDAYS(K79,EOMONTH(K79,2),[1]Congés!$D$2:$D$160)-P79-O79)))</f>
        <v>23</v>
      </c>
      <c r="R79" s="22">
        <f>IF(N79-M79&lt;3,0,NETWORKDAYS(K79,L79,[1]Congés!$D$2:$D$160)-Q79-P79-O79)</f>
        <v>0</v>
      </c>
      <c r="S79" s="22">
        <f>NETWORKDAYS(K79,L79,[1]Congés!C$2:C$160)</f>
        <v>63</v>
      </c>
      <c r="T79" t="s">
        <v>32</v>
      </c>
      <c r="U79" s="8">
        <v>42370</v>
      </c>
      <c r="V79" s="23" t="str">
        <f t="shared" si="8"/>
        <v>5) plus de 10 jours</v>
      </c>
      <c r="W79"/>
      <c r="Y79" s="23">
        <f t="shared" si="9"/>
        <v>91</v>
      </c>
    </row>
    <row r="80" spans="1:26">
      <c r="A80" s="26">
        <v>3784</v>
      </c>
      <c r="B80" s="27"/>
      <c r="C80" s="28"/>
      <c r="D80" s="28" t="str">
        <f>VLOOKUP(A80,'[1]BDD RH'!$A$9:$W$453,4,FALSE)</f>
        <v>t</v>
      </c>
      <c r="E80" s="28" t="str">
        <f>VLOOKUP(A80,'[1]BDD RH'!$A$9:$W$453,3,FALSE)</f>
        <v>F</v>
      </c>
      <c r="F80" s="28">
        <f>DATEDIF((VLOOKUP(A80,'[1]BDD RH'!$A$2:$W$485,7,FALSE)),K80,"y")</f>
        <v>48</v>
      </c>
      <c r="G80" s="28" t="str">
        <f t="shared" si="6"/>
        <v>41/50</v>
      </c>
      <c r="H80" s="28">
        <f>DATEDIF((VLOOKUP(A80,'[1]BDD RH'!$A$2:$W$485,11,FALSE)),K80,"y")</f>
        <v>25</v>
      </c>
      <c r="I80" s="28" t="str">
        <f t="shared" si="7"/>
        <v>21/25</v>
      </c>
      <c r="J80" s="26" t="s">
        <v>98</v>
      </c>
      <c r="K80" s="29">
        <v>42370</v>
      </c>
      <c r="L80" s="29">
        <v>42372</v>
      </c>
      <c r="M80" s="28">
        <f t="shared" si="10"/>
        <v>1</v>
      </c>
      <c r="N80" s="28">
        <f t="shared" si="10"/>
        <v>1</v>
      </c>
      <c r="O80" s="28">
        <f>IF(N80-M80=0,NETWORKDAYS(K80,L80,[1]Congés!$D$2:$D$26),NETWORKDAYS(K80,EOMONTH(K80,0),[1]Congés!$D$2:$D$26))</f>
        <v>1</v>
      </c>
      <c r="P80" s="28">
        <f>IF(N80-M80=0,0,IF(N80-M80=1,NETWORKDAYS(K80,L80,[1]Congés!$D$2:$D$160)-O80,IF(N80-M80=2,NETWORKDAYS(K80,EOMONTH(K80,1),[1]Congés!$D$2:$D$160)-O80,IF(N80-M80=3,NETWORKDAYS(K80,EOMONTH(K80,1),[1]Congés!$D$2:$D$160)-O80))))</f>
        <v>0</v>
      </c>
      <c r="Q80" s="28">
        <f>IF(N80-M80&lt;2,0,IF(N80-M80=2,NETWORKDAYS(K80,L80,[1]Congés!$D$2:$D$160)-P80-O80,IF(N80-M80=3,NETWORKDAYS(K80,EOMONTH(K80,2),[1]Congés!$D$2:$D$160)-P80-O80)))</f>
        <v>0</v>
      </c>
      <c r="R80" s="28">
        <f>IF(N80-M80&lt;3,0,NETWORKDAYS(K80,L80,[1]Congés!$D$2:$D$160)-Q80-P80-O80)</f>
        <v>0</v>
      </c>
      <c r="S80" s="28">
        <f>NETWORKDAYS(K80,L80,[1]Congés!C$2:C$160)</f>
        <v>0</v>
      </c>
      <c r="T80" s="26" t="s">
        <v>30</v>
      </c>
      <c r="U80" s="30">
        <v>42324</v>
      </c>
      <c r="V80" s="31" t="str">
        <f t="shared" si="8"/>
        <v>1) 1 à 2 jours</v>
      </c>
      <c r="W80" t="s">
        <v>55</v>
      </c>
      <c r="X80" s="24">
        <v>42402</v>
      </c>
      <c r="Y80" s="31">
        <f t="shared" si="9"/>
        <v>3</v>
      </c>
      <c r="Z80" s="32"/>
    </row>
    <row r="81" spans="1:26">
      <c r="A81" s="3">
        <v>3290</v>
      </c>
      <c r="B81" s="21"/>
      <c r="C81" s="22"/>
      <c r="D81" s="22" t="str">
        <f>VLOOKUP(A81,'[1]BDD RH'!$A$9:$W$453,4,FALSE)</f>
        <v>t</v>
      </c>
      <c r="E81" s="22" t="str">
        <f>VLOOKUP(A81,'[1]BDD RH'!$A$9:$W$453,3,FALSE)</f>
        <v>F</v>
      </c>
      <c r="F81" s="22">
        <f>DATEDIF((VLOOKUP(A81,'[1]BDD RH'!$A$2:$W$485,7,FALSE)),K81,"y")</f>
        <v>41</v>
      </c>
      <c r="G81" s="22" t="str">
        <f t="shared" si="6"/>
        <v>41/50</v>
      </c>
      <c r="H81" s="22">
        <f>DATEDIF((VLOOKUP(A81,'[1]BDD RH'!$A$2:$W$485,11,FALSE)),K81,"y")</f>
        <v>20</v>
      </c>
      <c r="I81" s="22" t="str">
        <f t="shared" si="7"/>
        <v>16/20</v>
      </c>
      <c r="J81" s="3" t="s">
        <v>99</v>
      </c>
      <c r="K81" s="6">
        <v>42389</v>
      </c>
      <c r="L81" s="6">
        <v>42391</v>
      </c>
      <c r="M81" s="22">
        <f t="shared" si="10"/>
        <v>1</v>
      </c>
      <c r="N81" s="22">
        <f t="shared" si="10"/>
        <v>1</v>
      </c>
      <c r="O81" s="22">
        <f>IF(N81-M81=0,NETWORKDAYS(K81,L81,[1]Congés!$D$2:$D$26),NETWORKDAYS(K81,EOMONTH(K81,0),[1]Congés!$D$2:$D$26))</f>
        <v>3</v>
      </c>
      <c r="P81" s="22">
        <f>IF(N81-M81=0,0,IF(N81-M81=1,NETWORKDAYS(K81,L81,[1]Congés!$D$2:$D$160)-O81,IF(N81-M81=2,NETWORKDAYS(K81,EOMONTH(K81,1),[1]Congés!$D$2:$D$160)-O81,IF(N81-M81=3,NETWORKDAYS(K81,EOMONTH(K81,1),[1]Congés!$D$2:$D$160)-O81))))</f>
        <v>0</v>
      </c>
      <c r="Q81" s="22">
        <f>IF(N81-M81&lt;2,0,IF(N81-M81=2,NETWORKDAYS(K81,L81,[1]Congés!$D$2:$D$160)-P81-O81,IF(N81-M81=3,NETWORKDAYS(K81,EOMONTH(K81,2),[1]Congés!$D$2:$D$160)-P81-O81)))</f>
        <v>0</v>
      </c>
      <c r="R81" s="22">
        <f>IF(N81-M81&lt;3,0,NETWORKDAYS(K81,L81,[1]Congés!$D$2:$D$160)-Q81-P81-O81)</f>
        <v>0</v>
      </c>
      <c r="S81" s="22">
        <f>NETWORKDAYS(K81,L81,[1]Congés!C$2:C$160)</f>
        <v>3</v>
      </c>
      <c r="T81" t="s">
        <v>30</v>
      </c>
      <c r="V81" s="23" t="str">
        <f t="shared" si="8"/>
        <v>2) 3 à 4 jours</v>
      </c>
      <c r="W81" t="s">
        <v>61</v>
      </c>
      <c r="Y81" s="23">
        <f t="shared" si="9"/>
        <v>3</v>
      </c>
    </row>
    <row r="82" spans="1:26">
      <c r="A82" s="3">
        <v>6141</v>
      </c>
      <c r="B82" s="21"/>
      <c r="C82" s="22"/>
      <c r="D82" s="22" t="str">
        <f>VLOOKUP(A82,'[1]BDD RH'!$A$9:$W$453,4,FALSE)</f>
        <v>t</v>
      </c>
      <c r="E82" s="22" t="str">
        <f>VLOOKUP(A82,'[1]BDD RH'!$A$9:$W$453,3,FALSE)</f>
        <v>F</v>
      </c>
      <c r="F82" s="22">
        <f>DATEDIF((VLOOKUP(A82,'[1]BDD RH'!$A$2:$W$485,7,FALSE)),K82,"y")</f>
        <v>44</v>
      </c>
      <c r="G82" s="22" t="str">
        <f t="shared" si="6"/>
        <v>41/50</v>
      </c>
      <c r="H82" s="22">
        <f>DATEDIF((VLOOKUP(A82,'[1]BDD RH'!$A$2:$W$485,11,FALSE)),K82,"y")</f>
        <v>21</v>
      </c>
      <c r="I82" s="22" t="str">
        <f t="shared" si="7"/>
        <v>21/25</v>
      </c>
      <c r="J82" s="3" t="s">
        <v>100</v>
      </c>
      <c r="K82" s="6">
        <v>42387</v>
      </c>
      <c r="L82" s="6">
        <v>42389</v>
      </c>
      <c r="M82" s="22">
        <f t="shared" si="10"/>
        <v>1</v>
      </c>
      <c r="N82" s="22">
        <f t="shared" si="10"/>
        <v>1</v>
      </c>
      <c r="O82" s="22">
        <f>IF(N82-M82=0,NETWORKDAYS(K82,L82,[1]Congés!$D$2:$D$26),NETWORKDAYS(K82,EOMONTH(K82,0),[1]Congés!$D$2:$D$26))</f>
        <v>3</v>
      </c>
      <c r="P82" s="22">
        <f>IF(N82-M82=0,0,IF(N82-M82=1,NETWORKDAYS(K82,L82,[1]Congés!$D$2:$D$160)-O82,IF(N82-M82=2,NETWORKDAYS(K82,EOMONTH(K82,1),[1]Congés!$D$2:$D$160)-O82,IF(N82-M82=3,NETWORKDAYS(K82,EOMONTH(K82,1),[1]Congés!$D$2:$D$160)-O82))))</f>
        <v>0</v>
      </c>
      <c r="Q82" s="22">
        <f>IF(N82-M82&lt;2,0,IF(N82-M82=2,NETWORKDAYS(K82,L82,[1]Congés!$D$2:$D$160)-P82-O82,IF(N82-M82=3,NETWORKDAYS(K82,EOMONTH(K82,2),[1]Congés!$D$2:$D$160)-P82-O82)))</f>
        <v>0</v>
      </c>
      <c r="R82" s="22">
        <f>IF(N82-M82&lt;3,0,NETWORKDAYS(K82,L82,[1]Congés!$D$2:$D$160)-Q82-P82-O82)</f>
        <v>0</v>
      </c>
      <c r="S82" s="22">
        <f>NETWORKDAYS(K82,L82,[1]Congés!C$2:C$160)</f>
        <v>3</v>
      </c>
      <c r="T82" t="s">
        <v>30</v>
      </c>
      <c r="V82" s="23" t="str">
        <f t="shared" si="8"/>
        <v>2) 3 à 4 jours</v>
      </c>
      <c r="W82" t="s">
        <v>61</v>
      </c>
      <c r="Y82" s="23">
        <f t="shared" si="9"/>
        <v>3</v>
      </c>
    </row>
    <row r="83" spans="1:26">
      <c r="A83" s="3">
        <v>3489</v>
      </c>
      <c r="B83" s="21"/>
      <c r="C83" s="22"/>
      <c r="D83" s="22" t="str">
        <f>VLOOKUP(A83,'[1]BDD RH'!$A$9:$W$453,4,FALSE)</f>
        <v>s</v>
      </c>
      <c r="E83" s="22" t="str">
        <f>VLOOKUP(A83,'[1]BDD RH'!$A$9:$W$453,3,FALSE)</f>
        <v>F</v>
      </c>
      <c r="F83" s="22">
        <f>DATEDIF((VLOOKUP(A83,'[1]BDD RH'!$A$2:$W$485,7,FALSE)),K83,"y")</f>
        <v>47</v>
      </c>
      <c r="G83" s="22" t="str">
        <f t="shared" si="6"/>
        <v>41/50</v>
      </c>
      <c r="H83" s="22">
        <f>DATEDIF((VLOOKUP(A83,'[1]BDD RH'!$A$2:$W$485,11,FALSE)),K83,"y")</f>
        <v>30</v>
      </c>
      <c r="I83" s="22" t="str">
        <f t="shared" si="7"/>
        <v>26 et plus</v>
      </c>
      <c r="J83" s="3" t="s">
        <v>101</v>
      </c>
      <c r="K83" s="6">
        <v>42370</v>
      </c>
      <c r="L83" s="6">
        <v>42379</v>
      </c>
      <c r="M83" s="22">
        <f t="shared" si="10"/>
        <v>1</v>
      </c>
      <c r="N83" s="22">
        <f t="shared" si="10"/>
        <v>1</v>
      </c>
      <c r="O83" s="22">
        <f>IF(N83-M83=0,NETWORKDAYS(K83,L83,[1]Congés!$D$2:$D$26),NETWORKDAYS(K83,EOMONTH(K83,0),[1]Congés!$D$2:$D$26))</f>
        <v>6</v>
      </c>
      <c r="P83" s="22">
        <f>IF(N83-M83=0,0,IF(N83-M83=1,NETWORKDAYS(K83,L83,[1]Congés!$D$2:$D$160)-O83,IF(N83-M83=2,NETWORKDAYS(K83,EOMONTH(K83,1),[1]Congés!$D$2:$D$160)-O83,IF(N83-M83=3,NETWORKDAYS(K83,EOMONTH(K83,1),[1]Congés!$D$2:$D$160)-O83))))</f>
        <v>0</v>
      </c>
      <c r="Q83" s="22">
        <f>IF(N83-M83&lt;2,0,IF(N83-M83=2,NETWORKDAYS(K83,L83,[1]Congés!$D$2:$D$160)-P83-O83,IF(N83-M83=3,NETWORKDAYS(K83,EOMONTH(K83,2),[1]Congés!$D$2:$D$160)-P83-O83)))</f>
        <v>0</v>
      </c>
      <c r="R83" s="22">
        <f>IF(N83-M83&lt;3,0,NETWORKDAYS(K83,L83,[1]Congés!$D$2:$D$160)-Q83-P83-O83)</f>
        <v>0</v>
      </c>
      <c r="S83" s="22">
        <f>NETWORKDAYS(K83,L83,[1]Congés!C$2:C$160)</f>
        <v>5</v>
      </c>
      <c r="T83" t="s">
        <v>30</v>
      </c>
      <c r="U83" s="8">
        <v>42346</v>
      </c>
      <c r="V83" s="23" t="str">
        <f t="shared" si="8"/>
        <v>3) 5 jours</v>
      </c>
      <c r="W83" t="s">
        <v>59</v>
      </c>
      <c r="Y83" s="23">
        <f t="shared" si="9"/>
        <v>10</v>
      </c>
    </row>
    <row r="84" spans="1:26">
      <c r="A84" s="3">
        <v>3489</v>
      </c>
      <c r="B84" s="21"/>
      <c r="C84" s="22"/>
      <c r="D84" s="22" t="str">
        <f>VLOOKUP(A84,'[1]BDD RH'!$A$9:$W$453,4,FALSE)</f>
        <v>s</v>
      </c>
      <c r="E84" s="22" t="str">
        <f>VLOOKUP(A84,'[1]BDD RH'!$A$9:$W$453,3,FALSE)</f>
        <v>F</v>
      </c>
      <c r="F84" s="22">
        <f>DATEDIF((VLOOKUP(A84,'[1]BDD RH'!$A$2:$W$485,7,FALSE)),K84,"y")</f>
        <v>47</v>
      </c>
      <c r="G84" s="22" t="str">
        <f t="shared" si="6"/>
        <v>41/50</v>
      </c>
      <c r="H84" s="22">
        <f>DATEDIF((VLOOKUP(A84,'[1]BDD RH'!$A$2:$W$485,11,FALSE)),K84,"y")</f>
        <v>30</v>
      </c>
      <c r="I84" s="22" t="str">
        <f t="shared" si="7"/>
        <v>26 et plus</v>
      </c>
      <c r="J84" s="3" t="s">
        <v>101</v>
      </c>
      <c r="K84" s="6">
        <v>42380</v>
      </c>
      <c r="L84" s="6">
        <v>42391</v>
      </c>
      <c r="M84" s="22">
        <f t="shared" si="10"/>
        <v>1</v>
      </c>
      <c r="N84" s="22">
        <f t="shared" si="10"/>
        <v>1</v>
      </c>
      <c r="O84" s="22">
        <f>IF(N84-M84=0,NETWORKDAYS(K84,L84,[1]Congés!$D$2:$D$26),NETWORKDAYS(K84,EOMONTH(K84,0),[1]Congés!$D$2:$D$26))</f>
        <v>10</v>
      </c>
      <c r="P84" s="22">
        <f>IF(N84-M84=0,0,IF(N84-M84=1,NETWORKDAYS(K84,L84,[1]Congés!$D$2:$D$160)-O84,IF(N84-M84=2,NETWORKDAYS(K84,EOMONTH(K84,1),[1]Congés!$D$2:$D$160)-O84,IF(N84-M84=3,NETWORKDAYS(K84,EOMONTH(K84,1),[1]Congés!$D$2:$D$160)-O84))))</f>
        <v>0</v>
      </c>
      <c r="Q84" s="22">
        <f>IF(N84-M84&lt;2,0,IF(N84-M84=2,NETWORKDAYS(K84,L84,[1]Congés!$D$2:$D$160)-P84-O84,IF(N84-M84=3,NETWORKDAYS(K84,EOMONTH(K84,2),[1]Congés!$D$2:$D$160)-P84-O84)))</f>
        <v>0</v>
      </c>
      <c r="R84" s="22">
        <f>IF(N84-M84&lt;3,0,NETWORKDAYS(K84,L84,[1]Congés!$D$2:$D$160)-Q84-P84-O84)</f>
        <v>0</v>
      </c>
      <c r="S84" s="22">
        <f>NETWORKDAYS(K84,L84,[1]Congés!C$2:C$160)</f>
        <v>10</v>
      </c>
      <c r="T84" t="s">
        <v>30</v>
      </c>
      <c r="U84" s="8">
        <v>42346</v>
      </c>
      <c r="V84" s="23" t="str">
        <f t="shared" si="8"/>
        <v>4) 6 à 10 jours</v>
      </c>
      <c r="W84" t="s">
        <v>55</v>
      </c>
      <c r="X84" s="24">
        <v>42402</v>
      </c>
      <c r="Y84" s="23">
        <f t="shared" si="9"/>
        <v>12</v>
      </c>
    </row>
    <row r="85" spans="1:26">
      <c r="A85" s="26">
        <v>3493</v>
      </c>
      <c r="B85" s="27"/>
      <c r="C85" s="28"/>
      <c r="D85" s="28" t="str">
        <f>VLOOKUP(A85,'[1]BDD RH'!$A$9:$W$453,4,FALSE)</f>
        <v>s</v>
      </c>
      <c r="E85" s="28" t="str">
        <f>VLOOKUP(A85,'[1]BDD RH'!$A$9:$W$453,3,FALSE)</f>
        <v>H</v>
      </c>
      <c r="F85" s="28">
        <f>DATEDIF((VLOOKUP(A85,'[1]BDD RH'!$A$2:$W$485,7,FALSE)),K85,"y")</f>
        <v>49</v>
      </c>
      <c r="G85" s="28" t="str">
        <f t="shared" si="6"/>
        <v>41/50</v>
      </c>
      <c r="H85" s="28">
        <f>DATEDIF((VLOOKUP(A85,'[1]BDD RH'!$A$2:$W$485,11,FALSE)),K85,"y")</f>
        <v>25</v>
      </c>
      <c r="I85" s="28" t="str">
        <f t="shared" si="7"/>
        <v>21/25</v>
      </c>
      <c r="J85" s="26" t="s">
        <v>102</v>
      </c>
      <c r="K85" s="29">
        <v>42370</v>
      </c>
      <c r="L85" s="29">
        <v>42377</v>
      </c>
      <c r="M85" s="28">
        <f t="shared" si="10"/>
        <v>1</v>
      </c>
      <c r="N85" s="28">
        <f t="shared" si="10"/>
        <v>1</v>
      </c>
      <c r="O85" s="28">
        <f>IF(N85-M85=0,NETWORKDAYS(K85,L85,[1]Congés!$D$2:$D$26),NETWORKDAYS(K85,EOMONTH(K85,0),[1]Congés!$D$2:$D$26))</f>
        <v>6</v>
      </c>
      <c r="P85" s="28">
        <f>IF(N85-M85=0,0,IF(N85-M85=1,NETWORKDAYS(K85,L85,[1]Congés!$D$2:$D$160)-O85,IF(N85-M85=2,NETWORKDAYS(K85,EOMONTH(K85,1),[1]Congés!$D$2:$D$160)-O85,IF(N85-M85=3,NETWORKDAYS(K85,EOMONTH(K85,1),[1]Congés!$D$2:$D$160)-O85))))</f>
        <v>0</v>
      </c>
      <c r="Q85" s="28">
        <f>IF(N85-M85&lt;2,0,IF(N85-M85=2,NETWORKDAYS(K85,L85,[1]Congés!$D$2:$D$160)-P85-O85,IF(N85-M85=3,NETWORKDAYS(K85,EOMONTH(K85,2),[1]Congés!$D$2:$D$160)-P85-O85)))</f>
        <v>0</v>
      </c>
      <c r="R85" s="28">
        <f>IF(N85-M85&lt;3,0,NETWORKDAYS(K85,L85,[1]Congés!$D$2:$D$160)-Q85-P85-O85)</f>
        <v>0</v>
      </c>
      <c r="S85" s="28">
        <f>NETWORKDAYS(K85,L85,[1]Congés!C$2:C$160)</f>
        <v>5</v>
      </c>
      <c r="T85" s="26" t="s">
        <v>50</v>
      </c>
      <c r="U85" s="30">
        <v>42278</v>
      </c>
      <c r="V85" s="31" t="str">
        <f t="shared" si="8"/>
        <v>3) 5 jours</v>
      </c>
      <c r="W85" s="32" t="s">
        <v>59</v>
      </c>
      <c r="X85" s="32"/>
      <c r="Y85" s="31">
        <f t="shared" si="9"/>
        <v>8</v>
      </c>
      <c r="Z85" s="32"/>
    </row>
    <row r="86" spans="1:26">
      <c r="A86" s="3">
        <v>3493</v>
      </c>
      <c r="B86" s="21"/>
      <c r="C86" s="22"/>
      <c r="D86" s="22" t="str">
        <f>VLOOKUP(A86,'[1]BDD RH'!$A$9:$W$453,4,FALSE)</f>
        <v>s</v>
      </c>
      <c r="E86" s="22" t="str">
        <f>VLOOKUP(A86,'[1]BDD RH'!$A$9:$W$453,3,FALSE)</f>
        <v>H</v>
      </c>
      <c r="F86" s="22">
        <f>DATEDIF((VLOOKUP(A86,'[1]BDD RH'!$A$2:$W$485,7,FALSE)),K86,"y")</f>
        <v>49</v>
      </c>
      <c r="G86" s="22" t="str">
        <f t="shared" si="6"/>
        <v>41/50</v>
      </c>
      <c r="H86" s="22">
        <f>DATEDIF((VLOOKUP(A86,'[1]BDD RH'!$A$2:$W$485,11,FALSE)),K86,"y")</f>
        <v>25</v>
      </c>
      <c r="I86" s="22" t="str">
        <f t="shared" si="7"/>
        <v>21/25</v>
      </c>
      <c r="J86" s="3" t="s">
        <v>102</v>
      </c>
      <c r="K86" s="6">
        <v>42375</v>
      </c>
      <c r="L86" s="6">
        <v>42398</v>
      </c>
      <c r="M86" s="22">
        <f t="shared" si="10"/>
        <v>1</v>
      </c>
      <c r="N86" s="22">
        <f t="shared" si="10"/>
        <v>1</v>
      </c>
      <c r="O86" s="22">
        <f>IF(N86-M86=0,NETWORKDAYS(K86,L86,[1]Congés!$D$2:$D$26),NETWORKDAYS(K86,EOMONTH(K86,0),[1]Congés!$D$2:$D$26))</f>
        <v>18</v>
      </c>
      <c r="P86" s="22">
        <f>IF(N86-M86=0,0,IF(N86-M86=1,NETWORKDAYS(K86,L86,[1]Congés!$D$2:$D$160)-O86,IF(N86-M86=2,NETWORKDAYS(K86,EOMONTH(K86,1),[1]Congés!$D$2:$D$160)-O86,IF(N86-M86=3,NETWORKDAYS(K86,EOMONTH(K86,1),[1]Congés!$D$2:$D$160)-O86))))</f>
        <v>0</v>
      </c>
      <c r="Q86" s="22">
        <f>IF(N86-M86&lt;2,0,IF(N86-M86=2,NETWORKDAYS(K86,L86,[1]Congés!$D$2:$D$160)-P86-O86,IF(N86-M86=3,NETWORKDAYS(K86,EOMONTH(K86,2),[1]Congés!$D$2:$D$160)-P86-O86)))</f>
        <v>0</v>
      </c>
      <c r="R86" s="22">
        <f>IF(N86-M86&lt;3,0,NETWORKDAYS(K86,L86,[1]Congés!$D$2:$D$160)-Q86-P86-O86)</f>
        <v>0</v>
      </c>
      <c r="S86" s="22">
        <f>NETWORKDAYS(K86,L86,[1]Congés!C$2:C$160)</f>
        <v>18</v>
      </c>
      <c r="T86" t="s">
        <v>50</v>
      </c>
      <c r="U86" s="8">
        <v>42278</v>
      </c>
      <c r="V86" s="23" t="str">
        <f t="shared" si="8"/>
        <v>5) plus de 10 jours</v>
      </c>
      <c r="W86" t="s">
        <v>57</v>
      </c>
      <c r="Y86" s="23">
        <f t="shared" si="9"/>
        <v>24</v>
      </c>
    </row>
    <row r="87" spans="1:26">
      <c r="A87" s="3">
        <v>8111</v>
      </c>
      <c r="B87" s="21"/>
      <c r="C87" s="22"/>
      <c r="D87" s="22" t="str">
        <f>VLOOKUP(A87,'[1]BDD RH'!$A$9:$W$453,4,FALSE)</f>
        <v>T</v>
      </c>
      <c r="E87" s="22" t="str">
        <f>VLOOKUP(A87,'[1]BDD RH'!$A$9:$W$453,3,FALSE)</f>
        <v>H</v>
      </c>
      <c r="F87" s="22">
        <f>DATEDIF((VLOOKUP(A87,'[1]BDD RH'!$A$2:$W$485,7,FALSE)),K87,"y")</f>
        <v>45</v>
      </c>
      <c r="G87" s="22" t="str">
        <f t="shared" si="6"/>
        <v>41/50</v>
      </c>
      <c r="H87" s="22">
        <f>DATEDIF((VLOOKUP(A87,'[1]BDD RH'!$A$2:$W$485,11,FALSE)),K87,"y")</f>
        <v>0</v>
      </c>
      <c r="I87" s="22" t="str">
        <f t="shared" si="7"/>
        <v>&lt;2</v>
      </c>
      <c r="J87" s="3" t="s">
        <v>103</v>
      </c>
      <c r="K87" s="6">
        <v>42375</v>
      </c>
      <c r="L87" s="6">
        <v>42386</v>
      </c>
      <c r="M87" s="22">
        <f t="shared" si="10"/>
        <v>1</v>
      </c>
      <c r="N87" s="22">
        <f t="shared" si="10"/>
        <v>1</v>
      </c>
      <c r="O87" s="22">
        <f>IF(N87-M87=0,NETWORKDAYS(K87,L87,[1]Congés!$D$2:$D$26),NETWORKDAYS(K87,EOMONTH(K87,0),[1]Congés!$D$2:$D$26))</f>
        <v>8</v>
      </c>
      <c r="P87" s="22">
        <f>IF(N87-M87=0,0,IF(N87-M87=1,NETWORKDAYS(K87,L87,[1]Congés!$D$2:$D$160)-O87,IF(N87-M87=2,NETWORKDAYS(K87,EOMONTH(K87,1),[1]Congés!$D$2:$D$160)-O87,IF(N87-M87=3,NETWORKDAYS(K87,EOMONTH(K87,1),[1]Congés!$D$2:$D$160)-O87))))</f>
        <v>0</v>
      </c>
      <c r="Q87" s="22">
        <f>IF(N87-M87&lt;2,0,IF(N87-M87=2,NETWORKDAYS(K87,L87,[1]Congés!$D$2:$D$160)-P87-O87,IF(N87-M87=3,NETWORKDAYS(K87,EOMONTH(K87,2),[1]Congés!$D$2:$D$160)-P87-O87)))</f>
        <v>0</v>
      </c>
      <c r="R87" s="22">
        <f>IF(N87-M87&lt;3,0,NETWORKDAYS(K87,L87,[1]Congés!$D$2:$D$160)-Q87-P87-O87)</f>
        <v>0</v>
      </c>
      <c r="S87" s="22">
        <f>NETWORKDAYS(K87,L87,[1]Congés!C$2:C$160)</f>
        <v>8</v>
      </c>
      <c r="T87" t="s">
        <v>30</v>
      </c>
      <c r="V87" s="23" t="str">
        <f t="shared" si="8"/>
        <v>4) 6 à 10 jours</v>
      </c>
      <c r="W87" t="s">
        <v>61</v>
      </c>
      <c r="Y87" s="23">
        <f t="shared" si="9"/>
        <v>12</v>
      </c>
    </row>
    <row r="88" spans="1:26">
      <c r="A88" s="3">
        <v>15872</v>
      </c>
      <c r="B88" s="21"/>
      <c r="C88" s="22"/>
      <c r="D88" s="22" t="str">
        <f>VLOOKUP(A88,'[1]BDD RH'!$A$9:$W$453,4,FALSE)</f>
        <v>c</v>
      </c>
      <c r="E88" s="22" t="str">
        <f>VLOOKUP(A88,'[1]BDD RH'!$A$9:$W$453,3,FALSE)</f>
        <v>F</v>
      </c>
      <c r="F88" s="22">
        <f>DATEDIF((VLOOKUP(A88,'[1]BDD RH'!$A$2:$W$485,7,FALSE)),K88,"y")</f>
        <v>55</v>
      </c>
      <c r="G88" s="22" t="str">
        <f t="shared" si="6"/>
        <v>51/60</v>
      </c>
      <c r="H88" s="22">
        <f>DATEDIF((VLOOKUP(A88,'[1]BDD RH'!$A$2:$W$485,11,FALSE)),K88,"y")</f>
        <v>10</v>
      </c>
      <c r="I88" s="22" t="str">
        <f t="shared" si="7"/>
        <v>6/10</v>
      </c>
      <c r="J88" s="3" t="s">
        <v>104</v>
      </c>
      <c r="K88" s="6">
        <v>42370</v>
      </c>
      <c r="L88" s="6">
        <v>42372</v>
      </c>
      <c r="M88" s="22">
        <f t="shared" si="10"/>
        <v>1</v>
      </c>
      <c r="N88" s="22">
        <f t="shared" si="10"/>
        <v>1</v>
      </c>
      <c r="O88" s="22">
        <f>IF(N88-M88=0,NETWORKDAYS(K88,L88,[1]Congés!$D$2:$D$26),NETWORKDAYS(K88,EOMONTH(K88,0),[1]Congés!$D$2:$D$26))</f>
        <v>1</v>
      </c>
      <c r="P88" s="22">
        <f>IF(N88-M88=0,0,IF(N88-M88=1,NETWORKDAYS(K88,L88,[1]Congés!$D$2:$D$160)-O88,IF(N88-M88=2,NETWORKDAYS(K88,EOMONTH(K88,1),[1]Congés!$D$2:$D$160)-O88,IF(N88-M88=3,NETWORKDAYS(K88,EOMONTH(K88,1),[1]Congés!$D$2:$D$160)-O88))))</f>
        <v>0</v>
      </c>
      <c r="Q88" s="22">
        <f>IF(N88-M88&lt;2,0,IF(N88-M88=2,NETWORKDAYS(K88,L88,[1]Congés!$D$2:$D$160)-P88-O88,IF(N88-M88=3,NETWORKDAYS(K88,EOMONTH(K88,2),[1]Congés!$D$2:$D$160)-P88-O88)))</f>
        <v>0</v>
      </c>
      <c r="R88" s="22">
        <f>IF(N88-M88&lt;3,0,NETWORKDAYS(K88,L88,[1]Congés!$D$2:$D$160)-Q88-P88-O88)</f>
        <v>0</v>
      </c>
      <c r="S88" s="22">
        <f>NETWORKDAYS(K88,L88,[1]Congés!C$2:C$160)</f>
        <v>0</v>
      </c>
      <c r="T88" t="s">
        <v>30</v>
      </c>
      <c r="U88" s="8">
        <v>42338</v>
      </c>
      <c r="V88" s="23" t="str">
        <f t="shared" si="8"/>
        <v>1) 1 à 2 jours</v>
      </c>
      <c r="W88" t="s">
        <v>55</v>
      </c>
      <c r="X88" s="24">
        <v>42402</v>
      </c>
      <c r="Y88" s="23">
        <f t="shared" si="9"/>
        <v>3</v>
      </c>
    </row>
    <row r="89" spans="1:26">
      <c r="A89" s="3">
        <v>15363</v>
      </c>
      <c r="B89" s="21"/>
      <c r="C89" s="22"/>
      <c r="D89" s="22" t="str">
        <f>VLOOKUP(A89,'[1]BDD RH'!$A$9:$W$453,4,FALSE)</f>
        <v>t</v>
      </c>
      <c r="E89" s="22" t="str">
        <f>VLOOKUP(A89,'[1]BDD RH'!$A$9:$W$453,3,FALSE)</f>
        <v>F</v>
      </c>
      <c r="F89" s="22">
        <f>DATEDIF((VLOOKUP(A89,'[1]BDD RH'!$A$2:$W$485,7,FALSE)),K89,"y")</f>
        <v>31</v>
      </c>
      <c r="G89" s="22" t="str">
        <f t="shared" si="6"/>
        <v>31/40</v>
      </c>
      <c r="H89" s="22">
        <f>DATEDIF((VLOOKUP(A89,'[1]BDD RH'!$A$2:$W$485,11,FALSE)),K89,"y")</f>
        <v>8</v>
      </c>
      <c r="I89" s="22" t="str">
        <f t="shared" si="7"/>
        <v>6/10</v>
      </c>
      <c r="K89" s="6">
        <v>42370</v>
      </c>
      <c r="L89" s="6">
        <v>42378</v>
      </c>
      <c r="M89" s="22">
        <f t="shared" si="10"/>
        <v>1</v>
      </c>
      <c r="N89" s="22">
        <f t="shared" si="10"/>
        <v>1</v>
      </c>
      <c r="O89" s="22">
        <f>IF(N89-M89=0,NETWORKDAYS(K89,L89,[1]Congés!$D$2:$D$26),NETWORKDAYS(K89,EOMONTH(K89,0),[1]Congés!$D$2:$D$26))</f>
        <v>6</v>
      </c>
      <c r="P89" s="22">
        <f>IF(N89-M89=0,0,IF(N89-M89=1,NETWORKDAYS(K89,L89,[1]Congés!$D$2:$D$160)-O89,IF(N89-M89=2,NETWORKDAYS(K89,EOMONTH(K89,1),[1]Congés!$D$2:$D$160)-O89,IF(N89-M89=3,NETWORKDAYS(K89,EOMONTH(K89,1),[1]Congés!$D$2:$D$160)-O89))))</f>
        <v>0</v>
      </c>
      <c r="Q89" s="22">
        <f>IF(N89-M89&lt;2,0,IF(N89-M89=2,NETWORKDAYS(K89,L89,[1]Congés!$D$2:$D$160)-P89-O89,IF(N89-M89=3,NETWORKDAYS(K89,EOMONTH(K89,2),[1]Congés!$D$2:$D$160)-P89-O89)))</f>
        <v>0</v>
      </c>
      <c r="R89" s="22">
        <f>IF(N89-M89&lt;3,0,NETWORKDAYS(K89,L89,[1]Congés!$D$2:$D$160)-Q89-P89-O89)</f>
        <v>0</v>
      </c>
      <c r="S89" s="22">
        <f>NETWORKDAYS(K89,L89,[1]Congés!C$2:C$160)</f>
        <v>5</v>
      </c>
      <c r="T89" t="s">
        <v>32</v>
      </c>
      <c r="U89" s="8">
        <v>42683</v>
      </c>
      <c r="V89" s="23" t="str">
        <f t="shared" si="8"/>
        <v>3) 5 jours</v>
      </c>
      <c r="W89"/>
      <c r="Y89" s="23">
        <f t="shared" si="9"/>
        <v>9</v>
      </c>
    </row>
    <row r="90" spans="1:26">
      <c r="A90" s="3">
        <v>15363</v>
      </c>
      <c r="B90" s="21"/>
      <c r="C90" s="35"/>
      <c r="D90" s="35" t="str">
        <f>VLOOKUP(A90,'[1]BDD RH'!$A$9:$W$453,4,FALSE)</f>
        <v>t</v>
      </c>
      <c r="E90" s="35" t="str">
        <f>VLOOKUP(A90,'[1]BDD RH'!$A$9:$W$453,3,FALSE)</f>
        <v>F</v>
      </c>
      <c r="F90" s="35">
        <f>DATEDIF((VLOOKUP(A90,'[1]BDD RH'!$A$2:$W$485,7,FALSE)),K90,"y")</f>
        <v>31</v>
      </c>
      <c r="G90" s="35" t="str">
        <f t="shared" si="6"/>
        <v>31/40</v>
      </c>
      <c r="H90" s="35">
        <f>DATEDIF((VLOOKUP(A90,'[1]BDD RH'!$A$2:$W$485,11,FALSE)),K90,"y")</f>
        <v>8</v>
      </c>
      <c r="I90" s="35" t="str">
        <f t="shared" si="7"/>
        <v>6/10</v>
      </c>
      <c r="J90" s="34"/>
      <c r="K90" s="36">
        <v>42376</v>
      </c>
      <c r="L90" s="42">
        <v>42438</v>
      </c>
      <c r="M90" s="22">
        <f t="shared" si="10"/>
        <v>1</v>
      </c>
      <c r="N90" s="22">
        <f t="shared" si="10"/>
        <v>3</v>
      </c>
      <c r="O90" s="22">
        <f>IF(N90-M90=0,NETWORKDAYS(K90,L90,[1]Congés!$D$2:$D$26),NETWORKDAYS(K90,EOMONTH(K90,0),[1]Congés!$D$2:$D$26))</f>
        <v>17</v>
      </c>
      <c r="P90" s="22">
        <f>IF(N90-M90=0,0,IF(N90-M90=1,NETWORKDAYS(K90,L90,[1]Congés!$D$2:$D$160)-O90,IF(N90-M90=2,NETWORKDAYS(K90,EOMONTH(K90,1),[1]Congés!$D$2:$D$160)-O90,IF(N90-M90=3,NETWORKDAYS(K90,EOMONTH(K90,1),[1]Congés!$D$2:$D$160)-O90))))</f>
        <v>21</v>
      </c>
      <c r="Q90" s="22">
        <f>IF(N90-M90&lt;2,0,IF(N90-M90=2,NETWORKDAYS(K90,L90,[1]Congés!$D$2:$D$160)-P90-O90,IF(N90-M90=3,NETWORKDAYS(K90,EOMONTH(K90,2),[1]Congés!$D$2:$D$160)-P90-O90)))</f>
        <v>7</v>
      </c>
      <c r="R90" s="22">
        <f>IF(N90-M90&lt;3,0,NETWORKDAYS(K90,L90,[1]Congés!$D$2:$D$160)-Q90-P90-O90)</f>
        <v>0</v>
      </c>
      <c r="S90" s="22">
        <f>NETWORKDAYS(K90,L90,[1]Congés!C$2:C$160)</f>
        <v>45</v>
      </c>
      <c r="T90" t="s">
        <v>32</v>
      </c>
      <c r="U90" s="8">
        <v>42683</v>
      </c>
      <c r="V90" s="23" t="str">
        <f t="shared" si="8"/>
        <v>5) plus de 10 jours</v>
      </c>
      <c r="W90"/>
      <c r="Y90" s="23">
        <f t="shared" si="9"/>
        <v>63</v>
      </c>
    </row>
    <row r="91" spans="1:26">
      <c r="A91" s="3">
        <v>10509</v>
      </c>
      <c r="B91" s="21"/>
      <c r="C91" s="22"/>
      <c r="D91" s="22" t="str">
        <f>VLOOKUP(A91,'[1]BDD RH'!$A$9:$W$453,4,FALSE)</f>
        <v>t</v>
      </c>
      <c r="E91" s="22" t="str">
        <f>VLOOKUP(A91,'[1]BDD RH'!$A$9:$W$453,3,FALSE)</f>
        <v>F</v>
      </c>
      <c r="F91" s="22">
        <f>DATEDIF((VLOOKUP(A91,'[1]BDD RH'!$A$2:$W$485,7,FALSE)),K91,"y")</f>
        <v>38</v>
      </c>
      <c r="G91" s="22" t="str">
        <f t="shared" si="6"/>
        <v>31/40</v>
      </c>
      <c r="H91" s="22">
        <f>DATEDIF((VLOOKUP(A91,'[1]BDD RH'!$A$2:$W$485,11,FALSE)),K91,"y")</f>
        <v>13</v>
      </c>
      <c r="I91" s="22" t="str">
        <f t="shared" si="7"/>
        <v>11/15</v>
      </c>
      <c r="J91" s="3" t="s">
        <v>105</v>
      </c>
      <c r="K91" s="6">
        <v>42394</v>
      </c>
      <c r="L91" s="6">
        <v>42395</v>
      </c>
      <c r="M91" s="22">
        <f t="shared" si="10"/>
        <v>1</v>
      </c>
      <c r="N91" s="22">
        <f t="shared" si="10"/>
        <v>1</v>
      </c>
      <c r="O91" s="22">
        <f>IF(N91-M91=0,NETWORKDAYS(K91,L91,[1]Congés!$D$2:$D$26),NETWORKDAYS(K91,EOMONTH(K91,0),[1]Congés!$D$2:$D$26))</f>
        <v>2</v>
      </c>
      <c r="P91" s="22">
        <f>IF(N91-M91=0,0,IF(N91-M91=1,NETWORKDAYS(K91,L91,[1]Congés!$D$2:$D$160)-O91,IF(N91-M91=2,NETWORKDAYS(K91,EOMONTH(K91,1),[1]Congés!$D$2:$D$160)-O91,IF(N91-M91=3,NETWORKDAYS(K91,EOMONTH(K91,1),[1]Congés!$D$2:$D$160)-O91))))</f>
        <v>0</v>
      </c>
      <c r="Q91" s="22">
        <f>IF(N91-M91&lt;2,0,IF(N91-M91=2,NETWORKDAYS(K91,L91,[1]Congés!$D$2:$D$160)-P91-O91,IF(N91-M91=3,NETWORKDAYS(K91,EOMONTH(K91,2),[1]Congés!$D$2:$D$160)-P91-O91)))</f>
        <v>0</v>
      </c>
      <c r="R91" s="22">
        <f>IF(N91-M91&lt;3,0,NETWORKDAYS(K91,L91,[1]Congés!$D$2:$D$160)-Q91-P91-O91)</f>
        <v>0</v>
      </c>
      <c r="S91" s="22">
        <f>NETWORKDAYS(K91,L91,[1]Congés!C$2:C$160)</f>
        <v>2</v>
      </c>
      <c r="T91" t="s">
        <v>30</v>
      </c>
      <c r="V91" s="23" t="str">
        <f t="shared" si="8"/>
        <v>1) 1 à 2 jours</v>
      </c>
      <c r="W91" t="s">
        <v>61</v>
      </c>
      <c r="Y91" s="23">
        <f t="shared" si="9"/>
        <v>2</v>
      </c>
    </row>
    <row r="92" spans="1:26">
      <c r="A92" s="3">
        <v>18291</v>
      </c>
      <c r="B92" s="21"/>
      <c r="C92" s="22"/>
      <c r="D92" s="22" t="str">
        <f>VLOOKUP(A92,'[1]BDD RH'!$A$9:$W$453,4,FALSE)</f>
        <v>t</v>
      </c>
      <c r="E92" s="22" t="str">
        <f>VLOOKUP(A92,'[1]BDD RH'!$A$9:$W$453,3,FALSE)</f>
        <v>F</v>
      </c>
      <c r="F92" s="22">
        <f>DATEDIF((VLOOKUP(A92,'[1]BDD RH'!$A$2:$W$485,7,FALSE)),K92,"y")</f>
        <v>39</v>
      </c>
      <c r="G92" s="22" t="str">
        <f t="shared" si="6"/>
        <v>31/40</v>
      </c>
      <c r="H92" s="22">
        <f>DATEDIF((VLOOKUP(A92,'[1]BDD RH'!$A$2:$W$485,11,FALSE)),K92,"y")</f>
        <v>7</v>
      </c>
      <c r="I92" s="22" t="str">
        <f t="shared" si="7"/>
        <v>6/10</v>
      </c>
      <c r="J92" s="3" t="s">
        <v>106</v>
      </c>
      <c r="K92" s="6">
        <v>42380</v>
      </c>
      <c r="L92" s="6">
        <v>42384</v>
      </c>
      <c r="M92" s="22">
        <f t="shared" si="10"/>
        <v>1</v>
      </c>
      <c r="N92" s="22">
        <f t="shared" si="10"/>
        <v>1</v>
      </c>
      <c r="O92" s="22">
        <f>IF(N92-M92=0,NETWORKDAYS(K92,L92,[1]Congés!$D$2:$D$26),NETWORKDAYS(K92,EOMONTH(K92,0),[1]Congés!$D$2:$D$26))</f>
        <v>5</v>
      </c>
      <c r="P92" s="22">
        <f>IF(N92-M92=0,0,IF(N92-M92=1,NETWORKDAYS(K92,L92,[1]Congés!$D$2:$D$160)-O92,IF(N92-M92=2,NETWORKDAYS(K92,EOMONTH(K92,1),[1]Congés!$D$2:$D$160)-O92,IF(N92-M92=3,NETWORKDAYS(K92,EOMONTH(K92,1),[1]Congés!$D$2:$D$160)-O92))))</f>
        <v>0</v>
      </c>
      <c r="Q92" s="22">
        <f>IF(N92-M92&lt;2,0,IF(N92-M92=2,NETWORKDAYS(K92,L92,[1]Congés!$D$2:$D$160)-P92-O92,IF(N92-M92=3,NETWORKDAYS(K92,EOMONTH(K92,2),[1]Congés!$D$2:$D$160)-P92-O92)))</f>
        <v>0</v>
      </c>
      <c r="R92" s="22">
        <f>IF(N92-M92&lt;3,0,NETWORKDAYS(K92,L92,[1]Congés!$D$2:$D$160)-Q92-P92-O92)</f>
        <v>0</v>
      </c>
      <c r="S92" s="22">
        <f>NETWORKDAYS(K92,L92,[1]Congés!C$2:C$160)</f>
        <v>5</v>
      </c>
      <c r="T92" s="18" t="s">
        <v>39</v>
      </c>
      <c r="U92" s="8">
        <v>42380</v>
      </c>
      <c r="V92" s="23" t="str">
        <f t="shared" si="8"/>
        <v>3) 5 jours</v>
      </c>
      <c r="W92" t="s">
        <v>59</v>
      </c>
      <c r="Y92" s="23">
        <f t="shared" si="9"/>
        <v>5</v>
      </c>
    </row>
    <row r="93" spans="1:26">
      <c r="A93" s="3">
        <v>18291</v>
      </c>
      <c r="B93" s="21"/>
      <c r="C93" s="22"/>
      <c r="D93" s="22" t="str">
        <f>VLOOKUP(A93,'[1]BDD RH'!$A$9:$W$453,4,FALSE)</f>
        <v>t</v>
      </c>
      <c r="E93" s="22" t="str">
        <f>VLOOKUP(A93,'[1]BDD RH'!$A$9:$W$453,3,FALSE)</f>
        <v>F</v>
      </c>
      <c r="F93" s="22">
        <f>DATEDIF((VLOOKUP(A93,'[1]BDD RH'!$A$2:$W$485,7,FALSE)),K93,"y")</f>
        <v>39</v>
      </c>
      <c r="G93" s="22" t="str">
        <f t="shared" si="6"/>
        <v>31/40</v>
      </c>
      <c r="H93" s="22">
        <f>DATEDIF((VLOOKUP(A93,'[1]BDD RH'!$A$2:$W$485,11,FALSE)),K93,"y")</f>
        <v>7</v>
      </c>
      <c r="I93" s="22" t="str">
        <f t="shared" si="7"/>
        <v>6/10</v>
      </c>
      <c r="J93" s="3" t="s">
        <v>106</v>
      </c>
      <c r="K93" s="6">
        <v>42387</v>
      </c>
      <c r="L93" s="6">
        <v>42398</v>
      </c>
      <c r="M93" s="22">
        <f t="shared" si="10"/>
        <v>1</v>
      </c>
      <c r="N93" s="22">
        <f t="shared" si="10"/>
        <v>1</v>
      </c>
      <c r="O93" s="22">
        <f>IF(N93-M93=0,NETWORKDAYS(K93,L93,[1]Congés!$D$2:$D$26),NETWORKDAYS(K93,EOMONTH(K93,0),[1]Congés!$D$2:$D$26))</f>
        <v>10</v>
      </c>
      <c r="P93" s="22">
        <f>IF(N93-M93=0,0,IF(N93-M93=1,NETWORKDAYS(K93,L93,[1]Congés!$D$2:$D$160)-O93,IF(N93-M93=2,NETWORKDAYS(K93,EOMONTH(K93,1),[1]Congés!$D$2:$D$160)-O93,IF(N93-M93=3,NETWORKDAYS(K93,EOMONTH(K93,1),[1]Congés!$D$2:$D$160)-O93))))</f>
        <v>0</v>
      </c>
      <c r="Q93" s="22">
        <f>IF(N93-M93&lt;2,0,IF(N93-M93=2,NETWORKDAYS(K93,L93,[1]Congés!$D$2:$D$160)-P93-O93,IF(N93-M93=3,NETWORKDAYS(K93,EOMONTH(K93,2),[1]Congés!$D$2:$D$160)-P93-O93)))</f>
        <v>0</v>
      </c>
      <c r="R93" s="22">
        <f>IF(N93-M93&lt;3,0,NETWORKDAYS(K93,L93,[1]Congés!$D$2:$D$160)-Q93-P93-O93)</f>
        <v>0</v>
      </c>
      <c r="S93" s="22">
        <f>NETWORKDAYS(K93,L93,[1]Congés!C$2:C$160)</f>
        <v>10</v>
      </c>
      <c r="T93" s="18" t="s">
        <v>39</v>
      </c>
      <c r="U93" s="8">
        <v>42380</v>
      </c>
      <c r="V93" s="23" t="str">
        <f t="shared" si="8"/>
        <v>4) 6 à 10 jours</v>
      </c>
      <c r="W93" t="s">
        <v>59</v>
      </c>
      <c r="Y93" s="23">
        <f t="shared" si="9"/>
        <v>12</v>
      </c>
    </row>
    <row r="94" spans="1:26">
      <c r="A94" s="3">
        <v>18291</v>
      </c>
      <c r="B94" s="21"/>
      <c r="C94" s="22"/>
      <c r="D94" s="22" t="str">
        <f>VLOOKUP(A94,'[1]BDD RH'!$A$9:$W$453,4,FALSE)</f>
        <v>t</v>
      </c>
      <c r="E94" s="22" t="str">
        <f>VLOOKUP(A94,'[1]BDD RH'!$A$9:$W$453,3,FALSE)</f>
        <v>F</v>
      </c>
      <c r="F94" s="22">
        <f>DATEDIF((VLOOKUP(A94,'[1]BDD RH'!$A$2:$W$485,7,FALSE)),K94,"y")</f>
        <v>39</v>
      </c>
      <c r="G94" s="22" t="str">
        <f t="shared" si="6"/>
        <v>31/40</v>
      </c>
      <c r="H94" s="22">
        <f>DATEDIF((VLOOKUP(A94,'[1]BDD RH'!$A$2:$W$485,11,FALSE)),K94,"y")</f>
        <v>7</v>
      </c>
      <c r="I94" s="22" t="str">
        <f t="shared" si="7"/>
        <v>6/10</v>
      </c>
      <c r="J94" s="3" t="s">
        <v>106</v>
      </c>
      <c r="K94" s="6">
        <v>42399</v>
      </c>
      <c r="L94" s="6">
        <v>42412</v>
      </c>
      <c r="M94" s="22">
        <f t="shared" si="10"/>
        <v>1</v>
      </c>
      <c r="N94" s="22">
        <f t="shared" si="10"/>
        <v>2</v>
      </c>
      <c r="O94" s="22">
        <f>IF(N94-M94=0,NETWORKDAYS(K94,L94,[1]Congés!$D$2:$D$26),NETWORKDAYS(K94,EOMONTH(K94,0),[1]Congés!$D$2:$D$26))</f>
        <v>0</v>
      </c>
      <c r="P94" s="22">
        <f>IF(N94-M94=0,0,IF(N94-M94=1,NETWORKDAYS(K94,L94,[1]Congés!$D$2:$D$160)-O94,IF(N94-M94=2,NETWORKDAYS(K94,EOMONTH(K94,1),[1]Congés!$D$2:$D$160)-O94,IF(N94-M94=3,NETWORKDAYS(K94,EOMONTH(K94,1),[1]Congés!$D$2:$D$160)-O94))))</f>
        <v>10</v>
      </c>
      <c r="Q94" s="22">
        <f>IF(N94-M94&lt;2,0,IF(N94-M94=2,NETWORKDAYS(K94,L94,[1]Congés!$D$2:$D$160)-P94-O94,IF(N94-M94=3,NETWORKDAYS(K94,EOMONTH(K94,2),[1]Congés!$D$2:$D$160)-P94-O94)))</f>
        <v>0</v>
      </c>
      <c r="R94" s="22">
        <f>IF(N94-M94&lt;3,0,NETWORKDAYS(K94,L94,[1]Congés!$D$2:$D$160)-Q94-P94-O94)</f>
        <v>0</v>
      </c>
      <c r="S94" s="22">
        <f>NETWORKDAYS(K94,L94,[1]Congés!C$2:C$160)</f>
        <v>10</v>
      </c>
      <c r="T94" s="18" t="s">
        <v>39</v>
      </c>
      <c r="U94" s="8">
        <v>42380</v>
      </c>
      <c r="V94" s="23" t="str">
        <f t="shared" si="8"/>
        <v>4) 6 à 10 jours</v>
      </c>
      <c r="W94" t="s">
        <v>57</v>
      </c>
      <c r="Y94" s="23">
        <f t="shared" si="9"/>
        <v>14</v>
      </c>
    </row>
    <row r="95" spans="1:26">
      <c r="A95" s="3">
        <v>18392</v>
      </c>
      <c r="B95" s="21"/>
      <c r="C95" s="22"/>
      <c r="D95" s="22" t="str">
        <f>VLOOKUP(A95,'[1]BDD RH'!$A$9:$W$453,4,FALSE)</f>
        <v>c</v>
      </c>
      <c r="E95" s="22" t="str">
        <f>VLOOKUP(A95,'[1]BDD RH'!$A$9:$W$453,3,FALSE)</f>
        <v>F</v>
      </c>
      <c r="F95" s="22">
        <f>DATEDIF((VLOOKUP(A95,'[1]BDD RH'!$A$2:$W$485,7,FALSE)),K95,"y")</f>
        <v>37</v>
      </c>
      <c r="G95" s="22" t="str">
        <f t="shared" si="6"/>
        <v>31/40</v>
      </c>
      <c r="H95" s="22">
        <f>DATEDIF((VLOOKUP(A95,'[1]BDD RH'!$A$2:$W$485,11,FALSE)),K95,"y")</f>
        <v>7</v>
      </c>
      <c r="I95" s="22" t="str">
        <f t="shared" si="7"/>
        <v>6/10</v>
      </c>
      <c r="J95" s="3" t="s">
        <v>107</v>
      </c>
      <c r="K95" s="6">
        <v>42380</v>
      </c>
      <c r="L95" s="6">
        <v>42381</v>
      </c>
      <c r="M95" s="22">
        <f t="shared" si="10"/>
        <v>1</v>
      </c>
      <c r="N95" s="22">
        <f t="shared" si="10"/>
        <v>1</v>
      </c>
      <c r="O95" s="22">
        <f>IF(N95-M95=0,NETWORKDAYS(K95,L95,[1]Congés!$D$2:$D$26),NETWORKDAYS(K95,EOMONTH(K95,0),[1]Congés!$D$2:$D$26))</f>
        <v>2</v>
      </c>
      <c r="P95" s="22">
        <f>IF(N95-M95=0,0,IF(N95-M95=1,NETWORKDAYS(K95,L95,[1]Congés!$D$2:$D$160)-O95,IF(N95-M95=2,NETWORKDAYS(K95,EOMONTH(K95,1),[1]Congés!$D$2:$D$160)-O95,IF(N95-M95=3,NETWORKDAYS(K95,EOMONTH(K95,1),[1]Congés!$D$2:$D$160)-O95))))</f>
        <v>0</v>
      </c>
      <c r="Q95" s="22">
        <f>IF(N95-M95&lt;2,0,IF(N95-M95=2,NETWORKDAYS(K95,L95,[1]Congés!$D$2:$D$160)-P95-O95,IF(N95-M95=3,NETWORKDAYS(K95,EOMONTH(K95,2),[1]Congés!$D$2:$D$160)-P95-O95)))</f>
        <v>0</v>
      </c>
      <c r="R95" s="22">
        <f>IF(N95-M95&lt;3,0,NETWORKDAYS(K95,L95,[1]Congés!$D$2:$D$160)-Q95-P95-O95)</f>
        <v>0</v>
      </c>
      <c r="S95" s="22">
        <f>NETWORKDAYS(K95,L95,[1]Congés!C$2:C$160)</f>
        <v>2</v>
      </c>
      <c r="T95" t="s">
        <v>30</v>
      </c>
      <c r="V95" s="23" t="str">
        <f t="shared" si="8"/>
        <v>1) 1 à 2 jours</v>
      </c>
      <c r="W95" t="s">
        <v>61</v>
      </c>
      <c r="Y95" s="23">
        <f t="shared" si="9"/>
        <v>2</v>
      </c>
    </row>
    <row r="96" spans="1:26">
      <c r="A96" s="3">
        <v>15875</v>
      </c>
      <c r="B96" s="33"/>
      <c r="C96" s="22"/>
      <c r="D96" s="22" t="str">
        <f>VLOOKUP(A96,'[1]BDD RH'!$A$9:$W$453,4,FALSE)</f>
        <v>c</v>
      </c>
      <c r="E96" s="22" t="str">
        <f>VLOOKUP(A96,'[1]BDD RH'!$A$9:$W$453,3,FALSE)</f>
        <v>H</v>
      </c>
      <c r="F96" s="22">
        <f>DATEDIF((VLOOKUP(A96,'[1]BDD RH'!$A$2:$W$485,7,FALSE)),K96,"y")</f>
        <v>33</v>
      </c>
      <c r="G96" s="22" t="str">
        <f t="shared" si="6"/>
        <v>31/40</v>
      </c>
      <c r="H96" s="22">
        <f>DATEDIF((VLOOKUP(A96,'[1]BDD RH'!$A$2:$W$485,11,FALSE)),K96,"y")</f>
        <v>10</v>
      </c>
      <c r="I96" s="22" t="str">
        <f t="shared" si="7"/>
        <v>6/10</v>
      </c>
      <c r="J96" s="3" t="s">
        <v>108</v>
      </c>
      <c r="K96" s="6">
        <v>42402</v>
      </c>
      <c r="L96" s="6">
        <v>42407</v>
      </c>
      <c r="M96" s="22">
        <f t="shared" si="10"/>
        <v>2</v>
      </c>
      <c r="N96" s="22">
        <f t="shared" si="10"/>
        <v>2</v>
      </c>
      <c r="O96" s="22">
        <f>IF(N96-M96=0,NETWORKDAYS(K96,L96,[1]Congés!$D$2:$D$26),NETWORKDAYS(K96,EOMONTH(K96,0),[1]Congés!$D$2:$D$26))</f>
        <v>4</v>
      </c>
      <c r="P96" s="22">
        <f>IF(N96-M96=0,0,IF(N96-M96=1,NETWORKDAYS(K96,L96,[1]Congés!$D$2:$D$160)-O96,IF(N96-M96=2,NETWORKDAYS(K96,EOMONTH(K96,1),[1]Congés!$D$2:$D$160)-O96,IF(N96-M96=3,NETWORKDAYS(K96,EOMONTH(K96,1),[1]Congés!$D$2:$D$160)-O96))))</f>
        <v>0</v>
      </c>
      <c r="Q96" s="22">
        <f>IF(N96-M96&lt;2,0,IF(N96-M96=2,NETWORKDAYS(K96,L96,[1]Congés!$D$2:$D$160)-P96-O96,IF(N96-M96=3,NETWORKDAYS(K96,EOMONTH(K96,2),[1]Congés!$D$2:$D$160)-P96-O96)))</f>
        <v>0</v>
      </c>
      <c r="R96" s="22">
        <f>IF(N96-M96&lt;3,0,NETWORKDAYS(K96,L96,[1]Congés!$D$2:$D$160)-Q96-P96-O96)</f>
        <v>0</v>
      </c>
      <c r="S96" s="22">
        <f>NETWORKDAYS(K96,L96,[1]Congés!C$2:C$160)</f>
        <v>4</v>
      </c>
      <c r="T96" t="s">
        <v>30</v>
      </c>
      <c r="V96" s="23" t="str">
        <f t="shared" si="8"/>
        <v>2) 3 à 4 jours</v>
      </c>
      <c r="W96" t="s">
        <v>61</v>
      </c>
      <c r="Y96" s="23">
        <f t="shared" si="9"/>
        <v>6</v>
      </c>
    </row>
    <row r="97" spans="1:26">
      <c r="A97" s="3">
        <v>3434</v>
      </c>
      <c r="B97" s="21"/>
      <c r="C97" s="22"/>
      <c r="D97" s="22" t="str">
        <f>VLOOKUP(A97,'[1]BDD RH'!$A$9:$W$453,4,FALSE)</f>
        <v>t</v>
      </c>
      <c r="E97" s="22" t="str">
        <f>VLOOKUP(A97,'[1]BDD RH'!$A$9:$W$453,3,FALSE)</f>
        <v>F</v>
      </c>
      <c r="F97" s="22">
        <f>DATEDIF((VLOOKUP(A97,'[1]BDD RH'!$A$2:$W$485,7,FALSE)),K97,"y")</f>
        <v>40</v>
      </c>
      <c r="G97" s="22" t="str">
        <f t="shared" si="6"/>
        <v>31/40</v>
      </c>
      <c r="H97" s="22">
        <f>DATEDIF((VLOOKUP(A97,'[1]BDD RH'!$A$2:$W$485,11,FALSE)),K97,"y")</f>
        <v>15</v>
      </c>
      <c r="I97" s="22" t="str">
        <f t="shared" si="7"/>
        <v>11/15</v>
      </c>
      <c r="J97" s="3" t="s">
        <v>109</v>
      </c>
      <c r="K97" s="6">
        <v>42389</v>
      </c>
      <c r="L97" s="6">
        <v>42398</v>
      </c>
      <c r="M97" s="22">
        <f t="shared" si="10"/>
        <v>1</v>
      </c>
      <c r="N97" s="22">
        <f t="shared" si="10"/>
        <v>1</v>
      </c>
      <c r="O97" s="22">
        <f>IF(N97-M97=0,NETWORKDAYS(K97,L97,[1]Congés!$D$2:$D$26),NETWORKDAYS(K97,EOMONTH(K97,0),[1]Congés!$D$2:$D$26))</f>
        <v>8</v>
      </c>
      <c r="P97" s="22">
        <f>IF(N97-M97=0,0,IF(N97-M97=1,NETWORKDAYS(K97,L97,[1]Congés!$D$2:$D$160)-O97,IF(N97-M97=2,NETWORKDAYS(K97,EOMONTH(K97,1),[1]Congés!$D$2:$D$160)-O97,IF(N97-M97=3,NETWORKDAYS(K97,EOMONTH(K97,1),[1]Congés!$D$2:$D$160)-O97))))</f>
        <v>0</v>
      </c>
      <c r="Q97" s="22">
        <f>IF(N97-M97&lt;2,0,IF(N97-M97=2,NETWORKDAYS(K97,L97,[1]Congés!$D$2:$D$160)-P97-O97,IF(N97-M97=3,NETWORKDAYS(K97,EOMONTH(K97,2),[1]Congés!$D$2:$D$160)-P97-O97)))</f>
        <v>0</v>
      </c>
      <c r="R97" s="22">
        <f>IF(N97-M97&lt;3,0,NETWORKDAYS(K97,L97,[1]Congés!$D$2:$D$160)-Q97-P97-O97)</f>
        <v>0</v>
      </c>
      <c r="S97" s="22">
        <f>NETWORKDAYS(K97,L97,[1]Congés!C$2:C$160)</f>
        <v>8</v>
      </c>
      <c r="T97" t="s">
        <v>30</v>
      </c>
      <c r="V97" s="23" t="str">
        <f t="shared" si="8"/>
        <v>4) 6 à 10 jours</v>
      </c>
      <c r="W97" t="s">
        <v>61</v>
      </c>
      <c r="Y97" s="23">
        <f t="shared" si="9"/>
        <v>10</v>
      </c>
    </row>
    <row r="98" spans="1:26">
      <c r="A98" s="3">
        <v>3559</v>
      </c>
      <c r="B98" s="21"/>
      <c r="C98" s="22"/>
      <c r="D98" s="22" t="str">
        <f>VLOOKUP(A98,'[1]BDD RH'!$A$9:$W$453,4,FALSE)</f>
        <v>t</v>
      </c>
      <c r="E98" s="22" t="str">
        <f>VLOOKUP(A98,'[1]BDD RH'!$A$9:$W$453,3,FALSE)</f>
        <v>F</v>
      </c>
      <c r="F98" s="22">
        <f>DATEDIF((VLOOKUP(A98,'[1]BDD RH'!$A$2:$W$485,7,FALSE)),K98,"y")</f>
        <v>43</v>
      </c>
      <c r="G98" s="22" t="str">
        <f t="shared" si="6"/>
        <v>41/50</v>
      </c>
      <c r="H98" s="22">
        <f>DATEDIF((VLOOKUP(A98,'[1]BDD RH'!$A$2:$W$485,11,FALSE)),K98,"y")</f>
        <v>25</v>
      </c>
      <c r="I98" s="22" t="str">
        <f t="shared" si="7"/>
        <v>21/25</v>
      </c>
      <c r="J98" s="3" t="s">
        <v>110</v>
      </c>
      <c r="K98" s="6">
        <v>42370</v>
      </c>
      <c r="L98" s="6">
        <v>42375</v>
      </c>
      <c r="M98" s="22">
        <f t="shared" si="10"/>
        <v>1</v>
      </c>
      <c r="N98" s="22">
        <f t="shared" si="10"/>
        <v>1</v>
      </c>
      <c r="O98" s="22">
        <f>IF(N98-M98=0,NETWORKDAYS(K98,L98,[1]Congés!$D$2:$D$26),NETWORKDAYS(K98,EOMONTH(K98,0),[1]Congés!$D$2:$D$26))</f>
        <v>4</v>
      </c>
      <c r="P98" s="22">
        <f>IF(N98-M98=0,0,IF(N98-M98=1,NETWORKDAYS(K98,L98,[1]Congés!$D$2:$D$160)-O98,IF(N98-M98=2,NETWORKDAYS(K98,EOMONTH(K98,1),[1]Congés!$D$2:$D$160)-O98,IF(N98-M98=3,NETWORKDAYS(K98,EOMONTH(K98,1),[1]Congés!$D$2:$D$160)-O98))))</f>
        <v>0</v>
      </c>
      <c r="Q98" s="22">
        <f>IF(N98-M98&lt;2,0,IF(N98-M98=2,NETWORKDAYS(K98,L98,[1]Congés!$D$2:$D$160)-P98-O98,IF(N98-M98=3,NETWORKDAYS(K98,EOMONTH(K98,2),[1]Congés!$D$2:$D$160)-P98-O98)))</f>
        <v>0</v>
      </c>
      <c r="R98" s="22">
        <f>IF(N98-M98&lt;3,0,NETWORKDAYS(K98,L98,[1]Congés!$D$2:$D$160)-Q98-P98-O98)</f>
        <v>0</v>
      </c>
      <c r="S98" s="22">
        <f>NETWORKDAYS(K98,L98,[1]Congés!C$2:C$160)</f>
        <v>3</v>
      </c>
      <c r="T98" s="18" t="s">
        <v>39</v>
      </c>
      <c r="U98" s="8">
        <v>42352</v>
      </c>
      <c r="V98" s="23" t="str">
        <f t="shared" si="8"/>
        <v>2) 3 à 4 jours</v>
      </c>
      <c r="W98" t="s">
        <v>59</v>
      </c>
      <c r="Y98" s="23">
        <f t="shared" si="9"/>
        <v>6</v>
      </c>
    </row>
    <row r="99" spans="1:26">
      <c r="A99" s="3">
        <v>3559</v>
      </c>
      <c r="B99" s="21"/>
      <c r="C99" s="22"/>
      <c r="D99" s="22" t="str">
        <f>VLOOKUP(A99,'[1]BDD RH'!$A$9:$W$453,4,FALSE)</f>
        <v>t</v>
      </c>
      <c r="E99" s="22" t="str">
        <f>VLOOKUP(A99,'[1]BDD RH'!$A$9:$W$453,3,FALSE)</f>
        <v>F</v>
      </c>
      <c r="F99" s="22">
        <f>DATEDIF((VLOOKUP(A99,'[1]BDD RH'!$A$2:$W$485,7,FALSE)),K99,"y")</f>
        <v>43</v>
      </c>
      <c r="G99" s="22" t="str">
        <f t="shared" si="6"/>
        <v>41/50</v>
      </c>
      <c r="H99" s="22">
        <f>DATEDIF((VLOOKUP(A99,'[1]BDD RH'!$A$2:$W$485,11,FALSE)),K99,"y")</f>
        <v>25</v>
      </c>
      <c r="I99" s="22" t="str">
        <f t="shared" si="7"/>
        <v>21/25</v>
      </c>
      <c r="J99" s="3" t="s">
        <v>110</v>
      </c>
      <c r="K99" s="6">
        <v>42376</v>
      </c>
      <c r="L99" s="6">
        <v>42396</v>
      </c>
      <c r="M99" s="22">
        <f t="shared" si="10"/>
        <v>1</v>
      </c>
      <c r="N99" s="22">
        <f t="shared" si="10"/>
        <v>1</v>
      </c>
      <c r="O99" s="22">
        <f>IF(N99-M99=0,NETWORKDAYS(K99,L99,[1]Congés!$D$2:$D$26),NETWORKDAYS(K99,EOMONTH(K99,0),[1]Congés!$D$2:$D$26))</f>
        <v>15</v>
      </c>
      <c r="P99" s="22">
        <f>IF(N99-M99=0,0,IF(N99-M99=1,NETWORKDAYS(K99,L99,[1]Congés!$D$2:$D$160)-O99,IF(N99-M99=2,NETWORKDAYS(K99,EOMONTH(K99,1),[1]Congés!$D$2:$D$160)-O99,IF(N99-M99=3,NETWORKDAYS(K99,EOMONTH(K99,1),[1]Congés!$D$2:$D$160)-O99))))</f>
        <v>0</v>
      </c>
      <c r="Q99" s="22">
        <f>IF(N99-M99&lt;2,0,IF(N99-M99=2,NETWORKDAYS(K99,L99,[1]Congés!$D$2:$D$160)-P99-O99,IF(N99-M99=3,NETWORKDAYS(K99,EOMONTH(K99,2),[1]Congés!$D$2:$D$160)-P99-O99)))</f>
        <v>0</v>
      </c>
      <c r="R99" s="22">
        <f>IF(N99-M99&lt;3,0,NETWORKDAYS(K99,L99,[1]Congés!$D$2:$D$160)-Q99-P99-O99)</f>
        <v>0</v>
      </c>
      <c r="S99" s="22">
        <f>NETWORKDAYS(K99,L99,[1]Congés!C$2:C$160)</f>
        <v>15</v>
      </c>
      <c r="T99" s="18" t="s">
        <v>39</v>
      </c>
      <c r="U99" s="8">
        <v>42352</v>
      </c>
      <c r="V99" s="23" t="str">
        <f t="shared" si="8"/>
        <v>5) plus de 10 jours</v>
      </c>
      <c r="W99" t="s">
        <v>59</v>
      </c>
      <c r="Y99" s="23">
        <f t="shared" si="9"/>
        <v>21</v>
      </c>
    </row>
    <row r="100" spans="1:26">
      <c r="A100" s="3">
        <v>3559</v>
      </c>
      <c r="B100" s="21"/>
      <c r="C100" s="22"/>
      <c r="D100" s="22" t="str">
        <f>VLOOKUP(A100,'[1]BDD RH'!$A$9:$W$453,4,FALSE)</f>
        <v>t</v>
      </c>
      <c r="E100" s="22" t="str">
        <f>VLOOKUP(A100,'[1]BDD RH'!$A$9:$W$453,3,FALSE)</f>
        <v>F</v>
      </c>
      <c r="F100" s="22">
        <f>DATEDIF((VLOOKUP(A100,'[1]BDD RH'!$A$2:$W$485,7,FALSE)),K100,"y")</f>
        <v>43</v>
      </c>
      <c r="G100" s="22" t="str">
        <f t="shared" si="6"/>
        <v>41/50</v>
      </c>
      <c r="H100" s="22">
        <f>DATEDIF((VLOOKUP(A100,'[1]BDD RH'!$A$2:$W$485,11,FALSE)),K100,"y")</f>
        <v>25</v>
      </c>
      <c r="I100" s="22" t="str">
        <f t="shared" si="7"/>
        <v>21/25</v>
      </c>
      <c r="J100" s="3" t="s">
        <v>110</v>
      </c>
      <c r="K100" s="6">
        <v>42397</v>
      </c>
      <c r="L100" s="6">
        <v>42419</v>
      </c>
      <c r="M100" s="22">
        <f t="shared" si="10"/>
        <v>1</v>
      </c>
      <c r="N100" s="22">
        <f t="shared" si="10"/>
        <v>2</v>
      </c>
      <c r="O100" s="22">
        <f>IF(N100-M100=0,NETWORKDAYS(K100,L100,[1]Congés!$D$2:$D$26),NETWORKDAYS(K100,EOMONTH(K100,0),[1]Congés!$D$2:$D$26))</f>
        <v>2</v>
      </c>
      <c r="P100" s="22">
        <f>IF(N100-M100=0,0,IF(N100-M100=1,NETWORKDAYS(K100,L100,[1]Congés!$D$2:$D$160)-O100,IF(N100-M100=2,NETWORKDAYS(K100,EOMONTH(K100,1),[1]Congés!$D$2:$D$160)-O100,IF(N100-M100=3,NETWORKDAYS(K100,EOMONTH(K100,1),[1]Congés!$D$2:$D$160)-O100))))</f>
        <v>15</v>
      </c>
      <c r="Q100" s="22">
        <f>IF(N100-M100&lt;2,0,IF(N100-M100=2,NETWORKDAYS(K100,L100,[1]Congés!$D$2:$D$160)-P100-O100,IF(N100-M100=3,NETWORKDAYS(K100,EOMONTH(K100,2),[1]Congés!$D$2:$D$160)-P100-O100)))</f>
        <v>0</v>
      </c>
      <c r="R100" s="22">
        <f>IF(N100-M100&lt;3,0,NETWORKDAYS(K100,L100,[1]Congés!$D$2:$D$160)-Q100-P100-O100)</f>
        <v>0</v>
      </c>
      <c r="S100" s="22">
        <f>NETWORKDAYS(K100,L100,[1]Congés!C$2:C$160)</f>
        <v>17</v>
      </c>
      <c r="T100" s="18" t="s">
        <v>39</v>
      </c>
      <c r="U100" s="8">
        <v>42352</v>
      </c>
      <c r="V100" s="23" t="str">
        <f t="shared" si="8"/>
        <v>5) plus de 10 jours</v>
      </c>
      <c r="W100" t="s">
        <v>57</v>
      </c>
      <c r="Y100" s="23">
        <f t="shared" si="9"/>
        <v>23</v>
      </c>
    </row>
    <row r="101" spans="1:26">
      <c r="A101" s="26">
        <v>3487</v>
      </c>
      <c r="B101" s="27"/>
      <c r="C101" s="28"/>
      <c r="D101" s="28" t="str">
        <f>VLOOKUP(A101,'[1]BDD RH'!$A$9:$W$453,4,FALSE)</f>
        <v>t</v>
      </c>
      <c r="E101" s="28" t="str">
        <f>VLOOKUP(A101,'[1]BDD RH'!$A$9:$W$453,3,FALSE)</f>
        <v>F</v>
      </c>
      <c r="F101" s="28">
        <f>DATEDIF((VLOOKUP(A101,'[1]BDD RH'!$A$2:$W$485,7,FALSE)),K101,"y")</f>
        <v>47</v>
      </c>
      <c r="G101" s="28" t="str">
        <f t="shared" si="6"/>
        <v>41/50</v>
      </c>
      <c r="H101" s="28">
        <f>DATEDIF((VLOOKUP(A101,'[1]BDD RH'!$A$2:$W$485,11,FALSE)),K101,"y")</f>
        <v>25</v>
      </c>
      <c r="I101" s="28" t="str">
        <f t="shared" si="7"/>
        <v>21/25</v>
      </c>
      <c r="J101" s="26"/>
      <c r="K101" s="29">
        <v>42370</v>
      </c>
      <c r="L101" s="29">
        <v>42386</v>
      </c>
      <c r="M101" s="28">
        <f t="shared" ref="M101:N132" si="11">MONTH(K101)</f>
        <v>1</v>
      </c>
      <c r="N101" s="28">
        <f t="shared" si="11"/>
        <v>1</v>
      </c>
      <c r="O101" s="28">
        <f>IF(N101-M101=0,NETWORKDAYS(K101,L101,[1]Congés!$D$2:$D$26),NETWORKDAYS(K101,EOMONTH(K101,0),[1]Congés!$D$2:$D$26))</f>
        <v>11</v>
      </c>
      <c r="P101" s="28">
        <f>IF(N101-M101=0,0,IF(N101-M101=1,NETWORKDAYS(K101,L101,[1]Congés!$D$2:$D$160)-O101,IF(N101-M101=2,NETWORKDAYS(K101,EOMONTH(K101,1),[1]Congés!$D$2:$D$160)-O101,IF(N101-M101=3,NETWORKDAYS(K101,EOMONTH(K101,1),[1]Congés!$D$2:$D$160)-O101))))</f>
        <v>0</v>
      </c>
      <c r="Q101" s="28">
        <f>IF(N101-M101&lt;2,0,IF(N101-M101=2,NETWORKDAYS(K101,L101,[1]Congés!$D$2:$D$160)-P101-O101,IF(N101-M101=3,NETWORKDAYS(K101,EOMONTH(K101,2),[1]Congés!$D$2:$D$160)-P101-O101)))</f>
        <v>0</v>
      </c>
      <c r="R101" s="28">
        <f>IF(N101-M101&lt;3,0,NETWORKDAYS(K101,L101,[1]Congés!$D$2:$D$160)-Q101-P101-O101)</f>
        <v>0</v>
      </c>
      <c r="S101" s="28">
        <f>NETWORKDAYS(K101,L101,[1]Congés!C$2:C$160)</f>
        <v>10</v>
      </c>
      <c r="T101" s="26" t="s">
        <v>32</v>
      </c>
      <c r="U101" s="30">
        <v>42292</v>
      </c>
      <c r="V101" s="31" t="str">
        <f t="shared" si="8"/>
        <v>4) 6 à 10 jours</v>
      </c>
      <c r="W101" s="32"/>
      <c r="X101" s="32"/>
      <c r="Y101" s="31">
        <f t="shared" si="9"/>
        <v>17</v>
      </c>
      <c r="Z101" s="32"/>
    </row>
    <row r="102" spans="1:26">
      <c r="A102" s="26">
        <v>3487</v>
      </c>
      <c r="B102" s="27"/>
      <c r="C102" s="28"/>
      <c r="D102" s="28" t="str">
        <f>VLOOKUP(A102,'[1]BDD RH'!$A$9:$W$453,4,FALSE)</f>
        <v>t</v>
      </c>
      <c r="E102" s="28" t="str">
        <f>VLOOKUP(A102,'[1]BDD RH'!$A$9:$W$453,3,FALSE)</f>
        <v>F</v>
      </c>
      <c r="F102" s="28">
        <f>DATEDIF((VLOOKUP(A102,'[1]BDD RH'!$A$2:$W$485,7,FALSE)),K102,"y")</f>
        <v>47</v>
      </c>
      <c r="G102" s="28" t="str">
        <f t="shared" si="6"/>
        <v>41/50</v>
      </c>
      <c r="H102" s="28">
        <f>DATEDIF((VLOOKUP(A102,'[1]BDD RH'!$A$2:$W$485,11,FALSE)),K102,"y")</f>
        <v>25</v>
      </c>
      <c r="I102" s="28" t="str">
        <f t="shared" si="7"/>
        <v>21/25</v>
      </c>
      <c r="J102" s="26"/>
      <c r="K102" s="29">
        <v>42387</v>
      </c>
      <c r="L102" s="29">
        <v>42475</v>
      </c>
      <c r="M102" s="28">
        <f t="shared" si="11"/>
        <v>1</v>
      </c>
      <c r="N102" s="28">
        <f t="shared" si="11"/>
        <v>4</v>
      </c>
      <c r="O102" s="28">
        <f>IF(N102-M102=0,NETWORKDAYS(K102,L102,[1]Congés!$D$2:$D$26),NETWORKDAYS(K102,EOMONTH(K102,0),[1]Congés!$D$2:$D$26))</f>
        <v>10</v>
      </c>
      <c r="P102" s="28">
        <f>IF(N102-M102=0,0,IF(N102-M102=1,NETWORKDAYS(K102,L102,[1]Congés!$D$2:$D$160)-O102,IF(N102-M102=2,NETWORKDAYS(K102,EOMONTH(K102,1),[1]Congés!$D$2:$D$160)-O102,IF(N102-M102=3,NETWORKDAYS(K102,EOMONTH(K102,1),[1]Congés!$D$2:$D$160)-O102))))</f>
        <v>21</v>
      </c>
      <c r="Q102" s="28">
        <f>IF(N102-M102&lt;2,0,IF(N102-M102=2,NETWORKDAYS(K102,L102,[1]Congés!$D$2:$D$160)-P102-O102,IF(N102-M102=3,NETWORKDAYS(K102,EOMONTH(K102,2),[1]Congés!$D$2:$D$160)-P102-O102)))</f>
        <v>23</v>
      </c>
      <c r="R102" s="28">
        <f>IF(N102-M102&lt;3,0,NETWORKDAYS(K102,L102,[1]Congés!$D$2:$D$160)-Q102-P102-O102)</f>
        <v>11</v>
      </c>
      <c r="S102" s="28">
        <f>NETWORKDAYS(K102,L102,[1]Congés!C$2:C$160)</f>
        <v>64</v>
      </c>
      <c r="T102" s="26" t="s">
        <v>32</v>
      </c>
      <c r="U102" s="30">
        <v>42292</v>
      </c>
      <c r="V102" s="31" t="str">
        <f t="shared" si="8"/>
        <v>5) plus de 10 jours</v>
      </c>
      <c r="W102" s="32"/>
      <c r="X102" s="32"/>
      <c r="Y102" s="31">
        <f t="shared" si="9"/>
        <v>89</v>
      </c>
      <c r="Z102" s="32"/>
    </row>
    <row r="103" spans="1:26">
      <c r="A103" s="3">
        <v>10616</v>
      </c>
      <c r="B103" s="21"/>
      <c r="C103" s="22"/>
      <c r="D103" s="22" t="str">
        <f>VLOOKUP(A103,'[1]BDD RH'!$A$9:$W$453,4,FALSE)</f>
        <v>t</v>
      </c>
      <c r="E103" s="22" t="str">
        <f>VLOOKUP(A103,'[1]BDD RH'!$A$9:$W$453,3,FALSE)</f>
        <v>F</v>
      </c>
      <c r="F103" s="22">
        <f>DATEDIF((VLOOKUP(A103,'[1]BDD RH'!$A$2:$W$485,7,FALSE)),K103,"y")</f>
        <v>35</v>
      </c>
      <c r="G103" s="22" t="str">
        <f t="shared" si="6"/>
        <v>31/40</v>
      </c>
      <c r="H103" s="22">
        <f>DATEDIF((VLOOKUP(A103,'[1]BDD RH'!$A$2:$W$485,11,FALSE)),K103,"y")</f>
        <v>13</v>
      </c>
      <c r="I103" s="22" t="str">
        <f t="shared" si="7"/>
        <v>11/15</v>
      </c>
      <c r="J103" s="3" t="s">
        <v>111</v>
      </c>
      <c r="K103" s="6">
        <v>42375</v>
      </c>
      <c r="L103" s="6">
        <v>42377</v>
      </c>
      <c r="M103" s="22">
        <f t="shared" si="11"/>
        <v>1</v>
      </c>
      <c r="N103" s="22">
        <f t="shared" si="11"/>
        <v>1</v>
      </c>
      <c r="O103" s="22">
        <f>IF(N103-M103=0,NETWORKDAYS(K103,L103,[1]Congés!$D$2:$D$26),NETWORKDAYS(K103,EOMONTH(K103,0),[1]Congés!$D$2:$D$26))</f>
        <v>3</v>
      </c>
      <c r="P103" s="22">
        <f>IF(N103-M103=0,0,IF(N103-M103=1,NETWORKDAYS(K103,L103,[1]Congés!$D$2:$D$160)-O103,IF(N103-M103=2,NETWORKDAYS(K103,EOMONTH(K103,1),[1]Congés!$D$2:$D$160)-O103,IF(N103-M103=3,NETWORKDAYS(K103,EOMONTH(K103,1),[1]Congés!$D$2:$D$160)-O103))))</f>
        <v>0</v>
      </c>
      <c r="Q103" s="22">
        <f>IF(N103-M103&lt;2,0,IF(N103-M103=2,NETWORKDAYS(K103,L103,[1]Congés!$D$2:$D$160)-P103-O103,IF(N103-M103=3,NETWORKDAYS(K103,EOMONTH(K103,2),[1]Congés!$D$2:$D$160)-P103-O103)))</f>
        <v>0</v>
      </c>
      <c r="R103" s="22">
        <f>IF(N103-M103&lt;3,0,NETWORKDAYS(K103,L103,[1]Congés!$D$2:$D$160)-Q103-P103-O103)</f>
        <v>0</v>
      </c>
      <c r="S103" s="22">
        <f>NETWORKDAYS(K103,L103,[1]Congés!C$2:C$160)</f>
        <v>3</v>
      </c>
      <c r="T103" t="s">
        <v>36</v>
      </c>
      <c r="V103" s="23" t="str">
        <f t="shared" si="8"/>
        <v>2) 3 à 4 jours</v>
      </c>
      <c r="W103" t="s">
        <v>61</v>
      </c>
      <c r="X103" s="24"/>
      <c r="Y103" s="23">
        <f t="shared" si="9"/>
        <v>3</v>
      </c>
    </row>
    <row r="104" spans="1:26">
      <c r="A104" s="3">
        <v>2192</v>
      </c>
      <c r="B104" s="21"/>
      <c r="C104" s="22"/>
      <c r="D104" s="22" t="str">
        <f>VLOOKUP(A104,'[1]BDD RH'!$A$9:$W$453,4,FALSE)</f>
        <v>t</v>
      </c>
      <c r="E104" s="22" t="str">
        <f>VLOOKUP(A104,'[1]BDD RH'!$A$9:$W$453,3,FALSE)</f>
        <v>F</v>
      </c>
      <c r="F104" s="22">
        <f>DATEDIF((VLOOKUP(A104,'[1]BDD RH'!$A$2:$W$485,7,FALSE)),K104,"y")</f>
        <v>38</v>
      </c>
      <c r="G104" s="22" t="str">
        <f t="shared" si="6"/>
        <v>31/40</v>
      </c>
      <c r="H104" s="22">
        <f>DATEDIF((VLOOKUP(A104,'[1]BDD RH'!$A$2:$W$485,11,FALSE)),K104,"y")</f>
        <v>18</v>
      </c>
      <c r="I104" s="22" t="str">
        <f t="shared" si="7"/>
        <v>16/20</v>
      </c>
      <c r="J104" s="3" t="s">
        <v>112</v>
      </c>
      <c r="K104" s="6">
        <v>42370</v>
      </c>
      <c r="L104" s="6">
        <v>42374</v>
      </c>
      <c r="M104" s="22">
        <f t="shared" si="11"/>
        <v>1</v>
      </c>
      <c r="N104" s="22">
        <f t="shared" si="11"/>
        <v>1</v>
      </c>
      <c r="O104" s="22">
        <f>IF(N104-M104=0,NETWORKDAYS(K104,L104,[1]Congés!$D$2:$D$26),NETWORKDAYS(K104,EOMONTH(K104,0),[1]Congés!$D$2:$D$26))</f>
        <v>3</v>
      </c>
      <c r="P104" s="22">
        <f>IF(N104-M104=0,0,IF(N104-M104=1,NETWORKDAYS(K104,L104,[1]Congés!$D$2:$D$160)-O104,IF(N104-M104=2,NETWORKDAYS(K104,EOMONTH(K104,1),[1]Congés!$D$2:$D$160)-O104,IF(N104-M104=3,NETWORKDAYS(K104,EOMONTH(K104,1),[1]Congés!$D$2:$D$160)-O104))))</f>
        <v>0</v>
      </c>
      <c r="Q104" s="22">
        <f>IF(N104-M104&lt;2,0,IF(N104-M104=2,NETWORKDAYS(K104,L104,[1]Congés!$D$2:$D$160)-P104-O104,IF(N104-M104=3,NETWORKDAYS(K104,EOMONTH(K104,2),[1]Congés!$D$2:$D$160)-P104-O104)))</f>
        <v>0</v>
      </c>
      <c r="R104" s="22">
        <f>IF(N104-M104&lt;3,0,NETWORKDAYS(K104,L104,[1]Congés!$D$2:$D$160)-Q104-P104-O104)</f>
        <v>0</v>
      </c>
      <c r="S104" s="22">
        <f>NETWORKDAYS(K104,L104,[1]Congés!C$2:C$160)</f>
        <v>2</v>
      </c>
      <c r="T104" t="s">
        <v>30</v>
      </c>
      <c r="U104" s="8">
        <v>42366</v>
      </c>
      <c r="V104" s="23" t="str">
        <f t="shared" si="8"/>
        <v>1) 1 à 2 jours</v>
      </c>
      <c r="W104" t="s">
        <v>59</v>
      </c>
      <c r="Y104" s="23">
        <f t="shared" si="9"/>
        <v>5</v>
      </c>
    </row>
    <row r="105" spans="1:26">
      <c r="A105" s="3">
        <v>2192</v>
      </c>
      <c r="B105" s="21"/>
      <c r="C105" s="22"/>
      <c r="D105" s="22" t="str">
        <f>VLOOKUP(A105,'[1]BDD RH'!$A$9:$W$453,4,FALSE)</f>
        <v>t</v>
      </c>
      <c r="E105" s="22" t="str">
        <f>VLOOKUP(A105,'[1]BDD RH'!$A$9:$W$453,3,FALSE)</f>
        <v>F</v>
      </c>
      <c r="F105" s="22">
        <f>DATEDIF((VLOOKUP(A105,'[1]BDD RH'!$A$2:$W$485,7,FALSE)),K105,"y")</f>
        <v>38</v>
      </c>
      <c r="G105" s="22" t="str">
        <f t="shared" si="6"/>
        <v>31/40</v>
      </c>
      <c r="H105" s="22">
        <f>DATEDIF((VLOOKUP(A105,'[1]BDD RH'!$A$2:$W$485,11,FALSE)),K105,"y")</f>
        <v>18</v>
      </c>
      <c r="I105" s="22" t="str">
        <f t="shared" si="7"/>
        <v>16/20</v>
      </c>
      <c r="J105" s="3" t="s">
        <v>112</v>
      </c>
      <c r="K105" s="6">
        <v>42375</v>
      </c>
      <c r="L105" s="6">
        <v>42385</v>
      </c>
      <c r="M105" s="22">
        <f t="shared" si="11"/>
        <v>1</v>
      </c>
      <c r="N105" s="22">
        <f t="shared" si="11"/>
        <v>1</v>
      </c>
      <c r="O105" s="22">
        <f>IF(N105-M105=0,NETWORKDAYS(K105,L105,[1]Congés!$D$2:$D$26),NETWORKDAYS(K105,EOMONTH(K105,0),[1]Congés!$D$2:$D$26))</f>
        <v>8</v>
      </c>
      <c r="P105" s="22">
        <f>IF(N105-M105=0,0,IF(N105-M105=1,NETWORKDAYS(K105,L105,[1]Congés!$D$2:$D$160)-O105,IF(N105-M105=2,NETWORKDAYS(K105,EOMONTH(K105,1),[1]Congés!$D$2:$D$160)-O105,IF(N105-M105=3,NETWORKDAYS(K105,EOMONTH(K105,1),[1]Congés!$D$2:$D$160)-O105))))</f>
        <v>0</v>
      </c>
      <c r="Q105" s="22">
        <f>IF(N105-M105&lt;2,0,IF(N105-M105=2,NETWORKDAYS(K105,L105,[1]Congés!$D$2:$D$160)-P105-O105,IF(N105-M105=3,NETWORKDAYS(K105,EOMONTH(K105,2),[1]Congés!$D$2:$D$160)-P105-O105)))</f>
        <v>0</v>
      </c>
      <c r="R105" s="22">
        <f>IF(N105-M105&lt;3,0,NETWORKDAYS(K105,L105,[1]Congés!$D$2:$D$160)-Q105-P105-O105)</f>
        <v>0</v>
      </c>
      <c r="S105" s="22">
        <f>NETWORKDAYS(K105,L105,[1]Congés!C$2:C$160)</f>
        <v>8</v>
      </c>
      <c r="T105" t="s">
        <v>30</v>
      </c>
      <c r="U105" s="8">
        <v>42366</v>
      </c>
      <c r="V105" s="23" t="str">
        <f t="shared" si="8"/>
        <v>4) 6 à 10 jours</v>
      </c>
      <c r="W105" t="s">
        <v>59</v>
      </c>
      <c r="Y105" s="23">
        <f t="shared" si="9"/>
        <v>11</v>
      </c>
    </row>
    <row r="106" spans="1:26">
      <c r="A106" s="3">
        <v>2192</v>
      </c>
      <c r="B106" s="21"/>
      <c r="C106" s="22"/>
      <c r="D106" s="22" t="str">
        <f>VLOOKUP(A106,'[1]BDD RH'!$A$9:$W$453,4,FALSE)</f>
        <v>t</v>
      </c>
      <c r="E106" s="22" t="str">
        <f>VLOOKUP(A106,'[1]BDD RH'!$A$9:$W$453,3,FALSE)</f>
        <v>F</v>
      </c>
      <c r="F106" s="22">
        <f>DATEDIF((VLOOKUP(A106,'[1]BDD RH'!$A$2:$W$485,7,FALSE)),K106,"y")</f>
        <v>38</v>
      </c>
      <c r="G106" s="22" t="str">
        <f t="shared" si="6"/>
        <v>31/40</v>
      </c>
      <c r="H106" s="22">
        <f>DATEDIF((VLOOKUP(A106,'[1]BDD RH'!$A$2:$W$485,11,FALSE)),K106,"y")</f>
        <v>18</v>
      </c>
      <c r="I106" s="22" t="str">
        <f t="shared" si="7"/>
        <v>16/20</v>
      </c>
      <c r="J106" s="3" t="s">
        <v>112</v>
      </c>
      <c r="K106" s="6">
        <v>42386</v>
      </c>
      <c r="L106" s="6">
        <v>42399</v>
      </c>
      <c r="M106" s="22">
        <f t="shared" si="11"/>
        <v>1</v>
      </c>
      <c r="N106" s="22">
        <f t="shared" si="11"/>
        <v>1</v>
      </c>
      <c r="O106" s="22">
        <f>IF(N106-M106=0,NETWORKDAYS(K106,L106,[1]Congés!$D$2:$D$26),NETWORKDAYS(K106,EOMONTH(K106,0),[1]Congés!$D$2:$D$26))</f>
        <v>10</v>
      </c>
      <c r="P106" s="22">
        <f>IF(N106-M106=0,0,IF(N106-M106=1,NETWORKDAYS(K106,L106,[1]Congés!$D$2:$D$160)-O106,IF(N106-M106=2,NETWORKDAYS(K106,EOMONTH(K106,1),[1]Congés!$D$2:$D$160)-O106,IF(N106-M106=3,NETWORKDAYS(K106,EOMONTH(K106,1),[1]Congés!$D$2:$D$160)-O106))))</f>
        <v>0</v>
      </c>
      <c r="Q106" s="22">
        <f>IF(N106-M106&lt;2,0,IF(N106-M106=2,NETWORKDAYS(K106,L106,[1]Congés!$D$2:$D$160)-P106-O106,IF(N106-M106=3,NETWORKDAYS(K106,EOMONTH(K106,2),[1]Congés!$D$2:$D$160)-P106-O106)))</f>
        <v>0</v>
      </c>
      <c r="R106" s="22">
        <f>IF(N106-M106&lt;3,0,NETWORKDAYS(K106,L106,[1]Congés!$D$2:$D$160)-Q106-P106-O106)</f>
        <v>0</v>
      </c>
      <c r="S106" s="22">
        <f>NETWORKDAYS(K106,L106,[1]Congés!C$2:C$160)</f>
        <v>10</v>
      </c>
      <c r="T106" t="s">
        <v>30</v>
      </c>
      <c r="U106" s="8">
        <v>42366</v>
      </c>
      <c r="V106" s="23" t="str">
        <f t="shared" si="8"/>
        <v>4) 6 à 10 jours</v>
      </c>
      <c r="W106" t="s">
        <v>59</v>
      </c>
      <c r="Y106" s="23">
        <f t="shared" si="9"/>
        <v>14</v>
      </c>
    </row>
    <row r="107" spans="1:26">
      <c r="A107" s="3">
        <v>2192</v>
      </c>
      <c r="B107" s="33"/>
      <c r="C107" s="22"/>
      <c r="D107" s="22" t="str">
        <f>VLOOKUP(A107,'[1]BDD RH'!$A$9:$W$453,4,FALSE)</f>
        <v>t</v>
      </c>
      <c r="E107" s="22" t="str">
        <f>VLOOKUP(A107,'[1]BDD RH'!$A$9:$W$453,3,FALSE)</f>
        <v>F</v>
      </c>
      <c r="F107" s="22">
        <f>DATEDIF((VLOOKUP(A107,'[1]BDD RH'!$A$2:$W$485,7,FALSE)),K107,"y")</f>
        <v>38</v>
      </c>
      <c r="G107" s="22" t="str">
        <f t="shared" si="6"/>
        <v>31/40</v>
      </c>
      <c r="H107" s="22">
        <f>DATEDIF((VLOOKUP(A107,'[1]BDD RH'!$A$2:$W$485,11,FALSE)),K107,"y")</f>
        <v>18</v>
      </c>
      <c r="I107" s="22" t="str">
        <f t="shared" si="7"/>
        <v>16/20</v>
      </c>
      <c r="J107" s="3" t="s">
        <v>112</v>
      </c>
      <c r="K107" s="6">
        <v>42401</v>
      </c>
      <c r="L107" s="6">
        <v>42413</v>
      </c>
      <c r="M107" s="22">
        <f t="shared" si="11"/>
        <v>2</v>
      </c>
      <c r="N107" s="22">
        <f t="shared" si="11"/>
        <v>2</v>
      </c>
      <c r="O107" s="22">
        <f>IF(N107-M107=0,NETWORKDAYS(K107,L107,[1]Congés!$D$2:$D$26),NETWORKDAYS(K107,EOMONTH(K107,0),[1]Congés!$D$2:$D$26))</f>
        <v>10</v>
      </c>
      <c r="P107" s="22">
        <f>IF(N107-M107=0,0,IF(N107-M107=1,NETWORKDAYS(K107,L107,[1]Congés!$D$2:$D$160)-O107,IF(N107-M107=2,NETWORKDAYS(K107,EOMONTH(K107,1),[1]Congés!$D$2:$D$160)-O107,IF(N107-M107=3,NETWORKDAYS(K107,EOMONTH(K107,1),[1]Congés!$D$2:$D$160)-O107))))</f>
        <v>0</v>
      </c>
      <c r="Q107" s="22">
        <f>IF(N107-M107&lt;2,0,IF(N107-M107=2,NETWORKDAYS(K107,L107,[1]Congés!$D$2:$D$160)-P107-O107,IF(N107-M107=3,NETWORKDAYS(K107,EOMONTH(K107,2),[1]Congés!$D$2:$D$160)-P107-O107)))</f>
        <v>0</v>
      </c>
      <c r="R107" s="22">
        <f>IF(N107-M107&lt;3,0,NETWORKDAYS(K107,L107,[1]Congés!$D$2:$D$160)-Q107-P107-O107)</f>
        <v>0</v>
      </c>
      <c r="S107" s="22">
        <f>NETWORKDAYS(K107,L107,[1]Congés!C$2:C$160)</f>
        <v>10</v>
      </c>
      <c r="T107" t="s">
        <v>30</v>
      </c>
      <c r="U107" s="8">
        <v>42732</v>
      </c>
      <c r="V107" s="23" t="str">
        <f t="shared" si="8"/>
        <v>4) 6 à 10 jours</v>
      </c>
      <c r="W107" t="s">
        <v>57</v>
      </c>
      <c r="Y107" s="23">
        <f t="shared" si="9"/>
        <v>13</v>
      </c>
    </row>
    <row r="108" spans="1:26">
      <c r="A108" s="3">
        <v>15720</v>
      </c>
      <c r="B108" s="21"/>
      <c r="C108" s="22"/>
      <c r="D108" s="22" t="str">
        <f>VLOOKUP(A108,'[1]BDD RH'!$A$9:$W$453,4,FALSE)</f>
        <v>t</v>
      </c>
      <c r="E108" s="22" t="str">
        <f>VLOOKUP(A108,'[1]BDD RH'!$A$9:$W$453,3,FALSE)</f>
        <v>F</v>
      </c>
      <c r="F108" s="22">
        <f>DATEDIF((VLOOKUP(A108,'[1]BDD RH'!$A$2:$W$485,7,FALSE)),K108,"y")</f>
        <v>29</v>
      </c>
      <c r="G108" s="22" t="str">
        <f t="shared" si="6"/>
        <v>21/30</v>
      </c>
      <c r="H108" s="22">
        <f>DATEDIF((VLOOKUP(A108,'[1]BDD RH'!$A$2:$W$485,11,FALSE)),K108,"y")</f>
        <v>11</v>
      </c>
      <c r="I108" s="22" t="str">
        <f t="shared" si="7"/>
        <v>11/15</v>
      </c>
      <c r="J108" s="3" t="s">
        <v>113</v>
      </c>
      <c r="K108" s="6">
        <v>42381</v>
      </c>
      <c r="L108" s="6">
        <v>42391</v>
      </c>
      <c r="M108" s="22">
        <f t="shared" si="11"/>
        <v>1</v>
      </c>
      <c r="N108" s="22">
        <f t="shared" si="11"/>
        <v>1</v>
      </c>
      <c r="O108" s="22">
        <f>IF(N108-M108=0,NETWORKDAYS(K108,L108,[1]Congés!$D$2:$D$26),NETWORKDAYS(K108,EOMONTH(K108,0),[1]Congés!$D$2:$D$26))</f>
        <v>9</v>
      </c>
      <c r="P108" s="22">
        <f>IF(N108-M108=0,0,IF(N108-M108=1,NETWORKDAYS(K108,L108,[1]Congés!$D$2:$D$160)-O108,IF(N108-M108=2,NETWORKDAYS(K108,EOMONTH(K108,1),[1]Congés!$D$2:$D$160)-O108,IF(N108-M108=3,NETWORKDAYS(K108,EOMONTH(K108,1),[1]Congés!$D$2:$D$160)-O108))))</f>
        <v>0</v>
      </c>
      <c r="Q108" s="22">
        <f>IF(N108-M108&lt;2,0,IF(N108-M108=2,NETWORKDAYS(K108,L108,[1]Congés!$D$2:$D$160)-P108-O108,IF(N108-M108=3,NETWORKDAYS(K108,EOMONTH(K108,2),[1]Congés!$D$2:$D$160)-P108-O108)))</f>
        <v>0</v>
      </c>
      <c r="R108" s="22">
        <f>IF(N108-M108&lt;3,0,NETWORKDAYS(K108,L108,[1]Congés!$D$2:$D$160)-Q108-P108-O108)</f>
        <v>0</v>
      </c>
      <c r="S108" s="22">
        <f>NETWORKDAYS(K108,L108,[1]Congés!C$2:C$160)</f>
        <v>9</v>
      </c>
      <c r="T108" t="s">
        <v>30</v>
      </c>
      <c r="V108" s="23" t="str">
        <f t="shared" si="8"/>
        <v>4) 6 à 10 jours</v>
      </c>
      <c r="W108" t="s">
        <v>61</v>
      </c>
      <c r="Y108" s="23">
        <f t="shared" si="9"/>
        <v>11</v>
      </c>
    </row>
    <row r="109" spans="1:26">
      <c r="A109" s="3">
        <v>9525</v>
      </c>
      <c r="B109" s="21"/>
      <c r="C109" s="22"/>
      <c r="D109" s="22" t="str">
        <f>VLOOKUP(A109,'[1]BDD RH'!$A$9:$W$453,4,FALSE)</f>
        <v>c</v>
      </c>
      <c r="E109" s="22" t="str">
        <f>VLOOKUP(A109,'[1]BDD RH'!$A$9:$W$453,3,FALSE)</f>
        <v>H</v>
      </c>
      <c r="F109" s="22">
        <f>DATEDIF((VLOOKUP(A109,'[1]BDD RH'!$A$2:$W$485,7,FALSE)),K109,"y")</f>
        <v>43</v>
      </c>
      <c r="G109" s="22" t="str">
        <f t="shared" si="6"/>
        <v>41/50</v>
      </c>
      <c r="H109" s="22">
        <f>DATEDIF((VLOOKUP(A109,'[1]BDD RH'!$A$2:$W$485,11,FALSE)),K109,"y")</f>
        <v>17</v>
      </c>
      <c r="I109" s="22" t="str">
        <f t="shared" si="7"/>
        <v>16/20</v>
      </c>
      <c r="J109" s="3" t="s">
        <v>114</v>
      </c>
      <c r="K109" s="6">
        <v>42387</v>
      </c>
      <c r="L109" s="6">
        <v>42391</v>
      </c>
      <c r="M109" s="22">
        <f t="shared" si="11"/>
        <v>1</v>
      </c>
      <c r="N109" s="22">
        <f t="shared" si="11"/>
        <v>1</v>
      </c>
      <c r="O109" s="22">
        <f>IF(N109-M109=0,NETWORKDAYS(K109,L109,[1]Congés!$D$2:$D$26),NETWORKDAYS(K109,EOMONTH(K109,0),[1]Congés!$D$2:$D$26))</f>
        <v>5</v>
      </c>
      <c r="P109" s="22">
        <f>IF(N109-M109=0,0,IF(N109-M109=1,NETWORKDAYS(K109,L109,[1]Congés!$D$2:$D$160)-O109,IF(N109-M109=2,NETWORKDAYS(K109,EOMONTH(K109,1),[1]Congés!$D$2:$D$160)-O109,IF(N109-M109=3,NETWORKDAYS(K109,EOMONTH(K109,1),[1]Congés!$D$2:$D$160)-O109))))</f>
        <v>0</v>
      </c>
      <c r="Q109" s="22">
        <f>IF(N109-M109&lt;2,0,IF(N109-M109=2,NETWORKDAYS(K109,L109,[1]Congés!$D$2:$D$160)-P109-O109,IF(N109-M109=3,NETWORKDAYS(K109,EOMONTH(K109,2),[1]Congés!$D$2:$D$160)-P109-O109)))</f>
        <v>0</v>
      </c>
      <c r="R109" s="22">
        <f>IF(N109-M109&lt;3,0,NETWORKDAYS(K109,L109,[1]Congés!$D$2:$D$160)-Q109-P109-O109)</f>
        <v>0</v>
      </c>
      <c r="S109" s="22">
        <f>NETWORKDAYS(K109,L109,[1]Congés!C$2:C$160)</f>
        <v>5</v>
      </c>
      <c r="T109" t="s">
        <v>30</v>
      </c>
      <c r="U109" s="8">
        <v>42387</v>
      </c>
      <c r="V109" s="23" t="str">
        <f t="shared" si="8"/>
        <v>3) 5 jours</v>
      </c>
      <c r="W109" t="s">
        <v>59</v>
      </c>
      <c r="Y109" s="23">
        <f t="shared" si="9"/>
        <v>5</v>
      </c>
    </row>
    <row r="110" spans="1:26">
      <c r="A110" s="3">
        <v>9525</v>
      </c>
      <c r="B110" s="21"/>
      <c r="C110" s="22"/>
      <c r="D110" s="22" t="str">
        <f>VLOOKUP(A110,'[1]BDD RH'!$A$9:$W$453,4,FALSE)</f>
        <v>c</v>
      </c>
      <c r="E110" s="22" t="str">
        <f>VLOOKUP(A110,'[1]BDD RH'!$A$9:$W$453,3,FALSE)</f>
        <v>H</v>
      </c>
      <c r="F110" s="22">
        <f>DATEDIF((VLOOKUP(A110,'[1]BDD RH'!$A$2:$W$485,7,FALSE)),K110,"y")</f>
        <v>43</v>
      </c>
      <c r="G110" s="22" t="str">
        <f t="shared" si="6"/>
        <v>41/50</v>
      </c>
      <c r="H110" s="22">
        <f>DATEDIF((VLOOKUP(A110,'[1]BDD RH'!$A$2:$W$485,11,FALSE)),K110,"y")</f>
        <v>17</v>
      </c>
      <c r="I110" s="22" t="str">
        <f t="shared" si="7"/>
        <v>16/20</v>
      </c>
      <c r="J110" s="3" t="s">
        <v>114</v>
      </c>
      <c r="K110" s="6">
        <v>42394</v>
      </c>
      <c r="L110" s="6">
        <v>42401</v>
      </c>
      <c r="M110" s="22">
        <f t="shared" si="11"/>
        <v>1</v>
      </c>
      <c r="N110" s="22">
        <f t="shared" si="11"/>
        <v>2</v>
      </c>
      <c r="O110" s="22">
        <f>IF(N110-M110=0,NETWORKDAYS(K110,L110,[1]Congés!$D$2:$D$26),NETWORKDAYS(K110,EOMONTH(K110,0),[1]Congés!$D$2:$D$26))</f>
        <v>5</v>
      </c>
      <c r="P110" s="22">
        <f>IF(N110-M110=0,0,IF(N110-M110=1,NETWORKDAYS(K110,L110,[1]Congés!$D$2:$D$160)-O110,IF(N110-M110=2,NETWORKDAYS(K110,EOMONTH(K110,1),[1]Congés!$D$2:$D$160)-O110,IF(N110-M110=3,NETWORKDAYS(K110,EOMONTH(K110,1),[1]Congés!$D$2:$D$160)-O110))))</f>
        <v>1</v>
      </c>
      <c r="Q110" s="22">
        <f>IF(N110-M110&lt;2,0,IF(N110-M110=2,NETWORKDAYS(K110,L110,[1]Congés!$D$2:$D$160)-P110-O110,IF(N110-M110=3,NETWORKDAYS(K110,EOMONTH(K110,2),[1]Congés!$D$2:$D$160)-P110-O110)))</f>
        <v>0</v>
      </c>
      <c r="R110" s="22">
        <f>IF(N110-M110&lt;3,0,NETWORKDAYS(K110,L110,[1]Congés!$D$2:$D$160)-Q110-P110-O110)</f>
        <v>0</v>
      </c>
      <c r="S110" s="22">
        <f>NETWORKDAYS(K110,L110,[1]Congés!C$2:C$160)</f>
        <v>6</v>
      </c>
      <c r="T110" t="s">
        <v>30</v>
      </c>
      <c r="U110" s="8">
        <v>42387</v>
      </c>
      <c r="V110" s="23" t="str">
        <f t="shared" si="8"/>
        <v>4) 6 à 10 jours</v>
      </c>
      <c r="W110" t="s">
        <v>59</v>
      </c>
      <c r="Y110" s="23">
        <f t="shared" si="9"/>
        <v>8</v>
      </c>
    </row>
    <row r="111" spans="1:26">
      <c r="A111" s="3">
        <v>9525</v>
      </c>
      <c r="B111" s="33"/>
      <c r="C111" s="22"/>
      <c r="D111" s="22" t="str">
        <f>VLOOKUP(A111,'[1]BDD RH'!$A$9:$W$453,4,FALSE)</f>
        <v>c</v>
      </c>
      <c r="E111" s="22" t="str">
        <f>VLOOKUP(A111,'[1]BDD RH'!$A$9:$W$453,3,FALSE)</f>
        <v>H</v>
      </c>
      <c r="F111" s="22">
        <f>DATEDIF((VLOOKUP(A111,'[1]BDD RH'!$A$2:$W$485,7,FALSE)),K111,"y")</f>
        <v>43</v>
      </c>
      <c r="G111" s="22" t="str">
        <f t="shared" si="6"/>
        <v>41/50</v>
      </c>
      <c r="H111" s="22">
        <f>DATEDIF((VLOOKUP(A111,'[1]BDD RH'!$A$2:$W$485,11,FALSE)),K111,"y")</f>
        <v>17</v>
      </c>
      <c r="I111" s="22" t="str">
        <f t="shared" si="7"/>
        <v>16/20</v>
      </c>
      <c r="J111" s="3" t="s">
        <v>114</v>
      </c>
      <c r="K111" s="6">
        <v>42402</v>
      </c>
      <c r="L111" s="6">
        <v>42415</v>
      </c>
      <c r="M111" s="22">
        <f t="shared" si="11"/>
        <v>2</v>
      </c>
      <c r="N111" s="22">
        <f t="shared" si="11"/>
        <v>2</v>
      </c>
      <c r="O111" s="22">
        <f>IF(N111-M111=0,NETWORKDAYS(K111,L111,[1]Congés!$D$2:$D$26),NETWORKDAYS(K111,EOMONTH(K111,0),[1]Congés!$D$2:$D$26))</f>
        <v>10</v>
      </c>
      <c r="P111" s="22">
        <f>IF(N111-M111=0,0,IF(N111-M111=1,NETWORKDAYS(K111,L111,[1]Congés!$D$2:$D$160)-O111,IF(N111-M111=2,NETWORKDAYS(K111,EOMONTH(K111,1),[1]Congés!$D$2:$D$160)-O111,IF(N111-M111=3,NETWORKDAYS(K111,EOMONTH(K111,1),[1]Congés!$D$2:$D$160)-O111))))</f>
        <v>0</v>
      </c>
      <c r="Q111" s="22">
        <f>IF(N111-M111&lt;2,0,IF(N111-M111=2,NETWORKDAYS(K111,L111,[1]Congés!$D$2:$D$160)-P111-O111,IF(N111-M111=3,NETWORKDAYS(K111,EOMONTH(K111,2),[1]Congés!$D$2:$D$160)-P111-O111)))</f>
        <v>0</v>
      </c>
      <c r="R111" s="22">
        <f>IF(N111-M111&lt;3,0,NETWORKDAYS(K111,L111,[1]Congés!$D$2:$D$160)-Q111-P111-O111)</f>
        <v>0</v>
      </c>
      <c r="S111" s="22">
        <f>NETWORKDAYS(K111,L111,[1]Congés!C$2:C$160)</f>
        <v>10</v>
      </c>
      <c r="T111" t="s">
        <v>30</v>
      </c>
      <c r="U111" s="8">
        <v>42387</v>
      </c>
      <c r="V111" s="23" t="str">
        <f t="shared" si="8"/>
        <v>4) 6 à 10 jours</v>
      </c>
      <c r="W111" t="s">
        <v>57</v>
      </c>
      <c r="Y111" s="23">
        <f t="shared" si="9"/>
        <v>14</v>
      </c>
    </row>
    <row r="112" spans="1:26">
      <c r="A112" s="3">
        <v>10619</v>
      </c>
      <c r="B112" s="21"/>
      <c r="C112" s="22"/>
      <c r="D112" s="22" t="str">
        <f>VLOOKUP(A112,'[1]BDD RH'!$A$9:$W$453,4,FALSE)</f>
        <v>t</v>
      </c>
      <c r="E112" s="22" t="str">
        <f>VLOOKUP(A112,'[1]BDD RH'!$A$9:$W$453,3,FALSE)</f>
        <v>F</v>
      </c>
      <c r="F112" s="22">
        <f>DATEDIF((VLOOKUP(A112,'[1]BDD RH'!$A$2:$W$485,7,FALSE)),K112,"y")</f>
        <v>32</v>
      </c>
      <c r="G112" s="22" t="str">
        <f t="shared" si="6"/>
        <v>31/40</v>
      </c>
      <c r="H112" s="22">
        <f>DATEDIF((VLOOKUP(A112,'[1]BDD RH'!$A$2:$W$485,11,FALSE)),K112,"y")</f>
        <v>13</v>
      </c>
      <c r="I112" s="22" t="str">
        <f t="shared" si="7"/>
        <v>11/15</v>
      </c>
      <c r="J112" s="3" t="s">
        <v>115</v>
      </c>
      <c r="K112" s="6">
        <v>42380</v>
      </c>
      <c r="L112" s="6">
        <v>42389</v>
      </c>
      <c r="M112" s="22">
        <f t="shared" si="11"/>
        <v>1</v>
      </c>
      <c r="N112" s="22">
        <f t="shared" si="11"/>
        <v>1</v>
      </c>
      <c r="O112" s="22">
        <f>IF(N112-M112=0,NETWORKDAYS(K112,L112,[1]Congés!$D$2:$D$26),NETWORKDAYS(K112,EOMONTH(K112,0),[1]Congés!$D$2:$D$26))</f>
        <v>8</v>
      </c>
      <c r="P112" s="22">
        <f>IF(N112-M112=0,0,IF(N112-M112=1,NETWORKDAYS(K112,L112,[1]Congés!$D$2:$D$160)-O112,IF(N112-M112=2,NETWORKDAYS(K112,EOMONTH(K112,1),[1]Congés!$D$2:$D$160)-O112,IF(N112-M112=3,NETWORKDAYS(K112,EOMONTH(K112,1),[1]Congés!$D$2:$D$160)-O112))))</f>
        <v>0</v>
      </c>
      <c r="Q112" s="22">
        <f>IF(N112-M112&lt;2,0,IF(N112-M112=2,NETWORKDAYS(K112,L112,[1]Congés!$D$2:$D$160)-P112-O112,IF(N112-M112=3,NETWORKDAYS(K112,EOMONTH(K112,2),[1]Congés!$D$2:$D$160)-P112-O112)))</f>
        <v>0</v>
      </c>
      <c r="R112" s="22">
        <f>IF(N112-M112&lt;3,0,NETWORKDAYS(K112,L112,[1]Congés!$D$2:$D$160)-Q112-P112-O112)</f>
        <v>0</v>
      </c>
      <c r="S112" s="22">
        <f>NETWORKDAYS(K112,L112,[1]Congés!C$2:C$160)</f>
        <v>8</v>
      </c>
      <c r="T112" t="s">
        <v>30</v>
      </c>
      <c r="V112" s="23" t="str">
        <f t="shared" si="8"/>
        <v>4) 6 à 10 jours</v>
      </c>
      <c r="W112" t="s">
        <v>61</v>
      </c>
      <c r="Y112" s="23">
        <f t="shared" si="9"/>
        <v>10</v>
      </c>
    </row>
    <row r="113" spans="1:25">
      <c r="A113" s="3">
        <v>10879</v>
      </c>
      <c r="B113" s="21"/>
      <c r="C113" s="22"/>
      <c r="D113" s="22" t="str">
        <f>VLOOKUP(A113,'[1]BDD RH'!$A$9:$W$453,4,FALSE)</f>
        <v>t</v>
      </c>
      <c r="E113" s="22" t="str">
        <f>VLOOKUP(A113,'[1]BDD RH'!$A$9:$W$453,3,FALSE)</f>
        <v>F</v>
      </c>
      <c r="F113" s="22">
        <f>DATEDIF((VLOOKUP(A113,'[1]BDD RH'!$A$2:$W$485,7,FALSE)),K113,"y")</f>
        <v>40</v>
      </c>
      <c r="G113" s="22" t="str">
        <f t="shared" si="6"/>
        <v>31/40</v>
      </c>
      <c r="H113" s="22">
        <f>DATEDIF((VLOOKUP(A113,'[1]BDD RH'!$A$2:$W$485,11,FALSE)),K113,"y")</f>
        <v>13</v>
      </c>
      <c r="I113" s="22" t="str">
        <f t="shared" si="7"/>
        <v>11/15</v>
      </c>
      <c r="J113" s="3" t="s">
        <v>116</v>
      </c>
      <c r="K113" s="6">
        <v>42396</v>
      </c>
      <c r="L113" s="6">
        <v>42396</v>
      </c>
      <c r="M113" s="22">
        <f t="shared" si="11"/>
        <v>1</v>
      </c>
      <c r="N113" s="22">
        <f t="shared" si="11"/>
        <v>1</v>
      </c>
      <c r="O113" s="22">
        <f>IF(N113-M113=0,NETWORKDAYS(K113,L113,[1]Congés!$D$2:$D$26),NETWORKDAYS(K113,EOMONTH(K113,0),[1]Congés!$D$2:$D$26))</f>
        <v>1</v>
      </c>
      <c r="P113" s="22">
        <f>IF(N113-M113=0,0,IF(N113-M113=1,NETWORKDAYS(K113,L113,[1]Congés!$D$2:$D$160)-O113,IF(N113-M113=2,NETWORKDAYS(K113,EOMONTH(K113,1),[1]Congés!$D$2:$D$160)-O113,IF(N113-M113=3,NETWORKDAYS(K113,EOMONTH(K113,1),[1]Congés!$D$2:$D$160)-O113))))</f>
        <v>0</v>
      </c>
      <c r="Q113" s="22">
        <f>IF(N113-M113&lt;2,0,IF(N113-M113=2,NETWORKDAYS(K113,L113,[1]Congés!$D$2:$D$160)-P113-O113,IF(N113-M113=3,NETWORKDAYS(K113,EOMONTH(K113,2),[1]Congés!$D$2:$D$160)-P113-O113)))</f>
        <v>0</v>
      </c>
      <c r="R113" s="22">
        <f>IF(N113-M113&lt;3,0,NETWORKDAYS(K113,L113,[1]Congés!$D$2:$D$160)-Q113-P113-O113)</f>
        <v>0</v>
      </c>
      <c r="S113" s="22">
        <f>NETWORKDAYS(K113,L113,[1]Congés!C$2:C$160)</f>
        <v>1</v>
      </c>
      <c r="T113" t="s">
        <v>30</v>
      </c>
      <c r="V113" s="23" t="str">
        <f t="shared" si="8"/>
        <v>1) 1 à 2 jours</v>
      </c>
      <c r="W113" t="s">
        <v>61</v>
      </c>
      <c r="Y113" s="23">
        <f t="shared" si="9"/>
        <v>1</v>
      </c>
    </row>
    <row r="114" spans="1:25">
      <c r="A114" s="3">
        <v>81835</v>
      </c>
      <c r="B114" s="21"/>
      <c r="C114" s="22"/>
      <c r="D114" s="22" t="str">
        <f>VLOOKUP(A114,'[1]BDD RH'!$A$9:$W$453,4,FALSE)</f>
        <v>t</v>
      </c>
      <c r="E114" s="22" t="str">
        <f>VLOOKUP(A114,'[1]BDD RH'!$A$9:$W$453,3,FALSE)</f>
        <v>F</v>
      </c>
      <c r="F114" s="22">
        <f>DATEDIF((VLOOKUP(A114,'[1]BDD RH'!$A$2:$W$485,7,FALSE)),K114,"y")</f>
        <v>31</v>
      </c>
      <c r="G114" s="22" t="str">
        <f t="shared" si="6"/>
        <v>31/40</v>
      </c>
      <c r="H114" s="22">
        <f>DATEDIF((VLOOKUP(A114,'[1]BDD RH'!$A$2:$W$485,11,FALSE)),K114,"y")</f>
        <v>3</v>
      </c>
      <c r="I114" s="22" t="str">
        <f t="shared" si="7"/>
        <v>2/5</v>
      </c>
      <c r="J114" s="3" t="s">
        <v>117</v>
      </c>
      <c r="K114" s="6">
        <v>42395</v>
      </c>
      <c r="L114" s="6">
        <v>42396</v>
      </c>
      <c r="M114" s="22">
        <f t="shared" si="11"/>
        <v>1</v>
      </c>
      <c r="N114" s="22">
        <f t="shared" si="11"/>
        <v>1</v>
      </c>
      <c r="O114" s="22">
        <f>IF(N114-M114=0,NETWORKDAYS(K114,L114,[1]Congés!$D$2:$D$26),NETWORKDAYS(K114,EOMONTH(K114,0),[1]Congés!$D$2:$D$26))</f>
        <v>2</v>
      </c>
      <c r="P114" s="22">
        <f>IF(N114-M114=0,0,IF(N114-M114=1,NETWORKDAYS(K114,L114,[1]Congés!$D$2:$D$160)-O114,IF(N114-M114=2,NETWORKDAYS(K114,EOMONTH(K114,1),[1]Congés!$D$2:$D$160)-O114,IF(N114-M114=3,NETWORKDAYS(K114,EOMONTH(K114,1),[1]Congés!$D$2:$D$160)-O114))))</f>
        <v>0</v>
      </c>
      <c r="Q114" s="22">
        <f>IF(N114-M114&lt;2,0,IF(N114-M114=2,NETWORKDAYS(K114,L114,[1]Congés!$D$2:$D$160)-P114-O114,IF(N114-M114=3,NETWORKDAYS(K114,EOMONTH(K114,2),[1]Congés!$D$2:$D$160)-P114-O114)))</f>
        <v>0</v>
      </c>
      <c r="R114" s="22">
        <f>IF(N114-M114&lt;3,0,NETWORKDAYS(K114,L114,[1]Congés!$D$2:$D$160)-Q114-P114-O114)</f>
        <v>0</v>
      </c>
      <c r="S114" s="22">
        <f>NETWORKDAYS(K114,L114,[1]Congés!C$2:C$160)</f>
        <v>2</v>
      </c>
      <c r="T114" t="s">
        <v>30</v>
      </c>
      <c r="V114" s="23" t="str">
        <f t="shared" si="8"/>
        <v>1) 1 à 2 jours</v>
      </c>
      <c r="W114" t="s">
        <v>61</v>
      </c>
      <c r="Y114" s="23">
        <f t="shared" si="9"/>
        <v>2</v>
      </c>
    </row>
    <row r="115" spans="1:25">
      <c r="A115" s="3">
        <v>1121</v>
      </c>
      <c r="B115" s="21"/>
      <c r="C115" s="22"/>
      <c r="D115" s="22" t="str">
        <f>VLOOKUP(A115,'[1]BDD RH'!$A$9:$W$453,4,FALSE)</f>
        <v>c</v>
      </c>
      <c r="E115" s="22" t="str">
        <f>VLOOKUP(A115,'[1]BDD RH'!$A$9:$W$453,3,FALSE)</f>
        <v>H</v>
      </c>
      <c r="F115" s="22">
        <f>DATEDIF((VLOOKUP(A115,'[1]BDD RH'!$A$2:$W$485,7,FALSE)),K115,"y")</f>
        <v>45</v>
      </c>
      <c r="G115" s="22" t="str">
        <f t="shared" si="6"/>
        <v>41/50</v>
      </c>
      <c r="H115" s="22">
        <f>DATEDIF((VLOOKUP(A115,'[1]BDD RH'!$A$2:$W$485,11,FALSE)),K115,"y")</f>
        <v>26</v>
      </c>
      <c r="I115" s="22" t="str">
        <f t="shared" si="7"/>
        <v>26 et plus</v>
      </c>
      <c r="J115" s="3" t="s">
        <v>118</v>
      </c>
      <c r="K115" s="6">
        <v>42394</v>
      </c>
      <c r="L115" s="6">
        <v>42396</v>
      </c>
      <c r="M115" s="22">
        <f t="shared" si="11"/>
        <v>1</v>
      </c>
      <c r="N115" s="22">
        <f t="shared" si="11"/>
        <v>1</v>
      </c>
      <c r="O115" s="22">
        <f>IF(N115-M115=0,NETWORKDAYS(K115,L115,[1]Congés!$D$2:$D$26),NETWORKDAYS(K115,EOMONTH(K115,0),[1]Congés!$D$2:$D$26))</f>
        <v>3</v>
      </c>
      <c r="P115" s="22">
        <f>IF(N115-M115=0,0,IF(N115-M115=1,NETWORKDAYS(K115,L115,[1]Congés!$D$2:$D$160)-O115,IF(N115-M115=2,NETWORKDAYS(K115,EOMONTH(K115,1),[1]Congés!$D$2:$D$160)-O115,IF(N115-M115=3,NETWORKDAYS(K115,EOMONTH(K115,1),[1]Congés!$D$2:$D$160)-O115))))</f>
        <v>0</v>
      </c>
      <c r="Q115" s="22">
        <f>IF(N115-M115&lt;2,0,IF(N115-M115=2,NETWORKDAYS(K115,L115,[1]Congés!$D$2:$D$160)-P115-O115,IF(N115-M115=3,NETWORKDAYS(K115,EOMONTH(K115,2),[1]Congés!$D$2:$D$160)-P115-O115)))</f>
        <v>0</v>
      </c>
      <c r="R115" s="22">
        <f>IF(N115-M115&lt;3,0,NETWORKDAYS(K115,L115,[1]Congés!$D$2:$D$160)-Q115-P115-O115)</f>
        <v>0</v>
      </c>
      <c r="S115" s="22">
        <f>NETWORKDAYS(K115,L115,[1]Congés!C$2:C$160)</f>
        <v>3</v>
      </c>
      <c r="T115" t="s">
        <v>30</v>
      </c>
      <c r="U115" s="8">
        <v>42395</v>
      </c>
      <c r="V115" s="23" t="str">
        <f t="shared" si="8"/>
        <v>2) 3 à 4 jours</v>
      </c>
      <c r="W115" t="s">
        <v>59</v>
      </c>
      <c r="Y115" s="23">
        <f t="shared" si="9"/>
        <v>3</v>
      </c>
    </row>
    <row r="116" spans="1:25">
      <c r="A116" s="3">
        <v>1121</v>
      </c>
      <c r="B116" s="33"/>
      <c r="C116" s="22"/>
      <c r="D116" s="22" t="str">
        <f>VLOOKUP(A116,'[1]BDD RH'!$A$9:$W$453,4,FALSE)</f>
        <v>c</v>
      </c>
      <c r="E116" s="22" t="str">
        <f>VLOOKUP(A116,'[1]BDD RH'!$A$9:$W$453,3,FALSE)</f>
        <v>H</v>
      </c>
      <c r="F116" s="22">
        <f>DATEDIF((VLOOKUP(A116,'[1]BDD RH'!$A$2:$W$485,7,FALSE)),K116,"y")</f>
        <v>45</v>
      </c>
      <c r="G116" s="22" t="str">
        <f t="shared" si="6"/>
        <v>41/50</v>
      </c>
      <c r="H116" s="22">
        <f>DATEDIF((VLOOKUP(A116,'[1]BDD RH'!$A$2:$W$485,11,FALSE)),K116,"y")</f>
        <v>26</v>
      </c>
      <c r="I116" s="22" t="str">
        <f t="shared" si="7"/>
        <v>26 et plus</v>
      </c>
      <c r="J116" s="3" t="s">
        <v>118</v>
      </c>
      <c r="K116" s="6">
        <v>42397</v>
      </c>
      <c r="L116" s="6">
        <v>42398</v>
      </c>
      <c r="M116" s="22">
        <f t="shared" si="11"/>
        <v>1</v>
      </c>
      <c r="N116" s="22">
        <f t="shared" si="11"/>
        <v>1</v>
      </c>
      <c r="O116" s="22">
        <f>IF(N116-M116=0,NETWORKDAYS(K116,L116,[1]Congés!$D$2:$D$26),NETWORKDAYS(K116,EOMONTH(K116,0),[1]Congés!$D$2:$D$26))</f>
        <v>2</v>
      </c>
      <c r="P116" s="22">
        <f>IF(N116-M116=0,0,IF(N116-M116=1,NETWORKDAYS(K116,L116,[1]Congés!$D$2:$D$160)-O116,IF(N116-M116=2,NETWORKDAYS(K116,EOMONTH(K116,1),[1]Congés!$D$2:$D$160)-O116,IF(N116-M116=3,NETWORKDAYS(K116,EOMONTH(K116,1),[1]Congés!$D$2:$D$160)-O116))))</f>
        <v>0</v>
      </c>
      <c r="Q116" s="22">
        <f>IF(N116-M116&lt;2,0,IF(N116-M116=2,NETWORKDAYS(K116,L116,[1]Congés!$D$2:$D$160)-P116-O116,IF(N116-M116=3,NETWORKDAYS(K116,EOMONTH(K116,2),[1]Congés!$D$2:$D$160)-P116-O116)))</f>
        <v>0</v>
      </c>
      <c r="R116" s="22">
        <f>IF(N116-M116&lt;3,0,NETWORKDAYS(K116,L116,[1]Congés!$D$2:$D$160)-Q116-P116-O116)</f>
        <v>0</v>
      </c>
      <c r="S116" s="22">
        <f>NETWORKDAYS(K116,L116,[1]Congés!C$2:C$160)</f>
        <v>2</v>
      </c>
      <c r="T116" t="s">
        <v>30</v>
      </c>
      <c r="U116" s="8">
        <v>42395</v>
      </c>
      <c r="V116" s="23" t="str">
        <f t="shared" si="8"/>
        <v>1) 1 à 2 jours</v>
      </c>
      <c r="W116" t="s">
        <v>59</v>
      </c>
      <c r="Y116" s="23">
        <f t="shared" si="9"/>
        <v>2</v>
      </c>
    </row>
    <row r="117" spans="1:25">
      <c r="A117" s="3">
        <v>1121</v>
      </c>
      <c r="B117" s="33"/>
      <c r="C117" s="22"/>
      <c r="D117" s="22" t="str">
        <f>VLOOKUP(A117,'[1]BDD RH'!$A$9:$W$453,4,FALSE)</f>
        <v>c</v>
      </c>
      <c r="E117" s="22" t="str">
        <f>VLOOKUP(A117,'[1]BDD RH'!$A$9:$W$453,3,FALSE)</f>
        <v>H</v>
      </c>
      <c r="F117" s="22">
        <f>DATEDIF((VLOOKUP(A117,'[1]BDD RH'!$A$2:$W$485,7,FALSE)),K117,"y")</f>
        <v>45</v>
      </c>
      <c r="G117" s="22" t="str">
        <f t="shared" si="6"/>
        <v>41/50</v>
      </c>
      <c r="H117" s="22">
        <f>DATEDIF((VLOOKUP(A117,'[1]BDD RH'!$A$2:$W$485,11,FALSE)),K117,"y")</f>
        <v>26</v>
      </c>
      <c r="I117" s="22" t="str">
        <f t="shared" si="7"/>
        <v>26 et plus</v>
      </c>
      <c r="J117" s="3" t="s">
        <v>118</v>
      </c>
      <c r="K117" s="6">
        <v>42401</v>
      </c>
      <c r="L117" s="6">
        <v>42403</v>
      </c>
      <c r="M117" s="22">
        <f t="shared" si="11"/>
        <v>2</v>
      </c>
      <c r="N117" s="22">
        <f t="shared" si="11"/>
        <v>2</v>
      </c>
      <c r="O117" s="22">
        <f>IF(N117-M117=0,NETWORKDAYS(K117,L117,[1]Congés!$D$2:$D$26),NETWORKDAYS(K117,EOMONTH(K117,0),[1]Congés!$D$2:$D$26))</f>
        <v>3</v>
      </c>
      <c r="P117" s="22">
        <f>IF(N117-M117=0,0,IF(N117-M117=1,NETWORKDAYS(K117,L117,[1]Congés!$D$2:$D$160)-O117,IF(N117-M117=2,NETWORKDAYS(K117,EOMONTH(K117,1),[1]Congés!$D$2:$D$160)-O117,IF(N117-M117=3,NETWORKDAYS(K117,EOMONTH(K117,1),[1]Congés!$D$2:$D$160)-O117))))</f>
        <v>0</v>
      </c>
      <c r="Q117" s="22">
        <f>IF(N117-M117&lt;2,0,IF(N117-M117=2,NETWORKDAYS(K117,L117,[1]Congés!$D$2:$D$160)-P117-O117,IF(N117-M117=3,NETWORKDAYS(K117,EOMONTH(K117,2),[1]Congés!$D$2:$D$160)-P117-O117)))</f>
        <v>0</v>
      </c>
      <c r="R117" s="22">
        <f>IF(N117-M117&lt;3,0,NETWORKDAYS(K117,L117,[1]Congés!$D$2:$D$160)-Q117-P117-O117)</f>
        <v>0</v>
      </c>
      <c r="S117" s="22">
        <f>NETWORKDAYS(K117,L117,[1]Congés!C$2:C$160)</f>
        <v>3</v>
      </c>
      <c r="T117" t="s">
        <v>30</v>
      </c>
      <c r="U117" s="8">
        <v>42395</v>
      </c>
      <c r="V117" s="23" t="str">
        <f t="shared" si="8"/>
        <v>2) 3 à 4 jours</v>
      </c>
      <c r="W117" t="s">
        <v>61</v>
      </c>
      <c r="Y117" s="23">
        <f t="shared" si="9"/>
        <v>3</v>
      </c>
    </row>
    <row r="118" spans="1:25">
      <c r="A118" s="3">
        <v>19773</v>
      </c>
      <c r="B118" s="21"/>
      <c r="C118" s="22"/>
      <c r="D118" s="22" t="str">
        <f>VLOOKUP(A118,'[1]BDD RH'!$A$9:$W$453,4,FALSE)</f>
        <v>c</v>
      </c>
      <c r="E118" s="22" t="str">
        <f>VLOOKUP(A118,'[1]BDD RH'!$A$9:$W$453,3,FALSE)</f>
        <v>F</v>
      </c>
      <c r="F118" s="22">
        <f>DATEDIF((VLOOKUP(A118,'[1]BDD RH'!$A$2:$W$485,7,FALSE)),K118,"y")</f>
        <v>60</v>
      </c>
      <c r="G118" s="22" t="str">
        <f t="shared" si="6"/>
        <v>51/60</v>
      </c>
      <c r="H118" s="22">
        <f>DATEDIF((VLOOKUP(A118,'[1]BDD RH'!$A$2:$W$485,11,FALSE)),K118,"y")</f>
        <v>27</v>
      </c>
      <c r="I118" s="22" t="str">
        <f t="shared" si="7"/>
        <v>26 et plus</v>
      </c>
      <c r="J118" s="3" t="s">
        <v>119</v>
      </c>
      <c r="K118" s="6">
        <v>42370</v>
      </c>
      <c r="L118" s="6">
        <v>42460</v>
      </c>
      <c r="M118" s="22">
        <f t="shared" si="11"/>
        <v>1</v>
      </c>
      <c r="N118" s="22">
        <f t="shared" si="11"/>
        <v>3</v>
      </c>
      <c r="O118" s="22">
        <f>IF(N118-M118=0,NETWORKDAYS(K118,L118,[1]Congés!$D$2:$D$26),NETWORKDAYS(K118,EOMONTH(K118,0),[1]Congés!$D$2:$D$26))</f>
        <v>21</v>
      </c>
      <c r="P118" s="22">
        <f>IF(N118-M118=0,0,IF(N118-M118=1,NETWORKDAYS(K118,L118,[1]Congés!$D$2:$D$160)-O118,IF(N118-M118=2,NETWORKDAYS(K118,EOMONTH(K118,1),[1]Congés!$D$2:$D$160)-O118,IF(N118-M118=3,NETWORKDAYS(K118,EOMONTH(K118,1),[1]Congés!$D$2:$D$160)-O118))))</f>
        <v>21</v>
      </c>
      <c r="Q118" s="22">
        <f>IF(N118-M118&lt;2,0,IF(N118-M118=2,NETWORKDAYS(K118,L118,[1]Congés!$D$2:$D$160)-P118-O118,IF(N118-M118=3,NETWORKDAYS(K118,EOMONTH(K118,2),[1]Congés!$D$2:$D$160)-P118-O118)))</f>
        <v>23</v>
      </c>
      <c r="R118" s="22">
        <f>IF(N118-M118&lt;3,0,NETWORKDAYS(K118,L118,[1]Congés!$D$2:$D$160)-Q118-P118-O118)</f>
        <v>0</v>
      </c>
      <c r="S118" s="22">
        <f>NETWORKDAYS(K118,L118,[1]Congés!C$2:C$160)</f>
        <v>63</v>
      </c>
      <c r="T118" t="s">
        <v>50</v>
      </c>
      <c r="U118" s="8">
        <v>41918</v>
      </c>
      <c r="V118" s="23" t="str">
        <f t="shared" si="8"/>
        <v>5) plus de 10 jours</v>
      </c>
      <c r="W118" t="s">
        <v>120</v>
      </c>
      <c r="Y118" s="23">
        <f t="shared" si="9"/>
        <v>91</v>
      </c>
    </row>
    <row r="119" spans="1:25">
      <c r="A119" s="3">
        <v>15809</v>
      </c>
      <c r="B119" s="21"/>
      <c r="C119" s="22"/>
      <c r="D119" s="22" t="str">
        <f>VLOOKUP(A119,'[1]BDD RH'!$A$9:$W$453,4,FALSE)</f>
        <v>s</v>
      </c>
      <c r="E119" s="22" t="str">
        <f>VLOOKUP(A119,'[1]BDD RH'!$A$9:$W$453,3,FALSE)</f>
        <v>F</v>
      </c>
      <c r="F119" s="22">
        <f>DATEDIF((VLOOKUP(A119,'[1]BDD RH'!$A$2:$W$485,7,FALSE)),K119,"y")</f>
        <v>31</v>
      </c>
      <c r="G119" s="22" t="str">
        <f t="shared" si="6"/>
        <v>31/40</v>
      </c>
      <c r="H119" s="22">
        <f>DATEDIF((VLOOKUP(A119,'[1]BDD RH'!$A$2:$W$485,11,FALSE)),K119,"y")</f>
        <v>10</v>
      </c>
      <c r="I119" s="22" t="str">
        <f t="shared" si="7"/>
        <v>6/10</v>
      </c>
      <c r="J119" s="3" t="s">
        <v>121</v>
      </c>
      <c r="K119" s="6">
        <v>42370</v>
      </c>
      <c r="L119" s="6">
        <v>42370</v>
      </c>
      <c r="M119" s="22">
        <f t="shared" si="11"/>
        <v>1</v>
      </c>
      <c r="N119" s="22">
        <f t="shared" si="11"/>
        <v>1</v>
      </c>
      <c r="O119" s="22">
        <f>IF(N119-M119=0,NETWORKDAYS(K119,L119,[1]Congés!$D$2:$D$26),NETWORKDAYS(K119,EOMONTH(K119,0),[1]Congés!$D$2:$D$26))</f>
        <v>1</v>
      </c>
      <c r="P119" s="22">
        <f>IF(N119-M119=0,0,IF(N119-M119=1,NETWORKDAYS(K119,L119,[1]Congés!$D$2:$D$160)-O119,IF(N119-M119=2,NETWORKDAYS(K119,EOMONTH(K119,1),[1]Congés!$D$2:$D$160)-O119,IF(N119-M119=3,NETWORKDAYS(K119,EOMONTH(K119,1),[1]Congés!$D$2:$D$160)-O119))))</f>
        <v>0</v>
      </c>
      <c r="Q119" s="22">
        <f>IF(N119-M119&lt;2,0,IF(N119-M119=2,NETWORKDAYS(K119,L119,[1]Congés!$D$2:$D$160)-P119-O119,IF(N119-M119=3,NETWORKDAYS(K119,EOMONTH(K119,2),[1]Congés!$D$2:$D$160)-P119-O119)))</f>
        <v>0</v>
      </c>
      <c r="R119" s="22">
        <f>IF(N119-M119&lt;3,0,NETWORKDAYS(K119,L119,[1]Congés!$D$2:$D$160)-Q119-P119-O119)</f>
        <v>0</v>
      </c>
      <c r="S119" s="22">
        <f>NETWORKDAYS(K119,L119,[1]Congés!C$2:C$160)</f>
        <v>0</v>
      </c>
      <c r="T119" t="s">
        <v>30</v>
      </c>
      <c r="U119" s="8">
        <v>42297</v>
      </c>
      <c r="V119" s="23" t="str">
        <f t="shared" si="8"/>
        <v>1) 1 à 2 jours</v>
      </c>
      <c r="W119" t="s">
        <v>59</v>
      </c>
      <c r="Y119" s="23">
        <f t="shared" si="9"/>
        <v>1</v>
      </c>
    </row>
    <row r="120" spans="1:25">
      <c r="A120" s="3">
        <v>15809</v>
      </c>
      <c r="B120" s="21"/>
      <c r="C120" s="22"/>
      <c r="D120" s="22" t="str">
        <f>VLOOKUP(A120,'[1]BDD RH'!$A$9:$W$453,4,FALSE)</f>
        <v>s</v>
      </c>
      <c r="E120" s="22" t="str">
        <f>VLOOKUP(A120,'[1]BDD RH'!$A$9:$W$453,3,FALSE)</f>
        <v>F</v>
      </c>
      <c r="F120" s="22">
        <f>DATEDIF((VLOOKUP(A120,'[1]BDD RH'!$A$2:$W$485,7,FALSE)),K120,"y")</f>
        <v>31</v>
      </c>
      <c r="G120" s="22" t="str">
        <f t="shared" si="6"/>
        <v>31/40</v>
      </c>
      <c r="H120" s="22">
        <f>DATEDIF((VLOOKUP(A120,'[1]BDD RH'!$A$2:$W$485,11,FALSE)),K120,"y")</f>
        <v>10</v>
      </c>
      <c r="I120" s="22" t="str">
        <f t="shared" si="7"/>
        <v>6/10</v>
      </c>
      <c r="J120" s="3" t="s">
        <v>121</v>
      </c>
      <c r="K120" s="6">
        <v>42371</v>
      </c>
      <c r="L120" s="6">
        <v>42384</v>
      </c>
      <c r="M120" s="22">
        <f t="shared" si="11"/>
        <v>1</v>
      </c>
      <c r="N120" s="22">
        <f t="shared" si="11"/>
        <v>1</v>
      </c>
      <c r="O120" s="22">
        <f>IF(N120-M120=0,NETWORKDAYS(K120,L120,[1]Congés!$D$2:$D$26),NETWORKDAYS(K120,EOMONTH(K120,0),[1]Congés!$D$2:$D$26))</f>
        <v>10</v>
      </c>
      <c r="P120" s="22">
        <f>IF(N120-M120=0,0,IF(N120-M120=1,NETWORKDAYS(K120,L120,[1]Congés!$D$2:$D$160)-O120,IF(N120-M120=2,NETWORKDAYS(K120,EOMONTH(K120,1),[1]Congés!$D$2:$D$160)-O120,IF(N120-M120=3,NETWORKDAYS(K120,EOMONTH(K120,1),[1]Congés!$D$2:$D$160)-O120))))</f>
        <v>0</v>
      </c>
      <c r="Q120" s="22">
        <f>IF(N120-M120&lt;2,0,IF(N120-M120=2,NETWORKDAYS(K120,L120,[1]Congés!$D$2:$D$160)-P120-O120,IF(N120-M120=3,NETWORKDAYS(K120,EOMONTH(K120,2),[1]Congés!$D$2:$D$160)-P120-O120)))</f>
        <v>0</v>
      </c>
      <c r="R120" s="22">
        <f>IF(N120-M120&lt;3,0,NETWORKDAYS(K120,L120,[1]Congés!$D$2:$D$160)-Q120-P120-O120)</f>
        <v>0</v>
      </c>
      <c r="S120" s="22">
        <f>NETWORKDAYS(K120,L120,[1]Congés!C$2:C$160)</f>
        <v>10</v>
      </c>
      <c r="T120" t="s">
        <v>30</v>
      </c>
      <c r="U120" s="8">
        <v>42663</v>
      </c>
      <c r="V120" s="23" t="str">
        <f t="shared" si="8"/>
        <v>4) 6 à 10 jours</v>
      </c>
      <c r="W120" t="s">
        <v>57</v>
      </c>
      <c r="Y120" s="23">
        <f t="shared" si="9"/>
        <v>14</v>
      </c>
    </row>
    <row r="121" spans="1:25">
      <c r="A121" s="3">
        <v>84159</v>
      </c>
      <c r="B121" s="21"/>
      <c r="C121" s="22"/>
      <c r="D121" s="22" t="str">
        <f>VLOOKUP(A121,'[1]BDD RH'!$A$9:$W$453,4,FALSE)</f>
        <v>t</v>
      </c>
      <c r="E121" s="22" t="str">
        <f>VLOOKUP(A121,'[1]BDD RH'!$A$9:$W$453,3,FALSE)</f>
        <v>F</v>
      </c>
      <c r="F121" s="22">
        <f>DATEDIF((VLOOKUP(A121,'[1]BDD RH'!$A$2:$W$485,7,FALSE)),K121,"y")</f>
        <v>40</v>
      </c>
      <c r="G121" s="22" t="str">
        <f t="shared" si="6"/>
        <v>31/40</v>
      </c>
      <c r="H121" s="22">
        <f>DATEDIF((VLOOKUP(A121,'[1]BDD RH'!$A$2:$W$485,11,FALSE)),K121,"y")</f>
        <v>1</v>
      </c>
      <c r="I121" s="22" t="str">
        <f t="shared" si="7"/>
        <v>&lt;2</v>
      </c>
      <c r="K121" s="6">
        <v>42370</v>
      </c>
      <c r="L121" s="6">
        <v>42399</v>
      </c>
      <c r="M121" s="22">
        <f t="shared" si="11"/>
        <v>1</v>
      </c>
      <c r="N121" s="22">
        <f t="shared" si="11"/>
        <v>1</v>
      </c>
      <c r="O121" s="22">
        <f>IF(N121-M121=0,NETWORKDAYS(K121,L121,[1]Congés!$D$2:$D$26),NETWORKDAYS(K121,EOMONTH(K121,0),[1]Congés!$D$2:$D$26))</f>
        <v>21</v>
      </c>
      <c r="P121" s="22">
        <f>IF(N121-M121=0,0,IF(N121-M121=1,NETWORKDAYS(K121,L121,[1]Congés!$D$2:$D$160)-O121,IF(N121-M121=2,NETWORKDAYS(K121,EOMONTH(K121,1),[1]Congés!$D$2:$D$160)-O121,IF(N121-M121=3,NETWORKDAYS(K121,EOMONTH(K121,1),[1]Congés!$D$2:$D$160)-O121))))</f>
        <v>0</v>
      </c>
      <c r="Q121" s="22">
        <f>IF(N121-M121&lt;2,0,IF(N121-M121=2,NETWORKDAYS(K121,L121,[1]Congés!$D$2:$D$160)-P121-O121,IF(N121-M121=3,NETWORKDAYS(K121,EOMONTH(K121,2),[1]Congés!$D$2:$D$160)-P121-O121)))</f>
        <v>0</v>
      </c>
      <c r="R121" s="22">
        <f>IF(N121-M121&lt;3,0,NETWORKDAYS(K121,L121,[1]Congés!$D$2:$D$160)-Q121-P121-O121)</f>
        <v>0</v>
      </c>
      <c r="S121" s="22">
        <f>NETWORKDAYS(K121,L121,[1]Congés!C$2:C$160)</f>
        <v>20</v>
      </c>
      <c r="T121" t="s">
        <v>32</v>
      </c>
      <c r="U121" s="8">
        <v>42094</v>
      </c>
      <c r="V121" s="23" t="str">
        <f t="shared" si="8"/>
        <v>5) plus de 10 jours</v>
      </c>
      <c r="W121"/>
      <c r="Y121" s="23">
        <f t="shared" si="9"/>
        <v>30</v>
      </c>
    </row>
    <row r="122" spans="1:25">
      <c r="A122" s="3">
        <v>84159</v>
      </c>
      <c r="B122" s="33"/>
      <c r="C122" s="22"/>
      <c r="D122" s="22" t="str">
        <f>VLOOKUP(A122,'[1]BDD RH'!$A$9:$W$453,4,FALSE)</f>
        <v>t</v>
      </c>
      <c r="E122" s="22" t="str">
        <f>VLOOKUP(A122,'[1]BDD RH'!$A$9:$W$453,3,FALSE)</f>
        <v>F</v>
      </c>
      <c r="F122" s="22">
        <f>DATEDIF((VLOOKUP(A122,'[1]BDD RH'!$A$2:$W$485,7,FALSE)),K122,"y")</f>
        <v>40</v>
      </c>
      <c r="G122" s="22" t="str">
        <f t="shared" si="6"/>
        <v>31/40</v>
      </c>
      <c r="H122" s="22">
        <f>DATEDIF((VLOOKUP(A122,'[1]BDD RH'!$A$2:$W$485,11,FALSE)),K122,"y")</f>
        <v>1</v>
      </c>
      <c r="I122" s="22" t="str">
        <f t="shared" si="7"/>
        <v>&lt;2</v>
      </c>
      <c r="K122" s="6">
        <v>42401</v>
      </c>
      <c r="L122" s="6">
        <v>42429</v>
      </c>
      <c r="M122" s="22">
        <f t="shared" si="11"/>
        <v>2</v>
      </c>
      <c r="N122" s="22">
        <f t="shared" si="11"/>
        <v>2</v>
      </c>
      <c r="O122" s="22">
        <f>IF(N122-M122=0,NETWORKDAYS(K122,L122,[1]Congés!$D$2:$D$26),NETWORKDAYS(K122,EOMONTH(K122,0),[1]Congés!$D$2:$D$26))</f>
        <v>21</v>
      </c>
      <c r="P122" s="22">
        <f>IF(N122-M122=0,0,IF(N122-M122=1,NETWORKDAYS(K122,L122,[1]Congés!$D$2:$D$160)-O122,IF(N122-M122=2,NETWORKDAYS(K122,EOMONTH(K122,1),[1]Congés!$D$2:$D$160)-O122,IF(N122-M122=3,NETWORKDAYS(K122,EOMONTH(K122,1),[1]Congés!$D$2:$D$160)-O122))))</f>
        <v>0</v>
      </c>
      <c r="Q122" s="22">
        <f>IF(N122-M122&lt;2,0,IF(N122-M122=2,NETWORKDAYS(K122,L122,[1]Congés!$D$2:$D$160)-P122-O122,IF(N122-M122=3,NETWORKDAYS(K122,EOMONTH(K122,2),[1]Congés!$D$2:$D$160)-P122-O122)))</f>
        <v>0</v>
      </c>
      <c r="R122" s="22">
        <f>IF(N122-M122&lt;3,0,NETWORKDAYS(K122,L122,[1]Congés!$D$2:$D$160)-Q122-P122-O122)</f>
        <v>0</v>
      </c>
      <c r="S122" s="22">
        <f>NETWORKDAYS(K122,L122,[1]Congés!C$2:C$160)</f>
        <v>21</v>
      </c>
      <c r="T122" t="s">
        <v>32</v>
      </c>
      <c r="U122" s="8">
        <v>42094</v>
      </c>
      <c r="V122" s="23" t="str">
        <f t="shared" si="8"/>
        <v>5) plus de 10 jours</v>
      </c>
      <c r="W122"/>
      <c r="Y122" s="23">
        <f t="shared" si="9"/>
        <v>29</v>
      </c>
    </row>
    <row r="123" spans="1:25">
      <c r="A123" s="3">
        <v>80406</v>
      </c>
      <c r="B123" s="33"/>
      <c r="C123" s="22"/>
      <c r="D123" s="22" t="str">
        <f>VLOOKUP(A123,'[1]BDD RH'!$A$9:$W$453,4,FALSE)</f>
        <v>t</v>
      </c>
      <c r="E123" s="22" t="str">
        <f>VLOOKUP(A123,'[1]BDD RH'!$A$9:$W$453,3,FALSE)</f>
        <v>F</v>
      </c>
      <c r="F123" s="22">
        <f>DATEDIF((VLOOKUP(A123,'[1]BDD RH'!$A$2:$W$485,7,FALSE)),K123,"y")</f>
        <v>25</v>
      </c>
      <c r="G123" s="22" t="str">
        <f t="shared" si="6"/>
        <v>21/30</v>
      </c>
      <c r="H123" s="22">
        <f>DATEDIF((VLOOKUP(A123,'[1]BDD RH'!$A$2:$W$485,11,FALSE)),K123,"y")</f>
        <v>4</v>
      </c>
      <c r="I123" s="22" t="str">
        <f t="shared" si="7"/>
        <v>2/5</v>
      </c>
      <c r="J123" s="3" t="s">
        <v>122</v>
      </c>
      <c r="K123" s="6">
        <v>42401</v>
      </c>
      <c r="L123" s="6">
        <v>42401</v>
      </c>
      <c r="M123" s="22">
        <f t="shared" si="11"/>
        <v>2</v>
      </c>
      <c r="N123" s="22">
        <f t="shared" si="11"/>
        <v>2</v>
      </c>
      <c r="O123" s="22">
        <f>IF(N123-M123=0,NETWORKDAYS(K123,L123,[1]Congés!$D$2:$D$26),NETWORKDAYS(K123,EOMONTH(K123,0),[1]Congés!$D$2:$D$26))</f>
        <v>1</v>
      </c>
      <c r="P123" s="22">
        <f>IF(N123-M123=0,0,IF(N123-M123=1,NETWORKDAYS(K123,L123,[1]Congés!$D$2:$D$160)-O123,IF(N123-M123=2,NETWORKDAYS(K123,EOMONTH(K123,1),[1]Congés!$D$2:$D$160)-O123,IF(N123-M123=3,NETWORKDAYS(K123,EOMONTH(K123,1),[1]Congés!$D$2:$D$160)-O123))))</f>
        <v>0</v>
      </c>
      <c r="Q123" s="22">
        <f>IF(N123-M123&lt;2,0,IF(N123-M123=2,NETWORKDAYS(K123,L123,[1]Congés!$D$2:$D$160)-P123-O123,IF(N123-M123=3,NETWORKDAYS(K123,EOMONTH(K123,2),[1]Congés!$D$2:$D$160)-P123-O123)))</f>
        <v>0</v>
      </c>
      <c r="R123" s="22">
        <f>IF(N123-M123&lt;3,0,NETWORKDAYS(K123,L123,[1]Congés!$D$2:$D$160)-Q123-P123-O123)</f>
        <v>0</v>
      </c>
      <c r="S123" s="22">
        <f>NETWORKDAYS(K123,L123,[1]Congés!C$2:C$160)</f>
        <v>1</v>
      </c>
      <c r="T123" t="s">
        <v>30</v>
      </c>
      <c r="V123" s="23" t="str">
        <f t="shared" si="8"/>
        <v>1) 1 à 2 jours</v>
      </c>
      <c r="W123" t="s">
        <v>61</v>
      </c>
      <c r="Y123" s="23">
        <f t="shared" si="9"/>
        <v>1</v>
      </c>
    </row>
    <row r="124" spans="1:25">
      <c r="A124" s="3">
        <v>5695</v>
      </c>
      <c r="B124" s="21"/>
      <c r="C124" s="22"/>
      <c r="D124" s="22" t="str">
        <f>VLOOKUP(A124,'[1]BDD RH'!$A$9:$W$453,4,FALSE)</f>
        <v>s</v>
      </c>
      <c r="E124" s="22" t="str">
        <f>VLOOKUP(A124,'[1]BDD RH'!$A$9:$W$453,3,FALSE)</f>
        <v>H</v>
      </c>
      <c r="F124" s="22">
        <f>DATEDIF((VLOOKUP(A124,'[1]BDD RH'!$A$2:$W$485,7,FALSE)),K124,"y")</f>
        <v>49</v>
      </c>
      <c r="G124" s="22" t="str">
        <f t="shared" si="6"/>
        <v>41/50</v>
      </c>
      <c r="H124" s="22">
        <f>DATEDIF((VLOOKUP(A124,'[1]BDD RH'!$A$2:$W$485,11,FALSE)),K124,"y")</f>
        <v>19</v>
      </c>
      <c r="I124" s="22" t="str">
        <f t="shared" si="7"/>
        <v>16/20</v>
      </c>
      <c r="J124" s="3" t="s">
        <v>123</v>
      </c>
      <c r="K124" s="6">
        <v>42370</v>
      </c>
      <c r="L124" s="6">
        <v>42423</v>
      </c>
      <c r="M124" s="22">
        <f t="shared" si="11"/>
        <v>1</v>
      </c>
      <c r="N124" s="22">
        <f t="shared" si="11"/>
        <v>2</v>
      </c>
      <c r="O124" s="22">
        <f>IF(N124-M124=0,NETWORKDAYS(K124,L124,[1]Congés!$D$2:$D$26),NETWORKDAYS(K124,EOMONTH(K124,0),[1]Congés!$D$2:$D$26))</f>
        <v>21</v>
      </c>
      <c r="P124" s="22">
        <f>IF(N124-M124=0,0,IF(N124-M124=1,NETWORKDAYS(K124,L124,[1]Congés!$D$2:$D$160)-O124,IF(N124-M124=2,NETWORKDAYS(K124,EOMONTH(K124,1),[1]Congés!$D$2:$D$160)-O124,IF(N124-M124=3,NETWORKDAYS(K124,EOMONTH(K124,1),[1]Congés!$D$2:$D$160)-O124))))</f>
        <v>17</v>
      </c>
      <c r="Q124" s="22">
        <f>IF(N124-M124&lt;2,0,IF(N124-M124=2,NETWORKDAYS(K124,L124,[1]Congés!$D$2:$D$160)-P124-O124,IF(N124-M124=3,NETWORKDAYS(K124,EOMONTH(K124,2),[1]Congés!$D$2:$D$160)-P124-O124)))</f>
        <v>0</v>
      </c>
      <c r="R124" s="22">
        <f>IF(N124-M124&lt;3,0,NETWORKDAYS(K124,L124,[1]Congés!$D$2:$D$160)-Q124-P124-O124)</f>
        <v>0</v>
      </c>
      <c r="S124" s="22">
        <f>NETWORKDAYS(K124,L124,[1]Congés!C$2:C$160)</f>
        <v>37</v>
      </c>
      <c r="T124" t="s">
        <v>52</v>
      </c>
      <c r="U124" s="8">
        <v>42331</v>
      </c>
      <c r="V124" s="23" t="str">
        <f t="shared" si="8"/>
        <v>5) plus de 10 jours</v>
      </c>
      <c r="W124" t="s">
        <v>59</v>
      </c>
      <c r="Y124" s="23">
        <f t="shared" si="9"/>
        <v>54</v>
      </c>
    </row>
    <row r="125" spans="1:25">
      <c r="A125" s="3">
        <v>5695</v>
      </c>
      <c r="B125" s="21"/>
      <c r="C125" s="22"/>
      <c r="D125" s="22" t="str">
        <f>VLOOKUP(A125,'[1]BDD RH'!$A$9:$W$453,4,FALSE)</f>
        <v>s</v>
      </c>
      <c r="E125" s="22" t="str">
        <f>VLOOKUP(A125,'[1]BDD RH'!$A$9:$W$453,3,FALSE)</f>
        <v>H</v>
      </c>
      <c r="F125" s="22">
        <f>DATEDIF((VLOOKUP(A125,'[1]BDD RH'!$A$2:$W$485,7,FALSE)),K125,"y")</f>
        <v>49</v>
      </c>
      <c r="G125" s="22" t="str">
        <f t="shared" si="6"/>
        <v>41/50</v>
      </c>
      <c r="H125" s="22">
        <f>DATEDIF((VLOOKUP(A125,'[1]BDD RH'!$A$2:$W$485,11,FALSE)),K125,"y")</f>
        <v>20</v>
      </c>
      <c r="I125" s="22" t="str">
        <f t="shared" si="7"/>
        <v>16/20</v>
      </c>
      <c r="J125" s="3" t="s">
        <v>123</v>
      </c>
      <c r="K125" s="6">
        <v>42424</v>
      </c>
      <c r="L125" s="6">
        <v>42439</v>
      </c>
      <c r="M125" s="22">
        <f t="shared" si="11"/>
        <v>2</v>
      </c>
      <c r="N125" s="22">
        <f t="shared" si="11"/>
        <v>3</v>
      </c>
      <c r="O125" s="22">
        <f>IF(N125-M125=0,NETWORKDAYS(K125,L125,[1]Congés!$D$2:$D$26),NETWORKDAYS(K125,EOMONTH(K125,0),[1]Congés!$D$2:$D$26))</f>
        <v>4</v>
      </c>
      <c r="P125" s="22">
        <f>IF(N125-M125=0,0,IF(N125-M125=1,NETWORKDAYS(K125,L125,[1]Congés!$D$2:$D$160)-O125,IF(N125-M125=2,NETWORKDAYS(K125,EOMONTH(K125,1),[1]Congés!$D$2:$D$160)-O125,IF(N125-M125=3,NETWORKDAYS(K125,EOMONTH(K125,1),[1]Congés!$D$2:$D$160)-O125))))</f>
        <v>8</v>
      </c>
      <c r="Q125" s="22">
        <f>IF(N125-M125&lt;2,0,IF(N125-M125=2,NETWORKDAYS(K125,L125,[1]Congés!$D$2:$D$160)-P125-O125,IF(N125-M125=3,NETWORKDAYS(K125,EOMONTH(K125,2),[1]Congés!$D$2:$D$160)-P125-O125)))</f>
        <v>0</v>
      </c>
      <c r="R125" s="22">
        <f>IF(N125-M125&lt;3,0,NETWORKDAYS(K125,L125,[1]Congés!$D$2:$D$160)-Q125-P125-O125)</f>
        <v>0</v>
      </c>
      <c r="S125" s="22">
        <f>NETWORKDAYS(K125,L125,[1]Congés!C$2:C$160)</f>
        <v>12</v>
      </c>
      <c r="T125" t="s">
        <v>52</v>
      </c>
      <c r="U125" s="8">
        <v>42331</v>
      </c>
      <c r="V125" s="23" t="str">
        <f t="shared" si="8"/>
        <v>5) plus de 10 jours</v>
      </c>
      <c r="W125" t="s">
        <v>57</v>
      </c>
      <c r="Y125" s="23">
        <f t="shared" si="9"/>
        <v>16</v>
      </c>
    </row>
    <row r="126" spans="1:25">
      <c r="A126" s="3">
        <v>81187</v>
      </c>
      <c r="B126" s="33"/>
      <c r="C126" s="22"/>
      <c r="D126" s="22" t="str">
        <f>VLOOKUP(A126,'[1]BDD RH'!$A$9:$W$453,4,FALSE)</f>
        <v>t</v>
      </c>
      <c r="E126" s="22" t="str">
        <f>VLOOKUP(A126,'[1]BDD RH'!$A$9:$W$453,3,FALSE)</f>
        <v>F</v>
      </c>
      <c r="F126" s="22">
        <f>DATEDIF((VLOOKUP(A126,'[1]BDD RH'!$A$2:$W$485,7,FALSE)),K126,"y")</f>
        <v>31</v>
      </c>
      <c r="G126" s="22" t="str">
        <f t="shared" si="6"/>
        <v>31/40</v>
      </c>
      <c r="H126" s="22">
        <f>DATEDIF((VLOOKUP(A126,'[1]BDD RH'!$A$2:$W$485,11,FALSE)),K126,"y")</f>
        <v>3</v>
      </c>
      <c r="I126" s="22" t="str">
        <f t="shared" si="7"/>
        <v>2/5</v>
      </c>
      <c r="J126" s="3" t="s">
        <v>124</v>
      </c>
      <c r="K126" s="6">
        <v>42403</v>
      </c>
      <c r="L126" s="6">
        <v>42404</v>
      </c>
      <c r="M126" s="22">
        <f t="shared" si="11"/>
        <v>2</v>
      </c>
      <c r="N126" s="22">
        <f t="shared" si="11"/>
        <v>2</v>
      </c>
      <c r="O126" s="22">
        <f>IF(N126-M126=0,NETWORKDAYS(K126,L126,[1]Congés!$D$2:$D$26),NETWORKDAYS(K126,EOMONTH(K126,0),[1]Congés!$D$2:$D$26))</f>
        <v>2</v>
      </c>
      <c r="P126" s="22">
        <f>IF(N126-M126=0,0,IF(N126-M126=1,NETWORKDAYS(K126,L126,[1]Congés!$D$2:$D$160)-O126,IF(N126-M126=2,NETWORKDAYS(K126,EOMONTH(K126,1),[1]Congés!$D$2:$D$160)-O126,IF(N126-M126=3,NETWORKDAYS(K126,EOMONTH(K126,1),[1]Congés!$D$2:$D$160)-O126))))</f>
        <v>0</v>
      </c>
      <c r="Q126" s="22">
        <f>IF(N126-M126&lt;2,0,IF(N126-M126=2,NETWORKDAYS(K126,L126,[1]Congés!$D$2:$D$160)-P126-O126,IF(N126-M126=3,NETWORKDAYS(K126,EOMONTH(K126,2),[1]Congés!$D$2:$D$160)-P126-O126)))</f>
        <v>0</v>
      </c>
      <c r="R126" s="22">
        <f>IF(N126-M126&lt;3,0,NETWORKDAYS(K126,L126,[1]Congés!$D$2:$D$160)-Q126-P126-O126)</f>
        <v>0</v>
      </c>
      <c r="S126" s="22">
        <f>NETWORKDAYS(K126,L126,[1]Congés!C$2:C$160)</f>
        <v>2</v>
      </c>
      <c r="T126" t="s">
        <v>30</v>
      </c>
      <c r="V126" s="23" t="str">
        <f t="shared" si="8"/>
        <v>1) 1 à 2 jours</v>
      </c>
      <c r="W126" t="s">
        <v>61</v>
      </c>
      <c r="Y126" s="23">
        <f t="shared" si="9"/>
        <v>2</v>
      </c>
    </row>
    <row r="127" spans="1:25">
      <c r="A127" s="3">
        <v>3840</v>
      </c>
      <c r="B127" s="21"/>
      <c r="C127" s="22"/>
      <c r="D127" s="22" t="str">
        <f>VLOOKUP(A127,'[1]BDD RH'!$A$9:$W$453,4,FALSE)</f>
        <v>t</v>
      </c>
      <c r="E127" s="22" t="str">
        <f>VLOOKUP(A127,'[1]BDD RH'!$A$9:$W$453,3,FALSE)</f>
        <v>F</v>
      </c>
      <c r="F127" s="22">
        <f>DATEDIF((VLOOKUP(A127,'[1]BDD RH'!$A$2:$W$485,7,FALSE)),K127,"y")</f>
        <v>44</v>
      </c>
      <c r="G127" s="22" t="str">
        <f t="shared" si="6"/>
        <v>41/50</v>
      </c>
      <c r="H127" s="22">
        <f>DATEDIF((VLOOKUP(A127,'[1]BDD RH'!$A$2:$W$485,11,FALSE)),K127,"y")</f>
        <v>24</v>
      </c>
      <c r="I127" s="22" t="str">
        <f t="shared" si="7"/>
        <v>21/25</v>
      </c>
      <c r="J127" s="3" t="s">
        <v>125</v>
      </c>
      <c r="K127" s="6">
        <v>42388</v>
      </c>
      <c r="L127" s="6">
        <v>42391</v>
      </c>
      <c r="M127" s="22">
        <f t="shared" si="11"/>
        <v>1</v>
      </c>
      <c r="N127" s="22">
        <f t="shared" si="11"/>
        <v>1</v>
      </c>
      <c r="O127" s="22">
        <f>IF(N127-M127=0,NETWORKDAYS(K127,L127,[1]Congés!$D$2:$D$26),NETWORKDAYS(K127,EOMONTH(K127,0),[1]Congés!$D$2:$D$26))</f>
        <v>4</v>
      </c>
      <c r="P127" s="22">
        <f>IF(N127-M127=0,0,IF(N127-M127=1,NETWORKDAYS(K127,L127,[1]Congés!$D$2:$D$160)-O127,IF(N127-M127=2,NETWORKDAYS(K127,EOMONTH(K127,1),[1]Congés!$D$2:$D$160)-O127,IF(N127-M127=3,NETWORKDAYS(K127,EOMONTH(K127,1),[1]Congés!$D$2:$D$160)-O127))))</f>
        <v>0</v>
      </c>
      <c r="Q127" s="22">
        <f>IF(N127-M127&lt;2,0,IF(N127-M127=2,NETWORKDAYS(K127,L127,[1]Congés!$D$2:$D$160)-P127-O127,IF(N127-M127=3,NETWORKDAYS(K127,EOMONTH(K127,2),[1]Congés!$D$2:$D$160)-P127-O127)))</f>
        <v>0</v>
      </c>
      <c r="R127" s="22">
        <f>IF(N127-M127&lt;3,0,NETWORKDAYS(K127,L127,[1]Congés!$D$2:$D$160)-Q127-P127-O127)</f>
        <v>0</v>
      </c>
      <c r="S127" s="22">
        <f>NETWORKDAYS(K127,L127,[1]Congés!C$2:C$160)</f>
        <v>4</v>
      </c>
      <c r="T127" t="s">
        <v>30</v>
      </c>
      <c r="V127" s="23" t="str">
        <f t="shared" si="8"/>
        <v>2) 3 à 4 jours</v>
      </c>
      <c r="W127" t="s">
        <v>61</v>
      </c>
      <c r="Y127" s="23">
        <f t="shared" si="9"/>
        <v>4</v>
      </c>
    </row>
    <row r="128" spans="1:25">
      <c r="A128" s="3">
        <v>18277</v>
      </c>
      <c r="B128" s="21"/>
      <c r="C128" s="22"/>
      <c r="D128" s="22" t="str">
        <f>VLOOKUP(A128,'[1]BDD RH'!$A$9:$W$453,4,FALSE)</f>
        <v>t</v>
      </c>
      <c r="E128" s="22" t="str">
        <f>VLOOKUP(A128,'[1]BDD RH'!$A$9:$W$453,3,FALSE)</f>
        <v>F</v>
      </c>
      <c r="F128" s="22">
        <f>DATEDIF((VLOOKUP(A128,'[1]BDD RH'!$A$2:$W$485,7,FALSE)),K128,"y")</f>
        <v>31</v>
      </c>
      <c r="G128" s="22" t="str">
        <f t="shared" si="6"/>
        <v>31/40</v>
      </c>
      <c r="H128" s="22">
        <f>DATEDIF((VLOOKUP(A128,'[1]BDD RH'!$A$2:$W$485,11,FALSE)),K128,"y")</f>
        <v>7</v>
      </c>
      <c r="I128" s="22" t="str">
        <f t="shared" si="7"/>
        <v>6/10</v>
      </c>
      <c r="J128" s="3" t="s">
        <v>126</v>
      </c>
      <c r="K128" s="6">
        <v>42380</v>
      </c>
      <c r="L128" s="6">
        <v>42384</v>
      </c>
      <c r="M128" s="22">
        <f t="shared" si="11"/>
        <v>1</v>
      </c>
      <c r="N128" s="22">
        <f t="shared" si="11"/>
        <v>1</v>
      </c>
      <c r="O128" s="22">
        <f>IF(N128-M128=0,NETWORKDAYS(K128,L128,[1]Congés!$D$2:$D$26),NETWORKDAYS(K128,EOMONTH(K128,0),[1]Congés!$D$2:$D$26))</f>
        <v>5</v>
      </c>
      <c r="P128" s="22">
        <f>IF(N128-M128=0,0,IF(N128-M128=1,NETWORKDAYS(K128,L128,[1]Congés!$D$2:$D$160)-O128,IF(N128-M128=2,NETWORKDAYS(K128,EOMONTH(K128,1),[1]Congés!$D$2:$D$160)-O128,IF(N128-M128=3,NETWORKDAYS(K128,EOMONTH(K128,1),[1]Congés!$D$2:$D$160)-O128))))</f>
        <v>0</v>
      </c>
      <c r="Q128" s="22">
        <f>IF(N128-M128&lt;2,0,IF(N128-M128=2,NETWORKDAYS(K128,L128,[1]Congés!$D$2:$D$160)-P128-O128,IF(N128-M128=3,NETWORKDAYS(K128,EOMONTH(K128,2),[1]Congés!$D$2:$D$160)-P128-O128)))</f>
        <v>0</v>
      </c>
      <c r="R128" s="22">
        <f>IF(N128-M128&lt;3,0,NETWORKDAYS(K128,L128,[1]Congés!$D$2:$D$160)-Q128-P128-O128)</f>
        <v>0</v>
      </c>
      <c r="S128" s="22">
        <f>NETWORKDAYS(K128,L128,[1]Congés!C$2:C$160)</f>
        <v>5</v>
      </c>
      <c r="T128" t="s">
        <v>30</v>
      </c>
      <c r="V128" s="23" t="str">
        <f t="shared" si="8"/>
        <v>3) 5 jours</v>
      </c>
      <c r="W128" t="s">
        <v>61</v>
      </c>
      <c r="Y128" s="23">
        <f t="shared" si="9"/>
        <v>5</v>
      </c>
    </row>
    <row r="129" spans="1:26">
      <c r="A129" s="3">
        <v>18277</v>
      </c>
      <c r="B129" s="21"/>
      <c r="C129" s="22"/>
      <c r="D129" s="22" t="str">
        <f>VLOOKUP(A129,'[1]BDD RH'!$A$9:$W$453,4,FALSE)</f>
        <v>t</v>
      </c>
      <c r="E129" s="22" t="str">
        <f>VLOOKUP(A129,'[1]BDD RH'!$A$9:$W$453,3,FALSE)</f>
        <v>F</v>
      </c>
      <c r="F129" s="22">
        <f>DATEDIF((VLOOKUP(A129,'[1]BDD RH'!$A$2:$W$485,7,FALSE)),K129,"y")</f>
        <v>31</v>
      </c>
      <c r="G129" s="22" t="str">
        <f t="shared" si="6"/>
        <v>31/40</v>
      </c>
      <c r="H129" s="22">
        <f>DATEDIF((VLOOKUP(A129,'[1]BDD RH'!$A$2:$W$485,11,FALSE)),K129,"y")</f>
        <v>7</v>
      </c>
      <c r="I129" s="22" t="str">
        <f t="shared" si="7"/>
        <v>6/10</v>
      </c>
      <c r="J129" s="3" t="s">
        <v>127</v>
      </c>
      <c r="K129" s="6">
        <v>42394</v>
      </c>
      <c r="L129" s="6">
        <v>42398</v>
      </c>
      <c r="M129" s="22">
        <f t="shared" si="11"/>
        <v>1</v>
      </c>
      <c r="N129" s="22">
        <f t="shared" si="11"/>
        <v>1</v>
      </c>
      <c r="O129" s="22">
        <f>IF(N129-M129=0,NETWORKDAYS(K129,L129,[1]Congés!$D$2:$D$26),NETWORKDAYS(K129,EOMONTH(K129,0),[1]Congés!$D$2:$D$26))</f>
        <v>5</v>
      </c>
      <c r="P129" s="22">
        <f>IF(N129-M129=0,0,IF(N129-M129=1,NETWORKDAYS(K129,L129,[1]Congés!$D$2:$D$160)-O129,IF(N129-M129=2,NETWORKDAYS(K129,EOMONTH(K129,1),[1]Congés!$D$2:$D$160)-O129,IF(N129-M129=3,NETWORKDAYS(K129,EOMONTH(K129,1),[1]Congés!$D$2:$D$160)-O129))))</f>
        <v>0</v>
      </c>
      <c r="Q129" s="22">
        <f>IF(N129-M129&lt;2,0,IF(N129-M129=2,NETWORKDAYS(K129,L129,[1]Congés!$D$2:$D$160)-P129-O129,IF(N129-M129=3,NETWORKDAYS(K129,EOMONTH(K129,2),[1]Congés!$D$2:$D$160)-P129-O129)))</f>
        <v>0</v>
      </c>
      <c r="R129" s="22">
        <f>IF(N129-M129&lt;3,0,NETWORKDAYS(K129,L129,[1]Congés!$D$2:$D$160)-Q129-P129-O129)</f>
        <v>0</v>
      </c>
      <c r="S129" s="22">
        <f>NETWORKDAYS(K129,L129,[1]Congés!C$2:C$160)</f>
        <v>5</v>
      </c>
      <c r="T129" t="s">
        <v>30</v>
      </c>
      <c r="V129" s="23" t="str">
        <f t="shared" si="8"/>
        <v>3) 5 jours</v>
      </c>
      <c r="W129" t="s">
        <v>61</v>
      </c>
      <c r="Y129" s="23">
        <f t="shared" si="9"/>
        <v>5</v>
      </c>
    </row>
    <row r="130" spans="1:26">
      <c r="A130" s="3">
        <v>2525</v>
      </c>
      <c r="B130" s="21"/>
      <c r="C130" s="22"/>
      <c r="D130" s="22" t="str">
        <f>VLOOKUP(A130,'[1]BDD RH'!$A$9:$W$453,4,FALSE)</f>
        <v>c</v>
      </c>
      <c r="E130" s="22" t="str">
        <f>VLOOKUP(A130,'[1]BDD RH'!$A$9:$W$453,3,FALSE)</f>
        <v>F</v>
      </c>
      <c r="F130" s="22">
        <f>DATEDIF((VLOOKUP(A130,'[1]BDD RH'!$A$2:$W$485,7,FALSE)),K130,"y")</f>
        <v>52</v>
      </c>
      <c r="G130" s="22" t="str">
        <f t="shared" si="6"/>
        <v>51/60</v>
      </c>
      <c r="H130" s="22">
        <f>DATEDIF((VLOOKUP(A130,'[1]BDD RH'!$A$2:$W$485,11,FALSE)),K130,"y")</f>
        <v>15</v>
      </c>
      <c r="I130" s="22" t="str">
        <f t="shared" si="7"/>
        <v>11/15</v>
      </c>
      <c r="J130" s="3" t="s">
        <v>128</v>
      </c>
      <c r="K130" s="6">
        <v>42387</v>
      </c>
      <c r="L130" s="6">
        <v>42391</v>
      </c>
      <c r="M130" s="22">
        <f t="shared" si="11"/>
        <v>1</v>
      </c>
      <c r="N130" s="22">
        <f t="shared" si="11"/>
        <v>1</v>
      </c>
      <c r="O130" s="22">
        <f>IF(N130-M130=0,NETWORKDAYS(K130,L130,[1]Congés!$D$2:$D$26),NETWORKDAYS(K130,EOMONTH(K130,0),[1]Congés!$D$2:$D$26))</f>
        <v>5</v>
      </c>
      <c r="P130" s="22">
        <f>IF(N130-M130=0,0,IF(N130-M130=1,NETWORKDAYS(K130,L130,[1]Congés!$D$2:$D$160)-O130,IF(N130-M130=2,NETWORKDAYS(K130,EOMONTH(K130,1),[1]Congés!$D$2:$D$160)-O130,IF(N130-M130=3,NETWORKDAYS(K130,EOMONTH(K130,1),[1]Congés!$D$2:$D$160)-O130))))</f>
        <v>0</v>
      </c>
      <c r="Q130" s="22">
        <f>IF(N130-M130&lt;2,0,IF(N130-M130=2,NETWORKDAYS(K130,L130,[1]Congés!$D$2:$D$160)-P130-O130,IF(N130-M130=3,NETWORKDAYS(K130,EOMONTH(K130,2),[1]Congés!$D$2:$D$160)-P130-O130)))</f>
        <v>0</v>
      </c>
      <c r="R130" s="22">
        <f>IF(N130-M130&lt;3,0,NETWORKDAYS(K130,L130,[1]Congés!$D$2:$D$160)-Q130-P130-O130)</f>
        <v>0</v>
      </c>
      <c r="S130" s="22">
        <f>NETWORKDAYS(K130,L130,[1]Congés!C$2:C$160)</f>
        <v>5</v>
      </c>
      <c r="T130" t="s">
        <v>30</v>
      </c>
      <c r="V130" s="23" t="str">
        <f t="shared" si="8"/>
        <v>3) 5 jours</v>
      </c>
      <c r="W130" t="s">
        <v>61</v>
      </c>
      <c r="Y130" s="23">
        <f t="shared" si="9"/>
        <v>5</v>
      </c>
    </row>
    <row r="131" spans="1:26">
      <c r="A131" s="3">
        <v>81837</v>
      </c>
      <c r="B131" s="33"/>
      <c r="C131" s="22"/>
      <c r="D131" s="22" t="str">
        <f>VLOOKUP(A131,'[1]BDD RH'!$A$9:$W$453,4,FALSE)</f>
        <v>t</v>
      </c>
      <c r="E131" s="22" t="str">
        <f>VLOOKUP(A131,'[1]BDD RH'!$A$9:$W$453,3,FALSE)</f>
        <v>F</v>
      </c>
      <c r="F131" s="22">
        <f>DATEDIF((VLOOKUP(A131,'[1]BDD RH'!$A$2:$W$485,7,FALSE)),K131,"y")</f>
        <v>24</v>
      </c>
      <c r="G131" s="22" t="str">
        <f t="shared" si="6"/>
        <v>21/30</v>
      </c>
      <c r="H131" s="22">
        <f>DATEDIF((VLOOKUP(A131,'[1]BDD RH'!$A$2:$W$485,11,FALSE)),K131,"y")</f>
        <v>3</v>
      </c>
      <c r="I131" s="22" t="str">
        <f t="shared" si="7"/>
        <v>2/5</v>
      </c>
      <c r="J131" s="3" t="s">
        <v>129</v>
      </c>
      <c r="K131" s="6">
        <v>42402</v>
      </c>
      <c r="L131" s="6">
        <v>42405</v>
      </c>
      <c r="M131" s="22">
        <f t="shared" si="11"/>
        <v>2</v>
      </c>
      <c r="N131" s="22">
        <f t="shared" si="11"/>
        <v>2</v>
      </c>
      <c r="O131" s="22">
        <f>IF(N131-M131=0,NETWORKDAYS(K131,L131,[1]Congés!$D$2:$D$26),NETWORKDAYS(K131,EOMONTH(K131,0),[1]Congés!$D$2:$D$26))</f>
        <v>4</v>
      </c>
      <c r="P131" s="22">
        <f>IF(N131-M131=0,0,IF(N131-M131=1,NETWORKDAYS(K131,L131,[1]Congés!$D$2:$D$160)-O131,IF(N131-M131=2,NETWORKDAYS(K131,EOMONTH(K131,1),[1]Congés!$D$2:$D$160)-O131,IF(N131-M131=3,NETWORKDAYS(K131,EOMONTH(K131,1),[1]Congés!$D$2:$D$160)-O131))))</f>
        <v>0</v>
      </c>
      <c r="Q131" s="22">
        <f>IF(N131-M131&lt;2,0,IF(N131-M131=2,NETWORKDAYS(K131,L131,[1]Congés!$D$2:$D$160)-P131-O131,IF(N131-M131=3,NETWORKDAYS(K131,EOMONTH(K131,2),[1]Congés!$D$2:$D$160)-P131-O131)))</f>
        <v>0</v>
      </c>
      <c r="R131" s="22">
        <f>IF(N131-M131&lt;3,0,NETWORKDAYS(K131,L131,[1]Congés!$D$2:$D$160)-Q131-P131-O131)</f>
        <v>0</v>
      </c>
      <c r="S131" s="22">
        <f>NETWORKDAYS(K131,L131,[1]Congés!C$2:C$160)</f>
        <v>4</v>
      </c>
      <c r="T131" t="s">
        <v>30</v>
      </c>
      <c r="V131" s="23" t="str">
        <f t="shared" si="8"/>
        <v>2) 3 à 4 jours</v>
      </c>
      <c r="W131" t="s">
        <v>61</v>
      </c>
      <c r="Y131" s="23">
        <f t="shared" si="9"/>
        <v>4</v>
      </c>
    </row>
    <row r="132" spans="1:26">
      <c r="A132" s="3">
        <v>81192</v>
      </c>
      <c r="B132" s="21"/>
      <c r="C132" s="22"/>
      <c r="D132" s="22" t="str">
        <f>VLOOKUP(A132,'[1]BDD RH'!$A$9:$W$453,4,FALSE)</f>
        <v>t</v>
      </c>
      <c r="E132" s="22" t="str">
        <f>VLOOKUP(A132,'[1]BDD RH'!$A$9:$W$453,3,FALSE)</f>
        <v>F</v>
      </c>
      <c r="F132" s="22">
        <f>DATEDIF((VLOOKUP(A132,'[1]BDD RH'!$A$2:$W$485,7,FALSE)),K132,"y")</f>
        <v>24</v>
      </c>
      <c r="G132" s="22" t="str">
        <f t="shared" ref="G132:G140" si="12">IF(F132&lt;=20,"&lt;=20",IF(F132&lt;=30,"21/30",IF(F132&lt;=40,"31/40",IF(F132&lt;=50,"41/50",IF(F132&lt;=60,"51/60",IF(F132&gt;60,"61 et plus",FALSE))))))</f>
        <v>21/30</v>
      </c>
      <c r="H132" s="22">
        <f>DATEDIF((VLOOKUP(A132,'[1]BDD RH'!$A$2:$W$485,11,FALSE)),K132,"y")</f>
        <v>3</v>
      </c>
      <c r="I132" s="22" t="str">
        <f t="shared" ref="I132:I140" si="13">IF(H132&lt;2,"&lt;2",IF(H132&lt;6,"2/5",IF(H132&lt;11,"6/10",IF(H132&lt;16,"11/15",IF(H132&lt;21,"16/20",IF(H132&lt;26,"21/25",IF(H132&gt;25,"26 et plus",FALSE)))))))</f>
        <v>2/5</v>
      </c>
      <c r="J132" s="3" t="s">
        <v>130</v>
      </c>
      <c r="K132" s="6">
        <v>42395</v>
      </c>
      <c r="L132" s="6">
        <v>42402</v>
      </c>
      <c r="M132" s="22">
        <f t="shared" si="11"/>
        <v>1</v>
      </c>
      <c r="N132" s="22">
        <f t="shared" si="11"/>
        <v>2</v>
      </c>
      <c r="O132" s="22">
        <f>IF(N132-M132=0,NETWORKDAYS(K132,L132,[1]Congés!$D$2:$D$26),NETWORKDAYS(K132,EOMONTH(K132,0),[1]Congés!$D$2:$D$26))</f>
        <v>4</v>
      </c>
      <c r="P132" s="22">
        <f>IF(N132-M132=0,0,IF(N132-M132=1,NETWORKDAYS(K132,L132,[1]Congés!$D$2:$D$160)-O132,IF(N132-M132=2,NETWORKDAYS(K132,EOMONTH(K132,1),[1]Congés!$D$2:$D$160)-O132,IF(N132-M132=3,NETWORKDAYS(K132,EOMONTH(K132,1),[1]Congés!$D$2:$D$160)-O132))))</f>
        <v>2</v>
      </c>
      <c r="Q132" s="22">
        <f>IF(N132-M132&lt;2,0,IF(N132-M132=2,NETWORKDAYS(K132,L132,[1]Congés!$D$2:$D$160)-P132-O132,IF(N132-M132=3,NETWORKDAYS(K132,EOMONTH(K132,2),[1]Congés!$D$2:$D$160)-P132-O132)))</f>
        <v>0</v>
      </c>
      <c r="R132" s="22">
        <f>IF(N132-M132&lt;3,0,NETWORKDAYS(K132,L132,[1]Congés!$D$2:$D$160)-Q132-P132-O132)</f>
        <v>0</v>
      </c>
      <c r="S132" s="22">
        <f>NETWORKDAYS(K132,L132,[1]Congés!C$2:C$160)</f>
        <v>6</v>
      </c>
      <c r="T132" t="s">
        <v>30</v>
      </c>
      <c r="U132" s="8">
        <v>42395</v>
      </c>
      <c r="V132" s="23" t="str">
        <f t="shared" ref="V132:V140" si="14">IF(S132&lt;3,"1) 1 à 2 jours",IF(S132&lt;5,"2) 3 à 4 jours",IF(S132=5,"3) 5 jours",IF(S132&lt;=10,"4) 6 à 10 jours",IF(S132&gt;10,"5) plus de 10 jours")))))</f>
        <v>4) 6 à 10 jours</v>
      </c>
      <c r="W132" t="s">
        <v>59</v>
      </c>
      <c r="Y132" s="23">
        <f t="shared" ref="Y132:Y140" si="15">L132-K132+1</f>
        <v>8</v>
      </c>
    </row>
    <row r="133" spans="1:26">
      <c r="A133" s="3">
        <v>81192</v>
      </c>
      <c r="B133" s="33"/>
      <c r="C133" s="22"/>
      <c r="D133" s="22" t="str">
        <f>VLOOKUP(A133,'[1]BDD RH'!$A$9:$W$453,4,FALSE)</f>
        <v>t</v>
      </c>
      <c r="E133" s="22" t="str">
        <f>VLOOKUP(A133,'[1]BDD RH'!$A$9:$W$453,3,FALSE)</f>
        <v>F</v>
      </c>
      <c r="F133" s="22">
        <f>DATEDIF((VLOOKUP(A133,'[1]BDD RH'!$A$2:$W$485,7,FALSE)),K133,"y")</f>
        <v>24</v>
      </c>
      <c r="G133" s="22" t="str">
        <f t="shared" si="12"/>
        <v>21/30</v>
      </c>
      <c r="H133" s="22">
        <f>DATEDIF((VLOOKUP(A133,'[1]BDD RH'!$A$2:$W$485,11,FALSE)),K133,"y")</f>
        <v>3</v>
      </c>
      <c r="I133" s="22" t="str">
        <f t="shared" si="13"/>
        <v>2/5</v>
      </c>
      <c r="J133" s="3" t="s">
        <v>130</v>
      </c>
      <c r="K133" s="6">
        <v>42403</v>
      </c>
      <c r="L133" s="6">
        <v>42412</v>
      </c>
      <c r="M133" s="22">
        <f t="shared" ref="M133:N160" si="16">MONTH(K133)</f>
        <v>2</v>
      </c>
      <c r="N133" s="22">
        <f t="shared" si="16"/>
        <v>2</v>
      </c>
      <c r="O133" s="22">
        <f>IF(N133-M133=0,NETWORKDAYS(K133,L133,[1]Congés!$D$2:$D$26),NETWORKDAYS(K133,EOMONTH(K133,0),[1]Congés!$D$2:$D$26))</f>
        <v>8</v>
      </c>
      <c r="P133" s="22">
        <f>IF(N133-M133=0,0,IF(N133-M133=1,NETWORKDAYS(K133,L133,[1]Congés!$D$2:$D$160)-O133,IF(N133-M133=2,NETWORKDAYS(K133,EOMONTH(K133,1),[1]Congés!$D$2:$D$160)-O133,IF(N133-M133=3,NETWORKDAYS(K133,EOMONTH(K133,1),[1]Congés!$D$2:$D$160)-O133))))</f>
        <v>0</v>
      </c>
      <c r="Q133" s="22">
        <f>IF(N133-M133&lt;2,0,IF(N133-M133=2,NETWORKDAYS(K133,L133,[1]Congés!$D$2:$D$160)-P133-O133,IF(N133-M133=3,NETWORKDAYS(K133,EOMONTH(K133,2),[1]Congés!$D$2:$D$160)-P133-O133)))</f>
        <v>0</v>
      </c>
      <c r="R133" s="22">
        <f>IF(N133-M133&lt;3,0,NETWORKDAYS(K133,L133,[1]Congés!$D$2:$D$160)-Q133-P133-O133)</f>
        <v>0</v>
      </c>
      <c r="S133" s="22">
        <f>NETWORKDAYS(K133,L133,[1]Congés!C$2:C$160)</f>
        <v>8</v>
      </c>
      <c r="T133" t="s">
        <v>30</v>
      </c>
      <c r="U133" s="8">
        <v>42395</v>
      </c>
      <c r="V133" s="23" t="str">
        <f t="shared" si="14"/>
        <v>4) 6 à 10 jours</v>
      </c>
      <c r="W133" t="s">
        <v>61</v>
      </c>
      <c r="Y133" s="23">
        <f t="shared" si="15"/>
        <v>10</v>
      </c>
    </row>
    <row r="134" spans="1:26">
      <c r="A134" s="3">
        <v>3746</v>
      </c>
      <c r="B134" s="21"/>
      <c r="C134" s="22"/>
      <c r="D134" s="22" t="str">
        <f>VLOOKUP(A134,'[1]BDD RH'!$A$9:$W$453,4,FALSE)</f>
        <v>t</v>
      </c>
      <c r="E134" s="22" t="str">
        <f>VLOOKUP(A134,'[1]BDD RH'!$A$9:$W$453,3,FALSE)</f>
        <v>F</v>
      </c>
      <c r="F134" s="22">
        <f>DATEDIF((VLOOKUP(A134,'[1]BDD RH'!$A$2:$W$485,7,FALSE)),K134,"y")</f>
        <v>49</v>
      </c>
      <c r="G134" s="22" t="str">
        <f t="shared" si="12"/>
        <v>41/50</v>
      </c>
      <c r="H134" s="22">
        <f>DATEDIF((VLOOKUP(A134,'[1]BDD RH'!$A$2:$W$485,11,FALSE)),K134,"y")</f>
        <v>25</v>
      </c>
      <c r="I134" s="22" t="str">
        <f t="shared" si="13"/>
        <v>21/25</v>
      </c>
      <c r="J134" s="3" t="s">
        <v>131</v>
      </c>
      <c r="K134" s="6">
        <v>42376</v>
      </c>
      <c r="L134" s="6">
        <v>42382</v>
      </c>
      <c r="M134" s="22">
        <f t="shared" si="16"/>
        <v>1</v>
      </c>
      <c r="N134" s="22">
        <f t="shared" si="16"/>
        <v>1</v>
      </c>
      <c r="O134" s="22">
        <f>IF(N134-M134=0,NETWORKDAYS(K134,L134,[1]Congés!$D$2:$D$26),NETWORKDAYS(K134,EOMONTH(K134,0),[1]Congés!$D$2:$D$26))</f>
        <v>5</v>
      </c>
      <c r="P134" s="22">
        <f>IF(N134-M134=0,0,IF(N134-M134=1,NETWORKDAYS(K134,L134,[1]Congés!$D$2:$D$160)-O134,IF(N134-M134=2,NETWORKDAYS(K134,EOMONTH(K134,1),[1]Congés!$D$2:$D$160)-O134,IF(N134-M134=3,NETWORKDAYS(K134,EOMONTH(K134,1),[1]Congés!$D$2:$D$160)-O134))))</f>
        <v>0</v>
      </c>
      <c r="Q134" s="22">
        <f>IF(N134-M134&lt;2,0,IF(N134-M134=2,NETWORKDAYS(K134,L134,[1]Congés!$D$2:$D$160)-P134-O134,IF(N134-M134=3,NETWORKDAYS(K134,EOMONTH(K134,2),[1]Congés!$D$2:$D$160)-P134-O134)))</f>
        <v>0</v>
      </c>
      <c r="R134" s="22">
        <f>IF(N134-M134&lt;3,0,NETWORKDAYS(K134,L134,[1]Congés!$D$2:$D$160)-Q134-P134-O134)</f>
        <v>0</v>
      </c>
      <c r="S134" s="22">
        <f>NETWORKDAYS(K134,L134,[1]Congés!C$2:C$160)</f>
        <v>5</v>
      </c>
      <c r="T134" t="s">
        <v>30</v>
      </c>
      <c r="V134" s="23" t="str">
        <f t="shared" si="14"/>
        <v>3) 5 jours</v>
      </c>
      <c r="W134" t="s">
        <v>61</v>
      </c>
      <c r="Y134" s="23">
        <f t="shared" si="15"/>
        <v>7</v>
      </c>
    </row>
    <row r="135" spans="1:26">
      <c r="A135" s="3">
        <v>3746</v>
      </c>
      <c r="B135" s="21"/>
      <c r="C135" s="22"/>
      <c r="D135" s="22" t="str">
        <f>VLOOKUP(A135,'[1]BDD RH'!$A$9:$W$453,4,FALSE)</f>
        <v>t</v>
      </c>
      <c r="E135" s="22" t="str">
        <f>VLOOKUP(A135,'[1]BDD RH'!$A$9:$W$453,3,FALSE)</f>
        <v>F</v>
      </c>
      <c r="F135" s="22">
        <f>DATEDIF((VLOOKUP(A135,'[1]BDD RH'!$A$2:$W$485,7,FALSE)),K135,"y")</f>
        <v>49</v>
      </c>
      <c r="G135" s="22" t="str">
        <f t="shared" si="12"/>
        <v>41/50</v>
      </c>
      <c r="H135" s="22">
        <f>DATEDIF((VLOOKUP(A135,'[1]BDD RH'!$A$2:$W$485,11,FALSE)),K135,"y")</f>
        <v>25</v>
      </c>
      <c r="I135" s="22" t="str">
        <f t="shared" si="13"/>
        <v>21/25</v>
      </c>
      <c r="J135" s="3" t="s">
        <v>132</v>
      </c>
      <c r="K135" s="6">
        <v>42391</v>
      </c>
      <c r="L135" s="6">
        <v>42398</v>
      </c>
      <c r="M135" s="22">
        <f t="shared" si="16"/>
        <v>1</v>
      </c>
      <c r="N135" s="22">
        <f t="shared" si="16"/>
        <v>1</v>
      </c>
      <c r="O135" s="22">
        <f>IF(N135-M135=0,NETWORKDAYS(K135,L135,[1]Congés!$D$2:$D$26),NETWORKDAYS(K135,EOMONTH(K135,0),[1]Congés!$D$2:$D$26))</f>
        <v>6</v>
      </c>
      <c r="P135" s="22">
        <f>IF(N135-M135=0,0,IF(N135-M135=1,NETWORKDAYS(K135,L135,[1]Congés!$D$2:$D$160)-O135,IF(N135-M135=2,NETWORKDAYS(K135,EOMONTH(K135,1),[1]Congés!$D$2:$D$160)-O135,IF(N135-M135=3,NETWORKDAYS(K135,EOMONTH(K135,1),[1]Congés!$D$2:$D$160)-O135))))</f>
        <v>0</v>
      </c>
      <c r="Q135" s="22">
        <f>IF(N135-M135&lt;2,0,IF(N135-M135=2,NETWORKDAYS(K135,L135,[1]Congés!$D$2:$D$160)-P135-O135,IF(N135-M135=3,NETWORKDAYS(K135,EOMONTH(K135,2),[1]Congés!$D$2:$D$160)-P135-O135)))</f>
        <v>0</v>
      </c>
      <c r="R135" s="22">
        <f>IF(N135-M135&lt;3,0,NETWORKDAYS(K135,L135,[1]Congés!$D$2:$D$160)-Q135-P135-O135)</f>
        <v>0</v>
      </c>
      <c r="S135" s="22">
        <f>NETWORKDAYS(K135,L135,[1]Congés!C$2:C$160)</f>
        <v>6</v>
      </c>
      <c r="T135" t="s">
        <v>30</v>
      </c>
      <c r="V135" s="23" t="str">
        <f t="shared" si="14"/>
        <v>4) 6 à 10 jours</v>
      </c>
      <c r="W135" t="s">
        <v>61</v>
      </c>
      <c r="Y135" s="23">
        <f t="shared" si="15"/>
        <v>8</v>
      </c>
    </row>
    <row r="136" spans="1:26">
      <c r="A136" s="26">
        <v>15971</v>
      </c>
      <c r="B136" s="27"/>
      <c r="C136" s="28"/>
      <c r="D136" s="28" t="str">
        <f>VLOOKUP(A136,'[1]BDD RH'!$A$9:$W$453,4,FALSE)</f>
        <v>c</v>
      </c>
      <c r="E136" s="28" t="str">
        <f>VLOOKUP(A136,'[1]BDD RH'!$A$9:$W$453,3,FALSE)</f>
        <v>F</v>
      </c>
      <c r="F136" s="28">
        <f>DATEDIF((VLOOKUP(A136,'[1]BDD RH'!$A$2:$W$485,7,FALSE)),K136,"y")</f>
        <v>33</v>
      </c>
      <c r="G136" s="28" t="str">
        <f t="shared" si="12"/>
        <v>31/40</v>
      </c>
      <c r="H136" s="28">
        <f>DATEDIF((VLOOKUP(A136,'[1]BDD RH'!$A$2:$W$485,11,FALSE)),K136,"y")</f>
        <v>10</v>
      </c>
      <c r="I136" s="28" t="str">
        <f t="shared" si="13"/>
        <v>6/10</v>
      </c>
      <c r="J136" s="26"/>
      <c r="K136" s="29">
        <v>42370</v>
      </c>
      <c r="L136" s="29">
        <v>42377</v>
      </c>
      <c r="M136" s="28">
        <f t="shared" si="16"/>
        <v>1</v>
      </c>
      <c r="N136" s="28">
        <f t="shared" si="16"/>
        <v>1</v>
      </c>
      <c r="O136" s="28">
        <f>IF(N136-M136=0,NETWORKDAYS(K136,L136,[1]Congés!$D$2:$D$26),NETWORKDAYS(K136,EOMONTH(K136,0),[1]Congés!$D$2:$D$26))</f>
        <v>6</v>
      </c>
      <c r="P136" s="28">
        <f>IF(N136-M136=0,0,IF(N136-M136=1,NETWORKDAYS(K136,L136,[1]Congés!$D$2:$D$160)-O136,IF(N136-M136=2,NETWORKDAYS(K136,EOMONTH(K136,1),[1]Congés!$D$2:$D$160)-O136,IF(N136-M136=3,NETWORKDAYS(K136,EOMONTH(K136,1),[1]Congés!$D$2:$D$160)-O136))))</f>
        <v>0</v>
      </c>
      <c r="Q136" s="28">
        <f>IF(N136-M136&lt;2,0,IF(N136-M136=2,NETWORKDAYS(K136,L136,[1]Congés!$D$2:$D$160)-P136-O136,IF(N136-M136=3,NETWORKDAYS(K136,EOMONTH(K136,2),[1]Congés!$D$2:$D$160)-P136-O136)))</f>
        <v>0</v>
      </c>
      <c r="R136" s="28">
        <f>IF(N136-M136&lt;3,0,NETWORKDAYS(K136,L136,[1]Congés!$D$2:$D$160)-Q136-P136-O136)</f>
        <v>0</v>
      </c>
      <c r="S136" s="28">
        <f>NETWORKDAYS(K136,L136,[1]Congés!C$2:C$160)</f>
        <v>5</v>
      </c>
      <c r="T136" s="26" t="s">
        <v>32</v>
      </c>
      <c r="U136" s="30"/>
      <c r="V136" s="31" t="str">
        <f t="shared" si="14"/>
        <v>3) 5 jours</v>
      </c>
      <c r="W136" s="32"/>
      <c r="X136" s="32"/>
      <c r="Y136" s="31">
        <f t="shared" si="15"/>
        <v>8</v>
      </c>
      <c r="Z136" s="32"/>
    </row>
    <row r="137" spans="1:26">
      <c r="A137" s="3">
        <v>15971</v>
      </c>
      <c r="B137" s="21"/>
      <c r="C137" s="22"/>
      <c r="D137" s="22" t="str">
        <f>VLOOKUP(A137,'[1]BDD RH'!$A$9:$W$453,4,FALSE)</f>
        <v>c</v>
      </c>
      <c r="E137" s="22" t="str">
        <f>VLOOKUP(A137,'[1]BDD RH'!$A$9:$W$453,3,FALSE)</f>
        <v>F</v>
      </c>
      <c r="F137" s="22">
        <f>DATEDIF((VLOOKUP(A137,'[1]BDD RH'!$A$2:$W$485,7,FALSE)),K137,"y")</f>
        <v>33</v>
      </c>
      <c r="G137" s="22" t="str">
        <f t="shared" si="12"/>
        <v>31/40</v>
      </c>
      <c r="H137" s="22">
        <f>DATEDIF((VLOOKUP(A137,'[1]BDD RH'!$A$2:$W$485,11,FALSE)),K137,"y")</f>
        <v>10</v>
      </c>
      <c r="I137" s="22" t="str">
        <f t="shared" si="13"/>
        <v>6/10</v>
      </c>
      <c r="K137" s="6">
        <v>42378</v>
      </c>
      <c r="L137" s="6">
        <v>42440</v>
      </c>
      <c r="M137" s="22">
        <f t="shared" si="16"/>
        <v>1</v>
      </c>
      <c r="N137" s="22">
        <f t="shared" si="16"/>
        <v>3</v>
      </c>
      <c r="O137" s="22">
        <f>IF(N137-M137=0,NETWORKDAYS(K137,L137,[1]Congés!$D$2:$D$26),NETWORKDAYS(K137,EOMONTH(K137,0),[1]Congés!$D$2:$D$26))</f>
        <v>15</v>
      </c>
      <c r="P137" s="22">
        <f>IF(N137-M137=0,0,IF(N137-M137=1,NETWORKDAYS(K137,L137,[1]Congés!$D$2:$D$160)-O137,IF(N137-M137=2,NETWORKDAYS(K137,EOMONTH(K137,1),[1]Congés!$D$2:$D$160)-O137,IF(N137-M137=3,NETWORKDAYS(K137,EOMONTH(K137,1),[1]Congés!$D$2:$D$160)-O137))))</f>
        <v>21</v>
      </c>
      <c r="Q137" s="22">
        <f>IF(N137-M137&lt;2,0,IF(N137-M137=2,NETWORKDAYS(K137,L137,[1]Congés!$D$2:$D$160)-P137-O137,IF(N137-M137=3,NETWORKDAYS(K137,EOMONTH(K137,2),[1]Congés!$D$2:$D$160)-P137-O137)))</f>
        <v>9</v>
      </c>
      <c r="R137" s="22">
        <f>IF(N137-M137&lt;3,0,NETWORKDAYS(K137,L137,[1]Congés!$D$2:$D$160)-Q137-P137-O137)</f>
        <v>0</v>
      </c>
      <c r="S137" s="22">
        <f>NETWORKDAYS(K137,L137,[1]Congés!C$2:C$160)</f>
        <v>45</v>
      </c>
      <c r="T137" t="s">
        <v>32</v>
      </c>
      <c r="V137" s="23" t="str">
        <f t="shared" si="14"/>
        <v>5) plus de 10 jours</v>
      </c>
      <c r="W137"/>
      <c r="Y137" s="23">
        <f t="shared" si="15"/>
        <v>63</v>
      </c>
    </row>
    <row r="138" spans="1:26">
      <c r="A138" s="3">
        <v>10919</v>
      </c>
      <c r="B138" s="21"/>
      <c r="C138" s="22"/>
      <c r="D138" s="22" t="str">
        <f>VLOOKUP(A138,'[1]BDD RH'!$A$9:$W$453,4,FALSE)</f>
        <v>t</v>
      </c>
      <c r="E138" s="22" t="str">
        <f>VLOOKUP(A138,'[1]BDD RH'!$A$9:$W$453,3,FALSE)</f>
        <v>F</v>
      </c>
      <c r="F138" s="22">
        <f>DATEDIF((VLOOKUP(A138,'[1]BDD RH'!$A$2:$W$485,7,FALSE)),K138,"y")</f>
        <v>46</v>
      </c>
      <c r="G138" s="22" t="str">
        <f t="shared" si="12"/>
        <v>41/50</v>
      </c>
      <c r="H138" s="22">
        <f>DATEDIF((VLOOKUP(A138,'[1]BDD RH'!$A$2:$W$485,11,FALSE)),K138,"y")</f>
        <v>13</v>
      </c>
      <c r="I138" s="22" t="str">
        <f t="shared" si="13"/>
        <v>11/15</v>
      </c>
      <c r="J138" s="3" t="s">
        <v>133</v>
      </c>
      <c r="K138" s="6">
        <v>42380</v>
      </c>
      <c r="L138" s="6">
        <v>42393</v>
      </c>
      <c r="M138" s="22">
        <f t="shared" si="16"/>
        <v>1</v>
      </c>
      <c r="N138" s="22">
        <f t="shared" si="16"/>
        <v>1</v>
      </c>
      <c r="O138" s="22">
        <f>IF(N138-M138=0,NETWORKDAYS(K138,L138,[1]Congés!$D$2:$D$26),NETWORKDAYS(K138,EOMONTH(K138,0),[1]Congés!$D$2:$D$26))</f>
        <v>10</v>
      </c>
      <c r="P138" s="22">
        <f>IF(N138-M138=0,0,IF(N138-M138=1,NETWORKDAYS(K138,L138,[1]Congés!$D$2:$D$160)-O138,IF(N138-M138=2,NETWORKDAYS(K138,EOMONTH(K138,1),[1]Congés!$D$2:$D$160)-O138,IF(N138-M138=3,NETWORKDAYS(K138,EOMONTH(K138,1),[1]Congés!$D$2:$D$160)-O138))))</f>
        <v>0</v>
      </c>
      <c r="Q138" s="22">
        <f>IF(N138-M138&lt;2,0,IF(N138-M138=2,NETWORKDAYS(K138,L138,[1]Congés!$D$2:$D$160)-P138-O138,IF(N138-M138=3,NETWORKDAYS(K138,EOMONTH(K138,2),[1]Congés!$D$2:$D$160)-P138-O138)))</f>
        <v>0</v>
      </c>
      <c r="R138" s="22">
        <f>IF(N138-M138&lt;3,0,NETWORKDAYS(K138,L138,[1]Congés!$D$2:$D$160)-Q138-P138-O138)</f>
        <v>0</v>
      </c>
      <c r="S138" s="22">
        <f>NETWORKDAYS(K138,L138,[1]Congés!C$2:C$160)</f>
        <v>10</v>
      </c>
      <c r="T138" t="s">
        <v>30</v>
      </c>
      <c r="V138" s="23" t="str">
        <f t="shared" si="14"/>
        <v>4) 6 à 10 jours</v>
      </c>
      <c r="W138" t="s">
        <v>61</v>
      </c>
      <c r="Y138" s="23">
        <f t="shared" si="15"/>
        <v>14</v>
      </c>
    </row>
    <row r="139" spans="1:26">
      <c r="A139" s="3">
        <v>82696</v>
      </c>
      <c r="B139" s="21"/>
      <c r="C139" s="22"/>
      <c r="D139" s="22">
        <f>VLOOKUP(A139,'[1]BDD RH'!$A$9:$W$453,4,FALSE)</f>
        <v>0</v>
      </c>
      <c r="E139" s="22" t="str">
        <f>VLOOKUP(A139,'[1]BDD RH'!$A$9:$W$453,3,FALSE)</f>
        <v>H</v>
      </c>
      <c r="F139" s="22">
        <f>DATEDIF((VLOOKUP(A139,'[1]BDD RH'!$A$2:$W$485,7,FALSE)),K139,"y")</f>
        <v>24</v>
      </c>
      <c r="G139" s="22" t="str">
        <f t="shared" si="12"/>
        <v>21/30</v>
      </c>
      <c r="H139" s="22">
        <f>DATEDIF((VLOOKUP(A139,'[1]BDD RH'!$A$2:$W$485,11,FALSE)),K139,"y")</f>
        <v>2</v>
      </c>
      <c r="I139" s="22" t="str">
        <f t="shared" si="13"/>
        <v>2/5</v>
      </c>
      <c r="K139" s="6">
        <v>42370</v>
      </c>
      <c r="L139" s="6">
        <v>42416</v>
      </c>
      <c r="M139" s="22">
        <f t="shared" si="16"/>
        <v>1</v>
      </c>
      <c r="N139" s="22">
        <f t="shared" si="16"/>
        <v>2</v>
      </c>
      <c r="O139" s="22">
        <f>IF(N139-M139=0,NETWORKDAYS(K139,L139,[1]Congés!$D$2:$D$26),NETWORKDAYS(K139,EOMONTH(K139,0),[1]Congés!$D$2:$D$26))</f>
        <v>21</v>
      </c>
      <c r="P139" s="22">
        <f>IF(N139-M139=0,0,IF(N139-M139=1,NETWORKDAYS(K139,L139,[1]Congés!$D$2:$D$160)-O139,IF(N139-M139=2,NETWORKDAYS(K139,EOMONTH(K139,1),[1]Congés!$D$2:$D$160)-O139,IF(N139-M139=3,NETWORKDAYS(K139,EOMONTH(K139,1),[1]Congés!$D$2:$D$160)-O139))))</f>
        <v>12</v>
      </c>
      <c r="Q139" s="22">
        <f>IF(N139-M139&lt;2,0,IF(N139-M139=2,NETWORKDAYS(K139,L139,[1]Congés!$D$2:$D$160)-P139-O139,IF(N139-M139=3,NETWORKDAYS(K139,EOMONTH(K139,2),[1]Congés!$D$2:$D$160)-P139-O139)))</f>
        <v>0</v>
      </c>
      <c r="R139" s="22">
        <f>IF(N139-M139&lt;3,0,NETWORKDAYS(K139,L139,[1]Congés!$D$2:$D$160)-Q139-P139-O139)</f>
        <v>0</v>
      </c>
      <c r="S139" s="22">
        <f>NETWORKDAYS(K139,L139,[1]Congés!C$2:C$160)</f>
        <v>32</v>
      </c>
      <c r="T139" t="s">
        <v>32</v>
      </c>
      <c r="V139" s="23" t="str">
        <f t="shared" si="14"/>
        <v>5) plus de 10 jours</v>
      </c>
      <c r="W139"/>
      <c r="Y139" s="23">
        <f t="shared" si="15"/>
        <v>47</v>
      </c>
    </row>
    <row r="140" spans="1:26">
      <c r="A140" s="3">
        <v>3500</v>
      </c>
      <c r="B140" s="21"/>
      <c r="C140" s="22"/>
      <c r="D140" s="22" t="str">
        <f>VLOOKUP(A140,'[1]BDD RH'!$A$9:$W$453,4,FALSE)</f>
        <v>t</v>
      </c>
      <c r="E140" s="22" t="str">
        <f>VLOOKUP(A140,'[1]BDD RH'!$A$9:$W$453,3,FALSE)</f>
        <v>H</v>
      </c>
      <c r="F140" s="22">
        <f>DATEDIF((VLOOKUP(A140,'[1]BDD RH'!$A$2:$W$485,7,FALSE)),K140,"y")</f>
        <v>38</v>
      </c>
      <c r="G140" s="22" t="str">
        <f t="shared" si="12"/>
        <v>31/40</v>
      </c>
      <c r="H140" s="22">
        <f>DATEDIF((VLOOKUP(A140,'[1]BDD RH'!$A$2:$W$485,11,FALSE)),K140,"y")</f>
        <v>16</v>
      </c>
      <c r="I140" s="22" t="str">
        <f t="shared" si="13"/>
        <v>16/20</v>
      </c>
      <c r="J140" s="3" t="s">
        <v>134</v>
      </c>
      <c r="K140" s="6">
        <v>42373</v>
      </c>
      <c r="L140" s="6">
        <v>42373</v>
      </c>
      <c r="M140" s="22">
        <f t="shared" si="16"/>
        <v>1</v>
      </c>
      <c r="N140" s="22">
        <f t="shared" si="16"/>
        <v>1</v>
      </c>
      <c r="O140" s="22">
        <f>IF(N140-M140=0,NETWORKDAYS(K140,L140,[1]Congés!$D$2:$D$26),NETWORKDAYS(K140,EOMONTH(K140,0),[1]Congés!$D$2:$D$26))</f>
        <v>1</v>
      </c>
      <c r="P140" s="22">
        <f>IF(N140-M140=0,0,IF(N140-M140=1,NETWORKDAYS(K140,L140,[1]Congés!$D$2:$D$160)-O140,IF(N140-M140=2,NETWORKDAYS(K140,EOMONTH(K140,1),[1]Congés!$D$2:$D$160)-O140,IF(N140-M140=3,NETWORKDAYS(K140,EOMONTH(K140,1),[1]Congés!$D$2:$D$160)-O140))))</f>
        <v>0</v>
      </c>
      <c r="Q140" s="22">
        <f>IF(N140-M140&lt;2,0,IF(N140-M140=2,NETWORKDAYS(K140,L140,[1]Congés!$D$2:$D$160)-P140-O140,IF(N140-M140=3,NETWORKDAYS(K140,EOMONTH(K140,2),[1]Congés!$D$2:$D$160)-P140-O140)))</f>
        <v>0</v>
      </c>
      <c r="R140" s="22">
        <f>IF(N140-M140&lt;3,0,NETWORKDAYS(K140,L140,[1]Congés!$D$2:$D$160)-Q140-P140-O140)</f>
        <v>0</v>
      </c>
      <c r="S140" s="22">
        <f>NETWORKDAYS(K140,L140,[1]Congés!C$2:C$160)</f>
        <v>1</v>
      </c>
      <c r="T140" t="s">
        <v>30</v>
      </c>
      <c r="V140" s="23" t="str">
        <f t="shared" si="14"/>
        <v>1) 1 à 2 jours</v>
      </c>
      <c r="W140" t="s">
        <v>61</v>
      </c>
      <c r="Y140" s="23">
        <f t="shared" si="15"/>
        <v>1</v>
      </c>
    </row>
    <row r="141" spans="1:26">
      <c r="B141" s="21"/>
      <c r="C141" s="22"/>
      <c r="D141" s="22"/>
      <c r="E141" s="22"/>
      <c r="F141" s="22"/>
      <c r="G141" s="22"/>
      <c r="H141" s="22"/>
      <c r="I141" s="22"/>
      <c r="M141" s="22"/>
      <c r="N141" s="22"/>
      <c r="O141" s="22"/>
      <c r="P141" s="22"/>
      <c r="Q141" s="22"/>
      <c r="R141" s="22"/>
      <c r="S141" s="22"/>
      <c r="V141" s="23"/>
      <c r="W141"/>
      <c r="Y141" s="23"/>
    </row>
    <row r="142" spans="1:26">
      <c r="B142" s="21"/>
      <c r="C142" s="22"/>
      <c r="D142" s="22"/>
      <c r="E142" s="22"/>
      <c r="F142" s="22"/>
      <c r="G142" s="22"/>
      <c r="H142" s="22"/>
      <c r="I142" s="22"/>
      <c r="M142" s="22"/>
      <c r="N142" s="22"/>
      <c r="O142" s="22"/>
      <c r="P142" s="22"/>
      <c r="Q142" s="22"/>
      <c r="R142" s="22"/>
      <c r="S142" s="22"/>
      <c r="V142" s="23"/>
      <c r="W142"/>
      <c r="Y142" s="23"/>
    </row>
    <row r="143" spans="1:26">
      <c r="B143" s="21"/>
      <c r="C143" s="22"/>
      <c r="D143" s="22"/>
      <c r="E143" s="22"/>
      <c r="F143" s="22"/>
      <c r="G143" s="22"/>
      <c r="H143" s="22"/>
      <c r="I143" s="22"/>
      <c r="M143" s="22"/>
      <c r="N143" s="22"/>
      <c r="O143" s="22"/>
      <c r="P143" s="22"/>
      <c r="Q143" s="22"/>
      <c r="R143" s="22"/>
      <c r="S143" s="22"/>
      <c r="V143" s="23"/>
      <c r="W143"/>
      <c r="Y143" s="23"/>
    </row>
    <row r="144" spans="1:26">
      <c r="B144" s="21"/>
      <c r="C144" s="22"/>
      <c r="D144" s="22"/>
      <c r="E144" s="22"/>
      <c r="F144" s="22"/>
      <c r="G144" s="22"/>
      <c r="H144" s="22"/>
      <c r="I144" s="22"/>
      <c r="M144" s="22"/>
      <c r="N144" s="22"/>
      <c r="O144" s="22"/>
      <c r="P144" s="22"/>
      <c r="Q144" s="22"/>
      <c r="R144" s="22"/>
      <c r="S144" s="22"/>
      <c r="V144" s="23"/>
      <c r="W144"/>
      <c r="Y144" s="23"/>
    </row>
    <row r="145" spans="2:25">
      <c r="B145" s="21"/>
      <c r="C145" s="22"/>
      <c r="D145" s="22"/>
      <c r="E145" s="22"/>
      <c r="F145" s="22"/>
      <c r="G145" s="22"/>
      <c r="H145" s="22"/>
      <c r="I145" s="22"/>
      <c r="M145" s="22"/>
      <c r="N145" s="22"/>
      <c r="O145" s="22"/>
      <c r="P145" s="22"/>
      <c r="Q145" s="22"/>
      <c r="R145" s="22"/>
      <c r="S145" s="22"/>
      <c r="V145" s="23"/>
      <c r="W145"/>
      <c r="Y145" s="23"/>
    </row>
    <row r="146" spans="2:25">
      <c r="B146" s="21"/>
      <c r="C146" s="22"/>
      <c r="D146" s="22"/>
      <c r="E146" s="22"/>
      <c r="F146" s="22"/>
      <c r="G146" s="22"/>
      <c r="H146" s="22"/>
      <c r="I146" s="22"/>
      <c r="M146" s="22"/>
      <c r="N146" s="22"/>
      <c r="O146" s="22"/>
      <c r="P146" s="22"/>
      <c r="Q146" s="22"/>
      <c r="R146" s="22"/>
      <c r="S146" s="22"/>
      <c r="V146" s="23"/>
      <c r="W146"/>
      <c r="Y146" s="23"/>
    </row>
    <row r="147" spans="2:25">
      <c r="B147" s="21"/>
      <c r="C147" s="22"/>
      <c r="D147" s="22"/>
      <c r="E147" s="22"/>
      <c r="F147" s="22"/>
      <c r="G147" s="22"/>
      <c r="H147" s="22"/>
      <c r="I147" s="22"/>
      <c r="M147" s="22"/>
      <c r="N147" s="22"/>
      <c r="O147" s="22"/>
      <c r="P147" s="22"/>
      <c r="Q147" s="22"/>
      <c r="R147" s="22"/>
      <c r="S147" s="22"/>
      <c r="V147" s="23"/>
      <c r="W147"/>
      <c r="Y147" s="23"/>
    </row>
    <row r="148" spans="2:25">
      <c r="B148" s="21"/>
      <c r="C148" s="22"/>
      <c r="D148" s="22"/>
      <c r="E148" s="22"/>
      <c r="F148" s="22"/>
      <c r="G148" s="22"/>
      <c r="H148" s="22"/>
      <c r="I148" s="22"/>
      <c r="M148" s="22"/>
      <c r="N148" s="22"/>
      <c r="O148" s="22"/>
      <c r="P148" s="22"/>
      <c r="Q148" s="22"/>
      <c r="R148" s="22"/>
      <c r="S148" s="22"/>
      <c r="V148" s="23"/>
      <c r="W148"/>
      <c r="Y148" s="23"/>
    </row>
    <row r="149" spans="2:25">
      <c r="B149" s="21"/>
      <c r="C149" s="22"/>
      <c r="D149" s="22"/>
      <c r="E149" s="22"/>
      <c r="F149" s="22"/>
      <c r="G149" s="22"/>
      <c r="H149" s="22"/>
      <c r="I149" s="22"/>
      <c r="M149" s="22"/>
      <c r="N149" s="22"/>
      <c r="O149" s="22"/>
      <c r="P149" s="22"/>
      <c r="Q149" s="22"/>
      <c r="R149" s="22"/>
      <c r="S149" s="22"/>
      <c r="V149" s="23"/>
      <c r="W149"/>
      <c r="Y149" s="23"/>
    </row>
    <row r="150" spans="2:25">
      <c r="B150" s="21"/>
      <c r="C150" s="22"/>
      <c r="D150" s="22"/>
      <c r="E150" s="22"/>
      <c r="F150" s="22"/>
      <c r="G150" s="22"/>
      <c r="H150" s="22"/>
      <c r="I150" s="22"/>
      <c r="M150" s="22"/>
      <c r="N150" s="22"/>
      <c r="O150" s="22"/>
      <c r="P150" s="22"/>
      <c r="Q150" s="22"/>
      <c r="R150" s="22"/>
      <c r="S150" s="22"/>
      <c r="V150" s="23"/>
      <c r="W150"/>
      <c r="Y150" s="23"/>
    </row>
    <row r="151" spans="2:25">
      <c r="B151" s="21"/>
      <c r="C151" s="22"/>
      <c r="D151" s="22"/>
      <c r="E151" s="22"/>
      <c r="F151" s="22"/>
      <c r="G151" s="22"/>
      <c r="H151" s="22"/>
      <c r="I151" s="22"/>
      <c r="M151" s="22"/>
      <c r="N151" s="22"/>
      <c r="O151" s="22"/>
      <c r="P151" s="22"/>
      <c r="Q151" s="22"/>
      <c r="R151" s="22"/>
      <c r="S151" s="22"/>
      <c r="V151" s="23"/>
      <c r="W151"/>
      <c r="Y151" s="23"/>
    </row>
    <row r="152" spans="2:25">
      <c r="B152" s="21"/>
      <c r="C152" s="22"/>
      <c r="D152" s="22"/>
      <c r="E152" s="22"/>
      <c r="F152" s="22"/>
      <c r="G152" s="22"/>
      <c r="H152" s="22"/>
      <c r="I152" s="22"/>
      <c r="M152" s="22"/>
      <c r="N152" s="22"/>
      <c r="O152" s="22"/>
      <c r="P152" s="22"/>
      <c r="Q152" s="22"/>
      <c r="R152" s="22"/>
      <c r="S152" s="22"/>
      <c r="V152" s="23"/>
      <c r="W152"/>
      <c r="Y152" s="23"/>
    </row>
    <row r="153" spans="2:25">
      <c r="B153" s="21"/>
      <c r="C153" s="22"/>
      <c r="D153" s="22"/>
      <c r="E153" s="22"/>
      <c r="F153" s="22"/>
      <c r="G153" s="22"/>
      <c r="H153" s="22"/>
      <c r="I153" s="22"/>
      <c r="M153" s="22"/>
      <c r="N153" s="22"/>
      <c r="O153" s="22"/>
      <c r="P153" s="22"/>
      <c r="Q153" s="22"/>
      <c r="R153" s="22"/>
      <c r="S153" s="22"/>
      <c r="V153" s="23"/>
      <c r="W153"/>
      <c r="Y153" s="23"/>
    </row>
    <row r="154" spans="2:25">
      <c r="B154" s="21"/>
      <c r="C154" s="22"/>
      <c r="D154" s="22"/>
      <c r="E154" s="22"/>
      <c r="F154" s="22"/>
      <c r="G154" s="22"/>
      <c r="H154" s="22"/>
      <c r="I154" s="22"/>
      <c r="M154" s="22"/>
      <c r="N154" s="22"/>
      <c r="O154" s="22"/>
      <c r="P154" s="22"/>
      <c r="Q154" s="22"/>
      <c r="R154" s="22"/>
      <c r="S154" s="22"/>
      <c r="V154" s="23"/>
      <c r="W154"/>
      <c r="Y154" s="23"/>
    </row>
    <row r="155" spans="2:25">
      <c r="B155" s="21"/>
      <c r="C155" s="22"/>
      <c r="D155" s="22"/>
      <c r="E155" s="22"/>
      <c r="F155" s="22"/>
      <c r="G155" s="22"/>
      <c r="H155" s="22"/>
      <c r="I155" s="22"/>
      <c r="M155" s="22"/>
      <c r="N155" s="22"/>
      <c r="O155" s="22"/>
      <c r="P155" s="22"/>
      <c r="Q155" s="22"/>
      <c r="R155" s="22"/>
      <c r="S155" s="22"/>
      <c r="V155" s="23"/>
      <c r="W155"/>
      <c r="Y155" s="23"/>
    </row>
    <row r="156" spans="2:25">
      <c r="B156" s="21"/>
      <c r="C156" s="22"/>
      <c r="D156" s="22"/>
      <c r="E156" s="22"/>
      <c r="F156" s="22"/>
      <c r="G156" s="22"/>
      <c r="H156" s="22"/>
      <c r="I156" s="22"/>
      <c r="M156" s="22"/>
      <c r="N156" s="22"/>
      <c r="O156" s="22"/>
      <c r="P156" s="22"/>
      <c r="Q156" s="22"/>
      <c r="R156" s="22"/>
      <c r="S156" s="22"/>
      <c r="V156" s="23"/>
      <c r="W156"/>
      <c r="Y156" s="23"/>
    </row>
    <row r="157" spans="2:25">
      <c r="B157" s="21"/>
      <c r="C157" s="22"/>
      <c r="D157" s="22"/>
      <c r="E157" s="22"/>
      <c r="F157" s="22"/>
      <c r="G157" s="22"/>
      <c r="H157" s="22"/>
      <c r="I157" s="22"/>
      <c r="M157" s="22"/>
      <c r="N157" s="22"/>
      <c r="O157" s="22"/>
      <c r="P157" s="22"/>
      <c r="Q157" s="22"/>
      <c r="R157" s="22"/>
      <c r="S157" s="22"/>
      <c r="V157" s="23"/>
      <c r="W157"/>
      <c r="X157" s="24"/>
      <c r="Y157" s="23"/>
    </row>
    <row r="158" spans="2:25">
      <c r="B158" s="21"/>
      <c r="C158" s="22"/>
      <c r="D158" s="22"/>
      <c r="E158" s="22"/>
      <c r="F158" s="22"/>
      <c r="G158" s="22"/>
      <c r="H158" s="22"/>
      <c r="I158" s="22"/>
      <c r="M158" s="22"/>
      <c r="N158" s="22"/>
      <c r="O158" s="22"/>
      <c r="P158" s="22"/>
      <c r="Q158" s="22"/>
      <c r="R158" s="22"/>
      <c r="S158" s="22"/>
      <c r="V158" s="23"/>
      <c r="W158"/>
      <c r="X158" s="24"/>
      <c r="Y158" s="23"/>
    </row>
    <row r="159" spans="2:25">
      <c r="B159" s="21"/>
      <c r="C159" s="22"/>
      <c r="D159" s="22"/>
      <c r="E159" s="22"/>
      <c r="F159" s="22"/>
      <c r="G159" s="22"/>
      <c r="H159" s="22"/>
      <c r="I159" s="22"/>
      <c r="M159" s="22"/>
      <c r="N159" s="22"/>
      <c r="O159" s="22"/>
      <c r="P159" s="22"/>
      <c r="Q159" s="22"/>
      <c r="R159" s="22"/>
      <c r="S159" s="22"/>
      <c r="V159" s="23"/>
      <c r="W159"/>
      <c r="Y159" s="23"/>
    </row>
    <row r="160" spans="2:25">
      <c r="B160" s="21"/>
      <c r="C160" s="22"/>
      <c r="D160" s="22"/>
      <c r="E160" s="22"/>
      <c r="F160" s="22"/>
      <c r="G160" s="22"/>
      <c r="H160" s="22"/>
      <c r="I160" s="22"/>
      <c r="M160" s="22"/>
      <c r="N160" s="22"/>
      <c r="O160" s="22"/>
      <c r="P160" s="22"/>
      <c r="Q160" s="22"/>
      <c r="R160" s="22"/>
      <c r="S160" s="22"/>
      <c r="V160" s="23"/>
      <c r="W160"/>
      <c r="Y160" s="23"/>
    </row>
    <row r="161" spans="2:25">
      <c r="B161" s="21"/>
      <c r="C161" s="22"/>
      <c r="D161" s="22"/>
      <c r="E161" s="22"/>
      <c r="F161" s="22"/>
      <c r="G161" s="22"/>
      <c r="H161" s="22"/>
      <c r="I161" s="22"/>
      <c r="M161" s="22"/>
      <c r="N161" s="22"/>
      <c r="O161" s="22"/>
      <c r="P161" s="22"/>
      <c r="Q161" s="22"/>
      <c r="R161" s="22"/>
      <c r="S161" s="22"/>
      <c r="V161" s="23"/>
      <c r="W161"/>
      <c r="Y161" s="23"/>
    </row>
    <row r="162" spans="2:25">
      <c r="B162" s="21"/>
      <c r="C162" s="22"/>
      <c r="D162" s="22"/>
      <c r="E162" s="22"/>
      <c r="F162" s="22"/>
      <c r="G162" s="22"/>
      <c r="H162" s="22"/>
      <c r="I162" s="22"/>
      <c r="M162" s="22"/>
      <c r="N162" s="22"/>
      <c r="O162" s="22"/>
      <c r="P162" s="22"/>
      <c r="Q162" s="22"/>
      <c r="R162" s="22"/>
      <c r="S162" s="22"/>
      <c r="V162" s="23"/>
      <c r="W162"/>
      <c r="Y162" s="23"/>
    </row>
    <row r="163" spans="2:25">
      <c r="B163" s="21"/>
      <c r="C163" s="22"/>
      <c r="D163" s="22"/>
      <c r="E163" s="22"/>
      <c r="F163" s="22"/>
      <c r="G163" s="22"/>
      <c r="H163" s="22"/>
      <c r="I163" s="22"/>
      <c r="M163" s="22"/>
      <c r="N163" s="22"/>
      <c r="O163" s="22"/>
      <c r="P163" s="22"/>
      <c r="Q163" s="22"/>
      <c r="R163" s="22"/>
      <c r="S163" s="22"/>
      <c r="V163" s="23"/>
      <c r="W163"/>
      <c r="Y163" s="23"/>
    </row>
    <row r="164" spans="2:25">
      <c r="B164" s="21"/>
      <c r="C164" s="22"/>
      <c r="D164" s="22"/>
      <c r="E164" s="22"/>
      <c r="F164" s="22"/>
      <c r="G164" s="22"/>
      <c r="H164" s="22"/>
      <c r="I164" s="22"/>
      <c r="M164" s="22"/>
      <c r="N164" s="22"/>
      <c r="O164" s="22"/>
      <c r="P164" s="22"/>
      <c r="Q164" s="22"/>
      <c r="R164" s="22"/>
      <c r="S164" s="22"/>
      <c r="V164" s="23"/>
      <c r="W164"/>
      <c r="Y164" s="23"/>
    </row>
    <row r="165" spans="2:25">
      <c r="B165" s="21"/>
      <c r="C165" s="22"/>
      <c r="D165" s="22"/>
      <c r="E165" s="22"/>
      <c r="F165" s="22"/>
      <c r="G165" s="22"/>
      <c r="H165" s="22"/>
      <c r="I165" s="22"/>
      <c r="M165" s="22"/>
      <c r="N165" s="22"/>
      <c r="O165" s="22"/>
      <c r="P165" s="22"/>
      <c r="Q165" s="22"/>
      <c r="R165" s="22"/>
      <c r="S165" s="22"/>
      <c r="V165" s="23"/>
      <c r="W165"/>
      <c r="Y165" s="23"/>
    </row>
    <row r="166" spans="2:25">
      <c r="B166" s="21"/>
      <c r="C166" s="22"/>
      <c r="D166" s="22"/>
      <c r="E166" s="22"/>
      <c r="F166" s="22"/>
      <c r="G166" s="22"/>
      <c r="H166" s="22"/>
      <c r="I166" s="22"/>
      <c r="M166" s="22"/>
      <c r="N166" s="22"/>
      <c r="O166" s="22"/>
      <c r="P166" s="22"/>
      <c r="Q166" s="22"/>
      <c r="R166" s="22"/>
      <c r="S166" s="22"/>
      <c r="V166" s="23"/>
      <c r="W166"/>
      <c r="Y166" s="23"/>
    </row>
    <row r="167" spans="2:25">
      <c r="B167" s="21"/>
      <c r="C167" s="22"/>
      <c r="D167" s="22"/>
      <c r="E167" s="22"/>
      <c r="F167" s="22"/>
      <c r="G167" s="22"/>
      <c r="H167" s="22"/>
      <c r="I167" s="22"/>
      <c r="M167" s="22"/>
      <c r="N167" s="22"/>
      <c r="O167" s="22"/>
      <c r="P167" s="22"/>
      <c r="Q167" s="22"/>
      <c r="R167" s="22"/>
      <c r="S167" s="22"/>
      <c r="V167" s="23"/>
      <c r="W167"/>
      <c r="Y167" s="23"/>
    </row>
    <row r="168" spans="2:25">
      <c r="B168" s="21"/>
      <c r="C168" s="22"/>
      <c r="D168" s="22"/>
      <c r="E168" s="22"/>
      <c r="F168" s="22"/>
      <c r="G168" s="22"/>
      <c r="H168" s="22"/>
      <c r="I168" s="22"/>
      <c r="M168" s="22"/>
      <c r="N168" s="22"/>
      <c r="O168" s="22"/>
      <c r="P168" s="22"/>
      <c r="Q168" s="22"/>
      <c r="R168" s="22"/>
      <c r="S168" s="22"/>
      <c r="V168" s="23"/>
      <c r="W168"/>
      <c r="Y168" s="23"/>
    </row>
    <row r="169" spans="2:25">
      <c r="B169" s="21"/>
      <c r="C169" s="22"/>
      <c r="D169" s="22"/>
      <c r="E169" s="22"/>
      <c r="F169" s="22"/>
      <c r="G169" s="22"/>
      <c r="H169" s="22"/>
      <c r="I169" s="22"/>
      <c r="M169" s="22"/>
      <c r="N169" s="22"/>
      <c r="O169" s="22"/>
      <c r="P169" s="22"/>
      <c r="Q169" s="22"/>
      <c r="R169" s="22"/>
      <c r="S169" s="22"/>
      <c r="V169" s="23"/>
      <c r="W169"/>
      <c r="Y169" s="23"/>
    </row>
    <row r="170" spans="2:25">
      <c r="B170" s="21"/>
      <c r="C170" s="22"/>
      <c r="D170" s="22"/>
      <c r="E170" s="22"/>
      <c r="F170" s="22"/>
      <c r="G170" s="22"/>
      <c r="H170" s="22"/>
      <c r="I170" s="22"/>
      <c r="M170" s="22"/>
      <c r="N170" s="22"/>
      <c r="O170" s="22"/>
      <c r="P170" s="22"/>
      <c r="Q170" s="22"/>
      <c r="R170" s="22"/>
      <c r="S170" s="22"/>
      <c r="V170" s="23"/>
      <c r="W170"/>
      <c r="Y170" s="23"/>
    </row>
    <row r="171" spans="2:25">
      <c r="B171" s="21"/>
      <c r="C171" s="22"/>
      <c r="D171" s="22"/>
      <c r="E171" s="22"/>
      <c r="F171" s="22"/>
      <c r="G171" s="22"/>
      <c r="H171" s="22"/>
      <c r="I171" s="22"/>
      <c r="M171" s="22"/>
      <c r="N171" s="22"/>
      <c r="O171" s="22"/>
      <c r="P171" s="22"/>
      <c r="Q171" s="22"/>
      <c r="R171" s="22"/>
      <c r="S171" s="22"/>
      <c r="V171" s="23"/>
      <c r="W171"/>
      <c r="Y171" s="23"/>
    </row>
    <row r="172" spans="2:25">
      <c r="B172" s="21"/>
      <c r="C172" s="22"/>
      <c r="D172" s="22"/>
      <c r="E172" s="22"/>
      <c r="F172" s="22"/>
      <c r="G172" s="22"/>
      <c r="H172" s="22"/>
      <c r="I172" s="22"/>
      <c r="M172" s="22"/>
      <c r="N172" s="22"/>
      <c r="O172" s="22"/>
      <c r="P172" s="22"/>
      <c r="Q172" s="22"/>
      <c r="R172" s="22"/>
      <c r="S172" s="22"/>
      <c r="V172" s="23"/>
      <c r="W172"/>
      <c r="Y172" s="23"/>
    </row>
    <row r="173" spans="2:25">
      <c r="S173" s="3"/>
      <c r="W173"/>
    </row>
    <row r="174" spans="2:25">
      <c r="S174" s="3"/>
      <c r="W174"/>
    </row>
    <row r="175" spans="2:25">
      <c r="S175" s="3"/>
      <c r="W175"/>
    </row>
    <row r="176" spans="2:25">
      <c r="S176" s="3"/>
      <c r="W176"/>
    </row>
    <row r="177" spans="19:23">
      <c r="S177" s="3"/>
      <c r="W177"/>
    </row>
    <row r="178" spans="19:23">
      <c r="S178" s="3"/>
      <c r="W178"/>
    </row>
    <row r="179" spans="19:23">
      <c r="S179" s="3"/>
      <c r="W179"/>
    </row>
    <row r="180" spans="19:23">
      <c r="S180" s="3"/>
      <c r="W180"/>
    </row>
    <row r="181" spans="19:23">
      <c r="S181" s="3"/>
      <c r="W181"/>
    </row>
    <row r="182" spans="19:23">
      <c r="S182" s="3"/>
      <c r="W182"/>
    </row>
    <row r="183" spans="19:23">
      <c r="S183" s="3"/>
      <c r="W183"/>
    </row>
    <row r="184" spans="19:23">
      <c r="S184" s="3"/>
      <c r="W184"/>
    </row>
    <row r="185" spans="19:23">
      <c r="S185" s="3"/>
      <c r="W185"/>
    </row>
    <row r="186" spans="19:23">
      <c r="S186" s="3"/>
      <c r="W186"/>
    </row>
    <row r="187" spans="19:23">
      <c r="S187" s="3"/>
      <c r="W187"/>
    </row>
    <row r="188" spans="19:23">
      <c r="S188" s="3"/>
      <c r="W188"/>
    </row>
    <row r="189" spans="19:23">
      <c r="S189" s="3"/>
      <c r="W189"/>
    </row>
    <row r="190" spans="19:23">
      <c r="S190" s="3"/>
      <c r="W190"/>
    </row>
    <row r="191" spans="19:23">
      <c r="S191" s="3"/>
      <c r="W191"/>
    </row>
    <row r="192" spans="19:23">
      <c r="S192" s="3"/>
      <c r="W192"/>
    </row>
    <row r="193" spans="19:23">
      <c r="S193" s="3"/>
      <c r="W193"/>
    </row>
    <row r="194" spans="19:23">
      <c r="S194" s="3"/>
      <c r="W194"/>
    </row>
    <row r="195" spans="19:23">
      <c r="S195" s="3"/>
      <c r="W195"/>
    </row>
    <row r="196" spans="19:23">
      <c r="S196" s="3"/>
      <c r="W196"/>
    </row>
    <row r="197" spans="19:23">
      <c r="S197" s="3"/>
      <c r="W197"/>
    </row>
    <row r="198" spans="19:23">
      <c r="S198" s="3"/>
      <c r="W198"/>
    </row>
    <row r="199" spans="19:23">
      <c r="S199" s="3"/>
      <c r="W199"/>
    </row>
    <row r="200" spans="19:23">
      <c r="S200" s="3"/>
      <c r="W200"/>
    </row>
    <row r="201" spans="19:23">
      <c r="S201" s="3"/>
      <c r="W201"/>
    </row>
    <row r="202" spans="19:23">
      <c r="S202" s="3"/>
      <c r="W202"/>
    </row>
    <row r="203" spans="19:23">
      <c r="S203" s="3"/>
      <c r="W203"/>
    </row>
    <row r="204" spans="19:23">
      <c r="S204" s="3"/>
      <c r="W204"/>
    </row>
    <row r="205" spans="19:23">
      <c r="S205" s="3"/>
      <c r="W205"/>
    </row>
    <row r="206" spans="19:23">
      <c r="S206" s="3"/>
      <c r="W206"/>
    </row>
    <row r="207" spans="19:23">
      <c r="S207" s="3"/>
      <c r="W207"/>
    </row>
    <row r="208" spans="19:23">
      <c r="S208" s="3"/>
      <c r="W208"/>
    </row>
    <row r="209" spans="19:23">
      <c r="S209" s="3"/>
      <c r="W209"/>
    </row>
    <row r="210" spans="19:23">
      <c r="S210" s="3"/>
      <c r="W210"/>
    </row>
    <row r="211" spans="19:23">
      <c r="S211" s="3"/>
      <c r="W211"/>
    </row>
    <row r="212" spans="19:23">
      <c r="S212" s="3"/>
      <c r="W212"/>
    </row>
    <row r="213" spans="19:23">
      <c r="S213" s="3"/>
      <c r="W213"/>
    </row>
    <row r="214" spans="19:23">
      <c r="S214" s="3"/>
      <c r="W214"/>
    </row>
    <row r="215" spans="19:23">
      <c r="S215" s="3"/>
      <c r="W215"/>
    </row>
    <row r="216" spans="19:23">
      <c r="S216" s="3"/>
      <c r="W216"/>
    </row>
    <row r="217" spans="19:23">
      <c r="S217" s="3"/>
      <c r="W217"/>
    </row>
    <row r="218" spans="19:23">
      <c r="S218" s="3"/>
      <c r="W218"/>
    </row>
    <row r="219" spans="19:23">
      <c r="S219" s="3"/>
      <c r="W219"/>
    </row>
    <row r="220" spans="19:23">
      <c r="S220" s="3"/>
      <c r="W220"/>
    </row>
    <row r="221" spans="19:23">
      <c r="S221" s="3"/>
      <c r="W221"/>
    </row>
    <row r="222" spans="19:23">
      <c r="S222" s="3"/>
      <c r="W222"/>
    </row>
    <row r="223" spans="19:23">
      <c r="S223" s="3"/>
      <c r="W223"/>
    </row>
    <row r="224" spans="19:23">
      <c r="S224" s="3"/>
      <c r="W224"/>
    </row>
    <row r="225" spans="19:23">
      <c r="S225" s="3"/>
      <c r="W225"/>
    </row>
    <row r="226" spans="19:23">
      <c r="S226" s="3"/>
      <c r="W226"/>
    </row>
    <row r="227" spans="19:23">
      <c r="S227" s="3"/>
      <c r="W227"/>
    </row>
    <row r="228" spans="19:23">
      <c r="S228" s="3"/>
      <c r="W228"/>
    </row>
    <row r="229" spans="19:23">
      <c r="S229" s="3"/>
      <c r="W229"/>
    </row>
    <row r="230" spans="19:23">
      <c r="S230" s="3"/>
      <c r="W230"/>
    </row>
    <row r="231" spans="19:23">
      <c r="S231" s="3"/>
      <c r="W231"/>
    </row>
    <row r="232" spans="19:23">
      <c r="S232" s="3"/>
      <c r="W232"/>
    </row>
    <row r="233" spans="19:23">
      <c r="S233" s="3"/>
      <c r="W233"/>
    </row>
    <row r="234" spans="19:23">
      <c r="S234" s="3"/>
      <c r="W234"/>
    </row>
    <row r="235" spans="19:23">
      <c r="S235" s="3"/>
      <c r="W235"/>
    </row>
    <row r="236" spans="19:23">
      <c r="S236" s="3"/>
      <c r="W236"/>
    </row>
    <row r="237" spans="19:23">
      <c r="S237" s="3"/>
      <c r="W237"/>
    </row>
    <row r="238" spans="19:23">
      <c r="S238" s="3"/>
      <c r="W238"/>
    </row>
    <row r="239" spans="19:23">
      <c r="S239" s="3"/>
      <c r="W239"/>
    </row>
    <row r="240" spans="19:23">
      <c r="S240" s="3"/>
      <c r="W240"/>
    </row>
    <row r="241" spans="19:23">
      <c r="S241" s="3"/>
      <c r="W241"/>
    </row>
    <row r="242" spans="19:23">
      <c r="S242" s="3"/>
      <c r="W242"/>
    </row>
    <row r="243" spans="19:23">
      <c r="S243" s="3"/>
      <c r="W243"/>
    </row>
    <row r="244" spans="19:23">
      <c r="S244" s="3"/>
      <c r="W244"/>
    </row>
    <row r="245" spans="19:23">
      <c r="S245" s="3"/>
      <c r="W245"/>
    </row>
    <row r="246" spans="19:23">
      <c r="S246" s="3"/>
      <c r="W246"/>
    </row>
    <row r="247" spans="19:23">
      <c r="S247" s="3"/>
      <c r="W247"/>
    </row>
    <row r="248" spans="19:23">
      <c r="S248" s="3"/>
      <c r="W248"/>
    </row>
    <row r="249" spans="19:23">
      <c r="S249" s="3"/>
      <c r="W249"/>
    </row>
    <row r="250" spans="19:23">
      <c r="S250" s="3"/>
      <c r="W250"/>
    </row>
    <row r="251" spans="19:23">
      <c r="S251" s="3"/>
      <c r="W251"/>
    </row>
    <row r="252" spans="19:23">
      <c r="S252" s="3"/>
      <c r="W252"/>
    </row>
    <row r="253" spans="19:23">
      <c r="S253" s="3"/>
      <c r="W253"/>
    </row>
    <row r="254" spans="19:23">
      <c r="S254" s="3"/>
      <c r="W254"/>
    </row>
    <row r="255" spans="19:23">
      <c r="S255" s="3"/>
      <c r="W255"/>
    </row>
    <row r="256" spans="19:23">
      <c r="S256" s="3"/>
      <c r="W256"/>
    </row>
    <row r="257" spans="19:23">
      <c r="S257" s="3"/>
      <c r="W257"/>
    </row>
    <row r="258" spans="19:23">
      <c r="S258" s="3"/>
      <c r="W258"/>
    </row>
    <row r="259" spans="19:23">
      <c r="S259" s="3"/>
      <c r="W259"/>
    </row>
    <row r="260" spans="19:23">
      <c r="S260" s="3"/>
      <c r="W260"/>
    </row>
    <row r="261" spans="19:23">
      <c r="S261" s="3"/>
      <c r="W261"/>
    </row>
    <row r="262" spans="19:23">
      <c r="S262" s="3"/>
      <c r="W262"/>
    </row>
    <row r="263" spans="19:23">
      <c r="S263" s="3"/>
      <c r="W263"/>
    </row>
    <row r="264" spans="19:23">
      <c r="S264" s="3"/>
      <c r="W264"/>
    </row>
    <row r="265" spans="19:23">
      <c r="S265" s="3"/>
      <c r="W265"/>
    </row>
    <row r="266" spans="19:23">
      <c r="S266" s="3"/>
      <c r="W266"/>
    </row>
    <row r="267" spans="19:23">
      <c r="S267" s="3"/>
      <c r="W267"/>
    </row>
    <row r="268" spans="19:23">
      <c r="S268" s="3"/>
      <c r="W268"/>
    </row>
    <row r="269" spans="19:23">
      <c r="S269" s="3"/>
      <c r="W269"/>
    </row>
    <row r="270" spans="19:23">
      <c r="S270" s="3"/>
      <c r="W270"/>
    </row>
    <row r="271" spans="19:23">
      <c r="S271" s="3"/>
      <c r="W271"/>
    </row>
    <row r="272" spans="19:23">
      <c r="S272" s="3"/>
      <c r="W272"/>
    </row>
    <row r="273" spans="19:23">
      <c r="S273" s="3"/>
      <c r="W273"/>
    </row>
    <row r="274" spans="19:23">
      <c r="S274" s="3"/>
      <c r="W274"/>
    </row>
    <row r="275" spans="19:23">
      <c r="S275" s="3"/>
      <c r="W275"/>
    </row>
    <row r="276" spans="19:23">
      <c r="S276" s="3"/>
      <c r="W276"/>
    </row>
    <row r="277" spans="19:23">
      <c r="S277" s="3"/>
      <c r="W277"/>
    </row>
    <row r="278" spans="19:23">
      <c r="S278" s="3"/>
      <c r="W278"/>
    </row>
    <row r="279" spans="19:23">
      <c r="S279" s="3"/>
      <c r="W279"/>
    </row>
    <row r="280" spans="19:23">
      <c r="S280" s="3"/>
      <c r="W280"/>
    </row>
    <row r="281" spans="19:23">
      <c r="S281" s="3"/>
      <c r="W281"/>
    </row>
    <row r="282" spans="19:23">
      <c r="S282" s="3"/>
      <c r="W282"/>
    </row>
    <row r="283" spans="19:23">
      <c r="S283" s="3"/>
      <c r="W283"/>
    </row>
    <row r="284" spans="19:23">
      <c r="S284" s="3"/>
      <c r="W284"/>
    </row>
    <row r="285" spans="19:23">
      <c r="S285" s="3"/>
      <c r="W285"/>
    </row>
    <row r="286" spans="19:23">
      <c r="S286" s="3"/>
      <c r="W286"/>
    </row>
    <row r="287" spans="19:23">
      <c r="S287" s="3"/>
      <c r="W287"/>
    </row>
    <row r="288" spans="19:23">
      <c r="S288" s="3"/>
      <c r="W288"/>
    </row>
    <row r="289" spans="19:23">
      <c r="S289" s="3"/>
      <c r="W289"/>
    </row>
    <row r="290" spans="19:23">
      <c r="S290" s="3"/>
      <c r="W290"/>
    </row>
    <row r="291" spans="19:23">
      <c r="S291" s="3"/>
      <c r="W291"/>
    </row>
    <row r="292" spans="19:23">
      <c r="S292" s="3"/>
      <c r="W292"/>
    </row>
    <row r="293" spans="19:23">
      <c r="S293" s="3"/>
      <c r="W293"/>
    </row>
    <row r="294" spans="19:23">
      <c r="S294" s="3"/>
      <c r="W294"/>
    </row>
    <row r="295" spans="19:23">
      <c r="S295" s="3"/>
      <c r="W295"/>
    </row>
    <row r="296" spans="19:23">
      <c r="S296" s="3"/>
      <c r="W296"/>
    </row>
    <row r="297" spans="19:23">
      <c r="S297" s="3"/>
      <c r="W297"/>
    </row>
    <row r="298" spans="19:23">
      <c r="S298" s="3"/>
      <c r="W298"/>
    </row>
  </sheetData>
  <mergeCells count="1">
    <mergeCell ref="J1:Y1"/>
  </mergeCells>
  <conditionalFormatting sqref="W2:W3 W299:W65536">
    <cfRule type="containsText" dxfId="53" priority="5" stopIfTrue="1" operator="containsText" text="Vm, reprise OK">
      <formula>NOT(ISERROR(SEARCH("Vm, reprise OK",W2)))</formula>
    </cfRule>
    <cfRule type="containsText" dxfId="52" priority="6" stopIfTrue="1" operator="containsText" text="Vm à prévoir">
      <formula>NOT(ISERROR(SEARCH("Vm à prévoir",W2)))</formula>
    </cfRule>
  </conditionalFormatting>
  <conditionalFormatting sqref="W1:W65536">
    <cfRule type="cellIs" dxfId="51" priority="2" stopIfTrue="1" operator="equal">
      <formula>"vm reprise ok"</formula>
    </cfRule>
    <cfRule type="cellIs" dxfId="50" priority="3" stopIfTrue="1" operator="equal">
      <formula>"vm à prévoir"</formula>
    </cfRule>
  </conditionalFormatting>
  <conditionalFormatting sqref="T1:T65536">
    <cfRule type="containsText" dxfId="49" priority="4" stopIfTrue="1" operator="containsText" text="M Pro">
      <formula>NOT(ISERROR(SEARCH("M Pro",T1)))</formula>
    </cfRule>
    <cfRule type="containsText" dxfId="48" priority="7" stopIfTrue="1" operator="containsText" text="Mpro">
      <formula>NOT(ISERROR(SEARCH("Mpro",T1)))</formula>
    </cfRule>
    <cfRule type="cellIs" dxfId="47" priority="8" stopIfTrue="1" operator="equal">
      <formula>"LM"</formula>
    </cfRule>
    <cfRule type="containsText" dxfId="46" priority="9" stopIfTrue="1" operator="containsText" text="AT">
      <formula>NOT(ISERROR(SEARCH("AT",T1)))</formula>
    </cfRule>
    <cfRule type="cellIs" dxfId="45" priority="10" stopIfTrue="1" operator="equal">
      <formula>"Arrêt Maladie"</formula>
    </cfRule>
    <cfRule type="cellIs" dxfId="44" priority="11" operator="equal">
      <formula>"Mi-temps"</formula>
    </cfRule>
  </conditionalFormatting>
  <conditionalFormatting sqref="W1:W65536">
    <cfRule type="cellIs" dxfId="43" priority="1" stopIfTrue="1" operator="equal">
      <formula>"vm, reprise ok"</formula>
    </cfRule>
  </conditionalFormatting>
  <pageMargins left="0.7" right="0.7" top="0.75" bottom="0.75" header="0.3" footer="0.3"/>
  <pageSetup paperSize="9" scale="34" fitToHeight="0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5050"/>
  </sheetPr>
  <dimension ref="A1:N34"/>
  <sheetViews>
    <sheetView topLeftCell="A13" workbookViewId="0">
      <selection activeCell="L31" sqref="L31"/>
    </sheetView>
  </sheetViews>
  <sheetFormatPr baseColWidth="10" defaultRowHeight="14.4"/>
  <cols>
    <col min="1" max="1" width="13.109375" customWidth="1"/>
    <col min="2" max="5" width="15.109375" customWidth="1"/>
    <col min="8" max="8" width="11.5546875" customWidth="1"/>
    <col min="9" max="9" width="14.109375" customWidth="1"/>
    <col min="10" max="10" width="12.88671875" customWidth="1"/>
    <col min="12" max="12" width="12.33203125" customWidth="1"/>
    <col min="13" max="13" width="12.109375" customWidth="1"/>
    <col min="257" max="257" width="13.109375" customWidth="1"/>
    <col min="258" max="261" width="15.109375" customWidth="1"/>
    <col min="264" max="264" width="11.5546875" customWidth="1"/>
    <col min="265" max="265" width="14.109375" customWidth="1"/>
    <col min="266" max="266" width="12.88671875" customWidth="1"/>
    <col min="268" max="268" width="12.33203125" customWidth="1"/>
    <col min="269" max="269" width="12.109375" customWidth="1"/>
    <col min="513" max="513" width="13.109375" customWidth="1"/>
    <col min="514" max="517" width="15.109375" customWidth="1"/>
    <col min="520" max="520" width="11.5546875" customWidth="1"/>
    <col min="521" max="521" width="14.109375" customWidth="1"/>
    <col min="522" max="522" width="12.88671875" customWidth="1"/>
    <col min="524" max="524" width="12.33203125" customWidth="1"/>
    <col min="525" max="525" width="12.109375" customWidth="1"/>
    <col min="769" max="769" width="13.109375" customWidth="1"/>
    <col min="770" max="773" width="15.109375" customWidth="1"/>
    <col min="776" max="776" width="11.5546875" customWidth="1"/>
    <col min="777" max="777" width="14.109375" customWidth="1"/>
    <col min="778" max="778" width="12.88671875" customWidth="1"/>
    <col min="780" max="780" width="12.33203125" customWidth="1"/>
    <col min="781" max="781" width="12.109375" customWidth="1"/>
    <col min="1025" max="1025" width="13.109375" customWidth="1"/>
    <col min="1026" max="1029" width="15.109375" customWidth="1"/>
    <col min="1032" max="1032" width="11.5546875" customWidth="1"/>
    <col min="1033" max="1033" width="14.109375" customWidth="1"/>
    <col min="1034" max="1034" width="12.88671875" customWidth="1"/>
    <col min="1036" max="1036" width="12.33203125" customWidth="1"/>
    <col min="1037" max="1037" width="12.109375" customWidth="1"/>
    <col min="1281" max="1281" width="13.109375" customWidth="1"/>
    <col min="1282" max="1285" width="15.109375" customWidth="1"/>
    <col min="1288" max="1288" width="11.5546875" customWidth="1"/>
    <col min="1289" max="1289" width="14.109375" customWidth="1"/>
    <col min="1290" max="1290" width="12.88671875" customWidth="1"/>
    <col min="1292" max="1292" width="12.33203125" customWidth="1"/>
    <col min="1293" max="1293" width="12.109375" customWidth="1"/>
    <col min="1537" max="1537" width="13.109375" customWidth="1"/>
    <col min="1538" max="1541" width="15.109375" customWidth="1"/>
    <col min="1544" max="1544" width="11.5546875" customWidth="1"/>
    <col min="1545" max="1545" width="14.109375" customWidth="1"/>
    <col min="1546" max="1546" width="12.88671875" customWidth="1"/>
    <col min="1548" max="1548" width="12.33203125" customWidth="1"/>
    <col min="1549" max="1549" width="12.109375" customWidth="1"/>
    <col min="1793" max="1793" width="13.109375" customWidth="1"/>
    <col min="1794" max="1797" width="15.109375" customWidth="1"/>
    <col min="1800" max="1800" width="11.5546875" customWidth="1"/>
    <col min="1801" max="1801" width="14.109375" customWidth="1"/>
    <col min="1802" max="1802" width="12.88671875" customWidth="1"/>
    <col min="1804" max="1804" width="12.33203125" customWidth="1"/>
    <col min="1805" max="1805" width="12.109375" customWidth="1"/>
    <col min="2049" max="2049" width="13.109375" customWidth="1"/>
    <col min="2050" max="2053" width="15.109375" customWidth="1"/>
    <col min="2056" max="2056" width="11.5546875" customWidth="1"/>
    <col min="2057" max="2057" width="14.109375" customWidth="1"/>
    <col min="2058" max="2058" width="12.88671875" customWidth="1"/>
    <col min="2060" max="2060" width="12.33203125" customWidth="1"/>
    <col min="2061" max="2061" width="12.109375" customWidth="1"/>
    <col min="2305" max="2305" width="13.109375" customWidth="1"/>
    <col min="2306" max="2309" width="15.109375" customWidth="1"/>
    <col min="2312" max="2312" width="11.5546875" customWidth="1"/>
    <col min="2313" max="2313" width="14.109375" customWidth="1"/>
    <col min="2314" max="2314" width="12.88671875" customWidth="1"/>
    <col min="2316" max="2316" width="12.33203125" customWidth="1"/>
    <col min="2317" max="2317" width="12.109375" customWidth="1"/>
    <col min="2561" max="2561" width="13.109375" customWidth="1"/>
    <col min="2562" max="2565" width="15.109375" customWidth="1"/>
    <col min="2568" max="2568" width="11.5546875" customWidth="1"/>
    <col min="2569" max="2569" width="14.109375" customWidth="1"/>
    <col min="2570" max="2570" width="12.88671875" customWidth="1"/>
    <col min="2572" max="2572" width="12.33203125" customWidth="1"/>
    <col min="2573" max="2573" width="12.109375" customWidth="1"/>
    <col min="2817" max="2817" width="13.109375" customWidth="1"/>
    <col min="2818" max="2821" width="15.109375" customWidth="1"/>
    <col min="2824" max="2824" width="11.5546875" customWidth="1"/>
    <col min="2825" max="2825" width="14.109375" customWidth="1"/>
    <col min="2826" max="2826" width="12.88671875" customWidth="1"/>
    <col min="2828" max="2828" width="12.33203125" customWidth="1"/>
    <col min="2829" max="2829" width="12.109375" customWidth="1"/>
    <col min="3073" max="3073" width="13.109375" customWidth="1"/>
    <col min="3074" max="3077" width="15.109375" customWidth="1"/>
    <col min="3080" max="3080" width="11.5546875" customWidth="1"/>
    <col min="3081" max="3081" width="14.109375" customWidth="1"/>
    <col min="3082" max="3082" width="12.88671875" customWidth="1"/>
    <col min="3084" max="3084" width="12.33203125" customWidth="1"/>
    <col min="3085" max="3085" width="12.109375" customWidth="1"/>
    <col min="3329" max="3329" width="13.109375" customWidth="1"/>
    <col min="3330" max="3333" width="15.109375" customWidth="1"/>
    <col min="3336" max="3336" width="11.5546875" customWidth="1"/>
    <col min="3337" max="3337" width="14.109375" customWidth="1"/>
    <col min="3338" max="3338" width="12.88671875" customWidth="1"/>
    <col min="3340" max="3340" width="12.33203125" customWidth="1"/>
    <col min="3341" max="3341" width="12.109375" customWidth="1"/>
    <col min="3585" max="3585" width="13.109375" customWidth="1"/>
    <col min="3586" max="3589" width="15.109375" customWidth="1"/>
    <col min="3592" max="3592" width="11.5546875" customWidth="1"/>
    <col min="3593" max="3593" width="14.109375" customWidth="1"/>
    <col min="3594" max="3594" width="12.88671875" customWidth="1"/>
    <col min="3596" max="3596" width="12.33203125" customWidth="1"/>
    <col min="3597" max="3597" width="12.109375" customWidth="1"/>
    <col min="3841" max="3841" width="13.109375" customWidth="1"/>
    <col min="3842" max="3845" width="15.109375" customWidth="1"/>
    <col min="3848" max="3848" width="11.5546875" customWidth="1"/>
    <col min="3849" max="3849" width="14.109375" customWidth="1"/>
    <col min="3850" max="3850" width="12.88671875" customWidth="1"/>
    <col min="3852" max="3852" width="12.33203125" customWidth="1"/>
    <col min="3853" max="3853" width="12.109375" customWidth="1"/>
    <col min="4097" max="4097" width="13.109375" customWidth="1"/>
    <col min="4098" max="4101" width="15.109375" customWidth="1"/>
    <col min="4104" max="4104" width="11.5546875" customWidth="1"/>
    <col min="4105" max="4105" width="14.109375" customWidth="1"/>
    <col min="4106" max="4106" width="12.88671875" customWidth="1"/>
    <col min="4108" max="4108" width="12.33203125" customWidth="1"/>
    <col min="4109" max="4109" width="12.109375" customWidth="1"/>
    <col min="4353" max="4353" width="13.109375" customWidth="1"/>
    <col min="4354" max="4357" width="15.109375" customWidth="1"/>
    <col min="4360" max="4360" width="11.5546875" customWidth="1"/>
    <col min="4361" max="4361" width="14.109375" customWidth="1"/>
    <col min="4362" max="4362" width="12.88671875" customWidth="1"/>
    <col min="4364" max="4364" width="12.33203125" customWidth="1"/>
    <col min="4365" max="4365" width="12.109375" customWidth="1"/>
    <col min="4609" max="4609" width="13.109375" customWidth="1"/>
    <col min="4610" max="4613" width="15.109375" customWidth="1"/>
    <col min="4616" max="4616" width="11.5546875" customWidth="1"/>
    <col min="4617" max="4617" width="14.109375" customWidth="1"/>
    <col min="4618" max="4618" width="12.88671875" customWidth="1"/>
    <col min="4620" max="4620" width="12.33203125" customWidth="1"/>
    <col min="4621" max="4621" width="12.109375" customWidth="1"/>
    <col min="4865" max="4865" width="13.109375" customWidth="1"/>
    <col min="4866" max="4869" width="15.109375" customWidth="1"/>
    <col min="4872" max="4872" width="11.5546875" customWidth="1"/>
    <col min="4873" max="4873" width="14.109375" customWidth="1"/>
    <col min="4874" max="4874" width="12.88671875" customWidth="1"/>
    <col min="4876" max="4876" width="12.33203125" customWidth="1"/>
    <col min="4877" max="4877" width="12.109375" customWidth="1"/>
    <col min="5121" max="5121" width="13.109375" customWidth="1"/>
    <col min="5122" max="5125" width="15.109375" customWidth="1"/>
    <col min="5128" max="5128" width="11.5546875" customWidth="1"/>
    <col min="5129" max="5129" width="14.109375" customWidth="1"/>
    <col min="5130" max="5130" width="12.88671875" customWidth="1"/>
    <col min="5132" max="5132" width="12.33203125" customWidth="1"/>
    <col min="5133" max="5133" width="12.109375" customWidth="1"/>
    <col min="5377" max="5377" width="13.109375" customWidth="1"/>
    <col min="5378" max="5381" width="15.109375" customWidth="1"/>
    <col min="5384" max="5384" width="11.5546875" customWidth="1"/>
    <col min="5385" max="5385" width="14.109375" customWidth="1"/>
    <col min="5386" max="5386" width="12.88671875" customWidth="1"/>
    <col min="5388" max="5388" width="12.33203125" customWidth="1"/>
    <col min="5389" max="5389" width="12.109375" customWidth="1"/>
    <col min="5633" max="5633" width="13.109375" customWidth="1"/>
    <col min="5634" max="5637" width="15.109375" customWidth="1"/>
    <col min="5640" max="5640" width="11.5546875" customWidth="1"/>
    <col min="5641" max="5641" width="14.109375" customWidth="1"/>
    <col min="5642" max="5642" width="12.88671875" customWidth="1"/>
    <col min="5644" max="5644" width="12.33203125" customWidth="1"/>
    <col min="5645" max="5645" width="12.109375" customWidth="1"/>
    <col min="5889" max="5889" width="13.109375" customWidth="1"/>
    <col min="5890" max="5893" width="15.109375" customWidth="1"/>
    <col min="5896" max="5896" width="11.5546875" customWidth="1"/>
    <col min="5897" max="5897" width="14.109375" customWidth="1"/>
    <col min="5898" max="5898" width="12.88671875" customWidth="1"/>
    <col min="5900" max="5900" width="12.33203125" customWidth="1"/>
    <col min="5901" max="5901" width="12.109375" customWidth="1"/>
    <col min="6145" max="6145" width="13.109375" customWidth="1"/>
    <col min="6146" max="6149" width="15.109375" customWidth="1"/>
    <col min="6152" max="6152" width="11.5546875" customWidth="1"/>
    <col min="6153" max="6153" width="14.109375" customWidth="1"/>
    <col min="6154" max="6154" width="12.88671875" customWidth="1"/>
    <col min="6156" max="6156" width="12.33203125" customWidth="1"/>
    <col min="6157" max="6157" width="12.109375" customWidth="1"/>
    <col min="6401" max="6401" width="13.109375" customWidth="1"/>
    <col min="6402" max="6405" width="15.109375" customWidth="1"/>
    <col min="6408" max="6408" width="11.5546875" customWidth="1"/>
    <col min="6409" max="6409" width="14.109375" customWidth="1"/>
    <col min="6410" max="6410" width="12.88671875" customWidth="1"/>
    <col min="6412" max="6412" width="12.33203125" customWidth="1"/>
    <col min="6413" max="6413" width="12.109375" customWidth="1"/>
    <col min="6657" max="6657" width="13.109375" customWidth="1"/>
    <col min="6658" max="6661" width="15.109375" customWidth="1"/>
    <col min="6664" max="6664" width="11.5546875" customWidth="1"/>
    <col min="6665" max="6665" width="14.109375" customWidth="1"/>
    <col min="6666" max="6666" width="12.88671875" customWidth="1"/>
    <col min="6668" max="6668" width="12.33203125" customWidth="1"/>
    <col min="6669" max="6669" width="12.109375" customWidth="1"/>
    <col min="6913" max="6913" width="13.109375" customWidth="1"/>
    <col min="6914" max="6917" width="15.109375" customWidth="1"/>
    <col min="6920" max="6920" width="11.5546875" customWidth="1"/>
    <col min="6921" max="6921" width="14.109375" customWidth="1"/>
    <col min="6922" max="6922" width="12.88671875" customWidth="1"/>
    <col min="6924" max="6924" width="12.33203125" customWidth="1"/>
    <col min="6925" max="6925" width="12.109375" customWidth="1"/>
    <col min="7169" max="7169" width="13.109375" customWidth="1"/>
    <col min="7170" max="7173" width="15.109375" customWidth="1"/>
    <col min="7176" max="7176" width="11.5546875" customWidth="1"/>
    <col min="7177" max="7177" width="14.109375" customWidth="1"/>
    <col min="7178" max="7178" width="12.88671875" customWidth="1"/>
    <col min="7180" max="7180" width="12.33203125" customWidth="1"/>
    <col min="7181" max="7181" width="12.109375" customWidth="1"/>
    <col min="7425" max="7425" width="13.109375" customWidth="1"/>
    <col min="7426" max="7429" width="15.109375" customWidth="1"/>
    <col min="7432" max="7432" width="11.5546875" customWidth="1"/>
    <col min="7433" max="7433" width="14.109375" customWidth="1"/>
    <col min="7434" max="7434" width="12.88671875" customWidth="1"/>
    <col min="7436" max="7436" width="12.33203125" customWidth="1"/>
    <col min="7437" max="7437" width="12.109375" customWidth="1"/>
    <col min="7681" max="7681" width="13.109375" customWidth="1"/>
    <col min="7682" max="7685" width="15.109375" customWidth="1"/>
    <col min="7688" max="7688" width="11.5546875" customWidth="1"/>
    <col min="7689" max="7689" width="14.109375" customWidth="1"/>
    <col min="7690" max="7690" width="12.88671875" customWidth="1"/>
    <col min="7692" max="7692" width="12.33203125" customWidth="1"/>
    <col min="7693" max="7693" width="12.109375" customWidth="1"/>
    <col min="7937" max="7937" width="13.109375" customWidth="1"/>
    <col min="7938" max="7941" width="15.109375" customWidth="1"/>
    <col min="7944" max="7944" width="11.5546875" customWidth="1"/>
    <col min="7945" max="7945" width="14.109375" customWidth="1"/>
    <col min="7946" max="7946" width="12.88671875" customWidth="1"/>
    <col min="7948" max="7948" width="12.33203125" customWidth="1"/>
    <col min="7949" max="7949" width="12.109375" customWidth="1"/>
    <col min="8193" max="8193" width="13.109375" customWidth="1"/>
    <col min="8194" max="8197" width="15.109375" customWidth="1"/>
    <col min="8200" max="8200" width="11.5546875" customWidth="1"/>
    <col min="8201" max="8201" width="14.109375" customWidth="1"/>
    <col min="8202" max="8202" width="12.88671875" customWidth="1"/>
    <col min="8204" max="8204" width="12.33203125" customWidth="1"/>
    <col min="8205" max="8205" width="12.109375" customWidth="1"/>
    <col min="8449" max="8449" width="13.109375" customWidth="1"/>
    <col min="8450" max="8453" width="15.109375" customWidth="1"/>
    <col min="8456" max="8456" width="11.5546875" customWidth="1"/>
    <col min="8457" max="8457" width="14.109375" customWidth="1"/>
    <col min="8458" max="8458" width="12.88671875" customWidth="1"/>
    <col min="8460" max="8460" width="12.33203125" customWidth="1"/>
    <col min="8461" max="8461" width="12.109375" customWidth="1"/>
    <col min="8705" max="8705" width="13.109375" customWidth="1"/>
    <col min="8706" max="8709" width="15.109375" customWidth="1"/>
    <col min="8712" max="8712" width="11.5546875" customWidth="1"/>
    <col min="8713" max="8713" width="14.109375" customWidth="1"/>
    <col min="8714" max="8714" width="12.88671875" customWidth="1"/>
    <col min="8716" max="8716" width="12.33203125" customWidth="1"/>
    <col min="8717" max="8717" width="12.109375" customWidth="1"/>
    <col min="8961" max="8961" width="13.109375" customWidth="1"/>
    <col min="8962" max="8965" width="15.109375" customWidth="1"/>
    <col min="8968" max="8968" width="11.5546875" customWidth="1"/>
    <col min="8969" max="8969" width="14.109375" customWidth="1"/>
    <col min="8970" max="8970" width="12.88671875" customWidth="1"/>
    <col min="8972" max="8972" width="12.33203125" customWidth="1"/>
    <col min="8973" max="8973" width="12.109375" customWidth="1"/>
    <col min="9217" max="9217" width="13.109375" customWidth="1"/>
    <col min="9218" max="9221" width="15.109375" customWidth="1"/>
    <col min="9224" max="9224" width="11.5546875" customWidth="1"/>
    <col min="9225" max="9225" width="14.109375" customWidth="1"/>
    <col min="9226" max="9226" width="12.88671875" customWidth="1"/>
    <col min="9228" max="9228" width="12.33203125" customWidth="1"/>
    <col min="9229" max="9229" width="12.109375" customWidth="1"/>
    <col min="9473" max="9473" width="13.109375" customWidth="1"/>
    <col min="9474" max="9477" width="15.109375" customWidth="1"/>
    <col min="9480" max="9480" width="11.5546875" customWidth="1"/>
    <col min="9481" max="9481" width="14.109375" customWidth="1"/>
    <col min="9482" max="9482" width="12.88671875" customWidth="1"/>
    <col min="9484" max="9484" width="12.33203125" customWidth="1"/>
    <col min="9485" max="9485" width="12.109375" customWidth="1"/>
    <col min="9729" max="9729" width="13.109375" customWidth="1"/>
    <col min="9730" max="9733" width="15.109375" customWidth="1"/>
    <col min="9736" max="9736" width="11.5546875" customWidth="1"/>
    <col min="9737" max="9737" width="14.109375" customWidth="1"/>
    <col min="9738" max="9738" width="12.88671875" customWidth="1"/>
    <col min="9740" max="9740" width="12.33203125" customWidth="1"/>
    <col min="9741" max="9741" width="12.109375" customWidth="1"/>
    <col min="9985" max="9985" width="13.109375" customWidth="1"/>
    <col min="9986" max="9989" width="15.109375" customWidth="1"/>
    <col min="9992" max="9992" width="11.5546875" customWidth="1"/>
    <col min="9993" max="9993" width="14.109375" customWidth="1"/>
    <col min="9994" max="9994" width="12.88671875" customWidth="1"/>
    <col min="9996" max="9996" width="12.33203125" customWidth="1"/>
    <col min="9997" max="9997" width="12.109375" customWidth="1"/>
    <col min="10241" max="10241" width="13.109375" customWidth="1"/>
    <col min="10242" max="10245" width="15.109375" customWidth="1"/>
    <col min="10248" max="10248" width="11.5546875" customWidth="1"/>
    <col min="10249" max="10249" width="14.109375" customWidth="1"/>
    <col min="10250" max="10250" width="12.88671875" customWidth="1"/>
    <col min="10252" max="10252" width="12.33203125" customWidth="1"/>
    <col min="10253" max="10253" width="12.109375" customWidth="1"/>
    <col min="10497" max="10497" width="13.109375" customWidth="1"/>
    <col min="10498" max="10501" width="15.109375" customWidth="1"/>
    <col min="10504" max="10504" width="11.5546875" customWidth="1"/>
    <col min="10505" max="10505" width="14.109375" customWidth="1"/>
    <col min="10506" max="10506" width="12.88671875" customWidth="1"/>
    <col min="10508" max="10508" width="12.33203125" customWidth="1"/>
    <col min="10509" max="10509" width="12.109375" customWidth="1"/>
    <col min="10753" max="10753" width="13.109375" customWidth="1"/>
    <col min="10754" max="10757" width="15.109375" customWidth="1"/>
    <col min="10760" max="10760" width="11.5546875" customWidth="1"/>
    <col min="10761" max="10761" width="14.109375" customWidth="1"/>
    <col min="10762" max="10762" width="12.88671875" customWidth="1"/>
    <col min="10764" max="10764" width="12.33203125" customWidth="1"/>
    <col min="10765" max="10765" width="12.109375" customWidth="1"/>
    <col min="11009" max="11009" width="13.109375" customWidth="1"/>
    <col min="11010" max="11013" width="15.109375" customWidth="1"/>
    <col min="11016" max="11016" width="11.5546875" customWidth="1"/>
    <col min="11017" max="11017" width="14.109375" customWidth="1"/>
    <col min="11018" max="11018" width="12.88671875" customWidth="1"/>
    <col min="11020" max="11020" width="12.33203125" customWidth="1"/>
    <col min="11021" max="11021" width="12.109375" customWidth="1"/>
    <col min="11265" max="11265" width="13.109375" customWidth="1"/>
    <col min="11266" max="11269" width="15.109375" customWidth="1"/>
    <col min="11272" max="11272" width="11.5546875" customWidth="1"/>
    <col min="11273" max="11273" width="14.109375" customWidth="1"/>
    <col min="11274" max="11274" width="12.88671875" customWidth="1"/>
    <col min="11276" max="11276" width="12.33203125" customWidth="1"/>
    <col min="11277" max="11277" width="12.109375" customWidth="1"/>
    <col min="11521" max="11521" width="13.109375" customWidth="1"/>
    <col min="11522" max="11525" width="15.109375" customWidth="1"/>
    <col min="11528" max="11528" width="11.5546875" customWidth="1"/>
    <col min="11529" max="11529" width="14.109375" customWidth="1"/>
    <col min="11530" max="11530" width="12.88671875" customWidth="1"/>
    <col min="11532" max="11532" width="12.33203125" customWidth="1"/>
    <col min="11533" max="11533" width="12.109375" customWidth="1"/>
    <col min="11777" max="11777" width="13.109375" customWidth="1"/>
    <col min="11778" max="11781" width="15.109375" customWidth="1"/>
    <col min="11784" max="11784" width="11.5546875" customWidth="1"/>
    <col min="11785" max="11785" width="14.109375" customWidth="1"/>
    <col min="11786" max="11786" width="12.88671875" customWidth="1"/>
    <col min="11788" max="11788" width="12.33203125" customWidth="1"/>
    <col min="11789" max="11789" width="12.109375" customWidth="1"/>
    <col min="12033" max="12033" width="13.109375" customWidth="1"/>
    <col min="12034" max="12037" width="15.109375" customWidth="1"/>
    <col min="12040" max="12040" width="11.5546875" customWidth="1"/>
    <col min="12041" max="12041" width="14.109375" customWidth="1"/>
    <col min="12042" max="12042" width="12.88671875" customWidth="1"/>
    <col min="12044" max="12044" width="12.33203125" customWidth="1"/>
    <col min="12045" max="12045" width="12.109375" customWidth="1"/>
    <col min="12289" max="12289" width="13.109375" customWidth="1"/>
    <col min="12290" max="12293" width="15.109375" customWidth="1"/>
    <col min="12296" max="12296" width="11.5546875" customWidth="1"/>
    <col min="12297" max="12297" width="14.109375" customWidth="1"/>
    <col min="12298" max="12298" width="12.88671875" customWidth="1"/>
    <col min="12300" max="12300" width="12.33203125" customWidth="1"/>
    <col min="12301" max="12301" width="12.109375" customWidth="1"/>
    <col min="12545" max="12545" width="13.109375" customWidth="1"/>
    <col min="12546" max="12549" width="15.109375" customWidth="1"/>
    <col min="12552" max="12552" width="11.5546875" customWidth="1"/>
    <col min="12553" max="12553" width="14.109375" customWidth="1"/>
    <col min="12554" max="12554" width="12.88671875" customWidth="1"/>
    <col min="12556" max="12556" width="12.33203125" customWidth="1"/>
    <col min="12557" max="12557" width="12.109375" customWidth="1"/>
    <col min="12801" max="12801" width="13.109375" customWidth="1"/>
    <col min="12802" max="12805" width="15.109375" customWidth="1"/>
    <col min="12808" max="12808" width="11.5546875" customWidth="1"/>
    <col min="12809" max="12809" width="14.109375" customWidth="1"/>
    <col min="12810" max="12810" width="12.88671875" customWidth="1"/>
    <col min="12812" max="12812" width="12.33203125" customWidth="1"/>
    <col min="12813" max="12813" width="12.109375" customWidth="1"/>
    <col min="13057" max="13057" width="13.109375" customWidth="1"/>
    <col min="13058" max="13061" width="15.109375" customWidth="1"/>
    <col min="13064" max="13064" width="11.5546875" customWidth="1"/>
    <col min="13065" max="13065" width="14.109375" customWidth="1"/>
    <col min="13066" max="13066" width="12.88671875" customWidth="1"/>
    <col min="13068" max="13068" width="12.33203125" customWidth="1"/>
    <col min="13069" max="13069" width="12.109375" customWidth="1"/>
    <col min="13313" max="13313" width="13.109375" customWidth="1"/>
    <col min="13314" max="13317" width="15.109375" customWidth="1"/>
    <col min="13320" max="13320" width="11.5546875" customWidth="1"/>
    <col min="13321" max="13321" width="14.109375" customWidth="1"/>
    <col min="13322" max="13322" width="12.88671875" customWidth="1"/>
    <col min="13324" max="13324" width="12.33203125" customWidth="1"/>
    <col min="13325" max="13325" width="12.109375" customWidth="1"/>
    <col min="13569" max="13569" width="13.109375" customWidth="1"/>
    <col min="13570" max="13573" width="15.109375" customWidth="1"/>
    <col min="13576" max="13576" width="11.5546875" customWidth="1"/>
    <col min="13577" max="13577" width="14.109375" customWidth="1"/>
    <col min="13578" max="13578" width="12.88671875" customWidth="1"/>
    <col min="13580" max="13580" width="12.33203125" customWidth="1"/>
    <col min="13581" max="13581" width="12.109375" customWidth="1"/>
    <col min="13825" max="13825" width="13.109375" customWidth="1"/>
    <col min="13826" max="13829" width="15.109375" customWidth="1"/>
    <col min="13832" max="13832" width="11.5546875" customWidth="1"/>
    <col min="13833" max="13833" width="14.109375" customWidth="1"/>
    <col min="13834" max="13834" width="12.88671875" customWidth="1"/>
    <col min="13836" max="13836" width="12.33203125" customWidth="1"/>
    <col min="13837" max="13837" width="12.109375" customWidth="1"/>
    <col min="14081" max="14081" width="13.109375" customWidth="1"/>
    <col min="14082" max="14085" width="15.109375" customWidth="1"/>
    <col min="14088" max="14088" width="11.5546875" customWidth="1"/>
    <col min="14089" max="14089" width="14.109375" customWidth="1"/>
    <col min="14090" max="14090" width="12.88671875" customWidth="1"/>
    <col min="14092" max="14092" width="12.33203125" customWidth="1"/>
    <col min="14093" max="14093" width="12.109375" customWidth="1"/>
    <col min="14337" max="14337" width="13.109375" customWidth="1"/>
    <col min="14338" max="14341" width="15.109375" customWidth="1"/>
    <col min="14344" max="14344" width="11.5546875" customWidth="1"/>
    <col min="14345" max="14345" width="14.109375" customWidth="1"/>
    <col min="14346" max="14346" width="12.88671875" customWidth="1"/>
    <col min="14348" max="14348" width="12.33203125" customWidth="1"/>
    <col min="14349" max="14349" width="12.109375" customWidth="1"/>
    <col min="14593" max="14593" width="13.109375" customWidth="1"/>
    <col min="14594" max="14597" width="15.109375" customWidth="1"/>
    <col min="14600" max="14600" width="11.5546875" customWidth="1"/>
    <col min="14601" max="14601" width="14.109375" customWidth="1"/>
    <col min="14602" max="14602" width="12.88671875" customWidth="1"/>
    <col min="14604" max="14604" width="12.33203125" customWidth="1"/>
    <col min="14605" max="14605" width="12.109375" customWidth="1"/>
    <col min="14849" max="14849" width="13.109375" customWidth="1"/>
    <col min="14850" max="14853" width="15.109375" customWidth="1"/>
    <col min="14856" max="14856" width="11.5546875" customWidth="1"/>
    <col min="14857" max="14857" width="14.109375" customWidth="1"/>
    <col min="14858" max="14858" width="12.88671875" customWidth="1"/>
    <col min="14860" max="14860" width="12.33203125" customWidth="1"/>
    <col min="14861" max="14861" width="12.109375" customWidth="1"/>
    <col min="15105" max="15105" width="13.109375" customWidth="1"/>
    <col min="15106" max="15109" width="15.109375" customWidth="1"/>
    <col min="15112" max="15112" width="11.5546875" customWidth="1"/>
    <col min="15113" max="15113" width="14.109375" customWidth="1"/>
    <col min="15114" max="15114" width="12.88671875" customWidth="1"/>
    <col min="15116" max="15116" width="12.33203125" customWidth="1"/>
    <col min="15117" max="15117" width="12.109375" customWidth="1"/>
    <col min="15361" max="15361" width="13.109375" customWidth="1"/>
    <col min="15362" max="15365" width="15.109375" customWidth="1"/>
    <col min="15368" max="15368" width="11.5546875" customWidth="1"/>
    <col min="15369" max="15369" width="14.109375" customWidth="1"/>
    <col min="15370" max="15370" width="12.88671875" customWidth="1"/>
    <col min="15372" max="15372" width="12.33203125" customWidth="1"/>
    <col min="15373" max="15373" width="12.109375" customWidth="1"/>
    <col min="15617" max="15617" width="13.109375" customWidth="1"/>
    <col min="15618" max="15621" width="15.109375" customWidth="1"/>
    <col min="15624" max="15624" width="11.5546875" customWidth="1"/>
    <col min="15625" max="15625" width="14.109375" customWidth="1"/>
    <col min="15626" max="15626" width="12.88671875" customWidth="1"/>
    <col min="15628" max="15628" width="12.33203125" customWidth="1"/>
    <col min="15629" max="15629" width="12.109375" customWidth="1"/>
    <col min="15873" max="15873" width="13.109375" customWidth="1"/>
    <col min="15874" max="15877" width="15.109375" customWidth="1"/>
    <col min="15880" max="15880" width="11.5546875" customWidth="1"/>
    <col min="15881" max="15881" width="14.109375" customWidth="1"/>
    <col min="15882" max="15882" width="12.88671875" customWidth="1"/>
    <col min="15884" max="15884" width="12.33203125" customWidth="1"/>
    <col min="15885" max="15885" width="12.109375" customWidth="1"/>
    <col min="16129" max="16129" width="13.109375" customWidth="1"/>
    <col min="16130" max="16133" width="15.109375" customWidth="1"/>
    <col min="16136" max="16136" width="11.5546875" customWidth="1"/>
    <col min="16137" max="16137" width="14.109375" customWidth="1"/>
    <col min="16138" max="16138" width="12.88671875" customWidth="1"/>
    <col min="16140" max="16140" width="12.33203125" customWidth="1"/>
    <col min="16141" max="16141" width="12.109375" customWidth="1"/>
  </cols>
  <sheetData>
    <row r="1" spans="1:14">
      <c r="A1" t="s">
        <v>48</v>
      </c>
      <c r="B1" t="s">
        <v>135</v>
      </c>
      <c r="C1" t="s">
        <v>136</v>
      </c>
      <c r="D1" t="s">
        <v>137</v>
      </c>
      <c r="E1" t="s">
        <v>138</v>
      </c>
      <c r="F1" t="s">
        <v>139</v>
      </c>
      <c r="G1" t="s">
        <v>140</v>
      </c>
      <c r="H1" t="s">
        <v>141</v>
      </c>
      <c r="I1" t="s">
        <v>142</v>
      </c>
      <c r="J1" t="s">
        <v>143</v>
      </c>
      <c r="K1" t="s">
        <v>144</v>
      </c>
      <c r="L1" t="s">
        <v>145</v>
      </c>
      <c r="M1" t="s">
        <v>146</v>
      </c>
    </row>
    <row r="2" spans="1:14">
      <c r="A2" s="32" t="s">
        <v>30</v>
      </c>
      <c r="B2" s="43">
        <f t="array" ref="B2">COUNT(1/FREQUENCY(IF(('[1]2016'!M$17:M$500=1)*('[1]2016'!T$17:T$500="Arrêt Maladie"),'[1]2016'!A$17:A$500),'[1]2016'!A$17:A$500))</f>
        <v>48</v>
      </c>
      <c r="C2" s="43">
        <f t="array" ref="C2">COUNT(1/FREQUENCY(IF(('[1]2016'!$M$17:$M$500=2)*('[1]2016'!$T$17:$T$500="Arrêt Maladie"),'[1]2016'!$A$17:A$500),'[1]2016'!$A$17:$A$500))</f>
        <v>10</v>
      </c>
      <c r="D2" s="43">
        <f>COUNT(1/FREQUENCY(IF(('2016'!$M$17:$M$500=3)*('2016'!$T$17:$T$500="Arrêt Maladie"),'2016'!$A$17:B$500),'2016'!$A$17:$A$500))</f>
        <v>0</v>
      </c>
      <c r="E2" s="43">
        <f t="array" ref="E2">COUNT(1/FREQUENCY(IF(('[1]2016'!$M$17:$M$500=2)*('[1]2016'!$T$17:$T$500="Arrêt Maladie"),'[1]2016'!$A$17:C$500),'[1]2016'!$A$17:$A$500))</f>
        <v>10</v>
      </c>
      <c r="F2" s="43">
        <f t="array" ref="F2">COUNT(1/FREQUENCY(IF(('[1]2016'!$M$17:$M$500=2)*('[1]2016'!$T$17:$T$500="Arrêt Maladie"),'[1]2016'!$A$17:D$500),'[1]2016'!$A$17:$A$500))</f>
        <v>10</v>
      </c>
      <c r="G2" s="43">
        <f t="array" ref="G2">COUNT(1/FREQUENCY(IF(('[1]2016'!$M$17:$M$500=2)*('[1]2016'!$T$17:$T$500="Arrêt Maladie"),'[1]2016'!$A$17:E$500),'[1]2016'!$A$17:$A$500))</f>
        <v>10</v>
      </c>
      <c r="H2" s="43">
        <f t="array" ref="H2">COUNT(1/FREQUENCY(IF(('[1]2016'!$M$17:$M$500=2)*('[1]2016'!$T$17:$T$500="Arrêt Maladie"),'[1]2016'!$A$17:F$500),'[1]2016'!$A$17:$A$500))</f>
        <v>11</v>
      </c>
      <c r="I2" s="43">
        <f t="array" ref="I2">COUNT(1/FREQUENCY(IF(('[1]2016'!$M$17:$M$500=2)*('[1]2016'!$T$17:$T$500="Arrêt Maladie"),'[1]2016'!$A$17:G$500),'[1]2016'!$A$17:$A$500))</f>
        <v>11</v>
      </c>
      <c r="J2" s="43">
        <f t="array" ref="J2">COUNT(1/FREQUENCY(IF(('[1]2016'!$M$17:$M$500=2)*('[1]2016'!$T$17:$T$500="Arrêt Maladie"),'[1]2016'!$A$17:H$500),'[1]2016'!$A$17:$A$500))</f>
        <v>11</v>
      </c>
      <c r="K2" s="43">
        <f t="array" ref="K2">COUNT(1/FREQUENCY(IF(('[1]2016'!$M$17:$M$500=2)*('[1]2016'!$T$17:$T$500="Arrêt Maladie"),'[1]2016'!$A$17:I$500),'[1]2016'!$A$17:$A$500))</f>
        <v>11</v>
      </c>
      <c r="L2" s="43">
        <f t="array" ref="L2">COUNT(1/FREQUENCY(IF(('[1]2016'!$M$17:$M$500=2)*('[1]2016'!$T$17:$T$500="Arrêt Maladie"),'[1]2016'!$A$17:J$500),'[1]2016'!$A$17:$A$500))</f>
        <v>11</v>
      </c>
      <c r="M2" s="43">
        <f t="array" ref="M2">COUNT(1/FREQUENCY(IF(('[1]2016'!$M$17:$M$500=2)*('[1]2016'!$T$17:$T$500="Arrêt Maladie"),'[1]2016'!$A$17:K$500),'[1]2016'!$A$17:$A$500))</f>
        <v>11</v>
      </c>
      <c r="N2" s="44"/>
    </row>
    <row r="3" spans="1:14">
      <c r="A3" s="32" t="s">
        <v>39</v>
      </c>
      <c r="B3" s="43">
        <f t="array" ref="B3">COUNT(1/FREQUENCY(IF(('[1]2016'!M$17:M$500=1)*('[1]2016'!T$17:T$500="AT 15"),'[1]2016'!A$17:A$500),'[1]2016'!A$17:A$500))</f>
        <v>5</v>
      </c>
      <c r="C3" s="43">
        <f t="array" ref="C3">COUNT(1/FREQUENCY(IF(('[1]2016'!$M$17:$M$500=2)*('[1]2016'!$T$17:$T$500="AT 15"),'[1]2016'!$A$17:A$500),'[1]2016'!$A$17:$A$500))</f>
        <v>1</v>
      </c>
      <c r="D3" s="43">
        <f t="array" ref="D3">COUNT(1/FREQUENCY(IF(('[1]2016'!$M$17:$M$500=3)*('[1]2016'!$T$17:$T$500="AT 15"),'[1]2016'!$A$17:B$500),'[1]2016'!$A$17:$A$500))</f>
        <v>0</v>
      </c>
      <c r="E3" s="43">
        <f t="array" ref="E3">COUNT(1/FREQUENCY(IF(('[1]2016'!$M$17:$M$500=2)*('[1]2016'!$T$17:$T$500="AT 15"),'[1]2016'!$A$17:C$500),'[1]2016'!$A$17:$A$500))</f>
        <v>1</v>
      </c>
      <c r="F3" s="43">
        <f t="array" ref="F3">COUNT(1/FREQUENCY(IF(('[1]2016'!$M$17:$M$500=2)*('[1]2016'!$T$17:$T$500="AT 15"),'[1]2016'!$A$17:D$500),'[1]2016'!$A$17:$A$500))</f>
        <v>1</v>
      </c>
      <c r="G3" s="43">
        <f t="array" ref="G3">COUNT(1/FREQUENCY(IF(('[1]2016'!$M$17:$M$500=2)*('[1]2016'!$T$17:$T$500="AT 15"),'[1]2016'!$A$17:E$500),'[1]2016'!$A$17:$A$500))</f>
        <v>1</v>
      </c>
      <c r="H3" s="43">
        <f t="array" ref="H3">COUNT(1/FREQUENCY(IF(('[1]2016'!$M$17:$M$500=2)*('[1]2016'!$T$17:$T$500="AT 15"),'[1]2016'!$A$17:F$500),'[1]2016'!$A$17:$A$500))</f>
        <v>2</v>
      </c>
      <c r="I3" s="43">
        <f t="array" ref="I3">COUNT(1/FREQUENCY(IF(('[1]2016'!$M$17:$M$500=2)*('[1]2016'!$T$17:$T$500="AT 15"),'[1]2016'!$A$17:G$500),'[1]2016'!$A$17:$A$500))</f>
        <v>2</v>
      </c>
      <c r="J3" s="43">
        <f t="array" ref="J3">COUNT(1/FREQUENCY(IF(('[1]2016'!$M$17:$M$500=2)*('[1]2016'!$T$17:$T$500="AT 15"),'[1]2016'!$A$17:H$500),'[1]2016'!$A$17:$A$500))</f>
        <v>2</v>
      </c>
      <c r="K3" s="43">
        <f t="array" ref="K3">COUNT(1/FREQUENCY(IF(('[1]2016'!$M$17:$M$500=2)*('[1]2016'!$T$17:$T$500="AT 15"),'[1]2016'!$A$17:I$500),'[1]2016'!$A$17:$A$500))</f>
        <v>2</v>
      </c>
      <c r="L3" s="43">
        <f t="array" ref="L3">COUNT(1/FREQUENCY(IF(('[1]2016'!$M$17:$M$500=2)*('[1]2016'!$T$17:$T$500="AT 15"),'[1]2016'!$A$17:J$500),'[1]2016'!$A$17:$A$500))</f>
        <v>2</v>
      </c>
      <c r="M3" s="43">
        <f t="array" ref="M3">COUNT(1/FREQUENCY(IF(('[1]2016'!$M$17:$M$500=2)*('[1]2016'!$T$17:$T$500="AT 15"),'[1]2016'!$A$17:K$500),'[1]2016'!$A$17:$A$500))</f>
        <v>3</v>
      </c>
      <c r="N3" s="44"/>
    </row>
    <row r="4" spans="1:14">
      <c r="A4" s="32" t="s">
        <v>37</v>
      </c>
      <c r="B4" s="43">
        <f t="array" ref="B4">COUNT(1/FREQUENCY(IF(('[1]2016'!M$17:M$500=1)*('[1]2016'!T$17:T$500="AT 15 SPEC"),'[1]2016'!A$17:A$500),'[1]2016'!A$17:A$500))</f>
        <v>0</v>
      </c>
      <c r="C4" s="43">
        <f t="array" ref="C4">COUNT(1/FREQUENCY(IF(('[1]2016'!$M$17:$M$500=2)*('[1]2016'!$T$17:$T$500="AT 15 SPEC"),'[1]2016'!$A$17:A$500),'[1]2016'!$A$17:$A$500))</f>
        <v>0</v>
      </c>
      <c r="D4" s="43">
        <f t="array" ref="D4">COUNT(1/FREQUENCY(IF(('[1]2016'!$M$17:$M$500=3)*('[1]2016'!$T$17:$T$500="AT 15 SPEC"),'[1]2016'!$A$17:B$500),'[1]2016'!$A$17:$A$500))</f>
        <v>0</v>
      </c>
      <c r="E4" s="43">
        <f t="array" ref="E4">COUNT(1/FREQUENCY(IF(('[1]2016'!$M$17:$M$500=2)*('[1]2016'!$T$17:$T$500="AT 15 SPEC"),'[1]2016'!$A$17:C$500),'[1]2016'!$A$17:$A$500))</f>
        <v>0</v>
      </c>
      <c r="F4" s="43">
        <f t="array" ref="F4">COUNT(1/FREQUENCY(IF(('[1]2016'!$M$17:$M$500=2)*('[1]2016'!$T$17:$T$500="AT 15 SPEC"),'[1]2016'!$A$17:D$500),'[1]2016'!$A$17:$A$500))</f>
        <v>0</v>
      </c>
      <c r="G4" s="43">
        <f t="array" ref="G4">COUNT(1/FREQUENCY(IF(('[1]2016'!$M$17:$M$500=2)*('[1]2016'!$T$17:$T$500="AT 15 SPEC"),'[1]2016'!$A$17:E$500),'[1]2016'!$A$17:$A$500))</f>
        <v>0</v>
      </c>
      <c r="H4" s="43">
        <f t="array" ref="H4">COUNT(1/FREQUENCY(IF(('[1]2016'!$M$17:$M$500=2)*('[1]2016'!$T$17:$T$500="AT 15 SPEC"),'[1]2016'!$A$17:F$500),'[1]2016'!$A$17:$A$500))</f>
        <v>0</v>
      </c>
      <c r="I4" s="43">
        <f t="array" ref="I4">COUNT(1/FREQUENCY(IF(('[1]2016'!$M$17:$M$500=2)*('[1]2016'!$T$17:$T$500="AT 15 SPEC"),'[1]2016'!$A$17:G$500),'[1]2016'!$A$17:$A$500))</f>
        <v>0</v>
      </c>
      <c r="J4" s="43">
        <f t="array" ref="J4">COUNT(1/FREQUENCY(IF(('[1]2016'!$M$17:$M$500=2)*('[1]2016'!$T$17:$T$500="AT 15 SPEC"),'[1]2016'!$A$17:H$500),'[1]2016'!$A$17:$A$500))</f>
        <v>0</v>
      </c>
      <c r="K4" s="43">
        <f t="array" ref="K4">COUNT(1/FREQUENCY(IF(('[1]2016'!$M$17:$M$500=2)*('[1]2016'!$T$17:$T$500="AT 15 SPEC"),'[1]2016'!$A$17:I$500),'[1]2016'!$A$17:$A$500))</f>
        <v>0</v>
      </c>
      <c r="L4" s="43">
        <f t="array" ref="L4">COUNT(1/FREQUENCY(IF(('[1]2016'!$M$17:$M$500=2)*('[1]2016'!$T$17:$T$500="AT 15 SPEC"),'[1]2016'!$A$17:J$500),'[1]2016'!$A$17:$A$500))</f>
        <v>0</v>
      </c>
      <c r="M4" s="43">
        <f t="array" ref="M4">COUNT(1/FREQUENCY(IF(('[1]2016'!$M$17:$M$500=2)*('[1]2016'!$T$17:$T$500="AT 15 SPEC"),'[1]2016'!$A$17:K$500),'[1]2016'!$A$17:$A$500))</f>
        <v>0</v>
      </c>
      <c r="N4" s="44"/>
    </row>
    <row r="5" spans="1:14">
      <c r="A5" s="32" t="s">
        <v>34</v>
      </c>
      <c r="B5" s="43">
        <f t="array" ref="B5">COUNT(1/FREQUENCY(IF(('[1]2016'!M$17:M$500=1)*('[1]2016'!T$17:T$500="AT 16"),'[1]2016'!A$17:A$500),'[1]2016'!A$17:A$500))</f>
        <v>0</v>
      </c>
      <c r="C5" s="43">
        <f t="array" ref="C5">COUNT(1/FREQUENCY(IF(('[1]2016'!$M$17:$M$500=2)*('[1]2016'!$T$17:$T$500="AT 16"),'[1]2016'!$A$17:A$500),'[1]2016'!$A$17:$A$500))</f>
        <v>0</v>
      </c>
      <c r="D5" s="43">
        <f t="array" ref="D5">COUNT(1/FREQUENCY(IF(('[1]2016'!$M$17:$M$500=3)*('[1]2016'!$T$17:$T$500="AT 16"),'[1]2016'!$A$17:B$500),'[1]2016'!$A$17:$A$500))</f>
        <v>0</v>
      </c>
      <c r="E5" s="43">
        <f t="array" ref="E5">COUNT(1/FREQUENCY(IF(('[1]2016'!$M$17:$M$500=2)*('[1]2016'!$T$17:$T$500="AT 16"),'[1]2016'!$A$17:C$500),'[1]2016'!$A$17:$A$500))</f>
        <v>0</v>
      </c>
      <c r="F5" s="43">
        <f t="array" ref="F5">COUNT(1/FREQUENCY(IF(('[1]2016'!$M$17:$M$500=2)*('[1]2016'!$T$17:$T$500="AT 16"),'[1]2016'!$A$17:D$500),'[1]2016'!$A$17:$A$500))</f>
        <v>0</v>
      </c>
      <c r="G5" s="43">
        <f t="array" ref="G5">COUNT(1/FREQUENCY(IF(('[1]2016'!$M$17:$M$500=2)*('[1]2016'!$T$17:$T$500="AT 16"),'[1]2016'!$A$17:E$500),'[1]2016'!$A$17:$A$500))</f>
        <v>0</v>
      </c>
      <c r="H5" s="43">
        <f t="array" ref="H5">COUNT(1/FREQUENCY(IF(('[1]2016'!$M$17:$M$500=2)*('[1]2016'!$T$17:$T$500="AT 16"),'[1]2016'!$A$17:F$500),'[1]2016'!$A$17:$A$500))</f>
        <v>0</v>
      </c>
      <c r="I5" s="43">
        <f t="array" ref="I5">COUNT(1/FREQUENCY(IF(('[1]2016'!$M$17:$M$500=2)*('[1]2016'!$T$17:$T$500="AT 16"),'[1]2016'!$A$17:G$500),'[1]2016'!$A$17:$A$500))</f>
        <v>0</v>
      </c>
      <c r="J5" s="43">
        <f t="array" ref="J5">COUNT(1/FREQUENCY(IF(('[1]2016'!$M$17:$M$500=2)*('[1]2016'!$T$17:$T$500="AT 16"),'[1]2016'!$A$17:H$500),'[1]2016'!$A$17:$A$500))</f>
        <v>0</v>
      </c>
      <c r="K5" s="43">
        <f t="array" ref="K5">COUNT(1/FREQUENCY(IF(('[1]2016'!$M$17:$M$500=2)*('[1]2016'!$T$17:$T$500="AT 16"),'[1]2016'!$A$17:I$500),'[1]2016'!$A$17:$A$500))</f>
        <v>0</v>
      </c>
      <c r="L5" s="43">
        <f t="array" ref="L5">COUNT(1/FREQUENCY(IF(('[1]2016'!$M$17:$M$500=2)*('[1]2016'!$T$17:$T$500="AT 16"),'[1]2016'!$A$17:J$500),'[1]2016'!$A$17:$A$500))</f>
        <v>0</v>
      </c>
      <c r="M5" s="43">
        <f t="array" ref="M5">COUNT(1/FREQUENCY(IF(('[1]2016'!$M$17:$M$500=2)*('[1]2016'!$T$17:$T$500="AT 16"),'[1]2016'!$A$17:K$500),'[1]2016'!$A$17:$A$500))</f>
        <v>0</v>
      </c>
      <c r="N5" s="44"/>
    </row>
    <row r="6" spans="1:14">
      <c r="A6" s="32" t="s">
        <v>36</v>
      </c>
      <c r="B6" s="43">
        <f t="array" ref="B6">COUNT(1/FREQUENCY(IF(('[1]2016'!M$17:M$500=1)*('[1]2016'!T$17:T$500="AT 16 SPEC"),'[1]2016'!A$17:A$500),'[1]2016'!A$17:A$500))</f>
        <v>1</v>
      </c>
      <c r="C6" s="43">
        <f t="array" ref="C6">COUNT(1/FREQUENCY(IF(('[1]2016'!$M$17:$M$500=2)*('[1]2016'!$T$17:$T$500="AT 16 SPEC"),'[1]2016'!$A$17:A$500),'[1]2016'!$A$17:$A$500))</f>
        <v>0</v>
      </c>
      <c r="D6" s="43">
        <f t="array" ref="D6">COUNT(1/FREQUENCY(IF(('[1]2016'!$M$17:$M$500=3)*('[1]2016'!$T$17:$T$500="AT 16 SPEC"),'[1]2016'!$A$17:B$500),'[1]2016'!$A$17:$A$500))</f>
        <v>0</v>
      </c>
      <c r="E6" s="43">
        <f t="array" ref="E6">COUNT(1/FREQUENCY(IF(('[1]2016'!$M$17:$M$500=2)*('[1]2016'!$T$17:$T$500="AT 16 SPEC"),'[1]2016'!$A$17:C$500),'[1]2016'!$A$17:$A$500))</f>
        <v>0</v>
      </c>
      <c r="F6" s="43">
        <f t="array" ref="F6">COUNT(1/FREQUENCY(IF(('[1]2016'!$M$17:$M$500=2)*('[1]2016'!$T$17:$T$500="AT 16 SPEC"),'[1]2016'!$A$17:D$500),'[1]2016'!$A$17:$A$500))</f>
        <v>0</v>
      </c>
      <c r="G6" s="43">
        <f t="array" ref="G6">COUNT(1/FREQUENCY(IF(('[1]2016'!$M$17:$M$500=2)*('[1]2016'!$T$17:$T$500="AT 16 SPEC"),'[1]2016'!$A$17:E$500),'[1]2016'!$A$17:$A$500))</f>
        <v>0</v>
      </c>
      <c r="H6" s="43">
        <f t="array" ref="H6">COUNT(1/FREQUENCY(IF(('[1]2016'!$M$17:$M$500=2)*('[1]2016'!$T$17:$T$500="AT 16 SPEC"),'[1]2016'!$A$17:F$500),'[1]2016'!$A$17:$A$500))</f>
        <v>0</v>
      </c>
      <c r="I6" s="43">
        <f t="array" ref="I6">COUNT(1/FREQUENCY(IF(('[1]2016'!$M$17:$M$500=2)*('[1]2016'!$T$17:$T$500="AT 16 SPEC"),'[1]2016'!$A$17:G$500),'[1]2016'!$A$17:$A$500))</f>
        <v>0</v>
      </c>
      <c r="J6" s="43">
        <f t="array" ref="J6">COUNT(1/FREQUENCY(IF(('[1]2016'!$M$17:$M$500=2)*('[1]2016'!$T$17:$T$500="AT 16 SPEC"),'[1]2016'!$A$17:H$500),'[1]2016'!$A$17:$A$500))</f>
        <v>0</v>
      </c>
      <c r="K6" s="43">
        <f t="array" ref="K6">COUNT(1/FREQUENCY(IF(('[1]2016'!$M$17:$M$500=2)*('[1]2016'!$T$17:$T$500="AT 16 SPEC"),'[1]2016'!$A$17:I$500),'[1]2016'!$A$17:$A$500))</f>
        <v>0</v>
      </c>
      <c r="L6" s="43">
        <f t="array" ref="L6">COUNT(1/FREQUENCY(IF(('[1]2016'!$M$17:$M$500=2)*('[1]2016'!$T$17:$T$500="AT 16 SPEC"),'[1]2016'!$A$17:J$500),'[1]2016'!$A$17:$A$500))</f>
        <v>0</v>
      </c>
      <c r="M6" s="43">
        <f t="array" ref="M6">COUNT(1/FREQUENCY(IF(('[1]2016'!$M$17:$M$500=2)*('[1]2016'!$T$17:$T$500="AT 16 SPEC"),'[1]2016'!$A$17:K$500),'[1]2016'!$A$17:$A$500))</f>
        <v>0</v>
      </c>
      <c r="N6" s="44"/>
    </row>
    <row r="7" spans="1:14">
      <c r="A7" s="32" t="s">
        <v>52</v>
      </c>
      <c r="B7" s="43">
        <f t="array" ref="B7">COUNT(1/FREQUENCY(IF(('[1]2016'!M$17:M$500=1)*('[1]2016'!T$17:T$500="ATT 15"),'[1]2016'!A$17:A$500),'[1]2016'!A$17:A$500))</f>
        <v>1</v>
      </c>
      <c r="C7" s="43">
        <f t="array" ref="C7">COUNT(1/FREQUENCY(IF(('[1]2016'!$M$17:$M$500=2)*('[1]2016'!$T$17:$T$500="ATT 15"),'[1]2016'!$A$17:A$500),'[1]2016'!$A$17:$A$500))</f>
        <v>1</v>
      </c>
      <c r="D7" s="43">
        <f t="array" ref="D7">COUNT(1/FREQUENCY(IF(('[1]2016'!$M$17:$M$500=3)*('[1]2016'!$T$17:$T$500="ATT 15"),'[1]2016'!$A$17:B$500),'[1]2016'!$A$17:$A$500))</f>
        <v>0</v>
      </c>
      <c r="E7" s="43">
        <f t="array" ref="E7">COUNT(1/FREQUENCY(IF(('[1]2016'!$M$17:$M$500=2)*('[1]2016'!$T$17:$T$500="ATT 15"),'[1]2016'!$A$17:C$500),'[1]2016'!$A$17:$A$500))</f>
        <v>1</v>
      </c>
      <c r="F7" s="43">
        <f t="array" ref="F7">COUNT(1/FREQUENCY(IF(('[1]2016'!$M$17:$M$500=2)*('[1]2016'!$T$17:$T$500="ATT 15"),'[1]2016'!$A$17:D$500),'[1]2016'!$A$17:$A$500))</f>
        <v>1</v>
      </c>
      <c r="G7" s="43">
        <f t="array" ref="G7">COUNT(1/FREQUENCY(IF(('[1]2016'!$M$17:$M$500=2)*('[1]2016'!$T$17:$T$500="ATT 15"),'[1]2016'!$A$17:E$500),'[1]2016'!$A$17:$A$500))</f>
        <v>1</v>
      </c>
      <c r="H7" s="43">
        <f t="array" ref="H7">COUNT(1/FREQUENCY(IF(('[1]2016'!$M$17:$M$500=2)*('[1]2016'!$T$17:$T$500="ATT 15"),'[1]2016'!$A$17:F$500),'[1]2016'!$A$17:$A$500))</f>
        <v>2</v>
      </c>
      <c r="I7" s="43">
        <f t="array" ref="I7">COUNT(1/FREQUENCY(IF(('[1]2016'!$M$17:$M$500=2)*('[1]2016'!$T$17:$T$500="ATT 15"),'[1]2016'!$A$17:G$500),'[1]2016'!$A$17:$A$500))</f>
        <v>2</v>
      </c>
      <c r="J7" s="43">
        <f t="array" ref="J7">COUNT(1/FREQUENCY(IF(('[1]2016'!$M$17:$M$500=2)*('[1]2016'!$T$17:$T$500="ATT 15"),'[1]2016'!$A$17:H$500),'[1]2016'!$A$17:$A$500))</f>
        <v>2</v>
      </c>
      <c r="K7" s="43">
        <f t="array" ref="K7">COUNT(1/FREQUENCY(IF(('[1]2016'!$M$17:$M$500=2)*('[1]2016'!$T$17:$T$500="ATT 15"),'[1]2016'!$A$17:I$500),'[1]2016'!$A$17:$A$500))</f>
        <v>2</v>
      </c>
      <c r="L7" s="43">
        <f t="array" ref="L7">COUNT(1/FREQUENCY(IF(('[1]2016'!$M$17:$M$500=2)*('[1]2016'!$T$17:$T$500="ATT 15"),'[1]2016'!$A$17:J$500),'[1]2016'!$A$17:$A$500))</f>
        <v>2</v>
      </c>
      <c r="M7" s="43">
        <f t="array" ref="M7">COUNT(1/FREQUENCY(IF(('[1]2016'!$M$17:$M$500=2)*('[1]2016'!$T$17:$T$500="ATT 15"),'[1]2016'!$A$17:K$500),'[1]2016'!$A$17:$A$500))</f>
        <v>3</v>
      </c>
      <c r="N7" s="45"/>
    </row>
    <row r="8" spans="1:14">
      <c r="A8" s="32" t="s">
        <v>94</v>
      </c>
      <c r="B8" s="43">
        <f t="array" ref="B8">COUNT(1/FREQUENCY(IF(('[1]2016'!M$17:M$500=1)*('[1]2016'!T$17:T$500="ATT 15 SPEC"),'[1]2016'!A$17:A$500),'[1]2016'!A$17:A$500))</f>
        <v>1</v>
      </c>
      <c r="C8" s="43">
        <f t="array" ref="C8">COUNT(1/FREQUENCY(IF(('[1]2016'!$M$17:$M$500=2)*('[1]2016'!$T$17:$T$500="ATT 15 SPEC"),'[1]2016'!$A$17:A$500),'[1]2016'!$A$17:$A$500))</f>
        <v>1</v>
      </c>
      <c r="D8" s="43">
        <f t="array" ref="D8">COUNT(1/FREQUENCY(IF(('[1]2016'!$M$17:$M$500=3)*('[1]2016'!$T$17:$T$500="ATT 15 SPEC"),'[1]2016'!$A$17:B$500),'[1]2016'!$A$17:$A$500))</f>
        <v>0</v>
      </c>
      <c r="E8" s="43">
        <f t="array" ref="E8">COUNT(1/FREQUENCY(IF(('[1]2016'!$M$17:$M$500=2)*('[1]2016'!$T$17:$T$500="ATT 15 SPEC"),'[1]2016'!$A$17:C$500),'[1]2016'!$A$17:$A$500))</f>
        <v>1</v>
      </c>
      <c r="F8" s="43">
        <f t="array" ref="F8">COUNT(1/FREQUENCY(IF(('[1]2016'!$M$17:$M$500=2)*('[1]2016'!$T$17:$T$500="ATT 15 SPEC"),'[1]2016'!$A$17:D$500),'[1]2016'!$A$17:$A$500))</f>
        <v>1</v>
      </c>
      <c r="G8" s="43">
        <f t="array" ref="G8">COUNT(1/FREQUENCY(IF(('[1]2016'!$M$17:$M$500=2)*('[1]2016'!$T$17:$T$500="ATT 15 SPEC"),'[1]2016'!$A$17:E$500),'[1]2016'!$A$17:$A$500))</f>
        <v>1</v>
      </c>
      <c r="H8" s="43">
        <f t="array" ref="H8">COUNT(1/FREQUENCY(IF(('[1]2016'!$M$17:$M$500=2)*('[1]2016'!$T$17:$T$500="ATT 15 SPEC"),'[1]2016'!$A$17:F$500),'[1]2016'!$A$17:$A$500))</f>
        <v>2</v>
      </c>
      <c r="I8" s="43">
        <f t="array" ref="I8">COUNT(1/FREQUENCY(IF(('[1]2016'!$M$17:$M$500=2)*('[1]2016'!$T$17:$T$500="ATT 15 SPEC"),'[1]2016'!$A$17:G$500),'[1]2016'!$A$17:$A$500))</f>
        <v>2</v>
      </c>
      <c r="J8" s="43">
        <f t="array" ref="J8">COUNT(1/FREQUENCY(IF(('[1]2016'!$M$17:$M$500=2)*('[1]2016'!$T$17:$T$500="ATT 15 SPEC"),'[1]2016'!$A$17:H$500),'[1]2016'!$A$17:$A$500))</f>
        <v>2</v>
      </c>
      <c r="K8" s="43">
        <f t="array" ref="K8">COUNT(1/FREQUENCY(IF(('[1]2016'!$M$17:$M$500=2)*('[1]2016'!$T$17:$T$500="ATT 15 SPEC"),'[1]2016'!$A$17:I$500),'[1]2016'!$A$17:$A$500))</f>
        <v>2</v>
      </c>
      <c r="L8" s="43">
        <f t="array" ref="L8">COUNT(1/FREQUENCY(IF(('[1]2016'!$M$17:$M$500=2)*('[1]2016'!$T$17:$T$500="ATT 15 SPEC"),'[1]2016'!$A$17:J$500),'[1]2016'!$A$17:$A$500))</f>
        <v>2</v>
      </c>
      <c r="M8" s="43">
        <f t="array" ref="M8">COUNT(1/FREQUENCY(IF(('[1]2016'!$M$17:$M$500=2)*('[1]2016'!$T$17:$T$500="ATT 15 SPEC"),'[1]2016'!$A$17:K$500),'[1]2016'!$A$17:$A$500))</f>
        <v>3</v>
      </c>
      <c r="N8" s="45"/>
    </row>
    <row r="9" spans="1:14">
      <c r="A9" s="26" t="s">
        <v>41</v>
      </c>
      <c r="B9" s="43">
        <f t="array" ref="B9">COUNT(1/FREQUENCY(IF(('[1]2016'!M$17:M$500=1)*('[1]2016'!T$17:T$500="ATT 16"),'[1]2016'!A$17:A$500),'[1]2016'!A$17:A$500))</f>
        <v>0</v>
      </c>
      <c r="C9" s="43">
        <f t="array" ref="C9">COUNT(1/FREQUENCY(IF(('[1]2016'!$M$17:$M$500=2)*('[1]2016'!$T$17:$T$500="ATT 16"),'[1]2016'!$A$17:A$500),'[1]2016'!$A$17:$A$500))</f>
        <v>0</v>
      </c>
      <c r="D9" s="43">
        <f t="array" ref="D9">COUNT(1/FREQUENCY(IF(('[1]2016'!$M$17:$M$500=3)*('[1]2016'!$T$17:$T$500="ATT 16"),'[1]2016'!$A$17:B$500),'[1]2016'!$A$17:$A$500))</f>
        <v>0</v>
      </c>
      <c r="E9" s="43">
        <f t="array" ref="E9">COUNT(1/FREQUENCY(IF(('[1]2016'!$M$17:$M$500=2)*('[1]2016'!$T$17:$T$500="ATT 16"),'[1]2016'!$A$17:C$500),'[1]2016'!$A$17:$A$500))</f>
        <v>0</v>
      </c>
      <c r="F9" s="43">
        <f t="array" ref="F9">COUNT(1/FREQUENCY(IF(('[1]2016'!$M$17:$M$500=2)*('[1]2016'!$T$17:$T$500="ATT 16"),'[1]2016'!$A$17:D$500),'[1]2016'!$A$17:$A$500))</f>
        <v>0</v>
      </c>
      <c r="G9" s="43">
        <f t="array" ref="G9">COUNT(1/FREQUENCY(IF(('[1]2016'!$M$17:$M$500=2)*('[1]2016'!$T$17:$T$500="ATT 16"),'[1]2016'!$A$17:E$500),'[1]2016'!$A$17:$A$500))</f>
        <v>0</v>
      </c>
      <c r="H9" s="43">
        <f t="array" ref="H9">COUNT(1/FREQUENCY(IF(('[1]2016'!$M$17:$M$500=2)*('[1]2016'!$T$17:$T$500="ATT 16"),'[1]2016'!$A$17:F$500),'[1]2016'!$A$17:$A$500))</f>
        <v>0</v>
      </c>
      <c r="I9" s="43">
        <f t="array" ref="I9">COUNT(1/FREQUENCY(IF(('[1]2016'!$M$17:$M$500=2)*('[1]2016'!$T$17:$T$500="ATT 16"),'[1]2016'!$A$17:G$500),'[1]2016'!$A$17:$A$500))</f>
        <v>0</v>
      </c>
      <c r="J9" s="43">
        <f t="array" ref="J9">COUNT(1/FREQUENCY(IF(('[1]2016'!$M$17:$M$500=2)*('[1]2016'!$T$17:$T$500="ATT 16"),'[1]2016'!$A$17:H$500),'[1]2016'!$A$17:$A$500))</f>
        <v>0</v>
      </c>
      <c r="K9" s="43">
        <f t="array" ref="K9">COUNT(1/FREQUENCY(IF(('[1]2016'!$M$17:$M$500=2)*('[1]2016'!$T$17:$T$500="ATT 16"),'[1]2016'!$A$17:I$500),'[1]2016'!$A$17:$A$500))</f>
        <v>0</v>
      </c>
      <c r="L9" s="43">
        <f t="array" ref="L9">COUNT(1/FREQUENCY(IF(('[1]2016'!$M$17:$M$500=2)*('[1]2016'!$T$17:$T$500="ATT 16"),'[1]2016'!$A$17:J$500),'[1]2016'!$A$17:$A$500))</f>
        <v>0</v>
      </c>
      <c r="M9" s="43">
        <f t="array" ref="M9">COUNT(1/FREQUENCY(IF(('[1]2016'!$M$17:$M$500=2)*('[1]2016'!$T$17:$T$500="ATT 16"),'[1]2016'!$A$17:K$500),'[1]2016'!$A$17:$A$500))</f>
        <v>0</v>
      </c>
      <c r="N9" s="44"/>
    </row>
    <row r="10" spans="1:14">
      <c r="A10" s="32" t="s">
        <v>43</v>
      </c>
      <c r="B10" s="43">
        <f t="array" ref="B10">COUNT(1/FREQUENCY(IF(('[1]2016'!M$17:M$500=1)*('[1]2016'!T$17:T$500="ATT 16 SPEC"),'[1]2016'!A$17:A$500),'[1]2016'!A$17:A$500))</f>
        <v>0</v>
      </c>
      <c r="C10" s="43">
        <f t="array" ref="C10">COUNT(1/FREQUENCY(IF(('[1]2016'!$M$17:$M$500=2)*('[1]2016'!$T$17:$T$500="ATT 16 SPEC"),'[1]2016'!$A$17:A$500),'[1]2016'!$A$17:$A$500))</f>
        <v>0</v>
      </c>
      <c r="D10" s="43">
        <f t="array" ref="D10">COUNT(1/FREQUENCY(IF(('[1]2016'!$M$17:$M$500=3)*('[1]2016'!$T$17:$T$500="ATT 16 SPEC"),'[1]2016'!$A$17:B$500),'[1]2016'!$A$17:$A$500))</f>
        <v>0</v>
      </c>
      <c r="E10" s="43">
        <f t="array" ref="E10">COUNT(1/FREQUENCY(IF(('[1]2016'!$M$17:$M$500=2)*('[1]2016'!$T$17:$T$500="ATT 16 SPEC"),'[1]2016'!$A$17:C$500),'[1]2016'!$A$17:$A$500))</f>
        <v>0</v>
      </c>
      <c r="F10" s="43">
        <f t="array" ref="F10">COUNT(1/FREQUENCY(IF(('[1]2016'!$M$17:$M$500=2)*('[1]2016'!$T$17:$T$500="ATT 16 SPEC"),'[1]2016'!$A$17:D$500),'[1]2016'!$A$17:$A$500))</f>
        <v>0</v>
      </c>
      <c r="G10" s="43">
        <f t="array" ref="G10">COUNT(1/FREQUENCY(IF(('[1]2016'!$M$17:$M$500=2)*('[1]2016'!$T$17:$T$500="ATT 16 SPEC"),'[1]2016'!$A$17:E$500),'[1]2016'!$A$17:$A$500))</f>
        <v>0</v>
      </c>
      <c r="H10" s="43">
        <f t="array" ref="H10">COUNT(1/FREQUENCY(IF(('[1]2016'!$M$17:$M$500=2)*('[1]2016'!$T$17:$T$500="ATT 16 SPEC"),'[1]2016'!$A$17:F$500),'[1]2016'!$A$17:$A$500))</f>
        <v>0</v>
      </c>
      <c r="I10" s="43">
        <f t="array" ref="I10">COUNT(1/FREQUENCY(IF(('[1]2016'!$M$17:$M$500=2)*('[1]2016'!$T$17:$T$500="ATT 16 SPEC"),'[1]2016'!$A$17:G$500),'[1]2016'!$A$17:$A$500))</f>
        <v>0</v>
      </c>
      <c r="J10" s="43">
        <f t="array" ref="J10">COUNT(1/FREQUENCY(IF(('[1]2016'!$M$17:$M$500=2)*('[1]2016'!$T$17:$T$500="ATT 16 SPEC"),'[1]2016'!$A$17:H$500),'[1]2016'!$A$17:$A$500))</f>
        <v>0</v>
      </c>
      <c r="K10" s="43">
        <f t="array" ref="K10">COUNT(1/FREQUENCY(IF(('[1]2016'!$M$17:$M$500=2)*('[1]2016'!$T$17:$T$500="ATT 16 SPEC"),'[1]2016'!$A$17:I$500),'[1]2016'!$A$17:$A$500))</f>
        <v>0</v>
      </c>
      <c r="L10" s="43">
        <f t="array" ref="L10">COUNT(1/FREQUENCY(IF(('[1]2016'!$M$17:$M$500=2)*('[1]2016'!$T$17:$T$500="ATT 16 SPEC"),'[1]2016'!$A$17:J$500),'[1]2016'!$A$17:$A$500))</f>
        <v>0</v>
      </c>
      <c r="M10" s="43">
        <f t="array" ref="M10">COUNT(1/FREQUENCY(IF(('[1]2016'!$M$17:$M$500=2)*('[1]2016'!$T$17:$T$500="ATT 16 SPEC"),'[1]2016'!$A$17:K$500),'[1]2016'!$A$17:$A$500))</f>
        <v>0</v>
      </c>
      <c r="N10" s="44"/>
    </row>
    <row r="11" spans="1:14">
      <c r="A11" s="32" t="s">
        <v>50</v>
      </c>
      <c r="B11" s="43">
        <f t="array" ref="B11">COUNT(1/FREQUENCY(IF(('[1]2016'!M$17:M$500=1)*('[1]2016'!T$17:T$500="LM"),'[1]2016'!A$17:A$500),'[1]2016'!A$17:A$500))</f>
        <v>7</v>
      </c>
      <c r="C11" s="43">
        <f t="array" ref="C11">COUNT(1/FREQUENCY(IF(('[1]2016'!$M$17:$M$500=2)*('[1]2016'!$T$17:$T$500="LM"),'[1]2016'!$A$17:A$500),'[1]2016'!$A$17:$A$500))</f>
        <v>0</v>
      </c>
      <c r="D11" s="43">
        <f t="array" ref="D11">COUNT(1/FREQUENCY(IF(('[1]2016'!$M$17:$M$500=3)*('[1]2016'!$T$17:$T$500="LM"),'[1]2016'!$A$17:B$500),'[1]2016'!$A$17:$A$500))</f>
        <v>0</v>
      </c>
      <c r="E11" s="43">
        <f t="array" ref="E11">COUNT(1/FREQUENCY(IF(('[1]2016'!$M$17:$M$500=2)*('[1]2016'!$T$17:$T$500="LM"),'[1]2016'!$A$17:C$500),'[1]2016'!$A$17:$A$500))</f>
        <v>0</v>
      </c>
      <c r="F11" s="43">
        <f t="array" ref="F11">COUNT(1/FREQUENCY(IF(('[1]2016'!$M$17:$M$500=2)*('[1]2016'!$T$17:$T$500="LM"),'[1]2016'!$A$17:D$500),'[1]2016'!$A$17:$A$500))</f>
        <v>0</v>
      </c>
      <c r="G11" s="43">
        <f t="array" ref="G11">COUNT(1/FREQUENCY(IF(('[1]2016'!$M$17:$M$500=2)*('[1]2016'!$T$17:$T$500="LM"),'[1]2016'!$A$17:E$500),'[1]2016'!$A$17:$A$500))</f>
        <v>0</v>
      </c>
      <c r="H11" s="43">
        <f t="array" ref="H11">COUNT(1/FREQUENCY(IF(('[1]2016'!$M$17:$M$500=2)*('[1]2016'!$T$17:$T$500="LM"),'[1]2016'!$A$17:F$500),'[1]2016'!$A$17:$A$500))</f>
        <v>0</v>
      </c>
      <c r="I11" s="43">
        <f t="array" ref="I11">COUNT(1/FREQUENCY(IF(('[1]2016'!$M$17:$M$500=2)*('[1]2016'!$T$17:$T$500="LM"),'[1]2016'!$A$17:G$500),'[1]2016'!$A$17:$A$500))</f>
        <v>0</v>
      </c>
      <c r="J11" s="43">
        <f t="array" ref="J11">COUNT(1/FREQUENCY(IF(('[1]2016'!$M$17:$M$500=2)*('[1]2016'!$T$17:$T$500="LM"),'[1]2016'!$A$17:H$500),'[1]2016'!$A$17:$A$500))</f>
        <v>0</v>
      </c>
      <c r="K11" s="43">
        <f t="array" ref="K11">COUNT(1/FREQUENCY(IF(('[1]2016'!$M$17:$M$500=2)*('[1]2016'!$T$17:$T$500="LM"),'[1]2016'!$A$17:I$500),'[1]2016'!$A$17:$A$500))</f>
        <v>0</v>
      </c>
      <c r="L11" s="43">
        <f t="array" ref="L11">COUNT(1/FREQUENCY(IF(('[1]2016'!$M$17:$M$500=2)*('[1]2016'!$T$17:$T$500="LM"),'[1]2016'!$A$17:J$500),'[1]2016'!$A$17:$A$500))</f>
        <v>0</v>
      </c>
      <c r="M11" s="43">
        <f t="array" ref="M11">COUNT(1/FREQUENCY(IF(('[1]2016'!$M$17:$M$500=2)*('[1]2016'!$T$17:$T$500="LM"),'[1]2016'!$A$17:K$500),'[1]2016'!$A$17:$A$500))</f>
        <v>0</v>
      </c>
      <c r="N11" s="44"/>
    </row>
    <row r="12" spans="1:14">
      <c r="A12" t="s">
        <v>45</v>
      </c>
      <c r="B12" s="43">
        <f t="array" ref="B12">COUNT(1/FREQUENCY(IF(('[1]2016'!M$17:M$500=1)*('[1]2016'!T$17:T$500="LM Pro"),'[1]2016'!A$17:A$500),'[1]2016'!A$17:A$500))</f>
        <v>0</v>
      </c>
      <c r="C12" s="43">
        <f t="array" ref="C12">COUNT(1/FREQUENCY(IF(('[1]2016'!$M$17:$M$500=2)*('[1]2016'!$T$17:$T$500="LM Pro"),'[1]2016'!$A$17:A$500),'[1]2016'!$A$17:$A$500))</f>
        <v>0</v>
      </c>
      <c r="D12" s="43">
        <f t="array" ref="D12">COUNT(1/FREQUENCY(IF(('[1]2016'!$M$17:$M$500=3)*('[1]2016'!$T$17:$T$500="LM Pro"),'[1]2016'!$A$17:B$500),'[1]2016'!$A$17:$A$500))</f>
        <v>0</v>
      </c>
      <c r="E12" s="43">
        <f t="array" ref="E12">COUNT(1/FREQUENCY(IF(('[1]2016'!$M$17:$M$500=2)*('[1]2016'!$T$17:$T$500="LM Pro"),'[1]2016'!$A$17:C$500),'[1]2016'!$A$17:$A$500))</f>
        <v>0</v>
      </c>
      <c r="F12" s="43">
        <f t="array" ref="F12">COUNT(1/FREQUENCY(IF(('[1]2016'!$M$17:$M$500=2)*('[1]2016'!$T$17:$T$500="LM Pro"),'[1]2016'!$A$17:D$500),'[1]2016'!$A$17:$A$500))</f>
        <v>0</v>
      </c>
      <c r="G12" s="43">
        <f t="array" ref="G12">COUNT(1/FREQUENCY(IF(('[1]2016'!$M$17:$M$500=2)*('[1]2016'!$T$17:$T$500="LM Pro"),'[1]2016'!$A$17:E$500),'[1]2016'!$A$17:$A$500))</f>
        <v>0</v>
      </c>
      <c r="H12" s="43">
        <f t="array" ref="H12">COUNT(1/FREQUENCY(IF(('[1]2016'!$M$17:$M$500=2)*('[1]2016'!$T$17:$T$500="LM Pro"),'[1]2016'!$A$17:F$500),'[1]2016'!$A$17:$A$500))</f>
        <v>0</v>
      </c>
      <c r="I12" s="43">
        <f t="array" ref="I12">COUNT(1/FREQUENCY(IF(('[1]2016'!$M$17:$M$500=2)*('[1]2016'!$T$17:$T$500="LM Pro"),'[1]2016'!$A$17:G$500),'[1]2016'!$A$17:$A$500))</f>
        <v>0</v>
      </c>
      <c r="J12" s="43">
        <f t="array" ref="J12">COUNT(1/FREQUENCY(IF(('[1]2016'!$M$17:$M$500=2)*('[1]2016'!$T$17:$T$500="LM Pro"),'[1]2016'!$A$17:H$500),'[1]2016'!$A$17:$A$500))</f>
        <v>0</v>
      </c>
      <c r="K12" s="43">
        <f t="array" ref="K12">COUNT(1/FREQUENCY(IF(('[1]2016'!$M$17:$M$500=2)*('[1]2016'!$T$17:$T$500="LM Pro"),'[1]2016'!$A$17:I$500),'[1]2016'!$A$17:$A$500))</f>
        <v>0</v>
      </c>
      <c r="L12" s="43">
        <f t="array" ref="L12">COUNT(1/FREQUENCY(IF(('[1]2016'!$M$17:$M$500=2)*('[1]2016'!$T$17:$T$500="LM Pro"),'[1]2016'!$A$17:J$500),'[1]2016'!$A$17:$A$500))</f>
        <v>0</v>
      </c>
      <c r="M12" s="43">
        <f t="array" ref="M12">COUNT(1/FREQUENCY(IF(('[1]2016'!$M$17:$M$500=2)*('[1]2016'!$T$17:$T$500="LM Pro"),'[1]2016'!$A$17:K$500),'[1]2016'!$A$17:$A$500))</f>
        <v>0</v>
      </c>
      <c r="N12" s="44"/>
    </row>
    <row r="13" spans="1:14">
      <c r="A13" s="26" t="s">
        <v>47</v>
      </c>
      <c r="B13" s="43">
        <f t="array" ref="B13">COUNT(1/FREQUENCY(IF(('[1]2016'!M$17:M$500=1)*('[1]2016'!T$17:T$500="M Pro"),'[1]2016'!A$17:A$500),'[1]2016'!A$17:A$500))</f>
        <v>0</v>
      </c>
      <c r="C13" s="43">
        <f t="array" ref="C13">COUNT(1/FREQUENCY(IF(('[1]2016'!$M$17:$M$500=2)*('[1]2016'!$T$17:$T$500="M Pro"),'[1]2016'!$A$17:A$500),'[1]2016'!$A$17:$A$500))</f>
        <v>0</v>
      </c>
      <c r="D13" s="43">
        <f t="array" ref="D13">COUNT(1/FREQUENCY(IF(('[1]2016'!$M$17:$M$500=3)*('[1]2016'!$T$17:$T$500="M Pro"),'[1]2016'!$A$17:B$500),'[1]2016'!$A$17:$A$500))</f>
        <v>0</v>
      </c>
      <c r="E13" s="43">
        <f t="array" ref="E13">COUNT(1/FREQUENCY(IF(('[1]2016'!$M$17:$M$500=2)*('[1]2016'!$T$17:$T$500="M Pro"),'[1]2016'!$A$17:C$500),'[1]2016'!$A$17:$A$500))</f>
        <v>0</v>
      </c>
      <c r="F13" s="43">
        <f t="array" ref="F13">COUNT(1/FREQUENCY(IF(('[1]2016'!$M$17:$M$500=2)*('[1]2016'!$T$17:$T$500="M Pro"),'[1]2016'!$A$17:D$500),'[1]2016'!$A$17:$A$500))</f>
        <v>0</v>
      </c>
      <c r="G13" s="43">
        <f t="array" ref="G13">COUNT(1/FREQUENCY(IF(('[1]2016'!$M$17:$M$500=2)*('[1]2016'!$T$17:$T$500="M Pro"),'[1]2016'!$A$17:E$500),'[1]2016'!$A$17:$A$500))</f>
        <v>0</v>
      </c>
      <c r="H13" s="43">
        <f t="array" ref="H13">COUNT(1/FREQUENCY(IF(('[1]2016'!$M$17:$M$500=2)*('[1]2016'!$T$17:$T$500="M Pro"),'[1]2016'!$A$17:F$500),'[1]2016'!$A$17:$A$500))</f>
        <v>0</v>
      </c>
      <c r="I13" s="43">
        <f t="array" ref="I13">COUNT(1/FREQUENCY(IF(('[1]2016'!$M$17:$M$500=2)*('[1]2016'!$T$17:$T$500="M Pro"),'[1]2016'!$A$17:G$500),'[1]2016'!$A$17:$A$500))</f>
        <v>0</v>
      </c>
      <c r="J13" s="43">
        <f t="array" ref="J13">COUNT(1/FREQUENCY(IF(('[1]2016'!$M$17:$M$500=2)*('[1]2016'!$T$17:$T$500="M Pro"),'[1]2016'!$A$17:H$500),'[1]2016'!$A$17:$A$500))</f>
        <v>0</v>
      </c>
      <c r="K13" s="43">
        <f t="array" ref="K13">COUNT(1/FREQUENCY(IF(('[1]2016'!$M$17:$M$500=2)*('[1]2016'!$T$17:$T$500="M Pro"),'[1]2016'!$A$17:I$500),'[1]2016'!$A$17:$A$500))</f>
        <v>0</v>
      </c>
      <c r="L13" s="43">
        <f t="array" ref="L13">COUNT(1/FREQUENCY(IF(('[1]2016'!$M$17:$M$500=2)*('[1]2016'!$T$17:$T$500="M Pro"),'[1]2016'!$A$17:J$500),'[1]2016'!$A$17:$A$500))</f>
        <v>0</v>
      </c>
      <c r="M13" s="43">
        <f t="array" ref="M13">COUNT(1/FREQUENCY(IF(('[1]2016'!$M$17:$M$500=2)*('[1]2016'!$T$17:$T$500="M Pro"),'[1]2016'!$A$17:K$500),'[1]2016'!$A$17:$A$500))</f>
        <v>0</v>
      </c>
      <c r="N13" s="44"/>
    </row>
    <row r="14" spans="1:14">
      <c r="A14" t="s">
        <v>32</v>
      </c>
      <c r="B14" s="43">
        <f t="array" ref="B14">COUNT(1/FREQUENCY(IF(('[1]2016'!M$17:M$500=1)*('[1]2016'!T$17:T$500="Mi-temps"),'[1]2016'!A$17:A$500),'[1]2016'!A$17:A$500))</f>
        <v>10</v>
      </c>
      <c r="C14" s="43">
        <f t="array" ref="C14">COUNT(1/FREQUENCY(IF(('[1]2016'!$M$17:$M$500=2)*('[1]2016'!$T$17:$T$500="Mi-temps"),'[1]2016'!$A$17:A$500),'[1]2016'!$A$17:$A$500))</f>
        <v>3</v>
      </c>
      <c r="D14" s="43">
        <f t="array" ref="D14">COUNT(1/FREQUENCY(IF(('[1]2016'!$M$17:$M$500=3)*('[1]2016'!$T$17:$T$500="Mi-temps"),'[1]2016'!$A$17:B$500),'[1]2016'!$A$17:$A$500))</f>
        <v>0</v>
      </c>
      <c r="E14" s="43">
        <f t="array" ref="E14">COUNT(1/FREQUENCY(IF(('[1]2016'!$M$17:$M$500=2)*('[1]2016'!$T$17:$T$500="Mi-temps"),'[1]2016'!$A$17:C$500),'[1]2016'!$A$17:$A$500))</f>
        <v>3</v>
      </c>
      <c r="F14" s="43">
        <f t="array" ref="F14">COUNT(1/FREQUENCY(IF(('[1]2016'!$M$17:$M$500=2)*('[1]2016'!$T$17:$T$500="Mi-temps"),'[1]2016'!$A$17:D$500),'[1]2016'!$A$17:$A$500))</f>
        <v>3</v>
      </c>
      <c r="G14" s="43">
        <f t="array" ref="G14">COUNT(1/FREQUENCY(IF(('[1]2016'!$M$17:$M$500=2)*('[1]2016'!$T$17:$T$500="Mi-temps"),'[1]2016'!$A$17:E$500),'[1]2016'!$A$17:$A$500))</f>
        <v>3</v>
      </c>
      <c r="H14" s="43">
        <f t="array" ref="H14">COUNT(1/FREQUENCY(IF(('[1]2016'!$M$17:$M$500=2)*('[1]2016'!$T$17:$T$500="Mi-temps"),'[1]2016'!$A$17:F$500),'[1]2016'!$A$17:$A$500))</f>
        <v>4</v>
      </c>
      <c r="I14" s="43">
        <f t="array" ref="I14">COUNT(1/FREQUENCY(IF(('[1]2016'!$M$17:$M$500=2)*('[1]2016'!$T$17:$T$500="Mi-temps"),'[1]2016'!$A$17:G$500),'[1]2016'!$A$17:$A$500))</f>
        <v>4</v>
      </c>
      <c r="J14" s="43">
        <f t="array" ref="J14">COUNT(1/FREQUENCY(IF(('[1]2016'!$M$17:$M$500=2)*('[1]2016'!$T$17:$T$500="Mi-temps"),'[1]2016'!$A$17:H$500),'[1]2016'!$A$17:$A$500))</f>
        <v>4</v>
      </c>
      <c r="K14" s="43">
        <f t="array" ref="K14">COUNT(1/FREQUENCY(IF(('[1]2016'!$M$17:$M$500=2)*('[1]2016'!$T$17:$T$500="Mi-temps"),'[1]2016'!$A$17:I$500),'[1]2016'!$A$17:$A$500))</f>
        <v>4</v>
      </c>
      <c r="L14" s="43">
        <f t="array" ref="L14">COUNT(1/FREQUENCY(IF(('[1]2016'!$M$17:$M$500=2)*('[1]2016'!$T$17:$T$500="Mi-temps"),'[1]2016'!$A$17:J$500),'[1]2016'!$A$17:$A$500))</f>
        <v>4</v>
      </c>
      <c r="M14" s="43">
        <f t="array" ref="M14">COUNT(1/FREQUENCY(IF(('[1]2016'!$M$17:$M$500=2)*('[1]2016'!$T$17:$T$500="Mi-temps"),'[1]2016'!$A$17:K$500),'[1]2016'!$A$17:$A$500))</f>
        <v>5</v>
      </c>
      <c r="N14" s="44"/>
    </row>
    <row r="15" spans="1:14">
      <c r="A15" s="52" t="s">
        <v>158</v>
      </c>
      <c r="B15" s="44" t="s">
        <v>147</v>
      </c>
      <c r="C15" s="44" t="s">
        <v>147</v>
      </c>
      <c r="D15" s="44" t="s">
        <v>147</v>
      </c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1:14">
      <c r="B16" s="44"/>
      <c r="C16" s="44" t="s">
        <v>148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>
      <c r="A17" s="46" t="s">
        <v>149</v>
      </c>
      <c r="B17" s="46"/>
    </row>
    <row r="18" spans="1:13">
      <c r="A18" s="46" t="s">
        <v>150</v>
      </c>
      <c r="B18" s="46"/>
      <c r="C18" s="47">
        <v>42401</v>
      </c>
    </row>
    <row r="20" spans="1:13">
      <c r="A20" t="s">
        <v>48</v>
      </c>
      <c r="B20" t="s">
        <v>151</v>
      </c>
      <c r="C20" t="s">
        <v>152</v>
      </c>
      <c r="D20" t="s">
        <v>153</v>
      </c>
      <c r="E20" t="s">
        <v>154</v>
      </c>
      <c r="H20" t="s">
        <v>48</v>
      </c>
      <c r="I20" t="s">
        <v>155</v>
      </c>
    </row>
    <row r="21" spans="1:13" ht="15" customHeight="1">
      <c r="A21" s="32" t="s">
        <v>30</v>
      </c>
      <c r="B21" s="43" t="e">
        <f>SUMPRODUCT(N(FREQUENCY(('2016'!$M$17:$M$500&lt;4)*('2016'!$T17:$T500="AM")*('2016'!A2:A10),'2016'!$A$17:$A$500)&gt;0))</f>
        <v>#VALUE!</v>
      </c>
      <c r="C21" s="44"/>
      <c r="D21" s="44"/>
      <c r="E21" s="44"/>
      <c r="H21" s="32" t="s">
        <v>30</v>
      </c>
      <c r="I21" s="43">
        <v>48</v>
      </c>
      <c r="K21" s="48" t="s">
        <v>156</v>
      </c>
      <c r="L21" s="48"/>
      <c r="M21" s="49">
        <v>69</v>
      </c>
    </row>
    <row r="22" spans="1:13">
      <c r="A22" s="32" t="s">
        <v>39</v>
      </c>
      <c r="B22" s="43">
        <v>5</v>
      </c>
      <c r="C22" s="44"/>
      <c r="D22" s="44"/>
      <c r="E22" s="44"/>
      <c r="H22" s="32" t="s">
        <v>39</v>
      </c>
      <c r="I22" s="43">
        <v>5</v>
      </c>
      <c r="K22" s="48"/>
      <c r="L22" s="48"/>
      <c r="M22" s="49"/>
    </row>
    <row r="23" spans="1:13">
      <c r="A23" s="32" t="s">
        <v>37</v>
      </c>
      <c r="B23" s="43">
        <v>0</v>
      </c>
      <c r="C23" s="44"/>
      <c r="D23" s="44"/>
      <c r="E23" s="44"/>
      <c r="H23" s="32" t="s">
        <v>37</v>
      </c>
      <c r="I23" s="43">
        <v>0</v>
      </c>
      <c r="K23" s="48"/>
      <c r="L23" s="48"/>
      <c r="M23" s="49"/>
    </row>
    <row r="24" spans="1:13">
      <c r="A24" s="32" t="s">
        <v>34</v>
      </c>
      <c r="B24" s="43"/>
      <c r="C24" s="44"/>
      <c r="D24" s="44"/>
      <c r="E24" s="44"/>
      <c r="H24" s="32" t="s">
        <v>34</v>
      </c>
      <c r="I24" s="43"/>
    </row>
    <row r="25" spans="1:13" ht="15" customHeight="1">
      <c r="A25" s="32" t="s">
        <v>36</v>
      </c>
      <c r="B25" s="43">
        <v>1</v>
      </c>
      <c r="C25" s="44"/>
      <c r="D25" s="44"/>
      <c r="E25" s="44"/>
      <c r="H25" s="32" t="s">
        <v>36</v>
      </c>
      <c r="I25" s="43">
        <v>1</v>
      </c>
      <c r="K25" s="50" t="s">
        <v>157</v>
      </c>
      <c r="L25" s="50"/>
      <c r="M25" s="51">
        <f>M21/362</f>
        <v>0.19060773480662985</v>
      </c>
    </row>
    <row r="26" spans="1:13">
      <c r="A26" s="32" t="s">
        <v>52</v>
      </c>
      <c r="B26" s="43">
        <v>1</v>
      </c>
      <c r="C26" s="44"/>
      <c r="D26" s="44"/>
      <c r="E26" s="44"/>
      <c r="H26" s="32" t="s">
        <v>52</v>
      </c>
      <c r="I26" s="43">
        <v>1</v>
      </c>
      <c r="K26" s="50"/>
      <c r="L26" s="50"/>
      <c r="M26" s="51"/>
    </row>
    <row r="27" spans="1:13">
      <c r="A27" s="32" t="s">
        <v>94</v>
      </c>
      <c r="B27" s="43">
        <v>1</v>
      </c>
      <c r="C27" s="44"/>
      <c r="D27" s="44"/>
      <c r="E27" s="44"/>
      <c r="H27" s="32" t="s">
        <v>94</v>
      </c>
      <c r="I27" s="43">
        <v>1</v>
      </c>
      <c r="K27" s="50"/>
      <c r="L27" s="50"/>
      <c r="M27" s="51"/>
    </row>
    <row r="28" spans="1:13">
      <c r="A28" s="26" t="s">
        <v>41</v>
      </c>
      <c r="B28" s="43"/>
      <c r="C28" s="44"/>
      <c r="D28" s="44"/>
      <c r="E28" s="44"/>
      <c r="H28" s="26" t="s">
        <v>41</v>
      </c>
      <c r="I28" s="43"/>
      <c r="K28" s="50"/>
      <c r="L28" s="50"/>
      <c r="M28" s="51"/>
    </row>
    <row r="29" spans="1:13">
      <c r="A29" s="32" t="s">
        <v>43</v>
      </c>
      <c r="B29" s="43"/>
      <c r="C29" s="44"/>
      <c r="D29" s="44"/>
      <c r="E29" s="44"/>
      <c r="H29" s="32" t="s">
        <v>43</v>
      </c>
      <c r="I29" s="43"/>
    </row>
    <row r="30" spans="1:13">
      <c r="A30" s="32" t="s">
        <v>50</v>
      </c>
      <c r="B30" s="43">
        <v>7</v>
      </c>
      <c r="C30" s="44"/>
      <c r="D30" s="44"/>
      <c r="E30" s="44"/>
      <c r="H30" s="32" t="s">
        <v>50</v>
      </c>
      <c r="I30" s="43">
        <v>7</v>
      </c>
    </row>
    <row r="31" spans="1:13">
      <c r="A31" t="s">
        <v>45</v>
      </c>
      <c r="B31" s="43"/>
      <c r="C31" s="44"/>
      <c r="D31" s="44"/>
      <c r="E31" s="44"/>
      <c r="H31" t="s">
        <v>45</v>
      </c>
      <c r="I31" s="43"/>
    </row>
    <row r="32" spans="1:13">
      <c r="A32" s="26" t="s">
        <v>47</v>
      </c>
      <c r="B32" s="43"/>
      <c r="C32" s="44"/>
      <c r="D32" s="44"/>
      <c r="E32" s="44"/>
      <c r="H32" s="26" t="s">
        <v>47</v>
      </c>
      <c r="I32" s="43"/>
    </row>
    <row r="33" spans="1:9">
      <c r="A33" t="s">
        <v>32</v>
      </c>
      <c r="B33" s="43">
        <v>10</v>
      </c>
      <c r="C33" s="44"/>
      <c r="D33" s="44"/>
      <c r="E33" s="44"/>
      <c r="H33" t="s">
        <v>32</v>
      </c>
      <c r="I33" s="43">
        <v>10</v>
      </c>
    </row>
    <row r="34" spans="1:9">
      <c r="B34" s="44"/>
      <c r="C34" s="44"/>
      <c r="D34" s="44"/>
      <c r="E34" s="44"/>
      <c r="I34" s="44"/>
    </row>
  </sheetData>
  <mergeCells count="6">
    <mergeCell ref="A17:B17"/>
    <mergeCell ref="A18:B18"/>
    <mergeCell ref="K21:L23"/>
    <mergeCell ref="M21:M23"/>
    <mergeCell ref="K25:L28"/>
    <mergeCell ref="M25:M28"/>
  </mergeCells>
  <conditionalFormatting sqref="B15:M15">
    <cfRule type="cellIs" dxfId="0" priority="1" operator="equal">
      <formula>"ok"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4" sqref="E24"/>
    </sheetView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2016</vt:lpstr>
      <vt:lpstr>Nb pers &lt;-&gt; types</vt:lpstr>
      <vt:lpstr>Feuil1</vt:lpstr>
      <vt:lpstr>'2016'!Zone_d_impression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2016-02-12T08:06:23Z</dcterms:modified>
</cp:coreProperties>
</file>