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55" yWindow="390" windowWidth="17205" windowHeight="12435" activeTab="1"/>
  </bookViews>
  <sheets>
    <sheet name="Variables" sheetId="1" r:id="rId1"/>
    <sheet name="BASE DE DONNEES" sheetId="2" r:id="rId2"/>
    <sheet name="Fiche Technique" sheetId="3" r:id="rId3"/>
    <sheet name="Images" sheetId="5" r:id="rId4"/>
  </sheets>
  <definedNames>
    <definedName name="_xlnm._FilterDatabase" localSheetId="1" hidden="1">'BASE DE DONNEES'!$A$2:$CD$120</definedName>
    <definedName name="calibre">Variables!$N$2:$N$102</definedName>
    <definedName name="conditionnement">Variables!$AO$2:$AO$100</definedName>
    <definedName name="couleur">Variables!$X$2:$X$100</definedName>
    <definedName name="elaboration">Variables!$C$2:$C$100</definedName>
    <definedName name="floreaerobie">Variables!$AH$1:$AH$100</definedName>
    <definedName name="goût">Variables!$AB$2:$AB$100</definedName>
    <definedName name="lieusourcing">Variables!$S$2:$S$100</definedName>
    <definedName name="marque">Variables!$W$2:$W$100</definedName>
    <definedName name="modesurgelation">Variables!$AF$1:$AF$100</definedName>
    <definedName name="Mon_Image">OFFSET(Images!$B$100,0,Images!$C$1-1,1,1)</definedName>
    <definedName name="MonImage">OFFSET(Images!$E$108,Images!$C$1-1,0,1,1)</definedName>
    <definedName name="nomproduit">Variables!$A$2:$A$100</definedName>
    <definedName name="nomscientifique">Variables!$E$2:$E$101</definedName>
    <definedName name="odeur">Variables!$AD$2:$AD$100</definedName>
    <definedName name="origine">Variables!$U$2:$U$100</definedName>
    <definedName name="Photographies">INDIRECT(VLOOKUP('Fiche Technique'!$D$8:$E$9,'BASE DE DONNEES'!$A$3:$BA$196,53,0))</definedName>
    <definedName name="Photolol">OFFSET('BASE DE DONNEES'!$A$3,MATCH('Fiche Technique'!XEG1048569:XEH1048570,'BASE DE DONNEES'!XED1048564:XED105),55,1,1)</definedName>
    <definedName name="sourcing">Variables!$O$2:$O$100</definedName>
    <definedName name="tauxglacage">Variables!$AG$1:$AG$100</definedName>
    <definedName name="technique">Variables!$Q$2:$Q$100</definedName>
    <definedName name="texture">Variables!$Z$2:$Z$100</definedName>
    <definedName name="_xlnm.Print_Area" localSheetId="2">'Fiche Technique'!$A$1:$AI$46</definedName>
  </definedNames>
  <calcPr calcId="144525"/>
</workbook>
</file>

<file path=xl/calcChain.xml><?xml version="1.0" encoding="utf-8"?>
<calcChain xmlns="http://schemas.openxmlformats.org/spreadsheetml/2006/main">
  <c r="AF17" i="3" l="1"/>
  <c r="AB11" i="3"/>
  <c r="S42" i="3"/>
  <c r="S17" i="3"/>
  <c r="AA42" i="3"/>
  <c r="S41" i="3"/>
  <c r="AA41" i="3"/>
  <c r="AA40" i="3"/>
  <c r="AA39" i="3"/>
  <c r="AA38" i="3"/>
  <c r="AA37" i="3"/>
  <c r="AA36" i="3"/>
  <c r="M40" i="3"/>
  <c r="I40" i="3"/>
  <c r="I39" i="3"/>
  <c r="I38" i="3"/>
  <c r="I37" i="3"/>
  <c r="I36" i="3"/>
  <c r="A40" i="3"/>
  <c r="X31" i="3"/>
  <c r="X30" i="3"/>
  <c r="F31" i="3"/>
  <c r="F30" i="3"/>
  <c r="S20" i="3"/>
  <c r="S19" i="3"/>
  <c r="S18" i="3"/>
  <c r="F20" i="3"/>
  <c r="F19" i="3"/>
  <c r="F18" i="3"/>
  <c r="F17" i="3"/>
  <c r="B11" i="3" s="1"/>
  <c r="AE42" i="3"/>
  <c r="AE41" i="3"/>
  <c r="AE40" i="3"/>
  <c r="AE39" i="3"/>
  <c r="AE38" i="3"/>
  <c r="AE37" i="3"/>
  <c r="AE36" i="3"/>
  <c r="Z47" i="3"/>
  <c r="A43" i="3"/>
  <c r="M42" i="3"/>
  <c r="I42" i="3"/>
  <c r="A42" i="3"/>
  <c r="M41" i="3"/>
  <c r="A41" i="3"/>
  <c r="I41" i="3"/>
  <c r="F21" i="3"/>
  <c r="J8" i="3"/>
  <c r="BN1" i="2" l="1"/>
  <c r="BO1" i="2" s="1"/>
  <c r="BP1" i="2" s="1"/>
  <c r="BQ1" i="2" s="1"/>
  <c r="BR1" i="2" s="1"/>
  <c r="BS1" i="2" s="1"/>
  <c r="BT1" i="2" s="1"/>
  <c r="BU1" i="2" s="1"/>
  <c r="BV1" i="2" s="1"/>
  <c r="BW1" i="2" s="1"/>
  <c r="BX1" i="2" s="1"/>
  <c r="BY1" i="2" s="1"/>
  <c r="BZ1" i="2" s="1"/>
  <c r="CA1" i="2" s="1"/>
  <c r="CB1" i="2" s="1"/>
  <c r="CC1" i="2" s="1"/>
  <c r="CD1" i="2" s="1"/>
  <c r="A36" i="3"/>
  <c r="S40" i="3"/>
  <c r="S39" i="3"/>
  <c r="O15" i="3" l="1"/>
  <c r="Z46" i="3"/>
  <c r="A26" i="3"/>
  <c r="B14" i="3"/>
  <c r="B12" i="3"/>
  <c r="AE25" i="3"/>
  <c r="Z25" i="3"/>
  <c r="U25" i="3"/>
  <c r="Q25" i="3"/>
  <c r="M25" i="3"/>
  <c r="I25" i="3"/>
  <c r="E25" i="3"/>
  <c r="A25" i="3"/>
  <c r="S46" i="3"/>
  <c r="A46" i="3"/>
  <c r="S38" i="3"/>
  <c r="S37" i="3"/>
  <c r="S36" i="3"/>
  <c r="A39" i="3"/>
  <c r="A38" i="3"/>
  <c r="A37" i="3"/>
  <c r="S31" i="3"/>
  <c r="S30" i="3"/>
  <c r="A31" i="3"/>
  <c r="A30" i="3"/>
  <c r="Z17" i="3"/>
  <c r="H46" i="3" l="1"/>
  <c r="B13" i="3"/>
  <c r="B15" i="3"/>
  <c r="Z26" i="3" l="1"/>
  <c r="D3" i="5" l="1"/>
  <c r="M26" i="3"/>
  <c r="U26" i="3"/>
  <c r="AE26" i="3"/>
  <c r="I26" i="3"/>
  <c r="Q26" i="3"/>
  <c r="E26" i="3"/>
  <c r="D4" i="5" l="1"/>
  <c r="D5" i="5"/>
  <c r="D6" i="5"/>
</calcChain>
</file>

<file path=xl/sharedStrings.xml><?xml version="1.0" encoding="utf-8"?>
<sst xmlns="http://schemas.openxmlformats.org/spreadsheetml/2006/main" count="547" uniqueCount="384">
  <si>
    <t>Nom produit</t>
  </si>
  <si>
    <t>Elaboration</t>
  </si>
  <si>
    <t>Nom scientifique</t>
  </si>
  <si>
    <t>Calibre</t>
  </si>
  <si>
    <t>Sourcing</t>
  </si>
  <si>
    <t>Technique de pêche</t>
  </si>
  <si>
    <t>Origine</t>
  </si>
  <si>
    <t>Marque</t>
  </si>
  <si>
    <t>Glucides</t>
  </si>
  <si>
    <t>Lipides</t>
  </si>
  <si>
    <t>Protéines</t>
  </si>
  <si>
    <t>Sel</t>
  </si>
  <si>
    <t>Couleur</t>
  </si>
  <si>
    <t>Texture</t>
  </si>
  <si>
    <t>Goût</t>
  </si>
  <si>
    <t>Odeur</t>
  </si>
  <si>
    <t>Mode de surgélation</t>
  </si>
  <si>
    <t>Taux de glaçage</t>
  </si>
  <si>
    <t>Flore aérobie mésophile totale</t>
  </si>
  <si>
    <t>E.coli</t>
  </si>
  <si>
    <t>Staphylocoques à coagulase positive</t>
  </si>
  <si>
    <t>Salmonelle spp</t>
  </si>
  <si>
    <t>Additifs</t>
  </si>
  <si>
    <t>OGM</t>
  </si>
  <si>
    <t>Conditionnement</t>
  </si>
  <si>
    <t>Dimensions UVC</t>
  </si>
  <si>
    <t>Dimensions master carton</t>
  </si>
  <si>
    <t>Master carton/couche</t>
  </si>
  <si>
    <t>Couche/palette</t>
  </si>
  <si>
    <t>master carton/palette</t>
  </si>
  <si>
    <t>poids net palette</t>
  </si>
  <si>
    <t>150 g</t>
  </si>
  <si>
    <t>140 / 160 g</t>
  </si>
  <si>
    <t>10 / 20 / lbs</t>
  </si>
  <si>
    <t>20 / 30 / lbs</t>
  </si>
  <si>
    <t>30 / 40 / lbs</t>
  </si>
  <si>
    <t>20 / 40 / lbs</t>
  </si>
  <si>
    <t>40 / 60 / lbs</t>
  </si>
  <si>
    <t>60 / 80 / lbs</t>
  </si>
  <si>
    <t>80 / 100 / lbs</t>
  </si>
  <si>
    <t>390 x 290 x 110 mm</t>
  </si>
  <si>
    <t>390 x 290 x 200 mm</t>
  </si>
  <si>
    <t>Poids master carton</t>
  </si>
  <si>
    <t>350 g</t>
  </si>
  <si>
    <t>460 g</t>
  </si>
  <si>
    <t>Poids net UVC</t>
  </si>
  <si>
    <t>Poids net carton</t>
  </si>
  <si>
    <t xml:space="preserve"> VRAC 3 KG</t>
  </si>
  <si>
    <t/>
  </si>
  <si>
    <t>3 KG</t>
  </si>
  <si>
    <t>10 X 1 KG</t>
  </si>
  <si>
    <t>1 KG</t>
  </si>
  <si>
    <t>10 KG</t>
  </si>
  <si>
    <t>10 X 400 G</t>
  </si>
  <si>
    <t>400 G</t>
  </si>
  <si>
    <t>4 KG</t>
  </si>
  <si>
    <t>10 X 500 G</t>
  </si>
  <si>
    <t>500G</t>
  </si>
  <si>
    <t>5 KG</t>
  </si>
  <si>
    <t>10 X 700 G</t>
  </si>
  <si>
    <t>700 G</t>
  </si>
  <si>
    <t>7 KG</t>
  </si>
  <si>
    <t>10 X 800 G</t>
  </si>
  <si>
    <t>800 G</t>
  </si>
  <si>
    <t>8 KG</t>
  </si>
  <si>
    <t>10 X 900 G</t>
  </si>
  <si>
    <t>900 G</t>
  </si>
  <si>
    <t>9 KG</t>
  </si>
  <si>
    <t>12 X 1 KG</t>
  </si>
  <si>
    <t>12 KG</t>
  </si>
  <si>
    <t>12 X 400 G</t>
  </si>
  <si>
    <t>4,8 KG</t>
  </si>
  <si>
    <t>12 X 500 G</t>
  </si>
  <si>
    <t>500 G</t>
  </si>
  <si>
    <t>6 KG</t>
  </si>
  <si>
    <t>12 X 800 G</t>
  </si>
  <si>
    <t>9,6 KG</t>
  </si>
  <si>
    <t>12 X 900 GA</t>
  </si>
  <si>
    <t>10,8 KG</t>
  </si>
  <si>
    <t>14 X 1 KG</t>
  </si>
  <si>
    <t>14 KG</t>
  </si>
  <si>
    <t>14 X 400 G</t>
  </si>
  <si>
    <t>5,6 KG</t>
  </si>
  <si>
    <t>14 X 500 G</t>
  </si>
  <si>
    <t>14 X 700 G</t>
  </si>
  <si>
    <t>9,8 KG</t>
  </si>
  <si>
    <t>14 X 750 G</t>
  </si>
  <si>
    <t>750 G</t>
  </si>
  <si>
    <t>10,5 KG</t>
  </si>
  <si>
    <t>15 X 400 G</t>
  </si>
  <si>
    <t>15 X 600 G</t>
  </si>
  <si>
    <t>600 G</t>
  </si>
  <si>
    <t>15 X 700 G</t>
  </si>
  <si>
    <t>16 X 300 G</t>
  </si>
  <si>
    <t>300 G</t>
  </si>
  <si>
    <t>16 X 500 G</t>
  </si>
  <si>
    <t>20 X 250 G</t>
  </si>
  <si>
    <t>250 G</t>
  </si>
  <si>
    <t>20 X 300 G</t>
  </si>
  <si>
    <t>20 X 400 G</t>
  </si>
  <si>
    <t>20 X 500 G</t>
  </si>
  <si>
    <t>25 X 400 G</t>
  </si>
  <si>
    <t>3 X 3 KG</t>
  </si>
  <si>
    <t>30 X 300 G</t>
  </si>
  <si>
    <t>30 X 350 G</t>
  </si>
  <si>
    <t>350 G</t>
  </si>
  <si>
    <t>32 X 300 G</t>
  </si>
  <si>
    <t>4 X 125 G</t>
  </si>
  <si>
    <t>125 G</t>
  </si>
  <si>
    <t>0,5 KG</t>
  </si>
  <si>
    <t>4 X 5 KG</t>
  </si>
  <si>
    <t>20 KG</t>
  </si>
  <si>
    <t>5 X 1 KG</t>
  </si>
  <si>
    <t>6 X 1 KG</t>
  </si>
  <si>
    <t>6 X 2 KG</t>
  </si>
  <si>
    <t>2 KG</t>
  </si>
  <si>
    <t>1,2 KG</t>
  </si>
  <si>
    <t>6 X 500 G</t>
  </si>
  <si>
    <t>6 X 800 G</t>
  </si>
  <si>
    <t>7 X 1 KG</t>
  </si>
  <si>
    <t>7 X 1,5 KG</t>
  </si>
  <si>
    <t>1,5 KG</t>
  </si>
  <si>
    <t>8 X 1 KG</t>
  </si>
  <si>
    <t>8 X 2 KG</t>
  </si>
  <si>
    <t>16 KG</t>
  </si>
  <si>
    <t>9 X 1 KG</t>
  </si>
  <si>
    <t>VRAC 10 KG</t>
  </si>
  <si>
    <t>VRAC 12 KG</t>
  </si>
  <si>
    <t>VRAC 13,62 KG</t>
  </si>
  <si>
    <t>13,62 KG</t>
  </si>
  <si>
    <t>VRAC 15 KG</t>
  </si>
  <si>
    <t>15 KG</t>
  </si>
  <si>
    <t>VRAC 16 KG</t>
  </si>
  <si>
    <t>VRAC 20 KG</t>
  </si>
  <si>
    <t>VRAC 4 KG</t>
  </si>
  <si>
    <t>VRAC 4,5 KG</t>
  </si>
  <si>
    <t>4,5 KG</t>
  </si>
  <si>
    <t>VRAC 5 KG</t>
  </si>
  <si>
    <t>-</t>
  </si>
  <si>
    <t>VRAC 6 KG</t>
  </si>
  <si>
    <t>VRAC 7 KG</t>
  </si>
  <si>
    <t>VRAC 8 KG</t>
  </si>
  <si>
    <t>VRAC 9 KG</t>
  </si>
  <si>
    <t>Color</t>
  </si>
  <si>
    <t>doble colored roe</t>
  </si>
  <si>
    <t>Noix blanc crème</t>
  </si>
  <si>
    <t>Light white/creamy meat</t>
  </si>
  <si>
    <t>Noix blanc crème, corail bicolore</t>
  </si>
  <si>
    <t>Light white/creamy meat, double colored</t>
  </si>
  <si>
    <t>product specification</t>
  </si>
  <si>
    <t>Avec corail</t>
  </si>
  <si>
    <t>Roe on</t>
  </si>
  <si>
    <t>Brisures</t>
  </si>
  <si>
    <t>Corail</t>
  </si>
  <si>
    <t>Roe</t>
  </si>
  <si>
    <t>Corail Femelle</t>
  </si>
  <si>
    <t>Portions</t>
  </si>
  <si>
    <t>Sans corail</t>
  </si>
  <si>
    <t>Roe off</t>
  </si>
  <si>
    <t>Sans peau</t>
  </si>
  <si>
    <t>Dont sucre</t>
  </si>
  <si>
    <t>0,9</t>
  </si>
  <si>
    <t>4,7</t>
  </si>
  <si>
    <t>Argopecten purpuratus</t>
  </si>
  <si>
    <t>Chlamys islandica</t>
  </si>
  <si>
    <t>Onchorynchus keta</t>
  </si>
  <si>
    <t>Patinopecten yessoensis</t>
  </si>
  <si>
    <t>Chlamys opercularis</t>
  </si>
  <si>
    <t>Placopecten magellanicus</t>
  </si>
  <si>
    <t>Taste</t>
  </si>
  <si>
    <t>Typique de la noix de Saint-Jacques</t>
  </si>
  <si>
    <t>Dont AG saturés</t>
  </si>
  <si>
    <t>Product's name</t>
  </si>
  <si>
    <t>Corail de noix de Saint-Jacques</t>
  </si>
  <si>
    <t>Scallops roe</t>
  </si>
  <si>
    <t>Dos de saumonette</t>
  </si>
  <si>
    <t>Noix de Saint-Jacques</t>
  </si>
  <si>
    <t>Scallops</t>
  </si>
  <si>
    <t>Noix de Saint-Jacques demi-coquille</t>
  </si>
  <si>
    <t>Scallops half shell</t>
  </si>
  <si>
    <t>Caractéristique de la noix de Saint-Jacques</t>
  </si>
  <si>
    <t>Smell</t>
  </si>
  <si>
    <t>Origin</t>
  </si>
  <si>
    <t>Argentine</t>
  </si>
  <si>
    <t>Canada</t>
  </si>
  <si>
    <t>Chili</t>
  </si>
  <si>
    <t>Chine</t>
  </si>
  <si>
    <t>China</t>
  </si>
  <si>
    <t>Etats-Unis</t>
  </si>
  <si>
    <t>United States</t>
  </si>
  <si>
    <t>Groenland</t>
  </si>
  <si>
    <t>Japon</t>
  </si>
  <si>
    <t>Japan</t>
  </si>
  <si>
    <t>Pérou</t>
  </si>
  <si>
    <t>Peru</t>
  </si>
  <si>
    <t>United Kingdom</t>
  </si>
  <si>
    <t>Russie</t>
  </si>
  <si>
    <t>USA</t>
  </si>
  <si>
    <t>fishing metod</t>
  </si>
  <si>
    <t>Texture en</t>
  </si>
  <si>
    <t>Moelleux en bouche avec sensation de fibres pour la chair</t>
  </si>
  <si>
    <t>Melt-in-mouth, fibrous meat</t>
  </si>
  <si>
    <t>Moelleux en bouche avec sensation de fibres pour la chair et tendreté du corail</t>
  </si>
  <si>
    <t>Melt-in-mouth, fibrous meat and smooth roe</t>
  </si>
  <si>
    <t>Tendreté du corail</t>
  </si>
  <si>
    <t>smooth roe</t>
  </si>
  <si>
    <t>Valeur énergétique KJ</t>
  </si>
  <si>
    <t>Valeur énergétique Kcal</t>
  </si>
  <si>
    <t>Aquaculture</t>
  </si>
  <si>
    <t>Pêche</t>
  </si>
  <si>
    <t>Fishing</t>
  </si>
  <si>
    <t>Lieu sourcing</t>
  </si>
  <si>
    <t>Zone FAO 21 Atlantique Nord Est</t>
  </si>
  <si>
    <t>Place</t>
  </si>
  <si>
    <t>FAO 21 zone Atlantic northest</t>
  </si>
  <si>
    <t>N°Article</t>
  </si>
  <si>
    <t>Nom</t>
  </si>
  <si>
    <t>Code produit</t>
  </si>
  <si>
    <t>DonnéeB8</t>
  </si>
  <si>
    <t>DonnéeB7</t>
  </si>
  <si>
    <t>DonnéeB6</t>
  </si>
  <si>
    <t>DonnéeB5</t>
  </si>
  <si>
    <t>DonnéeB4</t>
  </si>
  <si>
    <t>DonnéeA8</t>
  </si>
  <si>
    <t>DonnéeA7</t>
  </si>
  <si>
    <t>DonnéeA6</t>
  </si>
  <si>
    <t>DonnéeA5</t>
  </si>
  <si>
    <t>DonnéeA4</t>
  </si>
  <si>
    <t>Image8</t>
  </si>
  <si>
    <t>Image7</t>
  </si>
  <si>
    <t>Image6</t>
  </si>
  <si>
    <t>Image5</t>
  </si>
  <si>
    <t>Image4</t>
  </si>
  <si>
    <t>Images</t>
  </si>
  <si>
    <t>grt</t>
  </si>
  <si>
    <t>gvrt</t>
  </si>
  <si>
    <t>vrv</t>
  </si>
  <si>
    <t>neuf</t>
  </si>
  <si>
    <t>huit</t>
  </si>
  <si>
    <t>(</t>
  </si>
  <si>
    <t>N°EAN</t>
  </si>
  <si>
    <t>Lieu pêche</t>
  </si>
  <si>
    <t>Méthode de pêche</t>
  </si>
  <si>
    <t>Lieu de pêche</t>
  </si>
  <si>
    <t xml:space="preserve">Etat du produit </t>
  </si>
  <si>
    <t xml:space="preserve">DLUO minimale </t>
  </si>
  <si>
    <t>Données nutritionnelles pour 100g:</t>
  </si>
  <si>
    <t>Caractéristiques physiques :</t>
  </si>
  <si>
    <t>Caractéristiques microbiologiques</t>
  </si>
  <si>
    <t>Caractéristiques chimiques</t>
  </si>
  <si>
    <t>Rapport H/P</t>
  </si>
  <si>
    <t>Histamine</t>
  </si>
  <si>
    <t>8 mois</t>
  </si>
  <si>
    <t>-18°C</t>
  </si>
  <si>
    <t>réponse 1</t>
  </si>
  <si>
    <t>réponse A</t>
  </si>
  <si>
    <t>réponse B</t>
  </si>
  <si>
    <t xml:space="preserve">Conditionnement et logistique : </t>
  </si>
  <si>
    <t>Dimensions carton</t>
  </si>
  <si>
    <t>T° de conservation</t>
  </si>
  <si>
    <t>macruronus novazelandia</t>
  </si>
  <si>
    <t>Lophius gastrophysus</t>
  </si>
  <si>
    <t>Allergènes réponse</t>
  </si>
  <si>
    <t>réponse 2</t>
  </si>
  <si>
    <t>&lt;100</t>
  </si>
  <si>
    <t>Absence</t>
  </si>
  <si>
    <t>commentaire 1</t>
  </si>
  <si>
    <t>Tolérance +/- 2%</t>
  </si>
  <si>
    <t>3 class plan</t>
  </si>
  <si>
    <t>commentaire 2</t>
  </si>
  <si>
    <t>Taux de glaçage (%)</t>
  </si>
  <si>
    <t>option 1 (unité)</t>
  </si>
  <si>
    <t>Staphylocoques à coagulase positive (ufc/g)</t>
  </si>
  <si>
    <t>E.Coli (ufc/g)</t>
  </si>
  <si>
    <t>Flore aérobie mésophile totale (ufc/g)</t>
  </si>
  <si>
    <t>Salmonelle spp (dans 25g)</t>
  </si>
  <si>
    <t>option 2 (unité)</t>
  </si>
  <si>
    <t>option A (unité)</t>
  </si>
  <si>
    <t>option B (unité)</t>
  </si>
  <si>
    <t>Description</t>
  </si>
  <si>
    <t>Objectif</t>
  </si>
  <si>
    <t>Commentaires</t>
  </si>
  <si>
    <t>Corail bicolore</t>
  </si>
  <si>
    <t>Commentaire</t>
  </si>
  <si>
    <t>Commentaire B</t>
  </si>
  <si>
    <t>Commentaire A</t>
  </si>
  <si>
    <t>option 3(unité)</t>
  </si>
  <si>
    <t>réponse 3</t>
  </si>
  <si>
    <t>Commentaire 3</t>
  </si>
  <si>
    <t>Réponse C</t>
  </si>
  <si>
    <t>Commentaire C</t>
  </si>
  <si>
    <t>"Allergènes autre que ..."</t>
  </si>
  <si>
    <t>option C (unité)</t>
  </si>
  <si>
    <t>Zone FAO 61 Pacifique Nord Ouest</t>
  </si>
  <si>
    <t>sennes</t>
  </si>
  <si>
    <t>drague</t>
  </si>
  <si>
    <t>chaluts</t>
  </si>
  <si>
    <t>filets maillants et filets similaires</t>
  </si>
  <si>
    <t>filets tournants et filets soulevés</t>
  </si>
  <si>
    <t>lignes et hameçons</t>
  </si>
  <si>
    <t>dredges</t>
  </si>
  <si>
    <t>seines</t>
  </si>
  <si>
    <t>trawls</t>
  </si>
  <si>
    <t>gillnets and similar nets</t>
  </si>
  <si>
    <t>surrounding nets and liftnets</t>
  </si>
  <si>
    <t>hooks and lines</t>
  </si>
  <si>
    <t>pots and trapes</t>
  </si>
  <si>
    <t>casiers et pièges</t>
  </si>
  <si>
    <t>FAO 61 zone Pacific Northwest</t>
  </si>
  <si>
    <t>Argentina</t>
  </si>
  <si>
    <t>Russia</t>
  </si>
  <si>
    <t>Noix blanc crème, deux types de corail</t>
  </si>
  <si>
    <t>&lt;10</t>
  </si>
  <si>
    <t>&lt;5,5</t>
  </si>
  <si>
    <t>&lt;5</t>
  </si>
  <si>
    <t>Allergènes autre que mollusque</t>
  </si>
  <si>
    <t>Pecten maximus</t>
  </si>
  <si>
    <t>Royaume-Uni</t>
  </si>
  <si>
    <t>Zone  FAO 27 Atlantique Nord-Est</t>
  </si>
  <si>
    <t>120/150 /lbs</t>
  </si>
  <si>
    <t>100/120 /lbs</t>
  </si>
  <si>
    <t>Zygochlamys patagonica</t>
  </si>
  <si>
    <t>Zone FAO 41 Atlantique Sud Ouest</t>
  </si>
  <si>
    <t>40 / 50 / lbs</t>
  </si>
  <si>
    <t>40 / 80 / lbs</t>
  </si>
  <si>
    <t>25 / 35 / lbs</t>
  </si>
  <si>
    <t>80 / 120 / lbs</t>
  </si>
  <si>
    <t>Moule demi-coquille</t>
  </si>
  <si>
    <t>Perna canaliculus</t>
  </si>
  <si>
    <t>Nouvelle-Zélande</t>
  </si>
  <si>
    <t>Jaune prononcé à rouge orangé</t>
  </si>
  <si>
    <t>Ferme</t>
  </si>
  <si>
    <t>Typique de la moule</t>
  </si>
  <si>
    <t>Caractéristique de la moule</t>
  </si>
  <si>
    <t>Filet de saumon</t>
  </si>
  <si>
    <t>Avec peau</t>
  </si>
  <si>
    <t>Salmo Salar</t>
  </si>
  <si>
    <t>Chair de couleur 13+ sur l'échelle de Roche</t>
  </si>
  <si>
    <t>Fine et fondante</t>
  </si>
  <si>
    <t>Typique du saumon</t>
  </si>
  <si>
    <t>Caractéristique du saumon</t>
  </si>
  <si>
    <t>ABVT</t>
  </si>
  <si>
    <t>Pavé de Saumon</t>
  </si>
  <si>
    <t>Chair de crabe</t>
  </si>
  <si>
    <t>Lithodes santolla</t>
  </si>
  <si>
    <t>Typique du crabe</t>
  </si>
  <si>
    <t>caractéristique du crabe</t>
  </si>
  <si>
    <t>caractéristique de la chair de crabe</t>
  </si>
  <si>
    <t>35 / 45 / lbs</t>
  </si>
  <si>
    <t>Filet de Hoki</t>
  </si>
  <si>
    <t>170 + g</t>
  </si>
  <si>
    <t>VRAC 20,4KG</t>
  </si>
  <si>
    <t>Chair blanche</t>
  </si>
  <si>
    <t>Typique du Hoki</t>
  </si>
  <si>
    <t>Caractéristique du Hoki</t>
  </si>
  <si>
    <t>50 / 80 / lbs</t>
  </si>
  <si>
    <t>Chlamys Albidus</t>
  </si>
  <si>
    <t>Fiche technique</t>
  </si>
  <si>
    <t>FOR_FT
Date de création : 14/02/2013
Date de révision : 
Version 1</t>
  </si>
  <si>
    <t xml:space="preserve">Description des modifications / version précédente : </t>
  </si>
  <si>
    <t>Rédigé par</t>
  </si>
  <si>
    <t>Révisé par</t>
  </si>
  <si>
    <t>Validé par</t>
  </si>
  <si>
    <t>10 / 15 / lbs</t>
  </si>
  <si>
    <t>900 / 1300</t>
  </si>
  <si>
    <t>1300 / 1800</t>
  </si>
  <si>
    <t>110 / 175</t>
  </si>
  <si>
    <t>Emplacement</t>
  </si>
  <si>
    <t>Photo</t>
  </si>
  <si>
    <t>60 / 100 / lbs</t>
  </si>
  <si>
    <t>Pavé de cabillaud</t>
  </si>
  <si>
    <t>150 +</t>
  </si>
  <si>
    <t>Filet de Saint Pierre du Cap</t>
  </si>
  <si>
    <t>Zeus Capensis</t>
  </si>
  <si>
    <t xml:space="preserve">60 / 100 </t>
  </si>
  <si>
    <t>Afrique du Sud</t>
  </si>
  <si>
    <t>Zone FAO 47 Atlantique Sud Est</t>
  </si>
  <si>
    <t>Typique  du Merlu du Cap</t>
  </si>
  <si>
    <t>Caractéristique du Merlu du Cap</t>
  </si>
  <si>
    <t>Aile de raie</t>
  </si>
  <si>
    <t>ébarbée</t>
  </si>
  <si>
    <t>400 / 800</t>
  </si>
  <si>
    <t>Raja spp</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</si>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</sst>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0"/>
      <color indexed="8"/>
      <name val="Arial"/>
      <family val="2"/>
    </font>
    <font>
      <sz val="11"/>
      <color indexed="8"/>
      <name val="Calibri"/>
      <family val="2"/>
    </font>
    <font>
      <sz val="24"/>
      <color theme="1"/>
      <name val="Cambria"/>
      <family val="1"/>
    </font>
    <font>
      <sz val="10"/>
      <name val="Verdana"/>
      <family val="2"/>
    </font>
    <font>
      <b/>
      <sz val="12"/>
      <name val="Arial"/>
      <family val="2"/>
    </font>
    <font>
      <sz val="16"/>
      <color theme="1"/>
      <name val="Cambria"/>
      <family val="1"/>
    </font>
    <font>
      <sz val="12"/>
      <color theme="1"/>
      <name val="Cambria"/>
      <family val="1"/>
    </font>
    <font>
      <b/>
      <sz val="11"/>
      <color theme="3"/>
      <name val="Calibri"/>
      <family val="2"/>
      <scheme val="minor"/>
    </font>
    <font>
      <sz val="11"/>
      <name val="Calibri"/>
      <family val="2"/>
      <scheme val="minor"/>
    </font>
    <font>
      <sz val="11"/>
      <color indexed="8"/>
      <name val="Calibri"/>
      <family val="2"/>
    </font>
    <font>
      <sz val="8"/>
      <color theme="1"/>
      <name val="Calibri"/>
      <family val="2"/>
      <scheme val="minor"/>
    </font>
    <font>
      <sz val="9"/>
      <color theme="1"/>
      <name val="Calibri"/>
      <family val="2"/>
      <scheme val="minor"/>
    </font>
    <font>
      <b/>
      <sz val="9"/>
      <color theme="3"/>
      <name val="Calibri"/>
      <family val="2"/>
      <scheme val="minor"/>
    </font>
    <font>
      <u/>
      <sz val="9"/>
      <color theme="1"/>
      <name val="Calibri"/>
      <family val="2"/>
      <scheme val="minor"/>
    </font>
    <font>
      <sz val="9"/>
      <color indexed="8"/>
      <name val="Calibri"/>
      <family val="2"/>
    </font>
    <font>
      <sz val="9"/>
      <color indexed="8"/>
      <name val="Calibri"/>
      <family val="2"/>
      <scheme val="minor"/>
    </font>
    <font>
      <b/>
      <sz val="9"/>
      <color indexed="8"/>
      <name val="Calibri"/>
      <family val="2"/>
      <scheme val="minor"/>
    </font>
    <font>
      <sz val="22"/>
      <color theme="1"/>
      <name val="Cambria"/>
      <family val="1"/>
    </font>
    <font>
      <i/>
      <sz val="12"/>
      <color theme="1"/>
      <name val="Cambria"/>
      <family val="1"/>
    </font>
    <font>
      <sz val="11"/>
      <color theme="1"/>
      <name val="Cambria"/>
      <family val="1"/>
    </font>
    <font>
      <sz val="20"/>
      <color indexed="8"/>
      <name val="Calibri"/>
      <family val="2"/>
      <scheme val="minor"/>
    </font>
    <font>
      <sz val="9"/>
      <color rgb="FF000000"/>
      <name val="Calibri"/>
      <family val="2"/>
      <scheme val="minor"/>
    </font>
  </fonts>
  <fills count="13">
    <fill>
      <patternFill patternType="none"/>
    </fill>
    <fill>
      <patternFill patternType="gray125"/>
    </fill>
    <fill>
      <patternFill patternType="solid">
        <fgColor theme="9" tint="0.59999389629810485"/>
        <bgColor indexed="64"/>
      </patternFill>
    </fill>
    <fill>
      <patternFill patternType="solid">
        <fgColor indexed="22"/>
        <bgColor indexed="0"/>
      </patternFill>
    </fill>
    <fill>
      <patternFill patternType="solid">
        <fgColor indexed="15"/>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0.249977111117893"/>
        <bgColor indexed="0"/>
      </patternFill>
    </fill>
    <fill>
      <patternFill patternType="solid">
        <fgColor theme="0" tint="-0.249977111117893"/>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rgb="FFFFFF00"/>
        <bgColor indexed="64"/>
      </patternFill>
    </fill>
  </fills>
  <borders count="48">
    <border>
      <left/>
      <right/>
      <top/>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top/>
      <bottom/>
      <diagonal/>
    </border>
    <border>
      <left/>
      <right style="thin">
        <color indexed="22"/>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22"/>
      </right>
      <top style="thin">
        <color indexed="22"/>
      </top>
      <bottom style="thin">
        <color indexed="22"/>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thin">
        <color indexed="22"/>
      </bottom>
      <diagonal/>
    </border>
    <border>
      <left style="medium">
        <color indexed="64"/>
      </left>
      <right style="thin">
        <color indexed="22"/>
      </right>
      <top/>
      <bottom/>
      <diagonal/>
    </border>
    <border>
      <left style="thin">
        <color indexed="22"/>
      </left>
      <right style="medium">
        <color indexed="64"/>
      </right>
      <top style="thin">
        <color indexed="22"/>
      </top>
      <bottom style="thin">
        <color indexed="22"/>
      </bottom>
      <diagonal/>
    </border>
    <border>
      <left style="thin">
        <color indexed="8"/>
      </left>
      <right/>
      <top style="medium">
        <color indexed="64"/>
      </top>
      <bottom style="thin">
        <color indexed="8"/>
      </bottom>
      <diagonal/>
    </border>
    <border>
      <left style="thin">
        <color indexed="22"/>
      </left>
      <right style="thin">
        <color indexed="22"/>
      </right>
      <top/>
      <bottom style="thin">
        <color indexed="22"/>
      </bottom>
      <diagonal/>
    </border>
    <border>
      <left style="thin">
        <color indexed="8"/>
      </left>
      <right style="thin">
        <color indexed="8"/>
      </right>
      <top/>
      <bottom style="thin">
        <color indexed="8"/>
      </bottom>
      <diagonal/>
    </border>
    <border>
      <left style="medium">
        <color indexed="64"/>
      </left>
      <right style="thin">
        <color indexed="22"/>
      </right>
      <top/>
      <bottom style="thin">
        <color indexed="22"/>
      </bottom>
      <diagonal/>
    </border>
    <border>
      <left style="thin">
        <color indexed="22"/>
      </left>
      <right style="medium">
        <color indexed="64"/>
      </right>
      <top/>
      <bottom style="thin">
        <color indexed="22"/>
      </bottom>
      <diagonal/>
    </border>
    <border>
      <left/>
      <right style="thin">
        <color indexed="8"/>
      </right>
      <top style="medium">
        <color indexed="64"/>
      </top>
      <bottom style="thin">
        <color indexed="8"/>
      </bottom>
      <diagonal/>
    </border>
    <border>
      <left style="thin">
        <color indexed="64"/>
      </left>
      <right style="thin">
        <color indexed="22"/>
      </right>
      <top/>
      <bottom style="thin">
        <color indexed="22"/>
      </bottom>
      <diagonal/>
    </border>
    <border>
      <left style="thin">
        <color indexed="22"/>
      </left>
      <right/>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0" fontId="1" fillId="0" borderId="0"/>
    <xf numFmtId="0" fontId="4" fillId="0" borderId="0"/>
  </cellStyleXfs>
  <cellXfs count="185">
    <xf numFmtId="0" fontId="0" fillId="0" borderId="0" xfId="0"/>
    <xf numFmtId="0" fontId="2" fillId="2" borderId="1" xfId="1" applyFont="1" applyFill="1" applyBorder="1" applyAlignment="1">
      <alignment wrapText="1"/>
    </xf>
    <xf numFmtId="0" fontId="0" fillId="2" borderId="0" xfId="0" applyFill="1" applyBorder="1"/>
    <xf numFmtId="0" fontId="0" fillId="0" borderId="0"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2" borderId="12" xfId="0" applyFill="1" applyBorder="1"/>
    <xf numFmtId="1" fontId="0" fillId="0" borderId="0" xfId="0" applyNumberFormat="1"/>
    <xf numFmtId="0" fontId="0" fillId="0" borderId="0" xfId="0" applyAlignment="1">
      <alignment horizontal="center" vertical="center" wrapText="1"/>
    </xf>
    <xf numFmtId="0" fontId="2" fillId="3" borderId="5" xfId="1" applyFont="1" applyFill="1" applyBorder="1" applyAlignment="1">
      <alignment horizontal="center" vertical="center" wrapText="1"/>
    </xf>
    <xf numFmtId="0" fontId="4" fillId="0" borderId="0" xfId="2"/>
    <xf numFmtId="0" fontId="4" fillId="0" borderId="0" xfId="2" applyFill="1" applyBorder="1"/>
    <xf numFmtId="0" fontId="4" fillId="0" borderId="0" xfId="2" applyFill="1" applyBorder="1" applyAlignment="1">
      <alignment horizontal="center"/>
    </xf>
    <xf numFmtId="0" fontId="4" fillId="0" borderId="14" xfId="2" applyBorder="1"/>
    <xf numFmtId="0" fontId="4" fillId="0" borderId="15" xfId="2" applyBorder="1"/>
    <xf numFmtId="0" fontId="4" fillId="0" borderId="16" xfId="2" applyBorder="1"/>
    <xf numFmtId="0" fontId="5" fillId="4" borderId="0" xfId="2" applyFont="1" applyFill="1" applyBorder="1" applyAlignment="1">
      <alignment horizontal="center"/>
    </xf>
    <xf numFmtId="0" fontId="4" fillId="0" borderId="0" xfId="2" applyAlignment="1">
      <alignment horizontal="center" vertical="center"/>
    </xf>
    <xf numFmtId="0" fontId="0" fillId="5" borderId="0" xfId="0" applyFill="1" applyBorder="1"/>
    <xf numFmtId="0" fontId="0" fillId="5" borderId="12" xfId="0" applyFill="1" applyBorder="1"/>
    <xf numFmtId="0" fontId="0" fillId="5" borderId="0" xfId="0" applyFill="1"/>
    <xf numFmtId="0" fontId="0" fillId="0" borderId="0" xfId="0" applyFill="1" applyBorder="1"/>
    <xf numFmtId="0" fontId="0" fillId="0" borderId="12" xfId="0" applyFill="1" applyBorder="1"/>
    <xf numFmtId="0" fontId="0" fillId="0" borderId="0" xfId="0" applyFill="1"/>
    <xf numFmtId="0" fontId="3" fillId="0" borderId="0" xfId="0" applyFont="1" applyAlignment="1">
      <alignment vertical="center"/>
    </xf>
    <xf numFmtId="0" fontId="0" fillId="6" borderId="5" xfId="0" applyFill="1" applyBorder="1" applyAlignment="1">
      <alignment horizontal="center" vertical="center"/>
    </xf>
    <xf numFmtId="0" fontId="0" fillId="0" borderId="0" xfId="0" applyAlignment="1">
      <alignment wrapText="1"/>
    </xf>
    <xf numFmtId="0" fontId="0" fillId="0" borderId="0" xfId="0" applyAlignment="1">
      <alignment vertical="center" wrapText="1"/>
    </xf>
    <xf numFmtId="0" fontId="2" fillId="0" borderId="26" xfId="1" applyFont="1" applyFill="1" applyBorder="1" applyAlignment="1">
      <alignment wrapText="1"/>
    </xf>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2" fillId="2" borderId="28" xfId="1" applyFont="1" applyFill="1" applyBorder="1" applyAlignment="1">
      <alignment wrapText="1"/>
    </xf>
    <xf numFmtId="0" fontId="2" fillId="3" borderId="29" xfId="1" applyFont="1" applyFill="1" applyBorder="1" applyAlignment="1">
      <alignment horizontal="center" vertical="center" wrapText="1"/>
    </xf>
    <xf numFmtId="0" fontId="2" fillId="8" borderId="5" xfId="1" applyFont="1" applyFill="1" applyBorder="1" applyAlignment="1">
      <alignment horizontal="center" vertical="center" wrapText="1"/>
    </xf>
    <xf numFmtId="0" fontId="0" fillId="9" borderId="5" xfId="0" applyFill="1" applyBorder="1" applyAlignment="1">
      <alignment vertical="center" wrapText="1"/>
    </xf>
    <xf numFmtId="0" fontId="2" fillId="3" borderId="34" xfId="1" applyFont="1" applyFill="1" applyBorder="1" applyAlignment="1">
      <alignment horizontal="center" vertical="center" wrapText="1"/>
    </xf>
    <xf numFmtId="0" fontId="2" fillId="0" borderId="35" xfId="1" applyFont="1" applyFill="1" applyBorder="1" applyAlignment="1">
      <alignment vertical="center" wrapText="1"/>
    </xf>
    <xf numFmtId="0" fontId="2" fillId="2" borderId="30" xfId="1" applyFont="1" applyFill="1" applyBorder="1" applyAlignment="1">
      <alignment vertical="center" wrapText="1"/>
    </xf>
    <xf numFmtId="0" fontId="2" fillId="0" borderId="30" xfId="1" applyFont="1" applyFill="1" applyBorder="1" applyAlignment="1">
      <alignment vertical="center" wrapText="1"/>
    </xf>
    <xf numFmtId="0" fontId="2" fillId="2" borderId="36" xfId="1" applyFont="1" applyFill="1" applyBorder="1" applyAlignment="1">
      <alignment vertical="center" wrapText="1"/>
    </xf>
    <xf numFmtId="0" fontId="2" fillId="0" borderId="32" xfId="1" applyFont="1" applyFill="1" applyBorder="1" applyAlignment="1">
      <alignment vertical="center" wrapText="1"/>
    </xf>
    <xf numFmtId="0" fontId="2" fillId="2" borderId="1" xfId="1" applyFont="1" applyFill="1" applyBorder="1" applyAlignment="1">
      <alignment vertical="center" wrapText="1"/>
    </xf>
    <xf numFmtId="0" fontId="2" fillId="5" borderId="30" xfId="1" applyFont="1" applyFill="1" applyBorder="1" applyAlignment="1">
      <alignment vertical="center" wrapText="1"/>
    </xf>
    <xf numFmtId="0" fontId="2" fillId="5" borderId="0" xfId="1" applyFont="1" applyFill="1" applyBorder="1" applyAlignment="1">
      <alignment vertical="center" wrapText="1"/>
    </xf>
    <xf numFmtId="0" fontId="2" fillId="2" borderId="33" xfId="1" applyFont="1" applyFill="1" applyBorder="1" applyAlignment="1">
      <alignment vertical="center" wrapText="1"/>
    </xf>
    <xf numFmtId="0" fontId="2" fillId="0" borderId="8" xfId="1" applyFont="1" applyFill="1" applyBorder="1" applyAlignment="1">
      <alignment vertical="center" wrapText="1"/>
    </xf>
    <xf numFmtId="0" fontId="2" fillId="0" borderId="1" xfId="1" applyFont="1" applyFill="1" applyBorder="1" applyAlignment="1">
      <alignment vertical="center" wrapText="1"/>
    </xf>
    <xf numFmtId="0" fontId="2" fillId="2" borderId="25" xfId="1" applyFont="1" applyFill="1" applyBorder="1" applyAlignment="1">
      <alignment vertical="center" wrapText="1"/>
    </xf>
    <xf numFmtId="0" fontId="2" fillId="0" borderId="26" xfId="1" applyFont="1" applyFill="1" applyBorder="1" applyAlignment="1">
      <alignment vertical="center" wrapText="1"/>
    </xf>
    <xf numFmtId="0" fontId="2" fillId="5" borderId="1" xfId="1" applyFont="1" applyFill="1" applyBorder="1" applyAlignment="1">
      <alignment vertical="center" wrapText="1"/>
    </xf>
    <xf numFmtId="0" fontId="2" fillId="2" borderId="28" xfId="1" applyFont="1" applyFill="1" applyBorder="1" applyAlignment="1">
      <alignment vertical="center" wrapText="1"/>
    </xf>
    <xf numFmtId="0" fontId="2" fillId="2" borderId="2" xfId="1" applyFont="1" applyFill="1" applyBorder="1" applyAlignment="1">
      <alignment vertical="center" wrapText="1"/>
    </xf>
    <xf numFmtId="0" fontId="2" fillId="0" borderId="27" xfId="1" applyFont="1" applyFill="1" applyBorder="1" applyAlignment="1">
      <alignment vertical="center" wrapText="1"/>
    </xf>
    <xf numFmtId="0" fontId="0" fillId="2" borderId="0" xfId="0" applyFill="1" applyBorder="1" applyAlignment="1">
      <alignment vertical="center" wrapText="1"/>
    </xf>
    <xf numFmtId="0" fontId="0" fillId="2" borderId="21" xfId="0" applyFill="1" applyBorder="1" applyAlignment="1">
      <alignment vertical="center" wrapText="1"/>
    </xf>
    <xf numFmtId="0" fontId="0" fillId="0" borderId="0" xfId="0" applyBorder="1" applyAlignment="1">
      <alignment vertical="center" wrapText="1"/>
    </xf>
    <xf numFmtId="0" fontId="0" fillId="5" borderId="0" xfId="0" applyFill="1" applyBorder="1" applyAlignment="1">
      <alignment vertical="center" wrapText="1"/>
    </xf>
    <xf numFmtId="0" fontId="0" fillId="0" borderId="0" xfId="0" applyFill="1" applyBorder="1" applyAlignment="1">
      <alignment vertical="center" wrapText="1"/>
    </xf>
    <xf numFmtId="0" fontId="2" fillId="5" borderId="31" xfId="1" applyFont="1" applyFill="1" applyBorder="1" applyAlignment="1">
      <alignment horizontal="center"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9" borderId="5" xfId="0" applyFill="1" applyBorder="1" applyAlignment="1">
      <alignment horizontal="center" vertical="center" wrapText="1"/>
    </xf>
    <xf numFmtId="9" fontId="0" fillId="0" borderId="0" xfId="0" applyNumberFormat="1"/>
    <xf numFmtId="0" fontId="8" fillId="0" borderId="0" xfId="0" applyFont="1" applyAlignment="1">
      <alignment wrapText="1"/>
    </xf>
    <xf numFmtId="0" fontId="0" fillId="9" borderId="37" xfId="0" applyFill="1" applyBorder="1" applyAlignment="1">
      <alignment horizontal="center" vertical="center" wrapText="1"/>
    </xf>
    <xf numFmtId="0" fontId="0" fillId="9" borderId="38" xfId="0" applyFill="1" applyBorder="1" applyAlignment="1">
      <alignment horizontal="center" vertical="center" wrapText="1"/>
    </xf>
    <xf numFmtId="0" fontId="0" fillId="9" borderId="40" xfId="0" applyFill="1" applyBorder="1" applyAlignment="1">
      <alignment horizontal="center" vertical="center" wrapText="1"/>
    </xf>
    <xf numFmtId="0" fontId="0" fillId="9" borderId="41" xfId="0" applyFill="1" applyBorder="1" applyAlignment="1">
      <alignment horizontal="center" vertical="center" wrapText="1"/>
    </xf>
    <xf numFmtId="0" fontId="0" fillId="9" borderId="42" xfId="0" applyFill="1" applyBorder="1" applyAlignment="1">
      <alignment horizontal="center" vertical="center" wrapText="1"/>
    </xf>
    <xf numFmtId="0" fontId="0" fillId="9" borderId="43" xfId="0" applyFill="1" applyBorder="1" applyAlignment="1">
      <alignment horizontal="center" vertical="center" wrapText="1"/>
    </xf>
    <xf numFmtId="0" fontId="0" fillId="9" borderId="44" xfId="0" applyFill="1" applyBorder="1" applyAlignment="1">
      <alignment horizontal="center" vertical="center" wrapText="1"/>
    </xf>
    <xf numFmtId="0" fontId="0" fillId="9" borderId="45" xfId="0" applyFill="1" applyBorder="1" applyAlignment="1">
      <alignment horizontal="center" vertical="center" wrapText="1"/>
    </xf>
    <xf numFmtId="0" fontId="0" fillId="2" borderId="45" xfId="0" applyFill="1" applyBorder="1" applyAlignment="1">
      <alignment horizontal="center" vertical="center" wrapText="1"/>
    </xf>
    <xf numFmtId="0" fontId="0" fillId="9" borderId="46" xfId="0" applyFill="1" applyBorder="1" applyAlignment="1">
      <alignment horizontal="center" vertical="center" wrapText="1"/>
    </xf>
    <xf numFmtId="0" fontId="0" fillId="2" borderId="44"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44"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44" xfId="0" applyFill="1" applyBorder="1" applyAlignment="1">
      <alignment horizontal="center" vertical="center" wrapText="1"/>
    </xf>
    <xf numFmtId="0" fontId="0" fillId="10" borderId="45" xfId="0" applyFill="1" applyBorder="1" applyAlignment="1">
      <alignment horizontal="center" vertical="center" wrapText="1"/>
    </xf>
    <xf numFmtId="0" fontId="0" fillId="9" borderId="0" xfId="0" applyFill="1" applyAlignment="1">
      <alignment wrapText="1"/>
    </xf>
    <xf numFmtId="0" fontId="0" fillId="9" borderId="45" xfId="0" applyFill="1" applyBorder="1" applyAlignment="1">
      <alignment vertical="center" wrapText="1"/>
    </xf>
    <xf numFmtId="0" fontId="4" fillId="0" borderId="0" xfId="2" applyAlignment="1"/>
    <xf numFmtId="0" fontId="0" fillId="0" borderId="0" xfId="0" applyNumberFormat="1" applyFill="1" applyBorder="1" applyAlignment="1">
      <alignment vertical="center"/>
    </xf>
    <xf numFmtId="1" fontId="0" fillId="0" borderId="0" xfId="0" applyNumberFormat="1" applyFill="1" applyBorder="1"/>
    <xf numFmtId="0" fontId="2" fillId="0" borderId="10" xfId="1" applyFont="1" applyFill="1" applyBorder="1" applyAlignment="1">
      <alignment vertical="center" wrapText="1"/>
    </xf>
    <xf numFmtId="0" fontId="0" fillId="0" borderId="8" xfId="0" applyBorder="1" applyAlignment="1">
      <alignment vertical="center" wrapText="1"/>
    </xf>
    <xf numFmtId="0" fontId="2" fillId="2" borderId="0" xfId="1" applyFont="1" applyFill="1" applyBorder="1" applyAlignment="1">
      <alignment vertical="center" wrapText="1"/>
    </xf>
    <xf numFmtId="0" fontId="0" fillId="2" borderId="1" xfId="0" applyFill="1" applyBorder="1" applyAlignment="1">
      <alignment vertical="center" wrapText="1"/>
    </xf>
    <xf numFmtId="0" fontId="2" fillId="0" borderId="0" xfId="1" applyFont="1" applyFill="1" applyBorder="1" applyAlignment="1">
      <alignment vertical="center" wrapText="1"/>
    </xf>
    <xf numFmtId="0" fontId="0" fillId="0" borderId="1" xfId="0" applyBorder="1" applyAlignment="1">
      <alignment vertical="center" wrapText="1"/>
    </xf>
    <xf numFmtId="0" fontId="0" fillId="2" borderId="25" xfId="0" applyFill="1" applyBorder="1" applyAlignment="1">
      <alignment vertical="center" wrapText="1"/>
    </xf>
    <xf numFmtId="0" fontId="10" fillId="0" borderId="26" xfId="1" applyFont="1" applyFill="1" applyBorder="1" applyAlignment="1">
      <alignment vertical="center" wrapText="1"/>
    </xf>
    <xf numFmtId="0" fontId="2" fillId="2" borderId="3" xfId="1" applyFont="1" applyFill="1" applyBorder="1" applyAlignment="1">
      <alignment vertical="center" wrapText="1"/>
    </xf>
    <xf numFmtId="0" fontId="10" fillId="2" borderId="1" xfId="1" applyFont="1" applyFill="1" applyBorder="1" applyAlignment="1">
      <alignment vertical="center" wrapText="1"/>
    </xf>
    <xf numFmtId="0" fontId="10" fillId="2" borderId="0" xfId="1" applyFont="1" applyFill="1" applyBorder="1" applyAlignment="1">
      <alignment vertical="center" wrapText="1"/>
    </xf>
    <xf numFmtId="0" fontId="0" fillId="2" borderId="3" xfId="0" applyFill="1" applyBorder="1" applyAlignment="1">
      <alignment vertical="center" wrapText="1"/>
    </xf>
    <xf numFmtId="0" fontId="2" fillId="2" borderId="4" xfId="1" applyFont="1" applyFill="1" applyBorder="1" applyAlignment="1">
      <alignment vertical="center" wrapText="1"/>
    </xf>
    <xf numFmtId="0" fontId="0" fillId="2" borderId="4" xfId="0" applyFill="1" applyBorder="1" applyAlignment="1">
      <alignment vertical="center" wrapText="1"/>
    </xf>
    <xf numFmtId="0" fontId="0" fillId="2" borderId="2" xfId="0" applyFill="1" applyBorder="1" applyAlignment="1">
      <alignment vertical="center" wrapText="1"/>
    </xf>
    <xf numFmtId="0" fontId="0" fillId="5" borderId="1" xfId="0" applyFill="1" applyBorder="1" applyAlignment="1">
      <alignment vertical="center" wrapText="1"/>
    </xf>
    <xf numFmtId="3" fontId="0" fillId="0" borderId="0" xfId="0" applyNumberFormat="1"/>
    <xf numFmtId="0" fontId="0" fillId="12" borderId="0" xfId="0" applyFill="1"/>
    <xf numFmtId="0" fontId="0" fillId="0" borderId="0" xfId="0"/>
    <xf numFmtId="0" fontId="11" fillId="0" borderId="0" xfId="0" applyFont="1"/>
    <xf numFmtId="0" fontId="0" fillId="0" borderId="0" xfId="0"/>
    <xf numFmtId="0" fontId="0" fillId="0" borderId="0" xfId="0"/>
    <xf numFmtId="0" fontId="12" fillId="0" borderId="0" xfId="0" applyFont="1" applyAlignment="1">
      <alignment wrapText="1"/>
    </xf>
    <xf numFmtId="0" fontId="12" fillId="0" borderId="0" xfId="0" applyFont="1" applyFill="1" applyAlignment="1">
      <alignment vertical="center" wrapText="1"/>
    </xf>
    <xf numFmtId="0" fontId="12" fillId="0" borderId="0" xfId="0" applyFont="1" applyAlignment="1">
      <alignment vertical="center" wrapText="1"/>
    </xf>
    <xf numFmtId="0" fontId="14" fillId="0" borderId="0" xfId="0" applyFont="1" applyBorder="1" applyAlignment="1">
      <alignment horizontal="left" vertical="center" wrapText="1"/>
    </xf>
    <xf numFmtId="0" fontId="12" fillId="0" borderId="0" xfId="0" applyFont="1" applyBorder="1" applyAlignment="1">
      <alignment wrapText="1"/>
    </xf>
    <xf numFmtId="0" fontId="13" fillId="0" borderId="0" xfId="0" applyFont="1" applyFill="1" applyAlignment="1">
      <alignment vertical="center" wrapText="1"/>
    </xf>
    <xf numFmtId="0" fontId="12" fillId="0" borderId="0" xfId="0" applyFont="1" applyFill="1" applyAlignment="1">
      <alignment horizontal="left" vertical="center" wrapText="1"/>
    </xf>
    <xf numFmtId="0" fontId="12" fillId="0" borderId="0" xfId="0" applyFont="1" applyBorder="1" applyAlignment="1">
      <alignment horizontal="center" wrapText="1"/>
    </xf>
    <xf numFmtId="0" fontId="13" fillId="0" borderId="10"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Alignment="1">
      <alignment horizontal="center" vertical="center" wrapText="1"/>
    </xf>
    <xf numFmtId="0" fontId="12" fillId="9" borderId="39" xfId="0" applyFont="1" applyFill="1" applyBorder="1" applyAlignment="1">
      <alignment horizontal="center" vertical="center" wrapText="1"/>
    </xf>
    <xf numFmtId="0" fontId="12" fillId="9" borderId="6" xfId="0" applyFont="1" applyFill="1" applyBorder="1" applyAlignment="1">
      <alignment horizontal="center" vertical="center" wrapText="1"/>
    </xf>
    <xf numFmtId="0" fontId="12" fillId="9" borderId="7" xfId="0" applyFont="1" applyFill="1" applyBorder="1" applyAlignment="1">
      <alignment horizontal="center" vertical="center" wrapText="1"/>
    </xf>
    <xf numFmtId="0" fontId="14" fillId="0" borderId="0" xfId="0" applyFont="1" applyBorder="1" applyAlignment="1">
      <alignment horizontal="left" vertical="center" wrapText="1"/>
    </xf>
    <xf numFmtId="0" fontId="15" fillId="3" borderId="5" xfId="1"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0"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0" xfId="0" applyFont="1" applyFill="1" applyBorder="1" applyAlignment="1">
      <alignment horizontal="left" vertical="center" wrapText="1"/>
    </xf>
    <xf numFmtId="0" fontId="12" fillId="0" borderId="10" xfId="0" applyFont="1" applyBorder="1" applyAlignment="1">
      <alignment horizontal="center" vertical="center" wrapText="1"/>
    </xf>
    <xf numFmtId="9" fontId="12" fillId="0" borderId="10" xfId="0" applyNumberFormat="1" applyFont="1" applyFill="1" applyBorder="1" applyAlignment="1">
      <alignment horizontal="center" vertical="center" wrapText="1"/>
    </xf>
    <xf numFmtId="9" fontId="12" fillId="0" borderId="0" xfId="0" applyNumberFormat="1" applyFont="1" applyFill="1" applyBorder="1" applyAlignment="1">
      <alignment horizontal="center" vertical="center" wrapText="1"/>
    </xf>
    <xf numFmtId="9" fontId="12" fillId="0" borderId="9" xfId="0" applyNumberFormat="1" applyFont="1" applyFill="1" applyBorder="1" applyAlignment="1">
      <alignment horizontal="center" vertical="center" wrapText="1"/>
    </xf>
    <xf numFmtId="0" fontId="8" fillId="0" borderId="5" xfId="0" applyFont="1" applyBorder="1" applyAlignment="1">
      <alignment horizontal="center" wrapText="1"/>
    </xf>
    <xf numFmtId="1" fontId="0" fillId="11" borderId="5" xfId="0" applyNumberFormat="1" applyFill="1" applyBorder="1" applyAlignment="1" applyProtection="1">
      <alignment horizontal="center" vertical="center"/>
      <protection locked="0"/>
    </xf>
    <xf numFmtId="0" fontId="8" fillId="0" borderId="5" xfId="0" applyFont="1" applyBorder="1" applyAlignment="1">
      <alignment horizontal="center" vertical="center"/>
    </xf>
    <xf numFmtId="1" fontId="9" fillId="0" borderId="5" xfId="0" applyNumberFormat="1" applyFont="1" applyBorder="1" applyAlignment="1">
      <alignment horizontal="center" vertical="center"/>
    </xf>
    <xf numFmtId="0" fontId="0" fillId="0" borderId="5" xfId="0" applyBorder="1"/>
    <xf numFmtId="0" fontId="14" fillId="0" borderId="0" xfId="0" applyFont="1" applyAlignment="1">
      <alignment horizontal="left" vertical="center" wrapText="1"/>
    </xf>
    <xf numFmtId="0" fontId="12" fillId="0" borderId="0" xfId="0" applyFont="1" applyFill="1" applyAlignment="1">
      <alignment horizontal="left" vertical="center" wrapText="1"/>
    </xf>
    <xf numFmtId="0" fontId="12" fillId="0" borderId="11" xfId="0" applyFont="1" applyBorder="1" applyAlignment="1">
      <alignment horizontal="center" wrapText="1"/>
    </xf>
    <xf numFmtId="0" fontId="12" fillId="0" borderId="12" xfId="0" applyFont="1" applyBorder="1" applyAlignment="1">
      <alignment horizontal="center" wrapText="1"/>
    </xf>
    <xf numFmtId="0" fontId="12" fillId="0" borderId="13" xfId="0" applyFont="1" applyBorder="1" applyAlignment="1">
      <alignment horizontal="center" wrapText="1"/>
    </xf>
    <xf numFmtId="0" fontId="12" fillId="0" borderId="0" xfId="0" applyFont="1" applyFill="1" applyAlignment="1">
      <alignment horizontal="center" vertical="center" wrapText="1"/>
    </xf>
    <xf numFmtId="0" fontId="13" fillId="0" borderId="11"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49" fontId="12" fillId="0" borderId="0" xfId="0" applyNumberFormat="1" applyFont="1" applyFill="1" applyAlignment="1">
      <alignment horizontal="center" vertical="center" wrapText="1"/>
    </xf>
    <xf numFmtId="0" fontId="16" fillId="0" borderId="5" xfId="0" applyFont="1" applyFill="1" applyBorder="1" applyAlignment="1">
      <alignment horizontal="center"/>
    </xf>
    <xf numFmtId="0" fontId="17" fillId="0" borderId="5" xfId="0" applyFont="1" applyFill="1" applyBorder="1" applyAlignment="1">
      <alignment horizontal="center" wrapText="1"/>
    </xf>
    <xf numFmtId="0" fontId="21" fillId="0" borderId="5" xfId="0" applyFont="1" applyFill="1" applyBorder="1" applyAlignment="1">
      <alignment horizontal="center" vertical="center" wrapText="1"/>
    </xf>
    <xf numFmtId="0" fontId="17" fillId="0" borderId="5" xfId="0" applyFont="1" applyFill="1" applyBorder="1" applyAlignment="1">
      <alignment horizontal="center"/>
    </xf>
    <xf numFmtId="0" fontId="22" fillId="0" borderId="5" xfId="0" applyFont="1" applyBorder="1" applyAlignment="1">
      <alignment horizontal="center"/>
    </xf>
    <xf numFmtId="0" fontId="16" fillId="0" borderId="37" xfId="0" applyFont="1" applyFill="1" applyBorder="1" applyAlignment="1">
      <alignment horizontal="center"/>
    </xf>
    <xf numFmtId="0" fontId="16" fillId="0" borderId="47" xfId="0" applyFont="1" applyFill="1" applyBorder="1" applyAlignment="1">
      <alignment horizontal="center"/>
    </xf>
    <xf numFmtId="0" fontId="16" fillId="0" borderId="38" xfId="0" applyFont="1" applyFill="1" applyBorder="1" applyAlignment="1">
      <alignment horizontal="center"/>
    </xf>
    <xf numFmtId="0" fontId="18" fillId="6" borderId="17" xfId="0" applyFont="1" applyFill="1" applyBorder="1" applyAlignment="1">
      <alignment horizontal="center" vertical="center"/>
    </xf>
    <xf numFmtId="0" fontId="18" fillId="6" borderId="18" xfId="0" applyFont="1" applyFill="1" applyBorder="1" applyAlignment="1">
      <alignment horizontal="center" vertical="center"/>
    </xf>
    <xf numFmtId="0" fontId="6" fillId="6" borderId="20" xfId="0" applyFont="1" applyFill="1" applyBorder="1" applyAlignment="1">
      <alignment horizontal="center" vertical="center"/>
    </xf>
    <xf numFmtId="0" fontId="6" fillId="6" borderId="0" xfId="0" applyFont="1" applyFill="1" applyBorder="1" applyAlignment="1">
      <alignment horizontal="center" vertical="center"/>
    </xf>
    <xf numFmtId="0" fontId="19" fillId="6" borderId="20" xfId="0" applyFont="1" applyFill="1" applyBorder="1" applyAlignment="1">
      <alignment horizontal="center" vertical="center"/>
    </xf>
    <xf numFmtId="0" fontId="19" fillId="6" borderId="0" xfId="0" applyFont="1" applyFill="1" applyBorder="1" applyAlignment="1">
      <alignment horizontal="center" vertical="center"/>
    </xf>
    <xf numFmtId="0" fontId="20" fillId="6" borderId="20" xfId="0" applyFont="1" applyFill="1" applyBorder="1" applyAlignment="1">
      <alignment horizontal="center" vertical="center"/>
    </xf>
    <xf numFmtId="0" fontId="20" fillId="6" borderId="0" xfId="0" applyFont="1" applyFill="1" applyBorder="1" applyAlignment="1">
      <alignment horizontal="center" vertical="center"/>
    </xf>
    <xf numFmtId="0" fontId="0" fillId="0" borderId="18" xfId="0" applyFill="1" applyBorder="1" applyAlignment="1">
      <alignment horizontal="center"/>
    </xf>
    <xf numFmtId="0" fontId="0" fillId="0" borderId="19" xfId="0" applyFill="1" applyBorder="1" applyAlignment="1">
      <alignment horizontal="center"/>
    </xf>
    <xf numFmtId="0" fontId="0" fillId="0" borderId="0" xfId="0" applyFill="1" applyBorder="1" applyAlignment="1">
      <alignment horizontal="center"/>
    </xf>
    <xf numFmtId="0" fontId="0" fillId="0" borderId="21" xfId="0" applyFill="1" applyBorder="1" applyAlignment="1">
      <alignment horizontal="center"/>
    </xf>
    <xf numFmtId="0" fontId="0" fillId="0" borderId="23" xfId="0" applyFill="1" applyBorder="1" applyAlignment="1">
      <alignment horizontal="center"/>
    </xf>
    <xf numFmtId="0" fontId="0" fillId="0" borderId="24" xfId="0" applyFill="1" applyBorder="1" applyAlignment="1">
      <alignment horizontal="center"/>
    </xf>
    <xf numFmtId="0" fontId="7" fillId="6" borderId="22" xfId="0" applyFont="1" applyFill="1" applyBorder="1" applyAlignment="1">
      <alignment horizontal="center" vertical="center"/>
    </xf>
    <xf numFmtId="0" fontId="7" fillId="6" borderId="23" xfId="0" applyFont="1" applyFill="1" applyBorder="1" applyAlignment="1">
      <alignment horizontal="center" vertical="center"/>
    </xf>
  </cellXfs>
  <cellStyles count="3">
    <cellStyle name="Normal" xfId="0" builtinId="0"/>
    <cellStyle name="Normal 2" xfId="2"/>
    <cellStyle name="Normal_Variables"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3" Type="http://schemas.openxmlformats.org/officeDocument/2006/relationships/image" Target="../media/image5.emf"/><Relationship Id="rId7" Type="http://schemas.openxmlformats.org/officeDocument/2006/relationships/image" Target="../media/image2.jpeg"/><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8.emf"/><Relationship Id="rId5" Type="http://schemas.openxmlformats.org/officeDocument/2006/relationships/image" Target="../media/image7.emf"/><Relationship Id="rId4" Type="http://schemas.openxmlformats.org/officeDocument/2006/relationships/image" Target="../media/image6.emf"/><Relationship Id="rId9" Type="http://schemas.openxmlformats.org/officeDocument/2006/relationships/image" Target="../media/image10.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editAs="oneCell">
    <xdr:from>
      <xdr:col>53</xdr:col>
      <xdr:colOff>123825</xdr:colOff>
      <xdr:row>3</xdr:row>
      <xdr:rowOff>180975</xdr:rowOff>
    </xdr:from>
    <xdr:to>
      <xdr:col>53</xdr:col>
      <xdr:colOff>1203825</xdr:colOff>
      <xdr:row>3</xdr:row>
      <xdr:rowOff>900975</xdr:rowOff>
    </xdr:to>
    <xdr:pic>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92400" y="2105025"/>
          <a:ext cx="1080000" cy="720000"/>
        </a:xfrm>
        <a:prstGeom prst="rect">
          <a:avLst/>
        </a:prstGeom>
      </xdr:spPr>
    </xdr:pic>
    <xdr:clientData/>
  </xdr:twoCellAnchor>
  <xdr:twoCellAnchor editAs="oneCell">
    <xdr:from>
      <xdr:col>53</xdr:col>
      <xdr:colOff>28575</xdr:colOff>
      <xdr:row>5</xdr:row>
      <xdr:rowOff>219075</xdr:rowOff>
    </xdr:from>
    <xdr:to>
      <xdr:col>53</xdr:col>
      <xdr:colOff>1257301</xdr:colOff>
      <xdr:row>5</xdr:row>
      <xdr:rowOff>1038225</xdr:rowOff>
    </xdr:to>
    <xdr:pic>
      <xdr:nvPicPr>
        <xdr:cNvPr id="8" name="Image 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97150" y="4429125"/>
          <a:ext cx="1228726" cy="819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295275</xdr:colOff>
      <xdr:row>0</xdr:row>
      <xdr:rowOff>47625</xdr:rowOff>
    </xdr:from>
    <xdr:to>
      <xdr:col>8</xdr:col>
      <xdr:colOff>47625</xdr:colOff>
      <xdr:row>12</xdr:row>
      <xdr:rowOff>114300</xdr:rowOff>
    </xdr:to>
    <xdr:sp macro="" textlink="">
      <xdr:nvSpPr>
        <xdr:cNvPr id="3" name="Text Box 16"/>
        <xdr:cNvSpPr txBox="1">
          <a:spLocks noChangeArrowheads="1"/>
        </xdr:cNvSpPr>
      </xdr:nvSpPr>
      <xdr:spPr bwMode="auto">
        <a:xfrm>
          <a:off x="3648075" y="47625"/>
          <a:ext cx="3762375" cy="2009775"/>
        </a:xfrm>
        <a:prstGeom prst="rect">
          <a:avLst/>
        </a:prstGeom>
        <a:solidFill>
          <a:srgbClr val="CC99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lnSpc>
              <a:spcPts val="1100"/>
            </a:lnSpc>
            <a:defRPr sz="1000"/>
          </a:pPr>
          <a:r>
            <a:rPr lang="fr-FR" sz="1000" b="0" i="0" u="none" strike="noStrike" baseline="0">
              <a:solidFill>
                <a:srgbClr val="000000"/>
              </a:solidFill>
              <a:latin typeface="Verdana"/>
              <a:ea typeface="Verdana"/>
              <a:cs typeface="Verdana"/>
            </a:rPr>
            <a:t>catalogue d'images</a:t>
          </a:r>
        </a:p>
        <a:p>
          <a:pPr algn="l" rtl="0">
            <a:lnSpc>
              <a:spcPts val="1100"/>
            </a:lnSpc>
            <a:defRPr sz="1000"/>
          </a:pPr>
          <a:endParaRPr lang="fr-FR" sz="1000" b="0" i="0" u="none" strike="noStrike" baseline="0">
            <a:solidFill>
              <a:srgbClr val="000000"/>
            </a:solidFill>
            <a:latin typeface="Verdana"/>
            <a:ea typeface="Verdana"/>
            <a:cs typeface="Verdana"/>
          </a:endParaRPr>
        </a:p>
        <a:p>
          <a:pPr algn="l" rtl="0">
            <a:lnSpc>
              <a:spcPts val="1100"/>
            </a:lnSpc>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Les images sont en, ligne 100</a:t>
          </a:r>
        </a:p>
        <a:p>
          <a:pPr algn="l" rtl="0">
            <a:lnSpc>
              <a:spcPts val="1100"/>
            </a:lnSpc>
            <a:defRPr sz="1000"/>
          </a:pPr>
          <a:r>
            <a:rPr lang="fr-FR" sz="1000" b="0" i="0" u="none" strike="noStrike" baseline="0">
              <a:solidFill>
                <a:srgbClr val="000000"/>
              </a:solidFill>
              <a:latin typeface="Verdana"/>
              <a:ea typeface="Verdana"/>
              <a:cs typeface="Verdana"/>
            </a:rPr>
            <a:t>Les données en dessous</a:t>
          </a:r>
        </a:p>
        <a:p>
          <a:pPr algn="l" rtl="0">
            <a:defRPr sz="1000"/>
          </a:pPr>
          <a:endParaRPr lang="fr-FR" sz="1000" b="0" i="0" u="none" strike="noStrike" baseline="0">
            <a:solidFill>
              <a:srgbClr val="000000"/>
            </a:solidFill>
            <a:latin typeface="Verdana"/>
            <a:ea typeface="Verdana"/>
            <a:cs typeface="Verdana"/>
          </a:endParaRPr>
        </a:p>
        <a:p>
          <a:pPr algn="l" rtl="0">
            <a:lnSpc>
              <a:spcPts val="1100"/>
            </a:lnSpc>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La formule</a:t>
          </a:r>
        </a:p>
        <a:p>
          <a:pPr algn="l" rtl="0">
            <a:lnSpc>
              <a:spcPts val="1100"/>
            </a:lnSpc>
            <a:defRPr sz="1000"/>
          </a:pPr>
          <a:r>
            <a:rPr lang="fr-FR" sz="1000" b="0" i="0" u="none" strike="noStrike" baseline="0">
              <a:solidFill>
                <a:srgbClr val="000000"/>
              </a:solidFill>
              <a:latin typeface="Verdana"/>
              <a:ea typeface="Verdana"/>
              <a:cs typeface="Verdana"/>
            </a:rPr>
            <a:t>=DECALER(Images!$B$100;0;Images!$C$1-1;1;1)</a:t>
          </a:r>
        </a:p>
        <a:p>
          <a:pPr algn="l" rtl="0">
            <a:lnSpc>
              <a:spcPts val="1100"/>
            </a:lnSpc>
            <a:defRPr sz="1000"/>
          </a:pPr>
          <a:r>
            <a:rPr lang="fr-FR" sz="1000" b="0" i="0" u="none" strike="noStrike" baseline="0">
              <a:solidFill>
                <a:srgbClr val="000000"/>
              </a:solidFill>
              <a:latin typeface="Verdana"/>
              <a:ea typeface="Verdana"/>
              <a:cs typeface="Verdana"/>
            </a:rPr>
            <a:t>est nommée Mon_Image</a:t>
          </a:r>
        </a:p>
        <a:p>
          <a:pPr algn="l" rtl="0">
            <a:defRPr sz="1000"/>
          </a:pPr>
          <a:r>
            <a:rPr lang="fr-FR" sz="1000" b="0" i="0" u="none" strike="noStrike" baseline="0">
              <a:solidFill>
                <a:srgbClr val="000000"/>
              </a:solidFill>
              <a:latin typeface="Verdana"/>
              <a:ea typeface="Verdana"/>
              <a:cs typeface="Verdana"/>
            </a:rPr>
            <a:t>(Commande de menu "Insertion" "Nom" "Définir")</a:t>
          </a:r>
        </a:p>
        <a:p>
          <a:pPr algn="l" rtl="0">
            <a:lnSpc>
              <a:spcPts val="1100"/>
            </a:lnSpc>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Une des images est collée en D2</a:t>
          </a:r>
        </a:p>
        <a:p>
          <a:pPr algn="l" rtl="0">
            <a:lnSpc>
              <a:spcPts val="1100"/>
            </a:lnSpc>
            <a:defRPr sz="1000"/>
          </a:pPr>
          <a:r>
            <a:rPr lang="fr-FR" sz="1000" b="0" i="0" u="none" strike="noStrike" baseline="0">
              <a:solidFill>
                <a:srgbClr val="000000"/>
              </a:solidFill>
              <a:latin typeface="Verdana"/>
              <a:ea typeface="Verdana"/>
              <a:cs typeface="Verdana"/>
            </a:rPr>
            <a:t>Sélectionner cette image et dans la barre de formules, taper</a:t>
          </a:r>
        </a:p>
        <a:p>
          <a:pPr algn="l" rtl="0">
            <a:defRPr sz="1000"/>
          </a:pPr>
          <a:r>
            <a:rPr lang="fr-FR" sz="1000" b="0" i="0" u="none" strike="noStrike" baseline="0">
              <a:solidFill>
                <a:srgbClr val="000000"/>
              </a:solidFill>
              <a:latin typeface="Verdana"/>
              <a:ea typeface="Verdana"/>
              <a:cs typeface="Verdana"/>
            </a:rPr>
            <a:t>=Mon_Image</a:t>
          </a:r>
        </a:p>
        <a:p>
          <a:pPr algn="l" rtl="0">
            <a:lnSpc>
              <a:spcPts val="1100"/>
            </a:lnSpc>
            <a:defRPr sz="1000"/>
          </a:pPr>
          <a:r>
            <a:rPr lang="fr-FR" sz="1000" b="0" i="0" u="none" strike="noStrike" baseline="0">
              <a:solidFill>
                <a:srgbClr val="000000"/>
              </a:solidFill>
              <a:latin typeface="Verdana"/>
              <a:ea typeface="Verdana"/>
              <a:cs typeface="Verdana"/>
            </a:rPr>
            <a:t>Puis, dans la zone de nom, taper Image1</a:t>
          </a:r>
        </a:p>
        <a:p>
          <a:pPr algn="l" rtl="0">
            <a:defRPr sz="1000"/>
          </a:pPr>
          <a:endParaRPr lang="fr-FR" sz="1000" b="0" i="0" u="none" strike="noStrike" baseline="0">
            <a:solidFill>
              <a:srgbClr val="000000"/>
            </a:solidFill>
            <a:latin typeface="Verdana"/>
            <a:ea typeface="Verdana"/>
            <a:cs typeface="Verdana"/>
          </a:endParaRPr>
        </a:p>
        <a:p>
          <a:pPr algn="l" rtl="0">
            <a:lnSpc>
              <a:spcPts val="1100"/>
            </a:lnSpc>
            <a:defRPr sz="1000"/>
          </a:pPr>
          <a:r>
            <a:rPr lang="fr-FR" sz="1000" b="0" i="0" u="none" strike="noStrike" baseline="0">
              <a:solidFill>
                <a:srgbClr val="000000"/>
              </a:solidFill>
              <a:latin typeface="Verdana"/>
              <a:ea typeface="Verdana"/>
              <a:cs typeface="Verdana"/>
            </a:rPr>
            <a:t>La valeur en C1, affiche l'image correspondante</a:t>
          </a:r>
        </a:p>
        <a:p>
          <a:pPr algn="l" rtl="0">
            <a:lnSpc>
              <a:spcPts val="1100"/>
            </a:lnSpc>
            <a:defRPr sz="1000"/>
          </a:pPr>
          <a:endParaRPr lang="fr-FR" sz="1000" b="0" i="0" u="none" strike="noStrike" baseline="0">
            <a:solidFill>
              <a:srgbClr val="000000"/>
            </a:solidFill>
            <a:latin typeface="Verdana"/>
            <a:ea typeface="Verdana"/>
            <a:cs typeface="Verdana"/>
          </a:endParaRPr>
        </a:p>
        <a:p>
          <a:pPr algn="l" rtl="0">
            <a:defRPr sz="1000"/>
          </a:pPr>
          <a:endParaRPr lang="fr-FR" sz="1000" b="0" i="0" u="none" strike="noStrike" baseline="0">
            <a:solidFill>
              <a:srgbClr val="000000"/>
            </a:solidFill>
            <a:latin typeface="Verdana"/>
            <a:ea typeface="Verdana"/>
            <a:cs typeface="Verdana"/>
          </a:endParaRPr>
        </a:p>
        <a:p>
          <a:pPr algn="l" rtl="0">
            <a:lnSpc>
              <a:spcPts val="1100"/>
            </a:lnSpc>
            <a:defRPr sz="1000"/>
          </a:pPr>
          <a:endParaRPr lang="fr-FR" sz="1000" b="0" i="0" u="none" strike="noStrike" baseline="0">
            <a:solidFill>
              <a:srgbClr val="000000"/>
            </a:solidFill>
            <a:latin typeface="Verdana"/>
            <a:ea typeface="Verdana"/>
            <a:cs typeface="Verdana"/>
          </a:endParaRPr>
        </a:p>
      </xdr:txBody>
    </xdr:sp>
    <xdr:clientData/>
  </xdr:twoCellAnchor>
  <xdr:twoCellAnchor editAs="oneCell">
    <xdr:from>
      <xdr:col>1</xdr:col>
      <xdr:colOff>247650</xdr:colOff>
      <xdr:row>103</xdr:row>
      <xdr:rowOff>95250</xdr:rowOff>
    </xdr:from>
    <xdr:to>
      <xdr:col>1</xdr:col>
      <xdr:colOff>323850</xdr:colOff>
      <xdr:row>104</xdr:row>
      <xdr:rowOff>133350</xdr:rowOff>
    </xdr:to>
    <xdr:sp macro="" textlink="">
      <xdr:nvSpPr>
        <xdr:cNvPr id="4" name="Text Box 26"/>
        <xdr:cNvSpPr txBox="1">
          <a:spLocks noChangeArrowheads="1"/>
        </xdr:cNvSpPr>
      </xdr:nvSpPr>
      <xdr:spPr bwMode="auto">
        <a:xfrm>
          <a:off x="1085850" y="167735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xdr:colOff>
      <xdr:row>99</xdr:row>
      <xdr:rowOff>0</xdr:rowOff>
    </xdr:from>
    <xdr:to>
      <xdr:col>5</xdr:col>
      <xdr:colOff>857250</xdr:colOff>
      <xdr:row>99</xdr:row>
      <xdr:rowOff>838200</xdr:rowOff>
    </xdr:to>
    <xdr:pic>
      <xdr:nvPicPr>
        <xdr:cNvPr id="6" name="Picture 3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0050" y="16030575"/>
          <a:ext cx="8191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28575</xdr:colOff>
      <xdr:row>98</xdr:row>
      <xdr:rowOff>133350</xdr:rowOff>
    </xdr:from>
    <xdr:to>
      <xdr:col>6</xdr:col>
      <xdr:colOff>885825</xdr:colOff>
      <xdr:row>99</xdr:row>
      <xdr:rowOff>828675</xdr:rowOff>
    </xdr:to>
    <xdr:pic>
      <xdr:nvPicPr>
        <xdr:cNvPr id="7" name="Picture 3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57775" y="16002000"/>
          <a:ext cx="8096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57150</xdr:colOff>
      <xdr:row>99</xdr:row>
      <xdr:rowOff>0</xdr:rowOff>
    </xdr:from>
    <xdr:to>
      <xdr:col>7</xdr:col>
      <xdr:colOff>914400</xdr:colOff>
      <xdr:row>99</xdr:row>
      <xdr:rowOff>857250</xdr:rowOff>
    </xdr:to>
    <xdr:pic>
      <xdr:nvPicPr>
        <xdr:cNvPr id="8" name="Picture 36"/>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924550" y="16030575"/>
          <a:ext cx="7810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99</xdr:row>
      <xdr:rowOff>0</xdr:rowOff>
    </xdr:from>
    <xdr:to>
      <xdr:col>3</xdr:col>
      <xdr:colOff>819150</xdr:colOff>
      <xdr:row>99</xdr:row>
      <xdr:rowOff>828675</xdr:rowOff>
    </xdr:to>
    <xdr:pic>
      <xdr:nvPicPr>
        <xdr:cNvPr id="9" name="Picture 38"/>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514600" y="16030575"/>
          <a:ext cx="8191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99</xdr:row>
      <xdr:rowOff>0</xdr:rowOff>
    </xdr:from>
    <xdr:to>
      <xdr:col>2</xdr:col>
      <xdr:colOff>819150</xdr:colOff>
      <xdr:row>99</xdr:row>
      <xdr:rowOff>828675</xdr:rowOff>
    </xdr:to>
    <xdr:pic>
      <xdr:nvPicPr>
        <xdr:cNvPr id="10" name="Picture 3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676400" y="16030575"/>
          <a:ext cx="8191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99</xdr:row>
      <xdr:rowOff>0</xdr:rowOff>
    </xdr:from>
    <xdr:to>
      <xdr:col>8</xdr:col>
      <xdr:colOff>828675</xdr:colOff>
      <xdr:row>99</xdr:row>
      <xdr:rowOff>838200</xdr:rowOff>
    </xdr:to>
    <xdr:pic>
      <xdr:nvPicPr>
        <xdr:cNvPr id="11" name="Picture 40"/>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05600" y="16030575"/>
          <a:ext cx="8286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247650</xdr:colOff>
      <xdr:row>103</xdr:row>
      <xdr:rowOff>95250</xdr:rowOff>
    </xdr:from>
    <xdr:to>
      <xdr:col>2</xdr:col>
      <xdr:colOff>323850</xdr:colOff>
      <xdr:row>104</xdr:row>
      <xdr:rowOff>133350</xdr:rowOff>
    </xdr:to>
    <xdr:sp macro="" textlink="">
      <xdr:nvSpPr>
        <xdr:cNvPr id="12" name="Text Box 45"/>
        <xdr:cNvSpPr txBox="1">
          <a:spLocks noChangeArrowheads="1"/>
        </xdr:cNvSpPr>
      </xdr:nvSpPr>
      <xdr:spPr bwMode="auto">
        <a:xfrm>
          <a:off x="1924050" y="167735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247650</xdr:colOff>
      <xdr:row>103</xdr:row>
      <xdr:rowOff>95250</xdr:rowOff>
    </xdr:from>
    <xdr:to>
      <xdr:col>3</xdr:col>
      <xdr:colOff>323850</xdr:colOff>
      <xdr:row>104</xdr:row>
      <xdr:rowOff>133350</xdr:rowOff>
    </xdr:to>
    <xdr:sp macro="" textlink="">
      <xdr:nvSpPr>
        <xdr:cNvPr id="13" name="Text Box 46"/>
        <xdr:cNvSpPr txBox="1">
          <a:spLocks noChangeArrowheads="1"/>
        </xdr:cNvSpPr>
      </xdr:nvSpPr>
      <xdr:spPr bwMode="auto">
        <a:xfrm>
          <a:off x="2762250" y="167735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247650</xdr:colOff>
      <xdr:row>103</xdr:row>
      <xdr:rowOff>95250</xdr:rowOff>
    </xdr:from>
    <xdr:to>
      <xdr:col>4</xdr:col>
      <xdr:colOff>323850</xdr:colOff>
      <xdr:row>104</xdr:row>
      <xdr:rowOff>133350</xdr:rowOff>
    </xdr:to>
    <xdr:sp macro="" textlink="">
      <xdr:nvSpPr>
        <xdr:cNvPr id="14" name="Text Box 47"/>
        <xdr:cNvSpPr txBox="1">
          <a:spLocks noChangeArrowheads="1"/>
        </xdr:cNvSpPr>
      </xdr:nvSpPr>
      <xdr:spPr bwMode="auto">
        <a:xfrm>
          <a:off x="3600450" y="167735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247650</xdr:colOff>
      <xdr:row>103</xdr:row>
      <xdr:rowOff>95250</xdr:rowOff>
    </xdr:from>
    <xdr:to>
      <xdr:col>5</xdr:col>
      <xdr:colOff>323850</xdr:colOff>
      <xdr:row>104</xdr:row>
      <xdr:rowOff>133350</xdr:rowOff>
    </xdr:to>
    <xdr:sp macro="" textlink="">
      <xdr:nvSpPr>
        <xdr:cNvPr id="15" name="Text Box 48"/>
        <xdr:cNvSpPr txBox="1">
          <a:spLocks noChangeArrowheads="1"/>
        </xdr:cNvSpPr>
      </xdr:nvSpPr>
      <xdr:spPr bwMode="auto">
        <a:xfrm>
          <a:off x="4438650" y="167735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247650</xdr:colOff>
      <xdr:row>103</xdr:row>
      <xdr:rowOff>95250</xdr:rowOff>
    </xdr:from>
    <xdr:to>
      <xdr:col>6</xdr:col>
      <xdr:colOff>323850</xdr:colOff>
      <xdr:row>104</xdr:row>
      <xdr:rowOff>133350</xdr:rowOff>
    </xdr:to>
    <xdr:sp macro="" textlink="">
      <xdr:nvSpPr>
        <xdr:cNvPr id="16" name="Text Box 49"/>
        <xdr:cNvSpPr txBox="1">
          <a:spLocks noChangeArrowheads="1"/>
        </xdr:cNvSpPr>
      </xdr:nvSpPr>
      <xdr:spPr bwMode="auto">
        <a:xfrm>
          <a:off x="5276850" y="167735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247650</xdr:colOff>
      <xdr:row>103</xdr:row>
      <xdr:rowOff>95250</xdr:rowOff>
    </xdr:from>
    <xdr:to>
      <xdr:col>7</xdr:col>
      <xdr:colOff>323850</xdr:colOff>
      <xdr:row>104</xdr:row>
      <xdr:rowOff>133350</xdr:rowOff>
    </xdr:to>
    <xdr:sp macro="" textlink="">
      <xdr:nvSpPr>
        <xdr:cNvPr id="17" name="Text Box 50"/>
        <xdr:cNvSpPr txBox="1">
          <a:spLocks noChangeArrowheads="1"/>
        </xdr:cNvSpPr>
      </xdr:nvSpPr>
      <xdr:spPr bwMode="auto">
        <a:xfrm>
          <a:off x="6115050" y="167735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247650</xdr:colOff>
      <xdr:row>103</xdr:row>
      <xdr:rowOff>95250</xdr:rowOff>
    </xdr:from>
    <xdr:to>
      <xdr:col>8</xdr:col>
      <xdr:colOff>323850</xdr:colOff>
      <xdr:row>104</xdr:row>
      <xdr:rowOff>133350</xdr:rowOff>
    </xdr:to>
    <xdr:sp macro="" textlink="">
      <xdr:nvSpPr>
        <xdr:cNvPr id="18" name="Text Box 51"/>
        <xdr:cNvSpPr txBox="1">
          <a:spLocks noChangeArrowheads="1"/>
        </xdr:cNvSpPr>
      </xdr:nvSpPr>
      <xdr:spPr bwMode="auto">
        <a:xfrm>
          <a:off x="6953250" y="167735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0</xdr:colOff>
      <xdr:row>99</xdr:row>
      <xdr:rowOff>0</xdr:rowOff>
    </xdr:from>
    <xdr:to>
      <xdr:col>9</xdr:col>
      <xdr:colOff>957263</xdr:colOff>
      <xdr:row>99</xdr:row>
      <xdr:rowOff>638175</xdr:rowOff>
    </xdr:to>
    <xdr:pic>
      <xdr:nvPicPr>
        <xdr:cNvPr id="20" name="Image 19"/>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629900" y="3733800"/>
          <a:ext cx="957263" cy="638175"/>
        </a:xfrm>
        <a:prstGeom prst="rect">
          <a:avLst/>
        </a:prstGeom>
      </xdr:spPr>
    </xdr:pic>
    <xdr:clientData/>
  </xdr:twoCellAnchor>
  <xdr:twoCellAnchor editAs="oneCell">
    <xdr:from>
      <xdr:col>1</xdr:col>
      <xdr:colOff>142875</xdr:colOff>
      <xdr:row>99</xdr:row>
      <xdr:rowOff>9525</xdr:rowOff>
    </xdr:from>
    <xdr:to>
      <xdr:col>1</xdr:col>
      <xdr:colOff>1428750</xdr:colOff>
      <xdr:row>99</xdr:row>
      <xdr:rowOff>866775</xdr:rowOff>
    </xdr:to>
    <xdr:pic>
      <xdr:nvPicPr>
        <xdr:cNvPr id="21" name="Image 20"/>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04875" y="3743325"/>
          <a:ext cx="1285875" cy="857250"/>
        </a:xfrm>
        <a:prstGeom prst="rect">
          <a:avLst/>
        </a:prstGeom>
      </xdr:spPr>
    </xdr:pic>
    <xdr:clientData/>
  </xdr:twoCellAnchor>
  <xdr:twoCellAnchor editAs="oneCell">
    <xdr:from>
      <xdr:col>4</xdr:col>
      <xdr:colOff>180975</xdr:colOff>
      <xdr:row>107</xdr:row>
      <xdr:rowOff>47625</xdr:rowOff>
    </xdr:from>
    <xdr:to>
      <xdr:col>4</xdr:col>
      <xdr:colOff>1638301</xdr:colOff>
      <xdr:row>107</xdr:row>
      <xdr:rowOff>1019175</xdr:rowOff>
    </xdr:to>
    <xdr:pic>
      <xdr:nvPicPr>
        <xdr:cNvPr id="22" name="Image 2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638800" y="6010275"/>
          <a:ext cx="1457326" cy="9715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0</xdr:colOff>
          <xdr:row>1</xdr:row>
          <xdr:rowOff>0</xdr:rowOff>
        </xdr:from>
        <xdr:to>
          <xdr:col>3</xdr:col>
          <xdr:colOff>1495425</xdr:colOff>
          <xdr:row>2</xdr:row>
          <xdr:rowOff>0</xdr:rowOff>
        </xdr:to>
        <xdr:pic>
          <xdr:nvPicPr>
            <xdr:cNvPr id="5169" name="Image1"/>
            <xdr:cNvPicPr preferRelativeResize="0">
              <a:picLocks noChangeArrowheads="1"/>
              <a:extLst>
                <a:ext uri="{84589F7E-364E-4C9E-8A38-B11213B215E9}">
                  <a14:cameraTool cellRange="Mon_Image" spid="_x0000_s5172"/>
                </a:ext>
              </a:extLst>
            </xdr:cNvPicPr>
          </xdr:nvPicPr>
          <xdr:blipFill>
            <a:blip xmlns:r="http://schemas.openxmlformats.org/officeDocument/2006/relationships" r:embed="rId9"/>
            <a:srcRect/>
            <a:stretch>
              <a:fillRect/>
            </a:stretch>
          </xdr:blipFill>
          <xdr:spPr bwMode="auto">
            <a:xfrm>
              <a:off x="3819525" y="381000"/>
              <a:ext cx="1495425" cy="914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W102"/>
  <sheetViews>
    <sheetView zoomScale="70" zoomScaleNormal="70" workbookViewId="0">
      <selection activeCell="R6" sqref="R6"/>
    </sheetView>
  </sheetViews>
  <sheetFormatPr baseColWidth="10" defaultRowHeight="15" x14ac:dyDescent="0.25"/>
  <cols>
    <col min="1" max="1" width="12.28515625" bestFit="1" customWidth="1"/>
    <col min="2" max="2" width="15.42578125" bestFit="1" customWidth="1"/>
    <col min="3" max="3" width="12.85546875" bestFit="1" customWidth="1"/>
    <col min="4" max="4" width="19.7109375" bestFit="1" customWidth="1"/>
    <col min="5" max="5" width="23.42578125" bestFit="1" customWidth="1"/>
    <col min="6" max="10" width="16.42578125" customWidth="1"/>
    <col min="11" max="11" width="20.7109375" bestFit="1" customWidth="1"/>
    <col min="12" max="12" width="22.5703125" bestFit="1" customWidth="1"/>
    <col min="13" max="13" width="22.5703125" customWidth="1"/>
    <col min="14" max="14" width="13.85546875" customWidth="1"/>
    <col min="16" max="16" width="11.42578125" style="23"/>
    <col min="17" max="17" width="11.42578125" style="26"/>
    <col min="18" max="18" width="13.85546875" style="23" bestFit="1" customWidth="1"/>
    <col min="19" max="19" width="11.42578125" style="26"/>
    <col min="20" max="20" width="10.85546875" style="23" customWidth="1"/>
    <col min="22" max="22" width="11.42578125" style="23"/>
    <col min="25" max="25" width="11.42578125" style="23"/>
    <col min="27" max="27" width="11.42578125" style="23"/>
    <col min="29" max="29" width="11.42578125" style="23"/>
    <col min="31" max="31" width="11.42578125" style="23"/>
    <col min="40" max="40" width="16.85546875" bestFit="1" customWidth="1"/>
    <col min="41" max="41" width="17.42578125" bestFit="1" customWidth="1"/>
    <col min="42" max="42" width="15.5703125" customWidth="1"/>
    <col min="43" max="43" width="18.5703125" customWidth="1"/>
    <col min="44" max="44" width="24.28515625" bestFit="1" customWidth="1"/>
    <col min="45" max="45" width="13.85546875" customWidth="1"/>
  </cols>
  <sheetData>
    <row r="1" spans="1:49" s="30" customFormat="1" ht="60" x14ac:dyDescent="0.25">
      <c r="A1" s="12" t="s">
        <v>0</v>
      </c>
      <c r="B1" s="12" t="s">
        <v>172</v>
      </c>
      <c r="C1" s="12" t="s">
        <v>1</v>
      </c>
      <c r="D1" s="12" t="s">
        <v>149</v>
      </c>
      <c r="E1" s="12" t="s">
        <v>2</v>
      </c>
      <c r="F1" s="12" t="s">
        <v>8</v>
      </c>
      <c r="G1" s="41" t="s">
        <v>160</v>
      </c>
      <c r="H1" s="38" t="s">
        <v>9</v>
      </c>
      <c r="I1" s="12" t="s">
        <v>171</v>
      </c>
      <c r="J1" s="12" t="s">
        <v>10</v>
      </c>
      <c r="K1" s="12" t="s">
        <v>206</v>
      </c>
      <c r="L1" s="12" t="s">
        <v>207</v>
      </c>
      <c r="M1" s="39" t="s">
        <v>11</v>
      </c>
      <c r="N1" s="40" t="s">
        <v>3</v>
      </c>
      <c r="O1" s="40" t="s">
        <v>4</v>
      </c>
      <c r="P1" s="39" t="s">
        <v>4</v>
      </c>
      <c r="Q1" s="40" t="s">
        <v>5</v>
      </c>
      <c r="R1" s="40" t="s">
        <v>198</v>
      </c>
      <c r="S1" s="40" t="s">
        <v>211</v>
      </c>
      <c r="T1" s="40" t="s">
        <v>213</v>
      </c>
      <c r="U1" s="39" t="s">
        <v>6</v>
      </c>
      <c r="V1" s="39" t="s">
        <v>182</v>
      </c>
      <c r="W1" s="40" t="s">
        <v>7</v>
      </c>
      <c r="X1" s="39" t="s">
        <v>12</v>
      </c>
      <c r="Y1" s="39" t="s">
        <v>143</v>
      </c>
      <c r="Z1" s="39" t="s">
        <v>13</v>
      </c>
      <c r="AA1" s="39" t="s">
        <v>199</v>
      </c>
      <c r="AB1" s="39" t="s">
        <v>14</v>
      </c>
      <c r="AC1" s="39" t="s">
        <v>169</v>
      </c>
      <c r="AD1" s="39" t="s">
        <v>15</v>
      </c>
      <c r="AE1" s="39" t="s">
        <v>181</v>
      </c>
      <c r="AF1" s="40" t="s">
        <v>16</v>
      </c>
      <c r="AG1" s="40" t="s">
        <v>17</v>
      </c>
      <c r="AH1" s="40" t="s">
        <v>18</v>
      </c>
      <c r="AI1" s="40" t="s">
        <v>19</v>
      </c>
      <c r="AJ1" s="40" t="s">
        <v>20</v>
      </c>
      <c r="AK1" s="40" t="s">
        <v>21</v>
      </c>
      <c r="AL1" s="40" t="s">
        <v>22</v>
      </c>
      <c r="AM1" s="40" t="s">
        <v>23</v>
      </c>
      <c r="AN1" s="40" t="s">
        <v>25</v>
      </c>
      <c r="AO1" s="40" t="s">
        <v>24</v>
      </c>
      <c r="AP1" s="40" t="s">
        <v>45</v>
      </c>
      <c r="AQ1" s="40" t="s">
        <v>46</v>
      </c>
      <c r="AR1" s="40" t="s">
        <v>26</v>
      </c>
      <c r="AS1" s="40" t="s">
        <v>42</v>
      </c>
      <c r="AT1" s="40" t="s">
        <v>27</v>
      </c>
      <c r="AU1" s="40" t="s">
        <v>28</v>
      </c>
      <c r="AV1" s="40" t="s">
        <v>29</v>
      </c>
      <c r="AW1" s="40" t="s">
        <v>30</v>
      </c>
    </row>
    <row r="2" spans="1:49" s="30" customFormat="1" ht="105" x14ac:dyDescent="0.25">
      <c r="A2" s="42" t="s">
        <v>173</v>
      </c>
      <c r="B2" s="43" t="s">
        <v>174</v>
      </c>
      <c r="C2" s="44" t="s">
        <v>150</v>
      </c>
      <c r="D2" s="45" t="s">
        <v>151</v>
      </c>
      <c r="E2" s="46" t="s">
        <v>163</v>
      </c>
      <c r="F2" s="43" t="s">
        <v>162</v>
      </c>
      <c r="G2" s="47" t="s">
        <v>161</v>
      </c>
      <c r="H2" s="47">
        <v>0.8</v>
      </c>
      <c r="I2" s="59">
        <v>0.5</v>
      </c>
      <c r="J2" s="59">
        <v>16.3</v>
      </c>
      <c r="K2" s="59">
        <v>387</v>
      </c>
      <c r="L2" s="59">
        <v>91</v>
      </c>
      <c r="M2" s="60">
        <v>0.41</v>
      </c>
      <c r="N2" s="61" t="s">
        <v>33</v>
      </c>
      <c r="O2" s="61" t="s">
        <v>208</v>
      </c>
      <c r="P2" s="62" t="s">
        <v>208</v>
      </c>
      <c r="Q2" s="63" t="s">
        <v>295</v>
      </c>
      <c r="R2" s="62" t="s">
        <v>300</v>
      </c>
      <c r="S2" s="63" t="s">
        <v>212</v>
      </c>
      <c r="T2" s="62" t="s">
        <v>214</v>
      </c>
      <c r="U2" s="44" t="s">
        <v>183</v>
      </c>
      <c r="V2" s="48" t="s">
        <v>309</v>
      </c>
      <c r="W2" s="61"/>
      <c r="X2" s="44" t="s">
        <v>282</v>
      </c>
      <c r="Y2" s="48" t="s">
        <v>144</v>
      </c>
      <c r="Z2" s="44" t="s">
        <v>200</v>
      </c>
      <c r="AA2" s="48" t="s">
        <v>201</v>
      </c>
      <c r="AB2" s="44" t="s">
        <v>170</v>
      </c>
      <c r="AC2" s="64"/>
      <c r="AD2" s="44" t="s">
        <v>180</v>
      </c>
      <c r="AE2" s="49"/>
      <c r="AF2" s="61"/>
      <c r="AG2" s="61"/>
      <c r="AH2" s="61"/>
      <c r="AI2" s="61"/>
      <c r="AJ2" s="61"/>
      <c r="AK2" s="61"/>
      <c r="AL2" s="61"/>
      <c r="AM2" s="61"/>
      <c r="AN2" s="61"/>
      <c r="AO2" s="46" t="s">
        <v>47</v>
      </c>
      <c r="AP2" s="43" t="s">
        <v>138</v>
      </c>
      <c r="AQ2" s="50" t="s">
        <v>49</v>
      </c>
      <c r="AR2" s="61" t="s">
        <v>40</v>
      </c>
      <c r="AS2" s="59" t="s">
        <v>43</v>
      </c>
      <c r="AT2" s="61"/>
      <c r="AU2" s="61"/>
      <c r="AV2" s="61"/>
      <c r="AW2" s="65"/>
    </row>
    <row r="3" spans="1:49" s="30" customFormat="1" ht="135" x14ac:dyDescent="0.25">
      <c r="A3" s="51" t="s">
        <v>175</v>
      </c>
      <c r="B3" s="47" t="s">
        <v>48</v>
      </c>
      <c r="C3" s="52" t="s">
        <v>152</v>
      </c>
      <c r="D3" s="53" t="s">
        <v>48</v>
      </c>
      <c r="E3" s="54" t="s">
        <v>164</v>
      </c>
      <c r="F3" s="47">
        <v>0</v>
      </c>
      <c r="G3" s="47">
        <v>0</v>
      </c>
      <c r="H3" s="47">
        <v>1.4</v>
      </c>
      <c r="I3" s="59">
        <v>0.4</v>
      </c>
      <c r="J3" s="59">
        <v>18.600000000000001</v>
      </c>
      <c r="K3" s="59">
        <v>349.45</v>
      </c>
      <c r="L3" s="59">
        <v>83.4</v>
      </c>
      <c r="M3" s="60">
        <v>0.7</v>
      </c>
      <c r="N3" s="61" t="s">
        <v>320</v>
      </c>
      <c r="O3" s="61" t="s">
        <v>209</v>
      </c>
      <c r="P3" s="62" t="s">
        <v>210</v>
      </c>
      <c r="Q3" s="63" t="s">
        <v>294</v>
      </c>
      <c r="R3" s="62" t="s">
        <v>301</v>
      </c>
      <c r="S3" s="63" t="s">
        <v>293</v>
      </c>
      <c r="T3" s="62" t="s">
        <v>308</v>
      </c>
      <c r="U3" s="52" t="s">
        <v>184</v>
      </c>
      <c r="V3" s="55" t="s">
        <v>184</v>
      </c>
      <c r="W3" s="61"/>
      <c r="X3" s="52" t="s">
        <v>145</v>
      </c>
      <c r="Y3" s="55" t="s">
        <v>146</v>
      </c>
      <c r="Z3" s="52" t="s">
        <v>202</v>
      </c>
      <c r="AA3" s="55" t="s">
        <v>203</v>
      </c>
      <c r="AB3" s="61" t="s">
        <v>332</v>
      </c>
      <c r="AC3" s="55"/>
      <c r="AD3" s="52" t="s">
        <v>333</v>
      </c>
      <c r="AE3" s="49"/>
      <c r="AF3" s="61"/>
      <c r="AG3" s="61"/>
      <c r="AH3" s="61"/>
      <c r="AI3" s="61"/>
      <c r="AJ3" s="61"/>
      <c r="AK3" s="61"/>
      <c r="AL3" s="61"/>
      <c r="AM3" s="61"/>
      <c r="AN3" s="61"/>
      <c r="AO3" s="54" t="s">
        <v>50</v>
      </c>
      <c r="AP3" s="47" t="s">
        <v>51</v>
      </c>
      <c r="AQ3" s="56" t="s">
        <v>52</v>
      </c>
      <c r="AR3" s="61" t="s">
        <v>41</v>
      </c>
      <c r="AS3" s="59" t="s">
        <v>44</v>
      </c>
      <c r="AT3" s="61"/>
      <c r="AU3" s="61"/>
      <c r="AV3" s="61"/>
      <c r="AW3" s="65"/>
    </row>
    <row r="4" spans="1:49" s="30" customFormat="1" ht="60" x14ac:dyDescent="0.25">
      <c r="A4" s="51" t="s">
        <v>342</v>
      </c>
      <c r="B4" s="47" t="s">
        <v>48</v>
      </c>
      <c r="C4" s="52" t="s">
        <v>156</v>
      </c>
      <c r="D4" s="53" t="s">
        <v>48</v>
      </c>
      <c r="E4" s="54" t="s">
        <v>167</v>
      </c>
      <c r="F4" s="47">
        <v>5.2</v>
      </c>
      <c r="G4" s="47">
        <v>0</v>
      </c>
      <c r="H4" s="47">
        <v>0.7</v>
      </c>
      <c r="I4" s="95">
        <v>0.3</v>
      </c>
      <c r="J4" s="59">
        <v>16.600000000000001</v>
      </c>
      <c r="K4" s="59">
        <v>396</v>
      </c>
      <c r="L4" s="59">
        <v>93</v>
      </c>
      <c r="M4" s="60">
        <v>0.23</v>
      </c>
      <c r="N4" s="61" t="s">
        <v>319</v>
      </c>
      <c r="O4" s="61"/>
      <c r="P4" s="62"/>
      <c r="Q4" s="63" t="s">
        <v>298</v>
      </c>
      <c r="R4" s="62" t="s">
        <v>304</v>
      </c>
      <c r="S4" s="63" t="s">
        <v>318</v>
      </c>
      <c r="T4" s="62"/>
      <c r="U4" s="52" t="s">
        <v>188</v>
      </c>
      <c r="V4" s="55" t="s">
        <v>189</v>
      </c>
      <c r="W4" s="61"/>
      <c r="X4" s="98"/>
      <c r="Y4" s="108"/>
      <c r="Z4" s="98" t="s">
        <v>331</v>
      </c>
      <c r="AA4" s="108"/>
      <c r="AB4" s="61" t="s">
        <v>339</v>
      </c>
      <c r="AC4" s="62"/>
      <c r="AD4" s="61" t="s">
        <v>340</v>
      </c>
      <c r="AE4" s="62"/>
      <c r="AF4" s="61"/>
      <c r="AG4" s="61"/>
      <c r="AH4" s="61"/>
      <c r="AI4" s="61"/>
      <c r="AJ4" s="61"/>
      <c r="AK4" s="61"/>
      <c r="AL4" s="61"/>
      <c r="AM4" s="61"/>
      <c r="AN4" s="61"/>
      <c r="AO4" s="54" t="s">
        <v>59</v>
      </c>
      <c r="AP4" s="47" t="s">
        <v>60</v>
      </c>
      <c r="AQ4" s="56" t="s">
        <v>61</v>
      </c>
      <c r="AR4" s="61"/>
      <c r="AS4" s="59"/>
      <c r="AT4" s="61"/>
      <c r="AU4" s="61"/>
      <c r="AV4" s="61"/>
      <c r="AW4" s="65"/>
    </row>
    <row r="5" spans="1:49" s="30" customFormat="1" ht="60" x14ac:dyDescent="0.25">
      <c r="A5" s="94" t="s">
        <v>370</v>
      </c>
      <c r="B5" s="96"/>
      <c r="C5" s="98"/>
      <c r="D5" s="99"/>
      <c r="E5" s="100" t="s">
        <v>261</v>
      </c>
      <c r="F5" s="103">
        <v>0</v>
      </c>
      <c r="G5" s="103">
        <v>0</v>
      </c>
      <c r="H5" s="102">
        <v>0.5</v>
      </c>
      <c r="I5" s="59">
        <v>0</v>
      </c>
      <c r="J5" s="59">
        <v>16.600000000000001</v>
      </c>
      <c r="K5" s="59">
        <v>283</v>
      </c>
      <c r="L5" s="59">
        <v>66</v>
      </c>
      <c r="M5" s="60">
        <v>0.42</v>
      </c>
      <c r="N5" s="61" t="s">
        <v>32</v>
      </c>
      <c r="O5" s="61"/>
      <c r="P5" s="62"/>
      <c r="R5" s="62"/>
      <c r="S5" s="63" t="s">
        <v>322</v>
      </c>
      <c r="T5" s="62"/>
      <c r="U5" s="52" t="s">
        <v>193</v>
      </c>
      <c r="V5" s="55" t="s">
        <v>194</v>
      </c>
      <c r="W5" s="61"/>
      <c r="X5" s="61"/>
      <c r="Y5" s="62"/>
      <c r="Z5" s="61" t="s">
        <v>338</v>
      </c>
      <c r="AA5" s="62"/>
      <c r="AB5" s="61" t="s">
        <v>345</v>
      </c>
      <c r="AC5" s="62"/>
      <c r="AD5" s="61" t="s">
        <v>346</v>
      </c>
      <c r="AE5" s="62"/>
      <c r="AF5" s="61"/>
      <c r="AG5" s="61"/>
      <c r="AH5" s="61"/>
      <c r="AI5" s="61"/>
      <c r="AJ5" s="61"/>
      <c r="AK5" s="61"/>
      <c r="AL5" s="61"/>
      <c r="AM5" s="61"/>
      <c r="AN5" s="61"/>
      <c r="AO5" s="54" t="s">
        <v>68</v>
      </c>
      <c r="AP5" s="47" t="s">
        <v>51</v>
      </c>
      <c r="AQ5" s="56" t="s">
        <v>69</v>
      </c>
      <c r="AR5" s="61"/>
      <c r="AS5" s="59"/>
      <c r="AT5" s="61"/>
      <c r="AU5" s="61"/>
      <c r="AV5" s="61"/>
      <c r="AW5" s="65"/>
    </row>
    <row r="6" spans="1:49" s="30" customFormat="1" ht="60" x14ac:dyDescent="0.25">
      <c r="A6" s="94"/>
      <c r="B6" s="96"/>
      <c r="C6" s="52" t="s">
        <v>159</v>
      </c>
      <c r="D6" s="53" t="s">
        <v>48</v>
      </c>
      <c r="E6" s="100" t="s">
        <v>260</v>
      </c>
      <c r="F6" s="102">
        <v>0</v>
      </c>
      <c r="G6" s="102">
        <v>0</v>
      </c>
      <c r="H6" s="102">
        <v>2.4</v>
      </c>
      <c r="I6" s="107">
        <v>0.7</v>
      </c>
      <c r="J6" s="59">
        <v>18.399999999999999</v>
      </c>
      <c r="K6" s="59">
        <v>414</v>
      </c>
      <c r="L6" s="59">
        <v>98</v>
      </c>
      <c r="M6" s="60">
        <v>0.22</v>
      </c>
      <c r="N6" s="61" t="s">
        <v>31</v>
      </c>
      <c r="O6" s="61"/>
      <c r="P6" s="62"/>
      <c r="Q6" s="63" t="s">
        <v>307</v>
      </c>
      <c r="R6" s="62" t="s">
        <v>306</v>
      </c>
      <c r="S6" s="63" t="s">
        <v>376</v>
      </c>
      <c r="T6" s="62"/>
      <c r="U6" s="52" t="s">
        <v>191</v>
      </c>
      <c r="V6" s="55" t="s">
        <v>192</v>
      </c>
      <c r="W6" s="61"/>
      <c r="X6" s="61"/>
      <c r="Y6" s="62"/>
      <c r="Z6" s="61"/>
      <c r="AA6" s="62"/>
      <c r="AB6" s="61" t="s">
        <v>353</v>
      </c>
      <c r="AC6" s="62"/>
      <c r="AD6" s="61" t="s">
        <v>354</v>
      </c>
      <c r="AE6" s="62"/>
      <c r="AF6" s="61"/>
      <c r="AG6" s="61"/>
      <c r="AH6" s="61"/>
      <c r="AI6" s="61"/>
      <c r="AJ6" s="61"/>
      <c r="AK6" s="61"/>
      <c r="AL6" s="61"/>
      <c r="AM6" s="61"/>
      <c r="AN6" s="61"/>
      <c r="AO6" s="54" t="s">
        <v>65</v>
      </c>
      <c r="AP6" s="47" t="s">
        <v>66</v>
      </c>
      <c r="AQ6" s="56" t="s">
        <v>67</v>
      </c>
      <c r="AR6" s="61"/>
      <c r="AS6" s="59"/>
      <c r="AT6" s="61"/>
      <c r="AU6" s="61"/>
      <c r="AV6" s="61"/>
      <c r="AW6" s="65"/>
    </row>
    <row r="7" spans="1:49" s="30" customFormat="1" ht="75" x14ac:dyDescent="0.25">
      <c r="A7" s="93" t="s">
        <v>176</v>
      </c>
      <c r="B7" s="95" t="s">
        <v>177</v>
      </c>
      <c r="C7" s="52" t="s">
        <v>153</v>
      </c>
      <c r="D7" s="53" t="s">
        <v>154</v>
      </c>
      <c r="E7" s="58" t="s">
        <v>165</v>
      </c>
      <c r="F7" s="47">
        <v>158</v>
      </c>
      <c r="G7" s="47">
        <v>5</v>
      </c>
      <c r="H7" s="47"/>
      <c r="I7" s="107"/>
      <c r="J7" s="59"/>
      <c r="K7" s="59"/>
      <c r="L7" s="59"/>
      <c r="M7" s="60"/>
      <c r="N7" s="61" t="s">
        <v>34</v>
      </c>
      <c r="O7" s="61"/>
      <c r="P7" s="62"/>
      <c r="Q7" s="63" t="s">
        <v>296</v>
      </c>
      <c r="R7" s="62" t="s">
        <v>302</v>
      </c>
      <c r="S7" s="63"/>
      <c r="T7" s="62"/>
      <c r="U7" s="52" t="s">
        <v>185</v>
      </c>
      <c r="V7" s="55" t="s">
        <v>185</v>
      </c>
      <c r="W7" s="61"/>
      <c r="X7" s="97" t="s">
        <v>147</v>
      </c>
      <c r="Y7" s="49" t="s">
        <v>148</v>
      </c>
      <c r="Z7" s="97" t="s">
        <v>204</v>
      </c>
      <c r="AA7" s="49" t="s">
        <v>205</v>
      </c>
      <c r="AB7" s="61" t="s">
        <v>377</v>
      </c>
      <c r="AC7" s="62"/>
      <c r="AD7" s="61" t="s">
        <v>378</v>
      </c>
      <c r="AE7" s="62"/>
      <c r="AF7" s="61"/>
      <c r="AG7" s="61"/>
      <c r="AH7" s="61"/>
      <c r="AI7" s="61"/>
      <c r="AJ7" s="61"/>
      <c r="AK7" s="61"/>
      <c r="AL7" s="61"/>
      <c r="AM7" s="61"/>
      <c r="AN7" s="61"/>
      <c r="AO7" s="54" t="s">
        <v>53</v>
      </c>
      <c r="AP7" s="47" t="s">
        <v>54</v>
      </c>
      <c r="AQ7" s="56" t="s">
        <v>55</v>
      </c>
      <c r="AR7" s="61"/>
      <c r="AS7" s="59"/>
      <c r="AT7" s="61"/>
      <c r="AU7" s="61"/>
      <c r="AV7" s="61"/>
      <c r="AW7" s="65"/>
    </row>
    <row r="8" spans="1:49" s="30" customFormat="1" ht="75" x14ac:dyDescent="0.25">
      <c r="A8" s="93" t="s">
        <v>178</v>
      </c>
      <c r="B8" s="95" t="s">
        <v>179</v>
      </c>
      <c r="C8" s="52" t="s">
        <v>155</v>
      </c>
      <c r="D8" s="53" t="s">
        <v>48</v>
      </c>
      <c r="E8" s="58" t="s">
        <v>166</v>
      </c>
      <c r="F8" s="104">
        <v>2.1</v>
      </c>
      <c r="G8" s="106">
        <v>0.9</v>
      </c>
      <c r="H8" s="57">
        <v>1</v>
      </c>
      <c r="I8" s="59">
        <v>0.31</v>
      </c>
      <c r="J8" s="59">
        <v>17.8</v>
      </c>
      <c r="K8" s="59">
        <v>377</v>
      </c>
      <c r="L8" s="59">
        <v>89</v>
      </c>
      <c r="M8" s="60">
        <v>0.46</v>
      </c>
      <c r="N8" s="61" t="s">
        <v>36</v>
      </c>
      <c r="O8" s="61"/>
      <c r="P8" s="62"/>
      <c r="Q8" s="63" t="s">
        <v>297</v>
      </c>
      <c r="R8" s="62" t="s">
        <v>303</v>
      </c>
      <c r="S8" s="63"/>
      <c r="T8" s="62"/>
      <c r="U8" s="52" t="s">
        <v>186</v>
      </c>
      <c r="V8" s="55" t="s">
        <v>187</v>
      </c>
      <c r="W8" s="61"/>
      <c r="X8" s="61" t="s">
        <v>311</v>
      </c>
      <c r="Y8" s="62"/>
      <c r="Z8" s="61"/>
      <c r="AA8" s="62"/>
      <c r="AB8" s="61"/>
      <c r="AC8" s="62"/>
      <c r="AD8" s="61"/>
      <c r="AE8" s="62"/>
      <c r="AF8" s="61"/>
      <c r="AG8" s="61"/>
      <c r="AH8" s="61"/>
      <c r="AI8" s="61"/>
      <c r="AJ8" s="61"/>
      <c r="AK8" s="61"/>
      <c r="AL8" s="61"/>
      <c r="AM8" s="61"/>
      <c r="AN8" s="61"/>
      <c r="AO8" s="54" t="s">
        <v>56</v>
      </c>
      <c r="AP8" s="47" t="s">
        <v>57</v>
      </c>
      <c r="AQ8" s="56" t="s">
        <v>58</v>
      </c>
      <c r="AR8" s="61"/>
      <c r="AS8" s="59"/>
      <c r="AT8" s="61"/>
      <c r="AU8" s="61"/>
      <c r="AV8" s="61"/>
      <c r="AW8" s="65"/>
    </row>
    <row r="9" spans="1:49" s="30" customFormat="1" ht="30" x14ac:dyDescent="0.25">
      <c r="A9" s="66" t="s">
        <v>327</v>
      </c>
      <c r="B9" s="59"/>
      <c r="C9" s="97" t="s">
        <v>157</v>
      </c>
      <c r="D9" s="95" t="s">
        <v>158</v>
      </c>
      <c r="E9" s="58" t="s">
        <v>168</v>
      </c>
      <c r="F9" s="101">
        <v>2</v>
      </c>
      <c r="G9" s="105">
        <v>0.4</v>
      </c>
      <c r="H9" s="57">
        <v>0.8</v>
      </c>
      <c r="I9" s="95">
        <v>0</v>
      </c>
      <c r="J9" s="59">
        <v>16.7</v>
      </c>
      <c r="K9" s="59">
        <v>317</v>
      </c>
      <c r="L9" s="59">
        <v>75</v>
      </c>
      <c r="M9" s="60">
        <v>0.39</v>
      </c>
      <c r="N9" s="61" t="s">
        <v>325</v>
      </c>
      <c r="O9" s="61"/>
      <c r="P9" s="62"/>
      <c r="Q9" s="63" t="s">
        <v>299</v>
      </c>
      <c r="R9" s="62" t="s">
        <v>305</v>
      </c>
      <c r="S9" s="63"/>
      <c r="T9" s="62"/>
      <c r="U9" s="52" t="s">
        <v>190</v>
      </c>
      <c r="V9" s="55" t="s">
        <v>190</v>
      </c>
      <c r="W9" s="61"/>
      <c r="X9" s="61" t="s">
        <v>352</v>
      </c>
      <c r="Y9" s="62"/>
      <c r="Z9" s="61"/>
      <c r="AA9" s="62"/>
      <c r="AB9" s="61"/>
      <c r="AC9" s="62"/>
      <c r="AD9" s="61"/>
      <c r="AE9" s="62"/>
      <c r="AF9" s="61"/>
      <c r="AG9" s="61"/>
      <c r="AH9" s="61"/>
      <c r="AI9" s="61"/>
      <c r="AJ9" s="61"/>
      <c r="AK9" s="61"/>
      <c r="AL9" s="61"/>
      <c r="AM9" s="61"/>
      <c r="AN9" s="61"/>
      <c r="AO9" s="54" t="s">
        <v>62</v>
      </c>
      <c r="AP9" s="47" t="s">
        <v>63</v>
      </c>
      <c r="AQ9" s="56" t="s">
        <v>64</v>
      </c>
      <c r="AR9" s="61"/>
      <c r="AS9" s="59"/>
      <c r="AT9" s="61"/>
      <c r="AU9" s="61"/>
      <c r="AV9" s="61"/>
      <c r="AW9" s="65"/>
    </row>
    <row r="10" spans="1:49" s="30" customFormat="1" ht="60" x14ac:dyDescent="0.25">
      <c r="A10" s="66" t="s">
        <v>334</v>
      </c>
      <c r="B10" s="59"/>
      <c r="C10" s="61" t="s">
        <v>335</v>
      </c>
      <c r="D10" s="59"/>
      <c r="E10" s="58" t="s">
        <v>328</v>
      </c>
      <c r="G10" s="61"/>
      <c r="H10" s="61"/>
      <c r="I10" s="61"/>
      <c r="J10" s="61"/>
      <c r="K10" s="61"/>
      <c r="L10" s="61"/>
      <c r="M10" s="68"/>
      <c r="N10" s="61" t="s">
        <v>35</v>
      </c>
      <c r="O10" s="61"/>
      <c r="P10" s="62"/>
      <c r="Q10" s="63"/>
      <c r="R10" s="62"/>
      <c r="S10" s="63"/>
      <c r="T10" s="62"/>
      <c r="U10" s="52" t="s">
        <v>317</v>
      </c>
      <c r="V10" s="55" t="s">
        <v>195</v>
      </c>
      <c r="W10" s="61"/>
      <c r="X10" s="61" t="s">
        <v>330</v>
      </c>
      <c r="Y10" s="62"/>
      <c r="Z10" s="61"/>
      <c r="AA10" s="62"/>
      <c r="AB10" s="61"/>
      <c r="AC10" s="62"/>
      <c r="AD10" s="61"/>
      <c r="AE10" s="62"/>
      <c r="AF10" s="61"/>
      <c r="AG10" s="61"/>
      <c r="AH10" s="61"/>
      <c r="AI10" s="61"/>
      <c r="AJ10" s="61"/>
      <c r="AK10" s="61"/>
      <c r="AL10" s="61"/>
      <c r="AM10" s="61"/>
      <c r="AN10" s="61"/>
      <c r="AO10" s="54" t="s">
        <v>70</v>
      </c>
      <c r="AP10" s="47" t="s">
        <v>54</v>
      </c>
      <c r="AQ10" s="56" t="s">
        <v>71</v>
      </c>
      <c r="AR10" s="61"/>
      <c r="AS10" s="59"/>
      <c r="AT10" s="61"/>
      <c r="AU10" s="61"/>
      <c r="AV10" s="61"/>
      <c r="AW10" s="65"/>
    </row>
    <row r="11" spans="1:49" s="30" customFormat="1" ht="75" x14ac:dyDescent="0.25">
      <c r="A11" s="66" t="s">
        <v>343</v>
      </c>
      <c r="B11" s="59"/>
      <c r="C11" s="61" t="s">
        <v>380</v>
      </c>
      <c r="D11" s="59"/>
      <c r="E11" s="67" t="s">
        <v>316</v>
      </c>
      <c r="F11" s="61"/>
      <c r="G11" s="61"/>
      <c r="H11" s="61"/>
      <c r="I11" s="61"/>
      <c r="J11" s="61"/>
      <c r="K11" s="61"/>
      <c r="L11" s="61"/>
      <c r="M11" s="68"/>
      <c r="N11" s="61" t="s">
        <v>37</v>
      </c>
      <c r="O11" s="61"/>
      <c r="P11" s="62"/>
      <c r="Q11" s="63"/>
      <c r="R11" s="62"/>
      <c r="S11" s="63"/>
      <c r="T11" s="62"/>
      <c r="U11" s="52" t="s">
        <v>196</v>
      </c>
      <c r="V11" s="55" t="s">
        <v>310</v>
      </c>
      <c r="W11" s="61"/>
      <c r="X11" s="61" t="s">
        <v>337</v>
      </c>
      <c r="Y11" s="62"/>
      <c r="Z11" s="61"/>
      <c r="AA11" s="62"/>
      <c r="AB11" s="61"/>
      <c r="AC11" s="62"/>
      <c r="AD11" s="61"/>
      <c r="AE11" s="62"/>
      <c r="AF11" s="61"/>
      <c r="AG11" s="61"/>
      <c r="AH11" s="61"/>
      <c r="AI11" s="61"/>
      <c r="AJ11" s="61"/>
      <c r="AK11" s="61"/>
      <c r="AL11" s="61"/>
      <c r="AM11" s="61"/>
      <c r="AN11" s="61"/>
      <c r="AO11" s="54" t="s">
        <v>72</v>
      </c>
      <c r="AP11" s="47" t="s">
        <v>73</v>
      </c>
      <c r="AQ11" s="56" t="s">
        <v>74</v>
      </c>
      <c r="AR11" s="61"/>
      <c r="AS11" s="59"/>
      <c r="AT11" s="61"/>
      <c r="AU11" s="61"/>
      <c r="AV11" s="61"/>
      <c r="AW11" s="65"/>
    </row>
    <row r="12" spans="1:49" s="30" customFormat="1" ht="60" x14ac:dyDescent="0.25">
      <c r="A12" s="66" t="s">
        <v>349</v>
      </c>
      <c r="B12" s="59"/>
      <c r="C12" s="61"/>
      <c r="D12" s="59"/>
      <c r="E12" s="67" t="s">
        <v>321</v>
      </c>
      <c r="F12" s="61"/>
      <c r="G12" s="61"/>
      <c r="H12" s="61"/>
      <c r="I12" s="61"/>
      <c r="J12" s="61"/>
      <c r="K12" s="61"/>
      <c r="L12" s="61"/>
      <c r="M12" s="68"/>
      <c r="N12" s="61" t="s">
        <v>324</v>
      </c>
      <c r="O12" s="61"/>
      <c r="P12" s="62"/>
      <c r="Q12" s="63"/>
      <c r="R12" s="62"/>
      <c r="S12" s="63"/>
      <c r="T12" s="62"/>
      <c r="U12" s="52" t="s">
        <v>197</v>
      </c>
      <c r="V12" s="55" t="s">
        <v>197</v>
      </c>
      <c r="W12" s="61"/>
      <c r="X12" s="61" t="s">
        <v>347</v>
      </c>
      <c r="Y12" s="62"/>
      <c r="Z12" s="61"/>
      <c r="AA12" s="62"/>
      <c r="AB12" s="61"/>
      <c r="AC12" s="62"/>
      <c r="AD12" s="61"/>
      <c r="AE12" s="62"/>
      <c r="AF12" s="61"/>
      <c r="AG12" s="61"/>
      <c r="AH12" s="61"/>
      <c r="AI12" s="61"/>
      <c r="AJ12" s="61"/>
      <c r="AK12" s="61"/>
      <c r="AL12" s="61"/>
      <c r="AM12" s="61"/>
      <c r="AN12" s="61"/>
      <c r="AO12" s="54" t="s">
        <v>75</v>
      </c>
      <c r="AP12" s="47" t="s">
        <v>63</v>
      </c>
      <c r="AQ12" s="56" t="s">
        <v>76</v>
      </c>
      <c r="AR12" s="61"/>
      <c r="AS12" s="59"/>
      <c r="AT12" s="61"/>
      <c r="AU12" s="61"/>
      <c r="AV12" s="61"/>
      <c r="AW12" s="65"/>
    </row>
    <row r="13" spans="1:49" s="30" customFormat="1" ht="45" x14ac:dyDescent="0.25">
      <c r="A13" s="66" t="s">
        <v>372</v>
      </c>
      <c r="B13" s="59"/>
      <c r="C13" s="61"/>
      <c r="D13" s="59"/>
      <c r="E13" s="67" t="s">
        <v>336</v>
      </c>
      <c r="F13" s="61"/>
      <c r="G13" s="61"/>
      <c r="H13" s="61"/>
      <c r="I13" s="61"/>
      <c r="J13" s="61"/>
      <c r="K13" s="61"/>
      <c r="L13" s="61"/>
      <c r="M13" s="68"/>
      <c r="N13" s="61" t="s">
        <v>323</v>
      </c>
      <c r="O13" s="61"/>
      <c r="P13" s="62"/>
      <c r="Q13" s="63"/>
      <c r="R13" s="62"/>
      <c r="S13" s="63"/>
      <c r="T13" s="62"/>
      <c r="U13" s="61" t="s">
        <v>329</v>
      </c>
      <c r="V13" s="62"/>
      <c r="W13" s="61"/>
      <c r="X13" s="61"/>
      <c r="Y13" s="62"/>
      <c r="Z13" s="61"/>
      <c r="AA13" s="62"/>
      <c r="AB13" s="61"/>
      <c r="AC13" s="62"/>
      <c r="AD13" s="61"/>
      <c r="AE13" s="62"/>
      <c r="AF13" s="61"/>
      <c r="AG13" s="61"/>
      <c r="AH13" s="61"/>
      <c r="AI13" s="61"/>
      <c r="AJ13" s="61"/>
      <c r="AK13" s="61"/>
      <c r="AL13" s="61"/>
      <c r="AM13" s="61"/>
      <c r="AN13" s="61"/>
      <c r="AO13" s="54" t="s">
        <v>77</v>
      </c>
      <c r="AP13" s="47" t="s">
        <v>66</v>
      </c>
      <c r="AQ13" s="56" t="s">
        <v>78</v>
      </c>
      <c r="AR13" s="61"/>
      <c r="AS13" s="59"/>
      <c r="AT13" s="61"/>
      <c r="AU13" s="61"/>
      <c r="AV13" s="61"/>
      <c r="AW13" s="65"/>
    </row>
    <row r="14" spans="1:49" ht="30" x14ac:dyDescent="0.25">
      <c r="A14" s="5" t="s">
        <v>379</v>
      </c>
      <c r="B14" s="2"/>
      <c r="C14" s="3"/>
      <c r="D14" s="2"/>
      <c r="E14" s="67" t="s">
        <v>344</v>
      </c>
      <c r="F14" s="3"/>
      <c r="G14" s="3"/>
      <c r="H14" s="3"/>
      <c r="I14" s="3"/>
      <c r="J14" s="3"/>
      <c r="K14" s="3"/>
      <c r="L14" s="3"/>
      <c r="M14" s="33"/>
      <c r="N14" s="61" t="s">
        <v>38</v>
      </c>
      <c r="O14" s="3"/>
      <c r="P14" s="21"/>
      <c r="Q14" s="24"/>
      <c r="R14" s="21"/>
      <c r="S14" s="24"/>
      <c r="T14" s="21"/>
      <c r="U14" s="97" t="s">
        <v>375</v>
      </c>
      <c r="V14" s="21"/>
      <c r="W14" s="3"/>
      <c r="X14" s="3"/>
      <c r="Y14" s="21"/>
      <c r="Z14" s="3"/>
      <c r="AA14" s="21"/>
      <c r="AB14" s="3"/>
      <c r="AC14" s="21"/>
      <c r="AD14" s="3"/>
      <c r="AE14" s="21"/>
      <c r="AF14" s="3"/>
      <c r="AG14" s="3"/>
      <c r="AH14" s="3"/>
      <c r="AI14" s="3"/>
      <c r="AJ14" s="3"/>
      <c r="AK14" s="3"/>
      <c r="AL14" s="3"/>
      <c r="AM14" s="3"/>
      <c r="AN14" s="3"/>
      <c r="AO14" s="31" t="s">
        <v>79</v>
      </c>
      <c r="AP14" s="1" t="s">
        <v>51</v>
      </c>
      <c r="AQ14" s="37" t="s">
        <v>80</v>
      </c>
      <c r="AR14" s="3"/>
      <c r="AS14" s="2"/>
      <c r="AT14" s="3"/>
      <c r="AU14" s="3"/>
      <c r="AV14" s="3"/>
      <c r="AW14" s="4"/>
    </row>
    <row r="15" spans="1:49" x14ac:dyDescent="0.25">
      <c r="A15" s="5"/>
      <c r="B15" s="2"/>
      <c r="C15" s="3"/>
      <c r="D15" s="2"/>
      <c r="E15" s="32" t="s">
        <v>356</v>
      </c>
      <c r="F15" s="3"/>
      <c r="G15" s="3"/>
      <c r="H15" s="3"/>
      <c r="I15" s="3"/>
      <c r="J15" s="3"/>
      <c r="K15" s="3"/>
      <c r="L15" s="3"/>
      <c r="M15" s="33"/>
      <c r="N15" s="61" t="s">
        <v>39</v>
      </c>
      <c r="O15" s="3"/>
      <c r="P15" s="21"/>
      <c r="Q15" s="24"/>
      <c r="R15" s="21"/>
      <c r="S15" s="24"/>
      <c r="T15" s="21"/>
      <c r="U15" s="3"/>
      <c r="V15" s="21"/>
      <c r="W15" s="3"/>
      <c r="X15" s="3"/>
      <c r="Y15" s="21"/>
      <c r="Z15" s="3"/>
      <c r="AA15" s="21"/>
      <c r="AB15" s="3"/>
      <c r="AC15" s="21"/>
      <c r="AD15" s="3"/>
      <c r="AE15" s="21"/>
      <c r="AF15" s="3"/>
      <c r="AG15" s="3"/>
      <c r="AH15" s="3"/>
      <c r="AI15" s="3"/>
      <c r="AJ15" s="3"/>
      <c r="AK15" s="3"/>
      <c r="AL15" s="3"/>
      <c r="AM15" s="3"/>
      <c r="AN15" s="3"/>
      <c r="AO15" s="31" t="s">
        <v>81</v>
      </c>
      <c r="AP15" s="1" t="s">
        <v>54</v>
      </c>
      <c r="AQ15" s="37" t="s">
        <v>82</v>
      </c>
      <c r="AR15" s="3"/>
      <c r="AS15" s="2"/>
      <c r="AT15" s="3"/>
      <c r="AU15" s="3"/>
      <c r="AV15" s="3"/>
      <c r="AW15" s="4"/>
    </row>
    <row r="16" spans="1:49" x14ac:dyDescent="0.25">
      <c r="A16" s="5"/>
      <c r="B16" s="2"/>
      <c r="C16" s="3"/>
      <c r="D16" s="2"/>
      <c r="E16" s="32" t="s">
        <v>373</v>
      </c>
      <c r="F16" s="3"/>
      <c r="G16" s="3"/>
      <c r="H16" s="3"/>
      <c r="I16" s="3"/>
      <c r="J16" s="3"/>
      <c r="K16" s="3"/>
      <c r="L16" s="3"/>
      <c r="M16" s="33"/>
      <c r="N16" s="63" t="s">
        <v>326</v>
      </c>
      <c r="O16" s="3"/>
      <c r="P16" s="21"/>
      <c r="Q16" s="24"/>
      <c r="R16" s="21"/>
      <c r="S16" s="24"/>
      <c r="T16" s="21"/>
      <c r="U16" s="3"/>
      <c r="V16" s="21"/>
      <c r="W16" s="3"/>
      <c r="X16" s="3"/>
      <c r="Y16" s="21"/>
      <c r="Z16" s="3"/>
      <c r="AA16" s="21"/>
      <c r="AB16" s="3"/>
      <c r="AC16" s="21"/>
      <c r="AD16" s="3"/>
      <c r="AE16" s="21"/>
      <c r="AF16" s="3"/>
      <c r="AG16" s="3"/>
      <c r="AH16" s="3"/>
      <c r="AI16" s="3"/>
      <c r="AJ16" s="3"/>
      <c r="AK16" s="3"/>
      <c r="AL16" s="3"/>
      <c r="AM16" s="3"/>
      <c r="AN16" s="3"/>
      <c r="AO16" s="31" t="s">
        <v>83</v>
      </c>
      <c r="AP16" s="1" t="s">
        <v>73</v>
      </c>
      <c r="AQ16" s="37" t="s">
        <v>61</v>
      </c>
      <c r="AR16" s="3"/>
      <c r="AS16" s="2"/>
      <c r="AT16" s="3"/>
      <c r="AU16" s="3"/>
      <c r="AV16" s="3"/>
      <c r="AW16" s="4"/>
    </row>
    <row r="17" spans="1:49" x14ac:dyDescent="0.25">
      <c r="A17" s="5"/>
      <c r="B17" s="2"/>
      <c r="C17" s="3"/>
      <c r="D17" s="2"/>
      <c r="E17" s="32" t="s">
        <v>382</v>
      </c>
      <c r="F17" s="3"/>
      <c r="G17" s="3"/>
      <c r="H17" s="3"/>
      <c r="I17" s="3"/>
      <c r="J17" s="3"/>
      <c r="K17" s="3"/>
      <c r="L17" s="3"/>
      <c r="M17" s="33"/>
      <c r="N17" s="63" t="s">
        <v>348</v>
      </c>
      <c r="O17" s="3"/>
      <c r="P17" s="21"/>
      <c r="Q17" s="24"/>
      <c r="R17" s="21"/>
      <c r="S17" s="24"/>
      <c r="T17" s="21"/>
      <c r="U17" s="3"/>
      <c r="V17" s="21"/>
      <c r="W17" s="3"/>
      <c r="X17" s="3"/>
      <c r="Y17" s="21"/>
      <c r="Z17" s="3"/>
      <c r="AA17" s="21"/>
      <c r="AB17" s="3"/>
      <c r="AC17" s="21"/>
      <c r="AD17" s="3"/>
      <c r="AE17" s="21"/>
      <c r="AF17" s="3"/>
      <c r="AG17" s="3"/>
      <c r="AH17" s="3"/>
      <c r="AI17" s="3"/>
      <c r="AJ17" s="3"/>
      <c r="AK17" s="3"/>
      <c r="AL17" s="3"/>
      <c r="AM17" s="3"/>
      <c r="AN17" s="3"/>
      <c r="AO17" s="31" t="s">
        <v>84</v>
      </c>
      <c r="AP17" s="1" t="s">
        <v>60</v>
      </c>
      <c r="AQ17" s="37" t="s">
        <v>85</v>
      </c>
      <c r="AR17" s="3"/>
      <c r="AS17" s="2"/>
      <c r="AT17" s="3"/>
      <c r="AU17" s="3"/>
      <c r="AV17" s="3"/>
      <c r="AW17" s="4"/>
    </row>
    <row r="18" spans="1:49" x14ac:dyDescent="0.25">
      <c r="A18" s="5"/>
      <c r="B18" s="2"/>
      <c r="C18" s="3"/>
      <c r="D18" s="2"/>
      <c r="E18" s="32"/>
      <c r="F18" s="3"/>
      <c r="G18" s="3"/>
      <c r="H18" s="3"/>
      <c r="I18" s="3"/>
      <c r="J18" s="3"/>
      <c r="K18" s="3"/>
      <c r="L18" s="3"/>
      <c r="M18" s="33"/>
      <c r="N18" s="63" t="s">
        <v>350</v>
      </c>
      <c r="O18" s="3"/>
      <c r="P18" s="21"/>
      <c r="Q18" s="24"/>
      <c r="R18" s="21"/>
      <c r="S18" s="24"/>
      <c r="T18" s="21"/>
      <c r="U18" s="3"/>
      <c r="V18" s="21"/>
      <c r="W18" s="3"/>
      <c r="X18" s="3"/>
      <c r="Y18" s="21"/>
      <c r="Z18" s="3"/>
      <c r="AA18" s="21"/>
      <c r="AB18" s="3"/>
      <c r="AC18" s="21"/>
      <c r="AD18" s="3"/>
      <c r="AE18" s="21"/>
      <c r="AF18" s="3"/>
      <c r="AG18" s="3"/>
      <c r="AH18" s="3"/>
      <c r="AI18" s="3"/>
      <c r="AJ18" s="3"/>
      <c r="AK18" s="3"/>
      <c r="AL18" s="3"/>
      <c r="AM18" s="3"/>
      <c r="AN18" s="3"/>
      <c r="AO18" s="31" t="s">
        <v>86</v>
      </c>
      <c r="AP18" s="1" t="s">
        <v>87</v>
      </c>
      <c r="AQ18" s="37" t="s">
        <v>88</v>
      </c>
      <c r="AR18" s="3"/>
      <c r="AS18" s="2"/>
      <c r="AT18" s="3"/>
      <c r="AU18" s="3"/>
      <c r="AV18" s="3"/>
      <c r="AW18" s="4"/>
    </row>
    <row r="19" spans="1:49" x14ac:dyDescent="0.25">
      <c r="A19" s="5"/>
      <c r="B19" s="2"/>
      <c r="C19" s="3"/>
      <c r="D19" s="2"/>
      <c r="E19" s="32"/>
      <c r="F19" s="3"/>
      <c r="G19" s="3"/>
      <c r="H19" s="3"/>
      <c r="I19" s="3"/>
      <c r="J19" s="3"/>
      <c r="K19" s="3"/>
      <c r="L19" s="3"/>
      <c r="M19" s="33"/>
      <c r="N19" s="63" t="s">
        <v>355</v>
      </c>
      <c r="O19" s="3"/>
      <c r="P19" s="21"/>
      <c r="Q19" s="24"/>
      <c r="R19" s="21"/>
      <c r="S19" s="24"/>
      <c r="T19" s="21"/>
      <c r="U19" s="3"/>
      <c r="V19" s="21"/>
      <c r="W19" s="3"/>
      <c r="X19" s="3"/>
      <c r="Y19" s="21"/>
      <c r="Z19" s="3"/>
      <c r="AA19" s="21"/>
      <c r="AB19" s="3"/>
      <c r="AC19" s="21"/>
      <c r="AD19" s="3"/>
      <c r="AE19" s="21"/>
      <c r="AF19" s="3"/>
      <c r="AG19" s="3"/>
      <c r="AH19" s="3"/>
      <c r="AI19" s="3"/>
      <c r="AJ19" s="3"/>
      <c r="AK19" s="3"/>
      <c r="AL19" s="3"/>
      <c r="AM19" s="3"/>
      <c r="AN19" s="3"/>
      <c r="AO19" s="31" t="s">
        <v>89</v>
      </c>
      <c r="AP19" s="1" t="s">
        <v>54</v>
      </c>
      <c r="AQ19" s="37" t="s">
        <v>74</v>
      </c>
      <c r="AR19" s="3"/>
      <c r="AS19" s="2"/>
      <c r="AT19" s="3"/>
      <c r="AU19" s="3"/>
      <c r="AV19" s="3"/>
      <c r="AW19" s="4"/>
    </row>
    <row r="20" spans="1:49" x14ac:dyDescent="0.25">
      <c r="A20" s="5"/>
      <c r="B20" s="2"/>
      <c r="C20" s="3"/>
      <c r="D20" s="2"/>
      <c r="E20" s="32"/>
      <c r="F20" s="3"/>
      <c r="G20" s="3"/>
      <c r="H20" s="3"/>
      <c r="I20" s="3"/>
      <c r="J20" s="3"/>
      <c r="K20" s="3"/>
      <c r="L20" s="3"/>
      <c r="M20" s="33"/>
      <c r="N20" s="63" t="s">
        <v>363</v>
      </c>
      <c r="O20" s="3"/>
      <c r="P20" s="21"/>
      <c r="Q20" s="24"/>
      <c r="R20" s="21"/>
      <c r="S20" s="24"/>
      <c r="T20" s="21"/>
      <c r="U20" s="3"/>
      <c r="V20" s="21"/>
      <c r="W20" s="3"/>
      <c r="X20" s="3"/>
      <c r="Y20" s="21"/>
      <c r="Z20" s="3"/>
      <c r="AA20" s="21"/>
      <c r="AB20" s="3"/>
      <c r="AC20" s="21"/>
      <c r="AD20" s="3"/>
      <c r="AE20" s="21"/>
      <c r="AF20" s="3"/>
      <c r="AG20" s="3"/>
      <c r="AH20" s="3"/>
      <c r="AI20" s="3"/>
      <c r="AJ20" s="3"/>
      <c r="AK20" s="3"/>
      <c r="AL20" s="3"/>
      <c r="AM20" s="3"/>
      <c r="AN20" s="3"/>
      <c r="AO20" s="31" t="s">
        <v>90</v>
      </c>
      <c r="AP20" s="1" t="s">
        <v>91</v>
      </c>
      <c r="AQ20" s="37" t="s">
        <v>67</v>
      </c>
      <c r="AR20" s="3"/>
      <c r="AS20" s="2"/>
      <c r="AT20" s="3"/>
      <c r="AU20" s="3"/>
      <c r="AV20" s="3"/>
      <c r="AW20" s="4"/>
    </row>
    <row r="21" spans="1:49" x14ac:dyDescent="0.25">
      <c r="A21" s="5"/>
      <c r="B21" s="2"/>
      <c r="C21" s="3"/>
      <c r="D21" s="2"/>
      <c r="E21" s="32"/>
      <c r="F21" s="3"/>
      <c r="G21" s="3"/>
      <c r="H21" s="3"/>
      <c r="I21" s="3"/>
      <c r="J21" s="3"/>
      <c r="K21" s="3"/>
      <c r="L21" s="3"/>
      <c r="M21" s="33"/>
      <c r="N21" s="63" t="s">
        <v>364</v>
      </c>
      <c r="O21" s="3"/>
      <c r="P21" s="21"/>
      <c r="Q21" s="24"/>
      <c r="R21" s="21"/>
      <c r="S21" s="24"/>
      <c r="T21" s="21"/>
      <c r="U21" s="3"/>
      <c r="V21" s="21"/>
      <c r="W21" s="3"/>
      <c r="X21" s="3"/>
      <c r="Y21" s="21"/>
      <c r="Z21" s="3"/>
      <c r="AA21" s="21"/>
      <c r="AB21" s="3"/>
      <c r="AC21" s="21"/>
      <c r="AD21" s="3"/>
      <c r="AE21" s="21"/>
      <c r="AF21" s="3"/>
      <c r="AG21" s="3"/>
      <c r="AH21" s="3"/>
      <c r="AI21" s="3"/>
      <c r="AJ21" s="3"/>
      <c r="AK21" s="3"/>
      <c r="AL21" s="3"/>
      <c r="AM21" s="3"/>
      <c r="AN21" s="3"/>
      <c r="AO21" s="31" t="s">
        <v>92</v>
      </c>
      <c r="AP21" s="1" t="s">
        <v>60</v>
      </c>
      <c r="AQ21" s="37" t="s">
        <v>88</v>
      </c>
      <c r="AR21" s="3"/>
      <c r="AS21" s="2"/>
      <c r="AT21" s="3"/>
      <c r="AU21" s="3"/>
      <c r="AV21" s="3"/>
      <c r="AW21" s="4"/>
    </row>
    <row r="22" spans="1:49" x14ac:dyDescent="0.25">
      <c r="A22" s="5"/>
      <c r="B22" s="2"/>
      <c r="C22" s="3"/>
      <c r="D22" s="2"/>
      <c r="E22" s="32"/>
      <c r="F22" s="3"/>
      <c r="G22" s="3"/>
      <c r="H22" s="3"/>
      <c r="I22" s="3"/>
      <c r="J22" s="3"/>
      <c r="K22" s="3"/>
      <c r="L22" s="3"/>
      <c r="M22" s="33"/>
      <c r="N22" s="63" t="s">
        <v>365</v>
      </c>
      <c r="O22" s="3"/>
      <c r="P22" s="21"/>
      <c r="Q22" s="24"/>
      <c r="R22" s="21"/>
      <c r="S22" s="24"/>
      <c r="T22" s="21"/>
      <c r="U22" s="3"/>
      <c r="V22" s="21"/>
      <c r="W22" s="3"/>
      <c r="X22" s="3"/>
      <c r="Y22" s="21"/>
      <c r="Z22" s="3"/>
      <c r="AA22" s="21"/>
      <c r="AB22" s="3"/>
      <c r="AC22" s="21"/>
      <c r="AD22" s="3"/>
      <c r="AE22" s="21"/>
      <c r="AF22" s="3"/>
      <c r="AG22" s="3"/>
      <c r="AH22" s="3"/>
      <c r="AI22" s="3"/>
      <c r="AJ22" s="3"/>
      <c r="AK22" s="3"/>
      <c r="AL22" s="3"/>
      <c r="AM22" s="3"/>
      <c r="AN22" s="3"/>
      <c r="AO22" s="31" t="s">
        <v>93</v>
      </c>
      <c r="AP22" s="1" t="s">
        <v>94</v>
      </c>
      <c r="AQ22" s="37" t="s">
        <v>71</v>
      </c>
      <c r="AR22" s="3"/>
      <c r="AS22" s="2"/>
      <c r="AT22" s="3"/>
      <c r="AU22" s="3"/>
      <c r="AV22" s="3"/>
      <c r="AW22" s="4"/>
    </row>
    <row r="23" spans="1:49" x14ac:dyDescent="0.25">
      <c r="A23" s="5"/>
      <c r="B23" s="2"/>
      <c r="C23" s="3"/>
      <c r="D23" s="2"/>
      <c r="E23" s="32"/>
      <c r="F23" s="3"/>
      <c r="G23" s="3"/>
      <c r="H23" s="3"/>
      <c r="I23" s="3"/>
      <c r="J23" s="3"/>
      <c r="K23" s="3"/>
      <c r="L23" s="3"/>
      <c r="M23" s="33"/>
      <c r="N23" s="63" t="s">
        <v>366</v>
      </c>
      <c r="O23" s="3"/>
      <c r="P23" s="21"/>
      <c r="Q23" s="24"/>
      <c r="R23" s="21"/>
      <c r="S23" s="24"/>
      <c r="T23" s="21"/>
      <c r="U23" s="3"/>
      <c r="V23" s="21"/>
      <c r="W23" s="3"/>
      <c r="X23" s="3"/>
      <c r="Y23" s="21"/>
      <c r="Z23" s="3"/>
      <c r="AA23" s="21"/>
      <c r="AB23" s="3"/>
      <c r="AC23" s="21"/>
      <c r="AD23" s="3"/>
      <c r="AE23" s="21"/>
      <c r="AF23" s="3"/>
      <c r="AG23" s="3"/>
      <c r="AH23" s="3"/>
      <c r="AI23" s="3"/>
      <c r="AJ23" s="3"/>
      <c r="AK23" s="3"/>
      <c r="AL23" s="3"/>
      <c r="AM23" s="3"/>
      <c r="AN23" s="3"/>
      <c r="AO23" s="31" t="s">
        <v>95</v>
      </c>
      <c r="AP23" s="1" t="s">
        <v>73</v>
      </c>
      <c r="AQ23" s="37" t="s">
        <v>64</v>
      </c>
      <c r="AR23" s="3"/>
      <c r="AS23" s="2"/>
      <c r="AT23" s="3"/>
      <c r="AU23" s="3"/>
      <c r="AV23" s="3"/>
      <c r="AW23" s="4"/>
    </row>
    <row r="24" spans="1:49" x14ac:dyDescent="0.25">
      <c r="A24" s="5"/>
      <c r="B24" s="2"/>
      <c r="C24" s="3"/>
      <c r="D24" s="2"/>
      <c r="E24" s="32"/>
      <c r="F24" s="3"/>
      <c r="G24" s="3"/>
      <c r="H24" s="3"/>
      <c r="I24" s="3"/>
      <c r="J24" s="3"/>
      <c r="K24" s="3"/>
      <c r="L24" s="3"/>
      <c r="M24" s="33"/>
      <c r="N24" s="63" t="s">
        <v>369</v>
      </c>
      <c r="O24" s="3"/>
      <c r="P24" s="21"/>
      <c r="Q24" s="24"/>
      <c r="R24" s="21"/>
      <c r="S24" s="24"/>
      <c r="T24" s="21"/>
      <c r="U24" s="3"/>
      <c r="V24" s="21"/>
      <c r="W24" s="3"/>
      <c r="X24" s="3"/>
      <c r="Y24" s="21"/>
      <c r="Z24" s="3"/>
      <c r="AA24" s="21"/>
      <c r="AB24" s="3"/>
      <c r="AC24" s="21"/>
      <c r="AD24" s="3"/>
      <c r="AE24" s="21"/>
      <c r="AF24" s="3"/>
      <c r="AG24" s="3"/>
      <c r="AH24" s="3"/>
      <c r="AI24" s="3"/>
      <c r="AJ24" s="3"/>
      <c r="AK24" s="3"/>
      <c r="AL24" s="3"/>
      <c r="AM24" s="3"/>
      <c r="AN24" s="3"/>
      <c r="AO24" s="31" t="s">
        <v>96</v>
      </c>
      <c r="AP24" s="1" t="s">
        <v>97</v>
      </c>
      <c r="AQ24" s="37" t="s">
        <v>58</v>
      </c>
      <c r="AR24" s="3"/>
      <c r="AS24" s="2"/>
      <c r="AT24" s="3"/>
      <c r="AU24" s="3"/>
      <c r="AV24" s="3"/>
      <c r="AW24" s="4"/>
    </row>
    <row r="25" spans="1:49" x14ac:dyDescent="0.25">
      <c r="A25" s="5"/>
      <c r="B25" s="2"/>
      <c r="C25" s="3"/>
      <c r="D25" s="2"/>
      <c r="E25" s="32"/>
      <c r="F25" s="3"/>
      <c r="G25" s="3"/>
      <c r="H25" s="3"/>
      <c r="I25" s="3"/>
      <c r="J25" s="3"/>
      <c r="K25" s="3"/>
      <c r="L25" s="3"/>
      <c r="M25" s="33"/>
      <c r="N25" s="63" t="s">
        <v>371</v>
      </c>
      <c r="O25" s="3"/>
      <c r="P25" s="21"/>
      <c r="Q25" s="24"/>
      <c r="R25" s="21"/>
      <c r="S25" s="24"/>
      <c r="T25" s="21"/>
      <c r="U25" s="3"/>
      <c r="V25" s="21"/>
      <c r="W25" s="3"/>
      <c r="X25" s="3"/>
      <c r="Y25" s="21"/>
      <c r="Z25" s="3"/>
      <c r="AA25" s="21"/>
      <c r="AB25" s="3"/>
      <c r="AC25" s="21"/>
      <c r="AD25" s="3"/>
      <c r="AE25" s="21"/>
      <c r="AF25" s="3"/>
      <c r="AG25" s="3"/>
      <c r="AH25" s="3"/>
      <c r="AI25" s="3"/>
      <c r="AJ25" s="3"/>
      <c r="AK25" s="3"/>
      <c r="AL25" s="3"/>
      <c r="AM25" s="3"/>
      <c r="AN25" s="3"/>
      <c r="AO25" s="31" t="s">
        <v>98</v>
      </c>
      <c r="AP25" s="1" t="s">
        <v>94</v>
      </c>
      <c r="AQ25" s="37" t="s">
        <v>74</v>
      </c>
      <c r="AR25" s="3"/>
      <c r="AS25" s="2"/>
      <c r="AT25" s="3"/>
      <c r="AU25" s="3"/>
      <c r="AV25" s="3"/>
      <c r="AW25" s="4"/>
    </row>
    <row r="26" spans="1:49" x14ac:dyDescent="0.25">
      <c r="A26" s="5"/>
      <c r="B26" s="2"/>
      <c r="C26" s="3"/>
      <c r="D26" s="2"/>
      <c r="E26" s="32"/>
      <c r="F26" s="3"/>
      <c r="G26" s="3"/>
      <c r="H26" s="3"/>
      <c r="I26" s="3"/>
      <c r="J26" s="3"/>
      <c r="K26" s="3"/>
      <c r="L26" s="3"/>
      <c r="M26" s="33"/>
      <c r="N26" s="63" t="s">
        <v>374</v>
      </c>
      <c r="O26" s="3"/>
      <c r="P26" s="21"/>
      <c r="Q26" s="24"/>
      <c r="R26" s="21"/>
      <c r="S26" s="24"/>
      <c r="T26" s="21"/>
      <c r="U26" s="3"/>
      <c r="V26" s="21"/>
      <c r="W26" s="3"/>
      <c r="X26" s="3"/>
      <c r="Y26" s="21"/>
      <c r="Z26" s="3"/>
      <c r="AA26" s="21"/>
      <c r="AB26" s="3"/>
      <c r="AC26" s="21"/>
      <c r="AD26" s="3"/>
      <c r="AE26" s="21"/>
      <c r="AF26" s="3"/>
      <c r="AG26" s="3"/>
      <c r="AH26" s="3"/>
      <c r="AI26" s="3"/>
      <c r="AJ26" s="3"/>
      <c r="AK26" s="3"/>
      <c r="AL26" s="3"/>
      <c r="AM26" s="3"/>
      <c r="AN26" s="3"/>
      <c r="AO26" s="31" t="s">
        <v>99</v>
      </c>
      <c r="AP26" s="1" t="s">
        <v>54</v>
      </c>
      <c r="AQ26" s="37" t="s">
        <v>64</v>
      </c>
      <c r="AR26" s="3"/>
      <c r="AS26" s="2"/>
      <c r="AT26" s="3"/>
      <c r="AU26" s="3"/>
      <c r="AV26" s="3"/>
      <c r="AW26" s="4"/>
    </row>
    <row r="27" spans="1:49" x14ac:dyDescent="0.25">
      <c r="A27" s="5"/>
      <c r="B27" s="2"/>
      <c r="C27" s="3"/>
      <c r="D27" s="2"/>
      <c r="E27" s="32"/>
      <c r="F27" s="3"/>
      <c r="G27" s="3"/>
      <c r="H27" s="3"/>
      <c r="I27" s="3"/>
      <c r="J27" s="3"/>
      <c r="K27" s="3"/>
      <c r="L27" s="3"/>
      <c r="M27" s="33"/>
      <c r="N27" s="63" t="s">
        <v>381</v>
      </c>
      <c r="O27" s="3"/>
      <c r="P27" s="21"/>
      <c r="Q27" s="24"/>
      <c r="R27" s="21"/>
      <c r="S27" s="24"/>
      <c r="T27" s="21"/>
      <c r="U27" s="3"/>
      <c r="V27" s="21"/>
      <c r="W27" s="3"/>
      <c r="X27" s="3"/>
      <c r="Y27" s="21"/>
      <c r="Z27" s="3"/>
      <c r="AA27" s="21"/>
      <c r="AB27" s="3"/>
      <c r="AC27" s="21"/>
      <c r="AD27" s="3"/>
      <c r="AE27" s="21"/>
      <c r="AF27" s="3"/>
      <c r="AG27" s="3"/>
      <c r="AH27" s="3"/>
      <c r="AI27" s="3"/>
      <c r="AJ27" s="3"/>
      <c r="AK27" s="3"/>
      <c r="AL27" s="3"/>
      <c r="AM27" s="3"/>
      <c r="AN27" s="3"/>
      <c r="AO27" s="31" t="s">
        <v>100</v>
      </c>
      <c r="AP27" s="1" t="s">
        <v>73</v>
      </c>
      <c r="AQ27" s="37" t="s">
        <v>52</v>
      </c>
      <c r="AR27" s="3"/>
      <c r="AS27" s="2"/>
      <c r="AT27" s="3"/>
      <c r="AU27" s="3"/>
      <c r="AV27" s="3"/>
      <c r="AW27" s="4"/>
    </row>
    <row r="28" spans="1:49" x14ac:dyDescent="0.25">
      <c r="A28" s="5"/>
      <c r="B28" s="2"/>
      <c r="C28" s="3"/>
      <c r="D28" s="2"/>
      <c r="E28" s="32"/>
      <c r="F28" s="3"/>
      <c r="G28" s="3"/>
      <c r="H28" s="3"/>
      <c r="I28" s="3"/>
      <c r="J28" s="3"/>
      <c r="K28" s="3"/>
      <c r="L28" s="3"/>
      <c r="M28" s="33"/>
      <c r="N28" s="3"/>
      <c r="O28" s="3"/>
      <c r="P28" s="21"/>
      <c r="Q28" s="24"/>
      <c r="R28" s="21"/>
      <c r="S28" s="24"/>
      <c r="T28" s="21"/>
      <c r="U28" s="3"/>
      <c r="V28" s="21"/>
      <c r="W28" s="3"/>
      <c r="X28" s="3"/>
      <c r="Y28" s="21"/>
      <c r="Z28" s="3"/>
      <c r="AA28" s="21"/>
      <c r="AB28" s="3"/>
      <c r="AC28" s="21"/>
      <c r="AD28" s="3"/>
      <c r="AE28" s="21"/>
      <c r="AF28" s="3"/>
      <c r="AG28" s="3"/>
      <c r="AH28" s="3"/>
      <c r="AI28" s="3"/>
      <c r="AJ28" s="3"/>
      <c r="AK28" s="3"/>
      <c r="AL28" s="3"/>
      <c r="AM28" s="3"/>
      <c r="AN28" s="3"/>
      <c r="AO28" s="31" t="s">
        <v>101</v>
      </c>
      <c r="AP28" s="1" t="s">
        <v>54</v>
      </c>
      <c r="AQ28" s="37" t="s">
        <v>52</v>
      </c>
      <c r="AR28" s="3"/>
      <c r="AS28" s="2"/>
      <c r="AT28" s="3"/>
      <c r="AU28" s="3"/>
      <c r="AV28" s="3"/>
      <c r="AW28" s="4"/>
    </row>
    <row r="29" spans="1:49" x14ac:dyDescent="0.25">
      <c r="A29" s="5"/>
      <c r="B29" s="2"/>
      <c r="C29" s="3"/>
      <c r="D29" s="2"/>
      <c r="E29" s="32"/>
      <c r="F29" s="3"/>
      <c r="G29" s="3"/>
      <c r="H29" s="3"/>
      <c r="I29" s="3"/>
      <c r="J29" s="3"/>
      <c r="K29" s="3"/>
      <c r="L29" s="3"/>
      <c r="M29" s="33"/>
      <c r="N29" s="3"/>
      <c r="O29" s="3"/>
      <c r="P29" s="21"/>
      <c r="Q29" s="24"/>
      <c r="R29" s="21"/>
      <c r="S29" s="24"/>
      <c r="T29" s="21"/>
      <c r="U29" s="3"/>
      <c r="V29" s="21"/>
      <c r="W29" s="3"/>
      <c r="X29" s="3"/>
      <c r="Y29" s="21"/>
      <c r="Z29" s="3"/>
      <c r="AA29" s="21"/>
      <c r="AB29" s="3"/>
      <c r="AC29" s="21"/>
      <c r="AD29" s="3"/>
      <c r="AE29" s="21"/>
      <c r="AF29" s="3"/>
      <c r="AG29" s="3"/>
      <c r="AH29" s="3"/>
      <c r="AI29" s="3"/>
      <c r="AJ29" s="3"/>
      <c r="AK29" s="3"/>
      <c r="AL29" s="3"/>
      <c r="AM29" s="3"/>
      <c r="AN29" s="3"/>
      <c r="AO29" s="31" t="s">
        <v>102</v>
      </c>
      <c r="AP29" s="1" t="s">
        <v>49</v>
      </c>
      <c r="AQ29" s="37" t="s">
        <v>74</v>
      </c>
      <c r="AR29" s="3"/>
      <c r="AS29" s="2"/>
      <c r="AT29" s="3"/>
      <c r="AU29" s="3"/>
      <c r="AV29" s="3"/>
      <c r="AW29" s="4"/>
    </row>
    <row r="30" spans="1:49" x14ac:dyDescent="0.25">
      <c r="A30" s="5"/>
      <c r="B30" s="2"/>
      <c r="C30" s="3"/>
      <c r="D30" s="2"/>
      <c r="E30" s="32"/>
      <c r="F30" s="3"/>
      <c r="G30" s="3"/>
      <c r="H30" s="3"/>
      <c r="I30" s="3"/>
      <c r="J30" s="3"/>
      <c r="K30" s="3"/>
      <c r="L30" s="3"/>
      <c r="M30" s="33"/>
      <c r="N30" s="3"/>
      <c r="O30" s="3"/>
      <c r="P30" s="21"/>
      <c r="Q30" s="24"/>
      <c r="R30" s="21"/>
      <c r="S30" s="24"/>
      <c r="T30" s="21"/>
      <c r="U30" s="3"/>
      <c r="V30" s="21"/>
      <c r="W30" s="3"/>
      <c r="X30" s="3"/>
      <c r="Y30" s="21"/>
      <c r="Z30" s="3"/>
      <c r="AA30" s="21"/>
      <c r="AB30" s="3"/>
      <c r="AC30" s="21"/>
      <c r="AD30" s="3"/>
      <c r="AE30" s="21"/>
      <c r="AF30" s="3"/>
      <c r="AG30" s="3"/>
      <c r="AH30" s="3"/>
      <c r="AI30" s="3"/>
      <c r="AJ30" s="3"/>
      <c r="AK30" s="3"/>
      <c r="AL30" s="3"/>
      <c r="AM30" s="3"/>
      <c r="AN30" s="3"/>
      <c r="AO30" s="31" t="s">
        <v>103</v>
      </c>
      <c r="AP30" s="1" t="s">
        <v>94</v>
      </c>
      <c r="AQ30" s="37" t="s">
        <v>67</v>
      </c>
      <c r="AR30" s="3"/>
      <c r="AS30" s="2"/>
      <c r="AT30" s="3"/>
      <c r="AU30" s="3"/>
      <c r="AV30" s="3"/>
      <c r="AW30" s="4"/>
    </row>
    <row r="31" spans="1:49" x14ac:dyDescent="0.25">
      <c r="A31" s="5"/>
      <c r="B31" s="2"/>
      <c r="C31" s="3"/>
      <c r="D31" s="2"/>
      <c r="E31" s="32"/>
      <c r="F31" s="3"/>
      <c r="G31" s="3"/>
      <c r="H31" s="3"/>
      <c r="I31" s="3"/>
      <c r="J31" s="3"/>
      <c r="K31" s="3"/>
      <c r="L31" s="3"/>
      <c r="M31" s="33"/>
      <c r="N31" s="3"/>
      <c r="O31" s="3"/>
      <c r="P31" s="21"/>
      <c r="Q31" s="24"/>
      <c r="R31" s="21"/>
      <c r="S31" s="24"/>
      <c r="T31" s="21"/>
      <c r="U31" s="3"/>
      <c r="V31" s="21"/>
      <c r="W31" s="3"/>
      <c r="X31" s="3"/>
      <c r="Y31" s="21"/>
      <c r="Z31" s="3"/>
      <c r="AA31" s="21"/>
      <c r="AB31" s="3"/>
      <c r="AC31" s="21"/>
      <c r="AD31" s="3"/>
      <c r="AE31" s="21"/>
      <c r="AF31" s="3"/>
      <c r="AG31" s="3"/>
      <c r="AH31" s="3"/>
      <c r="AI31" s="3"/>
      <c r="AJ31" s="3"/>
      <c r="AK31" s="3"/>
      <c r="AL31" s="3"/>
      <c r="AM31" s="3"/>
      <c r="AN31" s="3"/>
      <c r="AO31" s="31" t="s">
        <v>104</v>
      </c>
      <c r="AP31" s="1" t="s">
        <v>105</v>
      </c>
      <c r="AQ31" s="37" t="s">
        <v>88</v>
      </c>
      <c r="AR31" s="3"/>
      <c r="AS31" s="2"/>
      <c r="AT31" s="3"/>
      <c r="AU31" s="3"/>
      <c r="AV31" s="3"/>
      <c r="AW31" s="4"/>
    </row>
    <row r="32" spans="1:49" x14ac:dyDescent="0.25">
      <c r="A32" s="5"/>
      <c r="B32" s="2"/>
      <c r="C32" s="3"/>
      <c r="D32" s="2"/>
      <c r="E32" s="32"/>
      <c r="F32" s="3"/>
      <c r="G32" s="3"/>
      <c r="H32" s="3"/>
      <c r="I32" s="3"/>
      <c r="J32" s="3"/>
      <c r="K32" s="3"/>
      <c r="L32" s="3"/>
      <c r="M32" s="33"/>
      <c r="N32" s="3"/>
      <c r="O32" s="3"/>
      <c r="P32" s="21"/>
      <c r="Q32" s="24"/>
      <c r="R32" s="21"/>
      <c r="S32" s="24"/>
      <c r="T32" s="21"/>
      <c r="U32" s="3"/>
      <c r="V32" s="21"/>
      <c r="W32" s="3"/>
      <c r="X32" s="3"/>
      <c r="Y32" s="21"/>
      <c r="Z32" s="3"/>
      <c r="AA32" s="21"/>
      <c r="AB32" s="3"/>
      <c r="AC32" s="21"/>
      <c r="AD32" s="3"/>
      <c r="AE32" s="21"/>
      <c r="AF32" s="3"/>
      <c r="AG32" s="3"/>
      <c r="AH32" s="3"/>
      <c r="AI32" s="3"/>
      <c r="AJ32" s="3"/>
      <c r="AK32" s="3"/>
      <c r="AL32" s="3"/>
      <c r="AM32" s="3"/>
      <c r="AN32" s="3"/>
      <c r="AO32" s="31" t="s">
        <v>106</v>
      </c>
      <c r="AP32" s="1" t="s">
        <v>94</v>
      </c>
      <c r="AQ32" s="37" t="s">
        <v>76</v>
      </c>
      <c r="AR32" s="3"/>
      <c r="AS32" s="2"/>
      <c r="AT32" s="3"/>
      <c r="AU32" s="3"/>
      <c r="AV32" s="3"/>
      <c r="AW32" s="4"/>
    </row>
    <row r="33" spans="1:49" x14ac:dyDescent="0.25">
      <c r="A33" s="5"/>
      <c r="B33" s="2"/>
      <c r="C33" s="3"/>
      <c r="D33" s="2"/>
      <c r="E33" s="32"/>
      <c r="F33" s="3"/>
      <c r="G33" s="3"/>
      <c r="H33" s="3"/>
      <c r="I33" s="3"/>
      <c r="J33" s="3"/>
      <c r="K33" s="3"/>
      <c r="L33" s="3"/>
      <c r="M33" s="33"/>
      <c r="N33" s="3"/>
      <c r="O33" s="3"/>
      <c r="P33" s="21"/>
      <c r="Q33" s="24"/>
      <c r="R33" s="21"/>
      <c r="S33" s="24"/>
      <c r="T33" s="21"/>
      <c r="U33" s="3"/>
      <c r="V33" s="21"/>
      <c r="W33" s="3"/>
      <c r="X33" s="3"/>
      <c r="Y33" s="21"/>
      <c r="Z33" s="3"/>
      <c r="AA33" s="21"/>
      <c r="AB33" s="3"/>
      <c r="AC33" s="21"/>
      <c r="AD33" s="3"/>
      <c r="AE33" s="21"/>
      <c r="AF33" s="3"/>
      <c r="AG33" s="3"/>
      <c r="AH33" s="3"/>
      <c r="AI33" s="3"/>
      <c r="AJ33" s="3"/>
      <c r="AK33" s="3"/>
      <c r="AL33" s="3"/>
      <c r="AM33" s="3"/>
      <c r="AN33" s="3"/>
      <c r="AO33" s="31" t="s">
        <v>107</v>
      </c>
      <c r="AP33" s="1" t="s">
        <v>108</v>
      </c>
      <c r="AQ33" s="37" t="s">
        <v>109</v>
      </c>
      <c r="AR33" s="3"/>
      <c r="AS33" s="2"/>
      <c r="AT33" s="3"/>
      <c r="AU33" s="3"/>
      <c r="AV33" s="3"/>
      <c r="AW33" s="4"/>
    </row>
    <row r="34" spans="1:49" x14ac:dyDescent="0.25">
      <c r="A34" s="5"/>
      <c r="B34" s="2"/>
      <c r="C34" s="3"/>
      <c r="D34" s="2"/>
      <c r="E34" s="32"/>
      <c r="F34" s="3"/>
      <c r="G34" s="3"/>
      <c r="H34" s="3"/>
      <c r="I34" s="3"/>
      <c r="J34" s="3"/>
      <c r="K34" s="3"/>
      <c r="L34" s="3"/>
      <c r="M34" s="33"/>
      <c r="N34" s="3"/>
      <c r="O34" s="3"/>
      <c r="P34" s="21"/>
      <c r="Q34" s="24"/>
      <c r="R34" s="21"/>
      <c r="S34" s="24"/>
      <c r="T34" s="21"/>
      <c r="U34" s="3"/>
      <c r="V34" s="21"/>
      <c r="W34" s="3"/>
      <c r="X34" s="3"/>
      <c r="Y34" s="21"/>
      <c r="Z34" s="3"/>
      <c r="AA34" s="21"/>
      <c r="AB34" s="3"/>
      <c r="AC34" s="21"/>
      <c r="AD34" s="3"/>
      <c r="AE34" s="21"/>
      <c r="AF34" s="3"/>
      <c r="AG34" s="3"/>
      <c r="AH34" s="3"/>
      <c r="AI34" s="3"/>
      <c r="AJ34" s="3"/>
      <c r="AK34" s="3"/>
      <c r="AL34" s="3"/>
      <c r="AM34" s="3"/>
      <c r="AN34" s="3"/>
      <c r="AO34" s="31" t="s">
        <v>110</v>
      </c>
      <c r="AP34" s="1" t="s">
        <v>58</v>
      </c>
      <c r="AQ34" s="37" t="s">
        <v>111</v>
      </c>
      <c r="AR34" s="3"/>
      <c r="AS34" s="2"/>
      <c r="AT34" s="3"/>
      <c r="AU34" s="3"/>
      <c r="AV34" s="3"/>
      <c r="AW34" s="4"/>
    </row>
    <row r="35" spans="1:49" x14ac:dyDescent="0.25">
      <c r="A35" s="5"/>
      <c r="B35" s="2"/>
      <c r="C35" s="3"/>
      <c r="D35" s="2"/>
      <c r="E35" s="32"/>
      <c r="F35" s="3"/>
      <c r="G35" s="3"/>
      <c r="H35" s="3"/>
      <c r="I35" s="3"/>
      <c r="J35" s="3"/>
      <c r="K35" s="3"/>
      <c r="L35" s="3"/>
      <c r="M35" s="33"/>
      <c r="N35" s="3"/>
      <c r="O35" s="3"/>
      <c r="P35" s="21"/>
      <c r="Q35" s="24"/>
      <c r="R35" s="21"/>
      <c r="S35" s="24"/>
      <c r="T35" s="21"/>
      <c r="U35" s="3"/>
      <c r="V35" s="21"/>
      <c r="W35" s="3"/>
      <c r="X35" s="3"/>
      <c r="Y35" s="21"/>
      <c r="Z35" s="3"/>
      <c r="AA35" s="21"/>
      <c r="AB35" s="3"/>
      <c r="AC35" s="21"/>
      <c r="AD35" s="3"/>
      <c r="AE35" s="21"/>
      <c r="AF35" s="3"/>
      <c r="AG35" s="3"/>
      <c r="AH35" s="3"/>
      <c r="AI35" s="3"/>
      <c r="AJ35" s="3"/>
      <c r="AK35" s="3"/>
      <c r="AL35" s="3"/>
      <c r="AM35" s="3"/>
      <c r="AN35" s="3"/>
      <c r="AO35" s="31" t="s">
        <v>112</v>
      </c>
      <c r="AP35" s="1" t="s">
        <v>51</v>
      </c>
      <c r="AQ35" s="37" t="s">
        <v>58</v>
      </c>
      <c r="AR35" s="3"/>
      <c r="AS35" s="2"/>
      <c r="AT35" s="3"/>
      <c r="AU35" s="3"/>
      <c r="AV35" s="3"/>
      <c r="AW35" s="4"/>
    </row>
    <row r="36" spans="1:49" x14ac:dyDescent="0.25">
      <c r="A36" s="5"/>
      <c r="B36" s="2"/>
      <c r="C36" s="3"/>
      <c r="D36" s="2"/>
      <c r="E36" s="32"/>
      <c r="F36" s="3"/>
      <c r="G36" s="3"/>
      <c r="H36" s="3"/>
      <c r="I36" s="3"/>
      <c r="J36" s="3"/>
      <c r="K36" s="3"/>
      <c r="L36" s="3"/>
      <c r="M36" s="33"/>
      <c r="N36" s="3"/>
      <c r="O36" s="3"/>
      <c r="P36" s="21"/>
      <c r="Q36" s="24"/>
      <c r="R36" s="21"/>
      <c r="S36" s="24"/>
      <c r="T36" s="21"/>
      <c r="U36" s="3"/>
      <c r="V36" s="21"/>
      <c r="W36" s="3"/>
      <c r="X36" s="3"/>
      <c r="Y36" s="21"/>
      <c r="Z36" s="3"/>
      <c r="AA36" s="21"/>
      <c r="AB36" s="3"/>
      <c r="AC36" s="21"/>
      <c r="AD36" s="3"/>
      <c r="AE36" s="21"/>
      <c r="AF36" s="3"/>
      <c r="AG36" s="3"/>
      <c r="AH36" s="3"/>
      <c r="AI36" s="3"/>
      <c r="AJ36" s="3"/>
      <c r="AK36" s="3"/>
      <c r="AL36" s="3"/>
      <c r="AM36" s="3"/>
      <c r="AN36" s="3"/>
      <c r="AO36" s="31" t="s">
        <v>113</v>
      </c>
      <c r="AP36" s="1" t="s">
        <v>51</v>
      </c>
      <c r="AQ36" s="37" t="s">
        <v>74</v>
      </c>
      <c r="AR36" s="3"/>
      <c r="AS36" s="2"/>
      <c r="AT36" s="3"/>
      <c r="AU36" s="3"/>
      <c r="AV36" s="3"/>
      <c r="AW36" s="4"/>
    </row>
    <row r="37" spans="1:49" x14ac:dyDescent="0.25">
      <c r="A37" s="5"/>
      <c r="B37" s="2"/>
      <c r="C37" s="3"/>
      <c r="D37" s="2"/>
      <c r="E37" s="32"/>
      <c r="F37" s="3"/>
      <c r="G37" s="3"/>
      <c r="H37" s="3"/>
      <c r="I37" s="3"/>
      <c r="J37" s="3"/>
      <c r="K37" s="3"/>
      <c r="L37" s="3"/>
      <c r="M37" s="33"/>
      <c r="N37" s="3"/>
      <c r="O37" s="3"/>
      <c r="P37" s="21"/>
      <c r="Q37" s="24"/>
      <c r="R37" s="21"/>
      <c r="S37" s="24"/>
      <c r="T37" s="21"/>
      <c r="U37" s="3"/>
      <c r="V37" s="21"/>
      <c r="W37" s="3"/>
      <c r="X37" s="3"/>
      <c r="Y37" s="21"/>
      <c r="Z37" s="3"/>
      <c r="AA37" s="21"/>
      <c r="AB37" s="3"/>
      <c r="AC37" s="21"/>
      <c r="AD37" s="3"/>
      <c r="AE37" s="21"/>
      <c r="AF37" s="3"/>
      <c r="AG37" s="3"/>
      <c r="AH37" s="3"/>
      <c r="AI37" s="3"/>
      <c r="AJ37" s="3"/>
      <c r="AK37" s="3"/>
      <c r="AL37" s="3"/>
      <c r="AM37" s="3"/>
      <c r="AN37" s="3"/>
      <c r="AO37" s="31" t="s">
        <v>114</v>
      </c>
      <c r="AP37" s="1" t="s">
        <v>115</v>
      </c>
      <c r="AQ37" s="37" t="s">
        <v>116</v>
      </c>
      <c r="AR37" s="3"/>
      <c r="AS37" s="2"/>
      <c r="AT37" s="3"/>
      <c r="AU37" s="3"/>
      <c r="AV37" s="3"/>
      <c r="AW37" s="4"/>
    </row>
    <row r="38" spans="1:49" x14ac:dyDescent="0.25">
      <c r="A38" s="5"/>
      <c r="B38" s="2"/>
      <c r="C38" s="3"/>
      <c r="D38" s="2"/>
      <c r="E38" s="32"/>
      <c r="F38" s="3"/>
      <c r="G38" s="3"/>
      <c r="H38" s="3"/>
      <c r="I38" s="3"/>
      <c r="J38" s="3"/>
      <c r="K38" s="3"/>
      <c r="L38" s="3"/>
      <c r="M38" s="33"/>
      <c r="N38" s="3"/>
      <c r="O38" s="3"/>
      <c r="P38" s="21"/>
      <c r="Q38" s="24"/>
      <c r="R38" s="21"/>
      <c r="S38" s="24"/>
      <c r="T38" s="21"/>
      <c r="U38" s="3"/>
      <c r="V38" s="21"/>
      <c r="W38" s="3"/>
      <c r="X38" s="3"/>
      <c r="Y38" s="21"/>
      <c r="Z38" s="3"/>
      <c r="AA38" s="21"/>
      <c r="AB38" s="3"/>
      <c r="AC38" s="21"/>
      <c r="AD38" s="3"/>
      <c r="AE38" s="21"/>
      <c r="AF38" s="3"/>
      <c r="AG38" s="3"/>
      <c r="AH38" s="3"/>
      <c r="AI38" s="3"/>
      <c r="AJ38" s="3"/>
      <c r="AK38" s="3"/>
      <c r="AL38" s="3"/>
      <c r="AM38" s="3"/>
      <c r="AN38" s="3"/>
      <c r="AO38" s="31" t="s">
        <v>117</v>
      </c>
      <c r="AP38" s="1" t="s">
        <v>73</v>
      </c>
      <c r="AQ38" s="37" t="s">
        <v>49</v>
      </c>
      <c r="AR38" s="3"/>
      <c r="AS38" s="3"/>
      <c r="AT38" s="3"/>
      <c r="AU38" s="3"/>
      <c r="AV38" s="3"/>
      <c r="AW38" s="4"/>
    </row>
    <row r="39" spans="1:49" x14ac:dyDescent="0.25">
      <c r="A39" s="5"/>
      <c r="B39" s="2"/>
      <c r="C39" s="3"/>
      <c r="D39" s="2"/>
      <c r="E39" s="32"/>
      <c r="F39" s="3"/>
      <c r="G39" s="3"/>
      <c r="H39" s="3"/>
      <c r="I39" s="3"/>
      <c r="J39" s="3"/>
      <c r="K39" s="3"/>
      <c r="L39" s="3"/>
      <c r="M39" s="33"/>
      <c r="N39" s="3"/>
      <c r="O39" s="3"/>
      <c r="P39" s="21"/>
      <c r="Q39" s="24"/>
      <c r="R39" s="21"/>
      <c r="S39" s="24"/>
      <c r="T39" s="21"/>
      <c r="U39" s="3"/>
      <c r="V39" s="21"/>
      <c r="W39" s="3"/>
      <c r="X39" s="3"/>
      <c r="Y39" s="21"/>
      <c r="Z39" s="3"/>
      <c r="AA39" s="21"/>
      <c r="AB39" s="3"/>
      <c r="AC39" s="21"/>
      <c r="AD39" s="3"/>
      <c r="AE39" s="21"/>
      <c r="AF39" s="3"/>
      <c r="AG39" s="3"/>
      <c r="AH39" s="3"/>
      <c r="AI39" s="3"/>
      <c r="AJ39" s="3"/>
      <c r="AK39" s="3"/>
      <c r="AL39" s="3"/>
      <c r="AM39" s="3"/>
      <c r="AN39" s="3"/>
      <c r="AO39" s="31" t="s">
        <v>118</v>
      </c>
      <c r="AP39" s="1" t="s">
        <v>63</v>
      </c>
      <c r="AQ39" s="37" t="s">
        <v>71</v>
      </c>
      <c r="AR39" s="3"/>
      <c r="AS39" s="3"/>
      <c r="AT39" s="3"/>
      <c r="AU39" s="3"/>
      <c r="AV39" s="3"/>
      <c r="AW39" s="4"/>
    </row>
    <row r="40" spans="1:49" x14ac:dyDescent="0.25">
      <c r="A40" s="5"/>
      <c r="B40" s="2"/>
      <c r="C40" s="3"/>
      <c r="D40" s="2"/>
      <c r="E40" s="32"/>
      <c r="F40" s="3"/>
      <c r="G40" s="3"/>
      <c r="H40" s="3"/>
      <c r="I40" s="3"/>
      <c r="J40" s="3"/>
      <c r="K40" s="3"/>
      <c r="L40" s="3"/>
      <c r="M40" s="33"/>
      <c r="N40" s="3"/>
      <c r="O40" s="3"/>
      <c r="P40" s="21"/>
      <c r="Q40" s="24"/>
      <c r="R40" s="21"/>
      <c r="S40" s="24"/>
      <c r="T40" s="21"/>
      <c r="U40" s="3"/>
      <c r="V40" s="21"/>
      <c r="W40" s="3"/>
      <c r="X40" s="3"/>
      <c r="Y40" s="21"/>
      <c r="Z40" s="3"/>
      <c r="AA40" s="21"/>
      <c r="AB40" s="3"/>
      <c r="AC40" s="21"/>
      <c r="AD40" s="3"/>
      <c r="AE40" s="21"/>
      <c r="AF40" s="3"/>
      <c r="AG40" s="3"/>
      <c r="AH40" s="3"/>
      <c r="AI40" s="3"/>
      <c r="AJ40" s="3"/>
      <c r="AK40" s="3"/>
      <c r="AL40" s="3"/>
      <c r="AM40" s="3"/>
      <c r="AN40" s="3"/>
      <c r="AO40" s="31" t="s">
        <v>119</v>
      </c>
      <c r="AP40" s="1" t="s">
        <v>51</v>
      </c>
      <c r="AQ40" s="37" t="s">
        <v>61</v>
      </c>
      <c r="AR40" s="3"/>
      <c r="AS40" s="3"/>
      <c r="AT40" s="3"/>
      <c r="AU40" s="3"/>
      <c r="AV40" s="3"/>
      <c r="AW40" s="4"/>
    </row>
    <row r="41" spans="1:49" x14ac:dyDescent="0.25">
      <c r="A41" s="5"/>
      <c r="B41" s="2"/>
      <c r="C41" s="3"/>
      <c r="D41" s="2"/>
      <c r="E41" s="32"/>
      <c r="F41" s="3"/>
      <c r="G41" s="3"/>
      <c r="H41" s="3"/>
      <c r="I41" s="3"/>
      <c r="J41" s="3"/>
      <c r="K41" s="3"/>
      <c r="L41" s="3"/>
      <c r="M41" s="33"/>
      <c r="N41" s="3"/>
      <c r="O41" s="3"/>
      <c r="P41" s="21"/>
      <c r="Q41" s="24"/>
      <c r="R41" s="21"/>
      <c r="S41" s="24"/>
      <c r="T41" s="21"/>
      <c r="U41" s="3"/>
      <c r="V41" s="21"/>
      <c r="W41" s="3"/>
      <c r="X41" s="3"/>
      <c r="Y41" s="21"/>
      <c r="Z41" s="3"/>
      <c r="AA41" s="21"/>
      <c r="AB41" s="3"/>
      <c r="AC41" s="21"/>
      <c r="AD41" s="3"/>
      <c r="AE41" s="21"/>
      <c r="AF41" s="3"/>
      <c r="AG41" s="3"/>
      <c r="AH41" s="3"/>
      <c r="AI41" s="3"/>
      <c r="AJ41" s="3"/>
      <c r="AK41" s="3"/>
      <c r="AL41" s="3"/>
      <c r="AM41" s="3"/>
      <c r="AN41" s="3"/>
      <c r="AO41" s="31" t="s">
        <v>120</v>
      </c>
      <c r="AP41" s="1" t="s">
        <v>121</v>
      </c>
      <c r="AQ41" s="37" t="s">
        <v>88</v>
      </c>
      <c r="AR41" s="3"/>
      <c r="AS41" s="3"/>
      <c r="AT41" s="3"/>
      <c r="AU41" s="3"/>
      <c r="AV41" s="3"/>
      <c r="AW41" s="4"/>
    </row>
    <row r="42" spans="1:49" x14ac:dyDescent="0.25">
      <c r="A42" s="5"/>
      <c r="B42" s="2"/>
      <c r="C42" s="3"/>
      <c r="D42" s="2"/>
      <c r="E42" s="32"/>
      <c r="F42" s="3"/>
      <c r="G42" s="3"/>
      <c r="H42" s="3"/>
      <c r="I42" s="3"/>
      <c r="J42" s="3"/>
      <c r="K42" s="3"/>
      <c r="L42" s="3"/>
      <c r="M42" s="33"/>
      <c r="N42" s="3"/>
      <c r="O42" s="3"/>
      <c r="P42" s="21"/>
      <c r="Q42" s="24"/>
      <c r="R42" s="21"/>
      <c r="S42" s="24"/>
      <c r="T42" s="21"/>
      <c r="U42" s="3"/>
      <c r="V42" s="21"/>
      <c r="W42" s="3"/>
      <c r="X42" s="3"/>
      <c r="Y42" s="21"/>
      <c r="Z42" s="3"/>
      <c r="AA42" s="21"/>
      <c r="AB42" s="3"/>
      <c r="AC42" s="21"/>
      <c r="AD42" s="3"/>
      <c r="AE42" s="21"/>
      <c r="AF42" s="3"/>
      <c r="AG42" s="3"/>
      <c r="AH42" s="3"/>
      <c r="AI42" s="3"/>
      <c r="AJ42" s="3"/>
      <c r="AK42" s="3"/>
      <c r="AL42" s="3"/>
      <c r="AM42" s="3"/>
      <c r="AN42" s="3"/>
      <c r="AO42" s="31" t="s">
        <v>122</v>
      </c>
      <c r="AP42" s="1" t="s">
        <v>51</v>
      </c>
      <c r="AQ42" s="37" t="s">
        <v>64</v>
      </c>
      <c r="AR42" s="3"/>
      <c r="AS42" s="3"/>
      <c r="AT42" s="3"/>
      <c r="AU42" s="3"/>
      <c r="AV42" s="3"/>
      <c r="AW42" s="4"/>
    </row>
    <row r="43" spans="1:49" x14ac:dyDescent="0.25">
      <c r="A43" s="5"/>
      <c r="B43" s="2"/>
      <c r="C43" s="3"/>
      <c r="D43" s="2"/>
      <c r="E43" s="32"/>
      <c r="F43" s="3"/>
      <c r="G43" s="3"/>
      <c r="H43" s="3"/>
      <c r="I43" s="3"/>
      <c r="J43" s="3"/>
      <c r="K43" s="3"/>
      <c r="L43" s="3"/>
      <c r="M43" s="33"/>
      <c r="N43" s="3"/>
      <c r="O43" s="3"/>
      <c r="P43" s="21"/>
      <c r="Q43" s="24"/>
      <c r="R43" s="21"/>
      <c r="S43" s="24"/>
      <c r="T43" s="21"/>
      <c r="U43" s="3"/>
      <c r="V43" s="21"/>
      <c r="W43" s="3"/>
      <c r="X43" s="3"/>
      <c r="Y43" s="21"/>
      <c r="Z43" s="3"/>
      <c r="AA43" s="21"/>
      <c r="AB43" s="3"/>
      <c r="AC43" s="21"/>
      <c r="AD43" s="3"/>
      <c r="AE43" s="21"/>
      <c r="AF43" s="3"/>
      <c r="AG43" s="3"/>
      <c r="AH43" s="3"/>
      <c r="AI43" s="3"/>
      <c r="AJ43" s="3"/>
      <c r="AK43" s="3"/>
      <c r="AL43" s="3"/>
      <c r="AM43" s="3"/>
      <c r="AN43" s="3"/>
      <c r="AO43" s="31" t="s">
        <v>123</v>
      </c>
      <c r="AP43" s="1" t="s">
        <v>115</v>
      </c>
      <c r="AQ43" s="37" t="s">
        <v>124</v>
      </c>
      <c r="AR43" s="3"/>
      <c r="AS43" s="3"/>
      <c r="AT43" s="3"/>
      <c r="AU43" s="3"/>
      <c r="AV43" s="3"/>
      <c r="AW43" s="4"/>
    </row>
    <row r="44" spans="1:49" x14ac:dyDescent="0.25">
      <c r="A44" s="5"/>
      <c r="B44" s="2"/>
      <c r="C44" s="3"/>
      <c r="D44" s="2"/>
      <c r="E44" s="32"/>
      <c r="F44" s="3"/>
      <c r="G44" s="3"/>
      <c r="H44" s="3"/>
      <c r="I44" s="3"/>
      <c r="J44" s="3"/>
      <c r="K44" s="3"/>
      <c r="L44" s="3"/>
      <c r="M44" s="33"/>
      <c r="N44" s="3"/>
      <c r="O44" s="3"/>
      <c r="P44" s="21"/>
      <c r="Q44" s="24"/>
      <c r="R44" s="21"/>
      <c r="S44" s="24"/>
      <c r="T44" s="21"/>
      <c r="U44" s="3"/>
      <c r="V44" s="21"/>
      <c r="W44" s="3"/>
      <c r="X44" s="3"/>
      <c r="Y44" s="21"/>
      <c r="Z44" s="3"/>
      <c r="AA44" s="21"/>
      <c r="AB44" s="3"/>
      <c r="AC44" s="21"/>
      <c r="AD44" s="3"/>
      <c r="AE44" s="21"/>
      <c r="AF44" s="3"/>
      <c r="AG44" s="3"/>
      <c r="AH44" s="3"/>
      <c r="AI44" s="3"/>
      <c r="AJ44" s="3"/>
      <c r="AK44" s="3"/>
      <c r="AL44" s="3"/>
      <c r="AM44" s="3"/>
      <c r="AN44" s="3"/>
      <c r="AO44" s="31" t="s">
        <v>125</v>
      </c>
      <c r="AP44" s="1" t="s">
        <v>51</v>
      </c>
      <c r="AQ44" s="37" t="s">
        <v>67</v>
      </c>
      <c r="AR44" s="3"/>
      <c r="AS44" s="3"/>
      <c r="AT44" s="3"/>
      <c r="AU44" s="3"/>
      <c r="AV44" s="3"/>
      <c r="AW44" s="4"/>
    </row>
    <row r="45" spans="1:49" x14ac:dyDescent="0.25">
      <c r="A45" s="5"/>
      <c r="B45" s="2"/>
      <c r="C45" s="3"/>
      <c r="D45" s="2"/>
      <c r="E45" s="32"/>
      <c r="F45" s="3"/>
      <c r="G45" s="3"/>
      <c r="H45" s="3"/>
      <c r="I45" s="3"/>
      <c r="J45" s="3"/>
      <c r="K45" s="3"/>
      <c r="L45" s="3"/>
      <c r="M45" s="33"/>
      <c r="N45" s="3"/>
      <c r="O45" s="3"/>
      <c r="P45" s="21"/>
      <c r="Q45" s="24"/>
      <c r="R45" s="21"/>
      <c r="S45" s="24"/>
      <c r="T45" s="21"/>
      <c r="U45" s="3"/>
      <c r="V45" s="21"/>
      <c r="W45" s="3"/>
      <c r="X45" s="3"/>
      <c r="Y45" s="21"/>
      <c r="Z45" s="3"/>
      <c r="AA45" s="21"/>
      <c r="AB45" s="3"/>
      <c r="AC45" s="21"/>
      <c r="AD45" s="3"/>
      <c r="AE45" s="21"/>
      <c r="AF45" s="3"/>
      <c r="AG45" s="3"/>
      <c r="AH45" s="3"/>
      <c r="AI45" s="3"/>
      <c r="AJ45" s="3"/>
      <c r="AK45" s="3"/>
      <c r="AL45" s="3"/>
      <c r="AM45" s="3"/>
      <c r="AN45" s="3"/>
      <c r="AO45" s="31" t="s">
        <v>126</v>
      </c>
      <c r="AP45" s="1" t="s">
        <v>48</v>
      </c>
      <c r="AQ45" s="37" t="s">
        <v>52</v>
      </c>
      <c r="AR45" s="3"/>
      <c r="AS45" s="3"/>
      <c r="AT45" s="3"/>
      <c r="AU45" s="3"/>
      <c r="AV45" s="3"/>
      <c r="AW45" s="4"/>
    </row>
    <row r="46" spans="1:49" x14ac:dyDescent="0.25">
      <c r="A46" s="5"/>
      <c r="B46" s="2"/>
      <c r="C46" s="3"/>
      <c r="D46" s="2"/>
      <c r="E46" s="32"/>
      <c r="F46" s="3"/>
      <c r="G46" s="3"/>
      <c r="H46" s="3"/>
      <c r="I46" s="3"/>
      <c r="J46" s="3"/>
      <c r="K46" s="3"/>
      <c r="L46" s="3"/>
      <c r="M46" s="33"/>
      <c r="N46" s="3"/>
      <c r="O46" s="3"/>
      <c r="P46" s="21"/>
      <c r="Q46" s="24"/>
      <c r="R46" s="21"/>
      <c r="S46" s="24"/>
      <c r="T46" s="21"/>
      <c r="U46" s="3"/>
      <c r="V46" s="21"/>
      <c r="W46" s="3"/>
      <c r="X46" s="3"/>
      <c r="Y46" s="21"/>
      <c r="Z46" s="3"/>
      <c r="AA46" s="21"/>
      <c r="AB46" s="3"/>
      <c r="AC46" s="21"/>
      <c r="AD46" s="3"/>
      <c r="AE46" s="21"/>
      <c r="AF46" s="3"/>
      <c r="AG46" s="3"/>
      <c r="AH46" s="3"/>
      <c r="AI46" s="3"/>
      <c r="AJ46" s="3"/>
      <c r="AK46" s="3"/>
      <c r="AL46" s="3"/>
      <c r="AM46" s="3"/>
      <c r="AN46" s="3"/>
      <c r="AO46" s="31" t="s">
        <v>127</v>
      </c>
      <c r="AP46" s="1" t="s">
        <v>48</v>
      </c>
      <c r="AQ46" s="37" t="s">
        <v>69</v>
      </c>
      <c r="AR46" s="3"/>
      <c r="AS46" s="3"/>
      <c r="AT46" s="3"/>
      <c r="AU46" s="3"/>
      <c r="AV46" s="3"/>
      <c r="AW46" s="4"/>
    </row>
    <row r="47" spans="1:49" x14ac:dyDescent="0.25">
      <c r="A47" s="5"/>
      <c r="B47" s="2"/>
      <c r="C47" s="3"/>
      <c r="D47" s="2"/>
      <c r="E47" s="32"/>
      <c r="F47" s="3"/>
      <c r="G47" s="3"/>
      <c r="H47" s="3"/>
      <c r="I47" s="3"/>
      <c r="J47" s="3"/>
      <c r="K47" s="3"/>
      <c r="L47" s="3"/>
      <c r="M47" s="33"/>
      <c r="N47" s="3"/>
      <c r="O47" s="3"/>
      <c r="P47" s="21"/>
      <c r="Q47" s="24"/>
      <c r="R47" s="21"/>
      <c r="S47" s="24"/>
      <c r="T47" s="21"/>
      <c r="U47" s="3"/>
      <c r="V47" s="21"/>
      <c r="W47" s="3"/>
      <c r="X47" s="3"/>
      <c r="Y47" s="21"/>
      <c r="Z47" s="3"/>
      <c r="AA47" s="21"/>
      <c r="AB47" s="3"/>
      <c r="AC47" s="21"/>
      <c r="AD47" s="3"/>
      <c r="AE47" s="21"/>
      <c r="AF47" s="3"/>
      <c r="AG47" s="3"/>
      <c r="AH47" s="3"/>
      <c r="AI47" s="3"/>
      <c r="AJ47" s="3"/>
      <c r="AK47" s="3"/>
      <c r="AL47" s="3"/>
      <c r="AM47" s="3"/>
      <c r="AN47" s="3"/>
      <c r="AO47" s="31" t="s">
        <v>128</v>
      </c>
      <c r="AP47" s="1" t="s">
        <v>48</v>
      </c>
      <c r="AQ47" s="37" t="s">
        <v>129</v>
      </c>
      <c r="AR47" s="3"/>
      <c r="AS47" s="3"/>
      <c r="AT47" s="3"/>
      <c r="AU47" s="3"/>
      <c r="AV47" s="3"/>
      <c r="AW47" s="4"/>
    </row>
    <row r="48" spans="1:49" x14ac:dyDescent="0.25">
      <c r="A48" s="5"/>
      <c r="B48" s="2"/>
      <c r="C48" s="3"/>
      <c r="D48" s="2"/>
      <c r="E48" s="32"/>
      <c r="F48" s="3"/>
      <c r="G48" s="3"/>
      <c r="H48" s="3"/>
      <c r="I48" s="3"/>
      <c r="J48" s="3"/>
      <c r="K48" s="3"/>
      <c r="L48" s="3"/>
      <c r="M48" s="33"/>
      <c r="N48" s="3"/>
      <c r="O48" s="3"/>
      <c r="P48" s="21"/>
      <c r="Q48" s="24"/>
      <c r="R48" s="21"/>
      <c r="S48" s="24"/>
      <c r="T48" s="21"/>
      <c r="U48" s="3"/>
      <c r="V48" s="21"/>
      <c r="W48" s="3"/>
      <c r="X48" s="3"/>
      <c r="Y48" s="21"/>
      <c r="Z48" s="3"/>
      <c r="AA48" s="21"/>
      <c r="AB48" s="3"/>
      <c r="AC48" s="21"/>
      <c r="AD48" s="3"/>
      <c r="AE48" s="21"/>
      <c r="AF48" s="3"/>
      <c r="AG48" s="3"/>
      <c r="AH48" s="3"/>
      <c r="AI48" s="3"/>
      <c r="AJ48" s="3"/>
      <c r="AK48" s="3"/>
      <c r="AL48" s="3"/>
      <c r="AM48" s="3"/>
      <c r="AN48" s="3"/>
      <c r="AO48" s="31" t="s">
        <v>130</v>
      </c>
      <c r="AP48" s="1" t="s">
        <v>48</v>
      </c>
      <c r="AQ48" s="37" t="s">
        <v>131</v>
      </c>
      <c r="AR48" s="3"/>
      <c r="AS48" s="3"/>
      <c r="AT48" s="3"/>
      <c r="AU48" s="3"/>
      <c r="AV48" s="3"/>
      <c r="AW48" s="4"/>
    </row>
    <row r="49" spans="1:49" x14ac:dyDescent="0.25">
      <c r="A49" s="5"/>
      <c r="B49" s="2"/>
      <c r="C49" s="3"/>
      <c r="D49" s="2"/>
      <c r="E49" s="32"/>
      <c r="F49" s="3"/>
      <c r="G49" s="3"/>
      <c r="H49" s="3"/>
      <c r="I49" s="3"/>
      <c r="J49" s="3"/>
      <c r="K49" s="3"/>
      <c r="L49" s="3"/>
      <c r="M49" s="33"/>
      <c r="N49" s="3"/>
      <c r="O49" s="3"/>
      <c r="P49" s="21"/>
      <c r="Q49" s="24"/>
      <c r="R49" s="21"/>
      <c r="S49" s="24"/>
      <c r="T49" s="21"/>
      <c r="U49" s="3"/>
      <c r="V49" s="21"/>
      <c r="W49" s="3"/>
      <c r="X49" s="3"/>
      <c r="Y49" s="21"/>
      <c r="Z49" s="3"/>
      <c r="AA49" s="21"/>
      <c r="AB49" s="3"/>
      <c r="AC49" s="21"/>
      <c r="AD49" s="3"/>
      <c r="AE49" s="21"/>
      <c r="AF49" s="3"/>
      <c r="AG49" s="3"/>
      <c r="AH49" s="3"/>
      <c r="AI49" s="3"/>
      <c r="AJ49" s="3"/>
      <c r="AK49" s="3"/>
      <c r="AL49" s="3"/>
      <c r="AM49" s="3"/>
      <c r="AN49" s="3"/>
      <c r="AO49" s="31" t="s">
        <v>132</v>
      </c>
      <c r="AP49" s="1" t="s">
        <v>48</v>
      </c>
      <c r="AQ49" s="37" t="s">
        <v>124</v>
      </c>
      <c r="AR49" s="3"/>
      <c r="AS49" s="3"/>
      <c r="AT49" s="3"/>
      <c r="AU49" s="3"/>
      <c r="AV49" s="3"/>
      <c r="AW49" s="4"/>
    </row>
    <row r="50" spans="1:49" x14ac:dyDescent="0.25">
      <c r="A50" s="5"/>
      <c r="B50" s="2"/>
      <c r="C50" s="3"/>
      <c r="D50" s="2"/>
      <c r="E50" s="32"/>
      <c r="F50" s="3"/>
      <c r="G50" s="3"/>
      <c r="H50" s="3"/>
      <c r="I50" s="3"/>
      <c r="J50" s="3"/>
      <c r="K50" s="3"/>
      <c r="L50" s="3"/>
      <c r="M50" s="33"/>
      <c r="N50" s="3"/>
      <c r="O50" s="3"/>
      <c r="P50" s="21"/>
      <c r="Q50" s="24"/>
      <c r="R50" s="21"/>
      <c r="S50" s="24"/>
      <c r="T50" s="21"/>
      <c r="U50" s="3"/>
      <c r="V50" s="21"/>
      <c r="W50" s="3"/>
      <c r="X50" s="3"/>
      <c r="Y50" s="21"/>
      <c r="Z50" s="3"/>
      <c r="AA50" s="21"/>
      <c r="AB50" s="3"/>
      <c r="AC50" s="21"/>
      <c r="AD50" s="3"/>
      <c r="AE50" s="21"/>
      <c r="AF50" s="3"/>
      <c r="AG50" s="3"/>
      <c r="AH50" s="3"/>
      <c r="AI50" s="3"/>
      <c r="AJ50" s="3"/>
      <c r="AK50" s="3"/>
      <c r="AL50" s="3"/>
      <c r="AM50" s="3"/>
      <c r="AN50" s="3"/>
      <c r="AO50" s="31" t="s">
        <v>133</v>
      </c>
      <c r="AP50" s="1" t="s">
        <v>48</v>
      </c>
      <c r="AQ50" s="37" t="s">
        <v>111</v>
      </c>
      <c r="AR50" s="3"/>
      <c r="AS50" s="3"/>
      <c r="AT50" s="3"/>
      <c r="AU50" s="3"/>
      <c r="AV50" s="3"/>
      <c r="AW50" s="4"/>
    </row>
    <row r="51" spans="1:49" x14ac:dyDescent="0.25">
      <c r="A51" s="5"/>
      <c r="B51" s="2"/>
      <c r="C51" s="3"/>
      <c r="D51" s="2"/>
      <c r="E51" s="32"/>
      <c r="F51" s="3"/>
      <c r="G51" s="3"/>
      <c r="H51" s="3"/>
      <c r="I51" s="3"/>
      <c r="J51" s="3"/>
      <c r="K51" s="3"/>
      <c r="L51" s="3"/>
      <c r="M51" s="33"/>
      <c r="N51" s="3"/>
      <c r="O51" s="3"/>
      <c r="P51" s="21"/>
      <c r="Q51" s="24"/>
      <c r="R51" s="21"/>
      <c r="S51" s="24"/>
      <c r="T51" s="21"/>
      <c r="U51" s="3"/>
      <c r="V51" s="21"/>
      <c r="W51" s="3"/>
      <c r="X51" s="3"/>
      <c r="Y51" s="21"/>
      <c r="Z51" s="3"/>
      <c r="AA51" s="21"/>
      <c r="AB51" s="3"/>
      <c r="AC51" s="21"/>
      <c r="AD51" s="3"/>
      <c r="AE51" s="21"/>
      <c r="AF51" s="3"/>
      <c r="AG51" s="3"/>
      <c r="AH51" s="3"/>
      <c r="AI51" s="3"/>
      <c r="AJ51" s="3"/>
      <c r="AK51" s="3"/>
      <c r="AL51" s="3"/>
      <c r="AM51" s="3"/>
      <c r="AN51" s="3"/>
      <c r="AO51" s="31" t="s">
        <v>134</v>
      </c>
      <c r="AP51" s="1" t="s">
        <v>48</v>
      </c>
      <c r="AQ51" s="37" t="s">
        <v>55</v>
      </c>
      <c r="AR51" s="3"/>
      <c r="AS51" s="3"/>
      <c r="AT51" s="3"/>
      <c r="AU51" s="3"/>
      <c r="AV51" s="3"/>
      <c r="AW51" s="4"/>
    </row>
    <row r="52" spans="1:49" x14ac:dyDescent="0.25">
      <c r="A52" s="5"/>
      <c r="B52" s="2"/>
      <c r="C52" s="3"/>
      <c r="D52" s="2"/>
      <c r="E52" s="32"/>
      <c r="F52" s="3"/>
      <c r="G52" s="3"/>
      <c r="H52" s="3"/>
      <c r="I52" s="3"/>
      <c r="J52" s="3"/>
      <c r="K52" s="3"/>
      <c r="L52" s="3"/>
      <c r="M52" s="33"/>
      <c r="N52" s="3"/>
      <c r="O52" s="3"/>
      <c r="P52" s="21"/>
      <c r="Q52" s="24"/>
      <c r="R52" s="21"/>
      <c r="S52" s="24"/>
      <c r="T52" s="21"/>
      <c r="U52" s="3"/>
      <c r="V52" s="21"/>
      <c r="W52" s="3"/>
      <c r="X52" s="3"/>
      <c r="Y52" s="21"/>
      <c r="Z52" s="3"/>
      <c r="AA52" s="21"/>
      <c r="AB52" s="3"/>
      <c r="AC52" s="21"/>
      <c r="AD52" s="3"/>
      <c r="AE52" s="21"/>
      <c r="AF52" s="3"/>
      <c r="AG52" s="3"/>
      <c r="AH52" s="3"/>
      <c r="AI52" s="3"/>
      <c r="AJ52" s="3"/>
      <c r="AK52" s="3"/>
      <c r="AL52" s="3"/>
      <c r="AM52" s="3"/>
      <c r="AN52" s="3"/>
      <c r="AO52" s="31" t="s">
        <v>135</v>
      </c>
      <c r="AP52" s="1" t="s">
        <v>48</v>
      </c>
      <c r="AQ52" s="37" t="s">
        <v>136</v>
      </c>
      <c r="AR52" s="3"/>
      <c r="AS52" s="3"/>
      <c r="AT52" s="3"/>
      <c r="AU52" s="3"/>
      <c r="AV52" s="3"/>
      <c r="AW52" s="4"/>
    </row>
    <row r="53" spans="1:49" x14ac:dyDescent="0.25">
      <c r="A53" s="5"/>
      <c r="B53" s="2"/>
      <c r="C53" s="3"/>
      <c r="D53" s="2"/>
      <c r="E53" s="32"/>
      <c r="F53" s="3"/>
      <c r="G53" s="3"/>
      <c r="H53" s="3"/>
      <c r="I53" s="3"/>
      <c r="J53" s="3"/>
      <c r="K53" s="3"/>
      <c r="L53" s="3"/>
      <c r="M53" s="33"/>
      <c r="N53" s="3"/>
      <c r="O53" s="3"/>
      <c r="P53" s="21"/>
      <c r="Q53" s="24"/>
      <c r="R53" s="21"/>
      <c r="S53" s="24"/>
      <c r="T53" s="21"/>
      <c r="U53" s="3"/>
      <c r="V53" s="21"/>
      <c r="W53" s="3"/>
      <c r="X53" s="3"/>
      <c r="Y53" s="21"/>
      <c r="Z53" s="3"/>
      <c r="AA53" s="21"/>
      <c r="AB53" s="3"/>
      <c r="AC53" s="21"/>
      <c r="AD53" s="3"/>
      <c r="AE53" s="21"/>
      <c r="AF53" s="3"/>
      <c r="AG53" s="3"/>
      <c r="AH53" s="3"/>
      <c r="AI53" s="3"/>
      <c r="AJ53" s="3"/>
      <c r="AK53" s="3"/>
      <c r="AL53" s="3"/>
      <c r="AM53" s="3"/>
      <c r="AN53" s="3"/>
      <c r="AO53" s="31" t="s">
        <v>137</v>
      </c>
      <c r="AP53" s="1" t="s">
        <v>138</v>
      </c>
      <c r="AQ53" s="37" t="s">
        <v>58</v>
      </c>
      <c r="AR53" s="3"/>
      <c r="AS53" s="3"/>
      <c r="AT53" s="3"/>
      <c r="AU53" s="3"/>
      <c r="AV53" s="3"/>
      <c r="AW53" s="4"/>
    </row>
    <row r="54" spans="1:49" x14ac:dyDescent="0.25">
      <c r="A54" s="5"/>
      <c r="B54" s="2"/>
      <c r="C54" s="3"/>
      <c r="D54" s="2"/>
      <c r="E54" s="32"/>
      <c r="F54" s="3"/>
      <c r="G54" s="3"/>
      <c r="H54" s="3"/>
      <c r="I54" s="3"/>
      <c r="J54" s="3"/>
      <c r="K54" s="3"/>
      <c r="L54" s="3"/>
      <c r="M54" s="33"/>
      <c r="N54" s="3"/>
      <c r="O54" s="3"/>
      <c r="P54" s="21"/>
      <c r="Q54" s="24"/>
      <c r="R54" s="21"/>
      <c r="S54" s="24"/>
      <c r="T54" s="21"/>
      <c r="U54" s="3"/>
      <c r="V54" s="21"/>
      <c r="W54" s="3"/>
      <c r="X54" s="3"/>
      <c r="Y54" s="21"/>
      <c r="Z54" s="3"/>
      <c r="AA54" s="21"/>
      <c r="AB54" s="3"/>
      <c r="AC54" s="21"/>
      <c r="AD54" s="3"/>
      <c r="AE54" s="21"/>
      <c r="AF54" s="3"/>
      <c r="AG54" s="3"/>
      <c r="AH54" s="3"/>
      <c r="AI54" s="3"/>
      <c r="AJ54" s="3"/>
      <c r="AK54" s="3"/>
      <c r="AL54" s="3"/>
      <c r="AM54" s="3"/>
      <c r="AN54" s="3"/>
      <c r="AO54" s="31" t="s">
        <v>139</v>
      </c>
      <c r="AP54" s="1" t="s">
        <v>48</v>
      </c>
      <c r="AQ54" s="37" t="s">
        <v>74</v>
      </c>
      <c r="AR54" s="3"/>
      <c r="AS54" s="3"/>
      <c r="AT54" s="3"/>
      <c r="AU54" s="3"/>
      <c r="AV54" s="3"/>
      <c r="AW54" s="4"/>
    </row>
    <row r="55" spans="1:49" x14ac:dyDescent="0.25">
      <c r="A55" s="5"/>
      <c r="B55" s="2"/>
      <c r="C55" s="3"/>
      <c r="D55" s="2"/>
      <c r="E55" s="32"/>
      <c r="F55" s="3"/>
      <c r="G55" s="3"/>
      <c r="H55" s="3"/>
      <c r="I55" s="3"/>
      <c r="J55" s="3"/>
      <c r="K55" s="3"/>
      <c r="L55" s="3"/>
      <c r="M55" s="33"/>
      <c r="N55" s="3"/>
      <c r="O55" s="3"/>
      <c r="P55" s="21"/>
      <c r="Q55" s="24"/>
      <c r="R55" s="21"/>
      <c r="S55" s="24"/>
      <c r="T55" s="21"/>
      <c r="U55" s="3"/>
      <c r="V55" s="21"/>
      <c r="W55" s="3"/>
      <c r="X55" s="3"/>
      <c r="Y55" s="21"/>
      <c r="Z55" s="3"/>
      <c r="AA55" s="21"/>
      <c r="AB55" s="3"/>
      <c r="AC55" s="21"/>
      <c r="AD55" s="3"/>
      <c r="AE55" s="21"/>
      <c r="AF55" s="3"/>
      <c r="AG55" s="3"/>
      <c r="AH55" s="3"/>
      <c r="AI55" s="3"/>
      <c r="AJ55" s="3"/>
      <c r="AK55" s="3"/>
      <c r="AL55" s="3"/>
      <c r="AM55" s="3"/>
      <c r="AN55" s="3"/>
      <c r="AO55" s="31" t="s">
        <v>140</v>
      </c>
      <c r="AP55" s="1" t="s">
        <v>48</v>
      </c>
      <c r="AQ55" s="37" t="s">
        <v>61</v>
      </c>
      <c r="AR55" s="3"/>
      <c r="AS55" s="3"/>
      <c r="AT55" s="3"/>
      <c r="AU55" s="3"/>
      <c r="AV55" s="3"/>
      <c r="AW55" s="4"/>
    </row>
    <row r="56" spans="1:49" x14ac:dyDescent="0.25">
      <c r="A56" s="5"/>
      <c r="B56" s="2"/>
      <c r="C56" s="3"/>
      <c r="D56" s="2"/>
      <c r="E56" s="32"/>
      <c r="F56" s="3"/>
      <c r="G56" s="3"/>
      <c r="H56" s="3"/>
      <c r="I56" s="3"/>
      <c r="J56" s="3"/>
      <c r="K56" s="3"/>
      <c r="L56" s="3"/>
      <c r="M56" s="33"/>
      <c r="N56" s="3"/>
      <c r="O56" s="3"/>
      <c r="P56" s="21"/>
      <c r="Q56" s="24"/>
      <c r="R56" s="21"/>
      <c r="S56" s="24"/>
      <c r="T56" s="21"/>
      <c r="U56" s="3"/>
      <c r="V56" s="21"/>
      <c r="W56" s="3"/>
      <c r="X56" s="3"/>
      <c r="Y56" s="21"/>
      <c r="Z56" s="3"/>
      <c r="AA56" s="21"/>
      <c r="AB56" s="3"/>
      <c r="AC56" s="21"/>
      <c r="AD56" s="3"/>
      <c r="AE56" s="21"/>
      <c r="AF56" s="3"/>
      <c r="AG56" s="3"/>
      <c r="AH56" s="3"/>
      <c r="AI56" s="3"/>
      <c r="AJ56" s="3"/>
      <c r="AK56" s="3"/>
      <c r="AL56" s="3"/>
      <c r="AM56" s="3"/>
      <c r="AN56" s="3"/>
      <c r="AO56" s="31" t="s">
        <v>141</v>
      </c>
      <c r="AP56" s="1" t="s">
        <v>48</v>
      </c>
      <c r="AQ56" s="37" t="s">
        <v>64</v>
      </c>
      <c r="AR56" s="3"/>
      <c r="AS56" s="3"/>
      <c r="AT56" s="3"/>
      <c r="AU56" s="3"/>
      <c r="AV56" s="3"/>
      <c r="AW56" s="4"/>
    </row>
    <row r="57" spans="1:49" x14ac:dyDescent="0.25">
      <c r="A57" s="5"/>
      <c r="B57" s="2"/>
      <c r="C57" s="3"/>
      <c r="D57" s="2"/>
      <c r="E57" s="32"/>
      <c r="F57" s="3"/>
      <c r="G57" s="3"/>
      <c r="H57" s="3"/>
      <c r="I57" s="3"/>
      <c r="J57" s="3"/>
      <c r="K57" s="3"/>
      <c r="L57" s="3"/>
      <c r="M57" s="33"/>
      <c r="N57" s="3"/>
      <c r="O57" s="3"/>
      <c r="P57" s="21"/>
      <c r="Q57" s="24"/>
      <c r="R57" s="21"/>
      <c r="S57" s="24"/>
      <c r="T57" s="21"/>
      <c r="U57" s="3"/>
      <c r="V57" s="21"/>
      <c r="W57" s="3"/>
      <c r="X57" s="3"/>
      <c r="Y57" s="21"/>
      <c r="Z57" s="3"/>
      <c r="AA57" s="21"/>
      <c r="AB57" s="3"/>
      <c r="AC57" s="21"/>
      <c r="AD57" s="3"/>
      <c r="AE57" s="21"/>
      <c r="AF57" s="3"/>
      <c r="AG57" s="3"/>
      <c r="AH57" s="3"/>
      <c r="AI57" s="3"/>
      <c r="AJ57" s="3"/>
      <c r="AK57" s="3"/>
      <c r="AL57" s="3"/>
      <c r="AM57" s="3"/>
      <c r="AN57" s="3"/>
      <c r="AO57" s="31" t="s">
        <v>142</v>
      </c>
      <c r="AP57" s="1" t="s">
        <v>48</v>
      </c>
      <c r="AQ57" s="37" t="s">
        <v>67</v>
      </c>
      <c r="AR57" s="3"/>
      <c r="AS57" s="3"/>
      <c r="AT57" s="3"/>
      <c r="AU57" s="3"/>
      <c r="AV57" s="3"/>
      <c r="AW57" s="4"/>
    </row>
    <row r="58" spans="1:49" x14ac:dyDescent="0.25">
      <c r="A58" s="5"/>
      <c r="B58" s="2"/>
      <c r="C58" s="3"/>
      <c r="D58" s="2"/>
      <c r="E58" s="32"/>
      <c r="F58" s="3"/>
      <c r="G58" s="3"/>
      <c r="H58" s="3"/>
      <c r="I58" s="3"/>
      <c r="J58" s="3"/>
      <c r="K58" s="3"/>
      <c r="L58" s="3"/>
      <c r="M58" s="33"/>
      <c r="N58" s="3"/>
      <c r="O58" s="3"/>
      <c r="P58" s="21"/>
      <c r="Q58" s="24"/>
      <c r="R58" s="21"/>
      <c r="S58" s="24"/>
      <c r="T58" s="21"/>
      <c r="U58" s="3"/>
      <c r="V58" s="21"/>
      <c r="W58" s="3"/>
      <c r="X58" s="3"/>
      <c r="Y58" s="21"/>
      <c r="Z58" s="3"/>
      <c r="AA58" s="21"/>
      <c r="AB58" s="3"/>
      <c r="AC58" s="21"/>
      <c r="AD58" s="3"/>
      <c r="AE58" s="21"/>
      <c r="AF58" s="3"/>
      <c r="AG58" s="3"/>
      <c r="AH58" s="3"/>
      <c r="AI58" s="3"/>
      <c r="AJ58" s="3"/>
      <c r="AK58" s="3"/>
      <c r="AL58" s="3"/>
      <c r="AM58" s="3"/>
      <c r="AN58" s="3"/>
      <c r="AO58" s="32" t="s">
        <v>351</v>
      </c>
      <c r="AP58" s="3"/>
      <c r="AQ58" s="33"/>
      <c r="AR58" s="3"/>
      <c r="AS58" s="3"/>
      <c r="AT58" s="3"/>
      <c r="AU58" s="3"/>
      <c r="AV58" s="3"/>
      <c r="AW58" s="4"/>
    </row>
    <row r="59" spans="1:49" x14ac:dyDescent="0.25">
      <c r="A59" s="5"/>
      <c r="B59" s="2"/>
      <c r="C59" s="3"/>
      <c r="D59" s="2"/>
      <c r="E59" s="32"/>
      <c r="F59" s="3"/>
      <c r="G59" s="3"/>
      <c r="H59" s="3"/>
      <c r="I59" s="3"/>
      <c r="J59" s="3"/>
      <c r="K59" s="3"/>
      <c r="L59" s="3"/>
      <c r="M59" s="33"/>
      <c r="N59" s="3"/>
      <c r="O59" s="3"/>
      <c r="P59" s="21"/>
      <c r="Q59" s="24"/>
      <c r="R59" s="21"/>
      <c r="S59" s="24"/>
      <c r="T59" s="21"/>
      <c r="U59" s="3"/>
      <c r="V59" s="21"/>
      <c r="W59" s="3"/>
      <c r="X59" s="3"/>
      <c r="Y59" s="21"/>
      <c r="Z59" s="3"/>
      <c r="AA59" s="21"/>
      <c r="AB59" s="3"/>
      <c r="AC59" s="21"/>
      <c r="AD59" s="3"/>
      <c r="AE59" s="21"/>
      <c r="AF59" s="3"/>
      <c r="AG59" s="3"/>
      <c r="AH59" s="3"/>
      <c r="AI59" s="3"/>
      <c r="AJ59" s="3"/>
      <c r="AK59" s="3"/>
      <c r="AL59" s="3"/>
      <c r="AM59" s="3"/>
      <c r="AN59" s="3"/>
      <c r="AO59" s="32"/>
      <c r="AP59" s="3"/>
      <c r="AQ59" s="33"/>
      <c r="AR59" s="3"/>
      <c r="AS59" s="3"/>
      <c r="AT59" s="3"/>
      <c r="AU59" s="3"/>
      <c r="AV59" s="3"/>
      <c r="AW59" s="4"/>
    </row>
    <row r="60" spans="1:49" x14ac:dyDescent="0.25">
      <c r="A60" s="5"/>
      <c r="B60" s="2"/>
      <c r="C60" s="3"/>
      <c r="D60" s="2"/>
      <c r="E60" s="32"/>
      <c r="F60" s="3"/>
      <c r="G60" s="3"/>
      <c r="H60" s="3"/>
      <c r="I60" s="3"/>
      <c r="J60" s="3"/>
      <c r="K60" s="3"/>
      <c r="L60" s="3"/>
      <c r="M60" s="33"/>
      <c r="N60" s="3"/>
      <c r="O60" s="3"/>
      <c r="P60" s="21"/>
      <c r="Q60" s="24"/>
      <c r="R60" s="21"/>
      <c r="S60" s="24"/>
      <c r="T60" s="21"/>
      <c r="U60" s="3"/>
      <c r="V60" s="21"/>
      <c r="W60" s="3"/>
      <c r="X60" s="3"/>
      <c r="Y60" s="21"/>
      <c r="Z60" s="3"/>
      <c r="AA60" s="21"/>
      <c r="AB60" s="3"/>
      <c r="AC60" s="21"/>
      <c r="AD60" s="3"/>
      <c r="AE60" s="21"/>
      <c r="AF60" s="3"/>
      <c r="AG60" s="3"/>
      <c r="AH60" s="3"/>
      <c r="AI60" s="3"/>
      <c r="AJ60" s="3"/>
      <c r="AK60" s="3"/>
      <c r="AL60" s="3"/>
      <c r="AM60" s="3"/>
      <c r="AN60" s="3"/>
      <c r="AO60" s="32"/>
      <c r="AP60" s="3"/>
      <c r="AQ60" s="33"/>
      <c r="AR60" s="3"/>
      <c r="AS60" s="3"/>
      <c r="AT60" s="3"/>
      <c r="AU60" s="3"/>
      <c r="AV60" s="3"/>
      <c r="AW60" s="4"/>
    </row>
    <row r="61" spans="1:49" x14ac:dyDescent="0.25">
      <c r="A61" s="5"/>
      <c r="B61" s="2"/>
      <c r="C61" s="3"/>
      <c r="D61" s="2"/>
      <c r="E61" s="32"/>
      <c r="F61" s="3"/>
      <c r="G61" s="3"/>
      <c r="H61" s="3"/>
      <c r="I61" s="3"/>
      <c r="J61" s="3"/>
      <c r="K61" s="3"/>
      <c r="L61" s="3"/>
      <c r="M61" s="33"/>
      <c r="N61" s="3"/>
      <c r="O61" s="3"/>
      <c r="P61" s="21"/>
      <c r="Q61" s="24"/>
      <c r="R61" s="21"/>
      <c r="S61" s="24"/>
      <c r="T61" s="21"/>
      <c r="U61" s="3"/>
      <c r="V61" s="21"/>
      <c r="W61" s="3"/>
      <c r="X61" s="3"/>
      <c r="Y61" s="21"/>
      <c r="Z61" s="3"/>
      <c r="AA61" s="21"/>
      <c r="AB61" s="3"/>
      <c r="AC61" s="21"/>
      <c r="AD61" s="3"/>
      <c r="AE61" s="21"/>
      <c r="AF61" s="3"/>
      <c r="AG61" s="3"/>
      <c r="AH61" s="3"/>
      <c r="AI61" s="3"/>
      <c r="AJ61" s="3"/>
      <c r="AK61" s="3"/>
      <c r="AL61" s="3"/>
      <c r="AM61" s="3"/>
      <c r="AN61" s="3"/>
      <c r="AO61" s="32"/>
      <c r="AP61" s="3"/>
      <c r="AQ61" s="33"/>
      <c r="AR61" s="3"/>
      <c r="AS61" s="3"/>
      <c r="AT61" s="3"/>
      <c r="AU61" s="3"/>
      <c r="AV61" s="3"/>
      <c r="AW61" s="4"/>
    </row>
    <row r="62" spans="1:49" x14ac:dyDescent="0.25">
      <c r="A62" s="5"/>
      <c r="B62" s="2"/>
      <c r="C62" s="3"/>
      <c r="D62" s="2"/>
      <c r="E62" s="32"/>
      <c r="F62" s="3"/>
      <c r="G62" s="3"/>
      <c r="H62" s="3"/>
      <c r="I62" s="3"/>
      <c r="J62" s="3"/>
      <c r="K62" s="3"/>
      <c r="L62" s="3"/>
      <c r="M62" s="33"/>
      <c r="N62" s="3"/>
      <c r="O62" s="3"/>
      <c r="P62" s="21"/>
      <c r="Q62" s="24"/>
      <c r="R62" s="21"/>
      <c r="S62" s="24"/>
      <c r="T62" s="21"/>
      <c r="U62" s="3"/>
      <c r="V62" s="21"/>
      <c r="W62" s="3"/>
      <c r="X62" s="3"/>
      <c r="Y62" s="21"/>
      <c r="Z62" s="3"/>
      <c r="AA62" s="21"/>
      <c r="AB62" s="3"/>
      <c r="AC62" s="21"/>
      <c r="AD62" s="3"/>
      <c r="AE62" s="21"/>
      <c r="AF62" s="3"/>
      <c r="AG62" s="3"/>
      <c r="AH62" s="3"/>
      <c r="AI62" s="3"/>
      <c r="AJ62" s="3"/>
      <c r="AK62" s="3"/>
      <c r="AL62" s="3"/>
      <c r="AM62" s="3"/>
      <c r="AN62" s="3"/>
      <c r="AO62" s="32"/>
      <c r="AP62" s="3"/>
      <c r="AQ62" s="33"/>
      <c r="AR62" s="3"/>
      <c r="AS62" s="3"/>
      <c r="AT62" s="3"/>
      <c r="AU62" s="3"/>
      <c r="AV62" s="3"/>
      <c r="AW62" s="4"/>
    </row>
    <row r="63" spans="1:49" x14ac:dyDescent="0.25">
      <c r="A63" s="5"/>
      <c r="B63" s="2"/>
      <c r="C63" s="3"/>
      <c r="D63" s="2"/>
      <c r="E63" s="32"/>
      <c r="F63" s="3"/>
      <c r="G63" s="3"/>
      <c r="H63" s="3"/>
      <c r="I63" s="3"/>
      <c r="J63" s="3"/>
      <c r="K63" s="3"/>
      <c r="L63" s="3"/>
      <c r="M63" s="33"/>
      <c r="N63" s="3"/>
      <c r="O63" s="3"/>
      <c r="P63" s="21"/>
      <c r="Q63" s="24"/>
      <c r="R63" s="21"/>
      <c r="S63" s="24"/>
      <c r="T63" s="21"/>
      <c r="U63" s="3"/>
      <c r="V63" s="21"/>
      <c r="W63" s="3"/>
      <c r="X63" s="3"/>
      <c r="Y63" s="21"/>
      <c r="Z63" s="3"/>
      <c r="AA63" s="21"/>
      <c r="AB63" s="3"/>
      <c r="AC63" s="21"/>
      <c r="AD63" s="3"/>
      <c r="AE63" s="21"/>
      <c r="AF63" s="3"/>
      <c r="AG63" s="3"/>
      <c r="AH63" s="3"/>
      <c r="AI63" s="3"/>
      <c r="AJ63" s="3"/>
      <c r="AK63" s="3"/>
      <c r="AL63" s="3"/>
      <c r="AM63" s="3"/>
      <c r="AN63" s="3"/>
      <c r="AO63" s="32"/>
      <c r="AP63" s="3"/>
      <c r="AQ63" s="33"/>
      <c r="AR63" s="3"/>
      <c r="AS63" s="3"/>
      <c r="AT63" s="3"/>
      <c r="AU63" s="3"/>
      <c r="AV63" s="3"/>
      <c r="AW63" s="4"/>
    </row>
    <row r="64" spans="1:49" x14ac:dyDescent="0.25">
      <c r="A64" s="5"/>
      <c r="B64" s="2"/>
      <c r="C64" s="3"/>
      <c r="D64" s="2"/>
      <c r="E64" s="32"/>
      <c r="F64" s="3"/>
      <c r="G64" s="3"/>
      <c r="H64" s="3"/>
      <c r="I64" s="3"/>
      <c r="J64" s="3"/>
      <c r="K64" s="3"/>
      <c r="L64" s="3"/>
      <c r="M64" s="33"/>
      <c r="N64" s="3"/>
      <c r="O64" s="3"/>
      <c r="P64" s="21"/>
      <c r="Q64" s="24"/>
      <c r="R64" s="21"/>
      <c r="S64" s="24"/>
      <c r="T64" s="21"/>
      <c r="U64" s="3"/>
      <c r="V64" s="21"/>
      <c r="W64" s="3"/>
      <c r="X64" s="3"/>
      <c r="Y64" s="21"/>
      <c r="Z64" s="3"/>
      <c r="AA64" s="21"/>
      <c r="AB64" s="3"/>
      <c r="AC64" s="21"/>
      <c r="AD64" s="3"/>
      <c r="AE64" s="21"/>
      <c r="AF64" s="3"/>
      <c r="AG64" s="3"/>
      <c r="AH64" s="3"/>
      <c r="AI64" s="3"/>
      <c r="AJ64" s="3"/>
      <c r="AK64" s="3"/>
      <c r="AL64" s="3"/>
      <c r="AM64" s="3"/>
      <c r="AN64" s="3"/>
      <c r="AO64" s="32"/>
      <c r="AP64" s="3"/>
      <c r="AQ64" s="33"/>
      <c r="AR64" s="3"/>
      <c r="AS64" s="3"/>
      <c r="AT64" s="3"/>
      <c r="AU64" s="3"/>
      <c r="AV64" s="3"/>
      <c r="AW64" s="4"/>
    </row>
    <row r="65" spans="1:49" x14ac:dyDescent="0.25">
      <c r="A65" s="5"/>
      <c r="B65" s="2"/>
      <c r="C65" s="3"/>
      <c r="D65" s="2"/>
      <c r="E65" s="32"/>
      <c r="F65" s="3"/>
      <c r="G65" s="3"/>
      <c r="H65" s="3"/>
      <c r="I65" s="3"/>
      <c r="J65" s="3"/>
      <c r="K65" s="3"/>
      <c r="L65" s="3"/>
      <c r="M65" s="33"/>
      <c r="N65" s="3"/>
      <c r="O65" s="3"/>
      <c r="P65" s="21"/>
      <c r="Q65" s="24"/>
      <c r="R65" s="21"/>
      <c r="S65" s="24"/>
      <c r="T65" s="21"/>
      <c r="U65" s="3"/>
      <c r="V65" s="21"/>
      <c r="W65" s="3"/>
      <c r="X65" s="3"/>
      <c r="Y65" s="21"/>
      <c r="Z65" s="3"/>
      <c r="AA65" s="21"/>
      <c r="AB65" s="3"/>
      <c r="AC65" s="21"/>
      <c r="AD65" s="3"/>
      <c r="AE65" s="21"/>
      <c r="AF65" s="3"/>
      <c r="AG65" s="3"/>
      <c r="AH65" s="3"/>
      <c r="AI65" s="3"/>
      <c r="AJ65" s="3"/>
      <c r="AK65" s="3"/>
      <c r="AL65" s="3"/>
      <c r="AM65" s="3"/>
      <c r="AN65" s="3"/>
      <c r="AO65" s="32"/>
      <c r="AP65" s="3"/>
      <c r="AQ65" s="33"/>
      <c r="AR65" s="3"/>
      <c r="AS65" s="3"/>
      <c r="AT65" s="3"/>
      <c r="AU65" s="3"/>
      <c r="AV65" s="3"/>
      <c r="AW65" s="4"/>
    </row>
    <row r="66" spans="1:49" x14ac:dyDescent="0.25">
      <c r="A66" s="5"/>
      <c r="B66" s="2"/>
      <c r="C66" s="3"/>
      <c r="D66" s="2"/>
      <c r="E66" s="32"/>
      <c r="F66" s="3"/>
      <c r="G66" s="3"/>
      <c r="H66" s="3"/>
      <c r="I66" s="3"/>
      <c r="J66" s="3"/>
      <c r="K66" s="3"/>
      <c r="L66" s="3"/>
      <c r="M66" s="33"/>
      <c r="N66" s="3"/>
      <c r="O66" s="3"/>
      <c r="P66" s="21"/>
      <c r="Q66" s="24"/>
      <c r="R66" s="21"/>
      <c r="S66" s="24"/>
      <c r="T66" s="21"/>
      <c r="U66" s="3"/>
      <c r="V66" s="21"/>
      <c r="W66" s="3"/>
      <c r="X66" s="3"/>
      <c r="Y66" s="21"/>
      <c r="Z66" s="3"/>
      <c r="AA66" s="21"/>
      <c r="AB66" s="3"/>
      <c r="AC66" s="21"/>
      <c r="AD66" s="3"/>
      <c r="AE66" s="21"/>
      <c r="AF66" s="3"/>
      <c r="AG66" s="3"/>
      <c r="AH66" s="3"/>
      <c r="AI66" s="3"/>
      <c r="AJ66" s="3"/>
      <c r="AK66" s="3"/>
      <c r="AL66" s="3"/>
      <c r="AM66" s="3"/>
      <c r="AN66" s="3"/>
      <c r="AO66" s="32"/>
      <c r="AP66" s="3"/>
      <c r="AQ66" s="33"/>
      <c r="AR66" s="3"/>
      <c r="AS66" s="3"/>
      <c r="AT66" s="3"/>
      <c r="AU66" s="3"/>
      <c r="AV66" s="3"/>
      <c r="AW66" s="4"/>
    </row>
    <row r="67" spans="1:49" x14ac:dyDescent="0.25">
      <c r="A67" s="5"/>
      <c r="B67" s="2"/>
      <c r="C67" s="3"/>
      <c r="D67" s="2"/>
      <c r="E67" s="32"/>
      <c r="F67" s="3"/>
      <c r="G67" s="3"/>
      <c r="H67" s="3"/>
      <c r="I67" s="3"/>
      <c r="J67" s="3"/>
      <c r="K67" s="3"/>
      <c r="L67" s="3"/>
      <c r="M67" s="33"/>
      <c r="N67" s="3"/>
      <c r="O67" s="3"/>
      <c r="P67" s="21"/>
      <c r="Q67" s="24"/>
      <c r="R67" s="21"/>
      <c r="S67" s="24"/>
      <c r="T67" s="21"/>
      <c r="U67" s="3"/>
      <c r="V67" s="21"/>
      <c r="W67" s="3"/>
      <c r="X67" s="3"/>
      <c r="Y67" s="21"/>
      <c r="Z67" s="3"/>
      <c r="AA67" s="21"/>
      <c r="AB67" s="3"/>
      <c r="AC67" s="21"/>
      <c r="AD67" s="3"/>
      <c r="AE67" s="21"/>
      <c r="AF67" s="3"/>
      <c r="AG67" s="3"/>
      <c r="AH67" s="3"/>
      <c r="AI67" s="3"/>
      <c r="AJ67" s="3"/>
      <c r="AK67" s="3"/>
      <c r="AL67" s="3"/>
      <c r="AM67" s="3"/>
      <c r="AN67" s="3"/>
      <c r="AO67" s="32"/>
      <c r="AP67" s="3"/>
      <c r="AQ67" s="33"/>
      <c r="AR67" s="3"/>
      <c r="AS67" s="3"/>
      <c r="AT67" s="3"/>
      <c r="AU67" s="3"/>
      <c r="AV67" s="3"/>
      <c r="AW67" s="4"/>
    </row>
    <row r="68" spans="1:49" x14ac:dyDescent="0.25">
      <c r="A68" s="5"/>
      <c r="B68" s="2"/>
      <c r="C68" s="3"/>
      <c r="D68" s="2"/>
      <c r="E68" s="32"/>
      <c r="F68" s="3"/>
      <c r="G68" s="3"/>
      <c r="H68" s="3"/>
      <c r="I68" s="3"/>
      <c r="J68" s="3"/>
      <c r="K68" s="3"/>
      <c r="L68" s="3"/>
      <c r="M68" s="33"/>
      <c r="N68" s="3"/>
      <c r="O68" s="3"/>
      <c r="P68" s="21"/>
      <c r="Q68" s="24"/>
      <c r="R68" s="21"/>
      <c r="S68" s="24"/>
      <c r="T68" s="21"/>
      <c r="U68" s="3"/>
      <c r="V68" s="21"/>
      <c r="W68" s="3"/>
      <c r="X68" s="3"/>
      <c r="Y68" s="21"/>
      <c r="Z68" s="3"/>
      <c r="AA68" s="21"/>
      <c r="AB68" s="3"/>
      <c r="AC68" s="21"/>
      <c r="AD68" s="3"/>
      <c r="AE68" s="21"/>
      <c r="AF68" s="3"/>
      <c r="AG68" s="3"/>
      <c r="AH68" s="3"/>
      <c r="AI68" s="3"/>
      <c r="AJ68" s="3"/>
      <c r="AK68" s="3"/>
      <c r="AL68" s="3"/>
      <c r="AM68" s="3"/>
      <c r="AN68" s="3"/>
      <c r="AO68" s="32"/>
      <c r="AP68" s="3"/>
      <c r="AQ68" s="33"/>
      <c r="AR68" s="3"/>
      <c r="AS68" s="3"/>
      <c r="AT68" s="3"/>
      <c r="AU68" s="3"/>
      <c r="AV68" s="3"/>
      <c r="AW68" s="4"/>
    </row>
    <row r="69" spans="1:49" x14ac:dyDescent="0.25">
      <c r="A69" s="5"/>
      <c r="B69" s="2"/>
      <c r="C69" s="3"/>
      <c r="D69" s="2"/>
      <c r="E69" s="32"/>
      <c r="F69" s="3"/>
      <c r="G69" s="3"/>
      <c r="H69" s="3"/>
      <c r="I69" s="3"/>
      <c r="J69" s="3"/>
      <c r="K69" s="3"/>
      <c r="L69" s="3"/>
      <c r="M69" s="33"/>
      <c r="N69" s="3"/>
      <c r="O69" s="3"/>
      <c r="P69" s="21"/>
      <c r="Q69" s="24"/>
      <c r="R69" s="21"/>
      <c r="S69" s="24"/>
      <c r="T69" s="21"/>
      <c r="U69" s="3"/>
      <c r="V69" s="21"/>
      <c r="W69" s="3"/>
      <c r="X69" s="3"/>
      <c r="Y69" s="21"/>
      <c r="Z69" s="3"/>
      <c r="AA69" s="21"/>
      <c r="AB69" s="3"/>
      <c r="AC69" s="21"/>
      <c r="AD69" s="3"/>
      <c r="AE69" s="21"/>
      <c r="AF69" s="3"/>
      <c r="AG69" s="3"/>
      <c r="AH69" s="3"/>
      <c r="AI69" s="3"/>
      <c r="AJ69" s="3"/>
      <c r="AK69" s="3"/>
      <c r="AL69" s="3"/>
      <c r="AM69" s="3"/>
      <c r="AN69" s="3"/>
      <c r="AO69" s="32"/>
      <c r="AP69" s="3"/>
      <c r="AQ69" s="33"/>
      <c r="AR69" s="3"/>
      <c r="AS69" s="3"/>
      <c r="AT69" s="3"/>
      <c r="AU69" s="3"/>
      <c r="AV69" s="3"/>
      <c r="AW69" s="4"/>
    </row>
    <row r="70" spans="1:49" x14ac:dyDescent="0.25">
      <c r="A70" s="5"/>
      <c r="B70" s="2"/>
      <c r="C70" s="3"/>
      <c r="D70" s="2"/>
      <c r="E70" s="32"/>
      <c r="F70" s="3"/>
      <c r="G70" s="3"/>
      <c r="H70" s="3"/>
      <c r="I70" s="3"/>
      <c r="J70" s="3"/>
      <c r="K70" s="3"/>
      <c r="L70" s="3"/>
      <c r="M70" s="33"/>
      <c r="N70" s="3"/>
      <c r="O70" s="3"/>
      <c r="P70" s="21"/>
      <c r="Q70" s="24"/>
      <c r="R70" s="21"/>
      <c r="S70" s="24"/>
      <c r="T70" s="21"/>
      <c r="U70" s="3"/>
      <c r="V70" s="21"/>
      <c r="W70" s="3"/>
      <c r="X70" s="3"/>
      <c r="Y70" s="21"/>
      <c r="Z70" s="3"/>
      <c r="AA70" s="21"/>
      <c r="AB70" s="3"/>
      <c r="AC70" s="21"/>
      <c r="AD70" s="3"/>
      <c r="AE70" s="21"/>
      <c r="AF70" s="3"/>
      <c r="AG70" s="3"/>
      <c r="AH70" s="3"/>
      <c r="AI70" s="3"/>
      <c r="AJ70" s="3"/>
      <c r="AK70" s="3"/>
      <c r="AL70" s="3"/>
      <c r="AM70" s="3"/>
      <c r="AN70" s="3"/>
      <c r="AO70" s="32"/>
      <c r="AP70" s="3"/>
      <c r="AQ70" s="33"/>
      <c r="AR70" s="3"/>
      <c r="AS70" s="3"/>
      <c r="AT70" s="3"/>
      <c r="AU70" s="3"/>
      <c r="AV70" s="3"/>
      <c r="AW70" s="4"/>
    </row>
    <row r="71" spans="1:49" x14ac:dyDescent="0.25">
      <c r="A71" s="5"/>
      <c r="B71" s="2"/>
      <c r="C71" s="3"/>
      <c r="D71" s="2"/>
      <c r="E71" s="32"/>
      <c r="F71" s="3"/>
      <c r="G71" s="3"/>
      <c r="H71" s="3"/>
      <c r="I71" s="3"/>
      <c r="J71" s="3"/>
      <c r="K71" s="3"/>
      <c r="L71" s="3"/>
      <c r="M71" s="33"/>
      <c r="N71" s="3"/>
      <c r="O71" s="3"/>
      <c r="P71" s="21"/>
      <c r="Q71" s="24"/>
      <c r="R71" s="21"/>
      <c r="S71" s="24"/>
      <c r="T71" s="21"/>
      <c r="U71" s="3"/>
      <c r="V71" s="21"/>
      <c r="W71" s="3"/>
      <c r="X71" s="3"/>
      <c r="Y71" s="21"/>
      <c r="Z71" s="3"/>
      <c r="AA71" s="21"/>
      <c r="AB71" s="3"/>
      <c r="AC71" s="21"/>
      <c r="AD71" s="3"/>
      <c r="AE71" s="21"/>
      <c r="AF71" s="3"/>
      <c r="AG71" s="3"/>
      <c r="AH71" s="3"/>
      <c r="AI71" s="3"/>
      <c r="AJ71" s="3"/>
      <c r="AK71" s="3"/>
      <c r="AL71" s="3"/>
      <c r="AM71" s="3"/>
      <c r="AN71" s="3"/>
      <c r="AO71" s="32"/>
      <c r="AP71" s="3"/>
      <c r="AQ71" s="33"/>
      <c r="AR71" s="3"/>
      <c r="AS71" s="3"/>
      <c r="AT71" s="3"/>
      <c r="AU71" s="3"/>
      <c r="AV71" s="3"/>
      <c r="AW71" s="4"/>
    </row>
    <row r="72" spans="1:49" x14ac:dyDescent="0.25">
      <c r="A72" s="5"/>
      <c r="B72" s="2"/>
      <c r="C72" s="3"/>
      <c r="D72" s="2"/>
      <c r="E72" s="32"/>
      <c r="F72" s="3"/>
      <c r="G72" s="3"/>
      <c r="H72" s="3"/>
      <c r="I72" s="3"/>
      <c r="J72" s="3"/>
      <c r="K72" s="3"/>
      <c r="L72" s="3"/>
      <c r="M72" s="33"/>
      <c r="N72" s="3"/>
      <c r="O72" s="3"/>
      <c r="P72" s="21"/>
      <c r="Q72" s="24"/>
      <c r="R72" s="21"/>
      <c r="S72" s="24"/>
      <c r="T72" s="21"/>
      <c r="U72" s="3"/>
      <c r="V72" s="21"/>
      <c r="W72" s="3"/>
      <c r="X72" s="3"/>
      <c r="Y72" s="21"/>
      <c r="Z72" s="3"/>
      <c r="AA72" s="21"/>
      <c r="AB72" s="3"/>
      <c r="AC72" s="21"/>
      <c r="AD72" s="3"/>
      <c r="AE72" s="21"/>
      <c r="AF72" s="3"/>
      <c r="AG72" s="3"/>
      <c r="AH72" s="3"/>
      <c r="AI72" s="3"/>
      <c r="AJ72" s="3"/>
      <c r="AK72" s="3"/>
      <c r="AL72" s="3"/>
      <c r="AM72" s="3"/>
      <c r="AN72" s="3"/>
      <c r="AO72" s="32"/>
      <c r="AP72" s="3"/>
      <c r="AQ72" s="33"/>
      <c r="AR72" s="3"/>
      <c r="AS72" s="3"/>
      <c r="AT72" s="3"/>
      <c r="AU72" s="3"/>
      <c r="AV72" s="3"/>
      <c r="AW72" s="4"/>
    </row>
    <row r="73" spans="1:49" x14ac:dyDescent="0.25">
      <c r="A73" s="5"/>
      <c r="B73" s="2"/>
      <c r="C73" s="3"/>
      <c r="D73" s="2"/>
      <c r="E73" s="32"/>
      <c r="F73" s="3"/>
      <c r="G73" s="3"/>
      <c r="H73" s="3"/>
      <c r="I73" s="3"/>
      <c r="J73" s="3"/>
      <c r="K73" s="3"/>
      <c r="L73" s="3"/>
      <c r="M73" s="33"/>
      <c r="N73" s="3"/>
      <c r="O73" s="3"/>
      <c r="P73" s="21"/>
      <c r="Q73" s="24"/>
      <c r="R73" s="21"/>
      <c r="S73" s="24"/>
      <c r="T73" s="21"/>
      <c r="U73" s="3"/>
      <c r="V73" s="21"/>
      <c r="W73" s="3"/>
      <c r="X73" s="3"/>
      <c r="Y73" s="21"/>
      <c r="Z73" s="3"/>
      <c r="AA73" s="21"/>
      <c r="AB73" s="3"/>
      <c r="AC73" s="21"/>
      <c r="AD73" s="3"/>
      <c r="AE73" s="21"/>
      <c r="AF73" s="3"/>
      <c r="AG73" s="3"/>
      <c r="AH73" s="3"/>
      <c r="AI73" s="3"/>
      <c r="AJ73" s="3"/>
      <c r="AK73" s="3"/>
      <c r="AL73" s="3"/>
      <c r="AM73" s="3"/>
      <c r="AN73" s="3"/>
      <c r="AO73" s="32"/>
      <c r="AP73" s="3"/>
      <c r="AQ73" s="33"/>
      <c r="AR73" s="3"/>
      <c r="AS73" s="3"/>
      <c r="AT73" s="3"/>
      <c r="AU73" s="3"/>
      <c r="AV73" s="3"/>
      <c r="AW73" s="4"/>
    </row>
    <row r="74" spans="1:49" x14ac:dyDescent="0.25">
      <c r="A74" s="5"/>
      <c r="B74" s="2"/>
      <c r="C74" s="3"/>
      <c r="D74" s="2"/>
      <c r="E74" s="32"/>
      <c r="F74" s="3"/>
      <c r="G74" s="3"/>
      <c r="H74" s="3"/>
      <c r="I74" s="3"/>
      <c r="J74" s="3"/>
      <c r="K74" s="3"/>
      <c r="L74" s="3"/>
      <c r="M74" s="33"/>
      <c r="N74" s="3"/>
      <c r="O74" s="3"/>
      <c r="P74" s="21"/>
      <c r="Q74" s="24"/>
      <c r="R74" s="21"/>
      <c r="S74" s="24"/>
      <c r="T74" s="21"/>
      <c r="U74" s="3"/>
      <c r="V74" s="21"/>
      <c r="W74" s="3"/>
      <c r="X74" s="3"/>
      <c r="Y74" s="21"/>
      <c r="Z74" s="3"/>
      <c r="AA74" s="21"/>
      <c r="AB74" s="3"/>
      <c r="AC74" s="21"/>
      <c r="AD74" s="3"/>
      <c r="AE74" s="21"/>
      <c r="AF74" s="3"/>
      <c r="AG74" s="3"/>
      <c r="AH74" s="3"/>
      <c r="AI74" s="3"/>
      <c r="AJ74" s="3"/>
      <c r="AK74" s="3"/>
      <c r="AL74" s="3"/>
      <c r="AM74" s="3"/>
      <c r="AN74" s="3"/>
      <c r="AO74" s="32"/>
      <c r="AP74" s="3"/>
      <c r="AQ74" s="33"/>
      <c r="AR74" s="3"/>
      <c r="AS74" s="3"/>
      <c r="AT74" s="3"/>
      <c r="AU74" s="3"/>
      <c r="AV74" s="3"/>
      <c r="AW74" s="4"/>
    </row>
    <row r="75" spans="1:49" x14ac:dyDescent="0.25">
      <c r="A75" s="5"/>
      <c r="B75" s="2"/>
      <c r="C75" s="3"/>
      <c r="D75" s="2"/>
      <c r="E75" s="32"/>
      <c r="F75" s="3"/>
      <c r="G75" s="3"/>
      <c r="H75" s="3"/>
      <c r="I75" s="3"/>
      <c r="J75" s="3"/>
      <c r="K75" s="3"/>
      <c r="L75" s="3"/>
      <c r="M75" s="33"/>
      <c r="N75" s="3"/>
      <c r="O75" s="3"/>
      <c r="P75" s="21"/>
      <c r="Q75" s="24"/>
      <c r="R75" s="21"/>
      <c r="S75" s="24"/>
      <c r="T75" s="21"/>
      <c r="U75" s="3"/>
      <c r="V75" s="21"/>
      <c r="W75" s="3"/>
      <c r="X75" s="3"/>
      <c r="Y75" s="21"/>
      <c r="Z75" s="3"/>
      <c r="AA75" s="21"/>
      <c r="AB75" s="3"/>
      <c r="AC75" s="21"/>
      <c r="AD75" s="3"/>
      <c r="AE75" s="21"/>
      <c r="AF75" s="3"/>
      <c r="AG75" s="3"/>
      <c r="AH75" s="3"/>
      <c r="AI75" s="3"/>
      <c r="AJ75" s="3"/>
      <c r="AK75" s="3"/>
      <c r="AL75" s="3"/>
      <c r="AM75" s="3"/>
      <c r="AN75" s="3"/>
      <c r="AO75" s="32"/>
      <c r="AP75" s="3"/>
      <c r="AQ75" s="33"/>
      <c r="AR75" s="3"/>
      <c r="AS75" s="3"/>
      <c r="AT75" s="3"/>
      <c r="AU75" s="3"/>
      <c r="AV75" s="3"/>
      <c r="AW75" s="4"/>
    </row>
    <row r="76" spans="1:49" x14ac:dyDescent="0.25">
      <c r="A76" s="5"/>
      <c r="B76" s="2"/>
      <c r="C76" s="3"/>
      <c r="D76" s="2"/>
      <c r="E76" s="32"/>
      <c r="F76" s="3"/>
      <c r="G76" s="3"/>
      <c r="H76" s="3"/>
      <c r="I76" s="3"/>
      <c r="J76" s="3"/>
      <c r="K76" s="3"/>
      <c r="L76" s="3"/>
      <c r="M76" s="33"/>
      <c r="N76" s="3"/>
      <c r="O76" s="3"/>
      <c r="P76" s="21"/>
      <c r="Q76" s="24"/>
      <c r="R76" s="21"/>
      <c r="S76" s="24"/>
      <c r="T76" s="21"/>
      <c r="U76" s="3"/>
      <c r="V76" s="21"/>
      <c r="W76" s="3"/>
      <c r="X76" s="3"/>
      <c r="Y76" s="21"/>
      <c r="Z76" s="3"/>
      <c r="AA76" s="21"/>
      <c r="AB76" s="3"/>
      <c r="AC76" s="21"/>
      <c r="AD76" s="3"/>
      <c r="AE76" s="21"/>
      <c r="AF76" s="3"/>
      <c r="AG76" s="3"/>
      <c r="AH76" s="3"/>
      <c r="AI76" s="3"/>
      <c r="AJ76" s="3"/>
      <c r="AK76" s="3"/>
      <c r="AL76" s="3"/>
      <c r="AM76" s="3"/>
      <c r="AN76" s="3"/>
      <c r="AO76" s="32"/>
      <c r="AP76" s="3"/>
      <c r="AQ76" s="33"/>
      <c r="AR76" s="3"/>
      <c r="AS76" s="3"/>
      <c r="AT76" s="3"/>
      <c r="AU76" s="3"/>
      <c r="AV76" s="3"/>
      <c r="AW76" s="4"/>
    </row>
    <row r="77" spans="1:49" x14ac:dyDescent="0.25">
      <c r="A77" s="5"/>
      <c r="B77" s="2"/>
      <c r="C77" s="3"/>
      <c r="D77" s="2"/>
      <c r="E77" s="32"/>
      <c r="F77" s="3"/>
      <c r="G77" s="3"/>
      <c r="H77" s="3"/>
      <c r="I77" s="3"/>
      <c r="J77" s="3"/>
      <c r="K77" s="3"/>
      <c r="L77" s="3"/>
      <c r="M77" s="33"/>
      <c r="N77" s="3"/>
      <c r="O77" s="3"/>
      <c r="P77" s="21"/>
      <c r="Q77" s="24"/>
      <c r="R77" s="21"/>
      <c r="S77" s="24"/>
      <c r="T77" s="21"/>
      <c r="U77" s="3"/>
      <c r="V77" s="21"/>
      <c r="W77" s="3"/>
      <c r="X77" s="3"/>
      <c r="Y77" s="21"/>
      <c r="Z77" s="3"/>
      <c r="AA77" s="21"/>
      <c r="AB77" s="3"/>
      <c r="AC77" s="21"/>
      <c r="AD77" s="3"/>
      <c r="AE77" s="21"/>
      <c r="AF77" s="3"/>
      <c r="AG77" s="3"/>
      <c r="AH77" s="3"/>
      <c r="AI77" s="3"/>
      <c r="AJ77" s="3"/>
      <c r="AK77" s="3"/>
      <c r="AL77" s="3"/>
      <c r="AM77" s="3"/>
      <c r="AN77" s="3"/>
      <c r="AO77" s="32"/>
      <c r="AP77" s="3"/>
      <c r="AQ77" s="33"/>
      <c r="AR77" s="3"/>
      <c r="AS77" s="3"/>
      <c r="AT77" s="3"/>
      <c r="AU77" s="3"/>
      <c r="AV77" s="3"/>
      <c r="AW77" s="4"/>
    </row>
    <row r="78" spans="1:49" x14ac:dyDescent="0.25">
      <c r="A78" s="5"/>
      <c r="B78" s="2"/>
      <c r="C78" s="3"/>
      <c r="D78" s="2"/>
      <c r="E78" s="32"/>
      <c r="F78" s="3"/>
      <c r="G78" s="3"/>
      <c r="H78" s="3"/>
      <c r="I78" s="3"/>
      <c r="J78" s="3"/>
      <c r="K78" s="3"/>
      <c r="L78" s="3"/>
      <c r="M78" s="33"/>
      <c r="N78" s="3"/>
      <c r="O78" s="3"/>
      <c r="P78" s="21"/>
      <c r="Q78" s="24"/>
      <c r="R78" s="21"/>
      <c r="S78" s="24"/>
      <c r="T78" s="21"/>
      <c r="U78" s="3"/>
      <c r="V78" s="21"/>
      <c r="W78" s="3"/>
      <c r="X78" s="3"/>
      <c r="Y78" s="21"/>
      <c r="Z78" s="3"/>
      <c r="AA78" s="21"/>
      <c r="AB78" s="3"/>
      <c r="AC78" s="21"/>
      <c r="AD78" s="3"/>
      <c r="AE78" s="21"/>
      <c r="AF78" s="3"/>
      <c r="AG78" s="3"/>
      <c r="AH78" s="3"/>
      <c r="AI78" s="3"/>
      <c r="AJ78" s="3"/>
      <c r="AK78" s="3"/>
      <c r="AL78" s="3"/>
      <c r="AM78" s="3"/>
      <c r="AN78" s="3"/>
      <c r="AO78" s="32"/>
      <c r="AP78" s="3"/>
      <c r="AQ78" s="33"/>
      <c r="AR78" s="3"/>
      <c r="AS78" s="3"/>
      <c r="AT78" s="3"/>
      <c r="AU78" s="3"/>
      <c r="AV78" s="3"/>
      <c r="AW78" s="4"/>
    </row>
    <row r="79" spans="1:49" x14ac:dyDescent="0.25">
      <c r="A79" s="5"/>
      <c r="B79" s="2"/>
      <c r="C79" s="3"/>
      <c r="D79" s="2"/>
      <c r="E79" s="32"/>
      <c r="F79" s="3"/>
      <c r="G79" s="3"/>
      <c r="H79" s="3"/>
      <c r="I79" s="3"/>
      <c r="J79" s="3"/>
      <c r="K79" s="3"/>
      <c r="L79" s="3"/>
      <c r="M79" s="33"/>
      <c r="N79" s="3"/>
      <c r="O79" s="3"/>
      <c r="P79" s="21"/>
      <c r="Q79" s="24"/>
      <c r="R79" s="21"/>
      <c r="S79" s="24"/>
      <c r="T79" s="21"/>
      <c r="U79" s="3"/>
      <c r="V79" s="21"/>
      <c r="W79" s="3"/>
      <c r="X79" s="3"/>
      <c r="Y79" s="21"/>
      <c r="Z79" s="3"/>
      <c r="AA79" s="21"/>
      <c r="AB79" s="3"/>
      <c r="AC79" s="21"/>
      <c r="AD79" s="3"/>
      <c r="AE79" s="21"/>
      <c r="AF79" s="3"/>
      <c r="AG79" s="3"/>
      <c r="AH79" s="3"/>
      <c r="AI79" s="3"/>
      <c r="AJ79" s="3"/>
      <c r="AK79" s="3"/>
      <c r="AL79" s="3"/>
      <c r="AM79" s="3"/>
      <c r="AN79" s="3"/>
      <c r="AO79" s="32"/>
      <c r="AP79" s="3"/>
      <c r="AQ79" s="33"/>
      <c r="AR79" s="3"/>
      <c r="AS79" s="3"/>
      <c r="AT79" s="3"/>
      <c r="AU79" s="3"/>
      <c r="AV79" s="3"/>
      <c r="AW79" s="4"/>
    </row>
    <row r="80" spans="1:49" x14ac:dyDescent="0.25">
      <c r="A80" s="5"/>
      <c r="B80" s="2"/>
      <c r="C80" s="3"/>
      <c r="D80" s="2"/>
      <c r="E80" s="32"/>
      <c r="F80" s="3"/>
      <c r="G80" s="3"/>
      <c r="H80" s="3"/>
      <c r="I80" s="3"/>
      <c r="J80" s="3"/>
      <c r="K80" s="3"/>
      <c r="L80" s="3"/>
      <c r="M80" s="33"/>
      <c r="N80" s="3"/>
      <c r="O80" s="3"/>
      <c r="P80" s="21"/>
      <c r="Q80" s="24"/>
      <c r="R80" s="21"/>
      <c r="S80" s="24"/>
      <c r="T80" s="21"/>
      <c r="U80" s="3"/>
      <c r="V80" s="21"/>
      <c r="W80" s="3"/>
      <c r="X80" s="3"/>
      <c r="Y80" s="21"/>
      <c r="Z80" s="3"/>
      <c r="AA80" s="21"/>
      <c r="AB80" s="3"/>
      <c r="AC80" s="21"/>
      <c r="AD80" s="3"/>
      <c r="AE80" s="21"/>
      <c r="AF80" s="3"/>
      <c r="AG80" s="3"/>
      <c r="AH80" s="3"/>
      <c r="AI80" s="3"/>
      <c r="AJ80" s="3"/>
      <c r="AK80" s="3"/>
      <c r="AL80" s="3"/>
      <c r="AM80" s="3"/>
      <c r="AN80" s="3"/>
      <c r="AO80" s="32"/>
      <c r="AP80" s="3"/>
      <c r="AQ80" s="33"/>
      <c r="AR80" s="3"/>
      <c r="AS80" s="3"/>
      <c r="AT80" s="3"/>
      <c r="AU80" s="3"/>
      <c r="AV80" s="3"/>
      <c r="AW80" s="4"/>
    </row>
    <row r="81" spans="1:49" x14ac:dyDescent="0.25">
      <c r="A81" s="5"/>
      <c r="B81" s="2"/>
      <c r="C81" s="3"/>
      <c r="D81" s="2"/>
      <c r="E81" s="32"/>
      <c r="F81" s="3"/>
      <c r="G81" s="3"/>
      <c r="H81" s="3"/>
      <c r="I81" s="3"/>
      <c r="J81" s="3"/>
      <c r="K81" s="3"/>
      <c r="L81" s="3"/>
      <c r="M81" s="33"/>
      <c r="N81" s="3"/>
      <c r="O81" s="3"/>
      <c r="P81" s="21"/>
      <c r="Q81" s="24"/>
      <c r="R81" s="21"/>
      <c r="S81" s="24"/>
      <c r="T81" s="21"/>
      <c r="U81" s="3"/>
      <c r="V81" s="21"/>
      <c r="W81" s="3"/>
      <c r="X81" s="3"/>
      <c r="Y81" s="21"/>
      <c r="Z81" s="3"/>
      <c r="AA81" s="21"/>
      <c r="AB81" s="3"/>
      <c r="AC81" s="21"/>
      <c r="AD81" s="3"/>
      <c r="AE81" s="21"/>
      <c r="AF81" s="3"/>
      <c r="AG81" s="3"/>
      <c r="AH81" s="3"/>
      <c r="AI81" s="3"/>
      <c r="AJ81" s="3"/>
      <c r="AK81" s="3"/>
      <c r="AL81" s="3"/>
      <c r="AM81" s="3"/>
      <c r="AN81" s="3"/>
      <c r="AO81" s="32"/>
      <c r="AP81" s="3"/>
      <c r="AQ81" s="33"/>
      <c r="AR81" s="3"/>
      <c r="AS81" s="3"/>
      <c r="AT81" s="3"/>
      <c r="AU81" s="3"/>
      <c r="AV81" s="3"/>
      <c r="AW81" s="4"/>
    </row>
    <row r="82" spans="1:49" x14ac:dyDescent="0.25">
      <c r="A82" s="5"/>
      <c r="B82" s="2"/>
      <c r="C82" s="3"/>
      <c r="D82" s="2"/>
      <c r="E82" s="32"/>
      <c r="F82" s="3"/>
      <c r="G82" s="3"/>
      <c r="H82" s="3"/>
      <c r="I82" s="3"/>
      <c r="J82" s="3"/>
      <c r="K82" s="3"/>
      <c r="L82" s="3"/>
      <c r="M82" s="33"/>
      <c r="N82" s="3"/>
      <c r="O82" s="3"/>
      <c r="P82" s="21"/>
      <c r="Q82" s="24"/>
      <c r="R82" s="21"/>
      <c r="S82" s="24"/>
      <c r="T82" s="21"/>
      <c r="U82" s="3"/>
      <c r="V82" s="21"/>
      <c r="W82" s="3"/>
      <c r="X82" s="3"/>
      <c r="Y82" s="21"/>
      <c r="Z82" s="3"/>
      <c r="AA82" s="21"/>
      <c r="AB82" s="3"/>
      <c r="AC82" s="21"/>
      <c r="AD82" s="3"/>
      <c r="AE82" s="21"/>
      <c r="AF82" s="3"/>
      <c r="AG82" s="3"/>
      <c r="AH82" s="3"/>
      <c r="AI82" s="3"/>
      <c r="AJ82" s="3"/>
      <c r="AK82" s="3"/>
      <c r="AL82" s="3"/>
      <c r="AM82" s="3"/>
      <c r="AN82" s="3"/>
      <c r="AO82" s="32"/>
      <c r="AP82" s="3"/>
      <c r="AQ82" s="33"/>
      <c r="AR82" s="3"/>
      <c r="AS82" s="3"/>
      <c r="AT82" s="3"/>
      <c r="AU82" s="3"/>
      <c r="AV82" s="3"/>
      <c r="AW82" s="4"/>
    </row>
    <row r="83" spans="1:49" x14ac:dyDescent="0.25">
      <c r="A83" s="5"/>
      <c r="B83" s="2"/>
      <c r="C83" s="3"/>
      <c r="D83" s="2"/>
      <c r="E83" s="32"/>
      <c r="F83" s="3"/>
      <c r="G83" s="3"/>
      <c r="H83" s="3"/>
      <c r="I83" s="3"/>
      <c r="J83" s="3"/>
      <c r="K83" s="3"/>
      <c r="L83" s="3"/>
      <c r="M83" s="33"/>
      <c r="N83" s="3"/>
      <c r="O83" s="3"/>
      <c r="P83" s="21"/>
      <c r="Q83" s="24"/>
      <c r="R83" s="21"/>
      <c r="S83" s="24"/>
      <c r="T83" s="21"/>
      <c r="U83" s="3"/>
      <c r="V83" s="21"/>
      <c r="W83" s="3"/>
      <c r="X83" s="3"/>
      <c r="Y83" s="21"/>
      <c r="Z83" s="3"/>
      <c r="AA83" s="21"/>
      <c r="AB83" s="3"/>
      <c r="AC83" s="21"/>
      <c r="AD83" s="3"/>
      <c r="AE83" s="21"/>
      <c r="AF83" s="3"/>
      <c r="AG83" s="3"/>
      <c r="AH83" s="3"/>
      <c r="AI83" s="3"/>
      <c r="AJ83" s="3"/>
      <c r="AK83" s="3"/>
      <c r="AL83" s="3"/>
      <c r="AM83" s="3"/>
      <c r="AN83" s="3"/>
      <c r="AO83" s="32"/>
      <c r="AP83" s="3"/>
      <c r="AQ83" s="33"/>
      <c r="AR83" s="3"/>
      <c r="AS83" s="3"/>
      <c r="AT83" s="3"/>
      <c r="AU83" s="3"/>
      <c r="AV83" s="3"/>
      <c r="AW83" s="4"/>
    </row>
    <row r="84" spans="1:49" x14ac:dyDescent="0.25">
      <c r="A84" s="5"/>
      <c r="B84" s="2"/>
      <c r="C84" s="3"/>
      <c r="D84" s="2"/>
      <c r="E84" s="32"/>
      <c r="F84" s="3"/>
      <c r="G84" s="3"/>
      <c r="H84" s="3"/>
      <c r="I84" s="3"/>
      <c r="J84" s="3"/>
      <c r="K84" s="3"/>
      <c r="L84" s="3"/>
      <c r="M84" s="33"/>
      <c r="N84" s="3"/>
      <c r="O84" s="3"/>
      <c r="P84" s="21"/>
      <c r="Q84" s="24"/>
      <c r="R84" s="21"/>
      <c r="S84" s="24"/>
      <c r="T84" s="21"/>
      <c r="U84" s="3"/>
      <c r="V84" s="21"/>
      <c r="W84" s="3"/>
      <c r="X84" s="3"/>
      <c r="Y84" s="21"/>
      <c r="Z84" s="3"/>
      <c r="AA84" s="21"/>
      <c r="AB84" s="3"/>
      <c r="AC84" s="21"/>
      <c r="AD84" s="3"/>
      <c r="AE84" s="21"/>
      <c r="AF84" s="3"/>
      <c r="AG84" s="3"/>
      <c r="AH84" s="3"/>
      <c r="AI84" s="3"/>
      <c r="AJ84" s="3"/>
      <c r="AK84" s="3"/>
      <c r="AL84" s="3"/>
      <c r="AM84" s="3"/>
      <c r="AN84" s="3"/>
      <c r="AO84" s="32"/>
      <c r="AP84" s="3"/>
      <c r="AQ84" s="33"/>
      <c r="AR84" s="3"/>
      <c r="AS84" s="3"/>
      <c r="AT84" s="3"/>
      <c r="AU84" s="3"/>
      <c r="AV84" s="3"/>
      <c r="AW84" s="4"/>
    </row>
    <row r="85" spans="1:49" x14ac:dyDescent="0.25">
      <c r="A85" s="5"/>
      <c r="B85" s="2"/>
      <c r="C85" s="3"/>
      <c r="D85" s="2"/>
      <c r="E85" s="32"/>
      <c r="F85" s="3"/>
      <c r="G85" s="3"/>
      <c r="H85" s="3"/>
      <c r="I85" s="3"/>
      <c r="J85" s="3"/>
      <c r="K85" s="3"/>
      <c r="L85" s="3"/>
      <c r="M85" s="33"/>
      <c r="N85" s="3"/>
      <c r="O85" s="3"/>
      <c r="P85" s="21"/>
      <c r="Q85" s="24"/>
      <c r="R85" s="21"/>
      <c r="S85" s="24"/>
      <c r="T85" s="21"/>
      <c r="U85" s="3"/>
      <c r="V85" s="21"/>
      <c r="W85" s="3"/>
      <c r="X85" s="3"/>
      <c r="Y85" s="21"/>
      <c r="Z85" s="3"/>
      <c r="AA85" s="21"/>
      <c r="AB85" s="3"/>
      <c r="AC85" s="21"/>
      <c r="AD85" s="3"/>
      <c r="AE85" s="21"/>
      <c r="AF85" s="3"/>
      <c r="AG85" s="3"/>
      <c r="AH85" s="3"/>
      <c r="AI85" s="3"/>
      <c r="AJ85" s="3"/>
      <c r="AK85" s="3"/>
      <c r="AL85" s="3"/>
      <c r="AM85" s="3"/>
      <c r="AN85" s="3"/>
      <c r="AO85" s="32"/>
      <c r="AP85" s="3"/>
      <c r="AQ85" s="33"/>
      <c r="AR85" s="3"/>
      <c r="AS85" s="3"/>
      <c r="AT85" s="3"/>
      <c r="AU85" s="3"/>
      <c r="AV85" s="3"/>
      <c r="AW85" s="4"/>
    </row>
    <row r="86" spans="1:49" x14ac:dyDescent="0.25">
      <c r="A86" s="5"/>
      <c r="B86" s="2"/>
      <c r="C86" s="3"/>
      <c r="D86" s="2"/>
      <c r="E86" s="32"/>
      <c r="F86" s="3"/>
      <c r="G86" s="3"/>
      <c r="H86" s="3"/>
      <c r="I86" s="3"/>
      <c r="J86" s="3"/>
      <c r="K86" s="3"/>
      <c r="L86" s="3"/>
      <c r="M86" s="33"/>
      <c r="N86" s="3"/>
      <c r="O86" s="3"/>
      <c r="P86" s="21"/>
      <c r="Q86" s="24"/>
      <c r="R86" s="21"/>
      <c r="S86" s="24"/>
      <c r="T86" s="21"/>
      <c r="U86" s="3"/>
      <c r="V86" s="21"/>
      <c r="W86" s="3"/>
      <c r="X86" s="3"/>
      <c r="Y86" s="21"/>
      <c r="Z86" s="3"/>
      <c r="AA86" s="21"/>
      <c r="AB86" s="3"/>
      <c r="AC86" s="21"/>
      <c r="AD86" s="3"/>
      <c r="AE86" s="21"/>
      <c r="AF86" s="3"/>
      <c r="AG86" s="3"/>
      <c r="AH86" s="3"/>
      <c r="AI86" s="3"/>
      <c r="AJ86" s="3"/>
      <c r="AK86" s="3"/>
      <c r="AL86" s="3"/>
      <c r="AM86" s="3"/>
      <c r="AN86" s="3"/>
      <c r="AO86" s="32"/>
      <c r="AP86" s="3"/>
      <c r="AQ86" s="33"/>
      <c r="AR86" s="3"/>
      <c r="AS86" s="3"/>
      <c r="AT86" s="3"/>
      <c r="AU86" s="3"/>
      <c r="AV86" s="3"/>
      <c r="AW86" s="4"/>
    </row>
    <row r="87" spans="1:49" x14ac:dyDescent="0.25">
      <c r="A87" s="5"/>
      <c r="B87" s="2"/>
      <c r="C87" s="3"/>
      <c r="D87" s="2"/>
      <c r="E87" s="32"/>
      <c r="F87" s="3"/>
      <c r="G87" s="3"/>
      <c r="H87" s="3"/>
      <c r="I87" s="3"/>
      <c r="J87" s="3"/>
      <c r="K87" s="3"/>
      <c r="L87" s="3"/>
      <c r="M87" s="33"/>
      <c r="N87" s="3"/>
      <c r="O87" s="3"/>
      <c r="P87" s="21"/>
      <c r="Q87" s="24"/>
      <c r="R87" s="21"/>
      <c r="S87" s="24"/>
      <c r="T87" s="21"/>
      <c r="U87" s="3"/>
      <c r="V87" s="21"/>
      <c r="W87" s="3"/>
      <c r="X87" s="3"/>
      <c r="Y87" s="21"/>
      <c r="Z87" s="3"/>
      <c r="AA87" s="21"/>
      <c r="AB87" s="3"/>
      <c r="AC87" s="21"/>
      <c r="AD87" s="3"/>
      <c r="AE87" s="21"/>
      <c r="AF87" s="3"/>
      <c r="AG87" s="3"/>
      <c r="AH87" s="3"/>
      <c r="AI87" s="3"/>
      <c r="AJ87" s="3"/>
      <c r="AK87" s="3"/>
      <c r="AL87" s="3"/>
      <c r="AM87" s="3"/>
      <c r="AN87" s="3"/>
      <c r="AO87" s="32"/>
      <c r="AP87" s="3"/>
      <c r="AQ87" s="33"/>
      <c r="AR87" s="3"/>
      <c r="AS87" s="3"/>
      <c r="AT87" s="3"/>
      <c r="AU87" s="3"/>
      <c r="AV87" s="3"/>
      <c r="AW87" s="4"/>
    </row>
    <row r="88" spans="1:49" x14ac:dyDescent="0.25">
      <c r="A88" s="5"/>
      <c r="B88" s="2"/>
      <c r="C88" s="3"/>
      <c r="D88" s="2"/>
      <c r="E88" s="32"/>
      <c r="F88" s="3"/>
      <c r="G88" s="3"/>
      <c r="H88" s="3"/>
      <c r="I88" s="3"/>
      <c r="J88" s="3"/>
      <c r="K88" s="3"/>
      <c r="L88" s="3"/>
      <c r="M88" s="33"/>
      <c r="N88" s="3"/>
      <c r="O88" s="3"/>
      <c r="P88" s="21"/>
      <c r="Q88" s="24"/>
      <c r="R88" s="21"/>
      <c r="S88" s="24"/>
      <c r="T88" s="21"/>
      <c r="U88" s="3"/>
      <c r="V88" s="21"/>
      <c r="W88" s="3"/>
      <c r="X88" s="3"/>
      <c r="Y88" s="21"/>
      <c r="Z88" s="3"/>
      <c r="AA88" s="21"/>
      <c r="AB88" s="3"/>
      <c r="AC88" s="21"/>
      <c r="AD88" s="3"/>
      <c r="AE88" s="21"/>
      <c r="AF88" s="3"/>
      <c r="AG88" s="3"/>
      <c r="AH88" s="3"/>
      <c r="AI88" s="3"/>
      <c r="AJ88" s="3"/>
      <c r="AK88" s="3"/>
      <c r="AL88" s="3"/>
      <c r="AM88" s="3"/>
      <c r="AN88" s="3"/>
      <c r="AO88" s="32"/>
      <c r="AP88" s="3"/>
      <c r="AQ88" s="33"/>
      <c r="AR88" s="3"/>
      <c r="AS88" s="3"/>
      <c r="AT88" s="3"/>
      <c r="AU88" s="3"/>
      <c r="AV88" s="3"/>
      <c r="AW88" s="4"/>
    </row>
    <row r="89" spans="1:49" x14ac:dyDescent="0.25">
      <c r="A89" s="5"/>
      <c r="B89" s="2"/>
      <c r="C89" s="3"/>
      <c r="D89" s="2"/>
      <c r="E89" s="32"/>
      <c r="F89" s="3"/>
      <c r="G89" s="3"/>
      <c r="H89" s="3"/>
      <c r="I89" s="3"/>
      <c r="J89" s="3"/>
      <c r="K89" s="3"/>
      <c r="L89" s="3"/>
      <c r="M89" s="33"/>
      <c r="N89" s="3"/>
      <c r="O89" s="3"/>
      <c r="P89" s="21"/>
      <c r="Q89" s="24"/>
      <c r="R89" s="21"/>
      <c r="S89" s="24"/>
      <c r="T89" s="21"/>
      <c r="U89" s="3"/>
      <c r="V89" s="21"/>
      <c r="W89" s="3"/>
      <c r="X89" s="3"/>
      <c r="Y89" s="21"/>
      <c r="Z89" s="3"/>
      <c r="AA89" s="21"/>
      <c r="AB89" s="3"/>
      <c r="AC89" s="21"/>
      <c r="AD89" s="3"/>
      <c r="AE89" s="21"/>
      <c r="AF89" s="3"/>
      <c r="AG89" s="3"/>
      <c r="AH89" s="3"/>
      <c r="AI89" s="3"/>
      <c r="AJ89" s="3"/>
      <c r="AK89" s="3"/>
      <c r="AL89" s="3"/>
      <c r="AM89" s="3"/>
      <c r="AN89" s="3"/>
      <c r="AO89" s="32"/>
      <c r="AP89" s="3"/>
      <c r="AQ89" s="33"/>
      <c r="AR89" s="3"/>
      <c r="AS89" s="3"/>
      <c r="AT89" s="3"/>
      <c r="AU89" s="3"/>
      <c r="AV89" s="3"/>
      <c r="AW89" s="4"/>
    </row>
    <row r="90" spans="1:49" x14ac:dyDescent="0.25">
      <c r="A90" s="5"/>
      <c r="B90" s="2"/>
      <c r="C90" s="3"/>
      <c r="D90" s="2"/>
      <c r="E90" s="32"/>
      <c r="F90" s="3"/>
      <c r="G90" s="3"/>
      <c r="H90" s="3"/>
      <c r="I90" s="3"/>
      <c r="J90" s="3"/>
      <c r="K90" s="3"/>
      <c r="L90" s="3"/>
      <c r="M90" s="33"/>
      <c r="N90" s="3"/>
      <c r="O90" s="3"/>
      <c r="P90" s="21"/>
      <c r="Q90" s="24"/>
      <c r="R90" s="21"/>
      <c r="S90" s="24"/>
      <c r="T90" s="21"/>
      <c r="U90" s="3"/>
      <c r="V90" s="21"/>
      <c r="W90" s="3"/>
      <c r="X90" s="3"/>
      <c r="Y90" s="21"/>
      <c r="Z90" s="3"/>
      <c r="AA90" s="21"/>
      <c r="AB90" s="3"/>
      <c r="AC90" s="21"/>
      <c r="AD90" s="3"/>
      <c r="AE90" s="21"/>
      <c r="AF90" s="3"/>
      <c r="AG90" s="3"/>
      <c r="AH90" s="3"/>
      <c r="AI90" s="3"/>
      <c r="AJ90" s="3"/>
      <c r="AK90" s="3"/>
      <c r="AL90" s="3"/>
      <c r="AM90" s="3"/>
      <c r="AN90" s="3"/>
      <c r="AO90" s="32"/>
      <c r="AP90" s="3"/>
      <c r="AQ90" s="33"/>
      <c r="AR90" s="3"/>
      <c r="AS90" s="3"/>
      <c r="AT90" s="3"/>
      <c r="AU90" s="3"/>
      <c r="AV90" s="3"/>
      <c r="AW90" s="4"/>
    </row>
    <row r="91" spans="1:49" x14ac:dyDescent="0.25">
      <c r="A91" s="5"/>
      <c r="B91" s="2"/>
      <c r="C91" s="3"/>
      <c r="D91" s="2"/>
      <c r="E91" s="32"/>
      <c r="F91" s="3"/>
      <c r="G91" s="3"/>
      <c r="H91" s="3"/>
      <c r="I91" s="3"/>
      <c r="J91" s="3"/>
      <c r="K91" s="3"/>
      <c r="L91" s="3"/>
      <c r="M91" s="33"/>
      <c r="N91" s="3"/>
      <c r="O91" s="3"/>
      <c r="P91" s="21"/>
      <c r="Q91" s="24"/>
      <c r="R91" s="21"/>
      <c r="S91" s="24"/>
      <c r="T91" s="21"/>
      <c r="U91" s="3"/>
      <c r="V91" s="21"/>
      <c r="W91" s="3"/>
      <c r="X91" s="3"/>
      <c r="Y91" s="21"/>
      <c r="Z91" s="3"/>
      <c r="AA91" s="21"/>
      <c r="AB91" s="3"/>
      <c r="AC91" s="21"/>
      <c r="AD91" s="3"/>
      <c r="AE91" s="21"/>
      <c r="AF91" s="3"/>
      <c r="AG91" s="3"/>
      <c r="AH91" s="3"/>
      <c r="AI91" s="3"/>
      <c r="AJ91" s="3"/>
      <c r="AK91" s="3"/>
      <c r="AL91" s="3"/>
      <c r="AM91" s="3"/>
      <c r="AN91" s="3"/>
      <c r="AO91" s="32"/>
      <c r="AP91" s="3"/>
      <c r="AQ91" s="33"/>
      <c r="AR91" s="3"/>
      <c r="AS91" s="3"/>
      <c r="AT91" s="3"/>
      <c r="AU91" s="3"/>
      <c r="AV91" s="3"/>
      <c r="AW91" s="4"/>
    </row>
    <row r="92" spans="1:49" x14ac:dyDescent="0.25">
      <c r="A92" s="5"/>
      <c r="B92" s="2"/>
      <c r="C92" s="3"/>
      <c r="D92" s="2"/>
      <c r="E92" s="32"/>
      <c r="F92" s="3"/>
      <c r="G92" s="3"/>
      <c r="H92" s="3"/>
      <c r="I92" s="3"/>
      <c r="J92" s="3"/>
      <c r="K92" s="3"/>
      <c r="L92" s="3"/>
      <c r="M92" s="33"/>
      <c r="N92" s="3"/>
      <c r="O92" s="3"/>
      <c r="P92" s="21"/>
      <c r="Q92" s="24"/>
      <c r="R92" s="21"/>
      <c r="S92" s="24"/>
      <c r="T92" s="21"/>
      <c r="U92" s="3"/>
      <c r="V92" s="21"/>
      <c r="W92" s="3"/>
      <c r="X92" s="3"/>
      <c r="Y92" s="21"/>
      <c r="Z92" s="3"/>
      <c r="AA92" s="21"/>
      <c r="AB92" s="3"/>
      <c r="AC92" s="21"/>
      <c r="AD92" s="3"/>
      <c r="AE92" s="21"/>
      <c r="AF92" s="3"/>
      <c r="AG92" s="3"/>
      <c r="AH92" s="3"/>
      <c r="AI92" s="3"/>
      <c r="AJ92" s="3"/>
      <c r="AK92" s="3"/>
      <c r="AL92" s="3"/>
      <c r="AM92" s="3"/>
      <c r="AN92" s="3"/>
      <c r="AO92" s="32"/>
      <c r="AP92" s="3"/>
      <c r="AQ92" s="33"/>
      <c r="AR92" s="3"/>
      <c r="AS92" s="3"/>
      <c r="AT92" s="3"/>
      <c r="AU92" s="3"/>
      <c r="AV92" s="3"/>
      <c r="AW92" s="4"/>
    </row>
    <row r="93" spans="1:49" x14ac:dyDescent="0.25">
      <c r="A93" s="5"/>
      <c r="B93" s="2"/>
      <c r="C93" s="3"/>
      <c r="D93" s="2"/>
      <c r="E93" s="32"/>
      <c r="F93" s="3"/>
      <c r="G93" s="3"/>
      <c r="H93" s="3"/>
      <c r="I93" s="3"/>
      <c r="J93" s="3"/>
      <c r="K93" s="3"/>
      <c r="L93" s="3"/>
      <c r="M93" s="33"/>
      <c r="N93" s="3"/>
      <c r="O93" s="3"/>
      <c r="P93" s="21"/>
      <c r="Q93" s="24"/>
      <c r="R93" s="21"/>
      <c r="S93" s="24"/>
      <c r="T93" s="21"/>
      <c r="U93" s="3"/>
      <c r="V93" s="21"/>
      <c r="W93" s="3"/>
      <c r="X93" s="3"/>
      <c r="Y93" s="21"/>
      <c r="Z93" s="3"/>
      <c r="AA93" s="21"/>
      <c r="AB93" s="3"/>
      <c r="AC93" s="21"/>
      <c r="AD93" s="3"/>
      <c r="AE93" s="21"/>
      <c r="AF93" s="3"/>
      <c r="AG93" s="3"/>
      <c r="AH93" s="3"/>
      <c r="AI93" s="3"/>
      <c r="AJ93" s="3"/>
      <c r="AK93" s="3"/>
      <c r="AL93" s="3"/>
      <c r="AM93" s="3"/>
      <c r="AN93" s="3"/>
      <c r="AO93" s="32"/>
      <c r="AP93" s="3"/>
      <c r="AQ93" s="33"/>
      <c r="AR93" s="3"/>
      <c r="AS93" s="3"/>
      <c r="AT93" s="3"/>
      <c r="AU93" s="3"/>
      <c r="AV93" s="3"/>
      <c r="AW93" s="4"/>
    </row>
    <row r="94" spans="1:49" x14ac:dyDescent="0.25">
      <c r="A94" s="5"/>
      <c r="B94" s="2"/>
      <c r="C94" s="3"/>
      <c r="D94" s="2"/>
      <c r="E94" s="32"/>
      <c r="F94" s="3"/>
      <c r="G94" s="3"/>
      <c r="H94" s="3"/>
      <c r="I94" s="3"/>
      <c r="J94" s="3"/>
      <c r="K94" s="3"/>
      <c r="L94" s="3"/>
      <c r="M94" s="33"/>
      <c r="N94" s="3"/>
      <c r="O94" s="3"/>
      <c r="P94" s="21"/>
      <c r="Q94" s="24"/>
      <c r="R94" s="21"/>
      <c r="S94" s="24"/>
      <c r="T94" s="21"/>
      <c r="U94" s="3"/>
      <c r="V94" s="21"/>
      <c r="W94" s="3"/>
      <c r="X94" s="3"/>
      <c r="Y94" s="21"/>
      <c r="Z94" s="3"/>
      <c r="AA94" s="21"/>
      <c r="AB94" s="3"/>
      <c r="AC94" s="21"/>
      <c r="AD94" s="3"/>
      <c r="AE94" s="21"/>
      <c r="AF94" s="3"/>
      <c r="AG94" s="3"/>
      <c r="AH94" s="3"/>
      <c r="AI94" s="3"/>
      <c r="AJ94" s="3"/>
      <c r="AK94" s="3"/>
      <c r="AL94" s="3"/>
      <c r="AM94" s="3"/>
      <c r="AN94" s="3"/>
      <c r="AO94" s="32"/>
      <c r="AP94" s="3"/>
      <c r="AQ94" s="33"/>
      <c r="AR94" s="3"/>
      <c r="AS94" s="3"/>
      <c r="AT94" s="3"/>
      <c r="AU94" s="3"/>
      <c r="AV94" s="3"/>
      <c r="AW94" s="4"/>
    </row>
    <row r="95" spans="1:49" x14ac:dyDescent="0.25">
      <c r="A95" s="5"/>
      <c r="B95" s="2"/>
      <c r="C95" s="3"/>
      <c r="D95" s="2"/>
      <c r="E95" s="32"/>
      <c r="F95" s="3"/>
      <c r="G95" s="3"/>
      <c r="H95" s="3"/>
      <c r="I95" s="3"/>
      <c r="J95" s="3"/>
      <c r="K95" s="3"/>
      <c r="L95" s="3"/>
      <c r="M95" s="33"/>
      <c r="N95" s="3"/>
      <c r="O95" s="3"/>
      <c r="P95" s="21"/>
      <c r="Q95" s="24"/>
      <c r="R95" s="21"/>
      <c r="S95" s="24"/>
      <c r="T95" s="21"/>
      <c r="U95" s="3"/>
      <c r="V95" s="21"/>
      <c r="W95" s="3"/>
      <c r="X95" s="3"/>
      <c r="Y95" s="21"/>
      <c r="Z95" s="3"/>
      <c r="AA95" s="21"/>
      <c r="AB95" s="3"/>
      <c r="AC95" s="21"/>
      <c r="AD95" s="3"/>
      <c r="AE95" s="21"/>
      <c r="AF95" s="3"/>
      <c r="AG95" s="3"/>
      <c r="AH95" s="3"/>
      <c r="AI95" s="3"/>
      <c r="AJ95" s="3"/>
      <c r="AK95" s="3"/>
      <c r="AL95" s="3"/>
      <c r="AM95" s="3"/>
      <c r="AN95" s="3"/>
      <c r="AO95" s="32"/>
      <c r="AP95" s="3"/>
      <c r="AQ95" s="33"/>
      <c r="AR95" s="3"/>
      <c r="AS95" s="3"/>
      <c r="AT95" s="3"/>
      <c r="AU95" s="3"/>
      <c r="AV95" s="3"/>
      <c r="AW95" s="4"/>
    </row>
    <row r="96" spans="1:49" x14ac:dyDescent="0.25">
      <c r="A96" s="5"/>
      <c r="B96" s="2"/>
      <c r="C96" s="3"/>
      <c r="D96" s="2"/>
      <c r="E96" s="32"/>
      <c r="F96" s="3"/>
      <c r="G96" s="3"/>
      <c r="H96" s="3"/>
      <c r="I96" s="3"/>
      <c r="J96" s="3"/>
      <c r="K96" s="3"/>
      <c r="L96" s="3"/>
      <c r="M96" s="33"/>
      <c r="N96" s="3"/>
      <c r="O96" s="3"/>
      <c r="P96" s="21"/>
      <c r="Q96" s="24"/>
      <c r="R96" s="21"/>
      <c r="S96" s="24"/>
      <c r="T96" s="21"/>
      <c r="U96" s="3"/>
      <c r="V96" s="21"/>
      <c r="W96" s="3"/>
      <c r="X96" s="3"/>
      <c r="Y96" s="21"/>
      <c r="Z96" s="3"/>
      <c r="AA96" s="21"/>
      <c r="AB96" s="3"/>
      <c r="AC96" s="21"/>
      <c r="AD96" s="3"/>
      <c r="AE96" s="21"/>
      <c r="AF96" s="3"/>
      <c r="AG96" s="3"/>
      <c r="AH96" s="3"/>
      <c r="AI96" s="3"/>
      <c r="AJ96" s="3"/>
      <c r="AK96" s="3"/>
      <c r="AL96" s="3"/>
      <c r="AM96" s="3"/>
      <c r="AN96" s="3"/>
      <c r="AO96" s="32"/>
      <c r="AP96" s="3"/>
      <c r="AQ96" s="33"/>
      <c r="AR96" s="3"/>
      <c r="AS96" s="3"/>
      <c r="AT96" s="3"/>
      <c r="AU96" s="3"/>
      <c r="AV96" s="3"/>
      <c r="AW96" s="4"/>
    </row>
    <row r="97" spans="1:49" x14ac:dyDescent="0.25">
      <c r="A97" s="5"/>
      <c r="B97" s="2"/>
      <c r="C97" s="3"/>
      <c r="D97" s="2"/>
      <c r="E97" s="32"/>
      <c r="F97" s="3"/>
      <c r="G97" s="3"/>
      <c r="H97" s="3"/>
      <c r="I97" s="3"/>
      <c r="J97" s="3"/>
      <c r="K97" s="3"/>
      <c r="L97" s="3"/>
      <c r="M97" s="33"/>
      <c r="N97" s="3"/>
      <c r="O97" s="3"/>
      <c r="P97" s="21"/>
      <c r="Q97" s="24"/>
      <c r="R97" s="21"/>
      <c r="S97" s="24"/>
      <c r="T97" s="21"/>
      <c r="U97" s="3"/>
      <c r="V97" s="21"/>
      <c r="W97" s="3"/>
      <c r="X97" s="3"/>
      <c r="Y97" s="21"/>
      <c r="Z97" s="3"/>
      <c r="AA97" s="21"/>
      <c r="AB97" s="3"/>
      <c r="AC97" s="21"/>
      <c r="AD97" s="3"/>
      <c r="AE97" s="21"/>
      <c r="AF97" s="3"/>
      <c r="AG97" s="3"/>
      <c r="AH97" s="3"/>
      <c r="AI97" s="3"/>
      <c r="AJ97" s="3"/>
      <c r="AK97" s="3"/>
      <c r="AL97" s="3"/>
      <c r="AM97" s="3"/>
      <c r="AN97" s="3"/>
      <c r="AO97" s="32"/>
      <c r="AP97" s="3"/>
      <c r="AQ97" s="33"/>
      <c r="AR97" s="3"/>
      <c r="AS97" s="3"/>
      <c r="AT97" s="3"/>
      <c r="AU97" s="3"/>
      <c r="AV97" s="3"/>
      <c r="AW97" s="4"/>
    </row>
    <row r="98" spans="1:49" x14ac:dyDescent="0.25">
      <c r="A98" s="5"/>
      <c r="B98" s="2"/>
      <c r="C98" s="3"/>
      <c r="D98" s="2"/>
      <c r="E98" s="32"/>
      <c r="F98" s="3"/>
      <c r="G98" s="3"/>
      <c r="H98" s="3"/>
      <c r="I98" s="3"/>
      <c r="J98" s="3"/>
      <c r="K98" s="3"/>
      <c r="L98" s="3"/>
      <c r="M98" s="33"/>
      <c r="N98" s="3"/>
      <c r="O98" s="3"/>
      <c r="P98" s="21"/>
      <c r="Q98" s="24"/>
      <c r="R98" s="21"/>
      <c r="S98" s="24"/>
      <c r="T98" s="21"/>
      <c r="U98" s="3"/>
      <c r="V98" s="21"/>
      <c r="W98" s="3"/>
      <c r="X98" s="3"/>
      <c r="Y98" s="21"/>
      <c r="Z98" s="3"/>
      <c r="AA98" s="21"/>
      <c r="AB98" s="3"/>
      <c r="AC98" s="21"/>
      <c r="AD98" s="3"/>
      <c r="AE98" s="21"/>
      <c r="AF98" s="3"/>
      <c r="AG98" s="3"/>
      <c r="AH98" s="3"/>
      <c r="AI98" s="3"/>
      <c r="AJ98" s="3"/>
      <c r="AK98" s="3"/>
      <c r="AL98" s="3"/>
      <c r="AM98" s="3"/>
      <c r="AN98" s="3"/>
      <c r="AO98" s="32"/>
      <c r="AP98" s="3"/>
      <c r="AQ98" s="33"/>
      <c r="AR98" s="3"/>
      <c r="AS98" s="3"/>
      <c r="AT98" s="3"/>
      <c r="AU98" s="3"/>
      <c r="AV98" s="3"/>
      <c r="AW98" s="4"/>
    </row>
    <row r="99" spans="1:49" x14ac:dyDescent="0.25">
      <c r="A99" s="5"/>
      <c r="B99" s="2"/>
      <c r="C99" s="3"/>
      <c r="D99" s="2"/>
      <c r="E99" s="32"/>
      <c r="F99" s="3"/>
      <c r="G99" s="3"/>
      <c r="H99" s="3"/>
      <c r="I99" s="3"/>
      <c r="J99" s="3"/>
      <c r="K99" s="3"/>
      <c r="L99" s="3"/>
      <c r="M99" s="33"/>
      <c r="N99" s="3"/>
      <c r="O99" s="3"/>
      <c r="P99" s="21"/>
      <c r="Q99" s="24"/>
      <c r="R99" s="21"/>
      <c r="S99" s="24"/>
      <c r="T99" s="21"/>
      <c r="U99" s="3"/>
      <c r="V99" s="21"/>
      <c r="W99" s="3"/>
      <c r="X99" s="3"/>
      <c r="Y99" s="21"/>
      <c r="Z99" s="3"/>
      <c r="AA99" s="21"/>
      <c r="AB99" s="3"/>
      <c r="AC99" s="21"/>
      <c r="AD99" s="3"/>
      <c r="AE99" s="21"/>
      <c r="AF99" s="3"/>
      <c r="AG99" s="3"/>
      <c r="AH99" s="3"/>
      <c r="AI99" s="3"/>
      <c r="AJ99" s="3"/>
      <c r="AK99" s="3"/>
      <c r="AL99" s="3"/>
      <c r="AM99" s="3"/>
      <c r="AN99" s="3"/>
      <c r="AO99" s="32"/>
      <c r="AP99" s="3"/>
      <c r="AQ99" s="33"/>
      <c r="AR99" s="3"/>
      <c r="AS99" s="3"/>
      <c r="AT99" s="3"/>
      <c r="AU99" s="3"/>
      <c r="AV99" s="3"/>
      <c r="AW99" s="4"/>
    </row>
    <row r="100" spans="1:49" ht="15.75" thickBot="1" x14ac:dyDescent="0.3">
      <c r="A100" s="6"/>
      <c r="B100" s="9"/>
      <c r="C100" s="7"/>
      <c r="D100" s="9"/>
      <c r="E100" s="32"/>
      <c r="F100" s="35"/>
      <c r="G100" s="35"/>
      <c r="H100" s="35"/>
      <c r="I100" s="35"/>
      <c r="J100" s="35"/>
      <c r="K100" s="35"/>
      <c r="L100" s="35"/>
      <c r="M100" s="36"/>
      <c r="N100" s="3"/>
      <c r="O100" s="7"/>
      <c r="P100" s="22"/>
      <c r="Q100" s="25"/>
      <c r="R100" s="22"/>
      <c r="S100" s="25"/>
      <c r="T100" s="22"/>
      <c r="U100" s="7"/>
      <c r="V100" s="22"/>
      <c r="W100" s="7"/>
      <c r="X100" s="7"/>
      <c r="Y100" s="22"/>
      <c r="Z100" s="7"/>
      <c r="AA100" s="22"/>
      <c r="AB100" s="7"/>
      <c r="AC100" s="22"/>
      <c r="AD100" s="7"/>
      <c r="AE100" s="22"/>
      <c r="AF100" s="7"/>
      <c r="AG100" s="7"/>
      <c r="AH100" s="7"/>
      <c r="AI100" s="7"/>
      <c r="AJ100" s="7"/>
      <c r="AK100" s="7"/>
      <c r="AL100" s="7"/>
      <c r="AM100" s="7"/>
      <c r="AN100" s="7"/>
      <c r="AO100" s="34"/>
      <c r="AP100" s="35"/>
      <c r="AQ100" s="36"/>
      <c r="AR100" s="7"/>
      <c r="AS100" s="7"/>
      <c r="AT100" s="7"/>
      <c r="AU100" s="7"/>
      <c r="AV100" s="7"/>
      <c r="AW100" s="8"/>
    </row>
    <row r="101" spans="1:49" ht="15.75" thickBot="1" x14ac:dyDescent="0.3">
      <c r="E101" s="34"/>
      <c r="N101" s="3"/>
    </row>
    <row r="102" spans="1:49" x14ac:dyDescent="0.25">
      <c r="N102" s="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D727"/>
  <sheetViews>
    <sheetView tabSelected="1" workbookViewId="0">
      <pane xSplit="2" ySplit="2" topLeftCell="C3" activePane="bottomRight" state="frozen"/>
      <selection pane="topRight" activeCell="C1" sqref="C1"/>
      <selection pane="bottomLeft" activeCell="A3" sqref="A3"/>
      <selection pane="bottomRight" activeCell="BJ6" sqref="BJ6"/>
    </sheetView>
  </sheetViews>
  <sheetFormatPr baseColWidth="10" defaultRowHeight="15" x14ac:dyDescent="0.25"/>
  <cols>
    <col min="1" max="1" width="11" bestFit="1" customWidth="1"/>
    <col min="2" max="2" width="14" style="92" bestFit="1" customWidth="1"/>
    <col min="3" max="3" width="20.42578125" bestFit="1" customWidth="1"/>
    <col min="4" max="4" width="11.140625" bestFit="1" customWidth="1"/>
    <col min="5" max="5" width="11" bestFit="1" customWidth="1"/>
    <col min="6" max="6" width="21.7109375" bestFit="1" customWidth="1"/>
    <col min="7" max="7" width="9.5703125" bestFit="1" customWidth="1"/>
    <col min="8" max="8" width="13" bestFit="1" customWidth="1"/>
    <col min="9" max="9" width="11.85546875" bestFit="1" customWidth="1"/>
    <col min="10" max="10" width="31.85546875" bestFit="1" customWidth="1"/>
    <col min="11" max="11" width="17.85546875" bestFit="1" customWidth="1"/>
    <col min="12" max="12" width="16.85546875" bestFit="1" customWidth="1"/>
    <col min="13" max="13" width="35.5703125" style="29" bestFit="1" customWidth="1"/>
    <col min="14" max="14" width="53.28515625" style="29" bestFit="1" customWidth="1"/>
    <col min="15" max="15" width="39.28515625" style="29" bestFit="1" customWidth="1"/>
    <col min="16" max="16" width="32.85546875" style="29" bestFit="1" customWidth="1"/>
    <col min="17" max="17" width="12.85546875" bestFit="1" customWidth="1"/>
    <col min="18" max="18" width="7" bestFit="1" customWidth="1"/>
    <col min="19" max="19" width="15" bestFit="1" customWidth="1"/>
    <col min="20" max="20" width="11" bestFit="1" customWidth="1"/>
    <col min="21" max="21" width="18.42578125" bestFit="1" customWidth="1"/>
    <col min="22" max="22" width="9.7109375" bestFit="1" customWidth="1"/>
    <col min="23" max="23" width="15.7109375" bestFit="1" customWidth="1"/>
    <col min="24" max="24" width="8.28515625" bestFit="1" customWidth="1"/>
    <col min="25" max="25" width="9.7109375" bestFit="1" customWidth="1"/>
    <col min="26" max="26" width="11" bestFit="1" customWidth="1"/>
    <col min="27" max="29" width="11" customWidth="1"/>
    <col min="30" max="30" width="12.28515625" customWidth="1"/>
    <col min="31" max="31" width="14" customWidth="1"/>
    <col min="32" max="32" width="13.42578125" customWidth="1"/>
    <col min="33" max="33" width="14.140625" customWidth="1"/>
    <col min="34" max="34" width="12" customWidth="1"/>
    <col min="35" max="35" width="14.42578125" customWidth="1"/>
    <col min="36" max="36" width="11.7109375" customWidth="1"/>
    <col min="37" max="37" width="13.140625" customWidth="1"/>
    <col min="38" max="38" width="8.5703125" bestFit="1" customWidth="1"/>
    <col min="39" max="39" width="8.5703125" customWidth="1"/>
    <col min="40" max="40" width="12.5703125" style="29" customWidth="1"/>
    <col min="41" max="41" width="13.7109375" style="29" customWidth="1"/>
    <col min="42" max="42" width="15.140625" style="29" bestFit="1" customWidth="1"/>
    <col min="43" max="43" width="10" style="29" bestFit="1" customWidth="1"/>
    <col min="44" max="44" width="14.85546875" style="29" bestFit="1" customWidth="1"/>
    <col min="45" max="45" width="15" style="29" bestFit="1" customWidth="1"/>
    <col min="46" max="46" width="9.85546875" style="29" bestFit="1" customWidth="1"/>
    <col min="47" max="47" width="14.7109375" style="29" bestFit="1" customWidth="1"/>
    <col min="48" max="48" width="15.28515625" style="29" bestFit="1" customWidth="1"/>
    <col min="49" max="50" width="9.85546875" customWidth="1"/>
    <col min="53" max="53" width="11.42578125" style="114"/>
    <col min="54" max="54" width="19.140625" customWidth="1"/>
    <col min="55" max="76" width="3" bestFit="1" customWidth="1"/>
  </cols>
  <sheetData>
    <row r="1" spans="1:82" s="28" customFormat="1" ht="15.75" thickBot="1" x14ac:dyDescent="0.3">
      <c r="A1" s="28">
        <v>1</v>
      </c>
      <c r="B1" s="28">
        <v>2</v>
      </c>
      <c r="C1" s="28">
        <v>3</v>
      </c>
      <c r="D1" s="28">
        <v>4</v>
      </c>
      <c r="E1" s="28">
        <v>5</v>
      </c>
      <c r="F1" s="28">
        <v>6</v>
      </c>
      <c r="G1" s="28">
        <v>7</v>
      </c>
      <c r="H1" s="28">
        <v>8</v>
      </c>
      <c r="I1" s="28">
        <v>9</v>
      </c>
      <c r="J1" s="28">
        <v>10</v>
      </c>
      <c r="K1" s="28">
        <v>11</v>
      </c>
      <c r="L1" s="28">
        <v>12</v>
      </c>
      <c r="M1" s="28">
        <v>13</v>
      </c>
      <c r="N1" s="28">
        <v>14</v>
      </c>
      <c r="O1" s="28">
        <v>15</v>
      </c>
      <c r="P1" s="28">
        <v>16</v>
      </c>
      <c r="Q1" s="28">
        <v>17</v>
      </c>
      <c r="R1" s="28">
        <v>18</v>
      </c>
      <c r="S1" s="28">
        <v>19</v>
      </c>
      <c r="T1" s="28">
        <v>20</v>
      </c>
      <c r="U1" s="28">
        <v>21</v>
      </c>
      <c r="V1" s="28">
        <v>22</v>
      </c>
      <c r="W1" s="28">
        <v>23</v>
      </c>
      <c r="X1" s="28">
        <v>24</v>
      </c>
      <c r="Y1" s="28">
        <v>25</v>
      </c>
      <c r="Z1" s="28">
        <v>26</v>
      </c>
      <c r="AA1" s="28">
        <v>27</v>
      </c>
      <c r="AB1" s="28">
        <v>28</v>
      </c>
      <c r="AC1" s="28">
        <v>29</v>
      </c>
      <c r="AD1" s="28">
        <v>30</v>
      </c>
      <c r="AE1" s="28">
        <v>31</v>
      </c>
      <c r="AF1" s="28">
        <v>32</v>
      </c>
      <c r="AG1" s="28">
        <v>33</v>
      </c>
      <c r="AH1" s="28">
        <v>34</v>
      </c>
      <c r="AI1" s="28">
        <v>35</v>
      </c>
      <c r="AJ1" s="28">
        <v>36</v>
      </c>
      <c r="AK1" s="28">
        <v>37</v>
      </c>
      <c r="AL1" s="28">
        <v>38</v>
      </c>
      <c r="AM1" s="28">
        <v>39</v>
      </c>
      <c r="AN1" s="28">
        <v>40</v>
      </c>
      <c r="AO1" s="28">
        <v>41</v>
      </c>
      <c r="AP1" s="28">
        <v>42</v>
      </c>
      <c r="AQ1" s="28">
        <v>43</v>
      </c>
      <c r="AR1" s="28">
        <v>44</v>
      </c>
      <c r="AS1" s="28">
        <v>45</v>
      </c>
      <c r="AT1" s="28">
        <v>46</v>
      </c>
      <c r="AU1" s="28">
        <v>47</v>
      </c>
      <c r="AV1" s="28">
        <v>48</v>
      </c>
      <c r="AW1" s="28">
        <v>49</v>
      </c>
      <c r="AX1" s="28">
        <v>50</v>
      </c>
      <c r="AY1" s="28">
        <v>51</v>
      </c>
      <c r="AZ1" s="28">
        <v>52</v>
      </c>
      <c r="BA1" s="28">
        <v>53</v>
      </c>
      <c r="BB1" s="28">
        <v>54</v>
      </c>
      <c r="BC1" s="28">
        <v>55</v>
      </c>
      <c r="BD1" s="28">
        <v>56</v>
      </c>
      <c r="BE1" s="28">
        <v>57</v>
      </c>
      <c r="BF1" s="28">
        <v>58</v>
      </c>
      <c r="BG1" s="28">
        <v>59</v>
      </c>
      <c r="BH1" s="28">
        <v>60</v>
      </c>
      <c r="BI1" s="28">
        <v>61</v>
      </c>
      <c r="BJ1" s="28">
        <v>62</v>
      </c>
      <c r="BK1" s="28">
        <v>63</v>
      </c>
      <c r="BL1" s="28">
        <v>64</v>
      </c>
      <c r="BM1" s="28">
        <v>65</v>
      </c>
      <c r="BN1" s="28">
        <f t="shared" ref="BN1:BQ1" si="0">BM1+1</f>
        <v>66</v>
      </c>
      <c r="BO1" s="28">
        <f t="shared" si="0"/>
        <v>67</v>
      </c>
      <c r="BP1" s="28">
        <f t="shared" si="0"/>
        <v>68</v>
      </c>
      <c r="BQ1" s="28">
        <f t="shared" si="0"/>
        <v>69</v>
      </c>
      <c r="BR1" s="28">
        <f t="shared" ref="BR1:CD1" si="1">BQ1+1</f>
        <v>70</v>
      </c>
      <c r="BS1" s="28">
        <f t="shared" si="1"/>
        <v>71</v>
      </c>
      <c r="BT1" s="28">
        <f t="shared" si="1"/>
        <v>72</v>
      </c>
      <c r="BU1" s="28">
        <f t="shared" si="1"/>
        <v>73</v>
      </c>
      <c r="BV1" s="28">
        <f t="shared" si="1"/>
        <v>74</v>
      </c>
      <c r="BW1" s="28">
        <f t="shared" si="1"/>
        <v>75</v>
      </c>
      <c r="BX1" s="28">
        <f t="shared" si="1"/>
        <v>76</v>
      </c>
      <c r="BY1" s="28">
        <f t="shared" si="1"/>
        <v>77</v>
      </c>
      <c r="BZ1" s="28">
        <f t="shared" si="1"/>
        <v>78</v>
      </c>
      <c r="CA1" s="28">
        <f t="shared" si="1"/>
        <v>79</v>
      </c>
      <c r="CB1" s="28">
        <f t="shared" si="1"/>
        <v>80</v>
      </c>
      <c r="CC1" s="28">
        <f t="shared" si="1"/>
        <v>81</v>
      </c>
      <c r="CD1" s="28">
        <f t="shared" si="1"/>
        <v>82</v>
      </c>
    </row>
    <row r="2" spans="1:82" s="88" customFormat="1" ht="45.75" thickBot="1" x14ac:dyDescent="0.3">
      <c r="A2" s="69" t="s">
        <v>215</v>
      </c>
      <c r="B2" s="69" t="s">
        <v>240</v>
      </c>
      <c r="C2" s="69" t="s">
        <v>216</v>
      </c>
      <c r="D2" s="69" t="s">
        <v>1</v>
      </c>
      <c r="E2" s="69" t="s">
        <v>3</v>
      </c>
      <c r="F2" s="69" t="s">
        <v>2</v>
      </c>
      <c r="G2" s="69" t="s">
        <v>7</v>
      </c>
      <c r="H2" s="69" t="s">
        <v>6</v>
      </c>
      <c r="I2" s="69" t="s">
        <v>4</v>
      </c>
      <c r="J2" s="69" t="s">
        <v>243</v>
      </c>
      <c r="K2" s="69" t="s">
        <v>242</v>
      </c>
      <c r="L2" s="69" t="s">
        <v>24</v>
      </c>
      <c r="M2" s="69" t="s">
        <v>12</v>
      </c>
      <c r="N2" s="69" t="s">
        <v>13</v>
      </c>
      <c r="O2" s="69" t="s">
        <v>15</v>
      </c>
      <c r="P2" s="69" t="s">
        <v>14</v>
      </c>
      <c r="Q2" s="69" t="s">
        <v>274</v>
      </c>
      <c r="R2" s="69" t="s">
        <v>273</v>
      </c>
      <c r="S2" s="69" t="s">
        <v>272</v>
      </c>
      <c r="T2" s="72" t="s">
        <v>275</v>
      </c>
      <c r="U2" s="74" t="s">
        <v>271</v>
      </c>
      <c r="V2" s="76" t="s">
        <v>254</v>
      </c>
      <c r="W2" s="75" t="s">
        <v>266</v>
      </c>
      <c r="X2" s="74" t="s">
        <v>276</v>
      </c>
      <c r="Y2" s="76" t="s">
        <v>263</v>
      </c>
      <c r="Z2" s="75" t="s">
        <v>269</v>
      </c>
      <c r="AA2" s="77" t="s">
        <v>286</v>
      </c>
      <c r="AB2" s="78" t="s">
        <v>287</v>
      </c>
      <c r="AC2" s="79" t="s">
        <v>288</v>
      </c>
      <c r="AD2" s="74" t="s">
        <v>341</v>
      </c>
      <c r="AE2" s="79" t="s">
        <v>283</v>
      </c>
      <c r="AF2" s="74" t="s">
        <v>250</v>
      </c>
      <c r="AG2" s="75" t="s">
        <v>283</v>
      </c>
      <c r="AH2" s="77" t="s">
        <v>251</v>
      </c>
      <c r="AI2" s="89" t="s">
        <v>283</v>
      </c>
      <c r="AJ2" s="74" t="s">
        <v>22</v>
      </c>
      <c r="AK2" s="79" t="s">
        <v>283</v>
      </c>
      <c r="AL2" s="77" t="s">
        <v>23</v>
      </c>
      <c r="AM2" s="79" t="s">
        <v>283</v>
      </c>
      <c r="AN2" s="74" t="s">
        <v>291</v>
      </c>
      <c r="AO2" s="81" t="s">
        <v>262</v>
      </c>
      <c r="AP2" s="83" t="s">
        <v>277</v>
      </c>
      <c r="AQ2" s="84" t="s">
        <v>255</v>
      </c>
      <c r="AR2" s="84" t="s">
        <v>285</v>
      </c>
      <c r="AS2" s="85" t="s">
        <v>278</v>
      </c>
      <c r="AT2" s="86" t="s">
        <v>256</v>
      </c>
      <c r="AU2" s="87" t="s">
        <v>284</v>
      </c>
      <c r="AV2" s="82" t="s">
        <v>292</v>
      </c>
      <c r="AW2" s="82" t="s">
        <v>289</v>
      </c>
      <c r="AX2" s="80" t="s">
        <v>290</v>
      </c>
      <c r="AY2" s="73" t="s">
        <v>25</v>
      </c>
      <c r="AZ2" s="69" t="s">
        <v>258</v>
      </c>
      <c r="BA2" s="69" t="s">
        <v>367</v>
      </c>
      <c r="BB2" s="69" t="s">
        <v>368</v>
      </c>
      <c r="BC2" s="69"/>
      <c r="BD2" s="69"/>
      <c r="BE2" s="69"/>
      <c r="BF2" s="69"/>
      <c r="BG2" s="69"/>
      <c r="BH2" s="69"/>
      <c r="BI2" s="69"/>
      <c r="BJ2" s="69"/>
      <c r="BK2" s="69"/>
      <c r="BL2" s="69"/>
      <c r="BM2" s="69"/>
      <c r="BN2" s="69"/>
      <c r="BO2" s="69"/>
      <c r="BP2" s="69"/>
      <c r="BQ2" s="69"/>
      <c r="BR2" s="69"/>
      <c r="BS2" s="69"/>
      <c r="BT2" s="69"/>
      <c r="BU2" s="69"/>
      <c r="BV2" s="69"/>
      <c r="BW2" s="69"/>
      <c r="BX2" s="69"/>
      <c r="BY2" s="69"/>
      <c r="BZ2" s="69"/>
      <c r="CA2" s="69"/>
      <c r="CB2" s="69"/>
      <c r="CC2" s="69"/>
      <c r="CD2" s="69"/>
    </row>
    <row r="3" spans="1:82" ht="90" customHeight="1" x14ac:dyDescent="0.25">
      <c r="A3" s="10">
        <v>1486</v>
      </c>
      <c r="V3" s="70"/>
      <c r="W3" s="70"/>
    </row>
    <row r="4" spans="1:82" ht="90" customHeight="1" x14ac:dyDescent="0.25">
      <c r="A4" s="114">
        <v>1488</v>
      </c>
      <c r="C4" t="s">
        <v>176</v>
      </c>
      <c r="D4" t="s">
        <v>150</v>
      </c>
      <c r="E4" t="s">
        <v>38</v>
      </c>
      <c r="F4" t="s">
        <v>167</v>
      </c>
      <c r="H4" t="s">
        <v>317</v>
      </c>
      <c r="I4" t="s">
        <v>209</v>
      </c>
      <c r="J4" t="s">
        <v>318</v>
      </c>
      <c r="K4" t="s">
        <v>295</v>
      </c>
      <c r="L4" t="s">
        <v>126</v>
      </c>
      <c r="M4" s="29" t="s">
        <v>147</v>
      </c>
      <c r="N4" s="29" t="s">
        <v>202</v>
      </c>
      <c r="O4" s="29" t="s">
        <v>180</v>
      </c>
      <c r="P4" s="29" t="s">
        <v>170</v>
      </c>
      <c r="Q4">
        <v>1000000</v>
      </c>
      <c r="R4" t="s">
        <v>312</v>
      </c>
      <c r="S4" t="s">
        <v>264</v>
      </c>
      <c r="T4" t="s">
        <v>265</v>
      </c>
      <c r="U4" t="s">
        <v>270</v>
      </c>
      <c r="V4" s="70">
        <v>0.08</v>
      </c>
      <c r="W4" s="70" t="s">
        <v>267</v>
      </c>
      <c r="AF4" t="s">
        <v>314</v>
      </c>
      <c r="AJ4" t="s">
        <v>265</v>
      </c>
      <c r="AL4" t="s">
        <v>265</v>
      </c>
      <c r="AN4" s="29" t="s">
        <v>315</v>
      </c>
      <c r="AO4" s="29" t="s">
        <v>265</v>
      </c>
    </row>
    <row r="5" spans="1:82" ht="90" customHeight="1" x14ac:dyDescent="0.25">
      <c r="A5">
        <v>1492</v>
      </c>
      <c r="V5" s="70"/>
      <c r="W5" s="70"/>
    </row>
    <row r="6" spans="1:82" ht="90" customHeight="1" x14ac:dyDescent="0.25">
      <c r="A6" s="10">
        <v>1509</v>
      </c>
      <c r="B6" s="92">
        <v>3325096011103</v>
      </c>
      <c r="C6" t="s">
        <v>176</v>
      </c>
      <c r="D6" t="s">
        <v>150</v>
      </c>
      <c r="E6" t="s">
        <v>33</v>
      </c>
      <c r="F6" t="s">
        <v>163</v>
      </c>
      <c r="H6" t="s">
        <v>193</v>
      </c>
      <c r="I6" t="s">
        <v>208</v>
      </c>
      <c r="L6" t="s">
        <v>50</v>
      </c>
      <c r="M6" s="29" t="s">
        <v>147</v>
      </c>
      <c r="N6" s="29" t="s">
        <v>200</v>
      </c>
      <c r="O6" s="29" t="s">
        <v>180</v>
      </c>
      <c r="P6" s="29" t="s">
        <v>170</v>
      </c>
      <c r="Q6">
        <v>1000000</v>
      </c>
      <c r="R6" t="s">
        <v>312</v>
      </c>
      <c r="S6" t="s">
        <v>264</v>
      </c>
      <c r="T6" t="s">
        <v>265</v>
      </c>
      <c r="U6" t="s">
        <v>270</v>
      </c>
      <c r="V6" s="70">
        <v>0.1</v>
      </c>
      <c r="W6" s="70" t="s">
        <v>267</v>
      </c>
      <c r="AF6" t="s">
        <v>313</v>
      </c>
      <c r="AJ6" t="s">
        <v>265</v>
      </c>
      <c r="AL6" t="s">
        <v>265</v>
      </c>
      <c r="AN6" s="29" t="s">
        <v>315</v>
      </c>
      <c r="AO6" s="29" t="s">
        <v>265</v>
      </c>
    </row>
    <row r="7" spans="1:82" ht="90" customHeight="1" x14ac:dyDescent="0.25">
      <c r="A7" s="10">
        <v>1510</v>
      </c>
      <c r="V7" s="70"/>
      <c r="W7" s="70"/>
    </row>
    <row r="8" spans="1:82" ht="90" customHeight="1" x14ac:dyDescent="0.25">
      <c r="A8">
        <v>1510</v>
      </c>
      <c r="V8" s="70"/>
      <c r="W8" s="70"/>
    </row>
    <row r="9" spans="1:82" ht="90" customHeight="1" x14ac:dyDescent="0.25">
      <c r="A9">
        <v>1512</v>
      </c>
      <c r="V9" s="70"/>
      <c r="W9" s="70"/>
    </row>
    <row r="10" spans="1:82" ht="90" customHeight="1" x14ac:dyDescent="0.25">
      <c r="A10">
        <v>1512</v>
      </c>
      <c r="V10" s="70"/>
      <c r="W10" s="70"/>
    </row>
    <row r="11" spans="1:82" ht="90" customHeight="1" x14ac:dyDescent="0.25">
      <c r="A11">
        <v>1516</v>
      </c>
      <c r="V11" s="70"/>
      <c r="W11" s="70"/>
    </row>
    <row r="12" spans="1:82" ht="90" customHeight="1" x14ac:dyDescent="0.25">
      <c r="A12">
        <v>1516</v>
      </c>
      <c r="V12" s="70"/>
      <c r="W12" s="70"/>
    </row>
    <row r="13" spans="1:82" ht="90" customHeight="1" x14ac:dyDescent="0.25">
      <c r="A13">
        <v>1518</v>
      </c>
      <c r="V13" s="70"/>
      <c r="W13" s="70"/>
    </row>
    <row r="14" spans="1:82" ht="90" customHeight="1" x14ac:dyDescent="0.25">
      <c r="A14">
        <v>1518</v>
      </c>
      <c r="V14" s="70"/>
      <c r="W14" s="70"/>
    </row>
    <row r="15" spans="1:82" ht="90" customHeight="1" x14ac:dyDescent="0.25">
      <c r="A15">
        <v>1520</v>
      </c>
      <c r="V15" s="70"/>
      <c r="W15" s="70"/>
    </row>
    <row r="16" spans="1:82" ht="90" customHeight="1" x14ac:dyDescent="0.25">
      <c r="A16">
        <v>1520</v>
      </c>
      <c r="V16" s="70"/>
      <c r="W16" s="70"/>
    </row>
    <row r="17" spans="1:23" ht="90" customHeight="1" x14ac:dyDescent="0.25">
      <c r="A17">
        <v>1522</v>
      </c>
      <c r="V17" s="70"/>
      <c r="W17" s="70"/>
    </row>
    <row r="18" spans="1:23" ht="90" customHeight="1" x14ac:dyDescent="0.25">
      <c r="A18">
        <v>1522</v>
      </c>
      <c r="V18" s="70"/>
      <c r="W18" s="70"/>
    </row>
    <row r="19" spans="1:23" ht="90" customHeight="1" x14ac:dyDescent="0.25">
      <c r="A19">
        <v>1525</v>
      </c>
      <c r="V19" s="70"/>
      <c r="W19" s="70"/>
    </row>
    <row r="20" spans="1:23" ht="90" customHeight="1" x14ac:dyDescent="0.25">
      <c r="A20">
        <v>1525</v>
      </c>
      <c r="V20" s="70"/>
      <c r="W20" s="70"/>
    </row>
    <row r="21" spans="1:23" ht="90" customHeight="1" x14ac:dyDescent="0.25">
      <c r="A21">
        <v>1526</v>
      </c>
      <c r="V21" s="70"/>
      <c r="W21" s="70"/>
    </row>
    <row r="22" spans="1:23" ht="90" customHeight="1" x14ac:dyDescent="0.25">
      <c r="A22">
        <v>1526</v>
      </c>
      <c r="V22" s="70"/>
      <c r="W22" s="70"/>
    </row>
    <row r="23" spans="1:23" ht="90" customHeight="1" x14ac:dyDescent="0.25">
      <c r="A23">
        <v>1527</v>
      </c>
      <c r="V23" s="70"/>
      <c r="W23" s="70"/>
    </row>
    <row r="24" spans="1:23" ht="90" customHeight="1" x14ac:dyDescent="0.25">
      <c r="A24">
        <v>1527</v>
      </c>
      <c r="V24" s="70"/>
      <c r="W24" s="70"/>
    </row>
    <row r="25" spans="1:23" ht="90" customHeight="1" x14ac:dyDescent="0.25">
      <c r="A25">
        <v>1528</v>
      </c>
      <c r="V25" s="70"/>
      <c r="W25" s="70"/>
    </row>
    <row r="26" spans="1:23" ht="90" customHeight="1" x14ac:dyDescent="0.25">
      <c r="A26">
        <v>1528</v>
      </c>
      <c r="V26" s="70"/>
      <c r="W26" s="70"/>
    </row>
    <row r="27" spans="1:23" ht="90" customHeight="1" x14ac:dyDescent="0.25">
      <c r="A27">
        <v>1529</v>
      </c>
      <c r="V27" s="70"/>
      <c r="W27" s="70"/>
    </row>
    <row r="28" spans="1:23" ht="90" customHeight="1" x14ac:dyDescent="0.25">
      <c r="A28">
        <v>1529</v>
      </c>
      <c r="V28" s="70"/>
      <c r="W28" s="70"/>
    </row>
    <row r="29" spans="1:23" ht="90" customHeight="1" x14ac:dyDescent="0.25">
      <c r="A29">
        <v>1530</v>
      </c>
      <c r="V29" s="70"/>
      <c r="W29" s="70"/>
    </row>
    <row r="30" spans="1:23" ht="90" customHeight="1" x14ac:dyDescent="0.25">
      <c r="A30">
        <v>1530</v>
      </c>
      <c r="V30" s="70"/>
      <c r="W30" s="70"/>
    </row>
    <row r="31" spans="1:23" ht="90" customHeight="1" x14ac:dyDescent="0.25">
      <c r="A31">
        <v>1532</v>
      </c>
      <c r="V31" s="70"/>
      <c r="W31" s="70"/>
    </row>
    <row r="32" spans="1:23" ht="90" customHeight="1" x14ac:dyDescent="0.25">
      <c r="A32">
        <v>1532</v>
      </c>
      <c r="V32" s="70"/>
      <c r="W32" s="70"/>
    </row>
    <row r="33" spans="1:23" ht="90" customHeight="1" x14ac:dyDescent="0.25">
      <c r="A33">
        <v>1533</v>
      </c>
      <c r="V33" s="70"/>
      <c r="W33" s="70"/>
    </row>
    <row r="34" spans="1:23" ht="90" customHeight="1" x14ac:dyDescent="0.25">
      <c r="A34">
        <v>1534</v>
      </c>
      <c r="V34" s="70"/>
      <c r="W34" s="70"/>
    </row>
    <row r="35" spans="1:23" ht="90" customHeight="1" x14ac:dyDescent="0.25">
      <c r="A35">
        <v>1534</v>
      </c>
      <c r="V35" s="70"/>
      <c r="W35" s="70"/>
    </row>
    <row r="36" spans="1:23" ht="90" customHeight="1" x14ac:dyDescent="0.25">
      <c r="A36">
        <v>1536</v>
      </c>
      <c r="V36" s="70"/>
      <c r="W36" s="70"/>
    </row>
    <row r="37" spans="1:23" ht="90" customHeight="1" x14ac:dyDescent="0.25">
      <c r="A37">
        <v>1536</v>
      </c>
      <c r="V37" s="70"/>
      <c r="W37" s="70"/>
    </row>
    <row r="38" spans="1:23" ht="90" customHeight="1" x14ac:dyDescent="0.25">
      <c r="A38">
        <v>1537</v>
      </c>
      <c r="V38" s="70"/>
      <c r="W38" s="70"/>
    </row>
    <row r="39" spans="1:23" ht="90" customHeight="1" x14ac:dyDescent="0.25">
      <c r="A39">
        <v>1537</v>
      </c>
      <c r="V39" s="70"/>
      <c r="W39" s="70"/>
    </row>
    <row r="40" spans="1:23" ht="90" customHeight="1" x14ac:dyDescent="0.25">
      <c r="A40">
        <v>1538</v>
      </c>
      <c r="V40" s="70"/>
      <c r="W40" s="70"/>
    </row>
    <row r="41" spans="1:23" ht="90" customHeight="1" x14ac:dyDescent="0.25">
      <c r="A41">
        <v>1538</v>
      </c>
      <c r="V41" s="70"/>
      <c r="W41" s="70"/>
    </row>
    <row r="42" spans="1:23" ht="90" customHeight="1" x14ac:dyDescent="0.25">
      <c r="A42">
        <v>1539</v>
      </c>
      <c r="Q42" s="114"/>
      <c r="V42" s="70"/>
      <c r="W42" s="70"/>
    </row>
    <row r="43" spans="1:23" ht="90" customHeight="1" x14ac:dyDescent="0.25">
      <c r="A43">
        <v>1539</v>
      </c>
      <c r="Q43" s="114"/>
      <c r="V43" s="70"/>
      <c r="W43" s="70"/>
    </row>
    <row r="44" spans="1:23" ht="90" customHeight="1" x14ac:dyDescent="0.25">
      <c r="A44">
        <v>1541</v>
      </c>
      <c r="Q44" s="114"/>
      <c r="V44" s="70"/>
      <c r="W44" s="70"/>
    </row>
    <row r="45" spans="1:23" ht="90" customHeight="1" x14ac:dyDescent="0.25">
      <c r="A45">
        <v>1541</v>
      </c>
      <c r="Q45" s="114"/>
      <c r="V45" s="70"/>
      <c r="W45" s="70"/>
    </row>
    <row r="46" spans="1:23" ht="90" customHeight="1" x14ac:dyDescent="0.25">
      <c r="A46">
        <v>1542</v>
      </c>
      <c r="V46" s="70"/>
      <c r="W46" s="70"/>
    </row>
    <row r="47" spans="1:23" ht="90" customHeight="1" x14ac:dyDescent="0.25">
      <c r="A47">
        <v>1542</v>
      </c>
      <c r="I47" s="114"/>
      <c r="Q47" s="114"/>
      <c r="V47" s="70"/>
      <c r="W47" s="70"/>
    </row>
    <row r="48" spans="1:23" ht="90" customHeight="1" x14ac:dyDescent="0.25">
      <c r="A48">
        <v>1544</v>
      </c>
      <c r="V48" s="70"/>
      <c r="W48" s="70"/>
    </row>
    <row r="49" spans="1:38" ht="90" customHeight="1" x14ac:dyDescent="0.25">
      <c r="A49">
        <v>1544</v>
      </c>
      <c r="V49" s="70"/>
      <c r="W49" s="70"/>
    </row>
    <row r="50" spans="1:38" ht="90" customHeight="1" x14ac:dyDescent="0.25">
      <c r="A50">
        <v>1545</v>
      </c>
      <c r="V50" s="70"/>
      <c r="W50" s="70"/>
    </row>
    <row r="51" spans="1:38" ht="90" customHeight="1" x14ac:dyDescent="0.25">
      <c r="A51">
        <v>1545</v>
      </c>
      <c r="V51" s="70"/>
      <c r="W51" s="70"/>
    </row>
    <row r="52" spans="1:38" ht="90" customHeight="1" x14ac:dyDescent="0.25">
      <c r="A52">
        <v>1546</v>
      </c>
      <c r="V52" s="70"/>
      <c r="W52" s="70"/>
    </row>
    <row r="53" spans="1:38" ht="90" customHeight="1" x14ac:dyDescent="0.25">
      <c r="A53">
        <v>1546</v>
      </c>
      <c r="V53" s="70"/>
      <c r="W53" s="70"/>
    </row>
    <row r="54" spans="1:38" ht="90" customHeight="1" x14ac:dyDescent="0.25">
      <c r="A54">
        <v>1547</v>
      </c>
      <c r="V54" s="70"/>
      <c r="W54" s="70"/>
    </row>
    <row r="55" spans="1:38" ht="90" customHeight="1" x14ac:dyDescent="0.25">
      <c r="A55">
        <v>1547</v>
      </c>
      <c r="V55" s="70"/>
      <c r="W55" s="70"/>
    </row>
    <row r="56" spans="1:38" ht="90" customHeight="1" x14ac:dyDescent="0.25">
      <c r="A56">
        <v>1548</v>
      </c>
      <c r="V56" s="70"/>
      <c r="W56" s="70"/>
    </row>
    <row r="57" spans="1:38" ht="90" customHeight="1" x14ac:dyDescent="0.25">
      <c r="A57">
        <v>1548</v>
      </c>
      <c r="V57" s="70"/>
      <c r="W57" s="70"/>
    </row>
    <row r="58" spans="1:38" ht="90" customHeight="1" x14ac:dyDescent="0.25">
      <c r="A58">
        <v>1549</v>
      </c>
      <c r="Q58" s="114"/>
      <c r="V58" s="70"/>
      <c r="W58" s="70"/>
    </row>
    <row r="59" spans="1:38" ht="90" customHeight="1" x14ac:dyDescent="0.25">
      <c r="A59">
        <v>1549</v>
      </c>
      <c r="V59" s="70"/>
      <c r="W59" s="70"/>
    </row>
    <row r="60" spans="1:38" ht="90" customHeight="1" x14ac:dyDescent="0.25">
      <c r="A60">
        <v>1550</v>
      </c>
      <c r="V60" s="70"/>
      <c r="W60" s="70"/>
    </row>
    <row r="61" spans="1:38" ht="90" customHeight="1" x14ac:dyDescent="0.25">
      <c r="A61">
        <v>1550</v>
      </c>
      <c r="V61" s="70"/>
      <c r="W61" s="70"/>
    </row>
    <row r="62" spans="1:38" ht="90" customHeight="1" x14ac:dyDescent="0.25">
      <c r="A62">
        <v>1551</v>
      </c>
      <c r="V62" s="70"/>
      <c r="W62" s="70"/>
    </row>
    <row r="63" spans="1:38" ht="90" customHeight="1" x14ac:dyDescent="0.25">
      <c r="A63">
        <v>1551</v>
      </c>
      <c r="V63" s="70"/>
      <c r="W63" s="70"/>
    </row>
    <row r="64" spans="1:38" ht="90" customHeight="1" x14ac:dyDescent="0.25">
      <c r="A64">
        <v>1554</v>
      </c>
      <c r="I64" s="111"/>
      <c r="J64" s="111"/>
      <c r="K64" s="111"/>
      <c r="L64" s="111"/>
      <c r="Q64" s="111"/>
      <c r="R64" s="111"/>
      <c r="S64" s="111"/>
      <c r="T64" s="111"/>
      <c r="U64" s="111"/>
      <c r="V64" s="70"/>
      <c r="W64" s="70"/>
      <c r="AF64" s="111"/>
      <c r="AJ64" s="111"/>
      <c r="AL64" s="111"/>
    </row>
    <row r="65" spans="1:53" ht="90" customHeight="1" x14ac:dyDescent="0.25">
      <c r="A65">
        <v>1558</v>
      </c>
      <c r="C65" s="111"/>
      <c r="G65" s="111"/>
      <c r="K65" s="111"/>
      <c r="Q65" s="111"/>
      <c r="R65" s="111"/>
      <c r="S65" s="111"/>
      <c r="T65" s="111"/>
      <c r="U65" s="111"/>
      <c r="V65" s="70"/>
      <c r="W65" s="70"/>
      <c r="AF65" s="111"/>
      <c r="AJ65" s="111"/>
      <c r="AK65" s="111"/>
      <c r="AL65" s="111"/>
      <c r="AM65" s="111"/>
    </row>
    <row r="66" spans="1:53" ht="90" customHeight="1" x14ac:dyDescent="0.25">
      <c r="A66">
        <v>1558</v>
      </c>
      <c r="Q66" s="114"/>
      <c r="R66" s="111"/>
      <c r="S66" s="111"/>
      <c r="T66" s="111"/>
      <c r="U66" s="111"/>
      <c r="V66" s="70"/>
      <c r="W66" s="70"/>
      <c r="AD66" s="111"/>
      <c r="AJ66" s="111"/>
      <c r="AK66" s="111"/>
      <c r="AL66" s="111"/>
      <c r="AM66" s="111"/>
    </row>
    <row r="67" spans="1:53" s="111" customFormat="1" ht="90" customHeight="1" x14ac:dyDescent="0.25">
      <c r="A67" s="111">
        <v>1562</v>
      </c>
      <c r="B67" s="92"/>
      <c r="M67" s="29"/>
      <c r="N67" s="29"/>
      <c r="O67" s="29"/>
      <c r="P67" s="29"/>
      <c r="Q67" s="114"/>
      <c r="V67" s="70"/>
      <c r="W67" s="70"/>
      <c r="AN67" s="29"/>
      <c r="AO67" s="29"/>
      <c r="AP67" s="29"/>
      <c r="AQ67" s="29"/>
      <c r="AR67" s="29"/>
      <c r="AS67" s="29"/>
      <c r="AT67" s="29"/>
      <c r="AU67" s="29"/>
      <c r="AV67" s="29"/>
      <c r="BA67" s="114"/>
    </row>
    <row r="68" spans="1:53" ht="90" customHeight="1" x14ac:dyDescent="0.25">
      <c r="A68">
        <v>1562</v>
      </c>
      <c r="I68" s="111"/>
      <c r="L68" s="111"/>
      <c r="Q68" s="111"/>
      <c r="R68" s="111"/>
      <c r="S68" s="111"/>
      <c r="T68" s="111"/>
      <c r="U68" s="111"/>
      <c r="V68" s="70"/>
      <c r="W68" s="70"/>
      <c r="X68" s="111"/>
      <c r="Y68" s="111"/>
      <c r="Z68" s="111"/>
      <c r="AA68" s="111"/>
      <c r="AB68" s="111"/>
      <c r="AC68" s="111"/>
      <c r="AD68" s="111"/>
      <c r="AE68" s="111"/>
      <c r="AF68" s="111"/>
      <c r="AG68" s="111"/>
      <c r="AH68" s="111"/>
      <c r="AI68" s="111"/>
      <c r="AJ68" s="111"/>
      <c r="AK68" s="111"/>
      <c r="AL68" s="111"/>
      <c r="AM68" s="111"/>
    </row>
    <row r="69" spans="1:53" ht="90" customHeight="1" x14ac:dyDescent="0.25">
      <c r="A69">
        <v>1563</v>
      </c>
      <c r="K69" s="111"/>
      <c r="Q69" s="111"/>
      <c r="R69" s="111"/>
      <c r="S69" s="111"/>
      <c r="T69" s="111"/>
      <c r="U69" s="111"/>
      <c r="V69" s="70"/>
      <c r="W69" s="70"/>
      <c r="AF69" s="111"/>
      <c r="AG69" s="111"/>
      <c r="AH69" s="111"/>
      <c r="AI69" s="111"/>
      <c r="AJ69" s="111"/>
      <c r="AK69" s="111"/>
      <c r="AL69" s="111"/>
      <c r="AM69" s="111"/>
    </row>
    <row r="70" spans="1:53" ht="90" customHeight="1" x14ac:dyDescent="0.25">
      <c r="A70">
        <v>1563</v>
      </c>
      <c r="K70" s="111"/>
      <c r="Q70" s="114"/>
      <c r="R70" s="111"/>
      <c r="S70" s="111"/>
      <c r="T70" s="111"/>
      <c r="U70" s="111"/>
      <c r="V70" s="70"/>
      <c r="W70" s="70"/>
      <c r="X70" s="111"/>
      <c r="Y70" s="111"/>
      <c r="Z70" s="111"/>
      <c r="AA70" s="111"/>
      <c r="AB70" s="111"/>
      <c r="AC70" s="111"/>
      <c r="AD70" s="111"/>
      <c r="AE70" s="111"/>
      <c r="AF70" s="111"/>
      <c r="AG70" s="111"/>
      <c r="AH70" s="111"/>
      <c r="AI70" s="111"/>
      <c r="AJ70" s="111"/>
      <c r="AK70" s="111"/>
      <c r="AL70" s="111"/>
      <c r="AM70" s="111"/>
    </row>
    <row r="71" spans="1:53" ht="90" customHeight="1" x14ac:dyDescent="0.25">
      <c r="A71">
        <v>1564</v>
      </c>
      <c r="K71" s="111"/>
      <c r="Q71" s="111"/>
      <c r="R71" s="111"/>
      <c r="S71" s="111"/>
      <c r="T71" s="111"/>
      <c r="U71" s="111"/>
      <c r="V71" s="70"/>
      <c r="W71" s="70"/>
      <c r="X71" s="111"/>
      <c r="Y71" s="111"/>
      <c r="Z71" s="111"/>
      <c r="AA71" s="111"/>
      <c r="AB71" s="111"/>
      <c r="AC71" s="111"/>
      <c r="AD71" s="111"/>
      <c r="AE71" s="111"/>
      <c r="AF71" s="111"/>
      <c r="AG71" s="111"/>
      <c r="AH71" s="111"/>
      <c r="AI71" s="111"/>
      <c r="AJ71" s="111"/>
      <c r="AK71" s="111"/>
      <c r="AL71" s="111"/>
      <c r="AM71" s="111"/>
    </row>
    <row r="72" spans="1:53" s="111" customFormat="1" ht="90" customHeight="1" x14ac:dyDescent="0.25">
      <c r="A72" s="111">
        <v>1564</v>
      </c>
      <c r="B72" s="92"/>
      <c r="M72" s="29"/>
      <c r="N72" s="29"/>
      <c r="O72" s="29"/>
      <c r="P72" s="29"/>
      <c r="V72" s="70"/>
      <c r="W72" s="70"/>
      <c r="AN72" s="29"/>
      <c r="AO72" s="29"/>
      <c r="AP72" s="29"/>
      <c r="AQ72" s="29"/>
      <c r="AR72" s="29"/>
      <c r="AS72" s="29"/>
      <c r="AT72" s="29"/>
      <c r="AU72" s="29"/>
      <c r="AV72" s="29"/>
      <c r="BA72" s="114"/>
    </row>
    <row r="73" spans="1:53" ht="90" customHeight="1" x14ac:dyDescent="0.25">
      <c r="A73">
        <v>1566</v>
      </c>
      <c r="J73" s="111"/>
      <c r="K73" s="111"/>
      <c r="L73" s="111"/>
      <c r="Q73" s="111"/>
      <c r="R73" s="111"/>
      <c r="S73" s="111"/>
      <c r="T73" s="111"/>
      <c r="U73" s="111"/>
      <c r="V73" s="70"/>
      <c r="W73" s="70"/>
      <c r="AF73" s="111"/>
      <c r="AG73" s="111"/>
      <c r="AH73" s="111"/>
      <c r="AI73" s="111"/>
      <c r="AJ73" s="111"/>
      <c r="AK73" s="111"/>
      <c r="AL73" s="111"/>
      <c r="AM73" s="111"/>
    </row>
    <row r="74" spans="1:53" ht="90" customHeight="1" x14ac:dyDescent="0.25">
      <c r="A74">
        <v>1568</v>
      </c>
      <c r="J74" s="111"/>
      <c r="K74" s="111"/>
      <c r="L74" s="111"/>
      <c r="V74" s="70"/>
      <c r="W74" s="70"/>
    </row>
    <row r="75" spans="1:53" s="113" customFormat="1" ht="90" customHeight="1" x14ac:dyDescent="0.25">
      <c r="A75" s="113">
        <v>1568</v>
      </c>
      <c r="B75" s="92"/>
      <c r="M75" s="29"/>
      <c r="N75" s="29"/>
      <c r="O75" s="29"/>
      <c r="P75" s="29"/>
      <c r="V75" s="70"/>
      <c r="W75" s="70"/>
      <c r="AN75" s="29"/>
      <c r="AO75" s="29"/>
      <c r="AP75" s="29"/>
      <c r="AQ75" s="29"/>
      <c r="AR75" s="29"/>
      <c r="AS75" s="29"/>
      <c r="AT75" s="29"/>
      <c r="AU75" s="29"/>
      <c r="AV75" s="29"/>
      <c r="BA75" s="114"/>
    </row>
    <row r="76" spans="1:53" ht="90" customHeight="1" x14ac:dyDescent="0.25">
      <c r="A76">
        <v>1569</v>
      </c>
      <c r="C76" s="114"/>
      <c r="D76" s="114"/>
      <c r="E76" s="114"/>
      <c r="F76" s="114"/>
      <c r="G76" s="114"/>
      <c r="H76" s="114"/>
      <c r="I76" s="114"/>
      <c r="J76" s="114"/>
      <c r="K76" s="114"/>
      <c r="L76" s="114"/>
      <c r="Q76" s="114"/>
      <c r="R76" s="114"/>
      <c r="S76" s="114"/>
      <c r="T76" s="114"/>
      <c r="U76" s="114"/>
      <c r="V76" s="70"/>
      <c r="W76" s="70"/>
      <c r="X76" s="114"/>
      <c r="Y76" s="114"/>
      <c r="Z76" s="114"/>
      <c r="AA76" s="114"/>
      <c r="AB76" s="114"/>
      <c r="AC76" s="114"/>
      <c r="AD76" s="114"/>
      <c r="AE76" s="114"/>
      <c r="AF76" s="114"/>
      <c r="AG76" s="114"/>
      <c r="AH76" s="114"/>
      <c r="AI76" s="114"/>
      <c r="AJ76" s="114"/>
      <c r="AK76" s="114"/>
      <c r="AL76" s="114"/>
      <c r="AM76" s="114"/>
      <c r="AW76" s="114"/>
      <c r="AX76" s="114"/>
      <c r="AY76" s="114"/>
      <c r="AZ76" s="114"/>
    </row>
    <row r="77" spans="1:53" ht="90" customHeight="1" x14ac:dyDescent="0.25">
      <c r="A77">
        <v>1569</v>
      </c>
      <c r="H77" s="114"/>
      <c r="J77" s="111"/>
      <c r="K77" s="114"/>
      <c r="L77" s="111"/>
      <c r="Q77" s="114"/>
      <c r="R77" s="114"/>
      <c r="S77" s="114"/>
      <c r="T77" s="114"/>
      <c r="U77" s="114"/>
      <c r="V77" s="70"/>
      <c r="W77" s="70"/>
      <c r="AF77" s="114"/>
      <c r="AJ77" s="114"/>
      <c r="AK77" s="114"/>
      <c r="AL77" s="114"/>
      <c r="AM77" s="114"/>
    </row>
    <row r="78" spans="1:53" ht="90" customHeight="1" x14ac:dyDescent="0.25">
      <c r="A78">
        <v>1570</v>
      </c>
      <c r="C78" s="114"/>
      <c r="D78" s="114"/>
      <c r="J78" s="111"/>
      <c r="K78" s="114"/>
      <c r="L78" s="114"/>
      <c r="Q78" s="114"/>
      <c r="R78" s="114"/>
      <c r="S78" s="114"/>
      <c r="T78" s="114"/>
      <c r="U78" s="114"/>
      <c r="V78" s="70"/>
      <c r="W78" s="70"/>
      <c r="AF78" s="114"/>
      <c r="AJ78" s="114"/>
      <c r="AK78" s="114"/>
      <c r="AL78" s="114"/>
      <c r="AM78" s="114"/>
    </row>
    <row r="79" spans="1:53" ht="90" customHeight="1" x14ac:dyDescent="0.25">
      <c r="A79">
        <v>1581</v>
      </c>
      <c r="C79" s="114"/>
      <c r="J79" s="114"/>
      <c r="K79" s="114"/>
      <c r="L79" s="111"/>
      <c r="Q79" s="114"/>
      <c r="R79" s="114"/>
      <c r="S79" s="114"/>
      <c r="T79" s="114"/>
      <c r="U79" s="114"/>
      <c r="V79" s="70"/>
      <c r="W79" s="70"/>
      <c r="X79" s="114"/>
      <c r="Y79" s="114"/>
      <c r="Z79" s="114"/>
      <c r="AA79" s="114"/>
      <c r="AB79" s="114"/>
      <c r="AC79" s="114"/>
      <c r="AD79" s="114"/>
      <c r="AE79" s="114"/>
      <c r="AF79" s="114"/>
      <c r="AG79" s="114"/>
      <c r="AH79" s="114"/>
      <c r="AI79" s="114"/>
      <c r="AJ79" s="114"/>
      <c r="AK79" s="114"/>
      <c r="AL79" s="114"/>
      <c r="AM79" s="114"/>
    </row>
    <row r="80" spans="1:53" ht="90" customHeight="1" x14ac:dyDescent="0.25">
      <c r="A80">
        <v>1592</v>
      </c>
      <c r="C80" s="114"/>
      <c r="D80" s="114"/>
      <c r="J80" s="111"/>
      <c r="K80" s="111"/>
      <c r="L80" s="111"/>
      <c r="Q80" s="109"/>
      <c r="R80" s="114"/>
      <c r="S80" s="114"/>
      <c r="T80" s="114"/>
      <c r="U80" s="114"/>
      <c r="V80" s="70"/>
      <c r="W80" s="70"/>
      <c r="AF80" s="114"/>
      <c r="AJ80" s="114"/>
      <c r="AK80" s="114"/>
      <c r="AL80" s="114"/>
      <c r="AM80" s="114"/>
    </row>
    <row r="81" spans="1:54" ht="90" customHeight="1" x14ac:dyDescent="0.25">
      <c r="A81">
        <v>1593</v>
      </c>
      <c r="D81" s="114"/>
      <c r="J81" s="111"/>
      <c r="K81" s="111"/>
      <c r="L81" s="111"/>
      <c r="Q81" s="109"/>
      <c r="R81" s="114"/>
      <c r="S81" s="114"/>
      <c r="T81" s="114"/>
      <c r="U81" s="114"/>
      <c r="V81" s="70"/>
      <c r="W81" s="70"/>
      <c r="X81" s="114"/>
      <c r="Y81" s="114"/>
      <c r="Z81" s="114"/>
      <c r="AA81" s="114"/>
      <c r="AB81" s="114"/>
      <c r="AC81" s="114"/>
      <c r="AD81" s="114"/>
      <c r="AE81" s="114"/>
      <c r="AF81" s="114"/>
      <c r="AG81" s="114"/>
      <c r="AH81" s="114"/>
      <c r="AI81" s="114"/>
      <c r="AJ81" s="114"/>
      <c r="AK81" s="114"/>
      <c r="AL81" s="114"/>
      <c r="AM81" s="114"/>
    </row>
    <row r="82" spans="1:54" ht="90" customHeight="1" x14ac:dyDescent="0.25">
      <c r="A82">
        <v>1594</v>
      </c>
      <c r="D82" s="114"/>
      <c r="J82" s="111"/>
      <c r="K82" s="111"/>
      <c r="L82" s="114"/>
      <c r="Q82" s="109"/>
      <c r="R82" s="114"/>
      <c r="S82" s="114"/>
      <c r="T82" s="114"/>
      <c r="U82" s="114"/>
      <c r="V82" s="70"/>
      <c r="W82" s="70"/>
      <c r="X82" s="114"/>
      <c r="Y82" s="114"/>
      <c r="Z82" s="114"/>
      <c r="AA82" s="114"/>
      <c r="AB82" s="114"/>
      <c r="AC82" s="114"/>
      <c r="AD82" s="114"/>
      <c r="AE82" s="114"/>
      <c r="AF82" s="114"/>
      <c r="AG82" s="114"/>
      <c r="AH82" s="114"/>
      <c r="AI82" s="114"/>
      <c r="AJ82" s="114"/>
      <c r="AK82" s="114"/>
      <c r="AL82" s="114"/>
      <c r="AM82" s="114"/>
    </row>
    <row r="83" spans="1:54" ht="90" customHeight="1" x14ac:dyDescent="0.25">
      <c r="A83">
        <v>1595</v>
      </c>
      <c r="E83" s="114"/>
      <c r="H83" s="114"/>
      <c r="I83" s="114"/>
      <c r="J83" s="114"/>
      <c r="K83" s="114"/>
      <c r="L83" s="114"/>
      <c r="Q83" s="109"/>
      <c r="R83" s="114"/>
      <c r="S83" s="114"/>
      <c r="T83" s="114"/>
      <c r="U83" s="114"/>
      <c r="V83" s="70"/>
      <c r="W83" s="70"/>
      <c r="X83" s="114"/>
      <c r="Y83" s="114"/>
      <c r="Z83" s="114"/>
      <c r="AA83" s="114"/>
      <c r="AB83" s="114"/>
      <c r="AC83" s="114"/>
      <c r="AD83" s="114"/>
      <c r="AE83" s="114"/>
      <c r="AF83" s="114"/>
      <c r="AG83" s="114"/>
      <c r="AH83" s="114"/>
      <c r="AI83" s="114"/>
      <c r="AJ83" s="114"/>
      <c r="AK83" s="114"/>
      <c r="AL83" s="114"/>
      <c r="AM83" s="114"/>
    </row>
    <row r="84" spans="1:54" ht="90" customHeight="1" x14ac:dyDescent="0.25">
      <c r="A84">
        <v>1600</v>
      </c>
      <c r="H84" s="114"/>
      <c r="J84" s="111"/>
      <c r="K84" s="111"/>
      <c r="L84" s="114"/>
      <c r="Q84" s="114"/>
      <c r="R84" s="114"/>
      <c r="S84" s="114"/>
      <c r="T84" s="114"/>
      <c r="U84" s="114"/>
      <c r="V84" s="70"/>
      <c r="W84" s="70"/>
      <c r="X84" s="114"/>
      <c r="Y84" s="114"/>
      <c r="Z84" s="114"/>
      <c r="AA84" s="114"/>
      <c r="AB84" s="114"/>
      <c r="AC84" s="114"/>
      <c r="AD84" s="114"/>
      <c r="AE84" s="114"/>
      <c r="AF84" s="114"/>
      <c r="AG84" s="114"/>
      <c r="AH84" s="114"/>
      <c r="AI84" s="114"/>
      <c r="AJ84" s="114"/>
      <c r="AK84" s="114"/>
      <c r="AL84" s="114"/>
      <c r="AM84" s="114"/>
    </row>
    <row r="85" spans="1:54" ht="90" customHeight="1" x14ac:dyDescent="0.25">
      <c r="A85">
        <v>1622</v>
      </c>
      <c r="H85" s="114"/>
      <c r="I85" s="110"/>
      <c r="J85" s="111"/>
      <c r="K85" s="111"/>
      <c r="L85" s="111"/>
      <c r="Q85" s="109"/>
      <c r="R85" s="114"/>
      <c r="S85" s="114"/>
      <c r="T85" s="114"/>
      <c r="U85" s="114"/>
      <c r="V85" s="114"/>
      <c r="W85" s="114"/>
      <c r="X85" s="114"/>
      <c r="Y85" s="114"/>
      <c r="Z85" s="114"/>
      <c r="AA85" s="114"/>
      <c r="AB85" s="114"/>
      <c r="AC85" s="114"/>
      <c r="AD85" s="114"/>
      <c r="AE85" s="114"/>
      <c r="AF85" s="114"/>
      <c r="AG85" s="114"/>
      <c r="AH85" s="114"/>
      <c r="AI85" s="114"/>
      <c r="AJ85" s="114"/>
      <c r="AK85" s="114"/>
      <c r="AL85" s="114"/>
      <c r="AM85" s="114"/>
    </row>
    <row r="86" spans="1:54" ht="90" customHeight="1" x14ac:dyDescent="0.25">
      <c r="A86">
        <v>1624</v>
      </c>
      <c r="J86" s="111"/>
      <c r="K86" s="111"/>
      <c r="L86" s="111"/>
      <c r="Q86" s="114"/>
      <c r="R86" s="114"/>
      <c r="S86" s="114"/>
      <c r="T86" s="114"/>
      <c r="U86" s="114"/>
      <c r="V86" s="70"/>
      <c r="W86" s="70"/>
      <c r="AF86" s="114"/>
      <c r="AJ86" s="114"/>
      <c r="AL86" s="114"/>
    </row>
    <row r="87" spans="1:54" ht="90" customHeight="1" x14ac:dyDescent="0.25">
      <c r="A87">
        <v>1670</v>
      </c>
      <c r="H87" s="114"/>
      <c r="I87" s="114"/>
      <c r="J87" s="114"/>
      <c r="K87" s="114"/>
      <c r="L87" s="114"/>
      <c r="Q87" s="114"/>
      <c r="R87" s="114"/>
      <c r="S87" s="114"/>
      <c r="T87" s="114"/>
      <c r="U87" s="114"/>
      <c r="V87" s="70"/>
      <c r="W87" s="70"/>
      <c r="X87" s="114"/>
      <c r="Y87" s="114"/>
      <c r="Z87" s="114"/>
      <c r="AA87" s="114"/>
      <c r="AB87" s="114"/>
      <c r="AC87" s="114"/>
      <c r="AD87" s="114"/>
      <c r="AE87" s="114"/>
      <c r="AF87" s="114"/>
      <c r="AG87" s="114"/>
      <c r="AH87" s="114"/>
      <c r="AI87" s="114"/>
      <c r="AJ87" s="114"/>
      <c r="AK87" s="114"/>
      <c r="AL87" s="114"/>
      <c r="AM87" s="114"/>
      <c r="AW87" s="114"/>
      <c r="AX87" s="114"/>
      <c r="AY87" s="114"/>
    </row>
    <row r="88" spans="1:54" ht="90" customHeight="1" x14ac:dyDescent="0.25">
      <c r="A88">
        <v>1671</v>
      </c>
      <c r="J88" s="111"/>
      <c r="K88" s="111"/>
      <c r="L88" s="111"/>
      <c r="Q88" s="114"/>
      <c r="R88" s="114"/>
      <c r="S88" s="114"/>
      <c r="T88" s="114"/>
      <c r="U88" s="114"/>
      <c r="V88" s="70"/>
      <c r="W88" s="70"/>
      <c r="X88" s="114"/>
      <c r="Y88" s="114"/>
      <c r="Z88" s="114"/>
      <c r="AA88" s="114"/>
      <c r="AB88" s="114"/>
      <c r="AC88" s="114"/>
      <c r="AD88" s="114"/>
      <c r="AE88" s="114"/>
      <c r="AF88" s="114"/>
      <c r="AG88" s="114"/>
      <c r="AH88" s="114"/>
      <c r="AI88" s="114"/>
      <c r="AJ88" s="114"/>
      <c r="AK88" s="114"/>
      <c r="AL88" s="114"/>
      <c r="AM88" s="114"/>
    </row>
    <row r="89" spans="1:54" ht="90" customHeight="1" x14ac:dyDescent="0.25">
      <c r="A89">
        <v>1672</v>
      </c>
      <c r="H89" s="114"/>
      <c r="I89" s="114"/>
      <c r="J89" s="114"/>
      <c r="K89" s="114"/>
      <c r="L89" s="114"/>
      <c r="Q89" s="114"/>
      <c r="R89" s="114"/>
      <c r="S89" s="114"/>
      <c r="T89" s="114"/>
      <c r="U89" s="114"/>
      <c r="V89" s="70"/>
      <c r="W89" s="70"/>
      <c r="X89" s="114"/>
      <c r="Y89" s="114"/>
      <c r="Z89" s="114"/>
      <c r="AA89" s="114"/>
      <c r="AB89" s="114"/>
      <c r="AC89" s="114"/>
      <c r="AD89" s="114"/>
      <c r="AE89" s="114"/>
      <c r="AF89" s="114"/>
      <c r="AG89" s="114"/>
      <c r="AH89" s="114"/>
      <c r="AI89" s="114"/>
      <c r="AJ89" s="114"/>
      <c r="AK89" s="114"/>
      <c r="AL89" s="114"/>
      <c r="AM89" s="114"/>
    </row>
    <row r="90" spans="1:54" ht="90" customHeight="1" x14ac:dyDescent="0.25">
      <c r="A90">
        <v>1673</v>
      </c>
      <c r="H90" s="114"/>
      <c r="I90" s="114"/>
      <c r="J90" s="114"/>
      <c r="K90" s="114"/>
      <c r="L90" s="114"/>
      <c r="Q90" s="114"/>
      <c r="R90" s="114"/>
      <c r="S90" s="114"/>
      <c r="T90" s="114"/>
      <c r="U90" s="114"/>
      <c r="V90" s="70"/>
      <c r="W90" s="70"/>
      <c r="X90" s="114"/>
      <c r="Y90" s="114"/>
      <c r="Z90" s="114"/>
      <c r="AA90" s="114"/>
      <c r="AB90" s="114"/>
      <c r="AC90" s="114"/>
      <c r="AD90" s="114"/>
      <c r="AE90" s="114"/>
      <c r="AF90" s="114"/>
      <c r="AG90" s="114"/>
      <c r="AH90" s="114"/>
      <c r="AI90" s="114"/>
      <c r="AJ90" s="114"/>
      <c r="AK90" s="114"/>
      <c r="AL90" s="114"/>
      <c r="AM90" s="114"/>
    </row>
    <row r="91" spans="1:54" ht="90" customHeight="1" x14ac:dyDescent="0.25">
      <c r="A91">
        <v>1674</v>
      </c>
      <c r="F91" s="114"/>
      <c r="H91" s="114"/>
      <c r="I91" s="114"/>
      <c r="J91" s="114"/>
      <c r="K91" s="114"/>
      <c r="L91" s="114"/>
      <c r="Q91" s="114"/>
      <c r="R91" s="114"/>
      <c r="S91" s="114"/>
      <c r="T91" s="114"/>
      <c r="U91" s="114"/>
      <c r="V91" s="70"/>
      <c r="W91" s="70"/>
      <c r="X91" s="114"/>
      <c r="Y91" s="114"/>
      <c r="Z91" s="114"/>
      <c r="AA91" s="114"/>
      <c r="AB91" s="114"/>
      <c r="AC91" s="114"/>
      <c r="AD91" s="114"/>
      <c r="AE91" s="114"/>
      <c r="AF91" s="114"/>
      <c r="AG91" s="114"/>
      <c r="AH91" s="114"/>
      <c r="AI91" s="114"/>
      <c r="AJ91" s="114"/>
      <c r="AK91" s="114"/>
      <c r="AL91" s="114"/>
      <c r="AM91" s="114"/>
      <c r="AW91" s="114"/>
      <c r="AX91" s="114"/>
      <c r="AY91" s="114"/>
      <c r="AZ91" s="114"/>
      <c r="BB91" s="114"/>
    </row>
    <row r="92" spans="1:54" ht="90" customHeight="1" x14ac:dyDescent="0.25">
      <c r="A92">
        <v>1675</v>
      </c>
      <c r="C92" s="114"/>
      <c r="D92" s="114"/>
      <c r="E92" s="114"/>
      <c r="J92" s="111"/>
      <c r="K92" s="111"/>
      <c r="L92" s="111"/>
      <c r="Q92" s="114"/>
      <c r="R92" s="114"/>
      <c r="S92" s="114"/>
      <c r="T92" s="114"/>
      <c r="U92" s="114"/>
      <c r="V92" s="70"/>
      <c r="W92" s="70"/>
      <c r="X92" s="114"/>
      <c r="Y92" s="114"/>
      <c r="Z92" s="114"/>
      <c r="AA92" s="114"/>
      <c r="AB92" s="114"/>
      <c r="AC92" s="114"/>
      <c r="AD92" s="114"/>
      <c r="AE92" s="114"/>
      <c r="AF92" s="114"/>
      <c r="AG92" s="114"/>
      <c r="AH92" s="114"/>
      <c r="AI92" s="114"/>
      <c r="AJ92" s="114"/>
      <c r="AK92" s="114"/>
      <c r="AL92" s="114"/>
      <c r="AM92" s="114"/>
    </row>
    <row r="93" spans="1:54" ht="90" customHeight="1" x14ac:dyDescent="0.25">
      <c r="A93">
        <v>1677</v>
      </c>
      <c r="C93" s="114"/>
      <c r="D93" s="114"/>
      <c r="H93" s="114"/>
      <c r="I93" s="114"/>
      <c r="J93" s="114"/>
      <c r="K93" s="114"/>
      <c r="L93" s="114"/>
      <c r="Q93" s="114"/>
      <c r="R93" s="114"/>
      <c r="S93" s="114"/>
      <c r="T93" s="114"/>
      <c r="U93" s="114"/>
      <c r="V93" s="70"/>
      <c r="W93" s="70"/>
      <c r="X93" s="114"/>
      <c r="Y93" s="114"/>
      <c r="Z93" s="114"/>
      <c r="AA93" s="114"/>
      <c r="AB93" s="114"/>
      <c r="AC93" s="114"/>
      <c r="AD93" s="114"/>
      <c r="AE93" s="114"/>
      <c r="AF93" s="114"/>
      <c r="AG93" s="114"/>
      <c r="AH93" s="114"/>
      <c r="AI93" s="114"/>
      <c r="AJ93" s="114"/>
      <c r="AK93" s="114"/>
      <c r="AL93" s="114"/>
      <c r="AM93" s="114"/>
    </row>
    <row r="94" spans="1:54" ht="90" customHeight="1" x14ac:dyDescent="0.25">
      <c r="A94">
        <v>1680</v>
      </c>
      <c r="C94" s="114"/>
      <c r="D94" s="114"/>
      <c r="H94" s="114"/>
      <c r="I94" s="114"/>
      <c r="J94" s="114"/>
      <c r="K94" s="114"/>
      <c r="L94" s="114"/>
      <c r="Q94" s="114"/>
      <c r="R94" s="114"/>
      <c r="S94" s="114"/>
      <c r="T94" s="114"/>
      <c r="U94" s="114"/>
      <c r="V94" s="70"/>
      <c r="W94" s="70"/>
      <c r="X94" s="114"/>
      <c r="Y94" s="114"/>
      <c r="Z94" s="114"/>
      <c r="AA94" s="114"/>
      <c r="AB94" s="114"/>
      <c r="AC94" s="114"/>
      <c r="AD94" s="114"/>
      <c r="AE94" s="114"/>
      <c r="AF94" s="114"/>
      <c r="AG94" s="114"/>
      <c r="AH94" s="114"/>
      <c r="AI94" s="114"/>
      <c r="AJ94" s="114"/>
      <c r="AK94" s="114"/>
      <c r="AL94" s="114"/>
      <c r="AM94" s="114"/>
      <c r="AW94" s="114"/>
      <c r="AX94" s="114"/>
      <c r="AY94" s="114"/>
      <c r="AZ94" s="114"/>
    </row>
    <row r="95" spans="1:54" ht="90" customHeight="1" x14ac:dyDescent="0.25">
      <c r="A95">
        <v>1681</v>
      </c>
      <c r="C95" s="114"/>
      <c r="D95" s="114"/>
      <c r="E95" s="114"/>
      <c r="F95" s="114"/>
      <c r="G95" s="114"/>
      <c r="H95" s="114"/>
      <c r="I95" s="114"/>
      <c r="J95" s="114"/>
      <c r="K95" s="114"/>
      <c r="L95" s="114"/>
      <c r="Q95" s="114"/>
      <c r="R95" s="114"/>
      <c r="S95" s="114"/>
      <c r="T95" s="114"/>
      <c r="U95" s="114"/>
      <c r="V95" s="70"/>
      <c r="W95" s="70"/>
      <c r="X95" s="114"/>
      <c r="Y95" s="114"/>
      <c r="Z95" s="114"/>
      <c r="AA95" s="114"/>
      <c r="AB95" s="114"/>
      <c r="AC95" s="114"/>
      <c r="AD95" s="114"/>
      <c r="AE95" s="114"/>
      <c r="AF95" s="114"/>
      <c r="AG95" s="114"/>
      <c r="AH95" s="114"/>
      <c r="AI95" s="114"/>
      <c r="AJ95" s="114"/>
      <c r="AK95" s="114"/>
      <c r="AL95" s="114"/>
      <c r="AM95" s="114"/>
    </row>
    <row r="96" spans="1:54" s="114" customFormat="1" ht="90" customHeight="1" x14ac:dyDescent="0.25">
      <c r="A96" s="114">
        <v>1683</v>
      </c>
      <c r="B96" s="92"/>
      <c r="M96" s="29"/>
      <c r="N96" s="29"/>
      <c r="O96" s="29"/>
      <c r="P96" s="29"/>
      <c r="Q96" s="109"/>
      <c r="V96" s="70"/>
      <c r="W96" s="70"/>
      <c r="AN96" s="29"/>
      <c r="AO96" s="29"/>
      <c r="AP96" s="29"/>
      <c r="AQ96" s="29"/>
      <c r="AR96" s="29"/>
      <c r="AS96" s="29"/>
      <c r="AT96" s="29"/>
      <c r="AU96" s="29"/>
      <c r="AV96" s="29"/>
    </row>
    <row r="97" spans="1:57" ht="90" customHeight="1" x14ac:dyDescent="0.25">
      <c r="A97">
        <v>1684</v>
      </c>
      <c r="C97" s="114"/>
      <c r="D97" s="114"/>
      <c r="J97" s="111"/>
      <c r="K97" s="111"/>
      <c r="L97" s="111"/>
      <c r="Q97" s="114"/>
      <c r="R97" s="114"/>
      <c r="S97" s="114"/>
      <c r="T97" s="114"/>
      <c r="U97" s="114"/>
      <c r="V97" s="70"/>
      <c r="W97" s="70"/>
      <c r="X97" s="114"/>
      <c r="Y97" s="114"/>
      <c r="Z97" s="114"/>
      <c r="AA97" s="114"/>
      <c r="AB97" s="114"/>
      <c r="AC97" s="114"/>
      <c r="AD97" s="114"/>
      <c r="AE97" s="114"/>
      <c r="AF97" s="114"/>
      <c r="AG97" s="114"/>
      <c r="AH97" s="114"/>
      <c r="AI97" s="114"/>
      <c r="AJ97" s="114"/>
      <c r="AK97" s="114"/>
      <c r="AL97" s="114"/>
      <c r="AM97" s="114"/>
    </row>
    <row r="98" spans="1:57" s="114" customFormat="1" ht="90" customHeight="1" x14ac:dyDescent="0.25">
      <c r="A98" s="114">
        <v>1689</v>
      </c>
      <c r="B98" s="92"/>
      <c r="M98" s="29"/>
      <c r="N98" s="29"/>
      <c r="O98" s="29"/>
      <c r="P98" s="29"/>
      <c r="V98" s="70"/>
      <c r="W98" s="70"/>
      <c r="AN98" s="29"/>
      <c r="AO98" s="29"/>
      <c r="AP98" s="29"/>
      <c r="AQ98" s="29"/>
      <c r="AR98" s="29"/>
      <c r="AS98" s="29"/>
      <c r="AT98" s="29"/>
      <c r="AU98" s="29"/>
      <c r="AV98" s="29"/>
    </row>
    <row r="99" spans="1:57" ht="90" customHeight="1" x14ac:dyDescent="0.25">
      <c r="A99">
        <v>1692</v>
      </c>
      <c r="C99" s="114"/>
      <c r="D99" s="114"/>
      <c r="H99" s="114"/>
      <c r="I99" s="114"/>
      <c r="J99" s="114"/>
      <c r="K99" s="114"/>
      <c r="L99" s="114"/>
      <c r="Q99" s="114"/>
      <c r="R99" s="114"/>
      <c r="S99" s="114"/>
      <c r="T99" s="114"/>
      <c r="U99" s="114"/>
      <c r="V99" s="70"/>
      <c r="W99" s="70"/>
      <c r="X99" s="114"/>
      <c r="Y99" s="114"/>
      <c r="Z99" s="114"/>
      <c r="AA99" s="114"/>
      <c r="AB99" s="114"/>
      <c r="AC99" s="114"/>
      <c r="AD99" s="114"/>
      <c r="AE99" s="114"/>
      <c r="AF99" s="114"/>
      <c r="AG99" s="114"/>
      <c r="AH99" s="114"/>
      <c r="AI99" s="114"/>
      <c r="AJ99" s="114"/>
      <c r="AK99" s="114"/>
      <c r="AL99" s="114"/>
      <c r="AM99" s="114"/>
      <c r="AW99" s="114"/>
      <c r="AX99" s="114"/>
      <c r="AY99" s="114"/>
      <c r="AZ99" s="114"/>
    </row>
    <row r="100" spans="1:57" s="114" customFormat="1" ht="90" customHeight="1" x14ac:dyDescent="0.25">
      <c r="A100" s="114">
        <v>1694</v>
      </c>
      <c r="B100" s="92"/>
      <c r="M100" s="29"/>
      <c r="N100" s="29"/>
      <c r="O100" s="29"/>
      <c r="P100" s="29"/>
      <c r="V100" s="70"/>
      <c r="W100" s="70"/>
      <c r="AN100" s="29"/>
      <c r="AO100" s="29"/>
      <c r="AP100" s="29"/>
      <c r="AQ100" s="29"/>
      <c r="AR100" s="29"/>
      <c r="AS100" s="29"/>
      <c r="AT100" s="29"/>
      <c r="AU100" s="29"/>
      <c r="AV100" s="29"/>
    </row>
    <row r="101" spans="1:57" ht="90" customHeight="1" x14ac:dyDescent="0.25">
      <c r="A101">
        <v>1695</v>
      </c>
      <c r="E101" s="114"/>
      <c r="J101" s="111"/>
      <c r="K101" s="111"/>
      <c r="L101" s="111"/>
      <c r="Q101" s="114"/>
      <c r="R101" s="114"/>
      <c r="S101" s="114"/>
      <c r="T101" s="114"/>
      <c r="U101" s="114"/>
      <c r="V101" s="70"/>
      <c r="W101" s="70"/>
      <c r="AF101" s="114"/>
      <c r="AJ101" s="114"/>
      <c r="AK101" s="114"/>
      <c r="AL101" s="114"/>
      <c r="AM101" s="114"/>
      <c r="AW101" s="114"/>
      <c r="AX101" s="114"/>
    </row>
    <row r="102" spans="1:57" ht="90" customHeight="1" x14ac:dyDescent="0.25">
      <c r="A102">
        <v>1696</v>
      </c>
      <c r="C102" s="114"/>
      <c r="D102" s="114"/>
      <c r="J102" s="111"/>
      <c r="K102" s="111"/>
      <c r="L102" s="111"/>
      <c r="Q102" s="114"/>
      <c r="R102" s="114"/>
      <c r="S102" s="114"/>
      <c r="T102" s="114"/>
      <c r="U102" s="114"/>
      <c r="V102" s="70"/>
      <c r="W102" s="70"/>
      <c r="X102" s="114"/>
      <c r="Y102" s="114"/>
      <c r="Z102" s="114"/>
      <c r="AA102" s="114"/>
      <c r="AB102" s="114"/>
      <c r="AC102" s="114"/>
      <c r="AD102" s="114"/>
      <c r="AE102" s="114"/>
      <c r="AF102" s="114"/>
      <c r="AG102" s="114"/>
      <c r="AH102" s="114"/>
      <c r="AI102" s="114"/>
      <c r="AJ102" s="114"/>
      <c r="AK102" s="114"/>
      <c r="AL102" s="114"/>
      <c r="AM102" s="114"/>
    </row>
    <row r="103" spans="1:57" s="114" customFormat="1" ht="90" customHeight="1" x14ac:dyDescent="0.25">
      <c r="A103" s="114">
        <v>1700</v>
      </c>
      <c r="B103" s="92"/>
      <c r="M103" s="29"/>
      <c r="N103" s="29"/>
      <c r="O103" s="29"/>
      <c r="P103" s="29"/>
      <c r="Q103" s="109"/>
      <c r="V103" s="70"/>
      <c r="W103" s="70"/>
      <c r="AN103" s="29"/>
      <c r="AO103" s="29"/>
      <c r="AP103" s="29"/>
      <c r="AQ103" s="29"/>
      <c r="AR103" s="29"/>
      <c r="AS103" s="29"/>
      <c r="AT103" s="29"/>
      <c r="AU103" s="29"/>
      <c r="AV103" s="29"/>
    </row>
    <row r="104" spans="1:57" s="114" customFormat="1" ht="90" customHeight="1" x14ac:dyDescent="0.25">
      <c r="A104" s="114">
        <v>1701</v>
      </c>
      <c r="B104" s="92"/>
      <c r="M104" s="29"/>
      <c r="N104" s="29"/>
      <c r="O104" s="29"/>
      <c r="P104" s="29"/>
      <c r="Q104" s="109"/>
      <c r="V104" s="70"/>
      <c r="W104" s="70"/>
      <c r="AN104" s="29"/>
      <c r="AO104" s="29"/>
      <c r="AP104" s="29"/>
      <c r="AQ104" s="29"/>
      <c r="AR104" s="29"/>
      <c r="AS104" s="29"/>
      <c r="AT104" s="29"/>
      <c r="AU104" s="29"/>
      <c r="AV104" s="29"/>
    </row>
    <row r="105" spans="1:57" s="114" customFormat="1" ht="90" customHeight="1" x14ac:dyDescent="0.25">
      <c r="A105" s="114">
        <v>1702</v>
      </c>
      <c r="B105" s="92"/>
      <c r="M105" s="29"/>
      <c r="N105" s="29"/>
      <c r="O105" s="29"/>
      <c r="P105" s="29"/>
      <c r="V105" s="70"/>
      <c r="W105" s="70"/>
      <c r="AN105" s="29"/>
      <c r="AO105" s="29"/>
      <c r="AP105" s="29"/>
      <c r="AQ105" s="29"/>
      <c r="AR105" s="29"/>
      <c r="AS105" s="29"/>
      <c r="AT105" s="29"/>
      <c r="AU105" s="29"/>
      <c r="AV105" s="29"/>
    </row>
    <row r="106" spans="1:57" s="114" customFormat="1" ht="90" customHeight="1" x14ac:dyDescent="0.25">
      <c r="A106" s="114">
        <v>1703</v>
      </c>
      <c r="B106" s="92"/>
      <c r="M106" s="29"/>
      <c r="N106" s="29"/>
      <c r="O106" s="29"/>
      <c r="P106" s="29"/>
      <c r="V106" s="70"/>
      <c r="W106" s="70"/>
      <c r="AN106" s="29"/>
      <c r="AO106" s="29"/>
      <c r="AP106" s="29"/>
      <c r="AQ106" s="29"/>
      <c r="AR106" s="29"/>
      <c r="AS106" s="29"/>
      <c r="AT106" s="29"/>
      <c r="AU106" s="29"/>
      <c r="AV106" s="29"/>
    </row>
    <row r="107" spans="1:57" s="114" customFormat="1" ht="90" customHeight="1" x14ac:dyDescent="0.25">
      <c r="A107" s="114">
        <v>1706</v>
      </c>
      <c r="B107" s="92"/>
      <c r="M107" s="29"/>
      <c r="N107" s="29"/>
      <c r="O107" s="29"/>
      <c r="P107" s="29"/>
      <c r="Q107" s="109"/>
      <c r="V107" s="70"/>
      <c r="W107" s="70"/>
      <c r="AN107" s="29"/>
      <c r="AO107" s="29"/>
      <c r="AP107" s="29"/>
      <c r="AQ107" s="29"/>
      <c r="AR107" s="29"/>
      <c r="AS107" s="29"/>
      <c r="AT107" s="29"/>
      <c r="AU107" s="29"/>
      <c r="AV107" s="29"/>
    </row>
    <row r="108" spans="1:57" s="114" customFormat="1" ht="90" customHeight="1" x14ac:dyDescent="0.25">
      <c r="A108" s="114">
        <v>1707</v>
      </c>
      <c r="B108" s="92"/>
      <c r="M108" s="29"/>
      <c r="N108" s="29"/>
      <c r="O108" s="29"/>
      <c r="P108" s="29"/>
      <c r="V108" s="70"/>
      <c r="W108" s="70"/>
      <c r="AN108" s="29"/>
      <c r="AO108" s="29"/>
      <c r="AP108" s="29"/>
      <c r="AQ108" s="29"/>
      <c r="AR108" s="29"/>
      <c r="AS108" s="29"/>
      <c r="AT108" s="29"/>
      <c r="AU108" s="29"/>
      <c r="AV108" s="29"/>
    </row>
    <row r="109" spans="1:57" ht="90" customHeight="1" x14ac:dyDescent="0.25">
      <c r="A109">
        <v>1708</v>
      </c>
      <c r="D109" s="114"/>
      <c r="E109" s="114"/>
      <c r="F109" s="114"/>
      <c r="G109" s="114"/>
      <c r="H109" s="114"/>
      <c r="I109" s="114"/>
      <c r="J109" s="114"/>
      <c r="K109" s="114"/>
      <c r="L109" s="114"/>
      <c r="Q109" s="114"/>
      <c r="R109" s="114"/>
      <c r="S109" s="114"/>
      <c r="T109" s="114"/>
      <c r="U109" s="114"/>
      <c r="V109" s="70"/>
      <c r="W109" s="70"/>
      <c r="X109" s="114"/>
      <c r="Y109" s="114"/>
      <c r="Z109" s="114"/>
      <c r="AA109" s="114"/>
      <c r="AB109" s="114"/>
      <c r="AC109" s="114"/>
      <c r="AD109" s="114"/>
      <c r="AE109" s="114"/>
      <c r="AF109" s="114"/>
      <c r="AG109" s="114"/>
      <c r="AH109" s="114"/>
      <c r="AI109" s="114"/>
      <c r="AJ109" s="114"/>
      <c r="AK109" s="114"/>
      <c r="AL109" s="114"/>
      <c r="AM109" s="114"/>
      <c r="AW109" s="114"/>
      <c r="AX109" s="114"/>
      <c r="AY109" s="114"/>
      <c r="AZ109" s="114"/>
      <c r="BB109" s="114"/>
      <c r="BC109" s="114"/>
      <c r="BD109" s="114"/>
      <c r="BE109" s="114"/>
    </row>
    <row r="110" spans="1:57" ht="90" customHeight="1" x14ac:dyDescent="0.25">
      <c r="A110">
        <v>1709</v>
      </c>
      <c r="J110" s="111"/>
      <c r="K110" s="111"/>
      <c r="L110" s="114"/>
      <c r="Q110" s="114"/>
      <c r="R110" s="114"/>
      <c r="S110" s="114"/>
      <c r="T110" s="114"/>
      <c r="U110" s="114"/>
      <c r="V110" s="70"/>
      <c r="W110" s="70"/>
      <c r="X110" s="114"/>
      <c r="Y110" s="114"/>
      <c r="Z110" s="114"/>
      <c r="AA110" s="114"/>
      <c r="AB110" s="114"/>
      <c r="AC110" s="114"/>
      <c r="AD110" s="114"/>
      <c r="AE110" s="114"/>
      <c r="AF110" s="114"/>
      <c r="AG110" s="114"/>
      <c r="AH110" s="114"/>
      <c r="AI110" s="114"/>
      <c r="AJ110" s="114"/>
      <c r="AK110" s="114"/>
      <c r="AL110" s="114"/>
      <c r="AM110" s="114"/>
    </row>
    <row r="111" spans="1:57" ht="90" customHeight="1" x14ac:dyDescent="0.25">
      <c r="A111">
        <v>1710</v>
      </c>
      <c r="H111" s="114"/>
      <c r="I111" s="114"/>
      <c r="J111" s="114"/>
      <c r="K111" s="114"/>
      <c r="L111" s="111"/>
      <c r="Q111" s="109"/>
      <c r="R111" s="114"/>
      <c r="S111" s="114"/>
      <c r="T111" s="114"/>
      <c r="U111" s="114"/>
      <c r="V111" s="70"/>
      <c r="W111" s="70"/>
      <c r="X111" s="114"/>
      <c r="Y111" s="114"/>
      <c r="Z111" s="114"/>
      <c r="AA111" s="114"/>
      <c r="AB111" s="114"/>
      <c r="AC111" s="114"/>
      <c r="AD111" s="114"/>
      <c r="AE111" s="114"/>
      <c r="AF111" s="114"/>
      <c r="AG111" s="114"/>
      <c r="AH111" s="114"/>
      <c r="AI111" s="114"/>
      <c r="AJ111" s="114"/>
      <c r="AK111" s="114"/>
      <c r="AL111" s="114"/>
      <c r="AM111" s="114"/>
    </row>
    <row r="112" spans="1:57" ht="90" customHeight="1" x14ac:dyDescent="0.25">
      <c r="A112">
        <v>1711</v>
      </c>
      <c r="J112" s="111"/>
      <c r="K112" s="111"/>
      <c r="L112" s="111"/>
      <c r="Q112" s="114"/>
      <c r="R112" s="114"/>
      <c r="S112" s="114"/>
      <c r="T112" s="114"/>
      <c r="U112" s="114"/>
      <c r="V112" s="70"/>
      <c r="W112" s="70"/>
      <c r="AF112" s="114"/>
      <c r="AJ112" s="114"/>
      <c r="AK112" s="114"/>
      <c r="AL112" s="114"/>
      <c r="AM112" s="114"/>
    </row>
    <row r="113" spans="1:54" ht="90" customHeight="1" x14ac:dyDescent="0.25">
      <c r="A113">
        <v>1724</v>
      </c>
      <c r="C113" s="114"/>
      <c r="H113" s="114"/>
      <c r="J113" s="111"/>
      <c r="K113" s="111"/>
      <c r="L113" s="111"/>
      <c r="Q113" s="114"/>
      <c r="R113" s="114"/>
      <c r="S113" s="114"/>
      <c r="T113" s="114"/>
      <c r="U113" s="114"/>
      <c r="V113" s="70"/>
      <c r="W113" s="70"/>
      <c r="X113" s="114"/>
      <c r="Y113" s="114"/>
      <c r="Z113" s="114"/>
      <c r="AA113" s="114"/>
      <c r="AB113" s="114"/>
      <c r="AC113" s="114"/>
      <c r="AD113" s="114"/>
      <c r="AE113" s="114"/>
      <c r="AF113" s="114"/>
      <c r="AG113" s="114"/>
      <c r="AH113" s="114"/>
      <c r="AI113" s="114"/>
      <c r="AJ113" s="114"/>
      <c r="AK113" s="114"/>
      <c r="AL113" s="114"/>
      <c r="AM113" s="114"/>
    </row>
    <row r="114" spans="1:54" ht="90" customHeight="1" x14ac:dyDescent="0.25">
      <c r="A114">
        <v>1727</v>
      </c>
      <c r="C114" s="114"/>
      <c r="H114" s="114"/>
      <c r="I114" s="114"/>
      <c r="J114" s="114"/>
      <c r="K114" s="114"/>
      <c r="L114" s="114"/>
      <c r="Q114" s="109"/>
      <c r="R114" s="114"/>
      <c r="S114" s="114"/>
      <c r="T114" s="114"/>
      <c r="U114" s="114"/>
      <c r="V114" s="70"/>
      <c r="W114" s="70"/>
      <c r="X114" s="114"/>
      <c r="Y114" s="114"/>
      <c r="Z114" s="114"/>
      <c r="AA114" s="114"/>
      <c r="AB114" s="114"/>
      <c r="AC114" s="114"/>
      <c r="AD114" s="114"/>
      <c r="AE114" s="114"/>
      <c r="AF114" s="114"/>
      <c r="AG114" s="114"/>
      <c r="AH114" s="114"/>
      <c r="AI114" s="114"/>
      <c r="AJ114" s="114"/>
      <c r="AK114" s="114"/>
      <c r="AL114" s="114"/>
      <c r="AM114" s="114"/>
      <c r="AW114" s="114"/>
      <c r="AX114" s="114"/>
      <c r="AY114" s="114"/>
      <c r="AZ114" s="114"/>
    </row>
    <row r="115" spans="1:54" ht="90" customHeight="1" x14ac:dyDescent="0.25">
      <c r="A115">
        <v>1735</v>
      </c>
      <c r="C115" s="114"/>
      <c r="D115" s="114"/>
      <c r="J115" s="111"/>
      <c r="K115" s="111"/>
      <c r="L115" s="111"/>
      <c r="Q115" s="114"/>
      <c r="R115" s="114"/>
      <c r="S115" s="114"/>
      <c r="T115" s="114"/>
      <c r="U115" s="114"/>
      <c r="V115" s="70"/>
      <c r="W115" s="70"/>
      <c r="X115" s="114"/>
      <c r="Y115" s="114"/>
      <c r="Z115" s="114"/>
      <c r="AA115" s="114"/>
      <c r="AB115" s="114"/>
      <c r="AC115" s="114"/>
      <c r="AD115" s="114"/>
      <c r="AE115" s="114"/>
      <c r="AF115" s="114"/>
      <c r="AG115" s="114"/>
      <c r="AH115" s="114"/>
      <c r="AI115" s="114"/>
      <c r="AJ115" s="114"/>
      <c r="AK115" s="114"/>
      <c r="AL115" s="114"/>
      <c r="AM115" s="114"/>
    </row>
    <row r="116" spans="1:54" ht="90" customHeight="1" x14ac:dyDescent="0.25">
      <c r="A116">
        <v>1786</v>
      </c>
      <c r="G116" s="114"/>
      <c r="H116" s="114"/>
      <c r="I116" s="114"/>
      <c r="J116" s="111"/>
      <c r="K116" s="111"/>
      <c r="L116" s="114"/>
      <c r="Q116" s="114"/>
      <c r="R116" s="114"/>
      <c r="S116" s="114"/>
      <c r="T116" s="114"/>
      <c r="U116" s="114"/>
      <c r="V116" s="70"/>
      <c r="W116" s="70"/>
      <c r="X116" s="114"/>
      <c r="Y116" s="114"/>
      <c r="Z116" s="114"/>
      <c r="AA116" s="114"/>
      <c r="AB116" s="114"/>
      <c r="AC116" s="114"/>
      <c r="AD116" s="114"/>
      <c r="AE116" s="114"/>
      <c r="AF116" s="114"/>
      <c r="AG116" s="114"/>
      <c r="AH116" s="114"/>
      <c r="AI116" s="114"/>
      <c r="AJ116" s="114"/>
      <c r="AK116" s="114"/>
      <c r="AL116" s="114"/>
      <c r="AM116" s="114"/>
      <c r="AW116" s="114"/>
      <c r="AX116" s="114"/>
      <c r="AY116" s="114"/>
      <c r="AZ116" s="114"/>
    </row>
    <row r="117" spans="1:54" ht="90" customHeight="1" x14ac:dyDescent="0.25">
      <c r="A117">
        <v>4511</v>
      </c>
      <c r="J117" s="111"/>
      <c r="K117" s="111"/>
      <c r="L117" s="111"/>
      <c r="Q117" s="114"/>
      <c r="R117" s="114"/>
      <c r="S117" s="114"/>
      <c r="T117" s="114"/>
      <c r="U117" s="114"/>
      <c r="V117" s="70"/>
      <c r="W117" s="70"/>
      <c r="X117" s="114"/>
      <c r="Y117" s="114"/>
      <c r="Z117" s="114"/>
      <c r="AA117" s="114"/>
      <c r="AB117" s="114"/>
      <c r="AC117" s="114"/>
      <c r="AD117" s="114"/>
      <c r="AE117" s="114"/>
      <c r="AF117" s="114"/>
      <c r="AG117" s="114"/>
      <c r="AH117" s="114"/>
      <c r="AI117" s="114"/>
      <c r="AJ117" s="114"/>
      <c r="AK117" s="114"/>
      <c r="AL117" s="114"/>
      <c r="AM117" s="114"/>
      <c r="AW117" s="114"/>
    </row>
    <row r="118" spans="1:54" ht="90" customHeight="1" x14ac:dyDescent="0.25">
      <c r="A118">
        <v>4528</v>
      </c>
      <c r="J118" s="111"/>
      <c r="K118" s="111"/>
      <c r="L118" s="111"/>
      <c r="Q118" s="114"/>
      <c r="R118" s="114"/>
      <c r="S118" s="114"/>
      <c r="T118" s="114"/>
      <c r="U118" s="114"/>
      <c r="V118" s="70"/>
      <c r="W118" s="70"/>
      <c r="X118" s="114"/>
      <c r="Y118" s="114"/>
      <c r="Z118" s="114"/>
      <c r="AA118" s="114"/>
      <c r="AB118" s="114"/>
      <c r="AC118" s="114"/>
      <c r="AD118" s="114"/>
      <c r="AE118" s="114"/>
      <c r="AF118" s="114"/>
      <c r="AG118" s="114"/>
      <c r="AH118" s="114"/>
      <c r="AI118" s="114"/>
      <c r="AJ118" s="114"/>
      <c r="AK118" s="114"/>
      <c r="AL118" s="114"/>
      <c r="AM118" s="114"/>
      <c r="AW118" s="114"/>
      <c r="AX118" s="114"/>
    </row>
    <row r="119" spans="1:54" ht="90" customHeight="1" x14ac:dyDescent="0.25">
      <c r="A119">
        <v>4678</v>
      </c>
      <c r="J119" s="111"/>
      <c r="K119" s="111"/>
      <c r="L119" s="111"/>
      <c r="Q119" s="114"/>
      <c r="R119" s="114"/>
      <c r="S119" s="114"/>
      <c r="T119" s="114"/>
      <c r="U119" s="114"/>
      <c r="V119" s="70"/>
      <c r="W119" s="70"/>
      <c r="X119" s="114"/>
      <c r="Y119" s="114"/>
      <c r="Z119" s="114"/>
      <c r="AA119" s="114"/>
      <c r="AB119" s="114"/>
      <c r="AC119" s="114"/>
      <c r="AD119" s="114"/>
      <c r="AE119" s="114"/>
      <c r="AF119" s="114"/>
      <c r="AG119" s="114"/>
      <c r="AH119" s="114"/>
      <c r="AI119" s="114"/>
      <c r="AJ119" s="114"/>
      <c r="AK119" s="114"/>
      <c r="AL119" s="114"/>
      <c r="AM119" s="114"/>
    </row>
    <row r="120" spans="1:54" ht="90" customHeight="1" x14ac:dyDescent="0.25">
      <c r="A120">
        <v>4684</v>
      </c>
      <c r="C120" s="114"/>
      <c r="J120" s="111"/>
      <c r="K120" s="111"/>
      <c r="L120" s="111"/>
      <c r="Q120" s="114"/>
      <c r="R120" s="114"/>
      <c r="S120" s="114"/>
      <c r="T120" s="114"/>
      <c r="U120" s="114"/>
      <c r="V120" s="70"/>
      <c r="W120" s="70"/>
      <c r="X120" s="114"/>
      <c r="Y120" s="114"/>
      <c r="Z120" s="114"/>
      <c r="AA120" s="114"/>
      <c r="AB120" s="114"/>
      <c r="AC120" s="114"/>
      <c r="AD120" s="114"/>
      <c r="AE120" s="114"/>
      <c r="AF120" s="114"/>
      <c r="AG120" s="114"/>
      <c r="AH120" s="114"/>
      <c r="AI120" s="114"/>
      <c r="AJ120" s="114"/>
      <c r="AK120" s="114"/>
      <c r="AL120" s="114"/>
      <c r="AM120" s="114"/>
      <c r="AW120" s="114"/>
      <c r="AX120" s="114"/>
      <c r="AY120" s="114"/>
      <c r="AZ120" s="114"/>
      <c r="BB120" s="114"/>
    </row>
    <row r="121" spans="1:54" ht="90" customHeight="1" x14ac:dyDescent="0.25">
      <c r="J121" s="111"/>
      <c r="K121" s="111"/>
      <c r="L121" s="111"/>
    </row>
    <row r="122" spans="1:54" ht="90" customHeight="1" x14ac:dyDescent="0.25">
      <c r="J122" s="111"/>
      <c r="K122" s="111"/>
      <c r="L122" s="111"/>
    </row>
    <row r="123" spans="1:54" ht="90" customHeight="1" x14ac:dyDescent="0.25">
      <c r="J123" s="111"/>
      <c r="K123" s="111"/>
      <c r="L123" s="111"/>
    </row>
    <row r="124" spans="1:54" ht="90" customHeight="1" x14ac:dyDescent="0.25">
      <c r="J124" s="111"/>
      <c r="K124" s="111"/>
      <c r="L124" s="111"/>
    </row>
    <row r="125" spans="1:54" ht="90" customHeight="1" x14ac:dyDescent="0.25">
      <c r="J125" s="111"/>
      <c r="K125" s="111"/>
      <c r="L125" s="111"/>
    </row>
    <row r="126" spans="1:54" ht="90" customHeight="1" x14ac:dyDescent="0.25">
      <c r="J126" s="111"/>
      <c r="K126" s="111"/>
      <c r="L126" s="111"/>
    </row>
    <row r="127" spans="1:54" ht="90" customHeight="1" x14ac:dyDescent="0.25">
      <c r="J127" s="111"/>
      <c r="K127" s="111"/>
      <c r="L127" s="111"/>
    </row>
    <row r="128" spans="1:54" ht="90" customHeight="1" x14ac:dyDescent="0.25">
      <c r="J128" s="111"/>
      <c r="K128" s="111"/>
      <c r="L128" s="111"/>
    </row>
    <row r="129" spans="10:12" ht="90" customHeight="1" x14ac:dyDescent="0.25">
      <c r="J129" s="111"/>
      <c r="K129" s="111"/>
      <c r="L129" s="111"/>
    </row>
    <row r="130" spans="10:12" ht="90" customHeight="1" x14ac:dyDescent="0.25">
      <c r="J130" s="111"/>
      <c r="K130" s="111"/>
      <c r="L130" s="111"/>
    </row>
    <row r="131" spans="10:12" ht="90" customHeight="1" x14ac:dyDescent="0.25">
      <c r="J131" s="111"/>
      <c r="K131" s="111"/>
      <c r="L131" s="111"/>
    </row>
    <row r="132" spans="10:12" ht="90" customHeight="1" x14ac:dyDescent="0.25">
      <c r="J132" s="111"/>
      <c r="K132" s="111"/>
      <c r="L132" s="111"/>
    </row>
    <row r="133" spans="10:12" ht="90" customHeight="1" x14ac:dyDescent="0.25">
      <c r="J133" s="111"/>
      <c r="K133" s="111"/>
      <c r="L133" s="111"/>
    </row>
    <row r="134" spans="10:12" ht="90" customHeight="1" x14ac:dyDescent="0.25">
      <c r="J134" s="111"/>
      <c r="K134" s="111"/>
      <c r="L134" s="111"/>
    </row>
    <row r="135" spans="10:12" ht="90" customHeight="1" x14ac:dyDescent="0.25">
      <c r="J135" s="111"/>
      <c r="K135" s="111"/>
      <c r="L135" s="111"/>
    </row>
    <row r="136" spans="10:12" ht="90" customHeight="1" x14ac:dyDescent="0.25">
      <c r="J136" s="111"/>
      <c r="K136" s="111"/>
      <c r="L136" s="111"/>
    </row>
    <row r="137" spans="10:12" ht="90" customHeight="1" x14ac:dyDescent="0.25">
      <c r="J137" s="111"/>
      <c r="K137" s="111"/>
      <c r="L137" s="111"/>
    </row>
    <row r="138" spans="10:12" ht="90" customHeight="1" x14ac:dyDescent="0.25">
      <c r="J138" s="111"/>
      <c r="K138" s="111"/>
      <c r="L138" s="111"/>
    </row>
    <row r="139" spans="10:12" ht="90" customHeight="1" x14ac:dyDescent="0.25">
      <c r="J139" s="111"/>
      <c r="K139" s="111"/>
      <c r="L139" s="111"/>
    </row>
    <row r="140" spans="10:12" ht="90" customHeight="1" x14ac:dyDescent="0.25">
      <c r="J140" s="111"/>
      <c r="K140" s="111"/>
      <c r="L140" s="111"/>
    </row>
    <row r="141" spans="10:12" ht="90" customHeight="1" x14ac:dyDescent="0.25">
      <c r="J141" s="111"/>
      <c r="K141" s="111"/>
      <c r="L141" s="111"/>
    </row>
    <row r="142" spans="10:12" ht="90" customHeight="1" x14ac:dyDescent="0.25">
      <c r="J142" s="111"/>
      <c r="K142" s="111"/>
      <c r="L142" s="111"/>
    </row>
    <row r="143" spans="10:12" ht="90" customHeight="1" x14ac:dyDescent="0.25">
      <c r="J143" s="111"/>
      <c r="K143" s="111"/>
      <c r="L143" s="111"/>
    </row>
    <row r="144" spans="10:12" ht="90" customHeight="1" x14ac:dyDescent="0.25">
      <c r="J144" s="111"/>
      <c r="K144" s="111"/>
      <c r="L144" s="111"/>
    </row>
    <row r="145" spans="10:12" ht="90" customHeight="1" x14ac:dyDescent="0.25">
      <c r="J145" s="111"/>
      <c r="K145" s="111"/>
      <c r="L145" s="111"/>
    </row>
    <row r="146" spans="10:12" ht="90" customHeight="1" x14ac:dyDescent="0.25">
      <c r="J146" s="111"/>
      <c r="K146" s="111"/>
      <c r="L146" s="111"/>
    </row>
    <row r="147" spans="10:12" ht="90" customHeight="1" x14ac:dyDescent="0.25">
      <c r="J147" s="111"/>
      <c r="K147" s="111"/>
      <c r="L147" s="111"/>
    </row>
    <row r="148" spans="10:12" ht="90" customHeight="1" x14ac:dyDescent="0.25">
      <c r="J148" s="111"/>
      <c r="K148" s="111"/>
      <c r="L148" s="111"/>
    </row>
    <row r="149" spans="10:12" ht="90" customHeight="1" x14ac:dyDescent="0.25">
      <c r="J149" s="111"/>
      <c r="K149" s="111"/>
      <c r="L149" s="111"/>
    </row>
    <row r="150" spans="10:12" ht="90" customHeight="1" x14ac:dyDescent="0.25">
      <c r="J150" s="111"/>
      <c r="K150" s="111"/>
      <c r="L150" s="111"/>
    </row>
    <row r="151" spans="10:12" ht="90" customHeight="1" x14ac:dyDescent="0.25">
      <c r="J151" s="111"/>
      <c r="K151" s="111"/>
      <c r="L151" s="111"/>
    </row>
    <row r="152" spans="10:12" ht="90" customHeight="1" x14ac:dyDescent="0.25">
      <c r="J152" s="111"/>
      <c r="K152" s="111"/>
      <c r="L152" s="111"/>
    </row>
    <row r="153" spans="10:12" ht="90" customHeight="1" x14ac:dyDescent="0.25">
      <c r="J153" s="111"/>
      <c r="K153" s="111"/>
      <c r="L153" s="111"/>
    </row>
    <row r="154" spans="10:12" ht="90" customHeight="1" x14ac:dyDescent="0.25">
      <c r="J154" s="111"/>
      <c r="K154" s="111"/>
      <c r="L154" s="111"/>
    </row>
    <row r="155" spans="10:12" ht="90" customHeight="1" x14ac:dyDescent="0.25">
      <c r="J155" s="111"/>
      <c r="K155" s="111"/>
      <c r="L155" s="111"/>
    </row>
    <row r="156" spans="10:12" ht="90" customHeight="1" x14ac:dyDescent="0.25">
      <c r="J156" s="111"/>
      <c r="K156" s="111"/>
      <c r="L156" s="111"/>
    </row>
    <row r="157" spans="10:12" ht="90" customHeight="1" x14ac:dyDescent="0.25">
      <c r="J157" s="111"/>
      <c r="K157" s="111"/>
      <c r="L157" s="111"/>
    </row>
    <row r="158" spans="10:12" ht="90" customHeight="1" x14ac:dyDescent="0.25">
      <c r="J158" s="111"/>
      <c r="K158" s="111"/>
      <c r="L158" s="111"/>
    </row>
    <row r="159" spans="10:12" ht="90" customHeight="1" x14ac:dyDescent="0.25">
      <c r="J159" s="111"/>
      <c r="K159" s="111"/>
      <c r="L159" s="111"/>
    </row>
    <row r="160" spans="10:12" ht="90" customHeight="1" x14ac:dyDescent="0.25">
      <c r="J160" s="111"/>
      <c r="K160" s="111"/>
      <c r="L160" s="111"/>
    </row>
    <row r="161" spans="10:12" ht="90" customHeight="1" x14ac:dyDescent="0.25">
      <c r="J161" s="111"/>
      <c r="K161" s="111"/>
      <c r="L161" s="111"/>
    </row>
    <row r="162" spans="10:12" ht="90" customHeight="1" x14ac:dyDescent="0.25">
      <c r="J162" s="111"/>
      <c r="K162" s="111"/>
      <c r="L162" s="111"/>
    </row>
    <row r="163" spans="10:12" ht="90" customHeight="1" x14ac:dyDescent="0.25">
      <c r="J163" s="111"/>
      <c r="K163" s="111"/>
      <c r="L163" s="111"/>
    </row>
    <row r="164" spans="10:12" ht="90" customHeight="1" x14ac:dyDescent="0.25">
      <c r="J164" s="111"/>
      <c r="K164" s="111"/>
      <c r="L164" s="111"/>
    </row>
    <row r="165" spans="10:12" ht="90" customHeight="1" x14ac:dyDescent="0.25">
      <c r="J165" s="111"/>
      <c r="K165" s="111"/>
      <c r="L165" s="111"/>
    </row>
    <row r="166" spans="10:12" ht="90" customHeight="1" x14ac:dyDescent="0.25">
      <c r="J166" s="111"/>
      <c r="K166" s="111"/>
      <c r="L166" s="111"/>
    </row>
    <row r="167" spans="10:12" ht="90" customHeight="1" x14ac:dyDescent="0.25">
      <c r="J167" s="111"/>
      <c r="K167" s="111"/>
      <c r="L167" s="111"/>
    </row>
    <row r="168" spans="10:12" ht="90" customHeight="1" x14ac:dyDescent="0.25">
      <c r="J168" s="111"/>
      <c r="K168" s="111"/>
      <c r="L168" s="111"/>
    </row>
    <row r="169" spans="10:12" ht="90" customHeight="1" x14ac:dyDescent="0.25">
      <c r="J169" s="111"/>
      <c r="K169" s="111"/>
      <c r="L169" s="111"/>
    </row>
    <row r="170" spans="10:12" ht="90" customHeight="1" x14ac:dyDescent="0.25">
      <c r="J170" s="111"/>
      <c r="K170" s="111"/>
      <c r="L170" s="111"/>
    </row>
    <row r="171" spans="10:12" ht="90" customHeight="1" x14ac:dyDescent="0.25">
      <c r="J171" s="111"/>
      <c r="K171" s="111"/>
      <c r="L171" s="111"/>
    </row>
    <row r="172" spans="10:12" ht="90" customHeight="1" x14ac:dyDescent="0.25">
      <c r="J172" s="111"/>
      <c r="K172" s="111"/>
      <c r="L172" s="111"/>
    </row>
    <row r="173" spans="10:12" ht="90" customHeight="1" x14ac:dyDescent="0.25">
      <c r="J173" s="111"/>
      <c r="K173" s="111"/>
      <c r="L173" s="111"/>
    </row>
    <row r="174" spans="10:12" ht="90" customHeight="1" x14ac:dyDescent="0.25">
      <c r="J174" s="111"/>
      <c r="K174" s="111"/>
      <c r="L174" s="111"/>
    </row>
    <row r="175" spans="10:12" ht="90" customHeight="1" x14ac:dyDescent="0.25">
      <c r="J175" s="111"/>
      <c r="K175" s="111"/>
      <c r="L175" s="111"/>
    </row>
    <row r="176" spans="10:12" ht="90" customHeight="1" x14ac:dyDescent="0.25">
      <c r="J176" s="111"/>
      <c r="K176" s="111"/>
      <c r="L176" s="111"/>
    </row>
    <row r="177" spans="10:12" ht="90" customHeight="1" x14ac:dyDescent="0.25">
      <c r="J177" s="111"/>
      <c r="K177" s="111"/>
      <c r="L177" s="111"/>
    </row>
    <row r="178" spans="10:12" ht="90" customHeight="1" x14ac:dyDescent="0.25">
      <c r="J178" s="111"/>
      <c r="K178" s="111"/>
      <c r="L178" s="111"/>
    </row>
    <row r="179" spans="10:12" ht="90" customHeight="1" x14ac:dyDescent="0.25">
      <c r="J179" s="111"/>
      <c r="K179" s="111"/>
      <c r="L179" s="111"/>
    </row>
    <row r="180" spans="10:12" ht="90" customHeight="1" x14ac:dyDescent="0.25">
      <c r="J180" s="111"/>
      <c r="K180" s="111"/>
      <c r="L180" s="111"/>
    </row>
    <row r="181" spans="10:12" ht="90" customHeight="1" x14ac:dyDescent="0.25">
      <c r="J181" s="111"/>
      <c r="K181" s="111"/>
      <c r="L181" s="111"/>
    </row>
    <row r="182" spans="10:12" ht="90" customHeight="1" x14ac:dyDescent="0.25">
      <c r="J182" s="111"/>
      <c r="K182" s="111"/>
      <c r="L182" s="111"/>
    </row>
    <row r="183" spans="10:12" ht="90" customHeight="1" x14ac:dyDescent="0.25">
      <c r="J183" s="111"/>
      <c r="K183" s="111"/>
      <c r="L183" s="111"/>
    </row>
    <row r="184" spans="10:12" ht="90" customHeight="1" x14ac:dyDescent="0.25">
      <c r="J184" s="111"/>
      <c r="K184" s="111"/>
      <c r="L184" s="111"/>
    </row>
    <row r="185" spans="10:12" ht="90" customHeight="1" x14ac:dyDescent="0.25">
      <c r="J185" s="111"/>
      <c r="K185" s="111"/>
      <c r="L185" s="111"/>
    </row>
    <row r="186" spans="10:12" ht="90" customHeight="1" x14ac:dyDescent="0.25">
      <c r="J186" s="111"/>
      <c r="K186" s="111"/>
      <c r="L186" s="111"/>
    </row>
    <row r="187" spans="10:12" ht="90" customHeight="1" x14ac:dyDescent="0.25">
      <c r="J187" s="111"/>
      <c r="K187" s="111"/>
      <c r="L187" s="111"/>
    </row>
    <row r="188" spans="10:12" ht="90" customHeight="1" x14ac:dyDescent="0.25">
      <c r="J188" s="111"/>
      <c r="K188" s="111"/>
      <c r="L188" s="111"/>
    </row>
    <row r="189" spans="10:12" ht="90" customHeight="1" x14ac:dyDescent="0.25">
      <c r="J189" s="111"/>
      <c r="K189" s="111"/>
      <c r="L189" s="111"/>
    </row>
    <row r="190" spans="10:12" ht="90" customHeight="1" x14ac:dyDescent="0.25">
      <c r="J190" s="111"/>
      <c r="K190" s="111"/>
      <c r="L190" s="111"/>
    </row>
    <row r="191" spans="10:12" ht="90" customHeight="1" x14ac:dyDescent="0.25">
      <c r="J191" s="111"/>
      <c r="K191" s="111"/>
      <c r="L191" s="111"/>
    </row>
    <row r="192" spans="10:12" ht="90" customHeight="1" x14ac:dyDescent="0.25">
      <c r="J192" s="111"/>
      <c r="K192" s="111"/>
      <c r="L192" s="111"/>
    </row>
    <row r="193" spans="10:12" ht="90" customHeight="1" x14ac:dyDescent="0.25">
      <c r="J193" s="111"/>
      <c r="K193" s="111"/>
      <c r="L193" s="111"/>
    </row>
    <row r="194" spans="10:12" ht="90" customHeight="1" x14ac:dyDescent="0.25">
      <c r="J194" s="111"/>
      <c r="K194" s="111"/>
      <c r="L194" s="111"/>
    </row>
    <row r="195" spans="10:12" ht="90" customHeight="1" x14ac:dyDescent="0.25">
      <c r="J195" s="111"/>
      <c r="K195" s="111"/>
      <c r="L195" s="111"/>
    </row>
    <row r="196" spans="10:12" ht="90" customHeight="1" x14ac:dyDescent="0.25">
      <c r="J196" s="111"/>
      <c r="K196" s="111"/>
      <c r="L196" s="111"/>
    </row>
    <row r="197" spans="10:12" ht="90" customHeight="1" x14ac:dyDescent="0.25">
      <c r="J197" s="111"/>
      <c r="K197" s="111"/>
      <c r="L197" s="111"/>
    </row>
    <row r="198" spans="10:12" ht="90" customHeight="1" x14ac:dyDescent="0.25">
      <c r="J198" s="111"/>
      <c r="K198" s="111"/>
      <c r="L198" s="111"/>
    </row>
    <row r="199" spans="10:12" ht="90" customHeight="1" x14ac:dyDescent="0.25">
      <c r="J199" s="111"/>
      <c r="K199" s="111"/>
      <c r="L199" s="111"/>
    </row>
    <row r="200" spans="10:12" ht="90" customHeight="1" x14ac:dyDescent="0.25">
      <c r="J200" s="111"/>
      <c r="K200" s="111"/>
      <c r="L200" s="111"/>
    </row>
    <row r="201" spans="10:12" ht="90" customHeight="1" x14ac:dyDescent="0.25">
      <c r="J201" s="111"/>
      <c r="K201" s="111"/>
      <c r="L201" s="111"/>
    </row>
    <row r="202" spans="10:12" ht="90" customHeight="1" x14ac:dyDescent="0.25">
      <c r="J202" s="111"/>
      <c r="K202" s="111"/>
      <c r="L202" s="111"/>
    </row>
    <row r="203" spans="10:12" ht="90" customHeight="1" x14ac:dyDescent="0.25">
      <c r="J203" s="111"/>
      <c r="K203" s="111"/>
      <c r="L203" s="111"/>
    </row>
    <row r="204" spans="10:12" ht="90" customHeight="1" x14ac:dyDescent="0.25">
      <c r="J204" s="111"/>
      <c r="K204" s="111"/>
      <c r="L204" s="111"/>
    </row>
    <row r="205" spans="10:12" ht="90" customHeight="1" x14ac:dyDescent="0.25">
      <c r="J205" s="111"/>
      <c r="K205" s="111"/>
      <c r="L205" s="111"/>
    </row>
    <row r="206" spans="10:12" ht="90" customHeight="1" x14ac:dyDescent="0.25">
      <c r="J206" s="111"/>
      <c r="K206" s="111"/>
      <c r="L206" s="111"/>
    </row>
    <row r="207" spans="10:12" ht="90" customHeight="1" x14ac:dyDescent="0.25">
      <c r="J207" s="111"/>
      <c r="K207" s="111"/>
      <c r="L207" s="111"/>
    </row>
    <row r="208" spans="10:12" ht="90" customHeight="1" x14ac:dyDescent="0.25">
      <c r="J208" s="111"/>
      <c r="K208" s="111"/>
      <c r="L208" s="111"/>
    </row>
    <row r="209" spans="10:12" ht="90" customHeight="1" x14ac:dyDescent="0.25">
      <c r="J209" s="111"/>
      <c r="K209" s="111"/>
      <c r="L209" s="111"/>
    </row>
    <row r="210" spans="10:12" ht="90" customHeight="1" x14ac:dyDescent="0.25">
      <c r="J210" s="111"/>
      <c r="K210" s="111"/>
      <c r="L210" s="111"/>
    </row>
    <row r="211" spans="10:12" ht="90" customHeight="1" x14ac:dyDescent="0.25">
      <c r="J211" s="111"/>
      <c r="K211" s="111"/>
      <c r="L211" s="111"/>
    </row>
    <row r="212" spans="10:12" ht="90" customHeight="1" x14ac:dyDescent="0.25">
      <c r="J212" s="111"/>
      <c r="K212" s="111"/>
      <c r="L212" s="111"/>
    </row>
    <row r="213" spans="10:12" ht="90" customHeight="1" x14ac:dyDescent="0.25">
      <c r="J213" s="111"/>
      <c r="K213" s="111"/>
      <c r="L213" s="111"/>
    </row>
    <row r="214" spans="10:12" ht="90" customHeight="1" x14ac:dyDescent="0.25">
      <c r="J214" s="111"/>
      <c r="K214" s="111"/>
      <c r="L214" s="111"/>
    </row>
    <row r="215" spans="10:12" ht="90" customHeight="1" x14ac:dyDescent="0.25">
      <c r="J215" s="111"/>
      <c r="K215" s="111"/>
      <c r="L215" s="111"/>
    </row>
    <row r="216" spans="10:12" ht="90" customHeight="1" x14ac:dyDescent="0.25">
      <c r="J216" s="111"/>
      <c r="K216" s="111"/>
      <c r="L216" s="111"/>
    </row>
    <row r="217" spans="10:12" ht="90" customHeight="1" x14ac:dyDescent="0.25">
      <c r="J217" s="111"/>
      <c r="K217" s="111"/>
      <c r="L217" s="111"/>
    </row>
    <row r="218" spans="10:12" ht="90" customHeight="1" x14ac:dyDescent="0.25">
      <c r="J218" s="111"/>
      <c r="K218" s="111"/>
      <c r="L218" s="111"/>
    </row>
    <row r="219" spans="10:12" ht="90" customHeight="1" x14ac:dyDescent="0.25">
      <c r="J219" s="111"/>
      <c r="K219" s="111"/>
      <c r="L219" s="111"/>
    </row>
    <row r="220" spans="10:12" ht="90" customHeight="1" x14ac:dyDescent="0.25">
      <c r="J220" s="111"/>
      <c r="K220" s="111"/>
      <c r="L220" s="111"/>
    </row>
    <row r="221" spans="10:12" ht="90" customHeight="1" x14ac:dyDescent="0.25">
      <c r="J221" s="111"/>
      <c r="K221" s="111"/>
      <c r="L221" s="111"/>
    </row>
    <row r="222" spans="10:12" ht="90" customHeight="1" x14ac:dyDescent="0.25">
      <c r="J222" s="111"/>
      <c r="K222" s="111"/>
      <c r="L222" s="111"/>
    </row>
    <row r="223" spans="10:12" ht="90" customHeight="1" x14ac:dyDescent="0.25">
      <c r="J223" s="111"/>
      <c r="K223" s="111"/>
      <c r="L223" s="111"/>
    </row>
    <row r="224" spans="10:12" ht="90" customHeight="1" x14ac:dyDescent="0.25">
      <c r="J224" s="111"/>
      <c r="K224" s="111"/>
      <c r="L224" s="111"/>
    </row>
    <row r="225" spans="10:12" ht="90" customHeight="1" x14ac:dyDescent="0.25">
      <c r="J225" s="111"/>
      <c r="K225" s="111"/>
      <c r="L225" s="111"/>
    </row>
    <row r="226" spans="10:12" ht="90" customHeight="1" x14ac:dyDescent="0.25">
      <c r="J226" s="111"/>
      <c r="K226" s="111"/>
      <c r="L226" s="111"/>
    </row>
    <row r="227" spans="10:12" ht="90" customHeight="1" x14ac:dyDescent="0.25">
      <c r="J227" s="111"/>
      <c r="K227" s="111"/>
      <c r="L227" s="111"/>
    </row>
    <row r="228" spans="10:12" ht="90" customHeight="1" x14ac:dyDescent="0.25">
      <c r="J228" s="111"/>
      <c r="K228" s="111"/>
      <c r="L228" s="111"/>
    </row>
    <row r="229" spans="10:12" ht="90" customHeight="1" x14ac:dyDescent="0.25">
      <c r="J229" s="111"/>
      <c r="K229" s="111"/>
      <c r="L229" s="111"/>
    </row>
    <row r="230" spans="10:12" ht="90" customHeight="1" x14ac:dyDescent="0.25">
      <c r="J230" s="111"/>
      <c r="K230" s="111"/>
      <c r="L230" s="111"/>
    </row>
    <row r="231" spans="10:12" ht="90" customHeight="1" x14ac:dyDescent="0.25">
      <c r="J231" s="111"/>
      <c r="K231" s="111"/>
      <c r="L231" s="111"/>
    </row>
    <row r="232" spans="10:12" ht="90" customHeight="1" x14ac:dyDescent="0.25">
      <c r="J232" s="111"/>
      <c r="K232" s="111"/>
      <c r="L232" s="111"/>
    </row>
    <row r="233" spans="10:12" ht="90" customHeight="1" x14ac:dyDescent="0.25">
      <c r="J233" s="111"/>
      <c r="K233" s="111"/>
      <c r="L233" s="111"/>
    </row>
    <row r="234" spans="10:12" ht="90" customHeight="1" x14ac:dyDescent="0.25">
      <c r="J234" s="111"/>
      <c r="K234" s="111"/>
      <c r="L234" s="111"/>
    </row>
    <row r="235" spans="10:12" ht="90" customHeight="1" x14ac:dyDescent="0.25">
      <c r="J235" s="111"/>
      <c r="K235" s="111"/>
      <c r="L235" s="111"/>
    </row>
    <row r="236" spans="10:12" ht="90" customHeight="1" x14ac:dyDescent="0.25">
      <c r="J236" s="111"/>
      <c r="K236" s="111"/>
      <c r="L236" s="111"/>
    </row>
    <row r="237" spans="10:12" ht="90" customHeight="1" x14ac:dyDescent="0.25">
      <c r="J237" s="111"/>
      <c r="K237" s="111"/>
      <c r="L237" s="111"/>
    </row>
    <row r="238" spans="10:12" ht="90" customHeight="1" x14ac:dyDescent="0.25">
      <c r="J238" s="111"/>
      <c r="K238" s="111"/>
      <c r="L238" s="111"/>
    </row>
    <row r="239" spans="10:12" ht="90" customHeight="1" x14ac:dyDescent="0.25">
      <c r="J239" s="111"/>
      <c r="K239" s="111"/>
      <c r="L239" s="111"/>
    </row>
    <row r="240" spans="10:12" ht="90" customHeight="1" x14ac:dyDescent="0.25">
      <c r="J240" s="111"/>
      <c r="K240" s="111"/>
      <c r="L240" s="111"/>
    </row>
    <row r="241" spans="10:12" ht="90" customHeight="1" x14ac:dyDescent="0.25">
      <c r="J241" s="111"/>
      <c r="K241" s="111"/>
      <c r="L241" s="111"/>
    </row>
    <row r="242" spans="10:12" ht="90" customHeight="1" x14ac:dyDescent="0.25">
      <c r="J242" s="111"/>
      <c r="K242" s="111"/>
      <c r="L242" s="111"/>
    </row>
    <row r="243" spans="10:12" ht="90" customHeight="1" x14ac:dyDescent="0.25">
      <c r="J243" s="111"/>
      <c r="K243" s="111"/>
      <c r="L243" s="111"/>
    </row>
    <row r="244" spans="10:12" ht="90" customHeight="1" x14ac:dyDescent="0.25">
      <c r="J244" s="111"/>
      <c r="K244" s="111"/>
      <c r="L244" s="111"/>
    </row>
    <row r="245" spans="10:12" ht="90" customHeight="1" x14ac:dyDescent="0.25">
      <c r="J245" s="111"/>
      <c r="K245" s="111"/>
      <c r="L245" s="111"/>
    </row>
    <row r="246" spans="10:12" ht="90" customHeight="1" x14ac:dyDescent="0.25">
      <c r="J246" s="111"/>
      <c r="K246" s="111"/>
      <c r="L246" s="111"/>
    </row>
    <row r="247" spans="10:12" ht="90" customHeight="1" x14ac:dyDescent="0.25">
      <c r="J247" s="111"/>
      <c r="K247" s="111"/>
      <c r="L247" s="111"/>
    </row>
    <row r="248" spans="10:12" ht="90" customHeight="1" x14ac:dyDescent="0.25">
      <c r="J248" s="111"/>
      <c r="K248" s="111"/>
      <c r="L248" s="111"/>
    </row>
    <row r="249" spans="10:12" ht="90" customHeight="1" x14ac:dyDescent="0.25">
      <c r="J249" s="111"/>
      <c r="K249" s="111"/>
      <c r="L249" s="111"/>
    </row>
    <row r="250" spans="10:12" ht="90" customHeight="1" x14ac:dyDescent="0.25">
      <c r="J250" s="111"/>
      <c r="K250" s="111"/>
      <c r="L250" s="111"/>
    </row>
    <row r="251" spans="10:12" ht="90" customHeight="1" x14ac:dyDescent="0.25">
      <c r="J251" s="111"/>
      <c r="K251" s="111"/>
      <c r="L251" s="111"/>
    </row>
    <row r="252" spans="10:12" ht="90" customHeight="1" x14ac:dyDescent="0.25">
      <c r="J252" s="111"/>
      <c r="K252" s="111"/>
      <c r="L252" s="111"/>
    </row>
    <row r="253" spans="10:12" ht="90" customHeight="1" x14ac:dyDescent="0.25">
      <c r="J253" s="111"/>
      <c r="K253" s="111"/>
      <c r="L253" s="111"/>
    </row>
    <row r="254" spans="10:12" ht="90" customHeight="1" x14ac:dyDescent="0.25">
      <c r="J254" s="111"/>
      <c r="K254" s="111"/>
      <c r="L254" s="111"/>
    </row>
    <row r="255" spans="10:12" ht="90" customHeight="1" x14ac:dyDescent="0.25">
      <c r="J255" s="111"/>
      <c r="K255" s="111"/>
      <c r="L255" s="111"/>
    </row>
    <row r="256" spans="10:12" ht="90" customHeight="1" x14ac:dyDescent="0.25">
      <c r="J256" s="111"/>
      <c r="K256" s="111"/>
      <c r="L256" s="111"/>
    </row>
    <row r="257" spans="10:12" ht="90" customHeight="1" x14ac:dyDescent="0.25">
      <c r="J257" s="111"/>
      <c r="K257" s="111"/>
      <c r="L257" s="111"/>
    </row>
    <row r="258" spans="10:12" ht="90" customHeight="1" x14ac:dyDescent="0.25">
      <c r="J258" s="111"/>
      <c r="K258" s="111"/>
      <c r="L258" s="111"/>
    </row>
    <row r="259" spans="10:12" ht="90" customHeight="1" x14ac:dyDescent="0.25">
      <c r="J259" s="111"/>
      <c r="K259" s="111"/>
      <c r="L259" s="111"/>
    </row>
    <row r="260" spans="10:12" ht="90" customHeight="1" x14ac:dyDescent="0.25">
      <c r="J260" s="111"/>
      <c r="K260" s="111"/>
      <c r="L260" s="111"/>
    </row>
    <row r="261" spans="10:12" ht="90" customHeight="1" x14ac:dyDescent="0.25">
      <c r="J261" s="111"/>
      <c r="K261" s="111"/>
      <c r="L261" s="111"/>
    </row>
    <row r="262" spans="10:12" ht="90" customHeight="1" x14ac:dyDescent="0.25">
      <c r="J262" s="111"/>
      <c r="K262" s="111"/>
      <c r="L262" s="111"/>
    </row>
    <row r="263" spans="10:12" ht="90" customHeight="1" x14ac:dyDescent="0.25">
      <c r="J263" s="111"/>
      <c r="K263" s="111"/>
      <c r="L263" s="111"/>
    </row>
    <row r="264" spans="10:12" ht="90" customHeight="1" x14ac:dyDescent="0.25">
      <c r="J264" s="111"/>
      <c r="K264" s="111"/>
      <c r="L264" s="111"/>
    </row>
    <row r="265" spans="10:12" ht="90" customHeight="1" x14ac:dyDescent="0.25">
      <c r="J265" s="111"/>
      <c r="K265" s="111"/>
      <c r="L265" s="111"/>
    </row>
    <row r="266" spans="10:12" ht="90" customHeight="1" x14ac:dyDescent="0.25">
      <c r="J266" s="111"/>
      <c r="K266" s="111"/>
      <c r="L266" s="111"/>
    </row>
    <row r="267" spans="10:12" ht="90" customHeight="1" x14ac:dyDescent="0.25">
      <c r="J267" s="111"/>
      <c r="K267" s="111"/>
      <c r="L267" s="111"/>
    </row>
    <row r="268" spans="10:12" ht="90" customHeight="1" x14ac:dyDescent="0.25">
      <c r="J268" s="111"/>
      <c r="K268" s="111"/>
      <c r="L268" s="111"/>
    </row>
    <row r="269" spans="10:12" ht="90" customHeight="1" x14ac:dyDescent="0.25">
      <c r="J269" s="111"/>
      <c r="K269" s="111"/>
      <c r="L269" s="111"/>
    </row>
    <row r="270" spans="10:12" ht="90" customHeight="1" x14ac:dyDescent="0.25">
      <c r="J270" s="111"/>
      <c r="K270" s="111"/>
      <c r="L270" s="111"/>
    </row>
    <row r="271" spans="10:12" ht="90" customHeight="1" x14ac:dyDescent="0.25">
      <c r="J271" s="111"/>
      <c r="K271" s="111"/>
      <c r="L271" s="111"/>
    </row>
    <row r="272" spans="10:12" ht="90" customHeight="1" x14ac:dyDescent="0.25">
      <c r="J272" s="111"/>
      <c r="K272" s="111"/>
      <c r="L272" s="111"/>
    </row>
    <row r="273" spans="10:12" ht="90" customHeight="1" x14ac:dyDescent="0.25">
      <c r="J273" s="111"/>
      <c r="K273" s="111"/>
      <c r="L273" s="111"/>
    </row>
    <row r="274" spans="10:12" ht="90" customHeight="1" x14ac:dyDescent="0.25">
      <c r="J274" s="111"/>
      <c r="K274" s="111"/>
      <c r="L274" s="111"/>
    </row>
    <row r="275" spans="10:12" ht="90" customHeight="1" x14ac:dyDescent="0.25">
      <c r="J275" s="111"/>
      <c r="K275" s="111"/>
      <c r="L275" s="111"/>
    </row>
    <row r="276" spans="10:12" ht="90" customHeight="1" x14ac:dyDescent="0.25">
      <c r="J276" s="111"/>
      <c r="K276" s="111"/>
      <c r="L276" s="111"/>
    </row>
    <row r="277" spans="10:12" ht="90" customHeight="1" x14ac:dyDescent="0.25">
      <c r="J277" s="111"/>
      <c r="K277" s="111"/>
      <c r="L277" s="111"/>
    </row>
    <row r="278" spans="10:12" ht="90" customHeight="1" x14ac:dyDescent="0.25">
      <c r="J278" s="111"/>
      <c r="K278" s="111"/>
      <c r="L278" s="111"/>
    </row>
    <row r="279" spans="10:12" ht="90" customHeight="1" x14ac:dyDescent="0.25">
      <c r="J279" s="111"/>
      <c r="K279" s="111"/>
      <c r="L279" s="111"/>
    </row>
    <row r="280" spans="10:12" ht="90" customHeight="1" x14ac:dyDescent="0.25">
      <c r="J280" s="111"/>
      <c r="K280" s="111"/>
      <c r="L280" s="111"/>
    </row>
    <row r="281" spans="10:12" ht="90" customHeight="1" x14ac:dyDescent="0.25">
      <c r="J281" s="111"/>
      <c r="K281" s="111"/>
      <c r="L281" s="111"/>
    </row>
    <row r="282" spans="10:12" ht="90" customHeight="1" x14ac:dyDescent="0.25">
      <c r="J282" s="111"/>
      <c r="K282" s="111"/>
      <c r="L282" s="111"/>
    </row>
    <row r="283" spans="10:12" ht="90" customHeight="1" x14ac:dyDescent="0.25">
      <c r="J283" s="111"/>
      <c r="K283" s="111"/>
      <c r="L283" s="111"/>
    </row>
    <row r="284" spans="10:12" ht="90" customHeight="1" x14ac:dyDescent="0.25">
      <c r="J284" s="111"/>
      <c r="K284" s="111"/>
      <c r="L284" s="111"/>
    </row>
    <row r="285" spans="10:12" ht="90" customHeight="1" x14ac:dyDescent="0.25">
      <c r="J285" s="111"/>
      <c r="K285" s="111"/>
      <c r="L285" s="111"/>
    </row>
    <row r="286" spans="10:12" ht="90" customHeight="1" x14ac:dyDescent="0.25">
      <c r="J286" s="111"/>
      <c r="K286" s="111"/>
      <c r="L286" s="111"/>
    </row>
    <row r="287" spans="10:12" ht="90" customHeight="1" x14ac:dyDescent="0.25">
      <c r="J287" s="111"/>
      <c r="K287" s="111"/>
      <c r="L287" s="111"/>
    </row>
    <row r="288" spans="10:12" ht="90" customHeight="1" x14ac:dyDescent="0.25">
      <c r="J288" s="111"/>
      <c r="K288" s="111"/>
      <c r="L288" s="111"/>
    </row>
    <row r="289" spans="10:12" ht="90" customHeight="1" x14ac:dyDescent="0.25">
      <c r="J289" s="111"/>
      <c r="K289" s="111"/>
      <c r="L289" s="111"/>
    </row>
    <row r="290" spans="10:12" ht="90" customHeight="1" x14ac:dyDescent="0.25">
      <c r="J290" s="111"/>
      <c r="K290" s="111"/>
      <c r="L290" s="111"/>
    </row>
    <row r="291" spans="10:12" ht="90" customHeight="1" x14ac:dyDescent="0.25">
      <c r="J291" s="111"/>
      <c r="K291" s="111"/>
      <c r="L291" s="111"/>
    </row>
    <row r="292" spans="10:12" ht="90" customHeight="1" x14ac:dyDescent="0.25">
      <c r="J292" s="111"/>
      <c r="K292" s="111"/>
      <c r="L292" s="111"/>
    </row>
    <row r="293" spans="10:12" ht="90" customHeight="1" x14ac:dyDescent="0.25">
      <c r="J293" s="111"/>
      <c r="K293" s="111"/>
      <c r="L293" s="111"/>
    </row>
    <row r="294" spans="10:12" ht="90" customHeight="1" x14ac:dyDescent="0.25">
      <c r="J294" s="111"/>
      <c r="K294" s="111"/>
      <c r="L294" s="111"/>
    </row>
    <row r="295" spans="10:12" ht="90" customHeight="1" x14ac:dyDescent="0.25">
      <c r="J295" s="111"/>
      <c r="K295" s="111"/>
      <c r="L295" s="111"/>
    </row>
    <row r="296" spans="10:12" ht="90" customHeight="1" x14ac:dyDescent="0.25">
      <c r="J296" s="111"/>
      <c r="K296" s="111"/>
      <c r="L296" s="111"/>
    </row>
    <row r="297" spans="10:12" ht="90" customHeight="1" x14ac:dyDescent="0.25">
      <c r="J297" s="111"/>
      <c r="K297" s="111"/>
      <c r="L297" s="111"/>
    </row>
    <row r="298" spans="10:12" ht="90" customHeight="1" x14ac:dyDescent="0.25">
      <c r="J298" s="111"/>
      <c r="K298" s="111"/>
      <c r="L298" s="111"/>
    </row>
    <row r="299" spans="10:12" ht="90" customHeight="1" x14ac:dyDescent="0.25">
      <c r="J299" s="111"/>
      <c r="K299" s="111"/>
      <c r="L299" s="111"/>
    </row>
    <row r="300" spans="10:12" ht="90" customHeight="1" x14ac:dyDescent="0.25">
      <c r="J300" s="111"/>
      <c r="K300" s="111"/>
      <c r="L300" s="111"/>
    </row>
    <row r="301" spans="10:12" ht="90" customHeight="1" x14ac:dyDescent="0.25">
      <c r="J301" s="111"/>
      <c r="K301" s="111"/>
      <c r="L301" s="111"/>
    </row>
    <row r="302" spans="10:12" ht="90" customHeight="1" x14ac:dyDescent="0.25">
      <c r="J302" s="111"/>
      <c r="K302" s="111"/>
      <c r="L302" s="111"/>
    </row>
    <row r="303" spans="10:12" ht="90" customHeight="1" x14ac:dyDescent="0.25">
      <c r="J303" s="111"/>
      <c r="K303" s="111"/>
      <c r="L303" s="111"/>
    </row>
    <row r="304" spans="10:12" ht="90" customHeight="1" x14ac:dyDescent="0.25">
      <c r="J304" s="111"/>
      <c r="K304" s="111"/>
      <c r="L304" s="111"/>
    </row>
    <row r="305" spans="10:12" ht="90" customHeight="1" x14ac:dyDescent="0.25">
      <c r="J305" s="111"/>
      <c r="K305" s="111"/>
      <c r="L305" s="111"/>
    </row>
    <row r="306" spans="10:12" ht="90" customHeight="1" x14ac:dyDescent="0.25">
      <c r="J306" s="111"/>
      <c r="K306" s="111"/>
      <c r="L306" s="111"/>
    </row>
    <row r="307" spans="10:12" ht="90" customHeight="1" x14ac:dyDescent="0.25">
      <c r="J307" s="111"/>
      <c r="K307" s="111"/>
      <c r="L307" s="111"/>
    </row>
    <row r="308" spans="10:12" ht="90" customHeight="1" x14ac:dyDescent="0.25">
      <c r="J308" s="111"/>
      <c r="K308" s="111"/>
      <c r="L308" s="111"/>
    </row>
    <row r="309" spans="10:12" ht="90" customHeight="1" x14ac:dyDescent="0.25">
      <c r="J309" s="111"/>
      <c r="K309" s="111"/>
      <c r="L309" s="111"/>
    </row>
    <row r="310" spans="10:12" ht="90" customHeight="1" x14ac:dyDescent="0.25">
      <c r="J310" s="111"/>
      <c r="K310" s="111"/>
      <c r="L310" s="111"/>
    </row>
    <row r="311" spans="10:12" ht="90" customHeight="1" x14ac:dyDescent="0.25">
      <c r="J311" s="111"/>
      <c r="K311" s="111"/>
      <c r="L311" s="111"/>
    </row>
    <row r="312" spans="10:12" ht="90" customHeight="1" x14ac:dyDescent="0.25">
      <c r="J312" s="111"/>
      <c r="K312" s="111"/>
      <c r="L312" s="111"/>
    </row>
    <row r="313" spans="10:12" ht="90" customHeight="1" x14ac:dyDescent="0.25">
      <c r="J313" s="111"/>
      <c r="K313" s="111"/>
      <c r="L313" s="111"/>
    </row>
    <row r="314" spans="10:12" ht="90" customHeight="1" x14ac:dyDescent="0.25">
      <c r="J314" s="111"/>
      <c r="K314" s="111"/>
      <c r="L314" s="111"/>
    </row>
    <row r="315" spans="10:12" ht="90" customHeight="1" x14ac:dyDescent="0.25">
      <c r="J315" s="111"/>
      <c r="K315" s="111"/>
      <c r="L315" s="111"/>
    </row>
    <row r="316" spans="10:12" ht="90" customHeight="1" x14ac:dyDescent="0.25">
      <c r="J316" s="111"/>
      <c r="K316" s="111"/>
      <c r="L316" s="111"/>
    </row>
    <row r="317" spans="10:12" ht="90" customHeight="1" x14ac:dyDescent="0.25">
      <c r="J317" s="111"/>
      <c r="K317" s="111"/>
      <c r="L317" s="111"/>
    </row>
    <row r="318" spans="10:12" ht="90" customHeight="1" x14ac:dyDescent="0.25">
      <c r="J318" s="111"/>
      <c r="K318" s="111"/>
      <c r="L318" s="111"/>
    </row>
    <row r="319" spans="10:12" ht="90" customHeight="1" x14ac:dyDescent="0.25">
      <c r="J319" s="111"/>
      <c r="K319" s="111"/>
      <c r="L319" s="111"/>
    </row>
    <row r="320" spans="10:12" ht="90" customHeight="1" x14ac:dyDescent="0.25">
      <c r="J320" s="111"/>
      <c r="K320" s="111"/>
      <c r="L320" s="111"/>
    </row>
    <row r="321" spans="10:12" ht="90" customHeight="1" x14ac:dyDescent="0.25">
      <c r="J321" s="111"/>
      <c r="K321" s="111"/>
      <c r="L321" s="111"/>
    </row>
    <row r="322" spans="10:12" ht="90" customHeight="1" x14ac:dyDescent="0.25">
      <c r="J322" s="111"/>
      <c r="K322" s="111"/>
      <c r="L322" s="111"/>
    </row>
    <row r="323" spans="10:12" ht="90" customHeight="1" x14ac:dyDescent="0.25">
      <c r="J323" s="111"/>
      <c r="K323" s="111"/>
      <c r="L323" s="111"/>
    </row>
    <row r="324" spans="10:12" ht="90" customHeight="1" x14ac:dyDescent="0.25">
      <c r="J324" s="111"/>
      <c r="K324" s="111"/>
      <c r="L324" s="111"/>
    </row>
    <row r="325" spans="10:12" ht="90" customHeight="1" x14ac:dyDescent="0.25">
      <c r="J325" s="111"/>
      <c r="K325" s="111"/>
      <c r="L325" s="111"/>
    </row>
    <row r="326" spans="10:12" ht="90" customHeight="1" x14ac:dyDescent="0.25">
      <c r="J326" s="111"/>
      <c r="K326" s="111"/>
      <c r="L326" s="111"/>
    </row>
    <row r="327" spans="10:12" ht="90" customHeight="1" x14ac:dyDescent="0.25">
      <c r="J327" s="111"/>
      <c r="K327" s="111"/>
      <c r="L327" s="111"/>
    </row>
    <row r="328" spans="10:12" ht="90" customHeight="1" x14ac:dyDescent="0.25">
      <c r="J328" s="111"/>
      <c r="K328" s="111"/>
      <c r="L328" s="111"/>
    </row>
    <row r="329" spans="10:12" ht="90" customHeight="1" x14ac:dyDescent="0.25">
      <c r="J329" s="111"/>
      <c r="K329" s="111"/>
      <c r="L329" s="111"/>
    </row>
    <row r="330" spans="10:12" ht="90" customHeight="1" x14ac:dyDescent="0.25">
      <c r="J330" s="111"/>
      <c r="K330" s="111"/>
      <c r="L330" s="111"/>
    </row>
    <row r="331" spans="10:12" ht="90" customHeight="1" x14ac:dyDescent="0.25">
      <c r="J331" s="111"/>
      <c r="K331" s="111"/>
      <c r="L331" s="111"/>
    </row>
    <row r="332" spans="10:12" ht="90" customHeight="1" x14ac:dyDescent="0.25">
      <c r="J332" s="111"/>
      <c r="K332" s="111"/>
      <c r="L332" s="111"/>
    </row>
    <row r="333" spans="10:12" ht="90" customHeight="1" x14ac:dyDescent="0.25">
      <c r="J333" s="111"/>
      <c r="K333" s="111"/>
      <c r="L333" s="111"/>
    </row>
    <row r="334" spans="10:12" ht="90" customHeight="1" x14ac:dyDescent="0.25">
      <c r="J334" s="111"/>
      <c r="K334" s="111"/>
      <c r="L334" s="111"/>
    </row>
    <row r="335" spans="10:12" ht="90" customHeight="1" x14ac:dyDescent="0.25">
      <c r="J335" s="111"/>
      <c r="K335" s="111"/>
      <c r="L335" s="111"/>
    </row>
    <row r="336" spans="10:12" ht="90" customHeight="1" x14ac:dyDescent="0.25">
      <c r="J336" s="111"/>
      <c r="K336" s="111"/>
      <c r="L336" s="111"/>
    </row>
    <row r="337" spans="10:12" ht="90" customHeight="1" x14ac:dyDescent="0.25">
      <c r="J337" s="111"/>
      <c r="K337" s="111"/>
      <c r="L337" s="111"/>
    </row>
    <row r="338" spans="10:12" ht="90" customHeight="1" x14ac:dyDescent="0.25">
      <c r="J338" s="111"/>
      <c r="K338" s="111"/>
      <c r="L338" s="111"/>
    </row>
    <row r="339" spans="10:12" ht="90" customHeight="1" x14ac:dyDescent="0.25">
      <c r="J339" s="111"/>
      <c r="K339" s="111"/>
      <c r="L339" s="111"/>
    </row>
    <row r="340" spans="10:12" ht="90" customHeight="1" x14ac:dyDescent="0.25">
      <c r="J340" s="111"/>
      <c r="K340" s="111"/>
      <c r="L340" s="111"/>
    </row>
    <row r="341" spans="10:12" ht="90" customHeight="1" x14ac:dyDescent="0.25">
      <c r="J341" s="111"/>
      <c r="K341" s="111"/>
      <c r="L341" s="111"/>
    </row>
    <row r="342" spans="10:12" ht="90" customHeight="1" x14ac:dyDescent="0.25">
      <c r="J342" s="111"/>
      <c r="K342" s="111"/>
      <c r="L342" s="111"/>
    </row>
    <row r="343" spans="10:12" ht="90" customHeight="1" x14ac:dyDescent="0.25">
      <c r="J343" s="111"/>
      <c r="K343" s="111"/>
      <c r="L343" s="111"/>
    </row>
    <row r="344" spans="10:12" ht="90" customHeight="1" x14ac:dyDescent="0.25">
      <c r="J344" s="111"/>
      <c r="K344" s="111"/>
      <c r="L344" s="111"/>
    </row>
    <row r="345" spans="10:12" ht="90" customHeight="1" x14ac:dyDescent="0.25">
      <c r="J345" s="111"/>
      <c r="K345" s="111"/>
      <c r="L345" s="111"/>
    </row>
    <row r="346" spans="10:12" ht="90" customHeight="1" x14ac:dyDescent="0.25">
      <c r="J346" s="111"/>
      <c r="K346" s="111"/>
      <c r="L346" s="111"/>
    </row>
    <row r="347" spans="10:12" ht="90" customHeight="1" x14ac:dyDescent="0.25">
      <c r="J347" s="111"/>
      <c r="K347" s="111"/>
      <c r="L347" s="111"/>
    </row>
    <row r="348" spans="10:12" ht="90" customHeight="1" x14ac:dyDescent="0.25">
      <c r="J348" s="111"/>
      <c r="K348" s="111"/>
      <c r="L348" s="111"/>
    </row>
    <row r="349" spans="10:12" ht="90" customHeight="1" x14ac:dyDescent="0.25">
      <c r="J349" s="111"/>
      <c r="K349" s="111"/>
      <c r="L349" s="111"/>
    </row>
    <row r="350" spans="10:12" ht="90" customHeight="1" x14ac:dyDescent="0.25">
      <c r="J350" s="111"/>
      <c r="K350" s="111"/>
      <c r="L350" s="111"/>
    </row>
    <row r="351" spans="10:12" ht="90" customHeight="1" x14ac:dyDescent="0.25">
      <c r="J351" s="111"/>
      <c r="K351" s="111"/>
      <c r="L351" s="111"/>
    </row>
    <row r="352" spans="10:12" ht="90" customHeight="1" x14ac:dyDescent="0.25">
      <c r="J352" s="111"/>
      <c r="K352" s="111"/>
      <c r="L352" s="111"/>
    </row>
    <row r="353" spans="10:12" ht="90" customHeight="1" x14ac:dyDescent="0.25">
      <c r="J353" s="111"/>
      <c r="K353" s="111"/>
      <c r="L353" s="111"/>
    </row>
    <row r="354" spans="10:12" ht="90" customHeight="1" x14ac:dyDescent="0.25">
      <c r="J354" s="111"/>
      <c r="K354" s="111"/>
      <c r="L354" s="111"/>
    </row>
    <row r="355" spans="10:12" ht="90" customHeight="1" x14ac:dyDescent="0.25">
      <c r="J355" s="111"/>
      <c r="K355" s="111"/>
      <c r="L355" s="111"/>
    </row>
    <row r="356" spans="10:12" ht="90" customHeight="1" x14ac:dyDescent="0.25">
      <c r="J356" s="111"/>
      <c r="K356" s="111"/>
      <c r="L356" s="111"/>
    </row>
    <row r="357" spans="10:12" ht="90" customHeight="1" x14ac:dyDescent="0.25">
      <c r="J357" s="111"/>
      <c r="K357" s="111"/>
      <c r="L357" s="111"/>
    </row>
    <row r="358" spans="10:12" ht="90" customHeight="1" x14ac:dyDescent="0.25">
      <c r="J358" s="111"/>
      <c r="K358" s="111"/>
      <c r="L358" s="111"/>
    </row>
    <row r="359" spans="10:12" ht="90" customHeight="1" x14ac:dyDescent="0.25">
      <c r="J359" s="111"/>
      <c r="K359" s="111"/>
      <c r="L359" s="111"/>
    </row>
    <row r="360" spans="10:12" ht="90" customHeight="1" x14ac:dyDescent="0.25">
      <c r="J360" s="111"/>
      <c r="K360" s="111"/>
      <c r="L360" s="111"/>
    </row>
    <row r="361" spans="10:12" ht="90" customHeight="1" x14ac:dyDescent="0.25">
      <c r="J361" s="111"/>
      <c r="K361" s="111"/>
      <c r="L361" s="111"/>
    </row>
    <row r="362" spans="10:12" ht="90" customHeight="1" x14ac:dyDescent="0.25">
      <c r="J362" s="111"/>
      <c r="K362" s="111"/>
      <c r="L362" s="111"/>
    </row>
    <row r="363" spans="10:12" ht="90" customHeight="1" x14ac:dyDescent="0.25">
      <c r="J363" s="111"/>
      <c r="K363" s="111"/>
      <c r="L363" s="111"/>
    </row>
    <row r="364" spans="10:12" ht="90" customHeight="1" x14ac:dyDescent="0.25">
      <c r="J364" s="111"/>
      <c r="K364" s="111"/>
      <c r="L364" s="111"/>
    </row>
    <row r="365" spans="10:12" ht="90" customHeight="1" x14ac:dyDescent="0.25">
      <c r="J365" s="111"/>
      <c r="K365" s="111"/>
      <c r="L365" s="111"/>
    </row>
    <row r="366" spans="10:12" ht="90" customHeight="1" x14ac:dyDescent="0.25">
      <c r="J366" s="111"/>
      <c r="K366" s="111"/>
      <c r="L366" s="111"/>
    </row>
    <row r="367" spans="10:12" ht="90" customHeight="1" x14ac:dyDescent="0.25">
      <c r="J367" s="111"/>
      <c r="K367" s="111"/>
      <c r="L367" s="111"/>
    </row>
    <row r="368" spans="10:12" ht="90" customHeight="1" x14ac:dyDescent="0.25">
      <c r="J368" s="111"/>
      <c r="K368" s="111"/>
      <c r="L368" s="111"/>
    </row>
    <row r="369" spans="10:12" ht="90" customHeight="1" x14ac:dyDescent="0.25">
      <c r="J369" s="111"/>
      <c r="K369" s="111"/>
      <c r="L369" s="111"/>
    </row>
    <row r="370" spans="10:12" ht="90" customHeight="1" x14ac:dyDescent="0.25">
      <c r="J370" s="111"/>
      <c r="K370" s="111"/>
      <c r="L370" s="111"/>
    </row>
    <row r="371" spans="10:12" ht="90" customHeight="1" x14ac:dyDescent="0.25">
      <c r="J371" s="111"/>
      <c r="K371" s="111"/>
      <c r="L371" s="111"/>
    </row>
    <row r="372" spans="10:12" ht="90" customHeight="1" x14ac:dyDescent="0.25">
      <c r="J372" s="111"/>
      <c r="K372" s="111"/>
      <c r="L372" s="111"/>
    </row>
    <row r="373" spans="10:12" ht="90" customHeight="1" x14ac:dyDescent="0.25">
      <c r="J373" s="111"/>
      <c r="K373" s="111"/>
      <c r="L373" s="111"/>
    </row>
    <row r="374" spans="10:12" ht="90" customHeight="1" x14ac:dyDescent="0.25">
      <c r="J374" s="111"/>
      <c r="K374" s="111"/>
      <c r="L374" s="111"/>
    </row>
    <row r="375" spans="10:12" ht="90" customHeight="1" x14ac:dyDescent="0.25">
      <c r="J375" s="111"/>
      <c r="K375" s="111"/>
      <c r="L375" s="111"/>
    </row>
    <row r="376" spans="10:12" ht="90" customHeight="1" x14ac:dyDescent="0.25">
      <c r="J376" s="111"/>
      <c r="K376" s="111"/>
      <c r="L376" s="111"/>
    </row>
    <row r="377" spans="10:12" ht="90" customHeight="1" x14ac:dyDescent="0.25">
      <c r="J377" s="111"/>
      <c r="K377" s="111"/>
      <c r="L377" s="111"/>
    </row>
    <row r="378" spans="10:12" ht="90" customHeight="1" x14ac:dyDescent="0.25">
      <c r="J378" s="111"/>
      <c r="K378" s="111"/>
      <c r="L378" s="111"/>
    </row>
    <row r="379" spans="10:12" ht="90" customHeight="1" x14ac:dyDescent="0.25">
      <c r="J379" s="111"/>
      <c r="K379" s="111"/>
      <c r="L379" s="111"/>
    </row>
    <row r="380" spans="10:12" ht="90" customHeight="1" x14ac:dyDescent="0.25">
      <c r="J380" s="111"/>
      <c r="K380" s="111"/>
      <c r="L380" s="111"/>
    </row>
    <row r="381" spans="10:12" ht="90" customHeight="1" x14ac:dyDescent="0.25">
      <c r="J381" s="111"/>
      <c r="K381" s="111"/>
      <c r="L381" s="111"/>
    </row>
    <row r="382" spans="10:12" ht="90" customHeight="1" x14ac:dyDescent="0.25">
      <c r="J382" s="111"/>
      <c r="K382" s="111"/>
      <c r="L382" s="111"/>
    </row>
    <row r="383" spans="10:12" ht="90" customHeight="1" x14ac:dyDescent="0.25">
      <c r="J383" s="111"/>
      <c r="K383" s="111"/>
      <c r="L383" s="111"/>
    </row>
    <row r="384" spans="10:12" ht="90" customHeight="1" x14ac:dyDescent="0.25">
      <c r="J384" s="111"/>
      <c r="K384" s="111"/>
      <c r="L384" s="111"/>
    </row>
    <row r="385" spans="10:12" ht="90" customHeight="1" x14ac:dyDescent="0.25">
      <c r="J385" s="111"/>
      <c r="K385" s="111"/>
      <c r="L385" s="111"/>
    </row>
    <row r="386" spans="10:12" ht="90" customHeight="1" x14ac:dyDescent="0.25">
      <c r="J386" s="111"/>
      <c r="K386" s="111"/>
      <c r="L386" s="111"/>
    </row>
    <row r="387" spans="10:12" ht="90" customHeight="1" x14ac:dyDescent="0.25">
      <c r="J387" s="111"/>
      <c r="K387" s="111"/>
      <c r="L387" s="111"/>
    </row>
    <row r="388" spans="10:12" ht="90" customHeight="1" x14ac:dyDescent="0.25">
      <c r="J388" s="111"/>
      <c r="K388" s="111"/>
      <c r="L388" s="111"/>
    </row>
    <row r="389" spans="10:12" ht="90" customHeight="1" x14ac:dyDescent="0.25">
      <c r="J389" s="111"/>
      <c r="K389" s="111"/>
      <c r="L389" s="111"/>
    </row>
    <row r="390" spans="10:12" ht="90" customHeight="1" x14ac:dyDescent="0.25">
      <c r="J390" s="111"/>
      <c r="K390" s="111"/>
      <c r="L390" s="111"/>
    </row>
    <row r="391" spans="10:12" ht="90" customHeight="1" x14ac:dyDescent="0.25">
      <c r="J391" s="111"/>
      <c r="K391" s="111"/>
      <c r="L391" s="111"/>
    </row>
    <row r="392" spans="10:12" ht="90" customHeight="1" x14ac:dyDescent="0.25">
      <c r="J392" s="111"/>
      <c r="K392" s="111"/>
      <c r="L392" s="111"/>
    </row>
    <row r="393" spans="10:12" ht="90" customHeight="1" x14ac:dyDescent="0.25">
      <c r="J393" s="111"/>
      <c r="K393" s="111"/>
      <c r="L393" s="111"/>
    </row>
    <row r="394" spans="10:12" ht="90" customHeight="1" x14ac:dyDescent="0.25">
      <c r="J394" s="111"/>
      <c r="K394" s="111"/>
      <c r="L394" s="111"/>
    </row>
    <row r="395" spans="10:12" ht="90" customHeight="1" x14ac:dyDescent="0.25">
      <c r="J395" s="111"/>
      <c r="K395" s="111"/>
      <c r="L395" s="111"/>
    </row>
    <row r="396" spans="10:12" ht="90" customHeight="1" x14ac:dyDescent="0.25">
      <c r="J396" s="111"/>
      <c r="K396" s="111"/>
      <c r="L396" s="111"/>
    </row>
    <row r="397" spans="10:12" ht="90" customHeight="1" x14ac:dyDescent="0.25">
      <c r="J397" s="111"/>
      <c r="K397" s="111"/>
      <c r="L397" s="111"/>
    </row>
    <row r="398" spans="10:12" ht="90" customHeight="1" x14ac:dyDescent="0.25">
      <c r="J398" s="111"/>
      <c r="K398" s="111"/>
      <c r="L398" s="111"/>
    </row>
    <row r="399" spans="10:12" ht="90" customHeight="1" x14ac:dyDescent="0.25">
      <c r="J399" s="111"/>
      <c r="K399" s="111"/>
      <c r="L399" s="111"/>
    </row>
    <row r="400" spans="10:12" ht="90" customHeight="1" x14ac:dyDescent="0.25">
      <c r="J400" s="111"/>
      <c r="K400" s="111"/>
      <c r="L400" s="111"/>
    </row>
    <row r="401" spans="10:12" ht="90" customHeight="1" x14ac:dyDescent="0.25">
      <c r="J401" s="111"/>
      <c r="K401" s="111"/>
      <c r="L401" s="111"/>
    </row>
    <row r="402" spans="10:12" ht="90" customHeight="1" x14ac:dyDescent="0.25">
      <c r="J402" s="111"/>
      <c r="K402" s="111"/>
      <c r="L402" s="111"/>
    </row>
    <row r="403" spans="10:12" ht="90" customHeight="1" x14ac:dyDescent="0.25">
      <c r="J403" s="111"/>
      <c r="K403" s="111"/>
      <c r="L403" s="111"/>
    </row>
    <row r="404" spans="10:12" ht="90" customHeight="1" x14ac:dyDescent="0.25">
      <c r="J404" s="111"/>
      <c r="K404" s="111"/>
      <c r="L404" s="111"/>
    </row>
    <row r="405" spans="10:12" ht="90" customHeight="1" x14ac:dyDescent="0.25">
      <c r="J405" s="111"/>
      <c r="K405" s="111"/>
      <c r="L405" s="111"/>
    </row>
    <row r="406" spans="10:12" ht="90" customHeight="1" x14ac:dyDescent="0.25">
      <c r="J406" s="111"/>
      <c r="K406" s="111"/>
      <c r="L406" s="111"/>
    </row>
    <row r="407" spans="10:12" ht="90" customHeight="1" x14ac:dyDescent="0.25">
      <c r="J407" s="111"/>
      <c r="K407" s="111"/>
      <c r="L407" s="111"/>
    </row>
    <row r="408" spans="10:12" ht="90" customHeight="1" x14ac:dyDescent="0.25">
      <c r="J408" s="111"/>
      <c r="K408" s="111"/>
      <c r="L408" s="111"/>
    </row>
    <row r="409" spans="10:12" ht="90" customHeight="1" x14ac:dyDescent="0.25">
      <c r="J409" s="111"/>
      <c r="K409" s="111"/>
      <c r="L409" s="111"/>
    </row>
    <row r="410" spans="10:12" ht="90" customHeight="1" x14ac:dyDescent="0.25">
      <c r="J410" s="111"/>
      <c r="K410" s="111"/>
      <c r="L410" s="111"/>
    </row>
    <row r="411" spans="10:12" ht="90" customHeight="1" x14ac:dyDescent="0.25">
      <c r="J411" s="111"/>
      <c r="K411" s="111"/>
      <c r="L411" s="111"/>
    </row>
    <row r="412" spans="10:12" ht="90" customHeight="1" x14ac:dyDescent="0.25">
      <c r="J412" s="111"/>
      <c r="K412" s="111"/>
      <c r="L412" s="111"/>
    </row>
    <row r="413" spans="10:12" ht="90" customHeight="1" x14ac:dyDescent="0.25">
      <c r="J413" s="111"/>
      <c r="K413" s="111"/>
      <c r="L413" s="111"/>
    </row>
    <row r="414" spans="10:12" ht="90" customHeight="1" x14ac:dyDescent="0.25">
      <c r="J414" s="111"/>
      <c r="K414" s="111"/>
      <c r="L414" s="111"/>
    </row>
    <row r="415" spans="10:12" ht="90" customHeight="1" x14ac:dyDescent="0.25">
      <c r="J415" s="111"/>
      <c r="K415" s="111"/>
      <c r="L415" s="111"/>
    </row>
    <row r="416" spans="10:12" ht="90" customHeight="1" x14ac:dyDescent="0.25">
      <c r="J416" s="111"/>
      <c r="K416" s="111"/>
      <c r="L416" s="111"/>
    </row>
    <row r="417" spans="10:12" ht="90" customHeight="1" x14ac:dyDescent="0.25">
      <c r="J417" s="111"/>
      <c r="K417" s="111"/>
      <c r="L417" s="111"/>
    </row>
    <row r="418" spans="10:12" ht="90" customHeight="1" x14ac:dyDescent="0.25">
      <c r="J418" s="111"/>
      <c r="K418" s="111"/>
      <c r="L418" s="111"/>
    </row>
    <row r="419" spans="10:12" ht="90" customHeight="1" x14ac:dyDescent="0.25">
      <c r="J419" s="111"/>
      <c r="K419" s="111"/>
      <c r="L419" s="111"/>
    </row>
    <row r="420" spans="10:12" ht="90" customHeight="1" x14ac:dyDescent="0.25">
      <c r="J420" s="111"/>
      <c r="K420" s="111"/>
      <c r="L420" s="111"/>
    </row>
    <row r="421" spans="10:12" ht="90" customHeight="1" x14ac:dyDescent="0.25">
      <c r="J421" s="111"/>
      <c r="K421" s="111"/>
      <c r="L421" s="111"/>
    </row>
    <row r="422" spans="10:12" ht="90" customHeight="1" x14ac:dyDescent="0.25">
      <c r="J422" s="111"/>
      <c r="K422" s="111"/>
      <c r="L422" s="111"/>
    </row>
    <row r="423" spans="10:12" ht="90" customHeight="1" x14ac:dyDescent="0.25">
      <c r="J423" s="111"/>
      <c r="K423" s="111"/>
      <c r="L423" s="111"/>
    </row>
    <row r="424" spans="10:12" ht="90" customHeight="1" x14ac:dyDescent="0.25">
      <c r="J424" s="111"/>
      <c r="K424" s="111"/>
      <c r="L424" s="111"/>
    </row>
    <row r="425" spans="10:12" ht="90" customHeight="1" x14ac:dyDescent="0.25">
      <c r="J425" s="111"/>
      <c r="K425" s="111"/>
      <c r="L425" s="111"/>
    </row>
    <row r="426" spans="10:12" ht="90" customHeight="1" x14ac:dyDescent="0.25">
      <c r="J426" s="111"/>
      <c r="K426" s="111"/>
      <c r="L426" s="111"/>
    </row>
    <row r="427" spans="10:12" ht="90" customHeight="1" x14ac:dyDescent="0.25">
      <c r="J427" s="111"/>
      <c r="K427" s="111"/>
      <c r="L427" s="111"/>
    </row>
    <row r="428" spans="10:12" ht="90" customHeight="1" x14ac:dyDescent="0.25">
      <c r="J428" s="111"/>
      <c r="K428" s="111"/>
      <c r="L428" s="111"/>
    </row>
    <row r="429" spans="10:12" ht="90" customHeight="1" x14ac:dyDescent="0.25">
      <c r="J429" s="111"/>
      <c r="K429" s="111"/>
      <c r="L429" s="111"/>
    </row>
    <row r="430" spans="10:12" ht="90" customHeight="1" x14ac:dyDescent="0.25">
      <c r="J430" s="111"/>
      <c r="K430" s="111"/>
      <c r="L430" s="111"/>
    </row>
    <row r="431" spans="10:12" ht="90" customHeight="1" x14ac:dyDescent="0.25">
      <c r="J431" s="111"/>
      <c r="K431" s="111"/>
      <c r="L431" s="111"/>
    </row>
    <row r="432" spans="10:12" ht="90" customHeight="1" x14ac:dyDescent="0.25">
      <c r="J432" s="111"/>
      <c r="K432" s="111"/>
      <c r="L432" s="111"/>
    </row>
    <row r="433" spans="10:12" ht="90" customHeight="1" x14ac:dyDescent="0.25">
      <c r="J433" s="111"/>
      <c r="K433" s="111"/>
      <c r="L433" s="111"/>
    </row>
    <row r="434" spans="10:12" ht="90" customHeight="1" x14ac:dyDescent="0.25">
      <c r="J434" s="111"/>
      <c r="K434" s="111"/>
      <c r="L434" s="111"/>
    </row>
    <row r="435" spans="10:12" ht="90" customHeight="1" x14ac:dyDescent="0.25">
      <c r="J435" s="111"/>
      <c r="K435" s="111"/>
      <c r="L435" s="111"/>
    </row>
    <row r="436" spans="10:12" ht="90" customHeight="1" x14ac:dyDescent="0.25">
      <c r="J436" s="111"/>
      <c r="K436" s="111"/>
      <c r="L436" s="111"/>
    </row>
    <row r="437" spans="10:12" ht="90" customHeight="1" x14ac:dyDescent="0.25">
      <c r="J437" s="111"/>
      <c r="K437" s="111"/>
      <c r="L437" s="111"/>
    </row>
    <row r="438" spans="10:12" ht="90" customHeight="1" x14ac:dyDescent="0.25">
      <c r="J438" s="111"/>
      <c r="K438" s="111"/>
      <c r="L438" s="111"/>
    </row>
    <row r="439" spans="10:12" ht="90" customHeight="1" x14ac:dyDescent="0.25">
      <c r="J439" s="111"/>
      <c r="K439" s="111"/>
      <c r="L439" s="111"/>
    </row>
    <row r="440" spans="10:12" ht="90" customHeight="1" x14ac:dyDescent="0.25">
      <c r="J440" s="111"/>
      <c r="K440" s="111"/>
      <c r="L440" s="111"/>
    </row>
    <row r="441" spans="10:12" ht="90" customHeight="1" x14ac:dyDescent="0.25">
      <c r="J441" s="111"/>
      <c r="K441" s="111"/>
      <c r="L441" s="111"/>
    </row>
    <row r="442" spans="10:12" ht="90" customHeight="1" x14ac:dyDescent="0.25">
      <c r="J442" s="111"/>
      <c r="K442" s="111"/>
      <c r="L442" s="111"/>
    </row>
    <row r="443" spans="10:12" ht="90" customHeight="1" x14ac:dyDescent="0.25">
      <c r="J443" s="111"/>
      <c r="K443" s="111"/>
      <c r="L443" s="111"/>
    </row>
    <row r="444" spans="10:12" ht="90" customHeight="1" x14ac:dyDescent="0.25">
      <c r="J444" s="111"/>
      <c r="K444" s="111"/>
      <c r="L444" s="111"/>
    </row>
    <row r="445" spans="10:12" ht="90" customHeight="1" x14ac:dyDescent="0.25">
      <c r="J445" s="111"/>
      <c r="K445" s="111"/>
      <c r="L445" s="111"/>
    </row>
    <row r="446" spans="10:12" ht="90" customHeight="1" x14ac:dyDescent="0.25">
      <c r="J446" s="111"/>
      <c r="K446" s="111"/>
      <c r="L446" s="111"/>
    </row>
    <row r="447" spans="10:12" ht="90" customHeight="1" x14ac:dyDescent="0.25">
      <c r="J447" s="111"/>
      <c r="K447" s="111"/>
      <c r="L447" s="111"/>
    </row>
    <row r="448" spans="10:12" ht="90" customHeight="1" x14ac:dyDescent="0.25">
      <c r="J448" s="111"/>
      <c r="K448" s="111"/>
      <c r="L448" s="111"/>
    </row>
    <row r="449" spans="10:12" ht="90" customHeight="1" x14ac:dyDescent="0.25">
      <c r="J449" s="111"/>
      <c r="K449" s="111"/>
      <c r="L449" s="111"/>
    </row>
    <row r="450" spans="10:12" ht="90" customHeight="1" x14ac:dyDescent="0.25">
      <c r="J450" s="111"/>
      <c r="K450" s="111"/>
      <c r="L450" s="111"/>
    </row>
    <row r="451" spans="10:12" ht="90" customHeight="1" x14ac:dyDescent="0.25">
      <c r="J451" s="111"/>
      <c r="K451" s="111"/>
      <c r="L451" s="111"/>
    </row>
    <row r="452" spans="10:12" ht="90" customHeight="1" x14ac:dyDescent="0.25">
      <c r="J452" s="111"/>
      <c r="K452" s="111"/>
      <c r="L452" s="111"/>
    </row>
    <row r="453" spans="10:12" ht="90" customHeight="1" x14ac:dyDescent="0.25">
      <c r="J453" s="111"/>
      <c r="K453" s="111"/>
      <c r="L453" s="111"/>
    </row>
    <row r="454" spans="10:12" ht="90" customHeight="1" x14ac:dyDescent="0.25">
      <c r="J454" s="111"/>
      <c r="K454" s="111"/>
      <c r="L454" s="111"/>
    </row>
    <row r="455" spans="10:12" ht="90" customHeight="1" x14ac:dyDescent="0.25">
      <c r="J455" s="111"/>
      <c r="K455" s="111"/>
      <c r="L455" s="111"/>
    </row>
    <row r="456" spans="10:12" ht="90" customHeight="1" x14ac:dyDescent="0.25">
      <c r="J456" s="111"/>
      <c r="K456" s="111"/>
      <c r="L456" s="111"/>
    </row>
    <row r="457" spans="10:12" ht="90" customHeight="1" x14ac:dyDescent="0.25">
      <c r="J457" s="111"/>
      <c r="K457" s="111"/>
      <c r="L457" s="111"/>
    </row>
    <row r="458" spans="10:12" ht="90" customHeight="1" x14ac:dyDescent="0.25">
      <c r="J458" s="111"/>
      <c r="K458" s="111"/>
      <c r="L458" s="111"/>
    </row>
    <row r="459" spans="10:12" ht="90" customHeight="1" x14ac:dyDescent="0.25">
      <c r="J459" s="111"/>
      <c r="K459" s="111"/>
      <c r="L459" s="111"/>
    </row>
    <row r="460" spans="10:12" ht="90" customHeight="1" x14ac:dyDescent="0.25">
      <c r="J460" s="111"/>
      <c r="K460" s="111"/>
      <c r="L460" s="111"/>
    </row>
    <row r="461" spans="10:12" ht="90" customHeight="1" x14ac:dyDescent="0.25">
      <c r="J461" s="111"/>
      <c r="K461" s="111"/>
      <c r="L461" s="111"/>
    </row>
    <row r="462" spans="10:12" ht="90" customHeight="1" x14ac:dyDescent="0.25">
      <c r="J462" s="111"/>
      <c r="K462" s="111"/>
      <c r="L462" s="111"/>
    </row>
    <row r="463" spans="10:12" ht="90" customHeight="1" x14ac:dyDescent="0.25">
      <c r="J463" s="111"/>
      <c r="K463" s="111"/>
      <c r="L463" s="111"/>
    </row>
    <row r="464" spans="10:12" ht="90" customHeight="1" x14ac:dyDescent="0.25">
      <c r="J464" s="111"/>
      <c r="K464" s="111"/>
      <c r="L464" s="111"/>
    </row>
    <row r="465" spans="10:12" ht="90" customHeight="1" x14ac:dyDescent="0.25">
      <c r="J465" s="111"/>
      <c r="K465" s="111"/>
      <c r="L465" s="111"/>
    </row>
    <row r="466" spans="10:12" ht="90" customHeight="1" x14ac:dyDescent="0.25">
      <c r="J466" s="111"/>
      <c r="K466" s="111"/>
      <c r="L466" s="111"/>
    </row>
    <row r="467" spans="10:12" ht="90" customHeight="1" x14ac:dyDescent="0.25">
      <c r="J467" s="111"/>
      <c r="K467" s="111"/>
      <c r="L467" s="111"/>
    </row>
    <row r="468" spans="10:12" ht="90" customHeight="1" x14ac:dyDescent="0.25">
      <c r="J468" s="111"/>
      <c r="K468" s="111"/>
      <c r="L468" s="111"/>
    </row>
    <row r="469" spans="10:12" ht="90" customHeight="1" x14ac:dyDescent="0.25">
      <c r="J469" s="111"/>
      <c r="K469" s="111"/>
      <c r="L469" s="111"/>
    </row>
    <row r="470" spans="10:12" ht="90" customHeight="1" x14ac:dyDescent="0.25">
      <c r="J470" s="111"/>
      <c r="K470" s="111"/>
      <c r="L470" s="111"/>
    </row>
    <row r="471" spans="10:12" ht="90" customHeight="1" x14ac:dyDescent="0.25">
      <c r="J471" s="111"/>
      <c r="K471" s="111"/>
      <c r="L471" s="111"/>
    </row>
    <row r="472" spans="10:12" ht="90" customHeight="1" x14ac:dyDescent="0.25">
      <c r="J472" s="111"/>
      <c r="K472" s="111"/>
      <c r="L472" s="111"/>
    </row>
    <row r="473" spans="10:12" ht="90" customHeight="1" x14ac:dyDescent="0.25">
      <c r="J473" s="111"/>
      <c r="K473" s="111"/>
      <c r="L473" s="111"/>
    </row>
    <row r="474" spans="10:12" ht="90" customHeight="1" x14ac:dyDescent="0.25">
      <c r="J474" s="111"/>
      <c r="K474" s="111"/>
      <c r="L474" s="111"/>
    </row>
    <row r="475" spans="10:12" ht="90" customHeight="1" x14ac:dyDescent="0.25">
      <c r="J475" s="111"/>
      <c r="K475" s="111"/>
      <c r="L475" s="111"/>
    </row>
    <row r="476" spans="10:12" ht="90" customHeight="1" x14ac:dyDescent="0.25">
      <c r="J476" s="111"/>
      <c r="K476" s="111"/>
      <c r="L476" s="111"/>
    </row>
    <row r="477" spans="10:12" ht="90" customHeight="1" x14ac:dyDescent="0.25">
      <c r="J477" s="111"/>
      <c r="K477" s="111"/>
      <c r="L477" s="111"/>
    </row>
    <row r="478" spans="10:12" ht="90" customHeight="1" x14ac:dyDescent="0.25">
      <c r="J478" s="111"/>
      <c r="K478" s="111"/>
      <c r="L478" s="111"/>
    </row>
    <row r="479" spans="10:12" ht="90" customHeight="1" x14ac:dyDescent="0.25">
      <c r="J479" s="111"/>
      <c r="K479" s="111"/>
      <c r="L479" s="111"/>
    </row>
    <row r="480" spans="10:12" ht="90" customHeight="1" x14ac:dyDescent="0.25">
      <c r="J480" s="111"/>
      <c r="K480" s="111"/>
      <c r="L480" s="111"/>
    </row>
    <row r="481" spans="10:12" ht="90" customHeight="1" x14ac:dyDescent="0.25">
      <c r="J481" s="111"/>
      <c r="K481" s="111"/>
      <c r="L481" s="111"/>
    </row>
    <row r="482" spans="10:12" ht="90" customHeight="1" x14ac:dyDescent="0.25">
      <c r="J482" s="111"/>
      <c r="K482" s="111"/>
      <c r="L482" s="111"/>
    </row>
    <row r="483" spans="10:12" ht="90" customHeight="1" x14ac:dyDescent="0.25">
      <c r="J483" s="111"/>
      <c r="K483" s="111"/>
      <c r="L483" s="111"/>
    </row>
    <row r="484" spans="10:12" ht="90" customHeight="1" x14ac:dyDescent="0.25">
      <c r="J484" s="111"/>
      <c r="K484" s="111"/>
      <c r="L484" s="111"/>
    </row>
    <row r="485" spans="10:12" ht="90" customHeight="1" x14ac:dyDescent="0.25">
      <c r="J485" s="111"/>
      <c r="K485" s="111"/>
      <c r="L485" s="111"/>
    </row>
    <row r="486" spans="10:12" ht="90" customHeight="1" x14ac:dyDescent="0.25">
      <c r="J486" s="111"/>
      <c r="K486" s="111"/>
      <c r="L486" s="111"/>
    </row>
    <row r="487" spans="10:12" ht="90" customHeight="1" x14ac:dyDescent="0.25">
      <c r="J487" s="111"/>
      <c r="K487" s="111"/>
      <c r="L487" s="111"/>
    </row>
    <row r="488" spans="10:12" ht="90" customHeight="1" x14ac:dyDescent="0.25">
      <c r="J488" s="111"/>
      <c r="K488" s="111"/>
      <c r="L488" s="111"/>
    </row>
    <row r="489" spans="10:12" ht="90" customHeight="1" x14ac:dyDescent="0.25">
      <c r="J489" s="111"/>
      <c r="K489" s="111"/>
      <c r="L489" s="111"/>
    </row>
    <row r="490" spans="10:12" ht="90" customHeight="1" x14ac:dyDescent="0.25">
      <c r="J490" s="111"/>
      <c r="K490" s="111"/>
      <c r="L490" s="111"/>
    </row>
    <row r="491" spans="10:12" ht="90" customHeight="1" x14ac:dyDescent="0.25">
      <c r="J491" s="111"/>
      <c r="K491" s="111"/>
      <c r="L491" s="111"/>
    </row>
    <row r="492" spans="10:12" ht="90" customHeight="1" x14ac:dyDescent="0.25">
      <c r="J492" s="111"/>
      <c r="K492" s="111"/>
      <c r="L492" s="111"/>
    </row>
    <row r="493" spans="10:12" ht="90" customHeight="1" x14ac:dyDescent="0.25">
      <c r="J493" s="111"/>
      <c r="K493" s="111"/>
      <c r="L493" s="111"/>
    </row>
    <row r="494" spans="10:12" ht="90" customHeight="1" x14ac:dyDescent="0.25">
      <c r="J494" s="111"/>
      <c r="K494" s="111"/>
      <c r="L494" s="111"/>
    </row>
    <row r="495" spans="10:12" ht="90" customHeight="1" x14ac:dyDescent="0.25">
      <c r="J495" s="111"/>
      <c r="K495" s="111"/>
      <c r="L495" s="111"/>
    </row>
    <row r="496" spans="10:12" ht="90" customHeight="1" x14ac:dyDescent="0.25">
      <c r="J496" s="111"/>
      <c r="K496" s="111"/>
      <c r="L496" s="111"/>
    </row>
    <row r="497" spans="10:12" ht="90" customHeight="1" x14ac:dyDescent="0.25">
      <c r="J497" s="111"/>
      <c r="K497" s="111"/>
      <c r="L497" s="111"/>
    </row>
    <row r="498" spans="10:12" ht="90" customHeight="1" x14ac:dyDescent="0.25">
      <c r="J498" s="111"/>
      <c r="K498" s="111"/>
      <c r="L498" s="111"/>
    </row>
    <row r="499" spans="10:12" ht="90" customHeight="1" x14ac:dyDescent="0.25">
      <c r="J499" s="111"/>
      <c r="K499" s="111"/>
      <c r="L499" s="111"/>
    </row>
    <row r="500" spans="10:12" ht="90" customHeight="1" x14ac:dyDescent="0.25">
      <c r="J500" s="111"/>
      <c r="K500" s="111"/>
      <c r="L500" s="111"/>
    </row>
    <row r="501" spans="10:12" x14ac:dyDescent="0.25">
      <c r="J501" s="111"/>
      <c r="K501" s="111"/>
      <c r="L501" s="111"/>
    </row>
    <row r="502" spans="10:12" x14ac:dyDescent="0.25">
      <c r="J502" s="111"/>
      <c r="K502" s="111"/>
      <c r="L502" s="111"/>
    </row>
    <row r="503" spans="10:12" x14ac:dyDescent="0.25">
      <c r="J503" s="111"/>
      <c r="K503" s="111"/>
      <c r="L503" s="111"/>
    </row>
    <row r="504" spans="10:12" x14ac:dyDescent="0.25">
      <c r="J504" s="111"/>
      <c r="K504" s="111"/>
      <c r="L504" s="111"/>
    </row>
    <row r="505" spans="10:12" x14ac:dyDescent="0.25">
      <c r="J505" s="111"/>
      <c r="K505" s="111"/>
      <c r="L505" s="111"/>
    </row>
    <row r="506" spans="10:12" x14ac:dyDescent="0.25">
      <c r="J506" s="111"/>
      <c r="K506" s="111"/>
      <c r="L506" s="111"/>
    </row>
    <row r="507" spans="10:12" x14ac:dyDescent="0.25">
      <c r="J507" s="111"/>
      <c r="K507" s="111"/>
      <c r="L507" s="111"/>
    </row>
    <row r="508" spans="10:12" x14ac:dyDescent="0.25">
      <c r="J508" s="111"/>
      <c r="K508" s="111"/>
      <c r="L508" s="111"/>
    </row>
    <row r="509" spans="10:12" x14ac:dyDescent="0.25">
      <c r="J509" s="111"/>
      <c r="K509" s="111"/>
      <c r="L509" s="111"/>
    </row>
    <row r="510" spans="10:12" x14ac:dyDescent="0.25">
      <c r="J510" s="111"/>
      <c r="K510" s="111"/>
      <c r="L510" s="111"/>
    </row>
    <row r="511" spans="10:12" x14ac:dyDescent="0.25">
      <c r="J511" s="111"/>
      <c r="K511" s="111"/>
      <c r="L511" s="111"/>
    </row>
    <row r="512" spans="10:12" x14ac:dyDescent="0.25">
      <c r="J512" s="111"/>
      <c r="K512" s="111"/>
      <c r="L512" s="111"/>
    </row>
    <row r="513" spans="10:12" x14ac:dyDescent="0.25">
      <c r="J513" s="111"/>
      <c r="K513" s="111"/>
      <c r="L513" s="111"/>
    </row>
    <row r="514" spans="10:12" x14ac:dyDescent="0.25">
      <c r="J514" s="111"/>
      <c r="K514" s="111"/>
      <c r="L514" s="111"/>
    </row>
    <row r="515" spans="10:12" x14ac:dyDescent="0.25">
      <c r="J515" s="111"/>
      <c r="K515" s="111"/>
      <c r="L515" s="111"/>
    </row>
    <row r="516" spans="10:12" x14ac:dyDescent="0.25">
      <c r="J516" s="111"/>
      <c r="K516" s="111"/>
      <c r="L516" s="111"/>
    </row>
    <row r="517" spans="10:12" x14ac:dyDescent="0.25">
      <c r="J517" s="111"/>
      <c r="K517" s="111"/>
      <c r="L517" s="111"/>
    </row>
    <row r="518" spans="10:12" x14ac:dyDescent="0.25">
      <c r="J518" s="111"/>
      <c r="K518" s="111"/>
      <c r="L518" s="111"/>
    </row>
    <row r="519" spans="10:12" x14ac:dyDescent="0.25">
      <c r="J519" s="111"/>
      <c r="K519" s="111"/>
      <c r="L519" s="111"/>
    </row>
    <row r="520" spans="10:12" x14ac:dyDescent="0.25">
      <c r="J520" s="111"/>
      <c r="K520" s="111"/>
      <c r="L520" s="111"/>
    </row>
    <row r="521" spans="10:12" x14ac:dyDescent="0.25">
      <c r="J521" s="111"/>
      <c r="K521" s="111"/>
      <c r="L521" s="111"/>
    </row>
    <row r="522" spans="10:12" x14ac:dyDescent="0.25">
      <c r="J522" s="111"/>
      <c r="K522" s="111"/>
      <c r="L522" s="111"/>
    </row>
    <row r="523" spans="10:12" x14ac:dyDescent="0.25">
      <c r="J523" s="111"/>
      <c r="K523" s="111"/>
      <c r="L523" s="111"/>
    </row>
    <row r="524" spans="10:12" x14ac:dyDescent="0.25">
      <c r="J524" s="111"/>
      <c r="K524" s="111"/>
      <c r="L524" s="111"/>
    </row>
    <row r="525" spans="10:12" x14ac:dyDescent="0.25">
      <c r="J525" s="111"/>
      <c r="K525" s="111"/>
      <c r="L525" s="111"/>
    </row>
    <row r="526" spans="10:12" x14ac:dyDescent="0.25">
      <c r="J526" s="111"/>
      <c r="K526" s="111"/>
      <c r="L526" s="111"/>
    </row>
    <row r="527" spans="10:12" x14ac:dyDescent="0.25">
      <c r="J527" s="111"/>
      <c r="K527" s="111"/>
      <c r="L527" s="111"/>
    </row>
    <row r="528" spans="10:12" x14ac:dyDescent="0.25">
      <c r="J528" s="111"/>
      <c r="K528" s="111"/>
      <c r="L528" s="111"/>
    </row>
    <row r="529" spans="10:12" x14ac:dyDescent="0.25">
      <c r="J529" s="111"/>
      <c r="K529" s="111"/>
      <c r="L529" s="111"/>
    </row>
    <row r="530" spans="10:12" x14ac:dyDescent="0.25">
      <c r="J530" s="111"/>
      <c r="K530" s="111"/>
      <c r="L530" s="111"/>
    </row>
    <row r="531" spans="10:12" x14ac:dyDescent="0.25">
      <c r="J531" s="111"/>
      <c r="K531" s="111"/>
      <c r="L531" s="111"/>
    </row>
    <row r="532" spans="10:12" x14ac:dyDescent="0.25">
      <c r="J532" s="111"/>
      <c r="K532" s="111"/>
      <c r="L532" s="111"/>
    </row>
    <row r="533" spans="10:12" x14ac:dyDescent="0.25">
      <c r="J533" s="111"/>
      <c r="K533" s="111"/>
      <c r="L533" s="111"/>
    </row>
    <row r="534" spans="10:12" x14ac:dyDescent="0.25">
      <c r="J534" s="111"/>
      <c r="K534" s="111"/>
      <c r="L534" s="111"/>
    </row>
    <row r="535" spans="10:12" x14ac:dyDescent="0.25">
      <c r="J535" s="111"/>
      <c r="K535" s="111"/>
      <c r="L535" s="111"/>
    </row>
    <row r="536" spans="10:12" x14ac:dyDescent="0.25">
      <c r="J536" s="111"/>
      <c r="K536" s="111"/>
      <c r="L536" s="111"/>
    </row>
    <row r="537" spans="10:12" x14ac:dyDescent="0.25">
      <c r="J537" s="111"/>
      <c r="K537" s="111"/>
      <c r="L537" s="111"/>
    </row>
    <row r="538" spans="10:12" x14ac:dyDescent="0.25">
      <c r="J538" s="111"/>
      <c r="K538" s="111"/>
      <c r="L538" s="111"/>
    </row>
    <row r="539" spans="10:12" x14ac:dyDescent="0.25">
      <c r="J539" s="111"/>
      <c r="K539" s="111"/>
      <c r="L539" s="111"/>
    </row>
    <row r="540" spans="10:12" x14ac:dyDescent="0.25">
      <c r="J540" s="111"/>
      <c r="K540" s="111"/>
      <c r="L540" s="111"/>
    </row>
    <row r="541" spans="10:12" x14ac:dyDescent="0.25">
      <c r="J541" s="111"/>
      <c r="K541" s="111"/>
      <c r="L541" s="111"/>
    </row>
    <row r="542" spans="10:12" x14ac:dyDescent="0.25">
      <c r="J542" s="111"/>
      <c r="K542" s="111"/>
      <c r="L542" s="111"/>
    </row>
    <row r="543" spans="10:12" x14ac:dyDescent="0.25">
      <c r="J543" s="111"/>
      <c r="K543" s="111"/>
      <c r="L543" s="111"/>
    </row>
    <row r="544" spans="10:12" x14ac:dyDescent="0.25">
      <c r="J544" s="111"/>
      <c r="K544" s="111"/>
      <c r="L544" s="111"/>
    </row>
    <row r="545" spans="10:12" x14ac:dyDescent="0.25">
      <c r="J545" s="111"/>
      <c r="K545" s="111"/>
      <c r="L545" s="111"/>
    </row>
    <row r="546" spans="10:12" x14ac:dyDescent="0.25">
      <c r="J546" s="111"/>
      <c r="K546" s="111"/>
      <c r="L546" s="111"/>
    </row>
    <row r="547" spans="10:12" x14ac:dyDescent="0.25">
      <c r="J547" s="111"/>
      <c r="K547" s="111"/>
      <c r="L547" s="111"/>
    </row>
    <row r="548" spans="10:12" x14ac:dyDescent="0.25">
      <c r="J548" s="111"/>
      <c r="K548" s="111"/>
      <c r="L548" s="111"/>
    </row>
    <row r="549" spans="10:12" x14ac:dyDescent="0.25">
      <c r="J549" s="111"/>
      <c r="K549" s="111"/>
      <c r="L549" s="111"/>
    </row>
    <row r="550" spans="10:12" x14ac:dyDescent="0.25">
      <c r="J550" s="111"/>
      <c r="K550" s="111"/>
      <c r="L550" s="111"/>
    </row>
    <row r="551" spans="10:12" x14ac:dyDescent="0.25">
      <c r="J551" s="111"/>
      <c r="K551" s="111"/>
      <c r="L551" s="111"/>
    </row>
    <row r="552" spans="10:12" x14ac:dyDescent="0.25">
      <c r="J552" s="111"/>
      <c r="K552" s="111"/>
      <c r="L552" s="111"/>
    </row>
    <row r="553" spans="10:12" x14ac:dyDescent="0.25">
      <c r="J553" s="111"/>
      <c r="K553" s="111"/>
      <c r="L553" s="111"/>
    </row>
    <row r="554" spans="10:12" x14ac:dyDescent="0.25">
      <c r="J554" s="111"/>
      <c r="K554" s="111"/>
      <c r="L554" s="111"/>
    </row>
    <row r="555" spans="10:12" x14ac:dyDescent="0.25">
      <c r="J555" s="111"/>
      <c r="K555" s="111"/>
      <c r="L555" s="111"/>
    </row>
    <row r="556" spans="10:12" x14ac:dyDescent="0.25">
      <c r="J556" s="111"/>
      <c r="K556" s="111"/>
      <c r="L556" s="111"/>
    </row>
    <row r="557" spans="10:12" x14ac:dyDescent="0.25">
      <c r="J557" s="111"/>
      <c r="K557" s="111"/>
      <c r="L557" s="111"/>
    </row>
    <row r="558" spans="10:12" x14ac:dyDescent="0.25">
      <c r="J558" s="111"/>
      <c r="K558" s="111"/>
      <c r="L558" s="111"/>
    </row>
    <row r="559" spans="10:12" x14ac:dyDescent="0.25">
      <c r="J559" s="111"/>
      <c r="K559" s="111"/>
      <c r="L559" s="111"/>
    </row>
    <row r="560" spans="10:12" x14ac:dyDescent="0.25">
      <c r="J560" s="111"/>
      <c r="K560" s="111"/>
      <c r="L560" s="111"/>
    </row>
    <row r="561" spans="10:12" x14ac:dyDescent="0.25">
      <c r="J561" s="111"/>
      <c r="K561" s="111"/>
      <c r="L561" s="111"/>
    </row>
    <row r="562" spans="10:12" x14ac:dyDescent="0.25">
      <c r="J562" s="111"/>
      <c r="K562" s="111"/>
      <c r="L562" s="111"/>
    </row>
    <row r="563" spans="10:12" x14ac:dyDescent="0.25">
      <c r="J563" s="111"/>
      <c r="K563" s="111"/>
      <c r="L563" s="111"/>
    </row>
    <row r="564" spans="10:12" x14ac:dyDescent="0.25">
      <c r="J564" s="111"/>
      <c r="K564" s="111"/>
      <c r="L564" s="111"/>
    </row>
    <row r="565" spans="10:12" x14ac:dyDescent="0.25">
      <c r="J565" s="111"/>
      <c r="K565" s="111"/>
      <c r="L565" s="111"/>
    </row>
    <row r="566" spans="10:12" x14ac:dyDescent="0.25">
      <c r="J566" s="111"/>
      <c r="K566" s="111"/>
      <c r="L566" s="111"/>
    </row>
    <row r="567" spans="10:12" x14ac:dyDescent="0.25">
      <c r="J567" s="111"/>
      <c r="K567" s="111"/>
      <c r="L567" s="111"/>
    </row>
    <row r="568" spans="10:12" x14ac:dyDescent="0.25">
      <c r="J568" s="111"/>
      <c r="K568" s="111"/>
      <c r="L568" s="111"/>
    </row>
    <row r="569" spans="10:12" x14ac:dyDescent="0.25">
      <c r="J569" s="111"/>
      <c r="K569" s="111"/>
      <c r="L569" s="111"/>
    </row>
    <row r="570" spans="10:12" x14ac:dyDescent="0.25">
      <c r="J570" s="111"/>
      <c r="K570" s="111"/>
      <c r="L570" s="111"/>
    </row>
    <row r="571" spans="10:12" x14ac:dyDescent="0.25">
      <c r="J571" s="111"/>
      <c r="K571" s="111"/>
      <c r="L571" s="111"/>
    </row>
    <row r="572" spans="10:12" x14ac:dyDescent="0.25">
      <c r="J572" s="111"/>
      <c r="K572" s="111"/>
      <c r="L572" s="111"/>
    </row>
    <row r="573" spans="10:12" x14ac:dyDescent="0.25">
      <c r="J573" s="111"/>
      <c r="K573" s="111"/>
      <c r="L573" s="111"/>
    </row>
    <row r="574" spans="10:12" x14ac:dyDescent="0.25">
      <c r="J574" s="111"/>
      <c r="K574" s="111"/>
      <c r="L574" s="111"/>
    </row>
    <row r="575" spans="10:12" x14ac:dyDescent="0.25">
      <c r="J575" s="111"/>
      <c r="K575" s="111"/>
      <c r="L575" s="111"/>
    </row>
    <row r="576" spans="10:12" x14ac:dyDescent="0.25">
      <c r="J576" s="111"/>
      <c r="K576" s="111"/>
      <c r="L576" s="111"/>
    </row>
    <row r="577" spans="10:12" x14ac:dyDescent="0.25">
      <c r="J577" s="111"/>
      <c r="K577" s="111"/>
      <c r="L577" s="111"/>
    </row>
    <row r="578" spans="10:12" x14ac:dyDescent="0.25">
      <c r="J578" s="111"/>
      <c r="K578" s="111"/>
      <c r="L578" s="111"/>
    </row>
    <row r="579" spans="10:12" x14ac:dyDescent="0.25">
      <c r="J579" s="111"/>
      <c r="K579" s="111"/>
      <c r="L579" s="111"/>
    </row>
    <row r="580" spans="10:12" x14ac:dyDescent="0.25">
      <c r="J580" s="111"/>
      <c r="K580" s="111"/>
      <c r="L580" s="111"/>
    </row>
    <row r="581" spans="10:12" x14ac:dyDescent="0.25">
      <c r="J581" s="111"/>
      <c r="K581" s="111"/>
      <c r="L581" s="111"/>
    </row>
    <row r="582" spans="10:12" x14ac:dyDescent="0.25">
      <c r="J582" s="111"/>
      <c r="K582" s="111"/>
      <c r="L582" s="111"/>
    </row>
    <row r="583" spans="10:12" x14ac:dyDescent="0.25">
      <c r="J583" s="111"/>
      <c r="K583" s="111"/>
      <c r="L583" s="111"/>
    </row>
    <row r="584" spans="10:12" x14ac:dyDescent="0.25">
      <c r="J584" s="111"/>
      <c r="K584" s="111"/>
      <c r="L584" s="111"/>
    </row>
    <row r="585" spans="10:12" x14ac:dyDescent="0.25">
      <c r="J585" s="111"/>
      <c r="K585" s="111"/>
      <c r="L585" s="111"/>
    </row>
    <row r="586" spans="10:12" x14ac:dyDescent="0.25">
      <c r="J586" s="111"/>
      <c r="K586" s="111"/>
      <c r="L586" s="111"/>
    </row>
    <row r="587" spans="10:12" x14ac:dyDescent="0.25">
      <c r="J587" s="111"/>
      <c r="K587" s="111"/>
      <c r="L587" s="111"/>
    </row>
    <row r="588" spans="10:12" x14ac:dyDescent="0.25">
      <c r="J588" s="111"/>
      <c r="K588" s="111"/>
      <c r="L588" s="111"/>
    </row>
    <row r="589" spans="10:12" x14ac:dyDescent="0.25">
      <c r="J589" s="111"/>
      <c r="K589" s="111"/>
      <c r="L589" s="111"/>
    </row>
    <row r="590" spans="10:12" x14ac:dyDescent="0.25">
      <c r="J590" s="111"/>
      <c r="K590" s="111"/>
      <c r="L590" s="111"/>
    </row>
    <row r="591" spans="10:12" x14ac:dyDescent="0.25">
      <c r="J591" s="111"/>
      <c r="K591" s="111"/>
      <c r="L591" s="111"/>
    </row>
    <row r="592" spans="10:12" x14ac:dyDescent="0.25">
      <c r="J592" s="111"/>
      <c r="K592" s="111"/>
      <c r="L592" s="111"/>
    </row>
    <row r="593" spans="10:12" x14ac:dyDescent="0.25">
      <c r="J593" s="111"/>
      <c r="K593" s="111"/>
      <c r="L593" s="111"/>
    </row>
    <row r="594" spans="10:12" x14ac:dyDescent="0.25">
      <c r="J594" s="111"/>
      <c r="K594" s="111"/>
      <c r="L594" s="111"/>
    </row>
    <row r="595" spans="10:12" x14ac:dyDescent="0.25">
      <c r="J595" s="111"/>
      <c r="K595" s="111"/>
      <c r="L595" s="111"/>
    </row>
    <row r="596" spans="10:12" x14ac:dyDescent="0.25">
      <c r="J596" s="111"/>
      <c r="K596" s="111"/>
      <c r="L596" s="111"/>
    </row>
    <row r="597" spans="10:12" x14ac:dyDescent="0.25">
      <c r="J597" s="111"/>
      <c r="K597" s="111"/>
      <c r="L597" s="111"/>
    </row>
    <row r="598" spans="10:12" x14ac:dyDescent="0.25">
      <c r="J598" s="111"/>
      <c r="K598" s="111"/>
      <c r="L598" s="111"/>
    </row>
    <row r="599" spans="10:12" x14ac:dyDescent="0.25">
      <c r="J599" s="111"/>
      <c r="K599" s="111"/>
      <c r="L599" s="111"/>
    </row>
    <row r="600" spans="10:12" x14ac:dyDescent="0.25">
      <c r="J600" s="111"/>
      <c r="K600" s="111"/>
      <c r="L600" s="111"/>
    </row>
    <row r="601" spans="10:12" x14ac:dyDescent="0.25">
      <c r="J601" s="111"/>
      <c r="K601" s="111"/>
      <c r="L601" s="111"/>
    </row>
    <row r="602" spans="10:12" x14ac:dyDescent="0.25">
      <c r="J602" s="111"/>
      <c r="K602" s="111"/>
      <c r="L602" s="111"/>
    </row>
    <row r="603" spans="10:12" x14ac:dyDescent="0.25">
      <c r="J603" s="111"/>
      <c r="K603" s="111"/>
      <c r="L603" s="111"/>
    </row>
    <row r="604" spans="10:12" x14ac:dyDescent="0.25">
      <c r="J604" s="111"/>
      <c r="K604" s="111"/>
      <c r="L604" s="111"/>
    </row>
    <row r="605" spans="10:12" x14ac:dyDescent="0.25">
      <c r="J605" s="111"/>
      <c r="K605" s="111"/>
      <c r="L605" s="111"/>
    </row>
    <row r="606" spans="10:12" x14ac:dyDescent="0.25">
      <c r="J606" s="111"/>
      <c r="K606" s="111"/>
      <c r="L606" s="111"/>
    </row>
    <row r="607" spans="10:12" x14ac:dyDescent="0.25">
      <c r="J607" s="111"/>
      <c r="K607" s="111"/>
      <c r="L607" s="111"/>
    </row>
    <row r="608" spans="10:12" x14ac:dyDescent="0.25">
      <c r="J608" s="111"/>
      <c r="K608" s="111"/>
      <c r="L608" s="111"/>
    </row>
    <row r="609" spans="10:12" x14ac:dyDescent="0.25">
      <c r="J609" s="111"/>
      <c r="K609" s="111"/>
      <c r="L609" s="111"/>
    </row>
    <row r="610" spans="10:12" x14ac:dyDescent="0.25">
      <c r="J610" s="111"/>
      <c r="K610" s="111"/>
      <c r="L610" s="111"/>
    </row>
    <row r="611" spans="10:12" x14ac:dyDescent="0.25">
      <c r="J611" s="111"/>
      <c r="K611" s="111"/>
      <c r="L611" s="111"/>
    </row>
    <row r="612" spans="10:12" x14ac:dyDescent="0.25">
      <c r="J612" s="111"/>
      <c r="K612" s="111"/>
      <c r="L612" s="111"/>
    </row>
    <row r="613" spans="10:12" x14ac:dyDescent="0.25">
      <c r="J613" s="111"/>
      <c r="K613" s="111"/>
      <c r="L613" s="111"/>
    </row>
    <row r="614" spans="10:12" x14ac:dyDescent="0.25">
      <c r="J614" s="111"/>
      <c r="K614" s="111"/>
      <c r="L614" s="111"/>
    </row>
    <row r="615" spans="10:12" x14ac:dyDescent="0.25">
      <c r="J615" s="111"/>
      <c r="K615" s="111"/>
      <c r="L615" s="111"/>
    </row>
    <row r="616" spans="10:12" x14ac:dyDescent="0.25">
      <c r="J616" s="111"/>
      <c r="K616" s="111"/>
      <c r="L616" s="111"/>
    </row>
    <row r="617" spans="10:12" x14ac:dyDescent="0.25">
      <c r="J617" s="111"/>
      <c r="K617" s="111"/>
      <c r="L617" s="111"/>
    </row>
    <row r="618" spans="10:12" x14ac:dyDescent="0.25">
      <c r="J618" s="111"/>
      <c r="K618" s="111"/>
      <c r="L618" s="111"/>
    </row>
    <row r="619" spans="10:12" x14ac:dyDescent="0.25">
      <c r="J619" s="111"/>
      <c r="K619" s="111"/>
      <c r="L619" s="111"/>
    </row>
    <row r="620" spans="10:12" x14ac:dyDescent="0.25">
      <c r="J620" s="111"/>
      <c r="K620" s="111"/>
      <c r="L620" s="111"/>
    </row>
    <row r="621" spans="10:12" x14ac:dyDescent="0.25">
      <c r="J621" s="111"/>
      <c r="K621" s="111"/>
      <c r="L621" s="111"/>
    </row>
    <row r="622" spans="10:12" x14ac:dyDescent="0.25">
      <c r="J622" s="111"/>
      <c r="K622" s="111"/>
      <c r="L622" s="111"/>
    </row>
    <row r="623" spans="10:12" x14ac:dyDescent="0.25">
      <c r="J623" s="111"/>
      <c r="K623" s="111"/>
      <c r="L623" s="111"/>
    </row>
    <row r="624" spans="10:12" x14ac:dyDescent="0.25">
      <c r="J624" s="111"/>
      <c r="K624" s="111"/>
      <c r="L624" s="111"/>
    </row>
    <row r="625" spans="10:12" x14ac:dyDescent="0.25">
      <c r="J625" s="111"/>
      <c r="K625" s="111"/>
      <c r="L625" s="111"/>
    </row>
    <row r="626" spans="10:12" x14ac:dyDescent="0.25">
      <c r="J626" s="111"/>
      <c r="K626" s="111"/>
      <c r="L626" s="111"/>
    </row>
    <row r="627" spans="10:12" x14ac:dyDescent="0.25">
      <c r="J627" s="111"/>
      <c r="K627" s="111"/>
      <c r="L627" s="111"/>
    </row>
    <row r="628" spans="10:12" x14ac:dyDescent="0.25">
      <c r="J628" s="111"/>
      <c r="K628" s="111"/>
      <c r="L628" s="111"/>
    </row>
    <row r="629" spans="10:12" x14ac:dyDescent="0.25">
      <c r="J629" s="111"/>
      <c r="K629" s="111"/>
      <c r="L629" s="111"/>
    </row>
    <row r="630" spans="10:12" x14ac:dyDescent="0.25">
      <c r="J630" s="111"/>
      <c r="K630" s="111"/>
      <c r="L630" s="111"/>
    </row>
    <row r="631" spans="10:12" x14ac:dyDescent="0.25">
      <c r="J631" s="111"/>
      <c r="K631" s="111"/>
      <c r="L631" s="111"/>
    </row>
    <row r="632" spans="10:12" x14ac:dyDescent="0.25">
      <c r="J632" s="111"/>
      <c r="K632" s="111"/>
      <c r="L632" s="111"/>
    </row>
    <row r="633" spans="10:12" x14ac:dyDescent="0.25">
      <c r="J633" s="111"/>
      <c r="K633" s="111"/>
      <c r="L633" s="111"/>
    </row>
    <row r="634" spans="10:12" x14ac:dyDescent="0.25">
      <c r="J634" s="111"/>
      <c r="K634" s="111"/>
      <c r="L634" s="111"/>
    </row>
    <row r="635" spans="10:12" x14ac:dyDescent="0.25">
      <c r="J635" s="111"/>
      <c r="K635" s="111"/>
      <c r="L635" s="111"/>
    </row>
    <row r="636" spans="10:12" x14ac:dyDescent="0.25">
      <c r="J636" s="111"/>
      <c r="K636" s="111"/>
      <c r="L636" s="111"/>
    </row>
    <row r="637" spans="10:12" x14ac:dyDescent="0.25">
      <c r="J637" s="111"/>
      <c r="K637" s="111"/>
      <c r="L637" s="111"/>
    </row>
    <row r="638" spans="10:12" x14ac:dyDescent="0.25">
      <c r="J638" s="111"/>
      <c r="K638" s="111"/>
      <c r="L638" s="111"/>
    </row>
    <row r="639" spans="10:12" x14ac:dyDescent="0.25">
      <c r="J639" s="111"/>
      <c r="K639" s="111"/>
      <c r="L639" s="111"/>
    </row>
    <row r="640" spans="10:12" x14ac:dyDescent="0.25">
      <c r="J640" s="111"/>
      <c r="K640" s="111"/>
      <c r="L640" s="111"/>
    </row>
    <row r="641" spans="10:12" x14ac:dyDescent="0.25">
      <c r="J641" s="111"/>
      <c r="K641" s="111"/>
      <c r="L641" s="111"/>
    </row>
    <row r="642" spans="10:12" x14ac:dyDescent="0.25">
      <c r="J642" s="111"/>
      <c r="K642" s="111"/>
      <c r="L642" s="111"/>
    </row>
    <row r="643" spans="10:12" x14ac:dyDescent="0.25">
      <c r="J643" s="111"/>
      <c r="K643" s="111"/>
      <c r="L643" s="111"/>
    </row>
    <row r="644" spans="10:12" x14ac:dyDescent="0.25">
      <c r="J644" s="111"/>
      <c r="K644" s="111"/>
      <c r="L644" s="111"/>
    </row>
    <row r="645" spans="10:12" x14ac:dyDescent="0.25">
      <c r="J645" s="111"/>
      <c r="K645" s="111"/>
      <c r="L645" s="111"/>
    </row>
    <row r="646" spans="10:12" x14ac:dyDescent="0.25">
      <c r="J646" s="111"/>
      <c r="K646" s="111"/>
      <c r="L646" s="111"/>
    </row>
    <row r="647" spans="10:12" x14ac:dyDescent="0.25">
      <c r="J647" s="111"/>
      <c r="K647" s="111"/>
      <c r="L647" s="111"/>
    </row>
    <row r="648" spans="10:12" x14ac:dyDescent="0.25">
      <c r="J648" s="111"/>
      <c r="K648" s="111"/>
      <c r="L648" s="111"/>
    </row>
    <row r="649" spans="10:12" x14ac:dyDescent="0.25">
      <c r="J649" s="111"/>
      <c r="K649" s="111"/>
      <c r="L649" s="111"/>
    </row>
    <row r="650" spans="10:12" x14ac:dyDescent="0.25">
      <c r="J650" s="111"/>
      <c r="K650" s="111"/>
      <c r="L650" s="111"/>
    </row>
    <row r="651" spans="10:12" x14ac:dyDescent="0.25">
      <c r="J651" s="111"/>
      <c r="K651" s="111"/>
      <c r="L651" s="111"/>
    </row>
    <row r="652" spans="10:12" x14ac:dyDescent="0.25">
      <c r="J652" s="111"/>
      <c r="K652" s="111"/>
      <c r="L652" s="111"/>
    </row>
    <row r="653" spans="10:12" x14ac:dyDescent="0.25">
      <c r="J653" s="111"/>
      <c r="K653" s="111"/>
      <c r="L653" s="111"/>
    </row>
    <row r="654" spans="10:12" x14ac:dyDescent="0.25">
      <c r="J654" s="111"/>
      <c r="K654" s="111"/>
      <c r="L654" s="111"/>
    </row>
    <row r="655" spans="10:12" x14ac:dyDescent="0.25">
      <c r="J655" s="111"/>
      <c r="K655" s="111"/>
      <c r="L655" s="111"/>
    </row>
    <row r="656" spans="10:12" x14ac:dyDescent="0.25">
      <c r="J656" s="111"/>
      <c r="K656" s="111"/>
      <c r="L656" s="111"/>
    </row>
    <row r="657" spans="10:12" x14ac:dyDescent="0.25">
      <c r="J657" s="111"/>
      <c r="K657" s="111"/>
      <c r="L657" s="111"/>
    </row>
    <row r="658" spans="10:12" x14ac:dyDescent="0.25">
      <c r="J658" s="111"/>
      <c r="K658" s="111"/>
      <c r="L658" s="111"/>
    </row>
    <row r="659" spans="10:12" x14ac:dyDescent="0.25">
      <c r="J659" s="111"/>
      <c r="K659" s="111"/>
      <c r="L659" s="111"/>
    </row>
    <row r="660" spans="10:12" x14ac:dyDescent="0.25">
      <c r="J660" s="111"/>
      <c r="K660" s="111"/>
      <c r="L660" s="111"/>
    </row>
    <row r="661" spans="10:12" x14ac:dyDescent="0.25">
      <c r="J661" s="111"/>
      <c r="K661" s="111"/>
      <c r="L661" s="111"/>
    </row>
    <row r="662" spans="10:12" x14ac:dyDescent="0.25">
      <c r="J662" s="111"/>
      <c r="K662" s="111"/>
      <c r="L662" s="111"/>
    </row>
    <row r="663" spans="10:12" x14ac:dyDescent="0.25">
      <c r="J663" s="111"/>
      <c r="K663" s="111"/>
      <c r="L663" s="111"/>
    </row>
    <row r="664" spans="10:12" x14ac:dyDescent="0.25">
      <c r="J664" s="111"/>
      <c r="K664" s="111"/>
      <c r="L664" s="111"/>
    </row>
    <row r="665" spans="10:12" x14ac:dyDescent="0.25">
      <c r="J665" s="111"/>
      <c r="K665" s="111"/>
      <c r="L665" s="111"/>
    </row>
    <row r="666" spans="10:12" x14ac:dyDescent="0.25">
      <c r="J666" s="111"/>
      <c r="K666" s="111"/>
      <c r="L666" s="111"/>
    </row>
    <row r="667" spans="10:12" x14ac:dyDescent="0.25">
      <c r="J667" s="111"/>
      <c r="K667" s="111"/>
      <c r="L667" s="111"/>
    </row>
    <row r="668" spans="10:12" x14ac:dyDescent="0.25">
      <c r="J668" s="111"/>
      <c r="K668" s="111"/>
      <c r="L668" s="111"/>
    </row>
    <row r="669" spans="10:12" x14ac:dyDescent="0.25">
      <c r="J669" s="111"/>
      <c r="K669" s="111"/>
      <c r="L669" s="111"/>
    </row>
    <row r="670" spans="10:12" x14ac:dyDescent="0.25">
      <c r="J670" s="111"/>
      <c r="K670" s="111"/>
      <c r="L670" s="111"/>
    </row>
    <row r="671" spans="10:12" x14ac:dyDescent="0.25">
      <c r="J671" s="111"/>
      <c r="K671" s="111"/>
      <c r="L671" s="111"/>
    </row>
    <row r="672" spans="10:12" x14ac:dyDescent="0.25">
      <c r="J672" s="111"/>
      <c r="K672" s="111"/>
      <c r="L672" s="111"/>
    </row>
    <row r="673" spans="10:12" x14ac:dyDescent="0.25">
      <c r="J673" s="111"/>
      <c r="K673" s="111"/>
      <c r="L673" s="111"/>
    </row>
    <row r="674" spans="10:12" x14ac:dyDescent="0.25">
      <c r="J674" s="111"/>
      <c r="K674" s="111"/>
      <c r="L674" s="111"/>
    </row>
    <row r="675" spans="10:12" x14ac:dyDescent="0.25">
      <c r="J675" s="111"/>
      <c r="K675" s="111"/>
      <c r="L675" s="111"/>
    </row>
    <row r="676" spans="10:12" x14ac:dyDescent="0.25">
      <c r="J676" s="111"/>
      <c r="K676" s="111"/>
      <c r="L676" s="111"/>
    </row>
    <row r="677" spans="10:12" x14ac:dyDescent="0.25">
      <c r="J677" s="111"/>
      <c r="K677" s="111"/>
      <c r="L677" s="111"/>
    </row>
    <row r="678" spans="10:12" x14ac:dyDescent="0.25">
      <c r="J678" s="111"/>
      <c r="K678" s="111"/>
      <c r="L678" s="111"/>
    </row>
    <row r="679" spans="10:12" x14ac:dyDescent="0.25">
      <c r="J679" s="111"/>
      <c r="K679" s="111"/>
      <c r="L679" s="111"/>
    </row>
    <row r="680" spans="10:12" x14ac:dyDescent="0.25">
      <c r="J680" s="111"/>
      <c r="K680" s="111"/>
      <c r="L680" s="111"/>
    </row>
    <row r="681" spans="10:12" x14ac:dyDescent="0.25">
      <c r="J681" s="111"/>
      <c r="K681" s="111"/>
      <c r="L681" s="111"/>
    </row>
    <row r="682" spans="10:12" x14ac:dyDescent="0.25">
      <c r="J682" s="111"/>
      <c r="K682" s="111"/>
      <c r="L682" s="111"/>
    </row>
    <row r="683" spans="10:12" x14ac:dyDescent="0.25">
      <c r="J683" s="111"/>
      <c r="K683" s="111"/>
      <c r="L683" s="111"/>
    </row>
    <row r="684" spans="10:12" x14ac:dyDescent="0.25">
      <c r="J684" s="111"/>
      <c r="K684" s="111"/>
      <c r="L684" s="111"/>
    </row>
    <row r="685" spans="10:12" x14ac:dyDescent="0.25">
      <c r="J685" s="111"/>
      <c r="K685" s="111"/>
      <c r="L685" s="111"/>
    </row>
    <row r="686" spans="10:12" x14ac:dyDescent="0.25">
      <c r="J686" s="111"/>
      <c r="K686" s="111"/>
      <c r="L686" s="111"/>
    </row>
    <row r="687" spans="10:12" x14ac:dyDescent="0.25">
      <c r="J687" s="111"/>
      <c r="K687" s="111"/>
      <c r="L687" s="111"/>
    </row>
    <row r="688" spans="10:12" x14ac:dyDescent="0.25">
      <c r="J688" s="111"/>
      <c r="K688" s="111"/>
      <c r="L688" s="111"/>
    </row>
    <row r="689" spans="10:12" x14ac:dyDescent="0.25">
      <c r="J689" s="111"/>
      <c r="K689" s="111"/>
      <c r="L689" s="111"/>
    </row>
    <row r="690" spans="10:12" x14ac:dyDescent="0.25">
      <c r="J690" s="111"/>
      <c r="K690" s="111"/>
      <c r="L690" s="111"/>
    </row>
    <row r="691" spans="10:12" x14ac:dyDescent="0.25">
      <c r="J691" s="111"/>
      <c r="K691" s="111"/>
      <c r="L691" s="111"/>
    </row>
    <row r="692" spans="10:12" x14ac:dyDescent="0.25">
      <c r="J692" s="111"/>
      <c r="K692" s="111"/>
      <c r="L692" s="111"/>
    </row>
    <row r="693" spans="10:12" x14ac:dyDescent="0.25">
      <c r="J693" s="111"/>
      <c r="K693" s="111"/>
      <c r="L693" s="111"/>
    </row>
    <row r="694" spans="10:12" x14ac:dyDescent="0.25">
      <c r="J694" s="111"/>
      <c r="K694" s="111"/>
      <c r="L694" s="111"/>
    </row>
    <row r="695" spans="10:12" x14ac:dyDescent="0.25">
      <c r="J695" s="111"/>
      <c r="K695" s="111"/>
      <c r="L695" s="111"/>
    </row>
    <row r="696" spans="10:12" x14ac:dyDescent="0.25">
      <c r="J696" s="111"/>
      <c r="K696" s="111"/>
      <c r="L696" s="111"/>
    </row>
    <row r="697" spans="10:12" x14ac:dyDescent="0.25">
      <c r="J697" s="111"/>
      <c r="K697" s="111"/>
      <c r="L697" s="111"/>
    </row>
    <row r="698" spans="10:12" x14ac:dyDescent="0.25">
      <c r="J698" s="111"/>
      <c r="K698" s="111"/>
      <c r="L698" s="111"/>
    </row>
    <row r="699" spans="10:12" x14ac:dyDescent="0.25">
      <c r="J699" s="111"/>
      <c r="K699" s="111"/>
      <c r="L699" s="111"/>
    </row>
    <row r="700" spans="10:12" x14ac:dyDescent="0.25">
      <c r="J700" s="111"/>
      <c r="K700" s="111"/>
      <c r="L700" s="111"/>
    </row>
    <row r="701" spans="10:12" x14ac:dyDescent="0.25">
      <c r="J701" s="111"/>
      <c r="K701" s="111"/>
      <c r="L701" s="111"/>
    </row>
    <row r="702" spans="10:12" x14ac:dyDescent="0.25">
      <c r="J702" s="111"/>
      <c r="K702" s="111"/>
      <c r="L702" s="111"/>
    </row>
    <row r="703" spans="10:12" x14ac:dyDescent="0.25">
      <c r="J703" s="111"/>
      <c r="K703" s="111"/>
      <c r="L703" s="111"/>
    </row>
    <row r="704" spans="10:12" x14ac:dyDescent="0.25">
      <c r="J704" s="111"/>
      <c r="K704" s="111"/>
      <c r="L704" s="111"/>
    </row>
    <row r="705" spans="10:12" x14ac:dyDescent="0.25">
      <c r="J705" s="111"/>
      <c r="K705" s="111"/>
      <c r="L705" s="111"/>
    </row>
    <row r="706" spans="10:12" x14ac:dyDescent="0.25">
      <c r="J706" s="111"/>
      <c r="K706" s="111"/>
      <c r="L706" s="111"/>
    </row>
    <row r="707" spans="10:12" x14ac:dyDescent="0.25">
      <c r="J707" s="111"/>
      <c r="K707" s="111"/>
      <c r="L707" s="111"/>
    </row>
    <row r="708" spans="10:12" x14ac:dyDescent="0.25">
      <c r="J708" s="111"/>
      <c r="K708" s="111"/>
      <c r="L708" s="111"/>
    </row>
    <row r="709" spans="10:12" x14ac:dyDescent="0.25">
      <c r="J709" s="111"/>
      <c r="K709" s="111"/>
      <c r="L709" s="111"/>
    </row>
    <row r="710" spans="10:12" x14ac:dyDescent="0.25">
      <c r="J710" s="111"/>
      <c r="K710" s="111"/>
      <c r="L710" s="111"/>
    </row>
    <row r="711" spans="10:12" x14ac:dyDescent="0.25">
      <c r="J711" s="111"/>
      <c r="K711" s="111"/>
      <c r="L711" s="111"/>
    </row>
    <row r="712" spans="10:12" x14ac:dyDescent="0.25">
      <c r="J712" s="111"/>
      <c r="K712" s="111"/>
      <c r="L712" s="111"/>
    </row>
    <row r="713" spans="10:12" x14ac:dyDescent="0.25">
      <c r="J713" s="111"/>
      <c r="K713" s="111"/>
      <c r="L713" s="111"/>
    </row>
    <row r="714" spans="10:12" x14ac:dyDescent="0.25">
      <c r="J714" s="111"/>
      <c r="K714" s="111"/>
      <c r="L714" s="111"/>
    </row>
    <row r="715" spans="10:12" x14ac:dyDescent="0.25">
      <c r="J715" s="111"/>
      <c r="K715" s="111"/>
      <c r="L715" s="111"/>
    </row>
    <row r="716" spans="10:12" x14ac:dyDescent="0.25">
      <c r="J716" s="111"/>
      <c r="K716" s="111"/>
      <c r="L716" s="111"/>
    </row>
    <row r="717" spans="10:12" x14ac:dyDescent="0.25">
      <c r="J717" s="111"/>
      <c r="K717" s="111"/>
      <c r="L717" s="111"/>
    </row>
    <row r="718" spans="10:12" x14ac:dyDescent="0.25">
      <c r="J718" s="111"/>
      <c r="K718" s="111"/>
      <c r="L718" s="111"/>
    </row>
    <row r="719" spans="10:12" x14ac:dyDescent="0.25">
      <c r="J719" s="111"/>
      <c r="K719" s="111"/>
      <c r="L719" s="111"/>
    </row>
    <row r="720" spans="10:12" x14ac:dyDescent="0.25">
      <c r="J720" s="111"/>
      <c r="K720" s="111"/>
    </row>
    <row r="721" spans="10:11" x14ac:dyDescent="0.25">
      <c r="J721" s="111"/>
      <c r="K721" s="111"/>
    </row>
    <row r="722" spans="10:11" x14ac:dyDescent="0.25">
      <c r="J722" s="111"/>
      <c r="K722" s="111"/>
    </row>
    <row r="723" spans="10:11" x14ac:dyDescent="0.25">
      <c r="J723" s="111"/>
      <c r="K723" s="111"/>
    </row>
    <row r="724" spans="10:11" x14ac:dyDescent="0.25">
      <c r="K724" s="111"/>
    </row>
    <row r="725" spans="10:11" x14ac:dyDescent="0.25">
      <c r="K725" s="111"/>
    </row>
    <row r="726" spans="10:11" x14ac:dyDescent="0.25">
      <c r="K726" s="111"/>
    </row>
    <row r="727" spans="10:11" x14ac:dyDescent="0.25">
      <c r="K727" s="111"/>
    </row>
  </sheetData>
  <autoFilter ref="A2:CD120">
    <sortState ref="A3:CD115">
      <sortCondition ref="A3"/>
    </sortState>
  </autoFilter>
  <sortState ref="A3:CD149">
    <sortCondition ref="A3:A149"/>
  </sortState>
  <dataConsolidate/>
  <dataValidations count="16">
    <dataValidation type="list" allowBlank="1" showInputMessage="1" showErrorMessage="1" sqref="L3:L719">
      <formula1>conditionnement</formula1>
    </dataValidation>
    <dataValidation type="list" allowBlank="1" showInputMessage="1" showErrorMessage="1" sqref="C3:C623">
      <formula1>nomproduit</formula1>
    </dataValidation>
    <dataValidation type="list" allowBlank="1" showInputMessage="1" showErrorMessage="1" sqref="D3:D619">
      <formula1>elaboration</formula1>
    </dataValidation>
    <dataValidation type="list" allowBlank="1" showInputMessage="1" showErrorMessage="1" sqref="F3:F617">
      <formula1>nomscientifique</formula1>
    </dataValidation>
    <dataValidation type="list" allowBlank="1" showInputMessage="1" showErrorMessage="1" sqref="E3:E642">
      <formula1>calibre</formula1>
    </dataValidation>
    <dataValidation type="list" allowBlank="1" showInputMessage="1" showErrorMessage="1" sqref="G3:G4">
      <formula1>marque</formula1>
    </dataValidation>
    <dataValidation type="list" allowBlank="1" showInputMessage="1" showErrorMessage="1" sqref="I3:I579">
      <formula1>sourcing</formula1>
    </dataValidation>
    <dataValidation type="list" allowBlank="1" showInputMessage="1" showErrorMessage="1" sqref="J3:J723">
      <formula1>lieusourcing</formula1>
    </dataValidation>
    <dataValidation type="list" allowBlank="1" showInputMessage="1" showErrorMessage="1" sqref="K3:K727">
      <formula1>technique</formula1>
    </dataValidation>
    <dataValidation type="list" allowBlank="1" showInputMessage="1" showErrorMessage="1" sqref="M3:M651">
      <formula1>couleur</formula1>
    </dataValidation>
    <dataValidation type="list" allowBlank="1" showInputMessage="1" showErrorMessage="1" sqref="N3:N667">
      <formula1>texture</formula1>
    </dataValidation>
    <dataValidation type="list" allowBlank="1" showInputMessage="1" showErrorMessage="1" sqref="O3:O168">
      <formula1>odeur</formula1>
    </dataValidation>
    <dataValidation type="list" allowBlank="1" showInputMessage="1" showErrorMessage="1" sqref="P3:P168">
      <formula1>goût</formula1>
    </dataValidation>
    <dataValidation type="list" allowBlank="1" showInputMessage="1" showErrorMessage="1" sqref="H3:H587">
      <formula1>origine</formula1>
    </dataValidation>
    <dataValidation type="textLength" allowBlank="1" showInputMessage="1" showErrorMessage="1" sqref="B3:B1382">
      <formula1>13</formula1>
      <formula2>13</formula2>
    </dataValidation>
    <dataValidation type="custom" allowBlank="1" showInputMessage="1" showErrorMessage="1" sqref="A3:A500">
      <formula1>COUNTIF($A$3:$A$500,A3)=1</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I52"/>
  <sheetViews>
    <sheetView view="pageBreakPreview" topLeftCell="A37" zoomScale="150" zoomScaleNormal="90" zoomScaleSheetLayoutView="150" workbookViewId="0">
      <selection activeCell="Z6" sqref="Z6:AI6"/>
    </sheetView>
  </sheetViews>
  <sheetFormatPr baseColWidth="10" defaultRowHeight="15" x14ac:dyDescent="0.25"/>
  <cols>
    <col min="1" max="29" width="2.7109375" customWidth="1"/>
    <col min="30" max="30" width="3.140625" customWidth="1"/>
    <col min="31" max="35" width="2.7109375" customWidth="1"/>
  </cols>
  <sheetData>
    <row r="1" spans="1:35" s="112" customFormat="1" ht="20.25" customHeight="1" x14ac:dyDescent="0.2">
      <c r="A1" s="161"/>
      <c r="B1" s="161"/>
      <c r="C1" s="161"/>
      <c r="D1" s="161"/>
      <c r="E1" s="161"/>
      <c r="F1" s="161"/>
      <c r="G1" s="163" t="s">
        <v>357</v>
      </c>
      <c r="H1" s="163"/>
      <c r="I1" s="163"/>
      <c r="J1" s="163"/>
      <c r="K1" s="163"/>
      <c r="L1" s="163"/>
      <c r="M1" s="163"/>
      <c r="N1" s="163"/>
      <c r="O1" s="163"/>
      <c r="P1" s="163"/>
      <c r="Q1" s="163"/>
      <c r="R1" s="163"/>
      <c r="S1" s="163"/>
      <c r="T1" s="163"/>
      <c r="U1" s="163"/>
      <c r="V1" s="163"/>
      <c r="W1" s="163"/>
      <c r="X1" s="163"/>
      <c r="Y1" s="163"/>
      <c r="Z1" s="162" t="s">
        <v>358</v>
      </c>
      <c r="AA1" s="162"/>
      <c r="AB1" s="162"/>
      <c r="AC1" s="162"/>
      <c r="AD1" s="162"/>
      <c r="AE1" s="162"/>
      <c r="AF1" s="162"/>
      <c r="AG1" s="162"/>
      <c r="AH1" s="162"/>
      <c r="AI1" s="162"/>
    </row>
    <row r="2" spans="1:35" s="112" customFormat="1" ht="15" customHeight="1" x14ac:dyDescent="0.2">
      <c r="A2" s="161"/>
      <c r="B2" s="161"/>
      <c r="C2" s="161"/>
      <c r="D2" s="161"/>
      <c r="E2" s="161"/>
      <c r="F2" s="161"/>
      <c r="G2" s="163"/>
      <c r="H2" s="163"/>
      <c r="I2" s="163"/>
      <c r="J2" s="163"/>
      <c r="K2" s="163"/>
      <c r="L2" s="163"/>
      <c r="M2" s="163"/>
      <c r="N2" s="163"/>
      <c r="O2" s="163"/>
      <c r="P2" s="163"/>
      <c r="Q2" s="163"/>
      <c r="R2" s="163"/>
      <c r="S2" s="163"/>
      <c r="T2" s="163"/>
      <c r="U2" s="163"/>
      <c r="V2" s="163"/>
      <c r="W2" s="163"/>
      <c r="X2" s="163"/>
      <c r="Y2" s="163"/>
      <c r="Z2" s="162"/>
      <c r="AA2" s="162"/>
      <c r="AB2" s="162"/>
      <c r="AC2" s="162"/>
      <c r="AD2" s="162"/>
      <c r="AE2" s="162"/>
      <c r="AF2" s="162"/>
      <c r="AG2" s="162"/>
      <c r="AH2" s="162"/>
      <c r="AI2" s="162"/>
    </row>
    <row r="3" spans="1:35" s="112" customFormat="1" ht="15" customHeight="1" x14ac:dyDescent="0.2">
      <c r="A3" s="161"/>
      <c r="B3" s="161"/>
      <c r="C3" s="161"/>
      <c r="D3" s="161"/>
      <c r="E3" s="161"/>
      <c r="F3" s="161"/>
      <c r="G3" s="163"/>
      <c r="H3" s="163"/>
      <c r="I3" s="163"/>
      <c r="J3" s="163"/>
      <c r="K3" s="163"/>
      <c r="L3" s="163"/>
      <c r="M3" s="163"/>
      <c r="N3" s="163"/>
      <c r="O3" s="163"/>
      <c r="P3" s="163"/>
      <c r="Q3" s="163"/>
      <c r="R3" s="163"/>
      <c r="S3" s="163"/>
      <c r="T3" s="163"/>
      <c r="U3" s="163"/>
      <c r="V3" s="163"/>
      <c r="W3" s="163"/>
      <c r="X3" s="163"/>
      <c r="Y3" s="163"/>
      <c r="Z3" s="162"/>
      <c r="AA3" s="162"/>
      <c r="AB3" s="162"/>
      <c r="AC3" s="162"/>
      <c r="AD3" s="162"/>
      <c r="AE3" s="162"/>
      <c r="AF3" s="162"/>
      <c r="AG3" s="162"/>
      <c r="AH3" s="162"/>
      <c r="AI3" s="162"/>
    </row>
    <row r="4" spans="1:35" s="112" customFormat="1" ht="12" x14ac:dyDescent="0.2">
      <c r="A4" s="165" t="s">
        <v>359</v>
      </c>
      <c r="B4" s="165"/>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c r="AF4" s="165"/>
      <c r="AG4" s="165"/>
      <c r="AH4" s="165"/>
      <c r="AI4" s="165"/>
    </row>
    <row r="5" spans="1:35" s="112" customFormat="1" ht="15" customHeight="1" x14ac:dyDescent="0.2">
      <c r="A5" s="164" t="s">
        <v>360</v>
      </c>
      <c r="B5" s="164"/>
      <c r="C5" s="164"/>
      <c r="D5" s="164"/>
      <c r="E5" s="164"/>
      <c r="F5" s="164"/>
      <c r="G5" s="164" t="s">
        <v>361</v>
      </c>
      <c r="H5" s="164"/>
      <c r="I5" s="164"/>
      <c r="J5" s="164"/>
      <c r="K5" s="164"/>
      <c r="L5" s="164"/>
      <c r="M5" s="164"/>
      <c r="N5" s="164"/>
      <c r="O5" s="164"/>
      <c r="P5" s="164"/>
      <c r="Q5" s="164"/>
      <c r="R5" s="164"/>
      <c r="S5" s="164"/>
      <c r="T5" s="164"/>
      <c r="U5" s="164"/>
      <c r="V5" s="164"/>
      <c r="W5" s="164"/>
      <c r="X5" s="164"/>
      <c r="Y5" s="164"/>
      <c r="Z5" s="164" t="s">
        <v>362</v>
      </c>
      <c r="AA5" s="164"/>
      <c r="AB5" s="164"/>
      <c r="AC5" s="164"/>
      <c r="AD5" s="164"/>
      <c r="AE5" s="164"/>
      <c r="AF5" s="164"/>
      <c r="AG5" s="164"/>
      <c r="AH5" s="164"/>
      <c r="AI5" s="164"/>
    </row>
    <row r="6" spans="1:35" s="112" customFormat="1" ht="15" customHeight="1" x14ac:dyDescent="0.2">
      <c r="A6" s="161"/>
      <c r="B6" s="161"/>
      <c r="C6" s="161"/>
      <c r="D6" s="161"/>
      <c r="E6" s="161"/>
      <c r="F6" s="161"/>
      <c r="G6" s="161"/>
      <c r="H6" s="161"/>
      <c r="I6" s="161"/>
      <c r="J6" s="161"/>
      <c r="K6" s="161"/>
      <c r="L6" s="161"/>
      <c r="M6" s="161"/>
      <c r="N6" s="161"/>
      <c r="O6" s="161"/>
      <c r="P6" s="161"/>
      <c r="Q6" s="161"/>
      <c r="R6" s="161"/>
      <c r="S6" s="161"/>
      <c r="T6" s="161"/>
      <c r="U6" s="161"/>
      <c r="V6" s="161"/>
      <c r="W6" s="161"/>
      <c r="X6" s="161"/>
      <c r="Y6" s="161"/>
      <c r="Z6" s="166"/>
      <c r="AA6" s="167"/>
      <c r="AB6" s="167"/>
      <c r="AC6" s="167"/>
      <c r="AD6" s="167"/>
      <c r="AE6" s="167"/>
      <c r="AF6" s="167"/>
      <c r="AG6" s="167"/>
      <c r="AH6" s="167"/>
      <c r="AI6" s="168"/>
    </row>
    <row r="7" spans="1:35" s="13" customFormat="1" ht="15" customHeight="1" x14ac:dyDescent="0.2"/>
    <row r="8" spans="1:35" x14ac:dyDescent="0.25">
      <c r="A8" s="144" t="s">
        <v>217</v>
      </c>
      <c r="B8" s="144"/>
      <c r="C8" s="144"/>
      <c r="D8" s="145">
        <v>1488</v>
      </c>
      <c r="E8" s="145"/>
      <c r="G8" s="146" t="s">
        <v>240</v>
      </c>
      <c r="H8" s="146"/>
      <c r="I8" s="146"/>
      <c r="J8" s="147" t="str">
        <f>IF(VLOOKUP(D$8,'BASE DE DONNEES'!A3:CD496,2,)=""," ",VLOOKUP(D$8,'BASE DE DONNEES'!A3:CD496,2,FALSE))</f>
        <v xml:space="preserve"> </v>
      </c>
      <c r="K8" s="148"/>
      <c r="L8" s="148"/>
      <c r="M8" s="148"/>
      <c r="N8" s="148"/>
      <c r="O8" s="148"/>
      <c r="P8" s="148"/>
      <c r="Q8" s="148"/>
      <c r="R8" s="148"/>
      <c r="S8" s="148"/>
      <c r="T8" s="148"/>
      <c r="U8" s="148"/>
    </row>
    <row r="9" spans="1:35" ht="15" customHeight="1" x14ac:dyDescent="0.25">
      <c r="A9" s="144"/>
      <c r="B9" s="144"/>
      <c r="C9" s="144"/>
      <c r="D9" s="145"/>
      <c r="E9" s="145"/>
      <c r="G9" s="146"/>
      <c r="H9" s="146"/>
      <c r="I9" s="146"/>
      <c r="J9" s="148"/>
      <c r="K9" s="148"/>
      <c r="L9" s="148"/>
      <c r="M9" s="148"/>
      <c r="N9" s="148"/>
      <c r="O9" s="148"/>
      <c r="P9" s="148"/>
      <c r="Q9" s="148"/>
      <c r="R9" s="148"/>
      <c r="S9" s="148"/>
      <c r="T9" s="148"/>
      <c r="U9" s="148"/>
    </row>
    <row r="10" spans="1:35" ht="15" customHeight="1" thickBot="1" x14ac:dyDescent="0.3">
      <c r="A10" s="71"/>
      <c r="B10" s="71"/>
      <c r="C10" s="71"/>
      <c r="D10" s="91"/>
      <c r="E10" s="91"/>
    </row>
    <row r="11" spans="1:35" ht="27" x14ac:dyDescent="0.25">
      <c r="B11" s="169" t="str">
        <f>F17</f>
        <v>Noix de Saint-Jacques</v>
      </c>
      <c r="C11" s="170"/>
      <c r="D11" s="170"/>
      <c r="E11" s="170"/>
      <c r="F11" s="170"/>
      <c r="G11" s="170"/>
      <c r="H11" s="170"/>
      <c r="I11" s="170"/>
      <c r="J11" s="170"/>
      <c r="K11" s="170"/>
      <c r="L11" s="170"/>
      <c r="M11" s="170"/>
      <c r="N11" s="170"/>
      <c r="O11" s="170"/>
      <c r="P11" s="170"/>
      <c r="Q11" s="170"/>
      <c r="R11" s="170"/>
      <c r="S11" s="170"/>
      <c r="T11" s="170"/>
      <c r="U11" s="170"/>
      <c r="V11" s="170"/>
      <c r="W11" s="170"/>
      <c r="X11" s="170"/>
      <c r="Y11" s="170"/>
      <c r="Z11" s="170"/>
      <c r="AA11" s="170"/>
      <c r="AB11" s="177" t="str">
        <f>IF(VLOOKUP(D$8,'BASE DE DONNEES'!A3:CD4996,54,)=""," ",VLOOKUP(D$8,'BASE DE DONNEES'!A3:CD4996,54,FALSE))</f>
        <v xml:space="preserve"> </v>
      </c>
      <c r="AC11" s="177"/>
      <c r="AD11" s="177"/>
      <c r="AE11" s="177"/>
      <c r="AF11" s="177"/>
      <c r="AG11" s="177"/>
      <c r="AH11" s="178"/>
    </row>
    <row r="12" spans="1:35" ht="20.25" x14ac:dyDescent="0.25">
      <c r="B12" s="171" t="str">
        <f>F18</f>
        <v>Avec corail</v>
      </c>
      <c r="C12" s="172"/>
      <c r="D12" s="172"/>
      <c r="E12" s="172"/>
      <c r="F12" s="172"/>
      <c r="G12" s="172"/>
      <c r="H12" s="172"/>
      <c r="I12" s="172"/>
      <c r="J12" s="172"/>
      <c r="K12" s="172"/>
      <c r="L12" s="172"/>
      <c r="M12" s="172"/>
      <c r="N12" s="172"/>
      <c r="O12" s="172"/>
      <c r="P12" s="172"/>
      <c r="Q12" s="172"/>
      <c r="R12" s="172"/>
      <c r="S12" s="172"/>
      <c r="T12" s="172"/>
      <c r="U12" s="172"/>
      <c r="V12" s="172"/>
      <c r="W12" s="172"/>
      <c r="X12" s="172"/>
      <c r="Y12" s="172"/>
      <c r="Z12" s="172"/>
      <c r="AA12" s="172"/>
      <c r="AB12" s="179"/>
      <c r="AC12" s="179"/>
      <c r="AD12" s="179"/>
      <c r="AE12" s="179"/>
      <c r="AF12" s="179"/>
      <c r="AG12" s="179"/>
      <c r="AH12" s="180"/>
    </row>
    <row r="13" spans="1:35" ht="15.75" x14ac:dyDescent="0.25">
      <c r="B13" s="173" t="str">
        <f>F20</f>
        <v>Chlamys opercularis</v>
      </c>
      <c r="C13" s="174"/>
      <c r="D13" s="174"/>
      <c r="E13" s="174"/>
      <c r="F13" s="174"/>
      <c r="G13" s="174"/>
      <c r="H13" s="174"/>
      <c r="I13" s="174"/>
      <c r="J13" s="174"/>
      <c r="K13" s="174"/>
      <c r="L13" s="174"/>
      <c r="M13" s="174"/>
      <c r="N13" s="174"/>
      <c r="O13" s="174"/>
      <c r="P13" s="174"/>
      <c r="Q13" s="174"/>
      <c r="R13" s="174"/>
      <c r="S13" s="174"/>
      <c r="T13" s="174"/>
      <c r="U13" s="174"/>
      <c r="V13" s="174"/>
      <c r="W13" s="174"/>
      <c r="X13" s="174"/>
      <c r="Y13" s="174"/>
      <c r="Z13" s="174"/>
      <c r="AA13" s="174"/>
      <c r="AB13" s="179"/>
      <c r="AC13" s="179"/>
      <c r="AD13" s="179"/>
      <c r="AE13" s="179"/>
      <c r="AF13" s="179"/>
      <c r="AG13" s="179"/>
      <c r="AH13" s="180"/>
    </row>
    <row r="14" spans="1:35" x14ac:dyDescent="0.25">
      <c r="B14" s="175" t="str">
        <f>F19</f>
        <v>60 / 80 / lbs</v>
      </c>
      <c r="C14" s="176"/>
      <c r="D14" s="176"/>
      <c r="E14" s="176"/>
      <c r="F14" s="176"/>
      <c r="G14" s="176"/>
      <c r="H14" s="176"/>
      <c r="I14" s="176"/>
      <c r="J14" s="176"/>
      <c r="K14" s="176"/>
      <c r="L14" s="176"/>
      <c r="M14" s="176"/>
      <c r="N14" s="176"/>
      <c r="O14" s="176"/>
      <c r="P14" s="176"/>
      <c r="Q14" s="176"/>
      <c r="R14" s="176"/>
      <c r="S14" s="176"/>
      <c r="T14" s="176"/>
      <c r="U14" s="176"/>
      <c r="V14" s="176"/>
      <c r="W14" s="176"/>
      <c r="X14" s="176"/>
      <c r="Y14" s="176"/>
      <c r="Z14" s="176"/>
      <c r="AA14" s="176"/>
      <c r="AB14" s="179"/>
      <c r="AC14" s="179"/>
      <c r="AD14" s="179"/>
      <c r="AE14" s="179"/>
      <c r="AF14" s="179"/>
      <c r="AG14" s="179"/>
      <c r="AH14" s="180"/>
    </row>
    <row r="15" spans="1:35" ht="16.5" thickBot="1" x14ac:dyDescent="0.3">
      <c r="B15" s="183" t="str">
        <f>AF17</f>
        <v>VRAC 10 KG</v>
      </c>
      <c r="C15" s="184"/>
      <c r="D15" s="184"/>
      <c r="E15" s="184"/>
      <c r="F15" s="184"/>
      <c r="G15" s="184"/>
      <c r="H15" s="184"/>
      <c r="I15" s="184"/>
      <c r="J15" s="184"/>
      <c r="K15" s="184"/>
      <c r="L15" s="184"/>
      <c r="M15" s="184"/>
      <c r="N15" s="184"/>
      <c r="O15" s="184" t="str">
        <f>S17</f>
        <v>Royaume-Uni</v>
      </c>
      <c r="P15" s="184"/>
      <c r="Q15" s="184"/>
      <c r="R15" s="184"/>
      <c r="S15" s="184"/>
      <c r="T15" s="184"/>
      <c r="U15" s="184"/>
      <c r="V15" s="184"/>
      <c r="W15" s="184"/>
      <c r="X15" s="184"/>
      <c r="Y15" s="184"/>
      <c r="Z15" s="184"/>
      <c r="AA15" s="184"/>
      <c r="AB15" s="181"/>
      <c r="AC15" s="181"/>
      <c r="AD15" s="181"/>
      <c r="AE15" s="181"/>
      <c r="AF15" s="181"/>
      <c r="AG15" s="181"/>
      <c r="AH15" s="182"/>
    </row>
    <row r="16" spans="1:35" ht="12" customHeight="1" x14ac:dyDescent="0.25">
      <c r="B16" s="27"/>
      <c r="C16" s="27"/>
      <c r="D16" s="27"/>
      <c r="E16" s="27"/>
      <c r="F16" s="27"/>
      <c r="G16" s="27"/>
      <c r="H16" s="27"/>
    </row>
    <row r="17" spans="1:35" s="29" customFormat="1" ht="23.1" customHeight="1" x14ac:dyDescent="0.25">
      <c r="A17" s="127" t="s">
        <v>216</v>
      </c>
      <c r="B17" s="127"/>
      <c r="C17" s="127"/>
      <c r="D17" s="127"/>
      <c r="E17" s="127"/>
      <c r="F17" s="154" t="str">
        <f>IF(VLOOKUP(D$8,'BASE DE DONNEES'!A3:CD4996,3,)=""," ",VLOOKUP(D$8,'BASE DE DONNEES'!A3:CD4996,3,FALSE))</f>
        <v>Noix de Saint-Jacques</v>
      </c>
      <c r="G17" s="154"/>
      <c r="H17" s="154"/>
      <c r="I17" s="154"/>
      <c r="J17" s="154"/>
      <c r="K17" s="154"/>
      <c r="L17" s="154"/>
      <c r="M17" s="115"/>
      <c r="N17" s="127" t="s">
        <v>6</v>
      </c>
      <c r="O17" s="127"/>
      <c r="P17" s="127"/>
      <c r="Q17" s="127"/>
      <c r="R17" s="127"/>
      <c r="S17" s="154" t="str">
        <f>IF(VLOOKUP(D$8,'BASE DE DONNEES'!A3:CD4996,8,)=""," ",VLOOKUP(D$8,'BASE DE DONNEES'!A3:CD4996,8,FALSE))</f>
        <v>Royaume-Uni</v>
      </c>
      <c r="T17" s="154"/>
      <c r="U17" s="154"/>
      <c r="V17" s="154"/>
      <c r="W17" s="154"/>
      <c r="X17" s="154"/>
      <c r="Y17" s="116"/>
      <c r="Z17" s="127" t="str">
        <f>'BASE DE DONNEES'!L2</f>
        <v>Conditionnement</v>
      </c>
      <c r="AA17" s="127"/>
      <c r="AB17" s="127"/>
      <c r="AC17" s="127"/>
      <c r="AD17" s="127"/>
      <c r="AE17" s="127"/>
      <c r="AF17" s="154" t="str">
        <f>IF(VLOOKUP(D$8,'BASE DE DONNEES'!A3:CD4996,12,)=""," ",VLOOKUP(D$8,'BASE DE DONNEES'!A3:CD4996,12,FALSE))</f>
        <v>VRAC 10 KG</v>
      </c>
      <c r="AG17" s="154"/>
      <c r="AH17" s="154"/>
      <c r="AI17" s="154"/>
    </row>
    <row r="18" spans="1:35" s="29" customFormat="1" ht="23.1" customHeight="1" x14ac:dyDescent="0.25">
      <c r="A18" s="127" t="s">
        <v>1</v>
      </c>
      <c r="B18" s="127"/>
      <c r="C18" s="127"/>
      <c r="D18" s="127"/>
      <c r="E18" s="127"/>
      <c r="F18" s="154" t="str">
        <f>IF(VLOOKUP(D$8,'BASE DE DONNEES'!A3:CD4996,4,)=""," ",VLOOKUP(D$8,'BASE DE DONNEES'!A3:CD4996,4,FALSE))</f>
        <v>Avec corail</v>
      </c>
      <c r="G18" s="154"/>
      <c r="H18" s="154"/>
      <c r="I18" s="154"/>
      <c r="J18" s="154"/>
      <c r="K18" s="154"/>
      <c r="L18" s="154"/>
      <c r="M18" s="115"/>
      <c r="N18" s="127" t="s">
        <v>4</v>
      </c>
      <c r="O18" s="127"/>
      <c r="P18" s="127"/>
      <c r="Q18" s="127"/>
      <c r="R18" s="127"/>
      <c r="S18" s="154" t="str">
        <f>IF(VLOOKUP(D$8,'BASE DE DONNEES'!A3:CD4996,9,)=""," ",VLOOKUP(D$8,'BASE DE DONNEES'!A3:CD4996,9,FALSE))</f>
        <v>Pêche</v>
      </c>
      <c r="T18" s="154"/>
      <c r="U18" s="154"/>
      <c r="V18" s="154"/>
      <c r="W18" s="154"/>
      <c r="X18" s="154"/>
      <c r="Y18" s="116"/>
      <c r="Z18" s="127" t="s">
        <v>244</v>
      </c>
      <c r="AA18" s="127"/>
      <c r="AB18" s="127"/>
      <c r="AC18" s="127"/>
      <c r="AD18" s="127"/>
      <c r="AE18" s="127"/>
      <c r="AF18" s="154" t="s">
        <v>383</v>
      </c>
      <c r="AG18" s="154"/>
      <c r="AH18" s="154"/>
      <c r="AI18" s="154"/>
    </row>
    <row r="19" spans="1:35" s="29" customFormat="1" ht="23.1" customHeight="1" x14ac:dyDescent="0.25">
      <c r="A19" s="127" t="s">
        <v>3</v>
      </c>
      <c r="B19" s="127"/>
      <c r="C19" s="127"/>
      <c r="D19" s="127"/>
      <c r="E19" s="127"/>
      <c r="F19" s="154" t="str">
        <f>IF(VLOOKUP(D$8,'BASE DE DONNEES'!A3:CD4996,5,)=""," ",VLOOKUP(D$8,'BASE DE DONNEES'!A3:CD4996,5,FALSE))</f>
        <v>60 / 80 / lbs</v>
      </c>
      <c r="G19" s="154"/>
      <c r="H19" s="154"/>
      <c r="I19" s="154"/>
      <c r="J19" s="154"/>
      <c r="K19" s="154"/>
      <c r="L19" s="154"/>
      <c r="M19" s="115"/>
      <c r="N19" s="127" t="s">
        <v>241</v>
      </c>
      <c r="O19" s="127"/>
      <c r="P19" s="127"/>
      <c r="Q19" s="127"/>
      <c r="R19" s="127"/>
      <c r="S19" s="154" t="str">
        <f>IF(VLOOKUP(D$8,'BASE DE DONNEES'!A3:CD4996,10,)=""," ",VLOOKUP(D$8,'BASE DE DONNEES'!A3:CD4996,10,FALSE))</f>
        <v>Zone  FAO 27 Atlantique Nord-Est</v>
      </c>
      <c r="T19" s="154"/>
      <c r="U19" s="154"/>
      <c r="V19" s="154"/>
      <c r="W19" s="154"/>
      <c r="X19" s="154"/>
      <c r="Y19" s="116"/>
      <c r="Z19" s="127" t="s">
        <v>245</v>
      </c>
      <c r="AA19" s="127"/>
      <c r="AB19" s="127"/>
      <c r="AC19" s="127"/>
      <c r="AD19" s="127"/>
      <c r="AE19" s="127"/>
      <c r="AF19" s="154" t="s">
        <v>252</v>
      </c>
      <c r="AG19" s="154"/>
      <c r="AH19" s="154"/>
      <c r="AI19" s="154"/>
    </row>
    <row r="20" spans="1:35" s="29" customFormat="1" ht="23.1" customHeight="1" x14ac:dyDescent="0.25">
      <c r="A20" s="127" t="s">
        <v>2</v>
      </c>
      <c r="B20" s="127"/>
      <c r="C20" s="127"/>
      <c r="D20" s="127"/>
      <c r="E20" s="127"/>
      <c r="F20" s="154" t="str">
        <f>IF(VLOOKUP(D$8,'BASE DE DONNEES'!A3:CD4996,6,)=""," ",VLOOKUP(D$8,'BASE DE DONNEES'!A3:CD4996,6,FALSE))</f>
        <v>Chlamys opercularis</v>
      </c>
      <c r="G20" s="154"/>
      <c r="H20" s="154"/>
      <c r="I20" s="154"/>
      <c r="J20" s="154"/>
      <c r="K20" s="154"/>
      <c r="L20" s="154"/>
      <c r="M20" s="115"/>
      <c r="N20" s="127" t="s">
        <v>242</v>
      </c>
      <c r="O20" s="127"/>
      <c r="P20" s="127"/>
      <c r="Q20" s="127"/>
      <c r="R20" s="127"/>
      <c r="S20" s="154" t="str">
        <f>IF(VLOOKUP(D$8,'BASE DE DONNEES'!A3:CD4996,11,)=""," ",VLOOKUP(D$8,'BASE DE DONNEES'!A3:CD4996,11,FALSE))</f>
        <v>drague</v>
      </c>
      <c r="T20" s="154"/>
      <c r="U20" s="154"/>
      <c r="V20" s="154"/>
      <c r="W20" s="154"/>
      <c r="X20" s="154"/>
      <c r="Y20" s="116"/>
      <c r="Z20" s="127" t="s">
        <v>259</v>
      </c>
      <c r="AA20" s="127"/>
      <c r="AB20" s="127"/>
      <c r="AC20" s="127"/>
      <c r="AD20" s="127"/>
      <c r="AE20" s="127"/>
      <c r="AF20" s="160" t="s">
        <v>253</v>
      </c>
      <c r="AG20" s="160"/>
      <c r="AH20" s="160"/>
      <c r="AI20" s="160"/>
    </row>
    <row r="21" spans="1:35" s="29" customFormat="1" ht="23.1" customHeight="1" x14ac:dyDescent="0.25">
      <c r="A21" s="127" t="s">
        <v>7</v>
      </c>
      <c r="B21" s="127"/>
      <c r="C21" s="127"/>
      <c r="D21" s="127"/>
      <c r="E21" s="127"/>
      <c r="F21" s="154" t="str">
        <f>IF(VLOOKUP(D$8,'BASE DE DONNEES'!A3:CD496,7,)=""," ",VLOOKUP(D$8,'BASE DE DONNEES'!A3:CD496,7,FALSE))</f>
        <v xml:space="preserve"> </v>
      </c>
      <c r="G21" s="154"/>
      <c r="H21" s="154"/>
      <c r="I21" s="154"/>
      <c r="J21" s="154"/>
      <c r="K21" s="154"/>
      <c r="L21" s="154"/>
      <c r="M21" s="115"/>
      <c r="N21" s="115"/>
      <c r="O21" s="115"/>
      <c r="P21" s="115"/>
      <c r="Q21" s="115"/>
      <c r="R21" s="115"/>
      <c r="S21" s="115"/>
      <c r="T21" s="115"/>
      <c r="U21" s="115"/>
      <c r="V21" s="115"/>
      <c r="W21" s="115"/>
      <c r="X21" s="115"/>
      <c r="Y21" s="115"/>
      <c r="Z21" s="115"/>
      <c r="AA21" s="115"/>
      <c r="AB21" s="115"/>
      <c r="AC21" s="115"/>
      <c r="AD21" s="115"/>
      <c r="AE21" s="115"/>
      <c r="AF21" s="115"/>
      <c r="AG21" s="115"/>
      <c r="AH21" s="115"/>
      <c r="AI21" s="115"/>
    </row>
    <row r="22" spans="1:35" s="29" customFormat="1" ht="12" customHeight="1" x14ac:dyDescent="0.25">
      <c r="A22" s="117"/>
      <c r="B22" s="117"/>
      <c r="C22" s="117"/>
      <c r="D22" s="117"/>
      <c r="E22" s="117"/>
      <c r="F22" s="117"/>
      <c r="G22" s="117"/>
      <c r="H22" s="117"/>
      <c r="I22" s="117"/>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115"/>
    </row>
    <row r="23" spans="1:35" s="29" customFormat="1" ht="15" customHeight="1" x14ac:dyDescent="0.25">
      <c r="A23" s="131" t="s">
        <v>246</v>
      </c>
      <c r="B23" s="131"/>
      <c r="C23" s="131"/>
      <c r="D23" s="131"/>
      <c r="E23" s="131"/>
      <c r="F23" s="131"/>
      <c r="G23" s="131"/>
      <c r="H23" s="131"/>
      <c r="I23" s="131"/>
      <c r="J23" s="131"/>
      <c r="K23" s="131"/>
      <c r="L23" s="131"/>
      <c r="M23" s="131"/>
      <c r="N23" s="131"/>
      <c r="O23" s="131"/>
      <c r="P23" s="115"/>
      <c r="Q23" s="115"/>
      <c r="R23" s="115"/>
      <c r="S23" s="115"/>
      <c r="T23" s="115"/>
      <c r="U23" s="115"/>
      <c r="V23" s="115"/>
      <c r="W23" s="115"/>
      <c r="X23" s="115"/>
      <c r="Y23" s="115"/>
      <c r="Z23" s="115"/>
      <c r="AA23" s="115"/>
      <c r="AB23" s="115"/>
      <c r="AC23" s="115"/>
      <c r="AD23" s="115"/>
      <c r="AE23" s="115"/>
      <c r="AF23" s="115"/>
      <c r="AG23" s="115"/>
      <c r="AH23" s="115"/>
      <c r="AI23" s="115"/>
    </row>
    <row r="24" spans="1:35" s="29" customFormat="1" ht="6" customHeight="1" x14ac:dyDescent="0.25">
      <c r="A24" s="118"/>
      <c r="B24" s="118"/>
      <c r="C24" s="118"/>
      <c r="D24" s="118"/>
      <c r="E24" s="118"/>
      <c r="F24" s="118"/>
      <c r="G24" s="118"/>
      <c r="H24" s="118"/>
      <c r="I24" s="118"/>
      <c r="J24" s="118"/>
      <c r="K24" s="118"/>
      <c r="L24" s="118"/>
      <c r="M24" s="118"/>
      <c r="N24" s="118"/>
      <c r="O24" s="118"/>
      <c r="P24" s="115"/>
      <c r="Q24" s="115"/>
      <c r="R24" s="115"/>
      <c r="S24" s="115"/>
      <c r="T24" s="115"/>
      <c r="U24" s="115"/>
      <c r="V24" s="115"/>
      <c r="W24" s="115"/>
      <c r="X24" s="115"/>
      <c r="Y24" s="115"/>
      <c r="Z24" s="115"/>
      <c r="AA24" s="115"/>
      <c r="AB24" s="115"/>
      <c r="AC24" s="115"/>
      <c r="AD24" s="115"/>
      <c r="AE24" s="115"/>
      <c r="AF24" s="115"/>
      <c r="AG24" s="115"/>
      <c r="AH24" s="115"/>
      <c r="AI24" s="115"/>
    </row>
    <row r="25" spans="1:35" s="11" customFormat="1" ht="24.95" customHeight="1" x14ac:dyDescent="0.25">
      <c r="A25" s="132" t="str">
        <f>Variables!F1</f>
        <v>Glucides</v>
      </c>
      <c r="B25" s="132"/>
      <c r="C25" s="132"/>
      <c r="D25" s="132"/>
      <c r="E25" s="132" t="str">
        <f>Variables!G1</f>
        <v>Dont sucre</v>
      </c>
      <c r="F25" s="132"/>
      <c r="G25" s="132"/>
      <c r="H25" s="132"/>
      <c r="I25" s="132" t="str">
        <f>Variables!H1</f>
        <v>Lipides</v>
      </c>
      <c r="J25" s="132"/>
      <c r="K25" s="132"/>
      <c r="L25" s="132"/>
      <c r="M25" s="132" t="str">
        <f>Variables!I1</f>
        <v>Dont AG saturés</v>
      </c>
      <c r="N25" s="132"/>
      <c r="O25" s="132"/>
      <c r="P25" s="132"/>
      <c r="Q25" s="132" t="str">
        <f>Variables!J1</f>
        <v>Protéines</v>
      </c>
      <c r="R25" s="132"/>
      <c r="S25" s="132"/>
      <c r="T25" s="132"/>
      <c r="U25" s="132" t="str">
        <f>Variables!K1</f>
        <v>Valeur énergétique KJ</v>
      </c>
      <c r="V25" s="132"/>
      <c r="W25" s="132"/>
      <c r="X25" s="132"/>
      <c r="Y25" s="132"/>
      <c r="Z25" s="132" t="str">
        <f>Variables!L1</f>
        <v>Valeur énergétique Kcal</v>
      </c>
      <c r="AA25" s="132"/>
      <c r="AB25" s="132"/>
      <c r="AC25" s="132"/>
      <c r="AD25" s="132"/>
      <c r="AE25" s="132" t="str">
        <f>Variables!M1</f>
        <v>Sel</v>
      </c>
      <c r="AF25" s="132"/>
      <c r="AG25" s="132"/>
      <c r="AH25" s="132"/>
      <c r="AI25" s="132"/>
    </row>
    <row r="26" spans="1:35" s="29" customFormat="1" x14ac:dyDescent="0.25">
      <c r="A26" s="133">
        <f>IF(VLOOKUP(F20,Variables!E2:M100,2,)=""," ",(VLOOKUP(F20,Variables!E2:M100,2,FALSE)))</f>
        <v>5.2</v>
      </c>
      <c r="B26" s="133"/>
      <c r="C26" s="133"/>
      <c r="D26" s="133"/>
      <c r="E26" s="133">
        <f>IF(VLOOKUP(F20,Variables!E2:M100,3,)=""," ",(VLOOKUP(F20,Variables!E2:M100,3,FALSE)))</f>
        <v>0</v>
      </c>
      <c r="F26" s="133"/>
      <c r="G26" s="133"/>
      <c r="H26" s="133"/>
      <c r="I26" s="133">
        <f>IF(VLOOKUP(F20,Variables!E2:M100,4,)=""," ",(VLOOKUP(F20,Variables!E2:M100,4,FALSE)))</f>
        <v>0.7</v>
      </c>
      <c r="J26" s="133"/>
      <c r="K26" s="133"/>
      <c r="L26" s="133"/>
      <c r="M26" s="133">
        <f>IF(VLOOKUP(F20,Variables!E2:M100,5,)=""," ",(VLOOKUP(F20,Variables!E2:M100,5,FALSE)))</f>
        <v>0.3</v>
      </c>
      <c r="N26" s="133"/>
      <c r="O26" s="133"/>
      <c r="P26" s="133"/>
      <c r="Q26" s="133">
        <f>IF(VLOOKUP(F20,Variables!E2:M100,6,)=""," ",(VLOOKUP(F20,Variables!E2:M100,6,FALSE)))</f>
        <v>16.600000000000001</v>
      </c>
      <c r="R26" s="133"/>
      <c r="S26" s="133"/>
      <c r="T26" s="133"/>
      <c r="U26" s="133">
        <f>IF(VLOOKUP(F20,Variables!E2:M100,7,)=""," ",(VLOOKUP(F20,Variables!E2:M100,7,FALSE)))</f>
        <v>396</v>
      </c>
      <c r="V26" s="133"/>
      <c r="W26" s="133"/>
      <c r="X26" s="133"/>
      <c r="Y26" s="133"/>
      <c r="Z26" s="133">
        <f>IF(VLOOKUP(F20,Variables!E2:M100,8,)=""," ",(VLOOKUP(F20,Variables!E2:M100,8,FALSE)))</f>
        <v>93</v>
      </c>
      <c r="AA26" s="133"/>
      <c r="AB26" s="133"/>
      <c r="AC26" s="133"/>
      <c r="AD26" s="133"/>
      <c r="AE26" s="133">
        <f>IF(VLOOKUP(F20,Variables!E2:M100,9,)=""," ",(VLOOKUP(F20,Variables!E2:M100,9,FALSE)))</f>
        <v>0.23</v>
      </c>
      <c r="AF26" s="133"/>
      <c r="AG26" s="133"/>
      <c r="AH26" s="133"/>
      <c r="AI26" s="133"/>
    </row>
    <row r="27" spans="1:35" s="29" customFormat="1" ht="12" customHeight="1" x14ac:dyDescent="0.25">
      <c r="A27" s="117"/>
      <c r="B27" s="117"/>
      <c r="C27" s="117"/>
      <c r="D27" s="117"/>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15"/>
      <c r="AI27" s="115"/>
    </row>
    <row r="28" spans="1:35" s="29" customFormat="1" ht="15" customHeight="1" x14ac:dyDescent="0.25">
      <c r="A28" s="131" t="s">
        <v>247</v>
      </c>
      <c r="B28" s="131"/>
      <c r="C28" s="131"/>
      <c r="D28" s="131"/>
      <c r="E28" s="131"/>
      <c r="F28" s="131"/>
      <c r="G28" s="131"/>
      <c r="H28" s="131"/>
      <c r="I28" s="131"/>
      <c r="J28" s="131"/>
      <c r="K28" s="131"/>
      <c r="L28" s="131"/>
      <c r="M28" s="131"/>
      <c r="N28" s="131"/>
      <c r="O28" s="131"/>
      <c r="P28" s="115"/>
      <c r="Q28" s="115"/>
      <c r="R28" s="115"/>
      <c r="S28" s="115"/>
      <c r="T28" s="115"/>
      <c r="U28" s="115"/>
      <c r="V28" s="115"/>
      <c r="W28" s="115"/>
      <c r="X28" s="115"/>
      <c r="Y28" s="115"/>
      <c r="Z28" s="115"/>
      <c r="AA28" s="115"/>
      <c r="AB28" s="115"/>
      <c r="AC28" s="115"/>
      <c r="AD28" s="115"/>
      <c r="AE28" s="115"/>
      <c r="AF28" s="115"/>
      <c r="AG28" s="115"/>
      <c r="AH28" s="115"/>
      <c r="AI28" s="115"/>
    </row>
    <row r="29" spans="1:35" s="29" customFormat="1" ht="5.0999999999999996" customHeight="1" x14ac:dyDescent="0.25">
      <c r="A29" s="118"/>
      <c r="B29" s="118"/>
      <c r="C29" s="118"/>
      <c r="D29" s="118"/>
      <c r="E29" s="118"/>
      <c r="F29" s="118"/>
      <c r="G29" s="118"/>
      <c r="H29" s="118"/>
      <c r="I29" s="118"/>
      <c r="J29" s="118"/>
      <c r="K29" s="118"/>
      <c r="L29" s="118"/>
      <c r="M29" s="118"/>
      <c r="N29" s="118"/>
      <c r="O29" s="118"/>
      <c r="P29" s="115"/>
      <c r="Q29" s="115"/>
      <c r="R29" s="115"/>
      <c r="S29" s="115"/>
      <c r="T29" s="115"/>
      <c r="U29" s="115"/>
      <c r="V29" s="115"/>
      <c r="W29" s="115"/>
      <c r="X29" s="115"/>
      <c r="Y29" s="115"/>
      <c r="Z29" s="115"/>
      <c r="AA29" s="115"/>
      <c r="AB29" s="115"/>
      <c r="AC29" s="115"/>
      <c r="AD29" s="115"/>
      <c r="AE29" s="115"/>
      <c r="AF29" s="115"/>
      <c r="AG29" s="115"/>
      <c r="AH29" s="115"/>
      <c r="AI29" s="115"/>
    </row>
    <row r="30" spans="1:35" s="29" customFormat="1" ht="24.75" customHeight="1" x14ac:dyDescent="0.25">
      <c r="A30" s="126" t="str">
        <f>'BASE DE DONNEES'!M2</f>
        <v>Couleur</v>
      </c>
      <c r="B30" s="126"/>
      <c r="C30" s="126"/>
      <c r="D30" s="126"/>
      <c r="E30" s="126"/>
      <c r="F30" s="139" t="str">
        <f>IF(VLOOKUP(D$8,'BASE DE DONNEES'!A3:CD4996,13,)=""," ",VLOOKUP(D$8,'BASE DE DONNEES'!A3:CD4996,13,FALSE))</f>
        <v>Noix blanc crème, corail bicolore</v>
      </c>
      <c r="G30" s="139"/>
      <c r="H30" s="139"/>
      <c r="I30" s="139"/>
      <c r="J30" s="139"/>
      <c r="K30" s="139"/>
      <c r="L30" s="139"/>
      <c r="M30" s="139"/>
      <c r="N30" s="139"/>
      <c r="O30" s="139"/>
      <c r="P30" s="139"/>
      <c r="Q30" s="139"/>
      <c r="R30" s="119"/>
      <c r="S30" s="124" t="str">
        <f>'BASE DE DONNEES'!O2</f>
        <v>Odeur</v>
      </c>
      <c r="T30" s="124"/>
      <c r="U30" s="124"/>
      <c r="V30" s="124"/>
      <c r="W30" s="124"/>
      <c r="X30" s="139" t="str">
        <f>IF(VLOOKUP(D$8,'BASE DE DONNEES'!A3:CD4996,15,)=""," ",VLOOKUP(D$8,'BASE DE DONNEES'!A3:CD4996,15,FALSE))</f>
        <v>Caractéristique de la noix de Saint-Jacques</v>
      </c>
      <c r="Y30" s="139"/>
      <c r="Z30" s="139"/>
      <c r="AA30" s="139"/>
      <c r="AB30" s="139"/>
      <c r="AC30" s="139"/>
      <c r="AD30" s="139"/>
      <c r="AE30" s="139"/>
      <c r="AF30" s="139"/>
      <c r="AG30" s="139"/>
      <c r="AH30" s="139"/>
      <c r="AI30" s="139"/>
    </row>
    <row r="31" spans="1:35" s="29" customFormat="1" ht="24" customHeight="1" x14ac:dyDescent="0.25">
      <c r="A31" s="126" t="str">
        <f>'BASE DE DONNEES'!N2</f>
        <v>Texture</v>
      </c>
      <c r="B31" s="126"/>
      <c r="C31" s="126"/>
      <c r="D31" s="126"/>
      <c r="E31" s="126"/>
      <c r="F31" s="139" t="str">
        <f>IF(VLOOKUP(D$8,'BASE DE DONNEES'!A3:CD4996,14,)=""," ",VLOOKUP(D$8,'BASE DE DONNEES'!A3:CD4996,14,FALSE))</f>
        <v>Moelleux en bouche avec sensation de fibres pour la chair et tendreté du corail</v>
      </c>
      <c r="G31" s="139"/>
      <c r="H31" s="139"/>
      <c r="I31" s="139"/>
      <c r="J31" s="139"/>
      <c r="K31" s="139"/>
      <c r="L31" s="139"/>
      <c r="M31" s="139"/>
      <c r="N31" s="139"/>
      <c r="O31" s="139"/>
      <c r="P31" s="139"/>
      <c r="Q31" s="139"/>
      <c r="R31" s="119"/>
      <c r="S31" s="124" t="str">
        <f>'BASE DE DONNEES'!P2</f>
        <v>Goût</v>
      </c>
      <c r="T31" s="124"/>
      <c r="U31" s="124"/>
      <c r="V31" s="124"/>
      <c r="W31" s="124"/>
      <c r="X31" s="139" t="str">
        <f>IF(VLOOKUP(D$8,'BASE DE DONNEES'!A3:CD4996,16,)=""," ",VLOOKUP(D$8,'BASE DE DONNEES'!A3:CD4996,16,FALSE))</f>
        <v>Typique de la noix de Saint-Jacques</v>
      </c>
      <c r="Y31" s="139"/>
      <c r="Z31" s="139"/>
      <c r="AA31" s="139"/>
      <c r="AB31" s="139"/>
      <c r="AC31" s="139"/>
      <c r="AD31" s="139"/>
      <c r="AE31" s="139"/>
      <c r="AF31" s="139"/>
      <c r="AG31" s="139"/>
      <c r="AH31" s="139"/>
      <c r="AI31" s="139"/>
    </row>
    <row r="32" spans="1:35" s="29" customFormat="1" ht="12" customHeight="1" x14ac:dyDescent="0.25">
      <c r="A32" s="117"/>
      <c r="B32" s="117"/>
      <c r="C32" s="117"/>
      <c r="D32" s="117"/>
      <c r="E32" s="117"/>
      <c r="F32" s="117"/>
      <c r="G32" s="117"/>
      <c r="H32" s="117"/>
      <c r="I32" s="117"/>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115"/>
    </row>
    <row r="33" spans="1:35" s="29" customFormat="1" ht="15" customHeight="1" x14ac:dyDescent="0.25">
      <c r="A33" s="131" t="s">
        <v>248</v>
      </c>
      <c r="B33" s="131"/>
      <c r="C33" s="131"/>
      <c r="D33" s="131"/>
      <c r="E33" s="131"/>
      <c r="F33" s="131"/>
      <c r="G33" s="131"/>
      <c r="H33" s="131"/>
      <c r="I33" s="131"/>
      <c r="J33" s="131"/>
      <c r="K33" s="131"/>
      <c r="L33" s="131"/>
      <c r="M33" s="131"/>
      <c r="N33" s="131"/>
      <c r="O33" s="131"/>
      <c r="P33" s="131"/>
      <c r="Q33" s="131"/>
      <c r="R33" s="131" t="s">
        <v>249</v>
      </c>
      <c r="S33" s="131"/>
      <c r="T33" s="131"/>
      <c r="U33" s="131"/>
      <c r="V33" s="131"/>
      <c r="W33" s="131"/>
      <c r="X33" s="131"/>
      <c r="Y33" s="131"/>
      <c r="Z33" s="131"/>
      <c r="AA33" s="131"/>
      <c r="AB33" s="131"/>
      <c r="AC33" s="131"/>
      <c r="AD33" s="131"/>
      <c r="AE33" s="131"/>
      <c r="AF33" s="131"/>
      <c r="AG33" s="131"/>
      <c r="AH33" s="131"/>
      <c r="AI33" s="115"/>
    </row>
    <row r="34" spans="1:35" s="29" customFormat="1" ht="5.0999999999999996" customHeight="1" x14ac:dyDescent="0.25">
      <c r="A34" s="118"/>
      <c r="B34" s="118"/>
      <c r="C34" s="118"/>
      <c r="D34" s="118"/>
      <c r="E34" s="118"/>
      <c r="F34" s="118"/>
      <c r="G34" s="118"/>
      <c r="H34" s="118"/>
      <c r="I34" s="118"/>
      <c r="J34" s="118"/>
      <c r="K34" s="118"/>
      <c r="L34" s="118"/>
      <c r="M34" s="118"/>
      <c r="N34" s="118"/>
      <c r="O34" s="118"/>
      <c r="P34" s="118"/>
      <c r="Q34" s="118"/>
      <c r="R34" s="118"/>
      <c r="S34" s="118"/>
      <c r="T34" s="118"/>
      <c r="U34" s="118"/>
      <c r="V34" s="118"/>
      <c r="W34" s="118"/>
      <c r="X34" s="118"/>
      <c r="Y34" s="118"/>
      <c r="Z34" s="118"/>
      <c r="AA34" s="118"/>
      <c r="AB34" s="118"/>
      <c r="AC34" s="118"/>
      <c r="AD34" s="118"/>
      <c r="AE34" s="118"/>
      <c r="AF34" s="118"/>
      <c r="AG34" s="118"/>
      <c r="AH34" s="118"/>
      <c r="AI34" s="115"/>
    </row>
    <row r="35" spans="1:35" s="29" customFormat="1" ht="15" customHeight="1" x14ac:dyDescent="0.25">
      <c r="A35" s="128" t="s">
        <v>279</v>
      </c>
      <c r="B35" s="129"/>
      <c r="C35" s="129"/>
      <c r="D35" s="129"/>
      <c r="E35" s="129"/>
      <c r="F35" s="129"/>
      <c r="G35" s="129"/>
      <c r="H35" s="129"/>
      <c r="I35" s="128" t="s">
        <v>280</v>
      </c>
      <c r="J35" s="129"/>
      <c r="K35" s="129"/>
      <c r="L35" s="130"/>
      <c r="M35" s="129" t="s">
        <v>281</v>
      </c>
      <c r="N35" s="129"/>
      <c r="O35" s="129"/>
      <c r="P35" s="129"/>
      <c r="Q35" s="130"/>
      <c r="R35" s="115"/>
      <c r="S35" s="128" t="s">
        <v>279</v>
      </c>
      <c r="T35" s="129"/>
      <c r="U35" s="129"/>
      <c r="V35" s="129"/>
      <c r="W35" s="129"/>
      <c r="X35" s="129"/>
      <c r="Y35" s="129"/>
      <c r="Z35" s="129"/>
      <c r="AA35" s="128" t="s">
        <v>280</v>
      </c>
      <c r="AB35" s="129"/>
      <c r="AC35" s="129"/>
      <c r="AD35" s="130"/>
      <c r="AE35" s="129" t="s">
        <v>281</v>
      </c>
      <c r="AF35" s="129"/>
      <c r="AG35" s="129"/>
      <c r="AH35" s="129"/>
      <c r="AI35" s="130"/>
    </row>
    <row r="36" spans="1:35" s="30" customFormat="1" ht="24.95" customHeight="1" x14ac:dyDescent="0.25">
      <c r="A36" s="123" t="str">
        <f>'BASE DE DONNEES'!Q2</f>
        <v>Flore aérobie mésophile totale (ufc/g)</v>
      </c>
      <c r="B36" s="124"/>
      <c r="C36" s="124"/>
      <c r="D36" s="124"/>
      <c r="E36" s="124"/>
      <c r="F36" s="124"/>
      <c r="G36" s="124"/>
      <c r="H36" s="124"/>
      <c r="I36" s="136">
        <f>IF(VLOOKUP(D$8,'BASE DE DONNEES'!A3:CD4996,17,)=""," ",VLOOKUP(D$8,'BASE DE DONNEES'!A3:CD4996,17,FALSE))</f>
        <v>1000000</v>
      </c>
      <c r="J36" s="137"/>
      <c r="K36" s="137"/>
      <c r="L36" s="138"/>
      <c r="M36" s="134" t="s">
        <v>268</v>
      </c>
      <c r="N36" s="134"/>
      <c r="O36" s="134"/>
      <c r="P36" s="134"/>
      <c r="Q36" s="135"/>
      <c r="R36" s="117"/>
      <c r="S36" s="123" t="str">
        <f>'BASE DE DONNEES'!AD2</f>
        <v>ABVT</v>
      </c>
      <c r="T36" s="124"/>
      <c r="U36" s="124"/>
      <c r="V36" s="124"/>
      <c r="W36" s="124"/>
      <c r="X36" s="124"/>
      <c r="Y36" s="124"/>
      <c r="Z36" s="124"/>
      <c r="AA36" s="136" t="str">
        <f>IF(VLOOKUP(D$8,'BASE DE DONNEES'!A3:CD4996,30,)=""," ",VLOOKUP(D$8,'BASE DE DONNEES'!A3:CD4996,30,FALSE))</f>
        <v xml:space="preserve"> </v>
      </c>
      <c r="AB36" s="137"/>
      <c r="AC36" s="137"/>
      <c r="AD36" s="138"/>
      <c r="AE36" s="134" t="str">
        <f>IF(VLOOKUP(D$8,'BASE DE DONNEES'!A3:CD496,31,)=""," ",VLOOKUP(D$8,'BASE DE DONNEES'!A3:CD496,31,FALSE))</f>
        <v xml:space="preserve"> </v>
      </c>
      <c r="AF36" s="134"/>
      <c r="AG36" s="134"/>
      <c r="AH36" s="134"/>
      <c r="AI36" s="135"/>
    </row>
    <row r="37" spans="1:35" s="30" customFormat="1" x14ac:dyDescent="0.25">
      <c r="A37" s="123" t="str">
        <f>'BASE DE DONNEES'!R2</f>
        <v>E.Coli (ufc/g)</v>
      </c>
      <c r="B37" s="124"/>
      <c r="C37" s="124"/>
      <c r="D37" s="124"/>
      <c r="E37" s="124"/>
      <c r="F37" s="124"/>
      <c r="G37" s="124"/>
      <c r="H37" s="124"/>
      <c r="I37" s="136" t="str">
        <f>IF(VLOOKUP(D$8,'BASE DE DONNEES'!A3:CD4996,18,)=""," ",VLOOKUP(D$8,'BASE DE DONNEES'!A3:CD4996,18,FALSE))</f>
        <v>&lt;10</v>
      </c>
      <c r="J37" s="137"/>
      <c r="K37" s="137"/>
      <c r="L37" s="138"/>
      <c r="M37" s="134" t="s">
        <v>268</v>
      </c>
      <c r="N37" s="134"/>
      <c r="O37" s="134"/>
      <c r="P37" s="134"/>
      <c r="Q37" s="135"/>
      <c r="R37" s="117"/>
      <c r="S37" s="123" t="str">
        <f>'BASE DE DONNEES'!AF2</f>
        <v>Rapport H/P</v>
      </c>
      <c r="T37" s="124"/>
      <c r="U37" s="124"/>
      <c r="V37" s="124"/>
      <c r="W37" s="124"/>
      <c r="X37" s="124"/>
      <c r="Y37" s="124"/>
      <c r="Z37" s="124"/>
      <c r="AA37" s="136" t="str">
        <f>IF(VLOOKUP(D$8,'BASE DE DONNEES'!A3:CD4996,32,)=""," ",VLOOKUP(D$8,'BASE DE DONNEES'!A3:CD4996,32,FALSE))</f>
        <v>&lt;5</v>
      </c>
      <c r="AB37" s="137"/>
      <c r="AC37" s="137"/>
      <c r="AD37" s="138"/>
      <c r="AE37" s="134" t="str">
        <f>IF(VLOOKUP(D$8,'BASE DE DONNEES'!A3:CD496,33,)=""," ",VLOOKUP(D$8,'BASE DE DONNEES'!A3:CD496,33,FALSE))</f>
        <v xml:space="preserve"> </v>
      </c>
      <c r="AF37" s="134"/>
      <c r="AG37" s="134"/>
      <c r="AH37" s="134"/>
      <c r="AI37" s="135"/>
    </row>
    <row r="38" spans="1:35" s="30" customFormat="1" ht="24.95" customHeight="1" x14ac:dyDescent="0.25">
      <c r="A38" s="123" t="str">
        <f>'BASE DE DONNEES'!S2</f>
        <v>Staphylocoques à coagulase positive (ufc/g)</v>
      </c>
      <c r="B38" s="124"/>
      <c r="C38" s="124"/>
      <c r="D38" s="124"/>
      <c r="E38" s="124"/>
      <c r="F38" s="124"/>
      <c r="G38" s="124"/>
      <c r="H38" s="124"/>
      <c r="I38" s="136" t="str">
        <f>IF(VLOOKUP(D$8,'BASE DE DONNEES'!A3:CD4996,19,)=""," ",VLOOKUP(D$8,'BASE DE DONNEES'!A3:CD4996,19,FALSE))</f>
        <v>&lt;100</v>
      </c>
      <c r="J38" s="137"/>
      <c r="K38" s="137"/>
      <c r="L38" s="138"/>
      <c r="M38" s="134" t="s">
        <v>268</v>
      </c>
      <c r="N38" s="134"/>
      <c r="O38" s="134"/>
      <c r="P38" s="134"/>
      <c r="Q38" s="135"/>
      <c r="R38" s="117"/>
      <c r="S38" s="123" t="str">
        <f>'BASE DE DONNEES'!AH2</f>
        <v>Histamine</v>
      </c>
      <c r="T38" s="124"/>
      <c r="U38" s="124"/>
      <c r="V38" s="124"/>
      <c r="W38" s="124"/>
      <c r="X38" s="124"/>
      <c r="Y38" s="124"/>
      <c r="Z38" s="124"/>
      <c r="AA38" s="136" t="str">
        <f>IF(VLOOKUP(D$8,'BASE DE DONNEES'!A3:CD4996,34,)=""," ",VLOOKUP(D$8,'BASE DE DONNEES'!A3:CD4996,34,FALSE))</f>
        <v xml:space="preserve"> </v>
      </c>
      <c r="AB38" s="137"/>
      <c r="AC38" s="137"/>
      <c r="AD38" s="138"/>
      <c r="AE38" s="134" t="str">
        <f>IF(VLOOKUP(D$8,'BASE DE DONNEES'!A3:CD496,35,)=""," ",VLOOKUP(D$8,'BASE DE DONNEES'!A3:CD496,35,FALSE))</f>
        <v xml:space="preserve"> </v>
      </c>
      <c r="AF38" s="134"/>
      <c r="AG38" s="134"/>
      <c r="AH38" s="134"/>
      <c r="AI38" s="135"/>
    </row>
    <row r="39" spans="1:35" s="30" customFormat="1" x14ac:dyDescent="0.25">
      <c r="A39" s="123" t="str">
        <f>'BASE DE DONNEES'!T2</f>
        <v>Salmonelle spp (dans 25g)</v>
      </c>
      <c r="B39" s="124"/>
      <c r="C39" s="124"/>
      <c r="D39" s="124"/>
      <c r="E39" s="124"/>
      <c r="F39" s="124"/>
      <c r="G39" s="124"/>
      <c r="H39" s="124"/>
      <c r="I39" s="136" t="str">
        <f>IF(VLOOKUP(D$8,'BASE DE DONNEES'!A3:CD4996,20,)=""," ",VLOOKUP(D$8,'BASE DE DONNEES'!A3:CD4996,20,FALSE))</f>
        <v>Absence</v>
      </c>
      <c r="J39" s="137"/>
      <c r="K39" s="137"/>
      <c r="L39" s="138"/>
      <c r="M39" s="134" t="s">
        <v>268</v>
      </c>
      <c r="N39" s="134"/>
      <c r="O39" s="134"/>
      <c r="P39" s="134"/>
      <c r="Q39" s="135"/>
      <c r="R39" s="117"/>
      <c r="S39" s="125" t="str">
        <f>'BASE DE DONNEES'!AJ2</f>
        <v>Additifs</v>
      </c>
      <c r="T39" s="126"/>
      <c r="U39" s="126"/>
      <c r="V39" s="126"/>
      <c r="W39" s="126"/>
      <c r="X39" s="126"/>
      <c r="Y39" s="126"/>
      <c r="Z39" s="126"/>
      <c r="AA39" s="136" t="str">
        <f>IF(VLOOKUP(D$8,'BASE DE DONNEES'!A3:CD4996,36,)=""," ",VLOOKUP(D$8,'BASE DE DONNEES'!A3:CD4996,36,FALSE))</f>
        <v>Absence</v>
      </c>
      <c r="AB39" s="137"/>
      <c r="AC39" s="137"/>
      <c r="AD39" s="138"/>
      <c r="AE39" s="134" t="str">
        <f>IF(VLOOKUP(D$8,'BASE DE DONNEES'!A3:CD496,37,)=""," ",VLOOKUP(D$8,'BASE DE DONNEES'!A3:CD496,37,FALSE))</f>
        <v xml:space="preserve"> </v>
      </c>
      <c r="AF39" s="134"/>
      <c r="AG39" s="134"/>
      <c r="AH39" s="134"/>
      <c r="AI39" s="135"/>
    </row>
    <row r="40" spans="1:35" s="30" customFormat="1" ht="24.95" customHeight="1" x14ac:dyDescent="0.25">
      <c r="A40" s="125" t="str">
        <f>IF(VLOOKUP(D$8,'BASE DE DONNEES'!A3:CD4996,21,)=""," ",VLOOKUP(D$8,'BASE DE DONNEES'!A3:CD4996,21,FALSE))</f>
        <v>Taux de glaçage (%)</v>
      </c>
      <c r="B40" s="126"/>
      <c r="C40" s="126"/>
      <c r="D40" s="126"/>
      <c r="E40" s="126"/>
      <c r="F40" s="126"/>
      <c r="G40" s="126"/>
      <c r="H40" s="126"/>
      <c r="I40" s="141">
        <f>IF(VLOOKUP(D$8,'BASE DE DONNEES'!A3:CD4996,22,)=""," ",VLOOKUP(D$8,'BASE DE DONNEES'!A3:CD4996,22,FALSE))</f>
        <v>0.08</v>
      </c>
      <c r="J40" s="142"/>
      <c r="K40" s="142"/>
      <c r="L40" s="143"/>
      <c r="M40" s="134" t="str">
        <f>IF(VLOOKUP(D$8,'BASE DE DONNEES'!A3:CD4996,23,)=""," ",VLOOKUP(D$8,'BASE DE DONNEES'!A3:CD4996,23,FALSE))</f>
        <v>Tolérance +/- 2%</v>
      </c>
      <c r="N40" s="134"/>
      <c r="O40" s="134"/>
      <c r="P40" s="134"/>
      <c r="Q40" s="135"/>
      <c r="R40" s="117"/>
      <c r="S40" s="125" t="str">
        <f>'BASE DE DONNEES'!AL2</f>
        <v>OGM</v>
      </c>
      <c r="T40" s="126"/>
      <c r="U40" s="126"/>
      <c r="V40" s="126"/>
      <c r="W40" s="126"/>
      <c r="X40" s="126"/>
      <c r="Y40" s="126"/>
      <c r="Z40" s="126"/>
      <c r="AA40" s="136" t="str">
        <f>IF(VLOOKUP(D$8,'BASE DE DONNEES'!A3:CD4996,38,)=""," ",VLOOKUP(D$8,'BASE DE DONNEES'!A3:CD4996,38,FALSE))</f>
        <v>Absence</v>
      </c>
      <c r="AB40" s="137"/>
      <c r="AC40" s="137"/>
      <c r="AD40" s="138"/>
      <c r="AE40" s="134" t="str">
        <f>IF(VLOOKUP(D$8,'BASE DE DONNEES'!A3:CD496,39,)=""," ",VLOOKUP(D$8,'BASE DE DONNEES'!A3:CD496,39,FALSE))</f>
        <v xml:space="preserve"> </v>
      </c>
      <c r="AF40" s="134"/>
      <c r="AG40" s="134"/>
      <c r="AH40" s="134"/>
      <c r="AI40" s="135"/>
    </row>
    <row r="41" spans="1:35" s="30" customFormat="1" ht="34.5" customHeight="1" x14ac:dyDescent="0.25">
      <c r="A41" s="125" t="str">
        <f>IF(VLOOKUP(D$8,'BASE DE DONNEES'!A3:CD496,24,)=""," ",VLOOKUP(D$8,'BASE DE DONNEES'!A3:CD496,24,FALSE))</f>
        <v xml:space="preserve"> </v>
      </c>
      <c r="B41" s="126"/>
      <c r="C41" s="126"/>
      <c r="D41" s="126"/>
      <c r="E41" s="126"/>
      <c r="F41" s="126"/>
      <c r="G41" s="126"/>
      <c r="H41" s="126"/>
      <c r="I41" s="136" t="str">
        <f>IF(VLOOKUP(D$8,'BASE DE DONNEES'!A3:CD496,25,)=""," ",VLOOKUP(D$8,'BASE DE DONNEES'!A3:CD496,25,FALSE))</f>
        <v xml:space="preserve"> </v>
      </c>
      <c r="J41" s="137"/>
      <c r="K41" s="137"/>
      <c r="L41" s="138"/>
      <c r="M41" s="134" t="str">
        <f>IF(VLOOKUP(D$8,'BASE DE DONNEES'!A3:CD496,26,)=""," ",VLOOKUP(D$8,'BASE DE DONNEES'!A3:CD496,26,FALSE))</f>
        <v xml:space="preserve"> </v>
      </c>
      <c r="N41" s="134"/>
      <c r="O41" s="134"/>
      <c r="P41" s="134"/>
      <c r="Q41" s="135"/>
      <c r="R41" s="117"/>
      <c r="S41" s="125" t="str">
        <f>IF(VLOOKUP(D$8,'BASE DE DONNEES'!A3:CD4996,40,)=""," ",VLOOKUP(D$8,'BASE DE DONNEES'!A3:CD4996,40,FALSE))</f>
        <v>Allergènes autre que mollusque</v>
      </c>
      <c r="T41" s="126"/>
      <c r="U41" s="126"/>
      <c r="V41" s="126"/>
      <c r="W41" s="126"/>
      <c r="X41" s="126"/>
      <c r="Y41" s="126"/>
      <c r="Z41" s="126"/>
      <c r="AA41" s="140" t="str">
        <f>IF(VLOOKUP(D$8,'BASE DE DONNEES'!A3:CD4996,41,)=""," ",VLOOKUP(D$8,'BASE DE DONNEES'!A3:CD4996,41,FALSE))</f>
        <v>Absence</v>
      </c>
      <c r="AB41" s="134"/>
      <c r="AC41" s="134"/>
      <c r="AD41" s="135"/>
      <c r="AE41" s="134" t="str">
        <f>IF(VLOOKUP(D$8,'BASE DE DONNEES'!A3:CD496,42,)=""," ",VLOOKUP(D$8,'BASE DE DONNEES'!A3:CD496,42,FALSE))</f>
        <v xml:space="preserve"> </v>
      </c>
      <c r="AF41" s="134"/>
      <c r="AG41" s="134"/>
      <c r="AH41" s="134"/>
      <c r="AI41" s="135"/>
    </row>
    <row r="42" spans="1:35" s="30" customFormat="1" ht="24.75" customHeight="1" x14ac:dyDescent="0.25">
      <c r="A42" s="140" t="str">
        <f>IF(VLOOKUP(D$8,'BASE DE DONNEES'!A3:CD496,27,)=""," ",VLOOKUP(D$8,'BASE DE DONNEES'!A3:CD496,27,FALSE))</f>
        <v xml:space="preserve"> </v>
      </c>
      <c r="B42" s="134"/>
      <c r="C42" s="134"/>
      <c r="D42" s="134"/>
      <c r="E42" s="134"/>
      <c r="F42" s="134"/>
      <c r="G42" s="134"/>
      <c r="H42" s="134"/>
      <c r="I42" s="140" t="str">
        <f>IF(VLOOKUP(D$8,'BASE DE DONNEES'!A3:CD496,28,)=""," ",VLOOKUP(D$8,'BASE DE DONNEES'!A3:CD496,28,FALSE))</f>
        <v xml:space="preserve"> </v>
      </c>
      <c r="J42" s="134"/>
      <c r="K42" s="134"/>
      <c r="L42" s="135"/>
      <c r="M42" s="134" t="str">
        <f>IF(VLOOKUP(D$8,'BASE DE DONNEES'!A3:CD496,29,)=""," ",VLOOKUP(D$8,'BASE DE DONNEES'!A3:CD496,29,FALSE))</f>
        <v xml:space="preserve"> </v>
      </c>
      <c r="N42" s="134"/>
      <c r="O42" s="134"/>
      <c r="P42" s="134"/>
      <c r="Q42" s="135"/>
      <c r="R42" s="117"/>
      <c r="S42" s="125" t="str">
        <f>IF(VLOOKUP(D$8,'BASE DE DONNEES'!A3:CD4996,43,)=""," ",VLOOKUP(D$8,'BASE DE DONNEES'!A3:CD4996,43,FALSE))</f>
        <v xml:space="preserve"> </v>
      </c>
      <c r="T42" s="126"/>
      <c r="U42" s="126"/>
      <c r="V42" s="126"/>
      <c r="W42" s="126"/>
      <c r="X42" s="126"/>
      <c r="Y42" s="126"/>
      <c r="Z42" s="126"/>
      <c r="AA42" s="136" t="str">
        <f>IF(VLOOKUP(D$8,'BASE DE DONNEES'!A3:CD4996,44,)=""," ",VLOOKUP(D$8,'BASE DE DONNEES'!A3:CD4996,44,FALSE))</f>
        <v xml:space="preserve"> </v>
      </c>
      <c r="AB42" s="137"/>
      <c r="AC42" s="137"/>
      <c r="AD42" s="138"/>
      <c r="AE42" s="134" t="str">
        <f>IF(VLOOKUP(D$8,'BASE DE DONNEES'!A3:CD496,45,)=""," ",VLOOKUP(D$8,'BASE DE DONNEES'!A3:CD496,45,FALSE))</f>
        <v xml:space="preserve"> </v>
      </c>
      <c r="AF42" s="134"/>
      <c r="AG42" s="134"/>
      <c r="AH42" s="134"/>
      <c r="AI42" s="135"/>
    </row>
    <row r="43" spans="1:35" s="29" customFormat="1" ht="24" customHeight="1" x14ac:dyDescent="0.25">
      <c r="A43" s="155" t="str">
        <f>IF(VLOOKUP(D$8,'BASE DE DONNEES'!A3:CD496,34,)=""," ",VLOOKUP(D$8,'BASE DE DONNEES'!A3:CD496,34,FALSE))</f>
        <v xml:space="preserve"> </v>
      </c>
      <c r="B43" s="156"/>
      <c r="C43" s="156"/>
      <c r="D43" s="156"/>
      <c r="E43" s="156"/>
      <c r="F43" s="156"/>
      <c r="G43" s="156"/>
      <c r="H43" s="156"/>
      <c r="I43" s="157"/>
      <c r="J43" s="158"/>
      <c r="K43" s="158"/>
      <c r="L43" s="159"/>
      <c r="M43" s="152"/>
      <c r="N43" s="152"/>
      <c r="O43" s="152"/>
      <c r="P43" s="152"/>
      <c r="Q43" s="153"/>
      <c r="R43" s="115"/>
      <c r="S43" s="151"/>
      <c r="T43" s="152"/>
      <c r="U43" s="152"/>
      <c r="V43" s="152"/>
      <c r="W43" s="152"/>
      <c r="X43" s="152"/>
      <c r="Y43" s="152"/>
      <c r="Z43" s="152"/>
      <c r="AA43" s="151"/>
      <c r="AB43" s="152"/>
      <c r="AC43" s="152"/>
      <c r="AD43" s="153"/>
      <c r="AE43" s="152"/>
      <c r="AF43" s="152"/>
      <c r="AG43" s="152"/>
      <c r="AH43" s="152"/>
      <c r="AI43" s="153"/>
    </row>
    <row r="44" spans="1:35" s="29" customFormat="1" ht="12" customHeight="1" x14ac:dyDescent="0.25">
      <c r="A44" s="117"/>
      <c r="B44" s="117"/>
      <c r="C44" s="117"/>
      <c r="D44" s="117"/>
      <c r="E44" s="117"/>
      <c r="F44" s="115"/>
      <c r="G44" s="120"/>
      <c r="H44" s="121"/>
      <c r="I44" s="117"/>
      <c r="J44" s="115"/>
      <c r="K44" s="115"/>
      <c r="L44" s="115"/>
      <c r="M44" s="115"/>
      <c r="N44" s="115"/>
      <c r="O44" s="115"/>
      <c r="P44" s="115"/>
      <c r="Q44" s="115"/>
      <c r="R44" s="115"/>
      <c r="S44" s="122"/>
      <c r="T44" s="122"/>
      <c r="U44" s="122"/>
      <c r="V44" s="122"/>
      <c r="W44" s="122"/>
      <c r="X44" s="122"/>
      <c r="Y44" s="122"/>
      <c r="Z44" s="122"/>
      <c r="AA44" s="122"/>
      <c r="AB44" s="122"/>
      <c r="AC44" s="122"/>
      <c r="AD44" s="122"/>
      <c r="AE44" s="122"/>
      <c r="AF44" s="122"/>
      <c r="AG44" s="122"/>
      <c r="AH44" s="122"/>
      <c r="AI44" s="122"/>
    </row>
    <row r="45" spans="1:35" s="29" customFormat="1" ht="15" customHeight="1" x14ac:dyDescent="0.25">
      <c r="A45" s="149" t="s">
        <v>257</v>
      </c>
      <c r="B45" s="149"/>
      <c r="C45" s="149"/>
      <c r="D45" s="149"/>
      <c r="E45" s="149"/>
      <c r="F45" s="149"/>
      <c r="G45" s="149"/>
      <c r="H45" s="149"/>
      <c r="I45" s="149"/>
      <c r="J45" s="149"/>
      <c r="K45" s="149"/>
      <c r="L45" s="149"/>
      <c r="M45" s="149"/>
      <c r="N45" s="149"/>
      <c r="O45" s="149"/>
      <c r="P45" s="149"/>
      <c r="Q45" s="149"/>
      <c r="R45" s="115"/>
      <c r="S45" s="115"/>
      <c r="T45" s="115"/>
      <c r="U45" s="115"/>
      <c r="V45" s="115"/>
      <c r="W45" s="115"/>
      <c r="X45" s="115"/>
      <c r="Y45" s="115"/>
      <c r="Z45" s="115"/>
      <c r="AA45" s="115"/>
      <c r="AB45" s="115"/>
      <c r="AC45" s="115"/>
      <c r="AD45" s="115"/>
      <c r="AE45" s="115"/>
      <c r="AF45" s="115"/>
      <c r="AG45" s="115"/>
      <c r="AH45" s="115"/>
      <c r="AI45" s="115"/>
    </row>
    <row r="46" spans="1:35" s="29" customFormat="1" x14ac:dyDescent="0.25">
      <c r="A46" s="127" t="str">
        <f>Variables!AP1</f>
        <v>Poids net UVC</v>
      </c>
      <c r="B46" s="127"/>
      <c r="C46" s="127"/>
      <c r="D46" s="127"/>
      <c r="E46" s="127"/>
      <c r="F46" s="127"/>
      <c r="G46" s="127"/>
      <c r="H46" s="150" t="str">
        <f>IF(VLOOKUP(AF17,Variables!AO2:AQ100,2,)=""," ",(VLOOKUP(AF17,Variables!AO2:AQ100,2,FALSE)))</f>
        <v xml:space="preserve"> </v>
      </c>
      <c r="I46" s="150"/>
      <c r="J46" s="150"/>
      <c r="K46" s="150"/>
      <c r="L46" s="150"/>
      <c r="M46" s="150"/>
      <c r="N46" s="150"/>
      <c r="O46" s="150"/>
      <c r="P46" s="150"/>
      <c r="Q46" s="115"/>
      <c r="R46" s="115"/>
      <c r="S46" s="127" t="str">
        <f>Variables!AQ1</f>
        <v>Poids net carton</v>
      </c>
      <c r="T46" s="127"/>
      <c r="U46" s="127"/>
      <c r="V46" s="127"/>
      <c r="W46" s="127"/>
      <c r="X46" s="127"/>
      <c r="Y46" s="127"/>
      <c r="Z46" s="150" t="str">
        <f>IF(VLOOKUP(AF17,Variables!AO2:AQ100,3,)=""," ",(VLOOKUP(AF17,Variables!AO2:AQ100,3,FALSE)))</f>
        <v>10 KG</v>
      </c>
      <c r="AA46" s="150"/>
      <c r="AB46" s="150"/>
      <c r="AC46" s="150"/>
      <c r="AD46" s="150"/>
      <c r="AE46" s="150"/>
      <c r="AF46" s="150"/>
      <c r="AG46" s="150"/>
      <c r="AH46" s="150"/>
      <c r="AI46" s="115"/>
    </row>
    <row r="47" spans="1:35" s="29" customFormat="1" x14ac:dyDescent="0.25">
      <c r="B47" s="13"/>
      <c r="C47" s="13"/>
      <c r="D47" s="13"/>
      <c r="E47" s="13"/>
      <c r="F47" s="13"/>
      <c r="G47" s="13"/>
      <c r="H47" s="13"/>
      <c r="I47" s="13"/>
      <c r="J47" s="13"/>
      <c r="K47" s="13"/>
      <c r="L47" s="13"/>
      <c r="M47" s="13"/>
      <c r="N47" s="13"/>
      <c r="O47" s="13"/>
      <c r="P47" s="13"/>
      <c r="Q47" s="13"/>
      <c r="R47" s="13"/>
      <c r="S47" s="90"/>
      <c r="T47" s="90"/>
      <c r="U47" s="90"/>
      <c r="V47" s="90"/>
      <c r="W47" s="90"/>
      <c r="X47" s="90"/>
      <c r="Y47" s="90"/>
      <c r="Z47" s="90" t="str">
        <f>IF(VLOOKUP(D$8,'BASE DE DONNEES'!A3:CD496,37,)=""," ",VLOOKUP(D$8,'BASE DE DONNEES'!A3:CD496,37,FALSE))</f>
        <v xml:space="preserve"> </v>
      </c>
      <c r="AA47" s="90"/>
      <c r="AB47" s="90"/>
      <c r="AC47" s="90"/>
      <c r="AD47" s="90"/>
      <c r="AE47" s="90"/>
      <c r="AF47" s="90"/>
      <c r="AG47" s="90"/>
      <c r="AH47" s="90"/>
      <c r="AI47" s="13"/>
    </row>
    <row r="48" spans="1:35" x14ac:dyDescent="0.25">
      <c r="A48" s="29"/>
      <c r="B48" s="29"/>
      <c r="C48" s="29"/>
      <c r="D48" s="29"/>
      <c r="E48" s="29"/>
      <c r="F48" s="29"/>
      <c r="G48" s="29"/>
      <c r="H48" s="29"/>
      <c r="I48" s="29"/>
    </row>
    <row r="49" spans="1:9" x14ac:dyDescent="0.25">
      <c r="A49" s="29"/>
      <c r="B49" s="29"/>
      <c r="C49" s="29"/>
      <c r="D49" s="29"/>
      <c r="E49" s="29"/>
      <c r="F49" s="29"/>
      <c r="G49" s="29"/>
      <c r="H49" s="29"/>
      <c r="I49" s="29"/>
    </row>
    <row r="50" spans="1:9" x14ac:dyDescent="0.25">
      <c r="A50" s="29"/>
      <c r="B50" s="29"/>
      <c r="C50" s="29"/>
      <c r="D50" s="29"/>
      <c r="E50" s="29"/>
      <c r="F50" s="29"/>
      <c r="G50" s="29"/>
      <c r="H50" s="29"/>
      <c r="I50" s="29"/>
    </row>
    <row r="51" spans="1:9" x14ac:dyDescent="0.25">
      <c r="A51" s="29"/>
      <c r="B51" s="29"/>
      <c r="C51" s="29"/>
      <c r="D51" s="29"/>
      <c r="E51" s="29"/>
      <c r="F51" s="29"/>
      <c r="G51" s="29"/>
      <c r="H51" s="29"/>
      <c r="I51" s="29"/>
    </row>
    <row r="52" spans="1:9" x14ac:dyDescent="0.25">
      <c r="A52" s="29"/>
      <c r="B52" s="29"/>
      <c r="C52" s="29"/>
      <c r="D52" s="29"/>
      <c r="E52" s="29"/>
      <c r="F52" s="29"/>
      <c r="G52" s="29"/>
      <c r="H52" s="29"/>
      <c r="I52" s="29"/>
    </row>
  </sheetData>
  <mergeCells count="134">
    <mergeCell ref="AF17:AI17"/>
    <mergeCell ref="AF18:AI18"/>
    <mergeCell ref="AF19:AI19"/>
    <mergeCell ref="AF20:AI20"/>
    <mergeCell ref="A20:E20"/>
    <mergeCell ref="A19:E19"/>
    <mergeCell ref="A1:F3"/>
    <mergeCell ref="Z1:AI3"/>
    <mergeCell ref="G1:Y3"/>
    <mergeCell ref="A5:F5"/>
    <mergeCell ref="A6:F6"/>
    <mergeCell ref="A4:AI4"/>
    <mergeCell ref="Z5:AI5"/>
    <mergeCell ref="G5:Y5"/>
    <mergeCell ref="G6:Y6"/>
    <mergeCell ref="Z6:AI6"/>
    <mergeCell ref="B11:AA11"/>
    <mergeCell ref="B12:AA12"/>
    <mergeCell ref="B13:AA13"/>
    <mergeCell ref="B14:AA14"/>
    <mergeCell ref="AB11:AH15"/>
    <mergeCell ref="B15:N15"/>
    <mergeCell ref="O15:AA15"/>
    <mergeCell ref="A21:E21"/>
    <mergeCell ref="F17:L17"/>
    <mergeCell ref="F18:L18"/>
    <mergeCell ref="F19:L19"/>
    <mergeCell ref="F20:L20"/>
    <mergeCell ref="F21:L21"/>
    <mergeCell ref="Z20:AE20"/>
    <mergeCell ref="A43:H43"/>
    <mergeCell ref="I43:L43"/>
    <mergeCell ref="M43:Q43"/>
    <mergeCell ref="A23:O23"/>
    <mergeCell ref="S20:X20"/>
    <mergeCell ref="N20:R20"/>
    <mergeCell ref="Z18:AE18"/>
    <mergeCell ref="Z19:AE19"/>
    <mergeCell ref="S17:X17"/>
    <mergeCell ref="S18:X18"/>
    <mergeCell ref="S19:X19"/>
    <mergeCell ref="N17:R17"/>
    <mergeCell ref="N18:R18"/>
    <mergeCell ref="N19:R19"/>
    <mergeCell ref="A18:E18"/>
    <mergeCell ref="A17:E17"/>
    <mergeCell ref="AE25:AI25"/>
    <mergeCell ref="F31:Q31"/>
    <mergeCell ref="S30:W30"/>
    <mergeCell ref="S31:W31"/>
    <mergeCell ref="A28:O28"/>
    <mergeCell ref="A30:E30"/>
    <mergeCell ref="A25:D25"/>
    <mergeCell ref="E25:H25"/>
    <mergeCell ref="I25:L25"/>
    <mergeCell ref="M25:P25"/>
    <mergeCell ref="Q25:T25"/>
    <mergeCell ref="A26:D26"/>
    <mergeCell ref="E26:H26"/>
    <mergeCell ref="I26:L26"/>
    <mergeCell ref="M26:P26"/>
    <mergeCell ref="Q26:T26"/>
    <mergeCell ref="A45:Q45"/>
    <mergeCell ref="A46:G46"/>
    <mergeCell ref="S46:Y46"/>
    <mergeCell ref="H46:P46"/>
    <mergeCell ref="Z46:AH46"/>
    <mergeCell ref="A33:Q33"/>
    <mergeCell ref="A35:H35"/>
    <mergeCell ref="A36:H36"/>
    <mergeCell ref="A37:H37"/>
    <mergeCell ref="M42:Q42"/>
    <mergeCell ref="AE42:AI42"/>
    <mergeCell ref="AA41:AD41"/>
    <mergeCell ref="AE41:AI41"/>
    <mergeCell ref="I36:L36"/>
    <mergeCell ref="I37:L37"/>
    <mergeCell ref="I38:L38"/>
    <mergeCell ref="S43:Z43"/>
    <mergeCell ref="AA43:AD43"/>
    <mergeCell ref="AE43:AI43"/>
    <mergeCell ref="AA42:AD42"/>
    <mergeCell ref="S36:Z36"/>
    <mergeCell ref="S37:Z37"/>
    <mergeCell ref="S38:Z38"/>
    <mergeCell ref="S39:Z39"/>
    <mergeCell ref="A41:H41"/>
    <mergeCell ref="A42:H42"/>
    <mergeCell ref="I39:L39"/>
    <mergeCell ref="I40:L40"/>
    <mergeCell ref="I42:L42"/>
    <mergeCell ref="I41:L41"/>
    <mergeCell ref="A8:C9"/>
    <mergeCell ref="D8:E9"/>
    <mergeCell ref="G8:I9"/>
    <mergeCell ref="J8:U9"/>
    <mergeCell ref="S40:Z40"/>
    <mergeCell ref="S42:Z42"/>
    <mergeCell ref="S41:Z41"/>
    <mergeCell ref="M35:Q35"/>
    <mergeCell ref="M36:Q36"/>
    <mergeCell ref="M37:Q37"/>
    <mergeCell ref="M38:Q38"/>
    <mergeCell ref="M39:Q39"/>
    <mergeCell ref="M40:Q40"/>
    <mergeCell ref="M41:Q41"/>
    <mergeCell ref="I35:L35"/>
    <mergeCell ref="S35:Z35"/>
    <mergeCell ref="X30:AI30"/>
    <mergeCell ref="X31:AI31"/>
    <mergeCell ref="A38:H38"/>
    <mergeCell ref="A39:H39"/>
    <mergeCell ref="A40:H40"/>
    <mergeCell ref="Z17:AE17"/>
    <mergeCell ref="AA35:AD35"/>
    <mergeCell ref="AE35:AI35"/>
    <mergeCell ref="R33:AH33"/>
    <mergeCell ref="U25:Y25"/>
    <mergeCell ref="U26:Y26"/>
    <mergeCell ref="Z25:AD25"/>
    <mergeCell ref="Z26:AD26"/>
    <mergeCell ref="AE36:AI36"/>
    <mergeCell ref="AE37:AI37"/>
    <mergeCell ref="AE39:AI39"/>
    <mergeCell ref="AE38:AI38"/>
    <mergeCell ref="AE40:AI40"/>
    <mergeCell ref="AA36:AD36"/>
    <mergeCell ref="AA37:AD37"/>
    <mergeCell ref="AA39:AD39"/>
    <mergeCell ref="AA38:AD38"/>
    <mergeCell ref="AA40:AD40"/>
    <mergeCell ref="AE26:AI26"/>
    <mergeCell ref="A31:E31"/>
    <mergeCell ref="F30:Q30"/>
  </mergeCells>
  <pageMargins left="0.47244094488188981" right="0.31496062992125984" top="0.35433070866141736" bottom="0.35433070866141736" header="0.11811023622047245" footer="0.11811023622047245"/>
  <pageSetup paperSize="9" scale="98"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K119"/>
  <sheetViews>
    <sheetView workbookViewId="0">
      <selection activeCell="E100" sqref="E100"/>
    </sheetView>
  </sheetViews>
  <sheetFormatPr baseColWidth="10" defaultRowHeight="12.75" x14ac:dyDescent="0.2"/>
  <cols>
    <col min="1" max="1" width="11.42578125" style="13"/>
    <col min="2" max="2" width="23.42578125" style="13" customWidth="1"/>
    <col min="3" max="3" width="22.42578125" style="13" customWidth="1"/>
    <col min="4" max="4" width="24.5703125" style="13" customWidth="1"/>
    <col min="5" max="5" width="26.85546875" style="13" customWidth="1"/>
    <col min="6" max="6" width="17" style="13" customWidth="1"/>
    <col min="7" max="7" width="16.28515625" style="13" customWidth="1"/>
    <col min="8" max="8" width="17.42578125" style="13" customWidth="1"/>
    <col min="9" max="9" width="33.7109375" style="13" customWidth="1"/>
    <col min="10" max="10" width="20.140625" style="13" customWidth="1"/>
    <col min="11" max="16384" width="11.42578125" style="13"/>
  </cols>
  <sheetData>
    <row r="1" spans="2:11" ht="30" customHeight="1" x14ac:dyDescent="0.25">
      <c r="C1" s="19">
        <v>2</v>
      </c>
    </row>
    <row r="2" spans="2:11" ht="72" customHeight="1" thickBot="1" x14ac:dyDescent="0.25"/>
    <row r="3" spans="2:11" x14ac:dyDescent="0.2">
      <c r="D3" s="18">
        <f>INDEX($B$101:$I$104,ROW()-2,$C$1)</f>
        <v>2</v>
      </c>
    </row>
    <row r="4" spans="2:11" x14ac:dyDescent="0.2">
      <c r="B4" s="14"/>
      <c r="C4" s="14"/>
      <c r="D4" s="17" t="str">
        <f>INDEX($B$101:$I$104,ROW()-2,$C$1)</f>
        <v>Dos de saumonette</v>
      </c>
      <c r="E4" s="14"/>
    </row>
    <row r="5" spans="2:11" x14ac:dyDescent="0.2">
      <c r="B5" s="14"/>
      <c r="C5" s="14"/>
      <c r="D5" s="17" t="str">
        <f>INDEX($B$101:$I$104,ROW()-2,$C$1)</f>
        <v>Portions</v>
      </c>
      <c r="E5" s="14"/>
      <c r="K5" s="13" t="s">
        <v>239</v>
      </c>
    </row>
    <row r="6" spans="2:11" ht="13.5" thickBot="1" x14ac:dyDescent="0.25">
      <c r="B6" s="14"/>
      <c r="C6" s="14"/>
      <c r="D6" s="16" t="str">
        <f>INDEX($B$101:$I$104,ROW()-2,$C$1)</f>
        <v>Onchorynchus keta</v>
      </c>
      <c r="E6" s="14"/>
    </row>
    <row r="7" spans="2:11" x14ac:dyDescent="0.2">
      <c r="B7" s="14"/>
      <c r="C7" s="14"/>
      <c r="D7" s="15"/>
      <c r="E7" s="14"/>
    </row>
    <row r="8" spans="2:11" x14ac:dyDescent="0.2">
      <c r="C8" s="14"/>
      <c r="D8" s="15"/>
      <c r="E8" s="14"/>
    </row>
    <row r="15" spans="2:11" hidden="1" x14ac:dyDescent="0.2"/>
    <row r="16" spans="2:11"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hidden="1" x14ac:dyDescent="0.2"/>
    <row r="34" hidden="1" x14ac:dyDescent="0.2"/>
    <row r="35" hidden="1" x14ac:dyDescent="0.2"/>
    <row r="36" hidden="1" x14ac:dyDescent="0.2"/>
    <row r="37" hidden="1" x14ac:dyDescent="0.2"/>
    <row r="38" hidden="1" x14ac:dyDescent="0.2"/>
    <row r="39" hidden="1" x14ac:dyDescent="0.2"/>
    <row r="40" hidden="1" x14ac:dyDescent="0.2"/>
    <row r="41" hidden="1" x14ac:dyDescent="0.2"/>
    <row r="42" hidden="1" x14ac:dyDescent="0.2"/>
    <row r="43" hidden="1" x14ac:dyDescent="0.2"/>
    <row r="44" hidden="1" x14ac:dyDescent="0.2"/>
    <row r="45" hidden="1" x14ac:dyDescent="0.2"/>
    <row r="46" hidden="1" x14ac:dyDescent="0.2"/>
    <row r="47" hidden="1" x14ac:dyDescent="0.2"/>
    <row r="48"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hidden="1" x14ac:dyDescent="0.2"/>
    <row r="60" hidden="1" x14ac:dyDescent="0.2"/>
    <row r="61" hidden="1" x14ac:dyDescent="0.2"/>
    <row r="62" hidden="1" x14ac:dyDescent="0.2"/>
    <row r="63" hidden="1" x14ac:dyDescent="0.2"/>
    <row r="64" hidden="1" x14ac:dyDescent="0.2"/>
    <row r="65" hidden="1" x14ac:dyDescent="0.2"/>
    <row r="66" hidden="1" x14ac:dyDescent="0.2"/>
    <row r="67" hidden="1" x14ac:dyDescent="0.2"/>
    <row r="68" hidden="1" x14ac:dyDescent="0.2"/>
    <row r="69" hidden="1" x14ac:dyDescent="0.2"/>
    <row r="70" hidden="1" x14ac:dyDescent="0.2"/>
    <row r="71" hidden="1" x14ac:dyDescent="0.2"/>
    <row r="72" hidden="1" x14ac:dyDescent="0.2"/>
    <row r="73" hidden="1" x14ac:dyDescent="0.2"/>
    <row r="74" hidden="1" x14ac:dyDescent="0.2"/>
    <row r="75" hidden="1" x14ac:dyDescent="0.2"/>
    <row r="76" hidden="1" x14ac:dyDescent="0.2"/>
    <row r="77" hidden="1" x14ac:dyDescent="0.2"/>
    <row r="78" hidden="1" x14ac:dyDescent="0.2"/>
    <row r="79" hidden="1" x14ac:dyDescent="0.2"/>
    <row r="80" hidden="1" x14ac:dyDescent="0.2"/>
    <row r="81" hidden="1" x14ac:dyDescent="0.2"/>
    <row r="82" hidden="1" x14ac:dyDescent="0.2"/>
    <row r="83" hidden="1" x14ac:dyDescent="0.2"/>
    <row r="84" hidden="1" x14ac:dyDescent="0.2"/>
    <row r="85" hidden="1" x14ac:dyDescent="0.2"/>
    <row r="86" hidden="1" x14ac:dyDescent="0.2"/>
    <row r="87" hidden="1" x14ac:dyDescent="0.2"/>
    <row r="88" hidden="1" x14ac:dyDescent="0.2"/>
    <row r="89" hidden="1" x14ac:dyDescent="0.2"/>
    <row r="90" hidden="1" x14ac:dyDescent="0.2"/>
    <row r="91" hidden="1" x14ac:dyDescent="0.2"/>
    <row r="92" hidden="1" x14ac:dyDescent="0.2"/>
    <row r="93" hidden="1" x14ac:dyDescent="0.2"/>
    <row r="94" hidden="1" x14ac:dyDescent="0.2"/>
    <row r="95" hidden="1" x14ac:dyDescent="0.2"/>
    <row r="96" hidden="1" x14ac:dyDescent="0.2"/>
    <row r="100" spans="1:10" ht="72" customHeight="1" x14ac:dyDescent="0.2">
      <c r="A100" s="13" t="s">
        <v>233</v>
      </c>
    </row>
    <row r="101" spans="1:10" ht="27" customHeight="1" x14ac:dyDescent="0.2">
      <c r="B101" s="13">
        <v>1</v>
      </c>
      <c r="C101" s="13">
        <v>2</v>
      </c>
      <c r="D101" s="13">
        <v>3</v>
      </c>
      <c r="E101" s="13">
        <v>4</v>
      </c>
      <c r="F101" s="13">
        <v>5</v>
      </c>
      <c r="G101" s="13">
        <v>6</v>
      </c>
      <c r="H101" s="13">
        <v>7</v>
      </c>
      <c r="I101" s="13" t="s">
        <v>238</v>
      </c>
      <c r="J101" s="13" t="s">
        <v>237</v>
      </c>
    </row>
    <row r="102" spans="1:10" x14ac:dyDescent="0.2">
      <c r="A102" s="13" t="s">
        <v>216</v>
      </c>
      <c r="B102" s="13" t="s">
        <v>176</v>
      </c>
      <c r="C102" s="13" t="s">
        <v>175</v>
      </c>
      <c r="D102" s="13" t="s">
        <v>176</v>
      </c>
      <c r="E102" s="13" t="s">
        <v>232</v>
      </c>
      <c r="F102" s="13" t="s">
        <v>231</v>
      </c>
      <c r="G102" s="13" t="s">
        <v>230</v>
      </c>
      <c r="H102" s="13" t="s">
        <v>229</v>
      </c>
      <c r="I102" s="13" t="s">
        <v>228</v>
      </c>
      <c r="J102" s="13" t="s">
        <v>234</v>
      </c>
    </row>
    <row r="103" spans="1:10" x14ac:dyDescent="0.2">
      <c r="B103" s="13" t="s">
        <v>150</v>
      </c>
      <c r="C103" s="13" t="s">
        <v>156</v>
      </c>
      <c r="D103" s="13" t="s">
        <v>157</v>
      </c>
      <c r="E103" s="13" t="s">
        <v>227</v>
      </c>
      <c r="F103" s="13" t="s">
        <v>226</v>
      </c>
      <c r="G103" s="13" t="s">
        <v>225</v>
      </c>
      <c r="H103" s="13" t="s">
        <v>224</v>
      </c>
      <c r="I103" s="13" t="s">
        <v>223</v>
      </c>
      <c r="J103" s="13" t="s">
        <v>235</v>
      </c>
    </row>
    <row r="104" spans="1:10" x14ac:dyDescent="0.2">
      <c r="B104" s="13" t="s">
        <v>163</v>
      </c>
      <c r="C104" s="13" t="s">
        <v>165</v>
      </c>
      <c r="D104" s="13" t="s">
        <v>163</v>
      </c>
      <c r="E104" s="13" t="s">
        <v>222</v>
      </c>
      <c r="F104" s="13" t="s">
        <v>221</v>
      </c>
      <c r="G104" s="13" t="s">
        <v>220</v>
      </c>
      <c r="H104" s="13" t="s">
        <v>219</v>
      </c>
      <c r="I104" s="13" t="s">
        <v>218</v>
      </c>
      <c r="J104" s="13" t="s">
        <v>236</v>
      </c>
    </row>
    <row r="108" spans="1:10" ht="84.75" customHeight="1" x14ac:dyDescent="0.2">
      <c r="A108" s="20"/>
      <c r="B108" s="20"/>
      <c r="C108" s="20"/>
      <c r="D108" s="20"/>
    </row>
    <row r="109" spans="1:10" ht="102" customHeight="1" x14ac:dyDescent="0.2">
      <c r="A109" s="20"/>
      <c r="B109" s="20"/>
      <c r="C109" s="20"/>
      <c r="D109" s="20"/>
    </row>
    <row r="110" spans="1:10" ht="90" customHeight="1" x14ac:dyDescent="0.2"/>
    <row r="111" spans="1:10" ht="90" customHeight="1" x14ac:dyDescent="0.2"/>
    <row r="112" spans="1:10" ht="90" customHeight="1" x14ac:dyDescent="0.2"/>
    <row r="113" ht="90" customHeight="1" x14ac:dyDescent="0.2"/>
    <row r="114" ht="90" customHeight="1" x14ac:dyDescent="0.2"/>
    <row r="115" ht="90" customHeight="1" x14ac:dyDescent="0.2"/>
    <row r="116" ht="90" customHeight="1" x14ac:dyDescent="0.2"/>
    <row r="117" ht="90" customHeight="1" x14ac:dyDescent="0.2"/>
    <row r="118" ht="90" customHeight="1" x14ac:dyDescent="0.2"/>
    <row r="119" ht="90" customHeight="1" x14ac:dyDescent="0.2"/>
  </sheetData>
  <dataValidations count="2">
    <dataValidation type="list" allowBlank="1" showInputMessage="1" showErrorMessage="1" sqref="WVK983041 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WVK1 C65537 IY65537 SU65537 ACQ65537 AMM65537 AWI65537 BGE65537 BQA65537 BZW65537 CJS65537 CTO65537 DDK65537 DNG65537 DXC65537 EGY65537 EQU65537 FAQ65537 FKM65537 FUI65537 GEE65537 GOA65537 GXW65537 HHS65537 HRO65537 IBK65537 ILG65537 IVC65537 JEY65537 JOU65537 JYQ65537 KIM65537 KSI65537 LCE65537 LMA65537 LVW65537 MFS65537 MPO65537 MZK65537 NJG65537 NTC65537 OCY65537 OMU65537 OWQ65537 PGM65537 PQI65537 QAE65537 QKA65537 QTW65537 RDS65537 RNO65537 RXK65537 SHG65537 SRC65537 TAY65537 TKU65537 TUQ65537 UEM65537 UOI65537 UYE65537 VIA65537 VRW65537 WBS65537 WLO65537 WVK65537 C131073 IY131073 SU131073 ACQ131073 AMM131073 AWI131073 BGE131073 BQA131073 BZW131073 CJS131073 CTO131073 DDK131073 DNG131073 DXC131073 EGY131073 EQU131073 FAQ131073 FKM131073 FUI131073 GEE131073 GOA131073 GXW131073 HHS131073 HRO131073 IBK131073 ILG131073 IVC131073 JEY131073 JOU131073 JYQ131073 KIM131073 KSI131073 LCE131073 LMA131073 LVW131073 MFS131073 MPO131073 MZK131073 NJG131073 NTC131073 OCY131073 OMU131073 OWQ131073 PGM131073 PQI131073 QAE131073 QKA131073 QTW131073 RDS131073 RNO131073 RXK131073 SHG131073 SRC131073 TAY131073 TKU131073 TUQ131073 UEM131073 UOI131073 UYE131073 VIA131073 VRW131073 WBS131073 WLO131073 WVK131073 C196609 IY196609 SU196609 ACQ196609 AMM196609 AWI196609 BGE196609 BQA196609 BZW196609 CJS196609 CTO196609 DDK196609 DNG196609 DXC196609 EGY196609 EQU196609 FAQ196609 FKM196609 FUI196609 GEE196609 GOA196609 GXW196609 HHS196609 HRO196609 IBK196609 ILG196609 IVC196609 JEY196609 JOU196609 JYQ196609 KIM196609 KSI196609 LCE196609 LMA196609 LVW196609 MFS196609 MPO196609 MZK196609 NJG196609 NTC196609 OCY196609 OMU196609 OWQ196609 PGM196609 PQI196609 QAE196609 QKA196609 QTW196609 RDS196609 RNO196609 RXK196609 SHG196609 SRC196609 TAY196609 TKU196609 TUQ196609 UEM196609 UOI196609 UYE196609 VIA196609 VRW196609 WBS196609 WLO196609 WVK196609 C262145 IY262145 SU262145 ACQ262145 AMM262145 AWI262145 BGE262145 BQA262145 BZW262145 CJS262145 CTO262145 DDK262145 DNG262145 DXC262145 EGY262145 EQU262145 FAQ262145 FKM262145 FUI262145 GEE262145 GOA262145 GXW262145 HHS262145 HRO262145 IBK262145 ILG262145 IVC262145 JEY262145 JOU262145 JYQ262145 KIM262145 KSI262145 LCE262145 LMA262145 LVW262145 MFS262145 MPO262145 MZK262145 NJG262145 NTC262145 OCY262145 OMU262145 OWQ262145 PGM262145 PQI262145 QAE262145 QKA262145 QTW262145 RDS262145 RNO262145 RXK262145 SHG262145 SRC262145 TAY262145 TKU262145 TUQ262145 UEM262145 UOI262145 UYE262145 VIA262145 VRW262145 WBS262145 WLO262145 WVK262145 C327681 IY327681 SU327681 ACQ327681 AMM327681 AWI327681 BGE327681 BQA327681 BZW327681 CJS327681 CTO327681 DDK327681 DNG327681 DXC327681 EGY327681 EQU327681 FAQ327681 FKM327681 FUI327681 GEE327681 GOA327681 GXW327681 HHS327681 HRO327681 IBK327681 ILG327681 IVC327681 JEY327681 JOU327681 JYQ327681 KIM327681 KSI327681 LCE327681 LMA327681 LVW327681 MFS327681 MPO327681 MZK327681 NJG327681 NTC327681 OCY327681 OMU327681 OWQ327681 PGM327681 PQI327681 QAE327681 QKA327681 QTW327681 RDS327681 RNO327681 RXK327681 SHG327681 SRC327681 TAY327681 TKU327681 TUQ327681 UEM327681 UOI327681 UYE327681 VIA327681 VRW327681 WBS327681 WLO327681 WVK327681 C393217 IY393217 SU393217 ACQ393217 AMM393217 AWI393217 BGE393217 BQA393217 BZW393217 CJS393217 CTO393217 DDK393217 DNG393217 DXC393217 EGY393217 EQU393217 FAQ393217 FKM393217 FUI393217 GEE393217 GOA393217 GXW393217 HHS393217 HRO393217 IBK393217 ILG393217 IVC393217 JEY393217 JOU393217 JYQ393217 KIM393217 KSI393217 LCE393217 LMA393217 LVW393217 MFS393217 MPO393217 MZK393217 NJG393217 NTC393217 OCY393217 OMU393217 OWQ393217 PGM393217 PQI393217 QAE393217 QKA393217 QTW393217 RDS393217 RNO393217 RXK393217 SHG393217 SRC393217 TAY393217 TKU393217 TUQ393217 UEM393217 UOI393217 UYE393217 VIA393217 VRW393217 WBS393217 WLO393217 WVK393217 C458753 IY458753 SU458753 ACQ458753 AMM458753 AWI458753 BGE458753 BQA458753 BZW458753 CJS458753 CTO458753 DDK458753 DNG458753 DXC458753 EGY458753 EQU458753 FAQ458753 FKM458753 FUI458753 GEE458753 GOA458753 GXW458753 HHS458753 HRO458753 IBK458753 ILG458753 IVC458753 JEY458753 JOU458753 JYQ458753 KIM458753 KSI458753 LCE458753 LMA458753 LVW458753 MFS458753 MPO458753 MZK458753 NJG458753 NTC458753 OCY458753 OMU458753 OWQ458753 PGM458753 PQI458753 QAE458753 QKA458753 QTW458753 RDS458753 RNO458753 RXK458753 SHG458753 SRC458753 TAY458753 TKU458753 TUQ458753 UEM458753 UOI458753 UYE458753 VIA458753 VRW458753 WBS458753 WLO458753 WVK458753 C524289 IY524289 SU524289 ACQ524289 AMM524289 AWI524289 BGE524289 BQA524289 BZW524289 CJS524289 CTO524289 DDK524289 DNG524289 DXC524289 EGY524289 EQU524289 FAQ524289 FKM524289 FUI524289 GEE524289 GOA524289 GXW524289 HHS524289 HRO524289 IBK524289 ILG524289 IVC524289 JEY524289 JOU524289 JYQ524289 KIM524289 KSI524289 LCE524289 LMA524289 LVW524289 MFS524289 MPO524289 MZK524289 NJG524289 NTC524289 OCY524289 OMU524289 OWQ524289 PGM524289 PQI524289 QAE524289 QKA524289 QTW524289 RDS524289 RNO524289 RXK524289 SHG524289 SRC524289 TAY524289 TKU524289 TUQ524289 UEM524289 UOI524289 UYE524289 VIA524289 VRW524289 WBS524289 WLO524289 WVK524289 C589825 IY589825 SU589825 ACQ589825 AMM589825 AWI589825 BGE589825 BQA589825 BZW589825 CJS589825 CTO589825 DDK589825 DNG589825 DXC589825 EGY589825 EQU589825 FAQ589825 FKM589825 FUI589825 GEE589825 GOA589825 GXW589825 HHS589825 HRO589825 IBK589825 ILG589825 IVC589825 JEY589825 JOU589825 JYQ589825 KIM589825 KSI589825 LCE589825 LMA589825 LVW589825 MFS589825 MPO589825 MZK589825 NJG589825 NTC589825 OCY589825 OMU589825 OWQ589825 PGM589825 PQI589825 QAE589825 QKA589825 QTW589825 RDS589825 RNO589825 RXK589825 SHG589825 SRC589825 TAY589825 TKU589825 TUQ589825 UEM589825 UOI589825 UYE589825 VIA589825 VRW589825 WBS589825 WLO589825 WVK589825 C655361 IY655361 SU655361 ACQ655361 AMM655361 AWI655361 BGE655361 BQA655361 BZW655361 CJS655361 CTO655361 DDK655361 DNG655361 DXC655361 EGY655361 EQU655361 FAQ655361 FKM655361 FUI655361 GEE655361 GOA655361 GXW655361 HHS655361 HRO655361 IBK655361 ILG655361 IVC655361 JEY655361 JOU655361 JYQ655361 KIM655361 KSI655361 LCE655361 LMA655361 LVW655361 MFS655361 MPO655361 MZK655361 NJG655361 NTC655361 OCY655361 OMU655361 OWQ655361 PGM655361 PQI655361 QAE655361 QKA655361 QTW655361 RDS655361 RNO655361 RXK655361 SHG655361 SRC655361 TAY655361 TKU655361 TUQ655361 UEM655361 UOI655361 UYE655361 VIA655361 VRW655361 WBS655361 WLO655361 WVK655361 C720897 IY720897 SU720897 ACQ720897 AMM720897 AWI720897 BGE720897 BQA720897 BZW720897 CJS720897 CTO720897 DDK720897 DNG720897 DXC720897 EGY720897 EQU720897 FAQ720897 FKM720897 FUI720897 GEE720897 GOA720897 GXW720897 HHS720897 HRO720897 IBK720897 ILG720897 IVC720897 JEY720897 JOU720897 JYQ720897 KIM720897 KSI720897 LCE720897 LMA720897 LVW720897 MFS720897 MPO720897 MZK720897 NJG720897 NTC720897 OCY720897 OMU720897 OWQ720897 PGM720897 PQI720897 QAE720897 QKA720897 QTW720897 RDS720897 RNO720897 RXK720897 SHG720897 SRC720897 TAY720897 TKU720897 TUQ720897 UEM720897 UOI720897 UYE720897 VIA720897 VRW720897 WBS720897 WLO720897 WVK720897 C786433 IY786433 SU786433 ACQ786433 AMM786433 AWI786433 BGE786433 BQA786433 BZW786433 CJS786433 CTO786433 DDK786433 DNG786433 DXC786433 EGY786433 EQU786433 FAQ786433 FKM786433 FUI786433 GEE786433 GOA786433 GXW786433 HHS786433 HRO786433 IBK786433 ILG786433 IVC786433 JEY786433 JOU786433 JYQ786433 KIM786433 KSI786433 LCE786433 LMA786433 LVW786433 MFS786433 MPO786433 MZK786433 NJG786433 NTC786433 OCY786433 OMU786433 OWQ786433 PGM786433 PQI786433 QAE786433 QKA786433 QTW786433 RDS786433 RNO786433 RXK786433 SHG786433 SRC786433 TAY786433 TKU786433 TUQ786433 UEM786433 UOI786433 UYE786433 VIA786433 VRW786433 WBS786433 WLO786433 WVK786433 C851969 IY851969 SU851969 ACQ851969 AMM851969 AWI851969 BGE851969 BQA851969 BZW851969 CJS851969 CTO851969 DDK851969 DNG851969 DXC851969 EGY851969 EQU851969 FAQ851969 FKM851969 FUI851969 GEE851969 GOA851969 GXW851969 HHS851969 HRO851969 IBK851969 ILG851969 IVC851969 JEY851969 JOU851969 JYQ851969 KIM851969 KSI851969 LCE851969 LMA851969 LVW851969 MFS851969 MPO851969 MZK851969 NJG851969 NTC851969 OCY851969 OMU851969 OWQ851969 PGM851969 PQI851969 QAE851969 QKA851969 QTW851969 RDS851969 RNO851969 RXK851969 SHG851969 SRC851969 TAY851969 TKU851969 TUQ851969 UEM851969 UOI851969 UYE851969 VIA851969 VRW851969 WBS851969 WLO851969 WVK851969 C917505 IY917505 SU917505 ACQ917505 AMM917505 AWI917505 BGE917505 BQA917505 BZW917505 CJS917505 CTO917505 DDK917505 DNG917505 DXC917505 EGY917505 EQU917505 FAQ917505 FKM917505 FUI917505 GEE917505 GOA917505 GXW917505 HHS917505 HRO917505 IBK917505 ILG917505 IVC917505 JEY917505 JOU917505 JYQ917505 KIM917505 KSI917505 LCE917505 LMA917505 LVW917505 MFS917505 MPO917505 MZK917505 NJG917505 NTC917505 OCY917505 OMU917505 OWQ917505 PGM917505 PQI917505 QAE917505 QKA917505 QTW917505 RDS917505 RNO917505 RXK917505 SHG917505 SRC917505 TAY917505 TKU917505 TUQ917505 UEM917505 UOI917505 UYE917505 VIA917505 VRW917505 WBS917505 WLO917505 WVK917505 C983041 IY983041 SU983041 ACQ983041 AMM983041 AWI983041 BGE983041 BQA983041 BZW983041 CJS983041 CTO983041 DDK983041 DNG983041 DXC983041 EGY983041 EQU983041 FAQ983041 FKM983041 FUI983041 GEE983041 GOA983041 GXW983041 HHS983041 HRO983041 IBK983041 ILG983041 IVC983041 JEY983041 JOU983041 JYQ983041 KIM983041 KSI983041 LCE983041 LMA983041 LVW983041 MFS983041 MPO983041 MZK983041 NJG983041 NTC983041 OCY983041 OMU983041 OWQ983041 PGM983041 PQI983041 QAE983041 QKA983041 QTW983041 RDS983041 RNO983041 RXK983041 SHG983041 SRC983041 TAY983041 TKU983041 TUQ983041 UEM983041 UOI983041 UYE983041 VIA983041 VRW983041 WBS983041 WLO983041">
      <formula1>$B$101:$I$101</formula1>
    </dataValidation>
    <dataValidation type="list" allowBlank="1" showInputMessage="1" showErrorMessage="1" sqref="C1">
      <formula1>$B$101:$J$101</formula1>
    </dataValidation>
  </dataValidations>
  <pageMargins left="0.78740157499999996" right="0.78740157499999996" top="0.984251969" bottom="0.984251969" header="0.4921259845" footer="0.4921259845"/>
  <pageSetup paperSize="9"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18</vt:i4>
      </vt:variant>
    </vt:vector>
  </HeadingPairs>
  <TitlesOfParts>
    <vt:vector size="22" baseType="lpstr">
      <vt:lpstr>Variables</vt:lpstr>
      <vt:lpstr>BASE DE DONNEES</vt:lpstr>
      <vt:lpstr>Fiche Technique</vt:lpstr>
      <vt:lpstr>Images</vt:lpstr>
      <vt:lpstr>calibre</vt:lpstr>
      <vt:lpstr>conditionnement</vt:lpstr>
      <vt:lpstr>couleur</vt:lpstr>
      <vt:lpstr>elaboration</vt:lpstr>
      <vt:lpstr>floreaerobie</vt:lpstr>
      <vt:lpstr>goût</vt:lpstr>
      <vt:lpstr>lieusourcing</vt:lpstr>
      <vt:lpstr>marque</vt:lpstr>
      <vt:lpstr>modesurgelation</vt:lpstr>
      <vt:lpstr>nomproduit</vt:lpstr>
      <vt:lpstr>nomscientifique</vt:lpstr>
      <vt:lpstr>odeur</vt:lpstr>
      <vt:lpstr>origine</vt:lpstr>
      <vt:lpstr>sourcing</vt:lpstr>
      <vt:lpstr>tauxglacage</vt:lpstr>
      <vt:lpstr>technique</vt:lpstr>
      <vt:lpstr>texture</vt:lpstr>
      <vt:lpstr>'Fiche Technique'!Zone_d_impression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Amandine HUBCO</dc:creator>
  <cp:lastModifiedBy>Amandine HUBCO</cp:lastModifiedBy>
  <cp:lastPrinted>2015-11-12T13:44:30Z</cp:lastPrinted>
  <dcterms:created xsi:type="dcterms:W3CDTF">2015-10-29T14:02:07Z</dcterms:created>
  <dcterms:modified xsi:type="dcterms:W3CDTF">2015-11-20T15:26:43Z</dcterms:modified>
</cp:coreProperties>
</file>