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arnau\OneDrive\Bureau\"/>
    </mc:Choice>
  </mc:AlternateContent>
  <bookViews>
    <workbookView xWindow="-120" yWindow="-120" windowWidth="29040" windowHeight="17640" tabRatio="686"/>
  </bookViews>
  <sheets>
    <sheet name="2021" sheetId="4" r:id="rId1"/>
    <sheet name="Noms des employés" sheetId="16" r:id="rId2"/>
  </sheets>
  <definedNames>
    <definedName name="AnnéeCalendrier">'2021'!$AG$2</definedName>
    <definedName name="CléCongé">'2021'!$I$1</definedName>
    <definedName name="CléCongé1">'2021'!$I$1</definedName>
    <definedName name="CléMaladie">'2021'!$Q$1</definedName>
    <definedName name="CléPersonnalisée1">'2021'!$U$1</definedName>
    <definedName name="CléPersonnalisée2">'2021'!#REF!</definedName>
    <definedName name="CléPersonnel">'2021'!$M$1</definedName>
    <definedName name="ÉtiquetteCléCongé">'2021'!$K$1</definedName>
    <definedName name="ÉtiquetteCléMaladie">'2021'!$S$1</definedName>
    <definedName name="ÉtiquetteCléPersonnalisée1">'2021'!$V$1</definedName>
    <definedName name="ÉtiquetteCléPersonnalisée2">'2021'!#REF!</definedName>
    <definedName name="ÉtiquetteCléPersonnel">'2021'!$O$1</definedName>
    <definedName name="_xlnm.Print_Titles" localSheetId="0">'2021'!$2:$5</definedName>
    <definedName name="Nom_clé">'2021'!#REF!</definedName>
    <definedName name="NomMois" localSheetId="0">'2021'!$A$2</definedName>
    <definedName name="NomMois">'2021'!$A$17</definedName>
    <definedName name="Titre_Absence_Employé">'2021'!#REF!</definedName>
    <definedName name="Titre1">Janvier[[#Headers],[Colonne1]]</definedName>
    <definedName name="Titre10">#REF!</definedName>
    <definedName name="Titre11">#REF!</definedName>
    <definedName name="Titre12">#REF!</definedName>
    <definedName name="Titre2">Février[[#Headers],[Colonne2]]</definedName>
    <definedName name="Titre3">#REF!</definedName>
    <definedName name="Titre4">#REF!</definedName>
    <definedName name="Titre5">#REF!</definedName>
    <definedName name="Titre6">#REF!</definedName>
    <definedName name="Titre7">#REF!</definedName>
    <definedName name="Titre8">#REF!</definedName>
    <definedName name="Titre9">#REF!</definedName>
    <definedName name="TitreColonne13">NomEmployé[[#Headers],[Noms des employés]]</definedName>
    <definedName name="_xlnm.Print_Area" localSheetId="0">'2021'!$A$1:$AF$116</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63" i="4" l="1"/>
  <c r="C163" i="4"/>
  <c r="D163" i="4"/>
  <c r="E163" i="4"/>
  <c r="F163" i="4"/>
  <c r="G163" i="4"/>
  <c r="H163" i="4"/>
  <c r="I163" i="4"/>
  <c r="J163" i="4"/>
  <c r="K163" i="4"/>
  <c r="L163" i="4"/>
  <c r="M163" i="4"/>
  <c r="N163" i="4"/>
  <c r="O163" i="4"/>
  <c r="P163" i="4"/>
  <c r="Q163" i="4"/>
  <c r="R163" i="4"/>
  <c r="S163" i="4"/>
  <c r="T163" i="4"/>
  <c r="U163" i="4"/>
  <c r="V163" i="4"/>
  <c r="W163" i="4"/>
  <c r="X163" i="4"/>
  <c r="Y163" i="4"/>
  <c r="Z163" i="4"/>
  <c r="AA163" i="4"/>
  <c r="AB163" i="4"/>
  <c r="AC163" i="4"/>
  <c r="AD163" i="4"/>
  <c r="AE163" i="4"/>
  <c r="AF163" i="4"/>
  <c r="B149" i="4"/>
  <c r="C149" i="4"/>
  <c r="D149" i="4"/>
  <c r="E149" i="4"/>
  <c r="F149" i="4"/>
  <c r="G149" i="4"/>
  <c r="H149" i="4"/>
  <c r="I149" i="4"/>
  <c r="J149" i="4"/>
  <c r="K149" i="4"/>
  <c r="L149" i="4"/>
  <c r="M149" i="4"/>
  <c r="N149" i="4"/>
  <c r="O149" i="4"/>
  <c r="P149" i="4"/>
  <c r="Q149" i="4"/>
  <c r="R149" i="4"/>
  <c r="S149" i="4"/>
  <c r="T149" i="4"/>
  <c r="U149" i="4"/>
  <c r="V149" i="4"/>
  <c r="W149" i="4"/>
  <c r="X149" i="4"/>
  <c r="Y149" i="4"/>
  <c r="Z149" i="4"/>
  <c r="AA149" i="4"/>
  <c r="AB149" i="4"/>
  <c r="AC149" i="4"/>
  <c r="AD149" i="4"/>
  <c r="AE149" i="4"/>
  <c r="AF135" i="4"/>
  <c r="AE135" i="4"/>
  <c r="AD135" i="4"/>
  <c r="AC135" i="4"/>
  <c r="AB135" i="4"/>
  <c r="AA135" i="4"/>
  <c r="Z135" i="4"/>
  <c r="Y135" i="4"/>
  <c r="X135" i="4"/>
  <c r="W135" i="4"/>
  <c r="V135" i="4"/>
  <c r="U135" i="4"/>
  <c r="T135" i="4"/>
  <c r="S135" i="4"/>
  <c r="R135" i="4"/>
  <c r="Q135" i="4"/>
  <c r="P135" i="4"/>
  <c r="O135" i="4"/>
  <c r="N135" i="4"/>
  <c r="M135" i="4"/>
  <c r="L135" i="4"/>
  <c r="K135" i="4"/>
  <c r="J135" i="4"/>
  <c r="I135" i="4"/>
  <c r="H135" i="4"/>
  <c r="G135" i="4"/>
  <c r="F135" i="4"/>
  <c r="E135" i="4"/>
  <c r="D135" i="4"/>
  <c r="C135" i="4"/>
  <c r="B135" i="4"/>
  <c r="AE121" i="4"/>
  <c r="AD121" i="4"/>
  <c r="AC121" i="4"/>
  <c r="AB121" i="4"/>
  <c r="AA121" i="4"/>
  <c r="Z121" i="4"/>
  <c r="Y121" i="4"/>
  <c r="X121" i="4"/>
  <c r="W121" i="4"/>
  <c r="V121" i="4"/>
  <c r="U121" i="4"/>
  <c r="T121" i="4"/>
  <c r="S121" i="4"/>
  <c r="R121" i="4"/>
  <c r="Q121" i="4"/>
  <c r="P121" i="4"/>
  <c r="O121" i="4"/>
  <c r="N121" i="4"/>
  <c r="M121" i="4"/>
  <c r="L121" i="4"/>
  <c r="K121" i="4"/>
  <c r="J121" i="4"/>
  <c r="I121" i="4"/>
  <c r="H121" i="4"/>
  <c r="G121" i="4"/>
  <c r="F121" i="4"/>
  <c r="E121" i="4"/>
  <c r="D121" i="4"/>
  <c r="C121" i="4"/>
  <c r="B121" i="4"/>
  <c r="AF107" i="4"/>
  <c r="AE107" i="4"/>
  <c r="AD107" i="4"/>
  <c r="AC107" i="4"/>
  <c r="AB107" i="4"/>
  <c r="AA107" i="4"/>
  <c r="Z107" i="4"/>
  <c r="Y107" i="4"/>
  <c r="X107" i="4"/>
  <c r="W107" i="4"/>
  <c r="V107" i="4"/>
  <c r="U107" i="4"/>
  <c r="T107" i="4"/>
  <c r="S107" i="4"/>
  <c r="R107" i="4"/>
  <c r="Q107" i="4"/>
  <c r="P107" i="4"/>
  <c r="O107" i="4"/>
  <c r="N107" i="4"/>
  <c r="M107" i="4"/>
  <c r="L107" i="4"/>
  <c r="K107" i="4"/>
  <c r="J107" i="4"/>
  <c r="I107" i="4"/>
  <c r="H107" i="4"/>
  <c r="G107" i="4"/>
  <c r="F107" i="4"/>
  <c r="E107" i="4"/>
  <c r="D107" i="4"/>
  <c r="C107" i="4"/>
  <c r="B107" i="4"/>
  <c r="AF92" i="4"/>
  <c r="AE92" i="4"/>
  <c r="AD92" i="4"/>
  <c r="AC92" i="4"/>
  <c r="AB92" i="4"/>
  <c r="AA92" i="4"/>
  <c r="Z92" i="4"/>
  <c r="Y92" i="4"/>
  <c r="X92" i="4"/>
  <c r="W92" i="4"/>
  <c r="V92" i="4"/>
  <c r="U92" i="4"/>
  <c r="T92" i="4"/>
  <c r="S92" i="4"/>
  <c r="R92" i="4"/>
  <c r="Q92" i="4"/>
  <c r="P92" i="4"/>
  <c r="O92" i="4"/>
  <c r="N92" i="4"/>
  <c r="M92" i="4"/>
  <c r="L92" i="4"/>
  <c r="K92" i="4"/>
  <c r="J92" i="4"/>
  <c r="I92" i="4"/>
  <c r="H92" i="4"/>
  <c r="G92" i="4"/>
  <c r="F92" i="4"/>
  <c r="E92" i="4"/>
  <c r="D92" i="4"/>
  <c r="C92" i="4"/>
  <c r="B92" i="4"/>
  <c r="AE77" i="4"/>
  <c r="AD77" i="4"/>
  <c r="AC77" i="4"/>
  <c r="AB77" i="4"/>
  <c r="AA77" i="4"/>
  <c r="Z77" i="4"/>
  <c r="Y77" i="4"/>
  <c r="X77" i="4"/>
  <c r="W77" i="4"/>
  <c r="V77" i="4"/>
  <c r="U77" i="4"/>
  <c r="T77" i="4"/>
  <c r="S77" i="4"/>
  <c r="R77" i="4"/>
  <c r="Q77" i="4"/>
  <c r="P77" i="4"/>
  <c r="O77" i="4"/>
  <c r="N77" i="4"/>
  <c r="M77" i="4"/>
  <c r="L77" i="4"/>
  <c r="K77" i="4"/>
  <c r="J77" i="4"/>
  <c r="I77" i="4"/>
  <c r="H77" i="4"/>
  <c r="G77" i="4"/>
  <c r="F77" i="4"/>
  <c r="E77" i="4"/>
  <c r="D77" i="4"/>
  <c r="C77" i="4"/>
  <c r="B77" i="4"/>
  <c r="AF63" i="4"/>
  <c r="AE63" i="4"/>
  <c r="AD63" i="4"/>
  <c r="AC63" i="4"/>
  <c r="AB63" i="4"/>
  <c r="AA63" i="4"/>
  <c r="Z63" i="4"/>
  <c r="Y63" i="4"/>
  <c r="X63" i="4"/>
  <c r="W63" i="4"/>
  <c r="V63" i="4"/>
  <c r="U63" i="4"/>
  <c r="T63" i="4"/>
  <c r="S63" i="4"/>
  <c r="R63" i="4"/>
  <c r="Q63" i="4"/>
  <c r="P63" i="4"/>
  <c r="O63" i="4"/>
  <c r="N63" i="4"/>
  <c r="M63" i="4"/>
  <c r="L63" i="4"/>
  <c r="K63" i="4"/>
  <c r="J63" i="4"/>
  <c r="I63" i="4"/>
  <c r="H63" i="4"/>
  <c r="G63" i="4"/>
  <c r="F63" i="4"/>
  <c r="E63" i="4"/>
  <c r="D63" i="4"/>
  <c r="C63" i="4"/>
  <c r="B63" i="4"/>
  <c r="AE49" i="4"/>
  <c r="AD49" i="4"/>
  <c r="AC49" i="4"/>
  <c r="AB49" i="4"/>
  <c r="AA49" i="4"/>
  <c r="Z49" i="4"/>
  <c r="Y49" i="4"/>
  <c r="X49" i="4"/>
  <c r="W49" i="4"/>
  <c r="V49" i="4"/>
  <c r="U49" i="4"/>
  <c r="T49" i="4"/>
  <c r="S49" i="4"/>
  <c r="R49" i="4"/>
  <c r="Q49" i="4"/>
  <c r="P49" i="4"/>
  <c r="O49" i="4"/>
  <c r="N49" i="4"/>
  <c r="M49" i="4"/>
  <c r="L49" i="4"/>
  <c r="K49" i="4"/>
  <c r="J49" i="4"/>
  <c r="I49" i="4"/>
  <c r="H49" i="4"/>
  <c r="G49" i="4"/>
  <c r="F49" i="4"/>
  <c r="E49" i="4"/>
  <c r="D49" i="4"/>
  <c r="C49" i="4"/>
  <c r="B49" i="4"/>
  <c r="AF34" i="4"/>
  <c r="AE34" i="4"/>
  <c r="AD34" i="4"/>
  <c r="AC34" i="4"/>
  <c r="AB34" i="4"/>
  <c r="AA34" i="4"/>
  <c r="Z34" i="4"/>
  <c r="Y34" i="4"/>
  <c r="X34" i="4"/>
  <c r="W34" i="4"/>
  <c r="V34" i="4"/>
  <c r="U34" i="4"/>
  <c r="T34" i="4"/>
  <c r="S34" i="4"/>
  <c r="R34" i="4"/>
  <c r="Q34" i="4"/>
  <c r="P34" i="4"/>
  <c r="O34" i="4"/>
  <c r="N34" i="4"/>
  <c r="M34" i="4"/>
  <c r="L34" i="4"/>
  <c r="K34" i="4"/>
  <c r="J34" i="4"/>
  <c r="I34" i="4"/>
  <c r="H34" i="4"/>
  <c r="G34" i="4"/>
  <c r="F34" i="4"/>
  <c r="E34" i="4"/>
  <c r="D34" i="4"/>
  <c r="C34" i="4"/>
  <c r="B34" i="4"/>
  <c r="AD20" i="4"/>
  <c r="AC20" i="4"/>
  <c r="AB20" i="4"/>
  <c r="AA20" i="4"/>
  <c r="Z20" i="4"/>
  <c r="Y20" i="4"/>
  <c r="X20" i="4"/>
  <c r="W20" i="4"/>
  <c r="V20" i="4"/>
  <c r="U20" i="4"/>
  <c r="T20" i="4"/>
  <c r="S20" i="4"/>
  <c r="R20" i="4"/>
  <c r="Q20" i="4"/>
  <c r="P20" i="4"/>
  <c r="O20" i="4"/>
  <c r="N20" i="4"/>
  <c r="M20" i="4"/>
  <c r="L20" i="4"/>
  <c r="K20" i="4"/>
  <c r="J20" i="4"/>
  <c r="I20" i="4"/>
  <c r="H20" i="4"/>
  <c r="G20" i="4"/>
  <c r="F20" i="4"/>
  <c r="E20" i="4"/>
  <c r="D20" i="4"/>
  <c r="C20" i="4"/>
  <c r="B20" i="4"/>
  <c r="AF4" i="4"/>
  <c r="AE4" i="4"/>
  <c r="AD4" i="4"/>
  <c r="AC4" i="4"/>
  <c r="AB4" i="4"/>
  <c r="AA4" i="4"/>
  <c r="Z4" i="4"/>
  <c r="Y4" i="4"/>
  <c r="X4" i="4"/>
  <c r="W4" i="4"/>
  <c r="V4" i="4"/>
  <c r="U4" i="4"/>
  <c r="T4" i="4"/>
  <c r="S4" i="4"/>
  <c r="R4" i="4"/>
  <c r="Q4" i="4"/>
  <c r="P4" i="4"/>
  <c r="O4" i="4"/>
  <c r="N4" i="4"/>
  <c r="M4" i="4"/>
  <c r="L4" i="4"/>
  <c r="K4" i="4"/>
  <c r="J4" i="4"/>
  <c r="I4" i="4"/>
  <c r="H4" i="4"/>
  <c r="G4" i="4"/>
  <c r="F4" i="4"/>
  <c r="E4" i="4"/>
  <c r="D4" i="4"/>
  <c r="C4" i="4"/>
  <c r="B4" i="4"/>
</calcChain>
</file>

<file path=xl/sharedStrings.xml><?xml version="1.0" encoding="utf-8"?>
<sst xmlns="http://schemas.openxmlformats.org/spreadsheetml/2006/main" count="657" uniqueCount="123">
  <si>
    <t>1</t>
  </si>
  <si>
    <t>2</t>
  </si>
  <si>
    <t>3</t>
  </si>
  <si>
    <t>4</t>
  </si>
  <si>
    <t>5</t>
  </si>
  <si>
    <t>6</t>
  </si>
  <si>
    <t>7</t>
  </si>
  <si>
    <t>8</t>
  </si>
  <si>
    <t>9</t>
  </si>
  <si>
    <t>Maladie</t>
  </si>
  <si>
    <t>10</t>
  </si>
  <si>
    <t>11</t>
  </si>
  <si>
    <t>12</t>
  </si>
  <si>
    <t>13</t>
  </si>
  <si>
    <t>14</t>
  </si>
  <si>
    <t>15</t>
  </si>
  <si>
    <t>16</t>
  </si>
  <si>
    <t>17</t>
  </si>
  <si>
    <t>18</t>
  </si>
  <si>
    <t>19</t>
  </si>
  <si>
    <t>20</t>
  </si>
  <si>
    <t>21</t>
  </si>
  <si>
    <t>22</t>
  </si>
  <si>
    <t>23</t>
  </si>
  <si>
    <t>24</t>
  </si>
  <si>
    <t>25</t>
  </si>
  <si>
    <t>26</t>
  </si>
  <si>
    <t>27</t>
  </si>
  <si>
    <t>28</t>
  </si>
  <si>
    <t>29</t>
  </si>
  <si>
    <t>30</t>
  </si>
  <si>
    <t>31</t>
  </si>
  <si>
    <t xml:space="preserve"> </t>
  </si>
  <si>
    <t xml:space="preserve">  </t>
  </si>
  <si>
    <t>Noms des employés</t>
  </si>
  <si>
    <t>ARNAUD</t>
  </si>
  <si>
    <t>JEROME</t>
  </si>
  <si>
    <t>CEDRIC</t>
  </si>
  <si>
    <t>SEBASTIEN</t>
  </si>
  <si>
    <t>LAKHDAR</t>
  </si>
  <si>
    <t>JANVIER</t>
  </si>
  <si>
    <t>MA</t>
  </si>
  <si>
    <t>CP</t>
  </si>
  <si>
    <t xml:space="preserve">CONGE </t>
  </si>
  <si>
    <t>RTT</t>
  </si>
  <si>
    <t>D</t>
  </si>
  <si>
    <t>DEMI JOURNEE</t>
  </si>
  <si>
    <t>REPOS</t>
  </si>
  <si>
    <t>Colonne1</t>
  </si>
  <si>
    <t>Colonne2</t>
  </si>
  <si>
    <t>FEVRIER</t>
  </si>
  <si>
    <t>0</t>
  </si>
  <si>
    <t>MARS</t>
  </si>
  <si>
    <t>AVRIL</t>
  </si>
  <si>
    <t>MALADIE</t>
  </si>
  <si>
    <t>MAI</t>
  </si>
  <si>
    <t>S 17</t>
  </si>
  <si>
    <t>JUIN</t>
  </si>
  <si>
    <t>S26</t>
  </si>
  <si>
    <t>S1</t>
  </si>
  <si>
    <t>S2</t>
  </si>
  <si>
    <t>S3</t>
  </si>
  <si>
    <t>S4</t>
  </si>
  <si>
    <t>S5</t>
  </si>
  <si>
    <t>S6</t>
  </si>
  <si>
    <t>S7</t>
  </si>
  <si>
    <t>S8</t>
  </si>
  <si>
    <t>S9</t>
  </si>
  <si>
    <t>S10</t>
  </si>
  <si>
    <t>S11</t>
  </si>
  <si>
    <t>S12</t>
  </si>
  <si>
    <t>S13</t>
  </si>
  <si>
    <t>S14</t>
  </si>
  <si>
    <t>S15</t>
  </si>
  <si>
    <t>S16</t>
  </si>
  <si>
    <t>S17</t>
  </si>
  <si>
    <t>S18</t>
  </si>
  <si>
    <t>S19</t>
  </si>
  <si>
    <t>S20</t>
  </si>
  <si>
    <t>S21</t>
  </si>
  <si>
    <t>S22</t>
  </si>
  <si>
    <t>S23</t>
  </si>
  <si>
    <t>S25</t>
  </si>
  <si>
    <t>S27</t>
  </si>
  <si>
    <t>S28</t>
  </si>
  <si>
    <t>S29</t>
  </si>
  <si>
    <t>S30</t>
  </si>
  <si>
    <t>JUILLET</t>
  </si>
  <si>
    <t>AOUT</t>
  </si>
  <si>
    <t>S31</t>
  </si>
  <si>
    <t>S32</t>
  </si>
  <si>
    <t>S33</t>
  </si>
  <si>
    <t>S34</t>
  </si>
  <si>
    <t>S35</t>
  </si>
  <si>
    <t>S36</t>
  </si>
  <si>
    <t>S53</t>
  </si>
  <si>
    <t>S37</t>
  </si>
  <si>
    <t>S38</t>
  </si>
  <si>
    <t>S39</t>
  </si>
  <si>
    <t>S40</t>
  </si>
  <si>
    <t>SEPTEMBRE</t>
  </si>
  <si>
    <t>OCTOBRE</t>
  </si>
  <si>
    <t>S41</t>
  </si>
  <si>
    <t>S42</t>
  </si>
  <si>
    <t>S43</t>
  </si>
  <si>
    <t>S44</t>
  </si>
  <si>
    <t>NOVEMBRE</t>
  </si>
  <si>
    <t>S45</t>
  </si>
  <si>
    <t>S46</t>
  </si>
  <si>
    <t>S47</t>
  </si>
  <si>
    <t>DECEMBRE</t>
  </si>
  <si>
    <t>S48</t>
  </si>
  <si>
    <t>S49</t>
  </si>
  <si>
    <t>S50</t>
  </si>
  <si>
    <t>S51</t>
  </si>
  <si>
    <t>S52</t>
  </si>
  <si>
    <t>INTERIM 1</t>
  </si>
  <si>
    <t>INTERIM 2</t>
  </si>
  <si>
    <t>INTERIM 3</t>
  </si>
  <si>
    <t>année :</t>
  </si>
  <si>
    <t>TICKET</t>
  </si>
  <si>
    <t>VACANCES SCOLAIRE</t>
  </si>
  <si>
    <t>NOEL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</si>
</sst>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0;0;"/>
  </numFmts>
  <fonts count="26"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name val="Calibri"/>
      <family val="2"/>
      <scheme val="minor"/>
    </font>
    <font>
      <b/>
      <sz val="18"/>
      <name val="Calibri"/>
      <family val="2"/>
      <scheme val="minor"/>
    </font>
    <font>
      <b/>
      <sz val="12"/>
      <name val="Calibri"/>
      <family val="2"/>
      <scheme val="minor"/>
    </font>
    <font>
      <b/>
      <sz val="18"/>
      <color theme="0"/>
      <name val="Calibri"/>
      <family val="2"/>
      <scheme val="minor"/>
    </font>
    <font>
      <b/>
      <sz val="18"/>
      <color theme="1"/>
      <name val="Calibri"/>
      <family val="2"/>
      <scheme val="minor"/>
    </font>
    <font>
      <b/>
      <sz val="12"/>
      <color theme="1"/>
      <name val="Calibri"/>
      <family val="2"/>
      <scheme val="minor"/>
    </font>
    <font>
      <sz val="12"/>
      <name val="Calibri"/>
      <family val="2"/>
      <scheme val="minor"/>
    </font>
  </fonts>
  <fills count="38">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5" tint="0.79998168889431442"/>
        <bgColor indexed="65"/>
      </patternFill>
    </fill>
    <fill>
      <patternFill patternType="solid">
        <fgColor theme="5"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rgb="FFFF0000"/>
        <bgColor indexed="64"/>
      </patternFill>
    </fill>
    <fill>
      <patternFill patternType="solid">
        <fgColor theme="0"/>
        <bgColor indexed="64"/>
      </patternFill>
    </fill>
    <fill>
      <patternFill patternType="solid">
        <fgColor theme="0" tint="-0.499984740745262"/>
        <bgColor indexed="64"/>
      </patternFill>
    </fill>
    <fill>
      <patternFill patternType="solid">
        <fgColor theme="9"/>
        <bgColor indexed="64"/>
      </patternFill>
    </fill>
    <fill>
      <patternFill patternType="solid">
        <fgColor rgb="FF00B0F0"/>
        <bgColor indexed="64"/>
      </patternFill>
    </fill>
  </fills>
  <borders count="34">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theme="0"/>
      </left>
      <right style="thin">
        <color theme="0"/>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theme="0"/>
      </right>
      <top style="thin">
        <color indexed="64"/>
      </top>
      <bottom style="thin">
        <color indexed="64"/>
      </bottom>
      <diagonal/>
    </border>
    <border>
      <left style="thin">
        <color theme="0"/>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style="thin">
        <color theme="0"/>
      </right>
      <top/>
      <bottom style="thin">
        <color theme="0"/>
      </bottom>
      <diagonal/>
    </border>
    <border>
      <left style="thin">
        <color theme="0"/>
      </left>
      <right style="thin">
        <color theme="0"/>
      </right>
      <top style="thin">
        <color theme="0"/>
      </top>
      <bottom/>
      <diagonal/>
    </border>
    <border>
      <left style="thin">
        <color theme="0"/>
      </left>
      <right style="thin">
        <color theme="0"/>
      </right>
      <top style="thin">
        <color indexed="64"/>
      </top>
      <bottom style="thin">
        <color indexed="64"/>
      </bottom>
      <diagonal/>
    </border>
    <border>
      <left style="thin">
        <color theme="0"/>
      </left>
      <right style="thin">
        <color theme="0"/>
      </right>
      <top/>
      <bottom style="thin">
        <color theme="0"/>
      </bottom>
      <diagonal/>
    </border>
    <border>
      <left/>
      <right/>
      <top/>
      <bottom style="thin">
        <color theme="0"/>
      </bottom>
      <diagonal/>
    </border>
    <border>
      <left/>
      <right/>
      <top style="thin">
        <color theme="0"/>
      </top>
      <bottom style="thin">
        <color theme="0"/>
      </bottom>
      <diagonal/>
    </border>
    <border>
      <left/>
      <right style="thin">
        <color theme="0"/>
      </right>
      <top/>
      <bottom/>
      <diagonal/>
    </border>
    <border>
      <left/>
      <right style="thin">
        <color theme="0"/>
      </right>
      <top style="thin">
        <color theme="0"/>
      </top>
      <bottom style="thin">
        <color theme="0"/>
      </bottom>
      <diagonal/>
    </border>
    <border>
      <left/>
      <right/>
      <top style="thin">
        <color theme="0"/>
      </top>
      <bottom/>
      <diagonal/>
    </border>
    <border>
      <left style="thin">
        <color indexed="64"/>
      </left>
      <right/>
      <top/>
      <bottom style="thin">
        <color indexed="64"/>
      </bottom>
      <diagonal/>
    </border>
    <border>
      <left/>
      <right style="thin">
        <color indexed="64"/>
      </right>
      <top/>
      <bottom style="thin">
        <color theme="0"/>
      </bottom>
      <diagonal/>
    </border>
    <border>
      <left/>
      <right style="thin">
        <color indexed="64"/>
      </right>
      <top style="thin">
        <color theme="0"/>
      </top>
      <bottom style="thin">
        <color indexed="64"/>
      </bottom>
      <diagonal/>
    </border>
    <border>
      <left style="thin">
        <color indexed="64"/>
      </left>
      <right style="thin">
        <color indexed="64"/>
      </right>
      <top style="thin">
        <color theme="0"/>
      </top>
      <bottom style="thin">
        <color indexed="64"/>
      </bottom>
      <diagonal/>
    </border>
  </borders>
  <cellStyleXfs count="49">
    <xf numFmtId="0" fontId="0" fillId="0" borderId="0">
      <alignment horizontal="left" vertical="center"/>
    </xf>
    <xf numFmtId="0" fontId="6" fillId="0" borderId="0" applyNumberFormat="0" applyFill="0" applyBorder="0" applyProtection="0">
      <alignment vertical="top"/>
    </xf>
    <xf numFmtId="0" fontId="4" fillId="0" borderId="0" applyNumberFormat="0" applyFill="0" applyBorder="0" applyProtection="0">
      <alignment vertical="top"/>
    </xf>
    <xf numFmtId="0" fontId="5" fillId="2" borderId="0" applyNumberFormat="0" applyBorder="0" applyProtection="0">
      <alignment horizontal="center" vertical="center"/>
    </xf>
    <xf numFmtId="0" fontId="2" fillId="20" borderId="0" applyNumberFormat="0" applyProtection="0">
      <alignment horizontal="right" vertical="center" indent="1"/>
    </xf>
    <xf numFmtId="0" fontId="1" fillId="0" borderId="0" applyNumberFormat="0" applyFill="0" applyBorder="0" applyProtection="0">
      <alignment horizontal="left" vertical="center" indent="2"/>
    </xf>
    <xf numFmtId="0" fontId="3"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3"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3"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2" fillId="10" borderId="0" applyNumberFormat="0" applyBorder="0" applyAlignment="0" applyProtection="0"/>
    <xf numFmtId="0" fontId="3"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7" fillId="0" borderId="0">
      <alignment horizontal="center"/>
    </xf>
    <xf numFmtId="165"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9" fillId="21" borderId="0" applyNumberFormat="0" applyBorder="0" applyAlignment="0" applyProtection="0"/>
    <xf numFmtId="0" fontId="10" fillId="22" borderId="0" applyNumberFormat="0" applyBorder="0" applyAlignment="0" applyProtection="0"/>
    <xf numFmtId="0" fontId="11" fillId="23" borderId="0" applyNumberFormat="0" applyBorder="0" applyAlignment="0" applyProtection="0"/>
    <xf numFmtId="0" fontId="12" fillId="24" borderId="1" applyNumberFormat="0" applyAlignment="0" applyProtection="0"/>
    <xf numFmtId="0" fontId="13" fillId="25" borderId="2" applyNumberFormat="0" applyAlignment="0" applyProtection="0"/>
    <xf numFmtId="0" fontId="14" fillId="25" borderId="1" applyNumberFormat="0" applyAlignment="0" applyProtection="0"/>
    <xf numFmtId="0" fontId="15" fillId="0" borderId="3" applyNumberFormat="0" applyFill="0" applyAlignment="0" applyProtection="0"/>
    <xf numFmtId="0" fontId="16" fillId="26" borderId="4" applyNumberFormat="0" applyAlignment="0" applyProtection="0"/>
    <xf numFmtId="0" fontId="17" fillId="0" borderId="0" applyNumberFormat="0" applyFill="0" applyBorder="0" applyAlignment="0" applyProtection="0"/>
    <xf numFmtId="0" fontId="1" fillId="27" borderId="5" applyNumberFormat="0" applyFont="0" applyAlignment="0" applyProtection="0"/>
    <xf numFmtId="0" fontId="18" fillId="0" borderId="0" applyNumberFormat="0" applyFill="0" applyBorder="0" applyAlignment="0" applyProtection="0"/>
    <xf numFmtId="0" fontId="1" fillId="28" borderId="0" applyNumberFormat="0" applyBorder="0" applyAlignment="0" applyProtection="0"/>
    <xf numFmtId="0" fontId="1" fillId="29" borderId="0" applyNumberFormat="0" applyBorder="0" applyAlignment="0" applyProtection="0"/>
    <xf numFmtId="0" fontId="3"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31">
    <xf numFmtId="0" fontId="0" fillId="0" borderId="0" xfId="0">
      <alignment horizontal="left" vertical="center"/>
    </xf>
    <xf numFmtId="0" fontId="0" fillId="0" borderId="0" xfId="0" applyAlignment="1" applyProtection="1">
      <alignment horizontal="center" vertical="center"/>
    </xf>
    <xf numFmtId="0" fontId="0" fillId="0" borderId="0" xfId="0" applyFont="1" applyFill="1" applyBorder="1" applyAlignment="1" applyProtection="1">
      <alignment horizontal="center" vertical="center"/>
    </xf>
    <xf numFmtId="0" fontId="0" fillId="0" borderId="0" xfId="0" applyProtection="1">
      <alignment horizontal="left" vertical="center"/>
    </xf>
    <xf numFmtId="166" fontId="0" fillId="0" borderId="0" xfId="0" applyNumberFormat="1" applyFont="1" applyFill="1" applyBorder="1" applyAlignment="1" applyProtection="1">
      <alignment horizontal="center" vertical="center"/>
    </xf>
    <xf numFmtId="0" fontId="0" fillId="0" borderId="0" xfId="0" applyFont="1" applyFill="1" applyBorder="1" applyAlignment="1" applyProtection="1">
      <alignment horizontal="left" vertical="center" indent="1"/>
    </xf>
    <xf numFmtId="0" fontId="6" fillId="0" borderId="0" xfId="1">
      <alignment vertical="top"/>
    </xf>
    <xf numFmtId="0" fontId="8" fillId="0" borderId="0" xfId="0" applyFont="1" applyFill="1" applyBorder="1" applyAlignment="1" applyProtection="1">
      <alignment horizontal="center" vertical="center"/>
    </xf>
    <xf numFmtId="0" fontId="0" fillId="0" borderId="0" xfId="26" applyFont="1">
      <alignment horizontal="left" vertical="center" wrapText="1" indent="2"/>
    </xf>
    <xf numFmtId="0" fontId="7" fillId="0" borderId="0" xfId="27">
      <alignment horizontal="center"/>
    </xf>
    <xf numFmtId="0" fontId="5" fillId="34" borderId="0" xfId="3" applyFill="1" applyProtection="1">
      <alignment horizontal="center" vertical="center"/>
    </xf>
    <xf numFmtId="0" fontId="1" fillId="34" borderId="0" xfId="21" applyFill="1" applyBorder="1" applyAlignment="1" applyProtection="1">
      <alignment horizontal="left" vertical="center" indent="1"/>
    </xf>
    <xf numFmtId="0" fontId="19" fillId="34" borderId="8" xfId="0" applyFont="1" applyFill="1" applyBorder="1" applyAlignment="1" applyProtection="1">
      <alignment horizontal="center" vertical="center"/>
    </xf>
    <xf numFmtId="0" fontId="0" fillId="0" borderId="8" xfId="0" applyBorder="1" applyAlignment="1" applyProtection="1">
      <alignment horizontal="center" vertical="center"/>
    </xf>
    <xf numFmtId="0" fontId="19" fillId="34" borderId="9" xfId="0" applyFont="1" applyFill="1" applyBorder="1" applyAlignment="1" applyProtection="1">
      <alignment horizontal="center" vertical="center"/>
    </xf>
    <xf numFmtId="0" fontId="0" fillId="34" borderId="8" xfId="0" applyFont="1" applyFill="1" applyBorder="1" applyAlignment="1" applyProtection="1">
      <alignment horizontal="center" vertical="center"/>
    </xf>
    <xf numFmtId="0" fontId="1" fillId="0" borderId="8" xfId="26" applyFill="1" applyBorder="1">
      <alignment horizontal="left" vertical="center" wrapText="1" indent="2"/>
    </xf>
    <xf numFmtId="0" fontId="0" fillId="0" borderId="8" xfId="26" applyFont="1" applyFill="1" applyBorder="1">
      <alignment horizontal="left" vertical="center" wrapText="1" indent="2"/>
    </xf>
    <xf numFmtId="0" fontId="0" fillId="0" borderId="8" xfId="26" applyFont="1" applyFill="1" applyBorder="1" applyAlignment="1">
      <alignment horizontal="left" vertical="center" wrapText="1" indent="2"/>
    </xf>
    <xf numFmtId="0" fontId="7" fillId="0" borderId="0" xfId="27" applyBorder="1">
      <alignment horizontal="center"/>
    </xf>
    <xf numFmtId="0" fontId="0" fillId="34" borderId="0" xfId="0" applyFill="1" applyProtection="1">
      <alignment horizontal="left" vertical="center"/>
    </xf>
    <xf numFmtId="0" fontId="19" fillId="35" borderId="9" xfId="0" applyFont="1" applyFill="1" applyBorder="1" applyAlignment="1" applyProtection="1">
      <alignment horizontal="center" vertical="center"/>
    </xf>
    <xf numFmtId="0" fontId="0" fillId="35" borderId="8" xfId="0" applyFont="1" applyFill="1" applyBorder="1" applyAlignment="1" applyProtection="1">
      <alignment horizontal="center" vertical="center"/>
    </xf>
    <xf numFmtId="0" fontId="19" fillId="0" borderId="0" xfId="27" applyFont="1" applyProtection="1">
      <alignment horizontal="center"/>
    </xf>
    <xf numFmtId="0" fontId="1" fillId="34" borderId="7" xfId="21" applyFill="1" applyBorder="1" applyAlignment="1" applyProtection="1">
      <alignment horizontal="left" vertical="center"/>
    </xf>
    <xf numFmtId="0" fontId="20" fillId="34" borderId="8" xfId="3" applyFont="1" applyFill="1" applyBorder="1" applyProtection="1">
      <alignment horizontal="center" vertical="center"/>
    </xf>
    <xf numFmtId="0" fontId="2" fillId="15" borderId="8" xfId="12" applyBorder="1" applyAlignment="1" applyProtection="1">
      <alignment horizontal="center" vertical="center"/>
    </xf>
    <xf numFmtId="0" fontId="2" fillId="10" borderId="8" xfId="19" applyBorder="1" applyAlignment="1" applyProtection="1">
      <alignment horizontal="center" vertical="center"/>
    </xf>
    <xf numFmtId="0" fontId="0" fillId="2" borderId="8" xfId="21" applyFont="1" applyBorder="1" applyAlignment="1" applyProtection="1">
      <alignment horizontal="center" vertical="center"/>
    </xf>
    <xf numFmtId="0" fontId="2" fillId="13" borderId="8" xfId="23" applyBorder="1" applyAlignment="1" applyProtection="1">
      <alignment horizontal="center" vertical="center"/>
    </xf>
    <xf numFmtId="166" fontId="2" fillId="9" borderId="8" xfId="8" applyNumberFormat="1" applyFont="1" applyBorder="1" applyAlignment="1" applyProtection="1">
      <alignment horizontal="center" vertical="center"/>
    </xf>
    <xf numFmtId="0" fontId="1" fillId="2" borderId="8" xfId="21" applyBorder="1" applyAlignment="1" applyProtection="1">
      <alignment horizontal="center" vertical="center"/>
    </xf>
    <xf numFmtId="0" fontId="0" fillId="2" borderId="10" xfId="21" applyFont="1" applyBorder="1" applyAlignment="1" applyProtection="1">
      <alignment horizontal="center" vertical="center"/>
    </xf>
    <xf numFmtId="0" fontId="0" fillId="2" borderId="11" xfId="21" applyFont="1" applyBorder="1" applyAlignment="1" applyProtection="1">
      <alignment horizontal="center" vertical="center"/>
    </xf>
    <xf numFmtId="0" fontId="0" fillId="2" borderId="12" xfId="21" applyFont="1" applyBorder="1" applyAlignment="1" applyProtection="1">
      <alignment horizontal="center" vertical="center"/>
    </xf>
    <xf numFmtId="0" fontId="0" fillId="0" borderId="8" xfId="0" applyFont="1" applyFill="1" applyBorder="1" applyAlignment="1" applyProtection="1">
      <alignment horizontal="center" vertical="center"/>
    </xf>
    <xf numFmtId="0" fontId="3" fillId="34" borderId="0" xfId="0" applyFont="1" applyFill="1" applyBorder="1" applyAlignment="1" applyProtection="1">
      <alignment horizontal="center" vertical="center"/>
    </xf>
    <xf numFmtId="0" fontId="19" fillId="35" borderId="8" xfId="0" applyFont="1" applyFill="1" applyBorder="1" applyAlignment="1" applyProtection="1">
      <alignment horizontal="center" vertical="center"/>
    </xf>
    <xf numFmtId="0" fontId="22" fillId="34" borderId="0" xfId="3" applyFont="1" applyFill="1" applyBorder="1" applyAlignment="1" applyProtection="1">
      <alignment vertical="center"/>
    </xf>
    <xf numFmtId="0" fontId="22" fillId="34" borderId="0" xfId="3" applyFont="1" applyFill="1" applyBorder="1" applyAlignment="1" applyProtection="1">
      <alignment horizontal="center" vertical="center"/>
    </xf>
    <xf numFmtId="0" fontId="0" fillId="34" borderId="8" xfId="0" applyFill="1" applyBorder="1" applyAlignment="1" applyProtection="1">
      <alignment horizontal="center" vertical="center"/>
    </xf>
    <xf numFmtId="0" fontId="0" fillId="34" borderId="0" xfId="0" applyFill="1" applyBorder="1" applyProtection="1">
      <alignment horizontal="left" vertical="center"/>
    </xf>
    <xf numFmtId="0" fontId="0" fillId="35" borderId="8" xfId="0" applyFill="1" applyBorder="1" applyAlignment="1" applyProtection="1">
      <alignment horizontal="center" vertical="center"/>
    </xf>
    <xf numFmtId="0" fontId="3" fillId="34" borderId="0" xfId="27" applyFont="1" applyFill="1" applyBorder="1">
      <alignment horizontal="center"/>
    </xf>
    <xf numFmtId="166" fontId="3" fillId="34" borderId="0" xfId="0" applyNumberFormat="1" applyFont="1" applyFill="1" applyBorder="1" applyAlignment="1" applyProtection="1">
      <alignment horizontal="center" vertical="center"/>
    </xf>
    <xf numFmtId="0" fontId="3" fillId="34" borderId="0" xfId="21" applyFont="1" applyFill="1" applyBorder="1" applyAlignment="1" applyProtection="1">
      <alignment horizontal="center" vertical="center"/>
    </xf>
    <xf numFmtId="1" fontId="3" fillId="34" borderId="0" xfId="25" applyFont="1" applyFill="1" applyBorder="1" applyProtection="1">
      <alignment horizontal="center" vertical="center"/>
    </xf>
    <xf numFmtId="0" fontId="22" fillId="34" borderId="0" xfId="3" applyFont="1" applyFill="1" applyBorder="1" applyProtection="1">
      <alignment horizontal="center" vertical="center"/>
    </xf>
    <xf numFmtId="0" fontId="3" fillId="34" borderId="0" xfId="0" applyFont="1" applyFill="1" applyBorder="1" applyProtection="1">
      <alignment horizontal="left" vertical="center"/>
    </xf>
    <xf numFmtId="0" fontId="0" fillId="0" borderId="19" xfId="0" applyBorder="1">
      <alignment horizontal="left" vertical="center"/>
    </xf>
    <xf numFmtId="0" fontId="0" fillId="0" borderId="21" xfId="0" applyBorder="1">
      <alignment horizontal="left" vertical="center"/>
    </xf>
    <xf numFmtId="1" fontId="3" fillId="34" borderId="17" xfId="25" applyFont="1" applyFill="1" applyBorder="1" applyProtection="1">
      <alignment horizontal="center" vertical="center"/>
    </xf>
    <xf numFmtId="1" fontId="3" fillId="34" borderId="6" xfId="25" applyFont="1" applyFill="1" applyBorder="1" applyProtection="1">
      <alignment horizontal="center" vertical="center"/>
    </xf>
    <xf numFmtId="1" fontId="3" fillId="34" borderId="22" xfId="25" applyFont="1" applyFill="1" applyBorder="1" applyProtection="1">
      <alignment horizontal="center" vertical="center"/>
    </xf>
    <xf numFmtId="1" fontId="3" fillId="34" borderId="24" xfId="25" applyFont="1" applyFill="1" applyBorder="1" applyProtection="1">
      <alignment horizontal="center" vertical="center"/>
    </xf>
    <xf numFmtId="1" fontId="3" fillId="34" borderId="26" xfId="25" applyFont="1" applyFill="1" applyBorder="1" applyProtection="1">
      <alignment horizontal="center" vertical="center"/>
    </xf>
    <xf numFmtId="0" fontId="22" fillId="34" borderId="21" xfId="3" applyFont="1" applyFill="1" applyBorder="1" applyProtection="1">
      <alignment horizontal="center" vertical="center"/>
    </xf>
    <xf numFmtId="0" fontId="22" fillId="34" borderId="27" xfId="3" applyFont="1" applyFill="1" applyBorder="1" applyProtection="1">
      <alignment horizontal="center" vertical="center"/>
    </xf>
    <xf numFmtId="0" fontId="3" fillId="34" borderId="28" xfId="21" applyFont="1" applyFill="1" applyBorder="1" applyAlignment="1" applyProtection="1">
      <alignment horizontal="center" vertical="center"/>
    </xf>
    <xf numFmtId="1" fontId="3" fillId="34" borderId="28" xfId="25" applyFont="1" applyFill="1" applyBorder="1" applyProtection="1">
      <alignment horizontal="center" vertical="center"/>
    </xf>
    <xf numFmtId="1" fontId="3" fillId="34" borderId="27" xfId="25" applyFont="1" applyFill="1" applyBorder="1" applyProtection="1">
      <alignment horizontal="center" vertical="center"/>
    </xf>
    <xf numFmtId="1" fontId="3" fillId="34" borderId="19" xfId="25" applyFont="1" applyFill="1" applyBorder="1" applyProtection="1">
      <alignment horizontal="center" vertical="center"/>
    </xf>
    <xf numFmtId="1" fontId="3" fillId="34" borderId="21" xfId="25" applyFont="1" applyFill="1" applyBorder="1" applyProtection="1">
      <alignment horizontal="center" vertical="center"/>
    </xf>
    <xf numFmtId="0" fontId="0" fillId="0" borderId="18" xfId="0" applyBorder="1" applyProtection="1">
      <alignment horizontal="left" vertical="center"/>
    </xf>
    <xf numFmtId="0" fontId="0" fillId="0" borderId="20" xfId="0" applyBorder="1" applyProtection="1">
      <alignment horizontal="left" vertical="center"/>
    </xf>
    <xf numFmtId="0" fontId="2" fillId="15" borderId="9" xfId="12" applyBorder="1" applyAlignment="1" applyProtection="1">
      <alignment horizontal="center" vertical="center"/>
    </xf>
    <xf numFmtId="0" fontId="0" fillId="2" borderId="9" xfId="21" applyFont="1" applyBorder="1" applyAlignment="1" applyProtection="1">
      <alignment horizontal="center" vertical="center"/>
    </xf>
    <xf numFmtId="0" fontId="1" fillId="2" borderId="9" xfId="21" applyBorder="1" applyAlignment="1" applyProtection="1">
      <alignment horizontal="center" vertical="center"/>
    </xf>
    <xf numFmtId="0" fontId="2" fillId="10" borderId="9" xfId="19" applyBorder="1" applyAlignment="1" applyProtection="1">
      <alignment horizontal="center" vertical="center"/>
    </xf>
    <xf numFmtId="0" fontId="2" fillId="13" borderId="9" xfId="23" applyBorder="1" applyAlignment="1" applyProtection="1">
      <alignment horizontal="center" vertical="center"/>
    </xf>
    <xf numFmtId="166" fontId="2" fillId="9" borderId="9" xfId="8" applyNumberFormat="1" applyFont="1" applyBorder="1" applyAlignment="1" applyProtection="1">
      <alignment horizontal="center" vertical="center"/>
    </xf>
    <xf numFmtId="0" fontId="0" fillId="0" borderId="0" xfId="0" applyBorder="1" applyAlignment="1" applyProtection="1">
      <alignment horizontal="center" vertical="center"/>
    </xf>
    <xf numFmtId="0" fontId="5" fillId="34" borderId="0" xfId="3" applyFill="1" applyBorder="1" applyAlignment="1" applyProtection="1">
      <alignment vertical="center"/>
    </xf>
    <xf numFmtId="0" fontId="1" fillId="34" borderId="13" xfId="21" applyFill="1" applyBorder="1" applyAlignment="1" applyProtection="1">
      <alignment horizontal="left" vertical="center" indent="1"/>
    </xf>
    <xf numFmtId="0" fontId="3" fillId="34" borderId="0" xfId="18" applyFill="1" applyBorder="1" applyAlignment="1">
      <alignment horizontal="left" vertical="center"/>
    </xf>
    <xf numFmtId="0" fontId="7" fillId="34" borderId="0" xfId="27" applyFill="1">
      <alignment horizontal="center"/>
    </xf>
    <xf numFmtId="0" fontId="0" fillId="34" borderId="0" xfId="0" applyFill="1">
      <alignment horizontal="left" vertical="center"/>
    </xf>
    <xf numFmtId="0" fontId="0" fillId="0" borderId="0" xfId="0" applyBorder="1">
      <alignment horizontal="left" vertical="center"/>
    </xf>
    <xf numFmtId="1" fontId="3" fillId="34" borderId="29" xfId="25" applyFont="1" applyFill="1" applyBorder="1" applyProtection="1">
      <alignment horizontal="center" vertical="center"/>
    </xf>
    <xf numFmtId="0" fontId="5" fillId="34" borderId="0" xfId="3" applyFill="1" applyAlignment="1" applyProtection="1">
      <alignment horizontal="center" vertical="center"/>
    </xf>
    <xf numFmtId="0" fontId="23" fillId="34" borderId="0" xfId="3" applyFont="1" applyFill="1" applyProtection="1">
      <alignment horizontal="center" vertical="center"/>
    </xf>
    <xf numFmtId="0" fontId="23" fillId="34" borderId="0" xfId="3" applyFont="1" applyFill="1" applyBorder="1" applyProtection="1">
      <alignment horizontal="center" vertical="center"/>
    </xf>
    <xf numFmtId="0" fontId="23" fillId="34" borderId="0" xfId="3" applyFont="1" applyFill="1" applyAlignment="1" applyProtection="1">
      <alignment vertical="center"/>
    </xf>
    <xf numFmtId="0" fontId="1" fillId="34" borderId="8" xfId="0" applyFont="1" applyFill="1" applyBorder="1" applyAlignment="1" applyProtection="1">
      <alignment horizontal="center" vertical="center"/>
    </xf>
    <xf numFmtId="0" fontId="1" fillId="35" borderId="8" xfId="0" applyFont="1" applyFill="1" applyBorder="1" applyAlignment="1" applyProtection="1">
      <alignment horizontal="center" vertical="center"/>
    </xf>
    <xf numFmtId="0" fontId="1" fillId="34" borderId="13" xfId="21" applyFont="1" applyFill="1" applyBorder="1" applyAlignment="1" applyProtection="1">
      <alignment horizontal="left" vertical="center" indent="1"/>
    </xf>
    <xf numFmtId="0" fontId="3" fillId="34" borderId="0" xfId="21" applyFont="1" applyFill="1" applyBorder="1" applyAlignment="1" applyProtection="1">
      <alignment horizontal="left" vertical="center" indent="1"/>
    </xf>
    <xf numFmtId="0" fontId="23" fillId="36" borderId="8" xfId="3" applyFont="1" applyFill="1" applyBorder="1" applyProtection="1">
      <alignment horizontal="center" vertical="center"/>
    </xf>
    <xf numFmtId="0" fontId="24" fillId="36" borderId="8" xfId="3" applyFont="1" applyFill="1" applyBorder="1" applyProtection="1">
      <alignment horizontal="center" vertical="center"/>
    </xf>
    <xf numFmtId="0" fontId="24" fillId="36" borderId="10" xfId="3" applyFont="1" applyFill="1" applyBorder="1" applyAlignment="1" applyProtection="1">
      <alignment horizontal="center" vertical="center"/>
    </xf>
    <xf numFmtId="0" fontId="24" fillId="36" borderId="11" xfId="3" applyFont="1" applyFill="1" applyBorder="1" applyAlignment="1" applyProtection="1">
      <alignment horizontal="center" vertical="center"/>
    </xf>
    <xf numFmtId="0" fontId="24" fillId="36" borderId="12" xfId="3" applyFont="1" applyFill="1" applyBorder="1" applyAlignment="1" applyProtection="1">
      <alignment horizontal="center" vertical="center"/>
    </xf>
    <xf numFmtId="0" fontId="24" fillId="36" borderId="8" xfId="3" applyFont="1" applyFill="1" applyBorder="1" applyAlignment="1" applyProtection="1">
      <alignment horizontal="center" vertical="center"/>
    </xf>
    <xf numFmtId="0" fontId="23" fillId="36" borderId="8" xfId="3" applyFont="1" applyFill="1" applyBorder="1" applyAlignment="1" applyProtection="1">
      <alignment horizontal="center" vertical="center"/>
    </xf>
    <xf numFmtId="0" fontId="21" fillId="36" borderId="10" xfId="3" applyFont="1" applyFill="1" applyBorder="1" applyAlignment="1" applyProtection="1">
      <alignment horizontal="center" vertical="center"/>
    </xf>
    <xf numFmtId="0" fontId="21" fillId="36" borderId="12" xfId="3" applyFont="1" applyFill="1" applyBorder="1" applyAlignment="1" applyProtection="1">
      <alignment horizontal="center" vertical="center"/>
    </xf>
    <xf numFmtId="0" fontId="21" fillId="36" borderId="11" xfId="3" applyFont="1" applyFill="1" applyBorder="1" applyAlignment="1" applyProtection="1">
      <alignment horizontal="center" vertical="center"/>
    </xf>
    <xf numFmtId="0" fontId="21" fillId="36" borderId="8" xfId="3" applyFont="1" applyFill="1" applyBorder="1" applyAlignment="1" applyProtection="1">
      <alignment vertical="center"/>
    </xf>
    <xf numFmtId="0" fontId="21" fillId="36" borderId="8" xfId="3" applyFont="1" applyFill="1" applyBorder="1" applyAlignment="1" applyProtection="1">
      <alignment horizontal="center" vertical="center"/>
    </xf>
    <xf numFmtId="0" fontId="20" fillId="36" borderId="8" xfId="3" applyFont="1" applyFill="1" applyBorder="1" applyProtection="1">
      <alignment horizontal="center" vertical="center"/>
    </xf>
    <xf numFmtId="0" fontId="20" fillId="36" borderId="10" xfId="3" applyFont="1" applyFill="1" applyBorder="1" applyProtection="1">
      <alignment horizontal="center" vertical="center"/>
    </xf>
    <xf numFmtId="0" fontId="23" fillId="34" borderId="0" xfId="3" applyFont="1" applyFill="1" applyBorder="1" applyAlignment="1" applyProtection="1">
      <alignment vertical="center"/>
    </xf>
    <xf numFmtId="0" fontId="24" fillId="34" borderId="0" xfId="3" applyFont="1" applyFill="1" applyBorder="1" applyProtection="1">
      <alignment horizontal="center" vertical="center"/>
    </xf>
    <xf numFmtId="0" fontId="0" fillId="33" borderId="8" xfId="0" applyFont="1" applyFill="1" applyBorder="1" applyAlignment="1" applyProtection="1">
      <alignment horizontal="center" vertical="center"/>
    </xf>
    <xf numFmtId="0" fontId="5" fillId="34" borderId="0" xfId="3" applyFill="1" applyAlignment="1" applyProtection="1">
      <alignment vertical="center"/>
    </xf>
    <xf numFmtId="0" fontId="5" fillId="34" borderId="31" xfId="3" applyFill="1" applyBorder="1" applyProtection="1">
      <alignment horizontal="center" vertical="center"/>
    </xf>
    <xf numFmtId="0" fontId="3" fillId="34" borderId="32" xfId="21" applyFont="1" applyFill="1" applyBorder="1" applyAlignment="1" applyProtection="1">
      <alignment horizontal="left" vertical="center" indent="1"/>
    </xf>
    <xf numFmtId="0" fontId="1" fillId="34" borderId="33" xfId="21" applyFill="1" applyBorder="1" applyAlignment="1" applyProtection="1">
      <alignment horizontal="left" vertical="center" indent="1"/>
    </xf>
    <xf numFmtId="0" fontId="0" fillId="34" borderId="13" xfId="21" applyFont="1" applyFill="1" applyBorder="1" applyAlignment="1" applyProtection="1">
      <alignment horizontal="left" vertical="center" indent="1"/>
    </xf>
    <xf numFmtId="0" fontId="22" fillId="34" borderId="31" xfId="3" applyFont="1" applyFill="1" applyBorder="1" applyProtection="1">
      <alignment horizontal="center" vertical="center"/>
    </xf>
    <xf numFmtId="0" fontId="1" fillId="34" borderId="30" xfId="21" applyFill="1" applyBorder="1" applyAlignment="1" applyProtection="1">
      <alignment horizontal="left" vertical="center" indent="1"/>
    </xf>
    <xf numFmtId="0" fontId="22" fillId="34" borderId="0" xfId="3" applyFont="1" applyFill="1" applyBorder="1" applyAlignment="1" applyProtection="1">
      <alignment horizontal="center" vertical="center"/>
    </xf>
    <xf numFmtId="0" fontId="19" fillId="34" borderId="13" xfId="0" applyFont="1" applyFill="1" applyBorder="1" applyAlignment="1" applyProtection="1">
      <alignment horizontal="center" vertical="center"/>
    </xf>
    <xf numFmtId="0" fontId="19" fillId="35" borderId="13" xfId="0" applyFont="1" applyFill="1" applyBorder="1" applyAlignment="1" applyProtection="1">
      <alignment horizontal="center" vertical="center"/>
    </xf>
    <xf numFmtId="0" fontId="21" fillId="34" borderId="0" xfId="3" applyFont="1" applyFill="1" applyBorder="1" applyAlignment="1" applyProtection="1">
      <alignment horizontal="center" vertical="center"/>
    </xf>
    <xf numFmtId="0" fontId="20" fillId="36" borderId="9" xfId="3" applyFont="1" applyFill="1" applyBorder="1" applyAlignment="1" applyProtection="1">
      <alignment horizontal="center" vertical="center"/>
    </xf>
    <xf numFmtId="0" fontId="5" fillId="34" borderId="25" xfId="3" applyFill="1" applyBorder="1" applyProtection="1">
      <alignment horizontal="center" vertical="center"/>
    </xf>
    <xf numFmtId="0" fontId="21" fillId="36" borderId="15" xfId="3" applyFont="1" applyFill="1" applyBorder="1" applyAlignment="1" applyProtection="1">
      <alignment horizontal="center" vertical="center"/>
    </xf>
    <xf numFmtId="0" fontId="21" fillId="36" borderId="23" xfId="3" applyFont="1" applyFill="1" applyBorder="1" applyAlignment="1" applyProtection="1">
      <alignment horizontal="center" vertical="center"/>
    </xf>
    <xf numFmtId="0" fontId="21" fillId="36" borderId="16" xfId="3" applyFont="1" applyFill="1" applyBorder="1" applyAlignment="1" applyProtection="1">
      <alignment horizontal="center" vertical="center"/>
    </xf>
    <xf numFmtId="0" fontId="0" fillId="34" borderId="0" xfId="0" applyFill="1" applyAlignment="1">
      <alignment horizontal="center" vertical="center"/>
    </xf>
    <xf numFmtId="0" fontId="0" fillId="0" borderId="0" xfId="0" applyAlignment="1">
      <alignment horizontal="center" vertical="center"/>
    </xf>
    <xf numFmtId="0" fontId="25" fillId="37" borderId="11" xfId="3" applyFont="1" applyFill="1" applyBorder="1" applyAlignment="1" applyProtection="1">
      <alignment horizontal="center" vertical="center"/>
    </xf>
    <xf numFmtId="0" fontId="25" fillId="34" borderId="11" xfId="3" applyFont="1" applyFill="1" applyBorder="1" applyAlignment="1" applyProtection="1">
      <alignment vertical="center"/>
    </xf>
    <xf numFmtId="0" fontId="24" fillId="34" borderId="0" xfId="3" applyFont="1" applyFill="1" applyBorder="1" applyAlignment="1" applyProtection="1">
      <alignment horizontal="center" vertical="center"/>
    </xf>
    <xf numFmtId="0" fontId="0" fillId="33" borderId="8" xfId="0" applyFill="1" applyBorder="1" applyAlignment="1" applyProtection="1">
      <alignment horizontal="center" vertical="center"/>
    </xf>
    <xf numFmtId="0" fontId="2" fillId="33" borderId="9" xfId="0" applyFont="1" applyFill="1" applyBorder="1" applyAlignment="1" applyProtection="1">
      <alignment horizontal="center" vertical="center" textRotation="255"/>
    </xf>
    <xf numFmtId="0" fontId="2" fillId="33" borderId="14" xfId="0" applyFont="1" applyFill="1" applyBorder="1" applyAlignment="1" applyProtection="1">
      <alignment horizontal="center" vertical="center" textRotation="255"/>
    </xf>
    <xf numFmtId="0" fontId="2" fillId="33" borderId="13" xfId="0" applyFont="1" applyFill="1" applyBorder="1" applyAlignment="1" applyProtection="1">
      <alignment horizontal="center" vertical="center" textRotation="255"/>
    </xf>
    <xf numFmtId="0" fontId="2" fillId="15" borderId="10" xfId="12" applyBorder="1" applyAlignment="1" applyProtection="1">
      <alignment horizontal="center" vertical="center"/>
      <protection locked="0"/>
    </xf>
    <xf numFmtId="0" fontId="2" fillId="15" borderId="12" xfId="12" applyBorder="1" applyAlignment="1" applyProtection="1">
      <alignment horizontal="center" vertical="center"/>
      <protection locked="0"/>
    </xf>
  </cellXfs>
  <cellStyles count="49">
    <cellStyle name="20 % - Accent1" xfId="15" builtinId="30" customBuiltin="1"/>
    <cellStyle name="20 % - Accent2" xfId="44" builtinId="34" customBuiltin="1"/>
    <cellStyle name="20 % - Accent3" xfId="21" builtinId="38" customBuiltin="1"/>
    <cellStyle name="20 % - Accent4" xfId="7" builtinId="42" customBuiltin="1"/>
    <cellStyle name="20 % - Accent5" xfId="47" builtinId="46"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2" xfId="45" builtinId="36" customBuiltin="1"/>
    <cellStyle name="60 % - Accent3" xfId="23" builtinId="40" customBuiltin="1"/>
    <cellStyle name="60 % - Accent4" xfId="9" builtinId="44" customBuiltin="1"/>
    <cellStyle name="60 % - Accent5" xfId="48" builtinId="48"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5" xfId="46" builtinId="45" customBuiltin="1"/>
    <cellStyle name="Accent6" xfId="10" builtinId="49" customBuiltin="1"/>
    <cellStyle name="Avertissement" xfId="41" builtinId="11" customBuiltin="1"/>
    <cellStyle name="Calcul" xfId="38" builtinId="22" customBuiltin="1"/>
    <cellStyle name="Cellule liée" xfId="39" builtinId="24" customBuiltin="1"/>
    <cellStyle name="Commentaire" xfId="42" builtinId="10" customBuiltin="1"/>
    <cellStyle name="Employé" xfId="26"/>
    <cellStyle name="Entrée" xfId="36" builtinId="20" customBuiltin="1"/>
    <cellStyle name="Étiquette" xfId="27"/>
    <cellStyle name="Insatisfaisant" xfId="34" builtinId="27" customBuiltin="1"/>
    <cellStyle name="Milliers" xfId="28" builtinId="3" customBuiltin="1"/>
    <cellStyle name="Milliers [0]" xfId="29" builtinId="6" customBuiltin="1"/>
    <cellStyle name="Monétaire" xfId="30" builtinId="4" customBuiltin="1"/>
    <cellStyle name="Monétaire [0]" xfId="31" builtinId="7" customBuiltin="1"/>
    <cellStyle name="Neutre" xfId="35" builtinId="28" customBuiltin="1"/>
    <cellStyle name="Normal" xfId="0" builtinId="0" customBuiltin="1"/>
    <cellStyle name="Pourcentage" xfId="32" builtinId="5" customBuiltin="1"/>
    <cellStyle name="Satisfaisant" xfId="33" builtinId="26" customBuiltin="1"/>
    <cellStyle name="Sortie" xfId="37" builtinId="21" customBuiltin="1"/>
    <cellStyle name="Texte explicatif" xfId="43"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 name="Vérification" xfId="40" builtinId="23" customBuiltin="1"/>
  </cellStyles>
  <dxfs count="214">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border diagonalUp="0" diagonalDown="0" outline="0">
        <left/>
        <right/>
        <top/>
        <bottom/>
      </border>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ill>
        <patternFill patternType="solid">
          <fgColor indexed="64"/>
          <bgColor theme="0" tint="-0.499984740745262"/>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499984740745262"/>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499984740745262"/>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tint="-0.499984740745262"/>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tint="-0.499984740745262"/>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tint="-0.499984740745262"/>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tint="-0.499984740745262"/>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tint="-0.499984740745262"/>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tint="-0.499984740745262"/>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tint="-0.499984740745262"/>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protection locked="1" hidden="0"/>
    </dxf>
    <dxf>
      <protection locked="1" hidden="0"/>
    </dxf>
    <dxf>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0"/>
        <name val="Calibri"/>
        <scheme val="minor"/>
      </font>
      <numFmt numFmtId="166" formatCode="0;0;"/>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strike val="0"/>
        <outline val="0"/>
        <shadow val="0"/>
        <u val="none"/>
        <vertAlign val="baseline"/>
        <color theme="0"/>
        <name val="Calibri"/>
        <scheme val="minor"/>
      </font>
      <fill>
        <patternFill>
          <fgColor indexed="64"/>
          <bgColor theme="0"/>
        </patternFill>
      </fill>
      <protection locked="1" hidden="0"/>
    </dxf>
    <dxf>
      <fill>
        <patternFill patternType="solid">
          <fgColor indexed="64"/>
          <bgColor theme="0" tint="-0.499984740745262"/>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tint="-0.499984740745262"/>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tint="-0.499984740745262"/>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tint="-0.499984740745262"/>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tint="-0.499984740745262"/>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tint="-0.499984740745262"/>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tint="-0.499984740745262"/>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tint="-0.499984740745262"/>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color theme="0"/>
        <name val="Calibri"/>
        <scheme val="minor"/>
      </font>
      <fill>
        <patternFill patternType="solid">
          <fgColor indexed="64"/>
          <bgColor theme="0"/>
        </patternFill>
      </fill>
      <protection locked="1" hidden="0"/>
    </dxf>
    <dxf>
      <font>
        <strike val="0"/>
        <outline val="0"/>
        <shadow val="0"/>
        <u val="none"/>
        <vertAlign val="baseline"/>
        <color theme="0"/>
        <name val="Calibri"/>
        <scheme val="minor"/>
      </font>
      <fill>
        <patternFill patternType="solid">
          <fgColor indexed="64"/>
          <bgColor theme="0"/>
        </patternFill>
      </fill>
      <protection locked="1" hidden="0"/>
    </dxf>
    <dxf>
      <font>
        <strike val="0"/>
        <outline val="0"/>
        <shadow val="0"/>
        <u val="none"/>
        <vertAlign val="baseline"/>
        <color theme="0"/>
        <name val="Calibri"/>
        <scheme val="minor"/>
      </font>
      <fill>
        <patternFill patternType="solid">
          <fgColor indexed="64"/>
          <bgColor theme="0"/>
        </patternFill>
      </fill>
      <protection locked="1" hidden="0"/>
    </dxf>
    <dxf>
      <border diagonalUp="0" diagonalDown="0">
        <left style="thin">
          <color indexed="64"/>
        </left>
        <right style="thin">
          <color indexed="64"/>
        </right>
        <top/>
        <bottom/>
        <vertical style="thin">
          <color indexed="64"/>
        </vertical>
        <horizontal style="thin">
          <color indexed="64"/>
        </horizontal>
      </border>
      <protection locked="1" hidden="0"/>
    </dxf>
    <dxf>
      <protection locked="1" hidden="0"/>
    </dxf>
    <dxf>
      <protection locked="1" hidden="0"/>
    </dxf>
    <dxf>
      <font>
        <b val="0"/>
        <i val="0"/>
        <strike val="0"/>
        <condense val="0"/>
        <extend val="0"/>
        <outline val="0"/>
        <shadow val="0"/>
        <u val="none"/>
        <vertAlign val="baseline"/>
        <sz val="11"/>
        <color theme="1"/>
        <name val="Calibri"/>
        <scheme val="minor"/>
      </font>
      <alignment horizontal="left" vertical="center" textRotation="0" wrapText="1" indent="2" justifyLastLine="0" shrinkToFit="0" readingOrder="0"/>
      <protection locked="1" hidden="0"/>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PivotStyle="PivotStyleLight16">
    <tableStyle name="Tableau des absences des employés" pivot="0" count="13">
      <tableStyleElement type="wholeTable" dxfId="213"/>
      <tableStyleElement type="headerRow" dxfId="212"/>
      <tableStyleElement type="totalRow" dxfId="211"/>
      <tableStyleElement type="firstColumn" dxfId="210"/>
      <tableStyleElement type="lastColumn" dxfId="209"/>
      <tableStyleElement type="firstRowStripe" dxfId="208"/>
      <tableStyleElement type="secondRowStripe" dxfId="207"/>
      <tableStyleElement type="firstColumnStripe" dxfId="206"/>
      <tableStyleElement type="secondColumnStripe" dxfId="205"/>
      <tableStyleElement type="firstHeaderCell" dxfId="204"/>
      <tableStyleElement type="lastHeaderCell" dxfId="203"/>
      <tableStyleElement type="firstTotalCell" dxfId="202"/>
      <tableStyleElement type="lastTotalCell" dxfId="20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3" name="Janvier" displayName="Janvier" ref="A5:AF14" totalsRowCount="1" headerRowDxfId="130" dataDxfId="129" totalsRowCellStyle="Accent2">
  <tableColumns count="32">
    <tableColumn id="1" name="Colonne1" dataDxfId="128" totalsRowDxfId="31" dataCellStyle="Étiquette"/>
    <tableColumn id="2" name="1" dataDxfId="127" totalsRowDxfId="30" dataCellStyle="Étiquette"/>
    <tableColumn id="3" name="2" dataDxfId="126" totalsRowDxfId="29" dataCellStyle="Étiquette"/>
    <tableColumn id="4" name="3" dataDxfId="125" totalsRowDxfId="28" dataCellStyle="Étiquette"/>
    <tableColumn id="5" name="4" dataDxfId="124" totalsRowDxfId="27" dataCellStyle="Étiquette"/>
    <tableColumn id="6" name="5" dataDxfId="123" totalsRowDxfId="26" dataCellStyle="Étiquette"/>
    <tableColumn id="7" name="6" dataDxfId="122" totalsRowDxfId="25" dataCellStyle="Étiquette"/>
    <tableColumn id="8" name="7" dataDxfId="121" totalsRowDxfId="24" dataCellStyle="Étiquette"/>
    <tableColumn id="9" name="8" dataDxfId="120" totalsRowDxfId="23" dataCellStyle="Étiquette"/>
    <tableColumn id="10" name="9" dataDxfId="119" totalsRowDxfId="22" dataCellStyle="Étiquette"/>
    <tableColumn id="11" name="10" dataDxfId="118" totalsRowDxfId="21" dataCellStyle="Étiquette"/>
    <tableColumn id="12" name="11" dataDxfId="117" totalsRowDxfId="20" dataCellStyle="Étiquette"/>
    <tableColumn id="13" name="12" dataDxfId="116" totalsRowDxfId="19" dataCellStyle="Étiquette"/>
    <tableColumn id="14" name="13" dataDxfId="115" totalsRowDxfId="18" dataCellStyle="Étiquette"/>
    <tableColumn id="15" name="14" dataDxfId="114" totalsRowDxfId="17" dataCellStyle="Étiquette"/>
    <tableColumn id="16" name="15" dataDxfId="113" totalsRowDxfId="16" dataCellStyle="Étiquette"/>
    <tableColumn id="17" name="16" dataDxfId="112" totalsRowDxfId="15" dataCellStyle="Étiquette"/>
    <tableColumn id="18" name="17" dataDxfId="111" totalsRowDxfId="14" dataCellStyle="Étiquette"/>
    <tableColumn id="19" name="18" dataDxfId="110" totalsRowDxfId="13" dataCellStyle="Étiquette"/>
    <tableColumn id="20" name="19" dataDxfId="109" totalsRowDxfId="12" dataCellStyle="Étiquette"/>
    <tableColumn id="21" name="20" dataDxfId="108" totalsRowDxfId="11" dataCellStyle="Étiquette"/>
    <tableColumn id="22" name="21" dataDxfId="107" totalsRowDxfId="10" dataCellStyle="Étiquette"/>
    <tableColumn id="23" name="22" dataDxfId="106" totalsRowDxfId="9" dataCellStyle="Étiquette"/>
    <tableColumn id="24" name="23" dataDxfId="105" totalsRowDxfId="8" dataCellStyle="Étiquette"/>
    <tableColumn id="25" name="24" dataDxfId="104" totalsRowDxfId="7" dataCellStyle="Étiquette"/>
    <tableColumn id="26" name="D" dataDxfId="103" totalsRowDxfId="6" dataCellStyle="Étiquette"/>
    <tableColumn id="27" name="26" dataDxfId="102" totalsRowDxfId="5" dataCellStyle="Étiquette"/>
    <tableColumn id="28" name="27" dataDxfId="101" totalsRowDxfId="4" dataCellStyle="Étiquette"/>
    <tableColumn id="29" name="28" dataDxfId="100" totalsRowDxfId="3" dataCellStyle="Étiquette"/>
    <tableColumn id="30" name="29" dataDxfId="99" totalsRowDxfId="2" dataCellStyle="Étiquette"/>
    <tableColumn id="31" name="30" dataDxfId="98" totalsRowDxfId="1" dataCellStyle="Étiquette"/>
    <tableColumn id="32" name="31" dataDxfId="97" totalsRowDxfId="0" dataCellStyle="Étiquette"/>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id="2" name="Février" displayName="Février" ref="A21:AG29" totalsRowShown="0" headerRowDxfId="197" dataDxfId="199" totalsRowDxfId="198">
  <tableColumns count="33">
    <tableColumn id="1" name="Colonne2" dataDxfId="131" totalsRowDxfId="164" dataCellStyle="Employé"/>
    <tableColumn id="2" name="1" dataDxfId="193" totalsRowDxfId="163"/>
    <tableColumn id="3" name="2" dataDxfId="192" totalsRowDxfId="162"/>
    <tableColumn id="4" name="3" dataDxfId="191" totalsRowDxfId="161"/>
    <tableColumn id="5" name="4" dataDxfId="190" totalsRowDxfId="160"/>
    <tableColumn id="6" name="5" dataDxfId="189" totalsRowDxfId="159"/>
    <tableColumn id="7" name="6" dataDxfId="188" totalsRowDxfId="158"/>
    <tableColumn id="8" name="7" dataDxfId="187" totalsRowDxfId="157"/>
    <tableColumn id="9" name="8" dataDxfId="186" totalsRowDxfId="156"/>
    <tableColumn id="10" name="9" dataDxfId="185" totalsRowDxfId="155"/>
    <tableColumn id="11" name="10" dataDxfId="184" totalsRowDxfId="154"/>
    <tableColumn id="12" name="11" dataDxfId="183" totalsRowDxfId="153"/>
    <tableColumn id="13" name="12" dataDxfId="182" totalsRowDxfId="152"/>
    <tableColumn id="14" name="13" dataDxfId="181" totalsRowDxfId="151"/>
    <tableColumn id="15" name="14" dataDxfId="180" totalsRowDxfId="150"/>
    <tableColumn id="16" name="15" dataDxfId="179" totalsRowDxfId="149"/>
    <tableColumn id="17" name="16" dataDxfId="178" totalsRowDxfId="148"/>
    <tableColumn id="18" name="17" dataDxfId="177" totalsRowDxfId="147"/>
    <tableColumn id="19" name="18" dataDxfId="176" totalsRowDxfId="146"/>
    <tableColumn id="20" name="19" dataDxfId="175" totalsRowDxfId="145"/>
    <tableColumn id="21" name="20" dataDxfId="174" totalsRowDxfId="144"/>
    <tableColumn id="22" name="21" dataDxfId="173" totalsRowDxfId="143"/>
    <tableColumn id="23" name="22" dataDxfId="172" totalsRowDxfId="142"/>
    <tableColumn id="24" name="23" dataDxfId="171" totalsRowDxfId="141"/>
    <tableColumn id="25" name="24" dataDxfId="170" totalsRowDxfId="140"/>
    <tableColumn id="26" name="25" dataDxfId="169" totalsRowDxfId="139"/>
    <tableColumn id="27" name="26" dataDxfId="168" totalsRowDxfId="138"/>
    <tableColumn id="28" name="27" dataDxfId="167" totalsRowDxfId="137"/>
    <tableColumn id="29" name="28" dataDxfId="166" totalsRowDxfId="136"/>
    <tableColumn id="30" name="0" dataDxfId="196" totalsRowDxfId="135"/>
    <tableColumn id="31" name=" " dataDxfId="195" totalsRowDxfId="134"/>
    <tableColumn id="32" name="  " dataDxfId="194" totalsRowDxfId="133"/>
    <tableColumn id="33" name="Colonne1" dataDxfId="165" totalsRowDxfId="132"/>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id="13" name="NomEmployé" displayName="NomEmployé" ref="B3:B11">
  <autoFilter ref="B3:B11"/>
  <tableColumns count="1">
    <tableColumn id="1" name="Noms des employés" totalsRowFunction="count" totalsRowDxfId="200" dataCellStyle="Employé"/>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dans ce tableau. Ces noms sont utilisés en tant qu’options dans la colonne B du calendrier des absences de chaque moi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2" tint="-0.89999084444715716"/>
    <pageSetUpPr fitToPage="1"/>
  </sheetPr>
  <dimension ref="A1:AJ172"/>
  <sheetViews>
    <sheetView showGridLines="0" tabSelected="1" zoomScaleNormal="100" workbookViewId="0">
      <selection activeCell="K10" sqref="K10"/>
    </sheetView>
  </sheetViews>
  <sheetFormatPr baseColWidth="10" defaultColWidth="9.140625" defaultRowHeight="15" customHeight="1" x14ac:dyDescent="0.25"/>
  <cols>
    <col min="1" max="1" width="13" style="3" bestFit="1" customWidth="1"/>
    <col min="2" max="31" width="4.7109375" style="3" customWidth="1"/>
    <col min="32" max="32" width="4.42578125" style="3" customWidth="1"/>
    <col min="33" max="33" width="14.7109375" style="3" customWidth="1"/>
    <col min="34" max="34" width="2.7109375" customWidth="1"/>
  </cols>
  <sheetData>
    <row r="1" spans="1:36" ht="15" customHeight="1" x14ac:dyDescent="0.25">
      <c r="I1" s="129" t="s">
        <v>41</v>
      </c>
      <c r="J1" s="130"/>
      <c r="K1" s="28" t="s">
        <v>9</v>
      </c>
      <c r="L1" s="31"/>
      <c r="M1" s="27" t="s">
        <v>42</v>
      </c>
      <c r="N1" s="27"/>
      <c r="O1" s="28" t="s">
        <v>43</v>
      </c>
      <c r="P1" s="28"/>
      <c r="Q1" s="29" t="s">
        <v>44</v>
      </c>
      <c r="R1" s="29"/>
      <c r="S1" s="28" t="s">
        <v>47</v>
      </c>
      <c r="T1" s="31"/>
      <c r="U1" s="30" t="s">
        <v>45</v>
      </c>
      <c r="V1" s="30"/>
      <c r="W1" s="28" t="s">
        <v>46</v>
      </c>
      <c r="X1" s="28"/>
      <c r="Y1" s="28"/>
      <c r="Z1" s="24"/>
      <c r="AG1" s="23" t="s">
        <v>119</v>
      </c>
    </row>
    <row r="2" spans="1:36" ht="15" customHeight="1" x14ac:dyDescent="0.25">
      <c r="A2" s="10"/>
      <c r="B2" s="99" t="s">
        <v>40</v>
      </c>
      <c r="C2" s="99"/>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100"/>
      <c r="AG2" s="25">
        <v>2021</v>
      </c>
    </row>
    <row r="3" spans="1:36" ht="15" customHeight="1" x14ac:dyDescent="0.25">
      <c r="A3" s="10"/>
      <c r="B3" s="94" t="s">
        <v>95</v>
      </c>
      <c r="C3" s="96"/>
      <c r="D3" s="95"/>
      <c r="E3" s="94" t="s">
        <v>59</v>
      </c>
      <c r="F3" s="96"/>
      <c r="G3" s="96"/>
      <c r="H3" s="96"/>
      <c r="I3" s="96"/>
      <c r="J3" s="96"/>
      <c r="K3" s="95"/>
      <c r="L3" s="94" t="s">
        <v>60</v>
      </c>
      <c r="M3" s="96"/>
      <c r="N3" s="96"/>
      <c r="O3" s="96"/>
      <c r="P3" s="96"/>
      <c r="Q3" s="96"/>
      <c r="R3" s="95"/>
      <c r="S3" s="94" t="s">
        <v>61</v>
      </c>
      <c r="T3" s="96"/>
      <c r="U3" s="96"/>
      <c r="V3" s="96"/>
      <c r="W3" s="96"/>
      <c r="X3" s="96"/>
      <c r="Y3" s="95"/>
      <c r="Z3" s="94" t="s">
        <v>62</v>
      </c>
      <c r="AA3" s="96"/>
      <c r="AB3" s="96"/>
      <c r="AC3" s="96"/>
      <c r="AD3" s="96"/>
      <c r="AE3" s="96"/>
      <c r="AF3" s="95"/>
      <c r="AG3" s="56"/>
    </row>
    <row r="4" spans="1:36" ht="15" customHeight="1" x14ac:dyDescent="0.25">
      <c r="A4" s="10"/>
      <c r="B4" s="13" t="str">
        <f>TEXT(WEEKDAY(DATE(AnnéeCalendrier,1,1),1),"jjj")</f>
        <v>ven</v>
      </c>
      <c r="C4" s="42" t="str">
        <f>TEXT(WEEKDAY(DATE(AnnéeCalendrier,1,2),1),"jjj")</f>
        <v>sam</v>
      </c>
      <c r="D4" s="42" t="str">
        <f>TEXT(WEEKDAY(DATE(AnnéeCalendrier,1,3),1),"jjj")</f>
        <v>dim</v>
      </c>
      <c r="E4" s="13" t="str">
        <f>TEXT(WEEKDAY(DATE(AnnéeCalendrier,1,4),1),"jjj")</f>
        <v>lun</v>
      </c>
      <c r="F4" s="13" t="str">
        <f>TEXT(WEEKDAY(DATE(AnnéeCalendrier,1,5),1),"jjj")</f>
        <v>mar</v>
      </c>
      <c r="G4" s="13" t="str">
        <f>TEXT(WEEKDAY(DATE(AnnéeCalendrier,1,6),1),"jjj")</f>
        <v>mer</v>
      </c>
      <c r="H4" s="13" t="str">
        <f>TEXT(WEEKDAY(DATE(AnnéeCalendrier,1,7),1),"jjj")</f>
        <v>jeu</v>
      </c>
      <c r="I4" s="13" t="str">
        <f>TEXT(WEEKDAY(DATE(AnnéeCalendrier,1,8),1),"jjj")</f>
        <v>ven</v>
      </c>
      <c r="J4" s="42" t="str">
        <f>TEXT(WEEKDAY(DATE(AnnéeCalendrier,1,9),1),"jjj")</f>
        <v>sam</v>
      </c>
      <c r="K4" s="42" t="str">
        <f>TEXT(WEEKDAY(DATE(AnnéeCalendrier,1,10),1),"jjj")</f>
        <v>dim</v>
      </c>
      <c r="L4" s="13" t="str">
        <f>TEXT(WEEKDAY(DATE(AnnéeCalendrier,1,11),1),"jjj")</f>
        <v>lun</v>
      </c>
      <c r="M4" s="13" t="str">
        <f>TEXT(WEEKDAY(DATE(AnnéeCalendrier,1,12),1),"jjj")</f>
        <v>mar</v>
      </c>
      <c r="N4" s="13" t="str">
        <f>TEXT(WEEKDAY(DATE(AnnéeCalendrier,1,13),1),"jjj")</f>
        <v>mer</v>
      </c>
      <c r="O4" s="13" t="str">
        <f>TEXT(WEEKDAY(DATE(AnnéeCalendrier,1,14),1),"jjj")</f>
        <v>jeu</v>
      </c>
      <c r="P4" s="13" t="str">
        <f>TEXT(WEEKDAY(DATE(AnnéeCalendrier,1,15),1),"jjj")</f>
        <v>ven</v>
      </c>
      <c r="Q4" s="42" t="str">
        <f>TEXT(WEEKDAY(DATE(AnnéeCalendrier,1,16),1),"jjj")</f>
        <v>sam</v>
      </c>
      <c r="R4" s="42" t="str">
        <f>TEXT(WEEKDAY(DATE(AnnéeCalendrier,1,17),1),"jjj")</f>
        <v>dim</v>
      </c>
      <c r="S4" s="13" t="str">
        <f>TEXT(WEEKDAY(DATE(AnnéeCalendrier,1,18),1),"jjj")</f>
        <v>lun</v>
      </c>
      <c r="T4" s="13" t="str">
        <f>TEXT(WEEKDAY(DATE(AnnéeCalendrier,1,19),1),"jjj")</f>
        <v>mar</v>
      </c>
      <c r="U4" s="13" t="str">
        <f>TEXT(WEEKDAY(DATE(AnnéeCalendrier,1,20),1),"jjj")</f>
        <v>mer</v>
      </c>
      <c r="V4" s="13" t="str">
        <f>TEXT(WEEKDAY(DATE(AnnéeCalendrier,1,21),1),"jjj")</f>
        <v>jeu</v>
      </c>
      <c r="W4" s="13" t="str">
        <f>TEXT(WEEKDAY(DATE(AnnéeCalendrier,1,22),1),"jjj")</f>
        <v>ven</v>
      </c>
      <c r="X4" s="42" t="str">
        <f>TEXT(WEEKDAY(DATE(AnnéeCalendrier,1,23),1),"jjj")</f>
        <v>sam</v>
      </c>
      <c r="Y4" s="42" t="str">
        <f>TEXT(WEEKDAY(DATE(AnnéeCalendrier,1,24),1),"jjj")</f>
        <v>dim</v>
      </c>
      <c r="Z4" s="13" t="str">
        <f>TEXT(WEEKDAY(DATE(AnnéeCalendrier,1,25),1),"jjj")</f>
        <v>lun</v>
      </c>
      <c r="AA4" s="13" t="str">
        <f>TEXT(WEEKDAY(DATE(AnnéeCalendrier,1,26),1),"jjj")</f>
        <v>mar</v>
      </c>
      <c r="AB4" s="13" t="str">
        <f>TEXT(WEEKDAY(DATE(AnnéeCalendrier,1,27),1),"jjj")</f>
        <v>mer</v>
      </c>
      <c r="AC4" s="13" t="str">
        <f>TEXT(WEEKDAY(DATE(AnnéeCalendrier,1,28),1),"jjj")</f>
        <v>jeu</v>
      </c>
      <c r="AD4" s="13" t="str">
        <f>TEXT(WEEKDAY(DATE(AnnéeCalendrier,1,29),1),"jjj")</f>
        <v>ven</v>
      </c>
      <c r="AE4" s="42" t="str">
        <f>TEXT(WEEKDAY(DATE(AnnéeCalendrier,1,30),1),"jjj")</f>
        <v>sam</v>
      </c>
      <c r="AF4" s="42" t="str">
        <f>TEXT(WEEKDAY(DATE(AnnéeCalendrier,1,31),1),"jjj")</f>
        <v>dim</v>
      </c>
      <c r="AG4" s="57" t="s">
        <v>120</v>
      </c>
    </row>
    <row r="5" spans="1:36" ht="15" customHeight="1" x14ac:dyDescent="0.25">
      <c r="A5" s="106" t="s">
        <v>48</v>
      </c>
      <c r="B5" s="12" t="s">
        <v>0</v>
      </c>
      <c r="C5" s="21" t="s">
        <v>1</v>
      </c>
      <c r="D5" s="21" t="s">
        <v>2</v>
      </c>
      <c r="E5" s="14" t="s">
        <v>3</v>
      </c>
      <c r="F5" s="14" t="s">
        <v>4</v>
      </c>
      <c r="G5" s="14" t="s">
        <v>5</v>
      </c>
      <c r="H5" s="14" t="s">
        <v>6</v>
      </c>
      <c r="I5" s="14" t="s">
        <v>7</v>
      </c>
      <c r="J5" s="21" t="s">
        <v>8</v>
      </c>
      <c r="K5" s="21" t="s">
        <v>10</v>
      </c>
      <c r="L5" s="14" t="s">
        <v>11</v>
      </c>
      <c r="M5" s="14" t="s">
        <v>12</v>
      </c>
      <c r="N5" s="14" t="s">
        <v>13</v>
      </c>
      <c r="O5" s="14" t="s">
        <v>14</v>
      </c>
      <c r="P5" s="14" t="s">
        <v>15</v>
      </c>
      <c r="Q5" s="21" t="s">
        <v>16</v>
      </c>
      <c r="R5" s="21" t="s">
        <v>17</v>
      </c>
      <c r="S5" s="14" t="s">
        <v>18</v>
      </c>
      <c r="T5" s="14" t="s">
        <v>19</v>
      </c>
      <c r="U5" s="14" t="s">
        <v>20</v>
      </c>
      <c r="V5" s="14" t="s">
        <v>21</v>
      </c>
      <c r="W5" s="14" t="s">
        <v>22</v>
      </c>
      <c r="X5" s="21" t="s">
        <v>23</v>
      </c>
      <c r="Y5" s="21" t="s">
        <v>24</v>
      </c>
      <c r="Z5" s="12" t="s">
        <v>45</v>
      </c>
      <c r="AA5" s="12" t="s">
        <v>26</v>
      </c>
      <c r="AB5" s="12" t="s">
        <v>27</v>
      </c>
      <c r="AC5" s="12" t="s">
        <v>28</v>
      </c>
      <c r="AD5" s="12" t="s">
        <v>29</v>
      </c>
      <c r="AE5" s="37" t="s">
        <v>30</v>
      </c>
      <c r="AF5" s="37" t="s">
        <v>31</v>
      </c>
      <c r="AG5" s="58"/>
      <c r="AH5" s="3"/>
      <c r="AI5" s="3"/>
    </row>
    <row r="6" spans="1:36" ht="15" customHeight="1" x14ac:dyDescent="0.25">
      <c r="A6" s="16" t="s">
        <v>35</v>
      </c>
      <c r="B6" s="15"/>
      <c r="C6" s="22"/>
      <c r="D6" s="22"/>
      <c r="E6" s="15"/>
      <c r="F6" s="15"/>
      <c r="G6" s="15" t="s">
        <v>41</v>
      </c>
      <c r="H6" s="15"/>
      <c r="I6" s="15"/>
      <c r="J6" s="22"/>
      <c r="K6" s="22"/>
      <c r="L6" s="15"/>
      <c r="M6" s="15"/>
      <c r="N6" s="15"/>
      <c r="O6" s="15"/>
      <c r="P6" s="15"/>
      <c r="Q6" s="22"/>
      <c r="R6" s="22"/>
      <c r="S6" s="15"/>
      <c r="T6" s="15"/>
      <c r="U6" s="15"/>
      <c r="V6" s="15"/>
      <c r="W6" s="15"/>
      <c r="X6" s="22"/>
      <c r="Y6" s="22"/>
      <c r="Z6" s="15"/>
      <c r="AA6" s="15"/>
      <c r="AB6" s="15"/>
      <c r="AC6" s="15"/>
      <c r="AD6" s="15"/>
      <c r="AE6" s="22"/>
      <c r="AF6" s="22"/>
      <c r="AG6" s="59"/>
      <c r="AH6" s="3"/>
      <c r="AI6" s="3"/>
    </row>
    <row r="7" spans="1:36" ht="15" customHeight="1" x14ac:dyDescent="0.25">
      <c r="A7" s="16" t="s">
        <v>36</v>
      </c>
      <c r="B7" s="15"/>
      <c r="C7" s="22"/>
      <c r="D7" s="22"/>
      <c r="E7" s="15"/>
      <c r="F7" s="15"/>
      <c r="G7" s="15"/>
      <c r="H7" s="15"/>
      <c r="I7" s="15"/>
      <c r="J7" s="22"/>
      <c r="K7" s="22"/>
      <c r="L7" s="15" t="s">
        <v>41</v>
      </c>
      <c r="M7" s="15"/>
      <c r="N7" s="15"/>
      <c r="O7" s="15"/>
      <c r="P7" s="15"/>
      <c r="Q7" s="22"/>
      <c r="R7" s="22"/>
      <c r="S7" s="15"/>
      <c r="T7" s="15"/>
      <c r="U7" s="15"/>
      <c r="V7" s="15"/>
      <c r="W7" s="15"/>
      <c r="X7" s="22"/>
      <c r="Y7" s="22"/>
      <c r="Z7" s="15"/>
      <c r="AA7" s="15"/>
      <c r="AB7" s="15"/>
      <c r="AC7" s="15"/>
      <c r="AD7" s="15"/>
      <c r="AE7" s="22"/>
      <c r="AF7" s="22"/>
      <c r="AG7" s="60"/>
      <c r="AH7" s="3"/>
      <c r="AI7" s="3"/>
    </row>
    <row r="8" spans="1:36" ht="15" customHeight="1" x14ac:dyDescent="0.25">
      <c r="A8" s="16" t="s">
        <v>38</v>
      </c>
      <c r="B8" s="15"/>
      <c r="C8" s="22"/>
      <c r="D8" s="22"/>
      <c r="E8" s="15"/>
      <c r="F8" s="15"/>
      <c r="G8" s="15"/>
      <c r="H8" s="15"/>
      <c r="I8" s="15"/>
      <c r="J8" s="22"/>
      <c r="K8" s="22"/>
      <c r="L8" s="15"/>
      <c r="M8" s="15"/>
      <c r="N8" s="15"/>
      <c r="O8" s="15"/>
      <c r="P8" s="15"/>
      <c r="Q8" s="22"/>
      <c r="R8" s="22"/>
      <c r="S8" s="15"/>
      <c r="T8" s="15"/>
      <c r="U8" s="15"/>
      <c r="V8" s="15"/>
      <c r="W8" s="15"/>
      <c r="X8" s="22"/>
      <c r="Y8" s="22"/>
      <c r="Z8" s="15"/>
      <c r="AA8" s="15"/>
      <c r="AB8" s="15"/>
      <c r="AC8" s="15"/>
      <c r="AD8" s="15"/>
      <c r="AE8" s="22"/>
      <c r="AF8" s="22"/>
      <c r="AG8" s="61"/>
      <c r="AH8" s="3"/>
      <c r="AI8" s="3"/>
    </row>
    <row r="9" spans="1:36" ht="15" customHeight="1" x14ac:dyDescent="0.25">
      <c r="A9" s="16" t="s">
        <v>39</v>
      </c>
      <c r="B9" s="15"/>
      <c r="C9" s="22"/>
      <c r="D9" s="22"/>
      <c r="E9" s="15"/>
      <c r="F9" s="15"/>
      <c r="G9" s="15"/>
      <c r="H9" s="15"/>
      <c r="I9" s="15"/>
      <c r="J9" s="22"/>
      <c r="K9" s="22"/>
      <c r="L9" s="15"/>
      <c r="M9" s="15"/>
      <c r="N9" s="15"/>
      <c r="O9" s="15"/>
      <c r="P9" s="15"/>
      <c r="Q9" s="22"/>
      <c r="R9" s="22"/>
      <c r="S9" s="15"/>
      <c r="T9" s="15"/>
      <c r="U9" s="15"/>
      <c r="V9" s="15"/>
      <c r="W9" s="15"/>
      <c r="X9" s="22"/>
      <c r="Y9" s="22"/>
      <c r="Z9" s="15"/>
      <c r="AA9" s="15"/>
      <c r="AB9" s="15"/>
      <c r="AC9" s="15"/>
      <c r="AD9" s="15"/>
      <c r="AE9" s="22"/>
      <c r="AF9" s="22"/>
      <c r="AG9" s="61"/>
      <c r="AH9" s="3"/>
      <c r="AI9" s="63"/>
      <c r="AJ9" s="49"/>
    </row>
    <row r="10" spans="1:36" ht="15" customHeight="1" x14ac:dyDescent="0.25">
      <c r="A10" s="16" t="s">
        <v>116</v>
      </c>
      <c r="B10" s="15"/>
      <c r="C10" s="22"/>
      <c r="D10" s="22"/>
      <c r="E10" s="15"/>
      <c r="F10" s="15"/>
      <c r="G10" s="15"/>
      <c r="H10" s="15"/>
      <c r="I10" s="15"/>
      <c r="J10" s="22"/>
      <c r="K10" s="22"/>
      <c r="L10" s="15"/>
      <c r="M10" s="15"/>
      <c r="N10" s="15"/>
      <c r="O10" s="15"/>
      <c r="P10" s="15"/>
      <c r="Q10" s="22"/>
      <c r="R10" s="22"/>
      <c r="S10" s="15"/>
      <c r="T10" s="15"/>
      <c r="U10" s="15"/>
      <c r="V10" s="15"/>
      <c r="W10" s="15"/>
      <c r="X10" s="22"/>
      <c r="Y10" s="22"/>
      <c r="Z10" s="15"/>
      <c r="AA10" s="15"/>
      <c r="AB10" s="15"/>
      <c r="AC10" s="15"/>
      <c r="AD10" s="15"/>
      <c r="AE10" s="22"/>
      <c r="AF10" s="22"/>
      <c r="AG10" s="61"/>
      <c r="AH10" s="3"/>
      <c r="AI10" s="64"/>
      <c r="AJ10" s="50"/>
    </row>
    <row r="11" spans="1:36" ht="15" customHeight="1" x14ac:dyDescent="0.25">
      <c r="A11" s="17" t="s">
        <v>117</v>
      </c>
      <c r="B11" s="15"/>
      <c r="C11" s="22"/>
      <c r="D11" s="22"/>
      <c r="E11" s="15"/>
      <c r="F11" s="15"/>
      <c r="G11" s="15"/>
      <c r="H11" s="15"/>
      <c r="I11" s="15"/>
      <c r="J11" s="22"/>
      <c r="K11" s="22"/>
      <c r="L11" s="15"/>
      <c r="M11" s="15"/>
      <c r="N11" s="15"/>
      <c r="O11" s="15"/>
      <c r="P11" s="15"/>
      <c r="Q11" s="22"/>
      <c r="R11" s="22"/>
      <c r="S11" s="15"/>
      <c r="T11" s="15"/>
      <c r="U11" s="15"/>
      <c r="V11" s="15"/>
      <c r="W11" s="15"/>
      <c r="X11" s="22"/>
      <c r="Y11" s="22"/>
      <c r="Z11" s="15"/>
      <c r="AA11" s="15"/>
      <c r="AB11" s="15"/>
      <c r="AC11" s="15"/>
      <c r="AD11" s="15"/>
      <c r="AE11" s="22"/>
      <c r="AF11" s="22"/>
      <c r="AG11" s="61"/>
      <c r="AH11" s="3"/>
      <c r="AI11" s="3"/>
    </row>
    <row r="12" spans="1:36" ht="15" customHeight="1" x14ac:dyDescent="0.25">
      <c r="A12" s="16" t="s">
        <v>118</v>
      </c>
      <c r="B12" s="15"/>
      <c r="C12" s="22"/>
      <c r="D12" s="22"/>
      <c r="E12" s="15"/>
      <c r="F12" s="15"/>
      <c r="G12" s="15"/>
      <c r="H12" s="15"/>
      <c r="I12" s="15"/>
      <c r="J12" s="22"/>
      <c r="K12" s="22"/>
      <c r="L12" s="15"/>
      <c r="M12" s="15"/>
      <c r="N12" s="15"/>
      <c r="O12" s="15"/>
      <c r="P12" s="15"/>
      <c r="Q12" s="22"/>
      <c r="R12" s="22"/>
      <c r="S12" s="15"/>
      <c r="T12" s="15"/>
      <c r="U12" s="15"/>
      <c r="V12" s="15"/>
      <c r="W12" s="15"/>
      <c r="X12" s="22"/>
      <c r="Y12" s="22"/>
      <c r="Z12" s="15"/>
      <c r="AA12" s="15"/>
      <c r="AB12" s="15"/>
      <c r="AC12" s="15"/>
      <c r="AD12" s="15"/>
      <c r="AE12" s="22"/>
      <c r="AF12" s="22"/>
      <c r="AG12" s="59"/>
      <c r="AH12" s="20"/>
      <c r="AI12" s="20"/>
    </row>
    <row r="13" spans="1:36" ht="15" customHeight="1" x14ac:dyDescent="0.25">
      <c r="A13" s="16" t="s">
        <v>37</v>
      </c>
      <c r="B13" s="15"/>
      <c r="C13" s="22"/>
      <c r="D13" s="22"/>
      <c r="E13" s="15"/>
      <c r="F13" s="15"/>
      <c r="G13" s="15"/>
      <c r="H13" s="15"/>
      <c r="I13" s="15"/>
      <c r="J13" s="22"/>
      <c r="K13" s="22"/>
      <c r="L13" s="15"/>
      <c r="M13" s="15"/>
      <c r="N13" s="15"/>
      <c r="O13" s="15"/>
      <c r="P13" s="15"/>
      <c r="Q13" s="22"/>
      <c r="R13" s="22"/>
      <c r="S13" s="15"/>
      <c r="T13" s="15"/>
      <c r="U13" s="15"/>
      <c r="V13" s="15"/>
      <c r="W13" s="15"/>
      <c r="X13" s="22"/>
      <c r="Y13" s="22"/>
      <c r="Z13" s="15"/>
      <c r="AA13" s="15"/>
      <c r="AB13" s="15"/>
      <c r="AC13" s="15"/>
      <c r="AD13" s="15"/>
      <c r="AE13" s="22"/>
      <c r="AF13" s="22"/>
      <c r="AG13" s="62"/>
      <c r="AH13" s="20"/>
      <c r="AI13" s="20"/>
    </row>
    <row r="14" spans="1:36" s="9" customFormat="1" ht="15" hidden="1" customHeight="1" x14ac:dyDescent="0.25">
      <c r="A14" s="19"/>
      <c r="B14" s="19"/>
      <c r="C14" s="19"/>
      <c r="D14" s="19"/>
      <c r="E14" s="19"/>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19"/>
      <c r="AG14" s="43"/>
      <c r="AH14" s="74"/>
      <c r="AI14" s="74"/>
    </row>
    <row r="15" spans="1:36" s="9" customFormat="1" ht="15" customHeight="1" x14ac:dyDescent="0.25">
      <c r="A15" s="19"/>
      <c r="B15" s="19"/>
      <c r="C15" s="19"/>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43"/>
      <c r="AH15" s="74"/>
      <c r="AI15" s="74"/>
    </row>
    <row r="16" spans="1:36" s="9" customFormat="1" x14ac:dyDescent="0.25">
      <c r="A16" s="19"/>
      <c r="B16" s="19"/>
      <c r="C16" s="19"/>
      <c r="D16" s="19"/>
      <c r="E16" s="19"/>
      <c r="F16" s="19"/>
      <c r="G16" s="19"/>
      <c r="H16" s="19"/>
      <c r="I16" s="26" t="s">
        <v>41</v>
      </c>
      <c r="J16" s="26"/>
      <c r="K16" s="28" t="s">
        <v>9</v>
      </c>
      <c r="L16" s="31"/>
      <c r="M16" s="27" t="s">
        <v>42</v>
      </c>
      <c r="N16" s="27"/>
      <c r="O16" s="28" t="s">
        <v>43</v>
      </c>
      <c r="P16" s="28"/>
      <c r="Q16" s="29" t="s">
        <v>44</v>
      </c>
      <c r="R16" s="29"/>
      <c r="S16" s="28" t="s">
        <v>47</v>
      </c>
      <c r="T16" s="31"/>
      <c r="U16" s="30" t="s">
        <v>45</v>
      </c>
      <c r="V16" s="30"/>
      <c r="W16" s="32" t="s">
        <v>46</v>
      </c>
      <c r="X16" s="33"/>
      <c r="Y16" s="34"/>
      <c r="Z16" s="19"/>
      <c r="AA16" s="19"/>
      <c r="AB16" s="19"/>
      <c r="AC16" s="19"/>
      <c r="AD16" s="19"/>
      <c r="AE16" s="19"/>
      <c r="AF16" s="19"/>
      <c r="AG16" s="43"/>
      <c r="AH16" s="75"/>
      <c r="AI16" s="75"/>
    </row>
    <row r="17" spans="1:35" ht="15" customHeight="1" x14ac:dyDescent="0.25">
      <c r="A17" s="10"/>
      <c r="B17" s="115" t="s">
        <v>50</v>
      </c>
      <c r="C17" s="115"/>
      <c r="D17" s="115"/>
      <c r="E17" s="115"/>
      <c r="F17" s="115"/>
      <c r="G17" s="115"/>
      <c r="H17" s="115"/>
      <c r="I17" s="115"/>
      <c r="J17" s="115"/>
      <c r="K17" s="115"/>
      <c r="L17" s="115"/>
      <c r="M17" s="115"/>
      <c r="N17" s="115"/>
      <c r="O17" s="115"/>
      <c r="P17" s="115"/>
      <c r="Q17" s="115"/>
      <c r="R17" s="115"/>
      <c r="S17" s="115"/>
      <c r="T17" s="115"/>
      <c r="U17" s="115"/>
      <c r="V17" s="115"/>
      <c r="W17" s="115"/>
      <c r="X17" s="115"/>
      <c r="Y17" s="115"/>
      <c r="Z17" s="115"/>
      <c r="AA17" s="115"/>
      <c r="AB17" s="115"/>
      <c r="AC17" s="115"/>
      <c r="AD17" s="38"/>
      <c r="AE17" s="38"/>
      <c r="AF17" s="38"/>
      <c r="AG17" s="47"/>
      <c r="AH17" s="76"/>
      <c r="AI17" s="76"/>
    </row>
    <row r="18" spans="1:35" ht="15" customHeight="1" x14ac:dyDescent="0.25">
      <c r="A18" s="10"/>
      <c r="B18" s="98" t="s">
        <v>63</v>
      </c>
      <c r="C18" s="98"/>
      <c r="D18" s="98"/>
      <c r="E18" s="98"/>
      <c r="F18" s="98"/>
      <c r="G18" s="98"/>
      <c r="H18" s="98"/>
      <c r="I18" s="117" t="s">
        <v>64</v>
      </c>
      <c r="J18" s="118"/>
      <c r="K18" s="118"/>
      <c r="L18" s="118"/>
      <c r="M18" s="118"/>
      <c r="N18" s="118"/>
      <c r="O18" s="118"/>
      <c r="P18" s="118" t="s">
        <v>65</v>
      </c>
      <c r="Q18" s="118"/>
      <c r="R18" s="118"/>
      <c r="S18" s="118"/>
      <c r="T18" s="118"/>
      <c r="U18" s="118"/>
      <c r="V18" s="118"/>
      <c r="W18" s="118" t="s">
        <v>66</v>
      </c>
      <c r="X18" s="118"/>
      <c r="Y18" s="118"/>
      <c r="Z18" s="118"/>
      <c r="AA18" s="118"/>
      <c r="AB18" s="118"/>
      <c r="AC18" s="119"/>
      <c r="AD18" s="39"/>
      <c r="AE18" s="39"/>
      <c r="AF18" s="39"/>
      <c r="AG18" s="47"/>
      <c r="AH18" s="76"/>
      <c r="AI18" s="76"/>
    </row>
    <row r="19" spans="1:35" s="121" customFormat="1" ht="15" customHeight="1" x14ac:dyDescent="0.25">
      <c r="A19" s="79"/>
      <c r="B19" s="114"/>
      <c r="C19" s="114"/>
      <c r="D19" s="114"/>
      <c r="E19" s="114"/>
      <c r="F19" s="114"/>
      <c r="G19" s="122" t="s">
        <v>121</v>
      </c>
      <c r="H19" s="122"/>
      <c r="I19" s="122"/>
      <c r="J19" s="122"/>
      <c r="K19" s="122"/>
      <c r="L19" s="122"/>
      <c r="M19" s="122"/>
      <c r="N19" s="122"/>
      <c r="O19" s="122"/>
      <c r="P19" s="122"/>
      <c r="Q19" s="122"/>
      <c r="R19" s="122"/>
      <c r="S19" s="122"/>
      <c r="T19" s="122"/>
      <c r="U19" s="122"/>
      <c r="V19" s="122"/>
      <c r="W19" s="114"/>
      <c r="X19" s="114"/>
      <c r="Y19" s="114"/>
      <c r="Z19" s="114"/>
      <c r="AA19" s="114"/>
      <c r="AB19" s="114"/>
      <c r="AC19" s="114"/>
      <c r="AD19" s="111"/>
      <c r="AE19" s="111"/>
      <c r="AF19" s="111"/>
      <c r="AG19" s="111"/>
      <c r="AH19" s="120"/>
      <c r="AI19" s="120"/>
    </row>
    <row r="20" spans="1:35" ht="15" customHeight="1" x14ac:dyDescent="0.25">
      <c r="A20" s="116"/>
      <c r="B20" s="12" t="str">
        <f>TEXT(WEEKDAY(DATE(AnnéeCalendrier,2,1),1),"jjj")</f>
        <v>lun</v>
      </c>
      <c r="C20" s="12" t="str">
        <f>TEXT(WEEKDAY(DATE(AnnéeCalendrier,2,2),1),"jjj")</f>
        <v>mar</v>
      </c>
      <c r="D20" s="12" t="str">
        <f>TEXT(WEEKDAY(DATE(AnnéeCalendrier,2,3),1),"jjj")</f>
        <v>mer</v>
      </c>
      <c r="E20" s="12" t="str">
        <f>TEXT(WEEKDAY(DATE(AnnéeCalendrier,2,4),1),"jjj")</f>
        <v>jeu</v>
      </c>
      <c r="F20" s="12" t="str">
        <f>TEXT(WEEKDAY(DATE(AnnéeCalendrier,2,5),1),"jjj")</f>
        <v>ven</v>
      </c>
      <c r="G20" s="37" t="str">
        <f>TEXT(WEEKDAY(DATE(AnnéeCalendrier,2,6),1),"jjj")</f>
        <v>sam</v>
      </c>
      <c r="H20" s="37" t="str">
        <f>TEXT(WEEKDAY(DATE(AnnéeCalendrier,2,7),1),"jjj")</f>
        <v>dim</v>
      </c>
      <c r="I20" s="12" t="str">
        <f>TEXT(WEEKDAY(DATE(AnnéeCalendrier,2,8),1),"jjj")</f>
        <v>lun</v>
      </c>
      <c r="J20" s="12" t="str">
        <f>TEXT(WEEKDAY(DATE(AnnéeCalendrier,2,9),1),"jjj")</f>
        <v>mar</v>
      </c>
      <c r="K20" s="12" t="str">
        <f>TEXT(WEEKDAY(DATE(AnnéeCalendrier,2,10),1),"jjj")</f>
        <v>mer</v>
      </c>
      <c r="L20" s="12" t="str">
        <f>TEXT(WEEKDAY(DATE(AnnéeCalendrier,2,11),1),"jjj")</f>
        <v>jeu</v>
      </c>
      <c r="M20" s="12" t="str">
        <f>TEXT(WEEKDAY(DATE(AnnéeCalendrier,2,12),1),"jjj")</f>
        <v>ven</v>
      </c>
      <c r="N20" s="37" t="str">
        <f>TEXT(WEEKDAY(DATE(AnnéeCalendrier,2,13),1),"jjj")</f>
        <v>sam</v>
      </c>
      <c r="O20" s="37" t="str">
        <f>TEXT(WEEKDAY(DATE(AnnéeCalendrier,2,14),1),"jjj")</f>
        <v>dim</v>
      </c>
      <c r="P20" s="12" t="str">
        <f>TEXT(WEEKDAY(DATE(AnnéeCalendrier,2,15),1),"jjj")</f>
        <v>lun</v>
      </c>
      <c r="Q20" s="12" t="str">
        <f>TEXT(WEEKDAY(DATE(AnnéeCalendrier,2,16),1),"jjj")</f>
        <v>mar</v>
      </c>
      <c r="R20" s="12" t="str">
        <f>TEXT(WEEKDAY(DATE(AnnéeCalendrier,2,17),1),"jjj")</f>
        <v>mer</v>
      </c>
      <c r="S20" s="12" t="str">
        <f>TEXT(WEEKDAY(DATE(AnnéeCalendrier,2,18),1),"jjj")</f>
        <v>jeu</v>
      </c>
      <c r="T20" s="12" t="str">
        <f>TEXT(WEEKDAY(DATE(AnnéeCalendrier,2,19),1),"jjj")</f>
        <v>ven</v>
      </c>
      <c r="U20" s="37" t="str">
        <f>TEXT(WEEKDAY(DATE(AnnéeCalendrier,2,20),1),"jjj")</f>
        <v>sam</v>
      </c>
      <c r="V20" s="37" t="str">
        <f>TEXT(WEEKDAY(DATE(AnnéeCalendrier,2,21),1),"jjj")</f>
        <v>dim</v>
      </c>
      <c r="W20" s="12" t="str">
        <f>TEXT(WEEKDAY(DATE(AnnéeCalendrier,2,22),1),"jjj")</f>
        <v>lun</v>
      </c>
      <c r="X20" s="12" t="str">
        <f>TEXT(WEEKDAY(DATE(AnnéeCalendrier,2,23),1),"jjj")</f>
        <v>mar</v>
      </c>
      <c r="Y20" s="12" t="str">
        <f>TEXT(WEEKDAY(DATE(AnnéeCalendrier,2,24),1),"jjj")</f>
        <v>mer</v>
      </c>
      <c r="Z20" s="12" t="str">
        <f>TEXT(WEEKDAY(DATE(AnnéeCalendrier,2,25),1),"jjj")</f>
        <v>jeu</v>
      </c>
      <c r="AA20" s="12" t="str">
        <f>TEXT(WEEKDAY(DATE(AnnéeCalendrier,2,26),1),"jjj")</f>
        <v>ven</v>
      </c>
      <c r="AB20" s="37" t="str">
        <f>TEXT(WEEKDAY(DATE(AnnéeCalendrier,2,27),1),"jjj")</f>
        <v>sam</v>
      </c>
      <c r="AC20" s="37" t="str">
        <f>TEXT(WEEKDAY(DATE(AnnéeCalendrier,2,28),1),"jjj")</f>
        <v>dim</v>
      </c>
      <c r="AD20" s="36" t="str">
        <f>TEXT(WEEKDAY(DATE(AnnéeCalendrier,2,29),1),"jjj")</f>
        <v>lun</v>
      </c>
      <c r="AE20" s="36"/>
      <c r="AF20" s="36"/>
      <c r="AG20" s="47"/>
      <c r="AH20" s="77"/>
    </row>
    <row r="21" spans="1:35" ht="15" customHeight="1" x14ac:dyDescent="0.25">
      <c r="A21" s="86" t="s">
        <v>49</v>
      </c>
      <c r="B21" s="112" t="s">
        <v>0</v>
      </c>
      <c r="C21" s="112" t="s">
        <v>1</v>
      </c>
      <c r="D21" s="112" t="s">
        <v>2</v>
      </c>
      <c r="E21" s="112" t="s">
        <v>3</v>
      </c>
      <c r="F21" s="112" t="s">
        <v>4</v>
      </c>
      <c r="G21" s="113" t="s">
        <v>5</v>
      </c>
      <c r="H21" s="113" t="s">
        <v>6</v>
      </c>
      <c r="I21" s="112" t="s">
        <v>7</v>
      </c>
      <c r="J21" s="112" t="s">
        <v>8</v>
      </c>
      <c r="K21" s="112" t="s">
        <v>10</v>
      </c>
      <c r="L21" s="112" t="s">
        <v>11</v>
      </c>
      <c r="M21" s="112" t="s">
        <v>12</v>
      </c>
      <c r="N21" s="113" t="s">
        <v>13</v>
      </c>
      <c r="O21" s="113" t="s">
        <v>14</v>
      </c>
      <c r="P21" s="112" t="s">
        <v>15</v>
      </c>
      <c r="Q21" s="112" t="s">
        <v>16</v>
      </c>
      <c r="R21" s="112" t="s">
        <v>17</v>
      </c>
      <c r="S21" s="112" t="s">
        <v>18</v>
      </c>
      <c r="T21" s="112" t="s">
        <v>19</v>
      </c>
      <c r="U21" s="113" t="s">
        <v>20</v>
      </c>
      <c r="V21" s="113" t="s">
        <v>21</v>
      </c>
      <c r="W21" s="112" t="s">
        <v>22</v>
      </c>
      <c r="X21" s="112" t="s">
        <v>23</v>
      </c>
      <c r="Y21" s="112" t="s">
        <v>24</v>
      </c>
      <c r="Z21" s="112" t="s">
        <v>25</v>
      </c>
      <c r="AA21" s="112" t="s">
        <v>26</v>
      </c>
      <c r="AB21" s="113" t="s">
        <v>27</v>
      </c>
      <c r="AC21" s="113" t="s">
        <v>28</v>
      </c>
      <c r="AD21" s="36" t="s">
        <v>51</v>
      </c>
      <c r="AE21" s="36" t="s">
        <v>32</v>
      </c>
      <c r="AF21" s="36" t="s">
        <v>33</v>
      </c>
      <c r="AG21" s="45" t="s">
        <v>48</v>
      </c>
      <c r="AH21" s="77"/>
    </row>
    <row r="22" spans="1:35" ht="15" customHeight="1" x14ac:dyDescent="0.25">
      <c r="A22" s="16" t="s">
        <v>35</v>
      </c>
      <c r="B22" s="15"/>
      <c r="C22" s="15"/>
      <c r="D22" s="15"/>
      <c r="E22" s="15"/>
      <c r="F22" s="15"/>
      <c r="G22" s="22"/>
      <c r="H22" s="22"/>
      <c r="I22" s="15"/>
      <c r="J22" s="15"/>
      <c r="K22" s="15"/>
      <c r="L22" s="15"/>
      <c r="M22" s="15"/>
      <c r="N22" s="22"/>
      <c r="O22" s="22"/>
      <c r="P22" s="15"/>
      <c r="Q22" s="15"/>
      <c r="R22" s="15"/>
      <c r="S22" s="15"/>
      <c r="T22" s="15"/>
      <c r="U22" s="22"/>
      <c r="V22" s="22"/>
      <c r="W22" s="15"/>
      <c r="X22" s="15"/>
      <c r="Y22" s="15"/>
      <c r="Z22" s="15"/>
      <c r="AA22" s="15"/>
      <c r="AB22" s="22"/>
      <c r="AC22" s="22"/>
      <c r="AD22" s="36"/>
      <c r="AE22" s="36"/>
      <c r="AF22" s="36"/>
      <c r="AG22" s="78"/>
      <c r="AH22" s="77"/>
    </row>
    <row r="23" spans="1:35" ht="15" customHeight="1" x14ac:dyDescent="0.25">
      <c r="A23" s="16" t="s">
        <v>36</v>
      </c>
      <c r="B23" s="12"/>
      <c r="C23" s="15"/>
      <c r="D23" s="15"/>
      <c r="E23" s="15"/>
      <c r="F23" s="15"/>
      <c r="G23" s="22"/>
      <c r="H23" s="22"/>
      <c r="I23" s="15"/>
      <c r="J23" s="15"/>
      <c r="K23" s="15"/>
      <c r="L23" s="15"/>
      <c r="M23" s="15"/>
      <c r="N23" s="22"/>
      <c r="O23" s="22"/>
      <c r="P23" s="15"/>
      <c r="Q23" s="15"/>
      <c r="R23" s="15"/>
      <c r="S23" s="15"/>
      <c r="T23" s="15"/>
      <c r="U23" s="22"/>
      <c r="V23" s="22"/>
      <c r="W23" s="15"/>
      <c r="X23" s="15"/>
      <c r="Y23" s="15"/>
      <c r="Z23" s="15"/>
      <c r="AA23" s="15"/>
      <c r="AB23" s="22"/>
      <c r="AC23" s="22"/>
      <c r="AD23" s="36"/>
      <c r="AE23" s="36"/>
      <c r="AF23" s="36"/>
      <c r="AG23" s="55"/>
      <c r="AH23" s="77"/>
    </row>
    <row r="24" spans="1:35" ht="15" customHeight="1" x14ac:dyDescent="0.25">
      <c r="A24" s="16" t="s">
        <v>38</v>
      </c>
      <c r="B24" s="15"/>
      <c r="C24" s="15"/>
      <c r="D24" s="15"/>
      <c r="E24" s="15"/>
      <c r="F24" s="15"/>
      <c r="G24" s="22"/>
      <c r="H24" s="22"/>
      <c r="I24" s="15"/>
      <c r="J24" s="15"/>
      <c r="K24" s="15"/>
      <c r="L24" s="15"/>
      <c r="M24" s="15"/>
      <c r="N24" s="22"/>
      <c r="O24" s="22"/>
      <c r="P24" s="15"/>
      <c r="Q24" s="15"/>
      <c r="R24" s="15"/>
      <c r="S24" s="15"/>
      <c r="T24" s="15"/>
      <c r="U24" s="22"/>
      <c r="V24" s="22"/>
      <c r="W24" s="15"/>
      <c r="X24" s="15"/>
      <c r="Y24" s="15"/>
      <c r="Z24" s="15"/>
      <c r="AA24" s="15"/>
      <c r="AB24" s="22"/>
      <c r="AC24" s="22"/>
      <c r="AD24" s="36"/>
      <c r="AE24" s="36"/>
      <c r="AF24" s="36"/>
      <c r="AG24" s="54"/>
    </row>
    <row r="25" spans="1:35" ht="15" customHeight="1" x14ac:dyDescent="0.25">
      <c r="A25" s="16" t="s">
        <v>39</v>
      </c>
      <c r="B25" s="12"/>
      <c r="C25" s="15"/>
      <c r="D25" s="15"/>
      <c r="E25" s="15"/>
      <c r="F25" s="15"/>
      <c r="G25" s="22"/>
      <c r="H25" s="22"/>
      <c r="I25" s="15"/>
      <c r="J25" s="15"/>
      <c r="K25" s="15"/>
      <c r="L25" s="15"/>
      <c r="M25" s="15"/>
      <c r="N25" s="22"/>
      <c r="O25" s="22"/>
      <c r="P25" s="15"/>
      <c r="Q25" s="15"/>
      <c r="R25" s="15"/>
      <c r="S25" s="15"/>
      <c r="T25" s="15"/>
      <c r="U25" s="22"/>
      <c r="V25" s="22"/>
      <c r="W25" s="15"/>
      <c r="X25" s="15"/>
      <c r="Y25" s="15"/>
      <c r="Z25" s="15"/>
      <c r="AA25" s="15"/>
      <c r="AB25" s="22"/>
      <c r="AC25" s="22"/>
      <c r="AD25" s="36"/>
      <c r="AE25" s="36"/>
      <c r="AF25" s="36"/>
      <c r="AG25" s="52"/>
    </row>
    <row r="26" spans="1:35" ht="15" customHeight="1" x14ac:dyDescent="0.25">
      <c r="A26" s="16" t="s">
        <v>116</v>
      </c>
      <c r="B26" s="15"/>
      <c r="C26" s="15"/>
      <c r="D26" s="15"/>
      <c r="E26" s="15"/>
      <c r="F26" s="15"/>
      <c r="G26" s="22"/>
      <c r="H26" s="22"/>
      <c r="I26" s="15"/>
      <c r="J26" s="15"/>
      <c r="K26" s="15"/>
      <c r="L26" s="15"/>
      <c r="M26" s="15"/>
      <c r="N26" s="22"/>
      <c r="O26" s="22"/>
      <c r="P26" s="15"/>
      <c r="Q26" s="15"/>
      <c r="R26" s="15"/>
      <c r="S26" s="15"/>
      <c r="T26" s="15"/>
      <c r="U26" s="22"/>
      <c r="V26" s="22"/>
      <c r="W26" s="15"/>
      <c r="X26" s="15"/>
      <c r="Y26" s="15"/>
      <c r="Z26" s="15"/>
      <c r="AA26" s="15"/>
      <c r="AB26" s="22"/>
      <c r="AC26" s="22"/>
      <c r="AD26" s="36"/>
      <c r="AE26" s="36"/>
      <c r="AF26" s="36"/>
      <c r="AG26" s="53"/>
    </row>
    <row r="27" spans="1:35" ht="15" customHeight="1" x14ac:dyDescent="0.25">
      <c r="A27" s="17" t="s">
        <v>117</v>
      </c>
      <c r="B27" s="15"/>
      <c r="C27" s="15"/>
      <c r="D27" s="15"/>
      <c r="E27" s="15"/>
      <c r="F27" s="15"/>
      <c r="G27" s="22"/>
      <c r="H27" s="22"/>
      <c r="I27" s="15"/>
      <c r="J27" s="15"/>
      <c r="K27" s="15"/>
      <c r="L27" s="15"/>
      <c r="M27" s="15"/>
      <c r="N27" s="22"/>
      <c r="O27" s="22"/>
      <c r="P27" s="15"/>
      <c r="Q27" s="15"/>
      <c r="R27" s="15"/>
      <c r="S27" s="15"/>
      <c r="T27" s="15"/>
      <c r="U27" s="22"/>
      <c r="V27" s="22"/>
      <c r="W27" s="15"/>
      <c r="X27" s="15"/>
      <c r="Y27" s="15"/>
      <c r="Z27" s="15"/>
      <c r="AA27" s="15"/>
      <c r="AB27" s="22"/>
      <c r="AC27" s="22"/>
      <c r="AD27" s="36"/>
      <c r="AE27" s="36"/>
      <c r="AF27" s="36"/>
      <c r="AG27" s="51"/>
    </row>
    <row r="28" spans="1:35" ht="15" customHeight="1" x14ac:dyDescent="0.25">
      <c r="A28" s="16" t="s">
        <v>118</v>
      </c>
      <c r="B28" s="15"/>
      <c r="C28" s="15"/>
      <c r="D28" s="15"/>
      <c r="E28" s="15"/>
      <c r="F28" s="15"/>
      <c r="G28" s="22"/>
      <c r="H28" s="22"/>
      <c r="I28" s="15"/>
      <c r="J28" s="15"/>
      <c r="K28" s="15"/>
      <c r="L28" s="15"/>
      <c r="M28" s="15"/>
      <c r="N28" s="22"/>
      <c r="O28" s="22"/>
      <c r="P28" s="15"/>
      <c r="Q28" s="15"/>
      <c r="R28" s="15"/>
      <c r="S28" s="15"/>
      <c r="T28" s="15"/>
      <c r="U28" s="22"/>
      <c r="V28" s="22"/>
      <c r="W28" s="15"/>
      <c r="X28" s="15"/>
      <c r="Y28" s="15"/>
      <c r="Z28" s="15"/>
      <c r="AA28" s="15"/>
      <c r="AB28" s="22"/>
      <c r="AC28" s="22"/>
      <c r="AD28" s="36"/>
      <c r="AE28" s="36"/>
      <c r="AF28" s="36"/>
      <c r="AG28" s="54"/>
    </row>
    <row r="29" spans="1:35" ht="15" customHeight="1" x14ac:dyDescent="0.25">
      <c r="A29" s="16" t="s">
        <v>37</v>
      </c>
      <c r="B29" s="15"/>
      <c r="C29" s="15"/>
      <c r="D29" s="15"/>
      <c r="E29" s="15"/>
      <c r="F29" s="15"/>
      <c r="G29" s="22"/>
      <c r="H29" s="22"/>
      <c r="I29" s="15"/>
      <c r="J29" s="15"/>
      <c r="K29" s="15"/>
      <c r="L29" s="15"/>
      <c r="M29" s="15"/>
      <c r="N29" s="22"/>
      <c r="O29" s="22"/>
      <c r="P29" s="15"/>
      <c r="Q29" s="15"/>
      <c r="R29" s="15"/>
      <c r="S29" s="15"/>
      <c r="T29" s="15"/>
      <c r="U29" s="22"/>
      <c r="V29" s="22"/>
      <c r="W29" s="15"/>
      <c r="X29" s="15"/>
      <c r="Y29" s="15"/>
      <c r="Z29" s="15"/>
      <c r="AA29" s="15"/>
      <c r="AB29" s="22"/>
      <c r="AC29" s="22"/>
      <c r="AD29" s="36"/>
      <c r="AE29" s="36"/>
      <c r="AF29" s="36"/>
      <c r="AG29" s="54"/>
    </row>
    <row r="30" spans="1:35" ht="15" customHeight="1" x14ac:dyDescent="0.25">
      <c r="A30" s="5"/>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4"/>
    </row>
    <row r="31" spans="1:35" x14ac:dyDescent="0.25">
      <c r="I31" s="26" t="s">
        <v>41</v>
      </c>
      <c r="J31" s="26"/>
      <c r="K31" s="28" t="s">
        <v>54</v>
      </c>
      <c r="L31" s="31"/>
      <c r="M31" s="27" t="s">
        <v>42</v>
      </c>
      <c r="N31" s="27"/>
      <c r="O31" s="28" t="s">
        <v>43</v>
      </c>
      <c r="P31" s="28"/>
      <c r="Q31" s="29" t="s">
        <v>44</v>
      </c>
      <c r="R31" s="29"/>
      <c r="S31" s="28" t="s">
        <v>47</v>
      </c>
      <c r="T31" s="31"/>
      <c r="U31" s="30" t="s">
        <v>45</v>
      </c>
      <c r="V31" s="30"/>
      <c r="W31" s="32" t="s">
        <v>46</v>
      </c>
      <c r="X31" s="33"/>
      <c r="Y31" s="34"/>
      <c r="AG31" s="48"/>
    </row>
    <row r="32" spans="1:35" ht="15" customHeight="1" x14ac:dyDescent="0.25">
      <c r="A32" s="10"/>
      <c r="B32" s="99" t="s">
        <v>52</v>
      </c>
      <c r="C32" s="99"/>
      <c r="D32" s="99"/>
      <c r="E32" s="99"/>
      <c r="F32" s="99"/>
      <c r="G32" s="99"/>
      <c r="H32" s="99"/>
      <c r="I32" s="99"/>
      <c r="J32" s="99"/>
      <c r="K32" s="99"/>
      <c r="L32" s="99"/>
      <c r="M32" s="99"/>
      <c r="N32" s="99"/>
      <c r="O32" s="99"/>
      <c r="P32" s="99"/>
      <c r="Q32" s="99"/>
      <c r="R32" s="99"/>
      <c r="S32" s="99"/>
      <c r="T32" s="99"/>
      <c r="U32" s="99"/>
      <c r="V32" s="99"/>
      <c r="W32" s="99"/>
      <c r="X32" s="99"/>
      <c r="Y32" s="99"/>
      <c r="Z32" s="99"/>
      <c r="AA32" s="99"/>
      <c r="AB32" s="99"/>
      <c r="AC32" s="99"/>
      <c r="AD32" s="99"/>
      <c r="AE32" s="99"/>
      <c r="AF32" s="99"/>
      <c r="AG32" s="47"/>
    </row>
    <row r="33" spans="1:33" ht="15" customHeight="1" x14ac:dyDescent="0.25">
      <c r="A33" s="10"/>
      <c r="B33" s="98" t="s">
        <v>67</v>
      </c>
      <c r="C33" s="98"/>
      <c r="D33" s="98"/>
      <c r="E33" s="98"/>
      <c r="F33" s="98"/>
      <c r="G33" s="98"/>
      <c r="H33" s="98"/>
      <c r="I33" s="98" t="s">
        <v>68</v>
      </c>
      <c r="J33" s="98"/>
      <c r="K33" s="98"/>
      <c r="L33" s="98"/>
      <c r="M33" s="98"/>
      <c r="N33" s="98"/>
      <c r="O33" s="98"/>
      <c r="P33" s="98" t="s">
        <v>69</v>
      </c>
      <c r="Q33" s="98"/>
      <c r="R33" s="98"/>
      <c r="S33" s="98"/>
      <c r="T33" s="98"/>
      <c r="U33" s="98"/>
      <c r="V33" s="98"/>
      <c r="W33" s="98" t="s">
        <v>70</v>
      </c>
      <c r="X33" s="98"/>
      <c r="Y33" s="98"/>
      <c r="Z33" s="98"/>
      <c r="AA33" s="98"/>
      <c r="AB33" s="98"/>
      <c r="AC33" s="98"/>
      <c r="AD33" s="98" t="s">
        <v>71</v>
      </c>
      <c r="AE33" s="98"/>
      <c r="AF33" s="98"/>
      <c r="AG33" s="47"/>
    </row>
    <row r="34" spans="1:33" ht="15" customHeight="1" x14ac:dyDescent="0.25">
      <c r="A34" s="10"/>
      <c r="B34" s="40" t="str">
        <f>TEXT(WEEKDAY(DATE(AnnéeCalendrier,3,1),1),"jjj")</f>
        <v>lun</v>
      </c>
      <c r="C34" s="40" t="str">
        <f>TEXT(WEEKDAY(DATE(AnnéeCalendrier,3,2),1),"jjj")</f>
        <v>mar</v>
      </c>
      <c r="D34" s="40" t="str">
        <f>TEXT(WEEKDAY(DATE(AnnéeCalendrier,3,3),1),"jjj")</f>
        <v>mer</v>
      </c>
      <c r="E34" s="40" t="str">
        <f>TEXT(WEEKDAY(DATE(AnnéeCalendrier,3,4),1),"jjj")</f>
        <v>jeu</v>
      </c>
      <c r="F34" s="40" t="str">
        <f>TEXT(WEEKDAY(DATE(AnnéeCalendrier,3,5),1),"jjj")</f>
        <v>ven</v>
      </c>
      <c r="G34" s="42" t="str">
        <f>TEXT(WEEKDAY(DATE(AnnéeCalendrier,3,6),1),"jjj")</f>
        <v>sam</v>
      </c>
      <c r="H34" s="42" t="str">
        <f>TEXT(WEEKDAY(DATE(AnnéeCalendrier,3,7),1),"jjj")</f>
        <v>dim</v>
      </c>
      <c r="I34" s="40" t="str">
        <f>TEXT(WEEKDAY(DATE(AnnéeCalendrier,3,8),1),"jjj")</f>
        <v>lun</v>
      </c>
      <c r="J34" s="40" t="str">
        <f>TEXT(WEEKDAY(DATE(AnnéeCalendrier,3,9),1),"jjj")</f>
        <v>mar</v>
      </c>
      <c r="K34" s="40" t="str">
        <f>TEXT(WEEKDAY(DATE(AnnéeCalendrier,3,10),1),"jjj")</f>
        <v>mer</v>
      </c>
      <c r="L34" s="40" t="str">
        <f>TEXT(WEEKDAY(DATE(AnnéeCalendrier,3,11),1),"jjj")</f>
        <v>jeu</v>
      </c>
      <c r="M34" s="40" t="str">
        <f>TEXT(WEEKDAY(DATE(AnnéeCalendrier,3,12),1),"jjj")</f>
        <v>ven</v>
      </c>
      <c r="N34" s="42" t="str">
        <f>TEXT(WEEKDAY(DATE(AnnéeCalendrier,3,13),1),"jjj")</f>
        <v>sam</v>
      </c>
      <c r="O34" s="42" t="str">
        <f>TEXT(WEEKDAY(DATE(AnnéeCalendrier,3,14),1),"jjj")</f>
        <v>dim</v>
      </c>
      <c r="P34" s="40" t="str">
        <f>TEXT(WEEKDAY(DATE(AnnéeCalendrier,3,15),1),"jjj")</f>
        <v>lun</v>
      </c>
      <c r="Q34" s="40" t="str">
        <f>TEXT(WEEKDAY(DATE(AnnéeCalendrier,3,16),1),"jjj")</f>
        <v>mar</v>
      </c>
      <c r="R34" s="40" t="str">
        <f>TEXT(WEEKDAY(DATE(AnnéeCalendrier,3,17),1),"jjj")</f>
        <v>mer</v>
      </c>
      <c r="S34" s="40" t="str">
        <f>TEXT(WEEKDAY(DATE(AnnéeCalendrier,3,18),1),"jjj")</f>
        <v>jeu</v>
      </c>
      <c r="T34" s="40" t="str">
        <f>TEXT(WEEKDAY(DATE(AnnéeCalendrier,3,19),1),"jjj")</f>
        <v>ven</v>
      </c>
      <c r="U34" s="42" t="str">
        <f>TEXT(WEEKDAY(DATE(AnnéeCalendrier,3,20),1),"jjj")</f>
        <v>sam</v>
      </c>
      <c r="V34" s="42" t="str">
        <f>TEXT(WEEKDAY(DATE(AnnéeCalendrier,3,21),1),"jjj")</f>
        <v>dim</v>
      </c>
      <c r="W34" s="40" t="str">
        <f>TEXT(WEEKDAY(DATE(AnnéeCalendrier,3,22),1),"jjj")</f>
        <v>lun</v>
      </c>
      <c r="X34" s="40" t="str">
        <f>TEXT(WEEKDAY(DATE(AnnéeCalendrier,3,23),1),"jjj")</f>
        <v>mar</v>
      </c>
      <c r="Y34" s="40" t="str">
        <f>TEXT(WEEKDAY(DATE(AnnéeCalendrier,3,24),1),"jjj")</f>
        <v>mer</v>
      </c>
      <c r="Z34" s="40" t="str">
        <f>TEXT(WEEKDAY(DATE(AnnéeCalendrier,3,25),1),"jjj")</f>
        <v>jeu</v>
      </c>
      <c r="AA34" s="40" t="str">
        <f>TEXT(WEEKDAY(DATE(AnnéeCalendrier,3,26),1),"jjj")</f>
        <v>ven</v>
      </c>
      <c r="AB34" s="42" t="str">
        <f>TEXT(WEEKDAY(DATE(AnnéeCalendrier,3,27),1),"jjj")</f>
        <v>sam</v>
      </c>
      <c r="AC34" s="42" t="str">
        <f>TEXT(WEEKDAY(DATE(AnnéeCalendrier,3,28),1),"jjj")</f>
        <v>dim</v>
      </c>
      <c r="AD34" s="40" t="str">
        <f>TEXT(WEEKDAY(DATE(AnnéeCalendrier,3,29),1),"jjj")</f>
        <v>lun</v>
      </c>
      <c r="AE34" s="40" t="str">
        <f>TEXT(WEEKDAY(DATE(AnnéeCalendrier,3,30),1),"jjj")</f>
        <v>mar</v>
      </c>
      <c r="AF34" s="40" t="str">
        <f>TEXT(WEEKDAY(DATE(AnnéeCalendrier,3,31),1),"jjj")</f>
        <v>mer</v>
      </c>
      <c r="AG34" s="47"/>
    </row>
    <row r="35" spans="1:33" ht="15" customHeight="1" x14ac:dyDescent="0.25">
      <c r="A35" s="107"/>
      <c r="B35" s="15" t="s">
        <v>0</v>
      </c>
      <c r="C35" s="15" t="s">
        <v>1</v>
      </c>
      <c r="D35" s="15" t="s">
        <v>2</v>
      </c>
      <c r="E35" s="15" t="s">
        <v>3</v>
      </c>
      <c r="F35" s="15" t="s">
        <v>4</v>
      </c>
      <c r="G35" s="22" t="s">
        <v>5</v>
      </c>
      <c r="H35" s="22" t="s">
        <v>6</v>
      </c>
      <c r="I35" s="15" t="s">
        <v>7</v>
      </c>
      <c r="J35" s="15" t="s">
        <v>8</v>
      </c>
      <c r="K35" s="15" t="s">
        <v>10</v>
      </c>
      <c r="L35" s="15" t="s">
        <v>11</v>
      </c>
      <c r="M35" s="15" t="s">
        <v>12</v>
      </c>
      <c r="N35" s="22" t="s">
        <v>13</v>
      </c>
      <c r="O35" s="22" t="s">
        <v>14</v>
      </c>
      <c r="P35" s="15" t="s">
        <v>15</v>
      </c>
      <c r="Q35" s="15" t="s">
        <v>16</v>
      </c>
      <c r="R35" s="15" t="s">
        <v>17</v>
      </c>
      <c r="S35" s="15" t="s">
        <v>18</v>
      </c>
      <c r="T35" s="15" t="s">
        <v>19</v>
      </c>
      <c r="U35" s="22" t="s">
        <v>20</v>
      </c>
      <c r="V35" s="22" t="s">
        <v>21</v>
      </c>
      <c r="W35" s="15" t="s">
        <v>22</v>
      </c>
      <c r="X35" s="15" t="s">
        <v>23</v>
      </c>
      <c r="Y35" s="15" t="s">
        <v>24</v>
      </c>
      <c r="Z35" s="15" t="s">
        <v>25</v>
      </c>
      <c r="AA35" s="15" t="s">
        <v>26</v>
      </c>
      <c r="AB35" s="22" t="s">
        <v>27</v>
      </c>
      <c r="AC35" s="22" t="s">
        <v>28</v>
      </c>
      <c r="AD35" s="15" t="s">
        <v>29</v>
      </c>
      <c r="AE35" s="15" t="s">
        <v>30</v>
      </c>
      <c r="AF35" s="15" t="s">
        <v>31</v>
      </c>
      <c r="AG35" s="45"/>
    </row>
    <row r="36" spans="1:33" ht="15" customHeight="1" x14ac:dyDescent="0.25">
      <c r="A36" s="18" t="s">
        <v>35</v>
      </c>
      <c r="B36" s="15"/>
      <c r="C36" s="15"/>
      <c r="D36" s="15"/>
      <c r="E36" s="15"/>
      <c r="F36" s="15"/>
      <c r="G36" s="22"/>
      <c r="H36" s="22"/>
      <c r="I36" s="15"/>
      <c r="J36" s="15"/>
      <c r="K36" s="15"/>
      <c r="L36" s="15"/>
      <c r="M36" s="15"/>
      <c r="N36" s="22"/>
      <c r="O36" s="22"/>
      <c r="P36" s="15"/>
      <c r="Q36" s="15"/>
      <c r="R36" s="15"/>
      <c r="S36" s="15"/>
      <c r="T36" s="15"/>
      <c r="U36" s="22"/>
      <c r="V36" s="22"/>
      <c r="W36" s="15"/>
      <c r="X36" s="15"/>
      <c r="Y36" s="15"/>
      <c r="Z36" s="15"/>
      <c r="AA36" s="15"/>
      <c r="AB36" s="22"/>
      <c r="AC36" s="22"/>
      <c r="AD36" s="15"/>
      <c r="AE36" s="15"/>
      <c r="AF36" s="15"/>
      <c r="AG36" s="46"/>
    </row>
    <row r="37" spans="1:33" ht="15" customHeight="1" x14ac:dyDescent="0.25">
      <c r="A37" s="18" t="s">
        <v>36</v>
      </c>
      <c r="B37" s="15"/>
      <c r="C37" s="15"/>
      <c r="D37" s="15"/>
      <c r="E37" s="15"/>
      <c r="F37" s="15"/>
      <c r="G37" s="22"/>
      <c r="H37" s="22"/>
      <c r="I37" s="15"/>
      <c r="J37" s="15"/>
      <c r="K37" s="15"/>
      <c r="L37" s="15"/>
      <c r="M37" s="15"/>
      <c r="N37" s="22"/>
      <c r="O37" s="22"/>
      <c r="P37" s="15"/>
      <c r="Q37" s="15"/>
      <c r="R37" s="15"/>
      <c r="S37" s="15"/>
      <c r="T37" s="15"/>
      <c r="U37" s="22"/>
      <c r="V37" s="22"/>
      <c r="W37" s="15"/>
      <c r="X37" s="15"/>
      <c r="Y37" s="15"/>
      <c r="Z37" s="15"/>
      <c r="AA37" s="15"/>
      <c r="AB37" s="22"/>
      <c r="AC37" s="22"/>
      <c r="AD37" s="15"/>
      <c r="AE37" s="15"/>
      <c r="AF37" s="15"/>
      <c r="AG37" s="46"/>
    </row>
    <row r="38" spans="1:33" ht="15" customHeight="1" x14ac:dyDescent="0.25">
      <c r="A38" s="18" t="s">
        <v>38</v>
      </c>
      <c r="B38" s="15"/>
      <c r="C38" s="15"/>
      <c r="D38" s="15"/>
      <c r="E38" s="15"/>
      <c r="F38" s="15"/>
      <c r="G38" s="22"/>
      <c r="H38" s="22"/>
      <c r="I38" s="15"/>
      <c r="J38" s="15"/>
      <c r="K38" s="15"/>
      <c r="L38" s="15"/>
      <c r="M38" s="15"/>
      <c r="N38" s="22"/>
      <c r="O38" s="22"/>
      <c r="P38" s="15"/>
      <c r="Q38" s="15"/>
      <c r="R38" s="15"/>
      <c r="S38" s="15"/>
      <c r="T38" s="15"/>
      <c r="U38" s="22"/>
      <c r="V38" s="22"/>
      <c r="W38" s="15"/>
      <c r="X38" s="15"/>
      <c r="Y38" s="15"/>
      <c r="Z38" s="15"/>
      <c r="AA38" s="15"/>
      <c r="AB38" s="22"/>
      <c r="AC38" s="22"/>
      <c r="AD38" s="15"/>
      <c r="AE38" s="15"/>
      <c r="AF38" s="15"/>
      <c r="AG38" s="46"/>
    </row>
    <row r="39" spans="1:33" ht="15" customHeight="1" x14ac:dyDescent="0.25">
      <c r="A39" s="18" t="s">
        <v>39</v>
      </c>
      <c r="B39" s="15"/>
      <c r="C39" s="15"/>
      <c r="D39" s="15"/>
      <c r="E39" s="15"/>
      <c r="F39" s="15"/>
      <c r="G39" s="22"/>
      <c r="H39" s="22"/>
      <c r="I39" s="15"/>
      <c r="J39" s="15"/>
      <c r="K39" s="15"/>
      <c r="L39" s="15"/>
      <c r="M39" s="15"/>
      <c r="N39" s="22"/>
      <c r="O39" s="22"/>
      <c r="P39" s="15"/>
      <c r="Q39" s="15"/>
      <c r="R39" s="15"/>
      <c r="S39" s="15"/>
      <c r="T39" s="15"/>
      <c r="U39" s="22"/>
      <c r="V39" s="22"/>
      <c r="W39" s="15"/>
      <c r="X39" s="15"/>
      <c r="Y39" s="15"/>
      <c r="Z39" s="15"/>
      <c r="AA39" s="15"/>
      <c r="AB39" s="22"/>
      <c r="AC39" s="22"/>
      <c r="AD39" s="15"/>
      <c r="AE39" s="15"/>
      <c r="AF39" s="15"/>
      <c r="AG39" s="46"/>
    </row>
    <row r="40" spans="1:33" ht="15" customHeight="1" x14ac:dyDescent="0.25">
      <c r="A40" s="18" t="s">
        <v>116</v>
      </c>
      <c r="B40" s="15"/>
      <c r="C40" s="15"/>
      <c r="D40" s="15"/>
      <c r="E40" s="15"/>
      <c r="F40" s="15"/>
      <c r="G40" s="22"/>
      <c r="H40" s="22"/>
      <c r="I40" s="15"/>
      <c r="J40" s="15"/>
      <c r="K40" s="15"/>
      <c r="L40" s="15"/>
      <c r="M40" s="15"/>
      <c r="N40" s="22"/>
      <c r="O40" s="22"/>
      <c r="P40" s="15"/>
      <c r="Q40" s="15"/>
      <c r="R40" s="15"/>
      <c r="S40" s="15"/>
      <c r="T40" s="15"/>
      <c r="U40" s="22"/>
      <c r="V40" s="22"/>
      <c r="W40" s="15"/>
      <c r="X40" s="15"/>
      <c r="Y40" s="15"/>
      <c r="Z40" s="15"/>
      <c r="AA40" s="15"/>
      <c r="AB40" s="22"/>
      <c r="AC40" s="22"/>
      <c r="AD40" s="15"/>
      <c r="AE40" s="15"/>
      <c r="AF40" s="15"/>
      <c r="AG40" s="46"/>
    </row>
    <row r="41" spans="1:33" ht="15" customHeight="1" x14ac:dyDescent="0.25">
      <c r="A41" s="18" t="s">
        <v>117</v>
      </c>
      <c r="B41" s="15"/>
      <c r="C41" s="15"/>
      <c r="D41" s="15"/>
      <c r="E41" s="15"/>
      <c r="F41" s="15"/>
      <c r="G41" s="22"/>
      <c r="H41" s="22"/>
      <c r="I41" s="15"/>
      <c r="J41" s="15"/>
      <c r="K41" s="15"/>
      <c r="L41" s="15"/>
      <c r="M41" s="15"/>
      <c r="N41" s="22"/>
      <c r="O41" s="22"/>
      <c r="P41" s="15"/>
      <c r="Q41" s="15"/>
      <c r="R41" s="15"/>
      <c r="S41" s="15"/>
      <c r="T41" s="15"/>
      <c r="U41" s="22"/>
      <c r="V41" s="22"/>
      <c r="W41" s="15"/>
      <c r="X41" s="15"/>
      <c r="Y41" s="15"/>
      <c r="Z41" s="15"/>
      <c r="AA41" s="15"/>
      <c r="AB41" s="22"/>
      <c r="AC41" s="22"/>
      <c r="AD41" s="15"/>
      <c r="AE41" s="15"/>
      <c r="AF41" s="15"/>
      <c r="AG41" s="46"/>
    </row>
    <row r="42" spans="1:33" ht="15" customHeight="1" x14ac:dyDescent="0.25">
      <c r="A42" s="18" t="s">
        <v>118</v>
      </c>
      <c r="B42" s="15"/>
      <c r="C42" s="15"/>
      <c r="D42" s="15"/>
      <c r="E42" s="15"/>
      <c r="F42" s="15"/>
      <c r="G42" s="22"/>
      <c r="H42" s="22"/>
      <c r="I42" s="15"/>
      <c r="J42" s="15"/>
      <c r="K42" s="15"/>
      <c r="L42" s="15"/>
      <c r="M42" s="15"/>
      <c r="N42" s="22"/>
      <c r="O42" s="22"/>
      <c r="P42" s="15"/>
      <c r="Q42" s="15"/>
      <c r="R42" s="15"/>
      <c r="S42" s="15"/>
      <c r="T42" s="15"/>
      <c r="U42" s="22"/>
      <c r="V42" s="22"/>
      <c r="W42" s="15"/>
      <c r="X42" s="15"/>
      <c r="Y42" s="15"/>
      <c r="Z42" s="15"/>
      <c r="AA42" s="15"/>
      <c r="AB42" s="22"/>
      <c r="AC42" s="22"/>
      <c r="AD42" s="15"/>
      <c r="AE42" s="15"/>
      <c r="AF42" s="15"/>
      <c r="AG42" s="46"/>
    </row>
    <row r="43" spans="1:33" ht="15" customHeight="1" x14ac:dyDescent="0.25">
      <c r="A43" s="18" t="s">
        <v>37</v>
      </c>
      <c r="B43" s="15"/>
      <c r="C43" s="15"/>
      <c r="D43" s="15"/>
      <c r="E43" s="15"/>
      <c r="F43" s="15"/>
      <c r="G43" s="22"/>
      <c r="H43" s="22"/>
      <c r="I43" s="15"/>
      <c r="J43" s="15"/>
      <c r="K43" s="15"/>
      <c r="L43" s="15"/>
      <c r="M43" s="15"/>
      <c r="N43" s="22"/>
      <c r="O43" s="22"/>
      <c r="P43" s="15"/>
      <c r="Q43" s="15"/>
      <c r="R43" s="15"/>
      <c r="S43" s="15"/>
      <c r="T43" s="15"/>
      <c r="U43" s="22"/>
      <c r="V43" s="22"/>
      <c r="W43" s="15"/>
      <c r="X43" s="15"/>
      <c r="Y43" s="15"/>
      <c r="Z43" s="15"/>
      <c r="AA43" s="15"/>
      <c r="AB43" s="22"/>
      <c r="AC43" s="22"/>
      <c r="AD43" s="15"/>
      <c r="AE43" s="15"/>
      <c r="AF43" s="15"/>
      <c r="AG43" s="46"/>
    </row>
    <row r="44" spans="1:33" ht="15" customHeight="1" x14ac:dyDescent="0.25">
      <c r="AF44" s="41"/>
      <c r="AG44" s="48"/>
    </row>
    <row r="45" spans="1:33" ht="15" customHeight="1" x14ac:dyDescent="0.25">
      <c r="A45" s="41"/>
      <c r="B45" s="41"/>
      <c r="C45" s="41"/>
      <c r="D45" s="41"/>
      <c r="E45" s="41"/>
      <c r="F45" s="41"/>
      <c r="G45" s="41"/>
      <c r="I45" s="26" t="s">
        <v>41</v>
      </c>
      <c r="J45" s="26"/>
      <c r="K45" s="28" t="s">
        <v>54</v>
      </c>
      <c r="L45" s="31"/>
      <c r="M45" s="27" t="s">
        <v>42</v>
      </c>
      <c r="N45" s="27"/>
      <c r="O45" s="28" t="s">
        <v>43</v>
      </c>
      <c r="P45" s="28"/>
      <c r="Q45" s="29" t="s">
        <v>44</v>
      </c>
      <c r="R45" s="29"/>
      <c r="S45" s="28" t="s">
        <v>47</v>
      </c>
      <c r="T45" s="31"/>
      <c r="U45" s="30" t="s">
        <v>45</v>
      </c>
      <c r="V45" s="30"/>
      <c r="W45" s="28" t="s">
        <v>46</v>
      </c>
      <c r="X45" s="28"/>
      <c r="Y45" s="28"/>
      <c r="Z45" s="41"/>
      <c r="AA45" s="41"/>
      <c r="AB45" s="41"/>
      <c r="AC45" s="41"/>
      <c r="AD45" s="41"/>
      <c r="AE45" s="41"/>
      <c r="AF45" s="72"/>
      <c r="AG45" s="48"/>
    </row>
    <row r="46" spans="1:33" ht="15" customHeight="1" x14ac:dyDescent="0.25">
      <c r="A46" s="47"/>
      <c r="B46" s="93" t="s">
        <v>53</v>
      </c>
      <c r="C46" s="93"/>
      <c r="D46" s="93"/>
      <c r="E46" s="93"/>
      <c r="F46" s="93"/>
      <c r="G46" s="93"/>
      <c r="H46" s="93"/>
      <c r="I46" s="93"/>
      <c r="J46" s="93"/>
      <c r="K46" s="93"/>
      <c r="L46" s="93"/>
      <c r="M46" s="93"/>
      <c r="N46" s="93"/>
      <c r="O46" s="93"/>
      <c r="P46" s="93"/>
      <c r="Q46" s="93"/>
      <c r="R46" s="93"/>
      <c r="S46" s="93"/>
      <c r="T46" s="93"/>
      <c r="U46" s="93"/>
      <c r="V46" s="93"/>
      <c r="W46" s="93"/>
      <c r="X46" s="93"/>
      <c r="Y46" s="93"/>
      <c r="Z46" s="93"/>
      <c r="AA46" s="93"/>
      <c r="AB46" s="93"/>
      <c r="AC46" s="93"/>
      <c r="AD46" s="93"/>
      <c r="AE46" s="93"/>
      <c r="AF46" s="72"/>
      <c r="AG46" s="48"/>
    </row>
    <row r="47" spans="1:33" ht="15" customHeight="1" x14ac:dyDescent="0.25">
      <c r="A47" s="47"/>
      <c r="B47" s="98" t="s">
        <v>71</v>
      </c>
      <c r="C47" s="98"/>
      <c r="D47" s="98"/>
      <c r="E47" s="98"/>
      <c r="F47" s="94" t="s">
        <v>72</v>
      </c>
      <c r="G47" s="96"/>
      <c r="H47" s="96"/>
      <c r="I47" s="96"/>
      <c r="J47" s="96"/>
      <c r="K47" s="96"/>
      <c r="L47" s="95"/>
      <c r="M47" s="94" t="s">
        <v>73</v>
      </c>
      <c r="N47" s="96"/>
      <c r="O47" s="96"/>
      <c r="P47" s="96"/>
      <c r="Q47" s="96"/>
      <c r="R47" s="96"/>
      <c r="S47" s="95"/>
      <c r="T47" s="94" t="s">
        <v>74</v>
      </c>
      <c r="U47" s="96"/>
      <c r="V47" s="96"/>
      <c r="W47" s="96"/>
      <c r="X47" s="96"/>
      <c r="Y47" s="96"/>
      <c r="Z47" s="95"/>
      <c r="AA47" s="94" t="s">
        <v>75</v>
      </c>
      <c r="AB47" s="96"/>
      <c r="AC47" s="96"/>
      <c r="AD47" s="96"/>
      <c r="AE47" s="95"/>
      <c r="AF47" s="71"/>
      <c r="AG47" s="48"/>
    </row>
    <row r="48" spans="1:33" ht="15" customHeight="1" x14ac:dyDescent="0.25">
      <c r="A48" s="47"/>
      <c r="B48" s="79"/>
      <c r="C48" s="114"/>
      <c r="D48" s="114"/>
      <c r="E48" s="114"/>
      <c r="F48" s="114"/>
      <c r="G48" s="114"/>
      <c r="H48" s="123"/>
      <c r="I48" s="123"/>
      <c r="J48" s="123"/>
      <c r="K48" s="122" t="s">
        <v>121</v>
      </c>
      <c r="L48" s="122"/>
      <c r="M48" s="122"/>
      <c r="N48" s="122"/>
      <c r="O48" s="122"/>
      <c r="P48" s="122"/>
      <c r="Q48" s="122"/>
      <c r="R48" s="122"/>
      <c r="S48" s="122"/>
      <c r="T48" s="122"/>
      <c r="U48" s="122"/>
      <c r="V48" s="122"/>
      <c r="W48" s="122"/>
      <c r="X48" s="122"/>
      <c r="Y48" s="122"/>
      <c r="Z48" s="122"/>
      <c r="AA48" s="114"/>
      <c r="AB48" s="114"/>
      <c r="AC48" s="114"/>
      <c r="AD48" s="114"/>
      <c r="AE48" s="111"/>
      <c r="AF48" s="71"/>
      <c r="AG48" s="48"/>
    </row>
    <row r="49" spans="1:33" ht="15" customHeight="1" x14ac:dyDescent="0.25">
      <c r="A49" s="109"/>
      <c r="B49" s="40" t="str">
        <f>TEXT(WEEKDAY(DATE(AnnéeCalendrier,4,1),1),"jjj")</f>
        <v>jeu</v>
      </c>
      <c r="C49" s="40" t="str">
        <f>TEXT(WEEKDAY(DATE(AnnéeCalendrier,4,2),1),"jjj")</f>
        <v>ven</v>
      </c>
      <c r="D49" s="42" t="str">
        <f>TEXT(WEEKDAY(DATE(AnnéeCalendrier,4,3),1),"jjj")</f>
        <v>sam</v>
      </c>
      <c r="E49" s="42" t="str">
        <f>TEXT(WEEKDAY(DATE(AnnéeCalendrier,4,4),1),"jjj")</f>
        <v>dim</v>
      </c>
      <c r="F49" s="40" t="str">
        <f>TEXT(WEEKDAY(DATE(AnnéeCalendrier,4,5),1),"jjj")</f>
        <v>lun</v>
      </c>
      <c r="G49" s="40" t="str">
        <f>TEXT(WEEKDAY(DATE(AnnéeCalendrier,4,6),1),"jjj")</f>
        <v>mar</v>
      </c>
      <c r="H49" s="40" t="str">
        <f>TEXT(WEEKDAY(DATE(AnnéeCalendrier,4,7),1),"jjj")</f>
        <v>mer</v>
      </c>
      <c r="I49" s="40" t="str">
        <f>TEXT(WEEKDAY(DATE(AnnéeCalendrier,4,8),1),"jjj")</f>
        <v>jeu</v>
      </c>
      <c r="J49" s="40" t="str">
        <f>TEXT(WEEKDAY(DATE(AnnéeCalendrier,4,9),1),"jjj")</f>
        <v>ven</v>
      </c>
      <c r="K49" s="42" t="str">
        <f>TEXT(WEEKDAY(DATE(AnnéeCalendrier,4,10),1),"jjj")</f>
        <v>sam</v>
      </c>
      <c r="L49" s="42" t="str">
        <f>TEXT(WEEKDAY(DATE(AnnéeCalendrier,4,11),1),"jjj")</f>
        <v>dim</v>
      </c>
      <c r="M49" s="40" t="str">
        <f>TEXT(WEEKDAY(DATE(AnnéeCalendrier,4,12),1),"jjj")</f>
        <v>lun</v>
      </c>
      <c r="N49" s="40" t="str">
        <f>TEXT(WEEKDAY(DATE(AnnéeCalendrier,4,13),1),"jjj")</f>
        <v>mar</v>
      </c>
      <c r="O49" s="40" t="str">
        <f>TEXT(WEEKDAY(DATE(AnnéeCalendrier,4,14),1),"jjj")</f>
        <v>mer</v>
      </c>
      <c r="P49" s="40" t="str">
        <f>TEXT(WEEKDAY(DATE(AnnéeCalendrier,4,15),1),"jjj")</f>
        <v>jeu</v>
      </c>
      <c r="Q49" s="40" t="str">
        <f>TEXT(WEEKDAY(DATE(AnnéeCalendrier,4,16),1),"jjj")</f>
        <v>ven</v>
      </c>
      <c r="R49" s="42" t="str">
        <f>TEXT(WEEKDAY(DATE(AnnéeCalendrier,4,17),1),"jjj")</f>
        <v>sam</v>
      </c>
      <c r="S49" s="42" t="str">
        <f>TEXT(WEEKDAY(DATE(AnnéeCalendrier,4,18),1),"jjj")</f>
        <v>dim</v>
      </c>
      <c r="T49" s="40" t="str">
        <f>TEXT(WEEKDAY(DATE(AnnéeCalendrier,4,19),1),"jjj")</f>
        <v>lun</v>
      </c>
      <c r="U49" s="40" t="str">
        <f>TEXT(WEEKDAY(DATE(AnnéeCalendrier,4,20),1),"jjj")</f>
        <v>mar</v>
      </c>
      <c r="V49" s="40" t="str">
        <f>TEXT(WEEKDAY(DATE(AnnéeCalendrier,4,21),1),"jjj")</f>
        <v>mer</v>
      </c>
      <c r="W49" s="40" t="str">
        <f>TEXT(WEEKDAY(DATE(AnnéeCalendrier,4,22),1),"jjj")</f>
        <v>jeu</v>
      </c>
      <c r="X49" s="40" t="str">
        <f>TEXT(WEEKDAY(DATE(AnnéeCalendrier,4,23),1),"jjj")</f>
        <v>ven</v>
      </c>
      <c r="Y49" s="42" t="str">
        <f>TEXT(WEEKDAY(DATE(AnnéeCalendrier,4,24),1),"jjj")</f>
        <v>sam</v>
      </c>
      <c r="Z49" s="42" t="str">
        <f>TEXT(WEEKDAY(DATE(AnnéeCalendrier,4,25),1),"jjj")</f>
        <v>dim</v>
      </c>
      <c r="AA49" s="40" t="str">
        <f>TEXT(WEEKDAY(DATE(AnnéeCalendrier,4,26),1),"jjj")</f>
        <v>lun</v>
      </c>
      <c r="AB49" s="40" t="str">
        <f>TEXT(WEEKDAY(DATE(AnnéeCalendrier,4,27),1),"jjj")</f>
        <v>mar</v>
      </c>
      <c r="AC49" s="40" t="str">
        <f>TEXT(WEEKDAY(DATE(AnnéeCalendrier,4,28),1),"jjj")</f>
        <v>mer</v>
      </c>
      <c r="AD49" s="40" t="str">
        <f>TEXT(WEEKDAY(DATE(AnnéeCalendrier,4,29),1),"jjj")</f>
        <v>jeu</v>
      </c>
      <c r="AE49" s="40" t="str">
        <f>TEXT(WEEKDAY(DATE(AnnéeCalendrier,4,30),1),"jjj")</f>
        <v>ven</v>
      </c>
      <c r="AF49" s="7"/>
      <c r="AG49" s="48"/>
    </row>
    <row r="50" spans="1:33" ht="15" customHeight="1" x14ac:dyDescent="0.25">
      <c r="A50" s="108"/>
      <c r="B50" s="15" t="s">
        <v>0</v>
      </c>
      <c r="C50" s="15" t="s">
        <v>1</v>
      </c>
      <c r="D50" s="22" t="s">
        <v>2</v>
      </c>
      <c r="E50" s="22" t="s">
        <v>3</v>
      </c>
      <c r="F50" s="15" t="s">
        <v>4</v>
      </c>
      <c r="G50" s="15" t="s">
        <v>5</v>
      </c>
      <c r="H50" s="15" t="s">
        <v>6</v>
      </c>
      <c r="I50" s="15" t="s">
        <v>7</v>
      </c>
      <c r="J50" s="15" t="s">
        <v>8</v>
      </c>
      <c r="K50" s="22" t="s">
        <v>10</v>
      </c>
      <c r="L50" s="22" t="s">
        <v>11</v>
      </c>
      <c r="M50" s="15" t="s">
        <v>12</v>
      </c>
      <c r="N50" s="15" t="s">
        <v>13</v>
      </c>
      <c r="O50" s="15" t="s">
        <v>14</v>
      </c>
      <c r="P50" s="15" t="s">
        <v>15</v>
      </c>
      <c r="Q50" s="15" t="s">
        <v>16</v>
      </c>
      <c r="R50" s="22" t="s">
        <v>17</v>
      </c>
      <c r="S50" s="22" t="s">
        <v>18</v>
      </c>
      <c r="T50" s="15" t="s">
        <v>19</v>
      </c>
      <c r="U50" s="15" t="s">
        <v>20</v>
      </c>
      <c r="V50" s="15" t="s">
        <v>21</v>
      </c>
      <c r="W50" s="15" t="s">
        <v>22</v>
      </c>
      <c r="X50" s="15" t="s">
        <v>23</v>
      </c>
      <c r="Y50" s="22" t="s">
        <v>24</v>
      </c>
      <c r="Z50" s="22" t="s">
        <v>25</v>
      </c>
      <c r="AA50" s="15" t="s">
        <v>26</v>
      </c>
      <c r="AB50" s="15" t="s">
        <v>27</v>
      </c>
      <c r="AC50" s="15" t="s">
        <v>28</v>
      </c>
      <c r="AD50" s="15" t="s">
        <v>29</v>
      </c>
      <c r="AE50" s="15" t="s">
        <v>30</v>
      </c>
      <c r="AF50" s="2"/>
      <c r="AG50" s="48"/>
    </row>
    <row r="51" spans="1:33" ht="15" customHeight="1" x14ac:dyDescent="0.25">
      <c r="A51" s="18" t="s">
        <v>35</v>
      </c>
      <c r="B51" s="15"/>
      <c r="C51" s="15"/>
      <c r="D51" s="22"/>
      <c r="E51" s="22"/>
      <c r="F51" s="15"/>
      <c r="G51" s="15"/>
      <c r="H51" s="15"/>
      <c r="I51" s="15"/>
      <c r="J51" s="15"/>
      <c r="K51" s="22"/>
      <c r="L51" s="22"/>
      <c r="M51" s="15"/>
      <c r="N51" s="15"/>
      <c r="O51" s="15"/>
      <c r="P51" s="15"/>
      <c r="Q51" s="15"/>
      <c r="R51" s="22"/>
      <c r="S51" s="22"/>
      <c r="T51" s="15"/>
      <c r="U51" s="15"/>
      <c r="V51" s="15"/>
      <c r="W51" s="15"/>
      <c r="X51" s="15"/>
      <c r="Y51" s="22"/>
      <c r="Z51" s="22"/>
      <c r="AA51" s="15"/>
      <c r="AB51" s="15"/>
      <c r="AC51" s="15"/>
      <c r="AD51" s="15"/>
      <c r="AE51" s="15"/>
      <c r="AF51" s="2"/>
    </row>
    <row r="52" spans="1:33" ht="15" customHeight="1" x14ac:dyDescent="0.25">
      <c r="A52" s="18" t="s">
        <v>36</v>
      </c>
      <c r="B52" s="15"/>
      <c r="C52" s="15"/>
      <c r="D52" s="22"/>
      <c r="E52" s="22"/>
      <c r="F52" s="15"/>
      <c r="G52" s="15"/>
      <c r="H52" s="15"/>
      <c r="I52" s="15"/>
      <c r="J52" s="15"/>
      <c r="K52" s="22"/>
      <c r="L52" s="22"/>
      <c r="M52" s="15"/>
      <c r="N52" s="15"/>
      <c r="O52" s="15"/>
      <c r="P52" s="15"/>
      <c r="Q52" s="15"/>
      <c r="R52" s="22"/>
      <c r="S52" s="22"/>
      <c r="T52" s="15"/>
      <c r="U52" s="15"/>
      <c r="V52" s="15"/>
      <c r="W52" s="15"/>
      <c r="X52" s="15"/>
      <c r="Y52" s="22"/>
      <c r="Z52" s="22"/>
      <c r="AA52" s="15"/>
      <c r="AB52" s="15"/>
      <c r="AC52" s="15"/>
      <c r="AD52" s="15"/>
      <c r="AE52" s="15"/>
      <c r="AF52" s="2"/>
    </row>
    <row r="53" spans="1:33" ht="15" customHeight="1" x14ac:dyDescent="0.25">
      <c r="A53" s="18" t="s">
        <v>38</v>
      </c>
      <c r="B53" s="15"/>
      <c r="C53" s="15"/>
      <c r="D53" s="22"/>
      <c r="E53" s="22"/>
      <c r="F53" s="15"/>
      <c r="G53" s="15"/>
      <c r="H53" s="15"/>
      <c r="I53" s="15"/>
      <c r="J53" s="15"/>
      <c r="K53" s="22"/>
      <c r="L53" s="22"/>
      <c r="M53" s="15"/>
      <c r="N53" s="15"/>
      <c r="O53" s="15"/>
      <c r="P53" s="15"/>
      <c r="Q53" s="15"/>
      <c r="R53" s="22"/>
      <c r="S53" s="22"/>
      <c r="T53" s="15"/>
      <c r="U53" s="15"/>
      <c r="V53" s="15"/>
      <c r="W53" s="15"/>
      <c r="X53" s="15"/>
      <c r="Y53" s="22"/>
      <c r="Z53" s="22"/>
      <c r="AA53" s="15"/>
      <c r="AB53" s="15"/>
      <c r="AC53" s="15"/>
      <c r="AD53" s="15"/>
      <c r="AE53" s="15"/>
      <c r="AF53" s="2"/>
    </row>
    <row r="54" spans="1:33" ht="15" customHeight="1" x14ac:dyDescent="0.25">
      <c r="A54" s="18" t="s">
        <v>39</v>
      </c>
      <c r="B54" s="15"/>
      <c r="C54" s="15"/>
      <c r="D54" s="22"/>
      <c r="E54" s="22"/>
      <c r="F54" s="15"/>
      <c r="G54" s="15"/>
      <c r="H54" s="15"/>
      <c r="I54" s="15"/>
      <c r="J54" s="15"/>
      <c r="K54" s="22"/>
      <c r="L54" s="22"/>
      <c r="M54" s="15"/>
      <c r="N54" s="15"/>
      <c r="O54" s="15"/>
      <c r="P54" s="15"/>
      <c r="Q54" s="15"/>
      <c r="R54" s="22"/>
      <c r="S54" s="22"/>
      <c r="T54" s="15"/>
      <c r="U54" s="15"/>
      <c r="V54" s="15"/>
      <c r="W54" s="15"/>
      <c r="X54" s="15"/>
      <c r="Y54" s="22"/>
      <c r="Z54" s="22"/>
      <c r="AA54" s="15"/>
      <c r="AB54" s="15"/>
      <c r="AC54" s="15"/>
      <c r="AD54" s="15"/>
      <c r="AE54" s="15"/>
      <c r="AF54" s="2"/>
    </row>
    <row r="55" spans="1:33" ht="15" customHeight="1" x14ac:dyDescent="0.25">
      <c r="A55" s="18" t="s">
        <v>116</v>
      </c>
      <c r="B55" s="15"/>
      <c r="C55" s="15"/>
      <c r="D55" s="22"/>
      <c r="E55" s="22"/>
      <c r="F55" s="15"/>
      <c r="G55" s="15"/>
      <c r="H55" s="15"/>
      <c r="I55" s="15"/>
      <c r="J55" s="15"/>
      <c r="K55" s="22"/>
      <c r="L55" s="22"/>
      <c r="M55" s="15"/>
      <c r="N55" s="15"/>
      <c r="O55" s="15"/>
      <c r="P55" s="15"/>
      <c r="Q55" s="15"/>
      <c r="R55" s="22"/>
      <c r="S55" s="22"/>
      <c r="T55" s="15"/>
      <c r="U55" s="15"/>
      <c r="V55" s="15"/>
      <c r="W55" s="15"/>
      <c r="X55" s="15"/>
      <c r="Y55" s="22"/>
      <c r="Z55" s="22"/>
      <c r="AA55" s="15"/>
      <c r="AB55" s="15"/>
      <c r="AC55" s="15"/>
      <c r="AD55" s="15"/>
      <c r="AE55" s="15"/>
      <c r="AF55" s="2"/>
    </row>
    <row r="56" spans="1:33" ht="15" customHeight="1" x14ac:dyDescent="0.25">
      <c r="A56" s="18" t="s">
        <v>117</v>
      </c>
      <c r="B56" s="15"/>
      <c r="C56" s="15"/>
      <c r="D56" s="22"/>
      <c r="E56" s="22"/>
      <c r="F56" s="15"/>
      <c r="G56" s="15"/>
      <c r="H56" s="15"/>
      <c r="I56" s="15"/>
      <c r="J56" s="15"/>
      <c r="K56" s="22"/>
      <c r="L56" s="22"/>
      <c r="M56" s="15"/>
      <c r="N56" s="15"/>
      <c r="O56" s="15"/>
      <c r="P56" s="15"/>
      <c r="Q56" s="15"/>
      <c r="R56" s="22"/>
      <c r="S56" s="22"/>
      <c r="T56" s="15"/>
      <c r="U56" s="15"/>
      <c r="V56" s="15"/>
      <c r="W56" s="15"/>
      <c r="X56" s="15"/>
      <c r="Y56" s="22"/>
      <c r="Z56" s="22"/>
      <c r="AA56" s="15"/>
      <c r="AB56" s="15"/>
      <c r="AC56" s="15"/>
      <c r="AD56" s="15"/>
      <c r="AE56" s="15"/>
      <c r="AF56" s="2"/>
    </row>
    <row r="57" spans="1:33" ht="15" customHeight="1" x14ac:dyDescent="0.25">
      <c r="A57" s="18" t="s">
        <v>118</v>
      </c>
      <c r="B57" s="15"/>
      <c r="C57" s="15"/>
      <c r="D57" s="22"/>
      <c r="E57" s="22"/>
      <c r="F57" s="15"/>
      <c r="G57" s="15"/>
      <c r="H57" s="15"/>
      <c r="I57" s="15"/>
      <c r="J57" s="15"/>
      <c r="K57" s="22"/>
      <c r="L57" s="22"/>
      <c r="M57" s="15"/>
      <c r="N57" s="15"/>
      <c r="O57" s="15"/>
      <c r="P57" s="15"/>
      <c r="Q57" s="15"/>
      <c r="R57" s="22"/>
      <c r="S57" s="22"/>
      <c r="T57" s="15"/>
      <c r="U57" s="15"/>
      <c r="V57" s="15"/>
      <c r="W57" s="15"/>
      <c r="X57" s="15"/>
      <c r="Y57" s="22"/>
      <c r="Z57" s="22"/>
      <c r="AA57" s="15"/>
      <c r="AB57" s="15"/>
      <c r="AC57" s="15"/>
      <c r="AD57" s="15"/>
      <c r="AE57" s="15"/>
      <c r="AF57" s="2"/>
    </row>
    <row r="58" spans="1:33" ht="15" customHeight="1" x14ac:dyDescent="0.25">
      <c r="A58" s="18" t="s">
        <v>37</v>
      </c>
      <c r="B58" s="15"/>
      <c r="C58" s="15"/>
      <c r="D58" s="22"/>
      <c r="E58" s="22"/>
      <c r="F58" s="15"/>
      <c r="G58" s="15"/>
      <c r="H58" s="15"/>
      <c r="I58" s="15"/>
      <c r="J58" s="15"/>
      <c r="K58" s="22"/>
      <c r="L58" s="22"/>
      <c r="M58" s="15"/>
      <c r="N58" s="15"/>
      <c r="O58" s="15"/>
      <c r="P58" s="15"/>
      <c r="Q58" s="15"/>
      <c r="R58" s="22"/>
      <c r="S58" s="22"/>
      <c r="T58" s="15"/>
      <c r="U58" s="15"/>
      <c r="V58" s="15"/>
      <c r="W58" s="15"/>
      <c r="X58" s="15"/>
      <c r="Y58" s="22"/>
      <c r="Z58" s="22"/>
      <c r="AA58" s="15"/>
      <c r="AB58" s="15"/>
      <c r="AC58" s="15"/>
      <c r="AD58" s="15"/>
      <c r="AE58" s="15"/>
      <c r="AF58" s="4"/>
    </row>
    <row r="60" spans="1:33" x14ac:dyDescent="0.25">
      <c r="I60" s="65" t="s">
        <v>41</v>
      </c>
      <c r="J60" s="65"/>
      <c r="K60" s="66" t="s">
        <v>54</v>
      </c>
      <c r="L60" s="67"/>
      <c r="M60" s="68" t="s">
        <v>42</v>
      </c>
      <c r="N60" s="68"/>
      <c r="O60" s="66" t="s">
        <v>43</v>
      </c>
      <c r="P60" s="66"/>
      <c r="Q60" s="69" t="s">
        <v>44</v>
      </c>
      <c r="R60" s="69"/>
      <c r="S60" s="66" t="s">
        <v>47</v>
      </c>
      <c r="T60" s="67"/>
      <c r="U60" s="70" t="s">
        <v>45</v>
      </c>
      <c r="V60" s="70"/>
      <c r="W60" s="66" t="s">
        <v>46</v>
      </c>
      <c r="X60" s="66"/>
      <c r="Y60" s="66"/>
    </row>
    <row r="61" spans="1:33" ht="15" customHeight="1" x14ac:dyDescent="0.25">
      <c r="A61" s="10"/>
      <c r="B61" s="87" t="s">
        <v>55</v>
      </c>
      <c r="C61" s="87"/>
      <c r="D61" s="87"/>
      <c r="E61" s="87"/>
      <c r="F61" s="87"/>
      <c r="G61" s="87"/>
      <c r="H61" s="87"/>
      <c r="I61" s="87"/>
      <c r="J61" s="87"/>
      <c r="K61" s="87"/>
      <c r="L61" s="87"/>
      <c r="M61" s="87"/>
      <c r="N61" s="87"/>
      <c r="O61" s="87"/>
      <c r="P61" s="87"/>
      <c r="Q61" s="87"/>
      <c r="R61" s="87"/>
      <c r="S61" s="87"/>
      <c r="T61" s="87"/>
      <c r="U61" s="87"/>
      <c r="V61" s="87"/>
      <c r="W61" s="87"/>
      <c r="X61" s="87"/>
      <c r="Y61" s="87"/>
      <c r="Z61" s="87"/>
      <c r="AA61" s="87"/>
      <c r="AB61" s="87"/>
      <c r="AC61" s="87"/>
      <c r="AD61" s="87"/>
      <c r="AE61" s="87"/>
      <c r="AF61" s="87"/>
    </row>
    <row r="62" spans="1:33" ht="15" customHeight="1" x14ac:dyDescent="0.25">
      <c r="A62" s="10"/>
      <c r="B62" s="94" t="s">
        <v>56</v>
      </c>
      <c r="C62" s="95"/>
      <c r="D62" s="94" t="s">
        <v>76</v>
      </c>
      <c r="E62" s="96"/>
      <c r="F62" s="96"/>
      <c r="G62" s="96"/>
      <c r="H62" s="96"/>
      <c r="I62" s="96"/>
      <c r="J62" s="95"/>
      <c r="K62" s="94" t="s">
        <v>77</v>
      </c>
      <c r="L62" s="96"/>
      <c r="M62" s="96"/>
      <c r="N62" s="96"/>
      <c r="O62" s="96"/>
      <c r="P62" s="96"/>
      <c r="Q62" s="95"/>
      <c r="R62" s="94" t="s">
        <v>78</v>
      </c>
      <c r="S62" s="96"/>
      <c r="T62" s="96"/>
      <c r="U62" s="96"/>
      <c r="V62" s="96"/>
      <c r="W62" s="96"/>
      <c r="X62" s="95"/>
      <c r="Y62" s="94" t="s">
        <v>79</v>
      </c>
      <c r="Z62" s="96"/>
      <c r="AA62" s="96"/>
      <c r="AB62" s="96"/>
      <c r="AC62" s="96"/>
      <c r="AD62" s="96"/>
      <c r="AE62" s="95"/>
      <c r="AF62" s="97" t="s">
        <v>80</v>
      </c>
    </row>
    <row r="63" spans="1:33" ht="15" customHeight="1" x14ac:dyDescent="0.25">
      <c r="A63" s="105"/>
      <c r="B63" s="42" t="str">
        <f>TEXT(WEEKDAY(DATE(AnnéeCalendrier,5,1),1),"jjj")</f>
        <v>sam</v>
      </c>
      <c r="C63" s="42" t="str">
        <f>TEXT(WEEKDAY(DATE(AnnéeCalendrier,5,2),1),"jjj")</f>
        <v>dim</v>
      </c>
      <c r="D63" s="40" t="str">
        <f>TEXT(WEEKDAY(DATE(AnnéeCalendrier,5,3),1),"jjj")</f>
        <v>lun</v>
      </c>
      <c r="E63" s="40" t="str">
        <f>TEXT(WEEKDAY(DATE(AnnéeCalendrier,5,4),1),"jjj")</f>
        <v>mar</v>
      </c>
      <c r="F63" s="40" t="str">
        <f>TEXT(WEEKDAY(DATE(AnnéeCalendrier,5,5),1),"jjj")</f>
        <v>mer</v>
      </c>
      <c r="G63" s="40" t="str">
        <f>TEXT(WEEKDAY(DATE(AnnéeCalendrier,5,6),1),"jjj")</f>
        <v>jeu</v>
      </c>
      <c r="H63" s="40" t="str">
        <f>TEXT(WEEKDAY(DATE(AnnéeCalendrier,5,7),1),"jjj")</f>
        <v>ven</v>
      </c>
      <c r="I63" s="42" t="str">
        <f>TEXT(WEEKDAY(DATE(AnnéeCalendrier,5,8),1),"jjj")</f>
        <v>sam</v>
      </c>
      <c r="J63" s="42" t="str">
        <f>TEXT(WEEKDAY(DATE(AnnéeCalendrier,5,9),1),"jjj")</f>
        <v>dim</v>
      </c>
      <c r="K63" s="40" t="str">
        <f>TEXT(WEEKDAY(DATE(AnnéeCalendrier,5,10),1),"jjj")</f>
        <v>lun</v>
      </c>
      <c r="L63" s="40" t="str">
        <f>TEXT(WEEKDAY(DATE(AnnéeCalendrier,5,11),1),"jjj")</f>
        <v>mar</v>
      </c>
      <c r="M63" s="40" t="str">
        <f>TEXT(WEEKDAY(DATE(AnnéeCalendrier,5,12),1),"jjj")</f>
        <v>mer</v>
      </c>
      <c r="N63" s="40" t="str">
        <f>TEXT(WEEKDAY(DATE(AnnéeCalendrier,5,13),1),"jjj")</f>
        <v>jeu</v>
      </c>
      <c r="O63" s="40" t="str">
        <f>TEXT(WEEKDAY(DATE(AnnéeCalendrier,5,14),1),"jjj")</f>
        <v>ven</v>
      </c>
      <c r="P63" s="42" t="str">
        <f>TEXT(WEEKDAY(DATE(AnnéeCalendrier,5,15),1),"jjj")</f>
        <v>sam</v>
      </c>
      <c r="Q63" s="42" t="str">
        <f>TEXT(WEEKDAY(DATE(AnnéeCalendrier,5,16),1),"jjj")</f>
        <v>dim</v>
      </c>
      <c r="R63" s="40" t="str">
        <f>TEXT(WEEKDAY(DATE(AnnéeCalendrier,5,17),1),"jjj")</f>
        <v>lun</v>
      </c>
      <c r="S63" s="40" t="str">
        <f>TEXT(WEEKDAY(DATE(AnnéeCalendrier,5,18),1),"jjj")</f>
        <v>mar</v>
      </c>
      <c r="T63" s="40" t="str">
        <f>TEXT(WEEKDAY(DATE(AnnéeCalendrier,5,19),1),"jjj")</f>
        <v>mer</v>
      </c>
      <c r="U63" s="40" t="str">
        <f>TEXT(WEEKDAY(DATE(AnnéeCalendrier,5,20),1),"jjj")</f>
        <v>jeu</v>
      </c>
      <c r="V63" s="40" t="str">
        <f>TEXT(WEEKDAY(DATE(AnnéeCalendrier,5,21),1),"jjj")</f>
        <v>ven</v>
      </c>
      <c r="W63" s="42" t="str">
        <f>TEXT(WEEKDAY(DATE(AnnéeCalendrier,5,22),1),"jjj")</f>
        <v>sam</v>
      </c>
      <c r="X63" s="42" t="str">
        <f>TEXT(WEEKDAY(DATE(AnnéeCalendrier,5,23),1),"jjj")</f>
        <v>dim</v>
      </c>
      <c r="Y63" s="40" t="str">
        <f>TEXT(WEEKDAY(DATE(AnnéeCalendrier,5,24),1),"jjj")</f>
        <v>lun</v>
      </c>
      <c r="Z63" s="40" t="str">
        <f>TEXT(WEEKDAY(DATE(AnnéeCalendrier,5,25),1),"jjj")</f>
        <v>mar</v>
      </c>
      <c r="AA63" s="40" t="str">
        <f>TEXT(WEEKDAY(DATE(AnnéeCalendrier,5,26),1),"jjj")</f>
        <v>mer</v>
      </c>
      <c r="AB63" s="40" t="str">
        <f>TEXT(WEEKDAY(DATE(AnnéeCalendrier,5,27),1),"jjj")</f>
        <v>jeu</v>
      </c>
      <c r="AC63" s="40" t="str">
        <f>TEXT(WEEKDAY(DATE(AnnéeCalendrier,5,28),1),"jjj")</f>
        <v>ven</v>
      </c>
      <c r="AD63" s="42" t="str">
        <f>TEXT(WEEKDAY(DATE(AnnéeCalendrier,5,29),1),"jjj")</f>
        <v>sam</v>
      </c>
      <c r="AE63" s="42" t="str">
        <f>TEXT(WEEKDAY(DATE(AnnéeCalendrier,5,30),1),"jjj")</f>
        <v>dim</v>
      </c>
      <c r="AF63" s="40" t="str">
        <f>TEXT(WEEKDAY(DATE(AnnéeCalendrier,5,31),1),"jjj")</f>
        <v>lun</v>
      </c>
    </row>
    <row r="64" spans="1:33" ht="15" customHeight="1" x14ac:dyDescent="0.25">
      <c r="A64" s="110"/>
      <c r="B64" s="22" t="s">
        <v>0</v>
      </c>
      <c r="C64" s="22" t="s">
        <v>1</v>
      </c>
      <c r="D64" s="15" t="s">
        <v>2</v>
      </c>
      <c r="E64" s="15" t="s">
        <v>3</v>
      </c>
      <c r="F64" s="15" t="s">
        <v>4</v>
      </c>
      <c r="G64" s="15" t="s">
        <v>5</v>
      </c>
      <c r="H64" s="15" t="s">
        <v>6</v>
      </c>
      <c r="I64" s="22" t="s">
        <v>7</v>
      </c>
      <c r="J64" s="22" t="s">
        <v>8</v>
      </c>
      <c r="K64" s="15" t="s">
        <v>10</v>
      </c>
      <c r="L64" s="15" t="s">
        <v>11</v>
      </c>
      <c r="M64" s="15" t="s">
        <v>12</v>
      </c>
      <c r="N64" s="15" t="s">
        <v>13</v>
      </c>
      <c r="O64" s="15" t="s">
        <v>14</v>
      </c>
      <c r="P64" s="22" t="s">
        <v>15</v>
      </c>
      <c r="Q64" s="22" t="s">
        <v>16</v>
      </c>
      <c r="R64" s="15" t="s">
        <v>17</v>
      </c>
      <c r="S64" s="15" t="s">
        <v>18</v>
      </c>
      <c r="T64" s="15" t="s">
        <v>19</v>
      </c>
      <c r="U64" s="15" t="s">
        <v>20</v>
      </c>
      <c r="V64" s="15" t="s">
        <v>21</v>
      </c>
      <c r="W64" s="22" t="s">
        <v>22</v>
      </c>
      <c r="X64" s="22" t="s">
        <v>23</v>
      </c>
      <c r="Y64" s="15" t="s">
        <v>24</v>
      </c>
      <c r="Z64" s="15" t="s">
        <v>25</v>
      </c>
      <c r="AA64" s="15" t="s">
        <v>26</v>
      </c>
      <c r="AB64" s="15" t="s">
        <v>27</v>
      </c>
      <c r="AC64" s="15" t="s">
        <v>28</v>
      </c>
      <c r="AD64" s="22" t="s">
        <v>29</v>
      </c>
      <c r="AE64" s="22" t="s">
        <v>30</v>
      </c>
      <c r="AF64" s="15" t="s">
        <v>31</v>
      </c>
    </row>
    <row r="65" spans="1:32" ht="15" customHeight="1" x14ac:dyDescent="0.25">
      <c r="A65" s="18" t="s">
        <v>35</v>
      </c>
      <c r="B65" s="22"/>
      <c r="C65" s="22"/>
      <c r="D65" s="35"/>
      <c r="E65" s="35"/>
      <c r="F65" s="35"/>
      <c r="G65" s="35"/>
      <c r="H65" s="35"/>
      <c r="I65" s="22"/>
      <c r="J65" s="22"/>
      <c r="K65" s="35"/>
      <c r="L65" s="35"/>
      <c r="M65" s="35"/>
      <c r="N65" s="35"/>
      <c r="O65" s="35"/>
      <c r="P65" s="22"/>
      <c r="Q65" s="22"/>
      <c r="R65" s="35"/>
      <c r="S65" s="35"/>
      <c r="T65" s="35"/>
      <c r="U65" s="35"/>
      <c r="V65" s="35"/>
      <c r="W65" s="22"/>
      <c r="X65" s="22"/>
      <c r="Y65" s="35"/>
      <c r="Z65" s="35"/>
      <c r="AA65" s="35"/>
      <c r="AB65" s="35"/>
      <c r="AC65" s="35"/>
      <c r="AD65" s="22"/>
      <c r="AE65" s="22"/>
      <c r="AF65" s="35"/>
    </row>
    <row r="66" spans="1:32" ht="15" customHeight="1" x14ac:dyDescent="0.25">
      <c r="A66" s="18" t="s">
        <v>36</v>
      </c>
      <c r="B66" s="22"/>
      <c r="C66" s="22"/>
      <c r="D66" s="35"/>
      <c r="E66" s="35"/>
      <c r="F66" s="35"/>
      <c r="G66" s="35"/>
      <c r="H66" s="35"/>
      <c r="I66" s="22"/>
      <c r="J66" s="22"/>
      <c r="K66" s="35"/>
      <c r="L66" s="35"/>
      <c r="M66" s="35"/>
      <c r="N66" s="35"/>
      <c r="O66" s="35"/>
      <c r="P66" s="22"/>
      <c r="Q66" s="22"/>
      <c r="R66" s="35"/>
      <c r="S66" s="35"/>
      <c r="T66" s="35"/>
      <c r="U66" s="35"/>
      <c r="V66" s="35"/>
      <c r="W66" s="22"/>
      <c r="X66" s="22"/>
      <c r="Y66" s="35"/>
      <c r="Z66" s="35"/>
      <c r="AA66" s="35"/>
      <c r="AB66" s="35"/>
      <c r="AC66" s="35"/>
      <c r="AD66" s="22"/>
      <c r="AE66" s="22"/>
      <c r="AF66" s="35"/>
    </row>
    <row r="67" spans="1:32" ht="15" customHeight="1" x14ac:dyDescent="0.25">
      <c r="A67" s="18" t="s">
        <v>38</v>
      </c>
      <c r="B67" s="22"/>
      <c r="C67" s="22"/>
      <c r="D67" s="35"/>
      <c r="E67" s="35"/>
      <c r="F67" s="35"/>
      <c r="G67" s="35"/>
      <c r="H67" s="35"/>
      <c r="I67" s="22"/>
      <c r="J67" s="22"/>
      <c r="K67" s="35"/>
      <c r="L67" s="35"/>
      <c r="M67" s="35"/>
      <c r="N67" s="35"/>
      <c r="O67" s="35"/>
      <c r="P67" s="22"/>
      <c r="Q67" s="22"/>
      <c r="R67" s="35"/>
      <c r="S67" s="35"/>
      <c r="T67" s="35"/>
      <c r="U67" s="35"/>
      <c r="V67" s="35"/>
      <c r="W67" s="22"/>
      <c r="X67" s="22"/>
      <c r="Y67" s="35"/>
      <c r="Z67" s="35"/>
      <c r="AA67" s="35"/>
      <c r="AB67" s="35"/>
      <c r="AC67" s="35"/>
      <c r="AD67" s="22"/>
      <c r="AE67" s="22"/>
      <c r="AF67" s="35"/>
    </row>
    <row r="68" spans="1:32" ht="15" customHeight="1" x14ac:dyDescent="0.25">
      <c r="A68" s="18" t="s">
        <v>39</v>
      </c>
      <c r="B68" s="22"/>
      <c r="C68" s="22"/>
      <c r="D68" s="35"/>
      <c r="E68" s="35"/>
      <c r="F68" s="35"/>
      <c r="G68" s="35"/>
      <c r="H68" s="35"/>
      <c r="I68" s="22"/>
      <c r="J68" s="22"/>
      <c r="K68" s="35"/>
      <c r="L68" s="35"/>
      <c r="M68" s="35"/>
      <c r="N68" s="35"/>
      <c r="O68" s="35"/>
      <c r="P68" s="22"/>
      <c r="Q68" s="22"/>
      <c r="R68" s="35"/>
      <c r="S68" s="35"/>
      <c r="T68" s="35"/>
      <c r="U68" s="35"/>
      <c r="V68" s="35"/>
      <c r="W68" s="22"/>
      <c r="X68" s="22"/>
      <c r="Y68" s="35"/>
      <c r="Z68" s="35"/>
      <c r="AA68" s="35"/>
      <c r="AB68" s="35"/>
      <c r="AC68" s="35"/>
      <c r="AD68" s="22"/>
      <c r="AE68" s="22"/>
      <c r="AF68" s="35"/>
    </row>
    <row r="69" spans="1:32" ht="15" customHeight="1" x14ac:dyDescent="0.25">
      <c r="A69" s="18" t="s">
        <v>116</v>
      </c>
      <c r="B69" s="22"/>
      <c r="C69" s="22"/>
      <c r="D69" s="35"/>
      <c r="E69" s="35"/>
      <c r="F69" s="35"/>
      <c r="G69" s="35"/>
      <c r="H69" s="35"/>
      <c r="I69" s="22"/>
      <c r="J69" s="22"/>
      <c r="K69" s="35"/>
      <c r="L69" s="35"/>
      <c r="M69" s="35"/>
      <c r="N69" s="35"/>
      <c r="O69" s="35"/>
      <c r="P69" s="22"/>
      <c r="Q69" s="22"/>
      <c r="R69" s="35"/>
      <c r="S69" s="35"/>
      <c r="T69" s="35"/>
      <c r="U69" s="35"/>
      <c r="V69" s="35"/>
      <c r="W69" s="22"/>
      <c r="X69" s="22"/>
      <c r="Y69" s="35"/>
      <c r="Z69" s="35"/>
      <c r="AA69" s="35"/>
      <c r="AB69" s="35"/>
      <c r="AC69" s="35"/>
      <c r="AD69" s="22"/>
      <c r="AE69" s="22"/>
      <c r="AF69" s="35"/>
    </row>
    <row r="70" spans="1:32" ht="15" customHeight="1" x14ac:dyDescent="0.25">
      <c r="A70" s="18" t="s">
        <v>117</v>
      </c>
      <c r="B70" s="22"/>
      <c r="C70" s="22"/>
      <c r="D70" s="35"/>
      <c r="E70" s="35"/>
      <c r="F70" s="35"/>
      <c r="G70" s="35"/>
      <c r="H70" s="35"/>
      <c r="I70" s="22"/>
      <c r="J70" s="22"/>
      <c r="K70" s="35"/>
      <c r="L70" s="35"/>
      <c r="M70" s="35"/>
      <c r="N70" s="35"/>
      <c r="O70" s="35"/>
      <c r="P70" s="22"/>
      <c r="Q70" s="22"/>
      <c r="R70" s="35"/>
      <c r="S70" s="35"/>
      <c r="T70" s="35"/>
      <c r="U70" s="35"/>
      <c r="V70" s="35"/>
      <c r="W70" s="22"/>
      <c r="X70" s="22"/>
      <c r="Y70" s="35"/>
      <c r="Z70" s="35"/>
      <c r="AA70" s="35"/>
      <c r="AB70" s="35"/>
      <c r="AC70" s="35"/>
      <c r="AD70" s="22"/>
      <c r="AE70" s="22"/>
      <c r="AF70" s="35"/>
    </row>
    <row r="71" spans="1:32" ht="15" customHeight="1" x14ac:dyDescent="0.25">
      <c r="A71" s="18" t="s">
        <v>118</v>
      </c>
      <c r="B71" s="22"/>
      <c r="C71" s="22"/>
      <c r="D71" s="35"/>
      <c r="E71" s="35"/>
      <c r="F71" s="35"/>
      <c r="G71" s="35"/>
      <c r="H71" s="35"/>
      <c r="I71" s="22"/>
      <c r="J71" s="22"/>
      <c r="K71" s="35"/>
      <c r="L71" s="35"/>
      <c r="M71" s="35"/>
      <c r="N71" s="35"/>
      <c r="O71" s="35"/>
      <c r="P71" s="22"/>
      <c r="Q71" s="22"/>
      <c r="R71" s="35"/>
      <c r="S71" s="35"/>
      <c r="T71" s="35"/>
      <c r="U71" s="35"/>
      <c r="V71" s="35"/>
      <c r="W71" s="22"/>
      <c r="X71" s="22"/>
      <c r="Y71" s="35"/>
      <c r="Z71" s="35"/>
      <c r="AA71" s="35"/>
      <c r="AB71" s="35"/>
      <c r="AC71" s="35"/>
      <c r="AD71" s="22"/>
      <c r="AE71" s="22"/>
      <c r="AF71" s="35"/>
    </row>
    <row r="72" spans="1:32" ht="15" customHeight="1" x14ac:dyDescent="0.25">
      <c r="A72" s="18" t="s">
        <v>37</v>
      </c>
      <c r="B72" s="22"/>
      <c r="C72" s="22"/>
      <c r="D72" s="35"/>
      <c r="E72" s="35"/>
      <c r="F72" s="35"/>
      <c r="G72" s="35"/>
      <c r="H72" s="35"/>
      <c r="I72" s="22"/>
      <c r="J72" s="22"/>
      <c r="K72" s="35"/>
      <c r="L72" s="35"/>
      <c r="M72" s="35"/>
      <c r="N72" s="35"/>
      <c r="O72" s="35"/>
      <c r="P72" s="22"/>
      <c r="Q72" s="22"/>
      <c r="R72" s="35"/>
      <c r="S72" s="35"/>
      <c r="T72" s="35"/>
      <c r="U72" s="35"/>
      <c r="V72" s="35"/>
      <c r="W72" s="22"/>
      <c r="X72" s="22"/>
      <c r="Y72" s="35"/>
      <c r="Z72" s="35"/>
      <c r="AA72" s="35"/>
      <c r="AB72" s="35"/>
      <c r="AC72" s="35"/>
      <c r="AD72" s="22"/>
      <c r="AE72" s="22"/>
      <c r="AF72" s="35"/>
    </row>
    <row r="74" spans="1:32" x14ac:dyDescent="0.25">
      <c r="I74" s="65" t="s">
        <v>41</v>
      </c>
      <c r="J74" s="65"/>
      <c r="K74" s="66" t="s">
        <v>54</v>
      </c>
      <c r="L74" s="67"/>
      <c r="M74" s="68" t="s">
        <v>42</v>
      </c>
      <c r="N74" s="68"/>
      <c r="O74" s="66" t="s">
        <v>43</v>
      </c>
      <c r="P74" s="66"/>
      <c r="Q74" s="69" t="s">
        <v>44</v>
      </c>
      <c r="R74" s="69"/>
      <c r="S74" s="66" t="s">
        <v>47</v>
      </c>
      <c r="T74" s="67"/>
      <c r="U74" s="70" t="s">
        <v>45</v>
      </c>
      <c r="V74" s="70"/>
      <c r="W74" s="66" t="s">
        <v>46</v>
      </c>
      <c r="X74" s="66"/>
      <c r="Y74" s="66"/>
    </row>
    <row r="75" spans="1:32" ht="15" customHeight="1" x14ac:dyDescent="0.25">
      <c r="A75" s="80"/>
      <c r="B75" s="93" t="s">
        <v>57</v>
      </c>
      <c r="C75" s="93"/>
      <c r="D75" s="93"/>
      <c r="E75" s="93"/>
      <c r="F75" s="93"/>
      <c r="G75" s="93"/>
      <c r="H75" s="93"/>
      <c r="I75" s="93"/>
      <c r="J75" s="93"/>
      <c r="K75" s="93"/>
      <c r="L75" s="93"/>
      <c r="M75" s="93"/>
      <c r="N75" s="93"/>
      <c r="O75" s="93"/>
      <c r="P75" s="93"/>
      <c r="Q75" s="93"/>
      <c r="R75" s="93"/>
      <c r="S75" s="93"/>
      <c r="T75" s="93"/>
      <c r="U75" s="93"/>
      <c r="V75" s="93"/>
      <c r="W75" s="93"/>
      <c r="X75" s="93"/>
      <c r="Y75" s="93"/>
      <c r="Z75" s="93"/>
      <c r="AA75" s="93"/>
      <c r="AB75" s="93"/>
      <c r="AC75" s="93"/>
      <c r="AD75" s="93"/>
      <c r="AE75" s="93"/>
      <c r="AF75" s="82"/>
    </row>
    <row r="76" spans="1:32" ht="15" customHeight="1" x14ac:dyDescent="0.25">
      <c r="A76" s="81"/>
      <c r="B76" s="92" t="s">
        <v>80</v>
      </c>
      <c r="C76" s="92"/>
      <c r="D76" s="92"/>
      <c r="E76" s="92"/>
      <c r="F76" s="92"/>
      <c r="G76" s="92"/>
      <c r="H76" s="92" t="s">
        <v>81</v>
      </c>
      <c r="I76" s="92"/>
      <c r="J76" s="92"/>
      <c r="K76" s="92"/>
      <c r="L76" s="92"/>
      <c r="M76" s="92"/>
      <c r="N76" s="92"/>
      <c r="O76" s="92">
        <v>24</v>
      </c>
      <c r="P76" s="92"/>
      <c r="Q76" s="92"/>
      <c r="R76" s="92"/>
      <c r="S76" s="92"/>
      <c r="T76" s="92"/>
      <c r="U76" s="92"/>
      <c r="V76" s="92" t="s">
        <v>82</v>
      </c>
      <c r="W76" s="92"/>
      <c r="X76" s="92"/>
      <c r="Y76" s="92"/>
      <c r="Z76" s="92"/>
      <c r="AA76" s="92"/>
      <c r="AB76" s="92"/>
      <c r="AC76" s="92" t="s">
        <v>58</v>
      </c>
      <c r="AD76" s="92"/>
      <c r="AE76" s="92"/>
      <c r="AF76" s="80"/>
    </row>
    <row r="77" spans="1:32" ht="15" customHeight="1" x14ac:dyDescent="0.25">
      <c r="A77" s="105"/>
      <c r="B77" s="13" t="str">
        <f>TEXT(WEEKDAY(DATE(AnnéeCalendrier,6,1),1),"jjj")</f>
        <v>mar</v>
      </c>
      <c r="C77" s="13" t="str">
        <f>TEXT(WEEKDAY(DATE(AnnéeCalendrier,6,2),1),"jjj")</f>
        <v>mer</v>
      </c>
      <c r="D77" s="13" t="str">
        <f>TEXT(WEEKDAY(DATE(AnnéeCalendrier,6,3),1),"jjj")</f>
        <v>jeu</v>
      </c>
      <c r="E77" s="13" t="str">
        <f>TEXT(WEEKDAY(DATE(AnnéeCalendrier,6,4),1),"jjj")</f>
        <v>ven</v>
      </c>
      <c r="F77" s="42" t="str">
        <f>TEXT(WEEKDAY(DATE(AnnéeCalendrier,6,5),1),"jjj")</f>
        <v>sam</v>
      </c>
      <c r="G77" s="42" t="str">
        <f>TEXT(WEEKDAY(DATE(AnnéeCalendrier,6,6),1),"jjj")</f>
        <v>dim</v>
      </c>
      <c r="H77" s="13" t="str">
        <f>TEXT(WEEKDAY(DATE(AnnéeCalendrier,6,7),1),"jjj")</f>
        <v>lun</v>
      </c>
      <c r="I77" s="13" t="str">
        <f>TEXT(WEEKDAY(DATE(AnnéeCalendrier,6,8),1),"jjj")</f>
        <v>mar</v>
      </c>
      <c r="J77" s="13" t="str">
        <f>TEXT(WEEKDAY(DATE(AnnéeCalendrier,6,9),1),"jjj")</f>
        <v>mer</v>
      </c>
      <c r="K77" s="13" t="str">
        <f>TEXT(WEEKDAY(DATE(AnnéeCalendrier,6,10),1),"jjj")</f>
        <v>jeu</v>
      </c>
      <c r="L77" s="13" t="str">
        <f>TEXT(WEEKDAY(DATE(AnnéeCalendrier,6,11),1),"jjj")</f>
        <v>ven</v>
      </c>
      <c r="M77" s="42" t="str">
        <f>TEXT(WEEKDAY(DATE(AnnéeCalendrier,6,12),1),"jjj")</f>
        <v>sam</v>
      </c>
      <c r="N77" s="42" t="str">
        <f>TEXT(WEEKDAY(DATE(AnnéeCalendrier,6,13),1),"jjj")</f>
        <v>dim</v>
      </c>
      <c r="O77" s="13" t="str">
        <f>TEXT(WEEKDAY(DATE(AnnéeCalendrier,6,14),1),"jjj")</f>
        <v>lun</v>
      </c>
      <c r="P77" s="13" t="str">
        <f>TEXT(WEEKDAY(DATE(AnnéeCalendrier,6,15),1),"jjj")</f>
        <v>mar</v>
      </c>
      <c r="Q77" s="13" t="str">
        <f>TEXT(WEEKDAY(DATE(AnnéeCalendrier,6,16),1),"jjj")</f>
        <v>mer</v>
      </c>
      <c r="R77" s="13" t="str">
        <f>TEXT(WEEKDAY(DATE(AnnéeCalendrier,6,17),1),"jjj")</f>
        <v>jeu</v>
      </c>
      <c r="S77" s="13" t="str">
        <f>TEXT(WEEKDAY(DATE(AnnéeCalendrier,6,18),1),"jjj")</f>
        <v>ven</v>
      </c>
      <c r="T77" s="42" t="str">
        <f>TEXT(WEEKDAY(DATE(AnnéeCalendrier,6,19),1),"jjj")</f>
        <v>sam</v>
      </c>
      <c r="U77" s="42" t="str">
        <f>TEXT(WEEKDAY(DATE(AnnéeCalendrier,6,20),1),"jjj")</f>
        <v>dim</v>
      </c>
      <c r="V77" s="13" t="str">
        <f>TEXT(WEEKDAY(DATE(AnnéeCalendrier,6,21),1),"jjj")</f>
        <v>lun</v>
      </c>
      <c r="W77" s="13" t="str">
        <f>TEXT(WEEKDAY(DATE(AnnéeCalendrier,6,22),1),"jjj")</f>
        <v>mar</v>
      </c>
      <c r="X77" s="13" t="str">
        <f>TEXT(WEEKDAY(DATE(AnnéeCalendrier,6,23),1),"jjj")</f>
        <v>mer</v>
      </c>
      <c r="Y77" s="13" t="str">
        <f>TEXT(WEEKDAY(DATE(AnnéeCalendrier,6,24),1),"jjj")</f>
        <v>jeu</v>
      </c>
      <c r="Z77" s="13" t="str">
        <f>TEXT(WEEKDAY(DATE(AnnéeCalendrier,6,25),1),"jjj")</f>
        <v>ven</v>
      </c>
      <c r="AA77" s="42" t="str">
        <f>TEXT(WEEKDAY(DATE(AnnéeCalendrier,6,26),1),"jjj")</f>
        <v>sam</v>
      </c>
      <c r="AB77" s="42" t="str">
        <f>TEXT(WEEKDAY(DATE(AnnéeCalendrier,6,27),1),"jjj")</f>
        <v>dim</v>
      </c>
      <c r="AC77" s="13" t="str">
        <f>TEXT(WEEKDAY(DATE(AnnéeCalendrier,6,28),1),"jjj")</f>
        <v>lun</v>
      </c>
      <c r="AD77" s="13" t="str">
        <f>TEXT(WEEKDAY(DATE(AnnéeCalendrier,6,29),1),"jjj")</f>
        <v>mar</v>
      </c>
      <c r="AE77" s="13" t="str">
        <f>TEXT(WEEKDAY(DATE(AnnéeCalendrier,6,30),1),"jjj")</f>
        <v>mer</v>
      </c>
      <c r="AF77" s="1"/>
    </row>
    <row r="78" spans="1:32" ht="15" customHeight="1" x14ac:dyDescent="0.25">
      <c r="A78" s="73"/>
      <c r="B78" s="35" t="s">
        <v>0</v>
      </c>
      <c r="C78" s="35" t="s">
        <v>1</v>
      </c>
      <c r="D78" s="35" t="s">
        <v>2</v>
      </c>
      <c r="E78" s="35" t="s">
        <v>3</v>
      </c>
      <c r="F78" s="22" t="s">
        <v>4</v>
      </c>
      <c r="G78" s="22" t="s">
        <v>5</v>
      </c>
      <c r="H78" s="35" t="s">
        <v>6</v>
      </c>
      <c r="I78" s="35" t="s">
        <v>7</v>
      </c>
      <c r="J78" s="35" t="s">
        <v>8</v>
      </c>
      <c r="K78" s="35" t="s">
        <v>10</v>
      </c>
      <c r="L78" s="35" t="s">
        <v>11</v>
      </c>
      <c r="M78" s="22" t="s">
        <v>12</v>
      </c>
      <c r="N78" s="22" t="s">
        <v>13</v>
      </c>
      <c r="O78" s="35" t="s">
        <v>14</v>
      </c>
      <c r="P78" s="35" t="s">
        <v>15</v>
      </c>
      <c r="Q78" s="35" t="s">
        <v>16</v>
      </c>
      <c r="R78" s="35" t="s">
        <v>17</v>
      </c>
      <c r="S78" s="35" t="s">
        <v>18</v>
      </c>
      <c r="T78" s="22" t="s">
        <v>19</v>
      </c>
      <c r="U78" s="22" t="s">
        <v>20</v>
      </c>
      <c r="V78" s="35" t="s">
        <v>21</v>
      </c>
      <c r="W78" s="35" t="s">
        <v>22</v>
      </c>
      <c r="X78" s="35" t="s">
        <v>23</v>
      </c>
      <c r="Y78" s="35" t="s">
        <v>24</v>
      </c>
      <c r="Z78" s="35" t="s">
        <v>25</v>
      </c>
      <c r="AA78" s="22" t="s">
        <v>26</v>
      </c>
      <c r="AB78" s="22" t="s">
        <v>27</v>
      </c>
      <c r="AC78" s="35" t="s">
        <v>28</v>
      </c>
      <c r="AD78" s="35" t="s">
        <v>29</v>
      </c>
      <c r="AE78" s="35" t="s">
        <v>30</v>
      </c>
      <c r="AF78" s="2" t="s">
        <v>32</v>
      </c>
    </row>
    <row r="79" spans="1:32" ht="15" customHeight="1" x14ac:dyDescent="0.25">
      <c r="A79" s="18" t="s">
        <v>35</v>
      </c>
      <c r="B79" s="35"/>
      <c r="C79" s="35"/>
      <c r="D79" s="35"/>
      <c r="E79" s="35"/>
      <c r="F79" s="22"/>
      <c r="G79" s="22"/>
      <c r="H79" s="35"/>
      <c r="I79" s="35"/>
      <c r="J79" s="35"/>
      <c r="K79" s="35"/>
      <c r="L79" s="35"/>
      <c r="M79" s="22"/>
      <c r="N79" s="22"/>
      <c r="O79" s="35"/>
      <c r="P79" s="35"/>
      <c r="Q79" s="35"/>
      <c r="R79" s="35"/>
      <c r="S79" s="35"/>
      <c r="T79" s="22"/>
      <c r="U79" s="22"/>
      <c r="V79" s="35"/>
      <c r="W79" s="35"/>
      <c r="X79" s="35"/>
      <c r="Y79" s="35"/>
      <c r="Z79" s="35"/>
      <c r="AA79" s="22"/>
      <c r="AB79" s="22"/>
      <c r="AC79" s="35"/>
      <c r="AD79" s="35"/>
      <c r="AE79" s="35"/>
      <c r="AF79" s="2"/>
    </row>
    <row r="80" spans="1:32" ht="15" customHeight="1" x14ac:dyDescent="0.25">
      <c r="A80" s="18" t="s">
        <v>36</v>
      </c>
      <c r="B80" s="35"/>
      <c r="C80" s="35"/>
      <c r="D80" s="35"/>
      <c r="E80" s="35"/>
      <c r="F80" s="22"/>
      <c r="G80" s="22"/>
      <c r="H80" s="35"/>
      <c r="I80" s="35"/>
      <c r="J80" s="35"/>
      <c r="K80" s="35"/>
      <c r="L80" s="35"/>
      <c r="M80" s="22"/>
      <c r="N80" s="22"/>
      <c r="O80" s="35"/>
      <c r="P80" s="35"/>
      <c r="Q80" s="35"/>
      <c r="R80" s="35"/>
      <c r="S80" s="35"/>
      <c r="T80" s="22"/>
      <c r="U80" s="22"/>
      <c r="V80" s="35"/>
      <c r="W80" s="35"/>
      <c r="X80" s="35"/>
      <c r="Y80" s="35"/>
      <c r="Z80" s="35"/>
      <c r="AA80" s="22"/>
      <c r="AB80" s="22"/>
      <c r="AC80" s="35"/>
      <c r="AD80" s="35"/>
      <c r="AE80" s="35"/>
      <c r="AF80" s="2"/>
    </row>
    <row r="81" spans="1:32" ht="15" customHeight="1" x14ac:dyDescent="0.25">
      <c r="A81" s="18" t="s">
        <v>38</v>
      </c>
      <c r="B81" s="35"/>
      <c r="C81" s="35"/>
      <c r="D81" s="35"/>
      <c r="E81" s="35"/>
      <c r="F81" s="22"/>
      <c r="G81" s="22"/>
      <c r="H81" s="35"/>
      <c r="I81" s="35"/>
      <c r="J81" s="35"/>
      <c r="K81" s="35"/>
      <c r="L81" s="35"/>
      <c r="M81" s="22"/>
      <c r="N81" s="22"/>
      <c r="O81" s="35"/>
      <c r="P81" s="35"/>
      <c r="Q81" s="35"/>
      <c r="R81" s="35"/>
      <c r="S81" s="35"/>
      <c r="T81" s="22"/>
      <c r="U81" s="22"/>
      <c r="V81" s="35"/>
      <c r="W81" s="35"/>
      <c r="X81" s="35"/>
      <c r="Y81" s="35"/>
      <c r="Z81" s="35"/>
      <c r="AA81" s="22"/>
      <c r="AB81" s="22"/>
      <c r="AC81" s="35"/>
      <c r="AD81" s="35"/>
      <c r="AE81" s="35"/>
      <c r="AF81" s="2"/>
    </row>
    <row r="82" spans="1:32" ht="15" customHeight="1" x14ac:dyDescent="0.25">
      <c r="A82" s="18" t="s">
        <v>39</v>
      </c>
      <c r="B82" s="35"/>
      <c r="C82" s="35"/>
      <c r="D82" s="35"/>
      <c r="E82" s="35"/>
      <c r="F82" s="22"/>
      <c r="G82" s="22"/>
      <c r="H82" s="35"/>
      <c r="I82" s="35"/>
      <c r="J82" s="35"/>
      <c r="K82" s="35"/>
      <c r="L82" s="35"/>
      <c r="M82" s="22"/>
      <c r="N82" s="22"/>
      <c r="O82" s="35"/>
      <c r="P82" s="35"/>
      <c r="Q82" s="35"/>
      <c r="R82" s="35"/>
      <c r="S82" s="35"/>
      <c r="T82" s="22"/>
      <c r="U82" s="22"/>
      <c r="V82" s="35"/>
      <c r="W82" s="35"/>
      <c r="X82" s="35"/>
      <c r="Y82" s="35"/>
      <c r="Z82" s="35"/>
      <c r="AA82" s="22"/>
      <c r="AB82" s="22"/>
      <c r="AC82" s="35"/>
      <c r="AD82" s="35"/>
      <c r="AE82" s="35"/>
      <c r="AF82" s="2"/>
    </row>
    <row r="83" spans="1:32" ht="15" customHeight="1" x14ac:dyDescent="0.25">
      <c r="A83" s="18" t="s">
        <v>116</v>
      </c>
      <c r="B83" s="35"/>
      <c r="C83" s="35"/>
      <c r="D83" s="35"/>
      <c r="E83" s="35"/>
      <c r="F83" s="22"/>
      <c r="G83" s="22"/>
      <c r="H83" s="35"/>
      <c r="I83" s="35"/>
      <c r="J83" s="35"/>
      <c r="K83" s="35"/>
      <c r="L83" s="35"/>
      <c r="M83" s="22"/>
      <c r="N83" s="22"/>
      <c r="O83" s="35"/>
      <c r="P83" s="35"/>
      <c r="Q83" s="35"/>
      <c r="R83" s="35"/>
      <c r="S83" s="35"/>
      <c r="T83" s="22"/>
      <c r="U83" s="22"/>
      <c r="V83" s="35"/>
      <c r="W83" s="35"/>
      <c r="X83" s="35"/>
      <c r="Y83" s="35"/>
      <c r="Z83" s="35"/>
      <c r="AA83" s="22"/>
      <c r="AB83" s="22"/>
      <c r="AC83" s="35"/>
      <c r="AD83" s="35"/>
      <c r="AE83" s="35"/>
      <c r="AF83" s="2"/>
    </row>
    <row r="84" spans="1:32" ht="15" customHeight="1" x14ac:dyDescent="0.25">
      <c r="A84" s="18" t="s">
        <v>117</v>
      </c>
      <c r="B84" s="35"/>
      <c r="C84" s="35"/>
      <c r="D84" s="35"/>
      <c r="E84" s="35"/>
      <c r="F84" s="22"/>
      <c r="G84" s="22"/>
      <c r="H84" s="35"/>
      <c r="I84" s="35"/>
      <c r="J84" s="35"/>
      <c r="K84" s="35"/>
      <c r="L84" s="35"/>
      <c r="M84" s="22"/>
      <c r="N84" s="22"/>
      <c r="O84" s="35"/>
      <c r="P84" s="35"/>
      <c r="Q84" s="35"/>
      <c r="R84" s="35"/>
      <c r="S84" s="35"/>
      <c r="T84" s="22"/>
      <c r="U84" s="22"/>
      <c r="V84" s="35"/>
      <c r="W84" s="35"/>
      <c r="X84" s="35"/>
      <c r="Y84" s="35"/>
      <c r="Z84" s="35"/>
      <c r="AA84" s="22"/>
      <c r="AB84" s="22"/>
      <c r="AC84" s="35"/>
      <c r="AD84" s="35"/>
      <c r="AE84" s="35"/>
      <c r="AF84" s="2"/>
    </row>
    <row r="85" spans="1:32" ht="15" customHeight="1" x14ac:dyDescent="0.25">
      <c r="A85" s="18" t="s">
        <v>118</v>
      </c>
      <c r="B85" s="35"/>
      <c r="C85" s="35"/>
      <c r="D85" s="35"/>
      <c r="E85" s="35"/>
      <c r="F85" s="22"/>
      <c r="G85" s="22"/>
      <c r="H85" s="35"/>
      <c r="I85" s="35"/>
      <c r="J85" s="35"/>
      <c r="K85" s="35"/>
      <c r="L85" s="35"/>
      <c r="M85" s="22"/>
      <c r="N85" s="22"/>
      <c r="O85" s="35"/>
      <c r="P85" s="35"/>
      <c r="Q85" s="35"/>
      <c r="R85" s="35"/>
      <c r="S85" s="35"/>
      <c r="T85" s="22"/>
      <c r="U85" s="22"/>
      <c r="V85" s="35"/>
      <c r="W85" s="35"/>
      <c r="X85" s="35"/>
      <c r="Y85" s="35"/>
      <c r="Z85" s="35"/>
      <c r="AA85" s="22"/>
      <c r="AB85" s="22"/>
      <c r="AC85" s="35"/>
      <c r="AD85" s="35"/>
      <c r="AE85" s="35"/>
      <c r="AF85" s="2"/>
    </row>
    <row r="86" spans="1:32" ht="15" customHeight="1" x14ac:dyDescent="0.25">
      <c r="A86" s="18" t="s">
        <v>37</v>
      </c>
      <c r="B86" s="35"/>
      <c r="C86" s="35"/>
      <c r="D86" s="35"/>
      <c r="E86" s="35"/>
      <c r="F86" s="22"/>
      <c r="G86" s="22"/>
      <c r="H86" s="35"/>
      <c r="I86" s="35"/>
      <c r="J86" s="35"/>
      <c r="K86" s="35"/>
      <c r="L86" s="35"/>
      <c r="M86" s="22"/>
      <c r="N86" s="22"/>
      <c r="O86" s="35"/>
      <c r="P86" s="35"/>
      <c r="Q86" s="35"/>
      <c r="R86" s="35"/>
      <c r="S86" s="35"/>
      <c r="T86" s="22"/>
      <c r="U86" s="22"/>
      <c r="V86" s="35"/>
      <c r="W86" s="35"/>
      <c r="X86" s="35"/>
      <c r="Y86" s="35"/>
      <c r="Z86" s="35"/>
      <c r="AA86" s="22"/>
      <c r="AB86" s="22"/>
      <c r="AC86" s="35"/>
      <c r="AD86" s="35"/>
      <c r="AE86" s="35"/>
      <c r="AF86" s="2"/>
    </row>
    <row r="88" spans="1:32" x14ac:dyDescent="0.25">
      <c r="J88" s="26" t="s">
        <v>41</v>
      </c>
      <c r="K88" s="26"/>
      <c r="L88" s="28" t="s">
        <v>9</v>
      </c>
      <c r="M88" s="31"/>
      <c r="N88" s="27" t="s">
        <v>42</v>
      </c>
      <c r="O88" s="27"/>
      <c r="P88" s="28" t="s">
        <v>43</v>
      </c>
      <c r="Q88" s="28"/>
      <c r="R88" s="29" t="s">
        <v>44</v>
      </c>
      <c r="S88" s="29"/>
      <c r="T88" s="28" t="s">
        <v>47</v>
      </c>
      <c r="U88" s="31"/>
      <c r="V88" s="30" t="s">
        <v>45</v>
      </c>
      <c r="W88" s="30"/>
      <c r="X88" s="28" t="s">
        <v>46</v>
      </c>
      <c r="Y88" s="28"/>
      <c r="Z88" s="28"/>
    </row>
    <row r="89" spans="1:32" ht="15" customHeight="1" x14ac:dyDescent="0.25">
      <c r="A89" s="81"/>
      <c r="B89" s="87" t="s">
        <v>87</v>
      </c>
      <c r="C89" s="87"/>
      <c r="D89" s="87"/>
      <c r="E89" s="87"/>
      <c r="F89" s="87"/>
      <c r="G89" s="87"/>
      <c r="H89" s="87"/>
      <c r="I89" s="87"/>
      <c r="J89" s="87"/>
      <c r="K89" s="87"/>
      <c r="L89" s="87"/>
      <c r="M89" s="87"/>
      <c r="N89" s="87"/>
      <c r="O89" s="87"/>
      <c r="P89" s="87"/>
      <c r="Q89" s="87"/>
      <c r="R89" s="87"/>
      <c r="S89" s="87"/>
      <c r="T89" s="87"/>
      <c r="U89" s="87"/>
      <c r="V89" s="87"/>
      <c r="W89" s="87"/>
      <c r="X89" s="87"/>
      <c r="Y89" s="87"/>
      <c r="Z89" s="87"/>
      <c r="AA89" s="87"/>
      <c r="AB89" s="87"/>
      <c r="AC89" s="87"/>
      <c r="AD89" s="87"/>
      <c r="AE89" s="87"/>
      <c r="AF89" s="87"/>
    </row>
    <row r="90" spans="1:32" ht="15" customHeight="1" x14ac:dyDescent="0.25">
      <c r="A90" s="81"/>
      <c r="B90" s="92" t="s">
        <v>58</v>
      </c>
      <c r="C90" s="92"/>
      <c r="D90" s="92"/>
      <c r="E90" s="92"/>
      <c r="F90" s="92" t="s">
        <v>83</v>
      </c>
      <c r="G90" s="92"/>
      <c r="H90" s="92"/>
      <c r="I90" s="92"/>
      <c r="J90" s="92"/>
      <c r="K90" s="92"/>
      <c r="L90" s="92"/>
      <c r="M90" s="92" t="s">
        <v>84</v>
      </c>
      <c r="N90" s="92"/>
      <c r="O90" s="92"/>
      <c r="P90" s="92"/>
      <c r="Q90" s="92"/>
      <c r="R90" s="92"/>
      <c r="S90" s="92"/>
      <c r="T90" s="92" t="s">
        <v>85</v>
      </c>
      <c r="U90" s="92"/>
      <c r="V90" s="92"/>
      <c r="W90" s="92"/>
      <c r="X90" s="92"/>
      <c r="Y90" s="92"/>
      <c r="Z90" s="92"/>
      <c r="AA90" s="92" t="s">
        <v>86</v>
      </c>
      <c r="AB90" s="92"/>
      <c r="AC90" s="92"/>
      <c r="AD90" s="92"/>
      <c r="AE90" s="92"/>
      <c r="AF90" s="92"/>
    </row>
    <row r="91" spans="1:32" ht="15" customHeight="1" x14ac:dyDescent="0.25">
      <c r="A91" s="81"/>
      <c r="B91" s="124"/>
      <c r="C91" s="124"/>
      <c r="D91" s="124"/>
      <c r="E91" s="124"/>
      <c r="F91" s="124"/>
      <c r="G91" s="124"/>
      <c r="H91" s="122" t="s">
        <v>121</v>
      </c>
      <c r="I91" s="122"/>
      <c r="J91" s="122"/>
      <c r="K91" s="122"/>
      <c r="L91" s="122"/>
      <c r="M91" s="122"/>
      <c r="N91" s="122"/>
      <c r="O91" s="122"/>
      <c r="P91" s="122"/>
      <c r="Q91" s="122"/>
      <c r="R91" s="122"/>
      <c r="S91" s="122"/>
      <c r="T91" s="122"/>
      <c r="U91" s="122"/>
      <c r="V91" s="122"/>
      <c r="W91" s="122"/>
      <c r="X91" s="122"/>
      <c r="Y91" s="122"/>
      <c r="Z91" s="122"/>
      <c r="AA91" s="122"/>
      <c r="AB91" s="122"/>
      <c r="AC91" s="122"/>
      <c r="AD91" s="122"/>
      <c r="AE91" s="122"/>
      <c r="AF91" s="122"/>
    </row>
    <row r="92" spans="1:32" ht="15" customHeight="1" x14ac:dyDescent="0.25">
      <c r="A92" s="81"/>
      <c r="B92" s="83" t="str">
        <f>TEXT(WEEKDAY(DATE(AnnéeCalendrier,7,1),1),"jjj")</f>
        <v>jeu</v>
      </c>
      <c r="C92" s="83" t="str">
        <f>TEXT(WEEKDAY(DATE(AnnéeCalendrier,7,2),1),"jjj")</f>
        <v>ven</v>
      </c>
      <c r="D92" s="84" t="str">
        <f>TEXT(WEEKDAY(DATE(AnnéeCalendrier,7,3),1),"jjj")</f>
        <v>sam</v>
      </c>
      <c r="E92" s="84" t="str">
        <f>TEXT(WEEKDAY(DATE(AnnéeCalendrier,7,4),1),"jjj")</f>
        <v>dim</v>
      </c>
      <c r="F92" s="83" t="str">
        <f>TEXT(WEEKDAY(DATE(AnnéeCalendrier,7,5),1),"jjj")</f>
        <v>lun</v>
      </c>
      <c r="G92" s="83" t="str">
        <f>TEXT(WEEKDAY(DATE(AnnéeCalendrier,7,6),1),"jjj")</f>
        <v>mar</v>
      </c>
      <c r="H92" s="83" t="str">
        <f>TEXT(WEEKDAY(DATE(AnnéeCalendrier,7,7),1),"jjj")</f>
        <v>mer</v>
      </c>
      <c r="I92" s="83" t="str">
        <f>TEXT(WEEKDAY(DATE(AnnéeCalendrier,7,8),1),"jjj")</f>
        <v>jeu</v>
      </c>
      <c r="J92" s="83" t="str">
        <f>TEXT(WEEKDAY(DATE(AnnéeCalendrier,7,9),1),"jjj")</f>
        <v>ven</v>
      </c>
      <c r="K92" s="84" t="str">
        <f>TEXT(WEEKDAY(DATE(AnnéeCalendrier,7,10),1),"jjj")</f>
        <v>sam</v>
      </c>
      <c r="L92" s="84" t="str">
        <f>TEXT(WEEKDAY(DATE(AnnéeCalendrier,7,11),1),"jjj")</f>
        <v>dim</v>
      </c>
      <c r="M92" s="83" t="str">
        <f>TEXT(WEEKDAY(DATE(AnnéeCalendrier,7,12),1),"jjj")</f>
        <v>lun</v>
      </c>
      <c r="N92" s="83" t="str">
        <f>TEXT(WEEKDAY(DATE(AnnéeCalendrier,7,13),1),"jjj")</f>
        <v>mar</v>
      </c>
      <c r="O92" s="83" t="str">
        <f>TEXT(WEEKDAY(DATE(AnnéeCalendrier,7,14),1),"jjj")</f>
        <v>mer</v>
      </c>
      <c r="P92" s="83" t="str">
        <f>TEXT(WEEKDAY(DATE(AnnéeCalendrier,7,15),1),"jjj")</f>
        <v>jeu</v>
      </c>
      <c r="Q92" s="83" t="str">
        <f>TEXT(WEEKDAY(DATE(AnnéeCalendrier,7,16),1),"jjj")</f>
        <v>ven</v>
      </c>
      <c r="R92" s="84" t="str">
        <f>TEXT(WEEKDAY(DATE(AnnéeCalendrier,7,17),1),"jjj")</f>
        <v>sam</v>
      </c>
      <c r="S92" s="84" t="str">
        <f>TEXT(WEEKDAY(DATE(AnnéeCalendrier,7,18),1),"jjj")</f>
        <v>dim</v>
      </c>
      <c r="T92" s="83" t="str">
        <f>TEXT(WEEKDAY(DATE(AnnéeCalendrier,7,19),1),"jjj")</f>
        <v>lun</v>
      </c>
      <c r="U92" s="83" t="str">
        <f>TEXT(WEEKDAY(DATE(AnnéeCalendrier,7,20),1),"jjj")</f>
        <v>mar</v>
      </c>
      <c r="V92" s="83" t="str">
        <f>TEXT(WEEKDAY(DATE(AnnéeCalendrier,7,21),1),"jjj")</f>
        <v>mer</v>
      </c>
      <c r="W92" s="83" t="str">
        <f>TEXT(WEEKDAY(DATE(AnnéeCalendrier,7,22),1),"jjj")</f>
        <v>jeu</v>
      </c>
      <c r="X92" s="83" t="str">
        <f>TEXT(WEEKDAY(DATE(AnnéeCalendrier,7,23),1),"jjj")</f>
        <v>ven</v>
      </c>
      <c r="Y92" s="84" t="str">
        <f>TEXT(WEEKDAY(DATE(AnnéeCalendrier,7,24),1),"jjj")</f>
        <v>sam</v>
      </c>
      <c r="Z92" s="84" t="str">
        <f>TEXT(WEEKDAY(DATE(AnnéeCalendrier,7,25),1),"jjj")</f>
        <v>dim</v>
      </c>
      <c r="AA92" s="83" t="str">
        <f>TEXT(WEEKDAY(DATE(AnnéeCalendrier,7,26),1),"jjj")</f>
        <v>lun</v>
      </c>
      <c r="AB92" s="83" t="str">
        <f>TEXT(WEEKDAY(DATE(AnnéeCalendrier,7,27),1),"jjj")</f>
        <v>mar</v>
      </c>
      <c r="AC92" s="83" t="str">
        <f>TEXT(WEEKDAY(DATE(AnnéeCalendrier,7,28),1),"jjj")</f>
        <v>mer</v>
      </c>
      <c r="AD92" s="83" t="str">
        <f>TEXT(WEEKDAY(DATE(AnnéeCalendrier,7,29),1),"jjj")</f>
        <v>jeu</v>
      </c>
      <c r="AE92" s="83" t="str">
        <f>TEXT(WEEKDAY(DATE(AnnéeCalendrier,7,30),1),"jjj")</f>
        <v>ven</v>
      </c>
      <c r="AF92" s="84" t="str">
        <f>TEXT(WEEKDAY(DATE(AnnéeCalendrier,7,31),1),"jjj")</f>
        <v>sam</v>
      </c>
    </row>
    <row r="93" spans="1:32" ht="15" customHeight="1" x14ac:dyDescent="0.25">
      <c r="A93" s="85"/>
      <c r="B93" s="83" t="s">
        <v>0</v>
      </c>
      <c r="C93" s="83" t="s">
        <v>1</v>
      </c>
      <c r="D93" s="84" t="s">
        <v>2</v>
      </c>
      <c r="E93" s="84" t="s">
        <v>3</v>
      </c>
      <c r="F93" s="83" t="s">
        <v>4</v>
      </c>
      <c r="G93" s="83" t="s">
        <v>5</v>
      </c>
      <c r="H93" s="83" t="s">
        <v>6</v>
      </c>
      <c r="I93" s="83" t="s">
        <v>7</v>
      </c>
      <c r="J93" s="83" t="s">
        <v>8</v>
      </c>
      <c r="K93" s="84" t="s">
        <v>10</v>
      </c>
      <c r="L93" s="84" t="s">
        <v>11</v>
      </c>
      <c r="M93" s="83" t="s">
        <v>12</v>
      </c>
      <c r="N93" s="83" t="s">
        <v>13</v>
      </c>
      <c r="O93" s="83" t="s">
        <v>14</v>
      </c>
      <c r="P93" s="83" t="s">
        <v>15</v>
      </c>
      <c r="Q93" s="83" t="s">
        <v>16</v>
      </c>
      <c r="R93" s="84" t="s">
        <v>17</v>
      </c>
      <c r="S93" s="84" t="s">
        <v>18</v>
      </c>
      <c r="T93" s="83" t="s">
        <v>19</v>
      </c>
      <c r="U93" s="83" t="s">
        <v>20</v>
      </c>
      <c r="V93" s="83" t="s">
        <v>21</v>
      </c>
      <c r="W93" s="83" t="s">
        <v>22</v>
      </c>
      <c r="X93" s="83" t="s">
        <v>23</v>
      </c>
      <c r="Y93" s="84" t="s">
        <v>24</v>
      </c>
      <c r="Z93" s="84" t="s">
        <v>25</v>
      </c>
      <c r="AA93" s="83" t="s">
        <v>26</v>
      </c>
      <c r="AB93" s="83" t="s">
        <v>27</v>
      </c>
      <c r="AC93" s="83" t="s">
        <v>28</v>
      </c>
      <c r="AD93" s="83" t="s">
        <v>29</v>
      </c>
      <c r="AE93" s="83" t="s">
        <v>30</v>
      </c>
      <c r="AF93" s="84" t="s">
        <v>31</v>
      </c>
    </row>
    <row r="94" spans="1:32" ht="15" customHeight="1" x14ac:dyDescent="0.25">
      <c r="A94" s="18" t="s">
        <v>35</v>
      </c>
      <c r="B94" s="83"/>
      <c r="C94" s="83"/>
      <c r="D94" s="84"/>
      <c r="E94" s="84"/>
      <c r="F94" s="83"/>
      <c r="G94" s="83"/>
      <c r="H94" s="83"/>
      <c r="I94" s="83"/>
      <c r="J94" s="83"/>
      <c r="K94" s="84"/>
      <c r="L94" s="84"/>
      <c r="M94" s="83"/>
      <c r="N94" s="83"/>
      <c r="O94" s="83"/>
      <c r="P94" s="83"/>
      <c r="Q94" s="83"/>
      <c r="R94" s="84"/>
      <c r="S94" s="84"/>
      <c r="T94" s="83"/>
      <c r="U94" s="83"/>
      <c r="V94" s="83"/>
      <c r="W94" s="83"/>
      <c r="X94" s="83"/>
      <c r="Y94" s="84"/>
      <c r="Z94" s="84"/>
      <c r="AA94" s="83"/>
      <c r="AB94" s="83"/>
      <c r="AC94" s="83"/>
      <c r="AD94" s="83"/>
      <c r="AE94" s="83"/>
      <c r="AF94" s="84"/>
    </row>
    <row r="95" spans="1:32" ht="15" customHeight="1" x14ac:dyDescent="0.25">
      <c r="A95" s="18" t="s">
        <v>36</v>
      </c>
      <c r="B95" s="83"/>
      <c r="C95" s="83"/>
      <c r="D95" s="84"/>
      <c r="E95" s="84"/>
      <c r="F95" s="83"/>
      <c r="G95" s="83"/>
      <c r="H95" s="83"/>
      <c r="I95" s="83"/>
      <c r="J95" s="83"/>
      <c r="K95" s="84"/>
      <c r="L95" s="84"/>
      <c r="M95" s="83"/>
      <c r="N95" s="83"/>
      <c r="O95" s="83"/>
      <c r="P95" s="83"/>
      <c r="Q95" s="83"/>
      <c r="R95" s="84"/>
      <c r="S95" s="84"/>
      <c r="T95" s="83"/>
      <c r="U95" s="83"/>
      <c r="V95" s="83"/>
      <c r="W95" s="83"/>
      <c r="X95" s="83"/>
      <c r="Y95" s="84"/>
      <c r="Z95" s="84"/>
      <c r="AA95" s="83"/>
      <c r="AB95" s="83"/>
      <c r="AC95" s="83"/>
      <c r="AD95" s="83"/>
      <c r="AE95" s="83"/>
      <c r="AF95" s="84"/>
    </row>
    <row r="96" spans="1:32" ht="15" customHeight="1" x14ac:dyDescent="0.25">
      <c r="A96" s="18" t="s">
        <v>38</v>
      </c>
      <c r="B96" s="83"/>
      <c r="C96" s="83"/>
      <c r="D96" s="84"/>
      <c r="E96" s="84"/>
      <c r="F96" s="83"/>
      <c r="G96" s="83"/>
      <c r="H96" s="83"/>
      <c r="I96" s="83"/>
      <c r="J96" s="83"/>
      <c r="K96" s="84"/>
      <c r="L96" s="84"/>
      <c r="M96" s="83"/>
      <c r="N96" s="83"/>
      <c r="O96" s="83"/>
      <c r="P96" s="83"/>
      <c r="Q96" s="83"/>
      <c r="R96" s="84"/>
      <c r="S96" s="84"/>
      <c r="T96" s="83"/>
      <c r="U96" s="83"/>
      <c r="V96" s="83"/>
      <c r="W96" s="83"/>
      <c r="X96" s="83"/>
      <c r="Y96" s="84"/>
      <c r="Z96" s="84"/>
      <c r="AA96" s="83"/>
      <c r="AB96" s="83"/>
      <c r="AC96" s="83"/>
      <c r="AD96" s="83"/>
      <c r="AE96" s="83"/>
      <c r="AF96" s="84"/>
    </row>
    <row r="97" spans="1:32" ht="15" customHeight="1" x14ac:dyDescent="0.25">
      <c r="A97" s="18" t="s">
        <v>39</v>
      </c>
      <c r="B97" s="83"/>
      <c r="C97" s="83"/>
      <c r="D97" s="84"/>
      <c r="E97" s="84"/>
      <c r="F97" s="83"/>
      <c r="G97" s="83"/>
      <c r="H97" s="83"/>
      <c r="I97" s="83"/>
      <c r="J97" s="83"/>
      <c r="K97" s="84"/>
      <c r="L97" s="84"/>
      <c r="M97" s="83"/>
      <c r="N97" s="83"/>
      <c r="O97" s="83"/>
      <c r="P97" s="83"/>
      <c r="Q97" s="83"/>
      <c r="R97" s="84"/>
      <c r="S97" s="84"/>
      <c r="T97" s="83"/>
      <c r="U97" s="83"/>
      <c r="V97" s="83"/>
      <c r="W97" s="83"/>
      <c r="X97" s="83"/>
      <c r="Y97" s="84"/>
      <c r="Z97" s="84"/>
      <c r="AA97" s="83"/>
      <c r="AB97" s="83"/>
      <c r="AC97" s="83"/>
      <c r="AD97" s="83"/>
      <c r="AE97" s="83"/>
      <c r="AF97" s="84"/>
    </row>
    <row r="98" spans="1:32" ht="15" customHeight="1" x14ac:dyDescent="0.25">
      <c r="A98" s="18" t="s">
        <v>116</v>
      </c>
      <c r="B98" s="83"/>
      <c r="C98" s="83"/>
      <c r="D98" s="84"/>
      <c r="E98" s="84"/>
      <c r="F98" s="83"/>
      <c r="G98" s="83"/>
      <c r="H98" s="83"/>
      <c r="I98" s="83"/>
      <c r="J98" s="83"/>
      <c r="K98" s="84"/>
      <c r="L98" s="84"/>
      <c r="M98" s="83"/>
      <c r="N98" s="83"/>
      <c r="O98" s="83"/>
      <c r="P98" s="15"/>
      <c r="Q98" s="83"/>
      <c r="R98" s="84"/>
      <c r="S98" s="84"/>
      <c r="T98" s="83"/>
      <c r="U98" s="83"/>
      <c r="V98" s="15"/>
      <c r="W98" s="83"/>
      <c r="X98" s="83"/>
      <c r="Y98" s="84"/>
      <c r="Z98" s="84"/>
      <c r="AA98" s="83"/>
      <c r="AB98" s="83"/>
      <c r="AC98" s="83"/>
      <c r="AD98" s="83"/>
      <c r="AE98" s="83"/>
      <c r="AF98" s="84"/>
    </row>
    <row r="99" spans="1:32" ht="15" customHeight="1" x14ac:dyDescent="0.25">
      <c r="A99" s="18" t="s">
        <v>117</v>
      </c>
      <c r="B99" s="83"/>
      <c r="C99" s="83"/>
      <c r="D99" s="84"/>
      <c r="E99" s="84"/>
      <c r="F99" s="83"/>
      <c r="G99" s="83"/>
      <c r="H99" s="83"/>
      <c r="I99" s="83"/>
      <c r="J99" s="83"/>
      <c r="K99" s="84"/>
      <c r="L99" s="84"/>
      <c r="M99" s="83"/>
      <c r="N99" s="83"/>
      <c r="O99" s="83"/>
      <c r="P99" s="83"/>
      <c r="Q99" s="83"/>
      <c r="R99" s="84"/>
      <c r="S99" s="84"/>
      <c r="T99" s="83"/>
      <c r="U99" s="15"/>
      <c r="V99" s="83"/>
      <c r="W99" s="83"/>
      <c r="X99" s="83"/>
      <c r="Y99" s="84"/>
      <c r="Z99" s="84"/>
      <c r="AA99" s="83"/>
      <c r="AB99" s="83"/>
      <c r="AC99" s="83"/>
      <c r="AD99" s="83"/>
      <c r="AE99" s="83"/>
      <c r="AF99" s="84"/>
    </row>
    <row r="100" spans="1:32" ht="15" customHeight="1" x14ac:dyDescent="0.25">
      <c r="A100" s="18" t="s">
        <v>118</v>
      </c>
      <c r="B100" s="15"/>
      <c r="C100" s="15"/>
      <c r="D100" s="84"/>
      <c r="E100" s="84"/>
      <c r="F100" s="15"/>
      <c r="G100" s="15"/>
      <c r="H100" s="15"/>
      <c r="I100" s="15"/>
      <c r="J100" s="15"/>
      <c r="K100" s="84"/>
      <c r="L100" s="84"/>
      <c r="M100" s="15"/>
      <c r="N100" s="15"/>
      <c r="O100" s="15"/>
      <c r="P100" s="15"/>
      <c r="Q100" s="15"/>
      <c r="R100" s="84"/>
      <c r="S100" s="84"/>
      <c r="T100" s="83"/>
      <c r="U100" s="83"/>
      <c r="V100" s="83"/>
      <c r="W100" s="83"/>
      <c r="X100" s="83"/>
      <c r="Y100" s="84"/>
      <c r="Z100" s="84"/>
      <c r="AA100" s="83"/>
      <c r="AB100" s="83"/>
      <c r="AC100" s="83"/>
      <c r="AD100" s="83"/>
      <c r="AE100" s="83"/>
      <c r="AF100" s="84"/>
    </row>
    <row r="101" spans="1:32" ht="15" customHeight="1" x14ac:dyDescent="0.25">
      <c r="A101" s="18" t="s">
        <v>37</v>
      </c>
      <c r="B101" s="83"/>
      <c r="C101" s="83"/>
      <c r="D101" s="84"/>
      <c r="E101" s="84"/>
      <c r="F101" s="83"/>
      <c r="G101" s="83"/>
      <c r="H101" s="83"/>
      <c r="I101" s="83"/>
      <c r="J101" s="83"/>
      <c r="K101" s="84"/>
      <c r="L101" s="84"/>
      <c r="M101" s="83"/>
      <c r="N101" s="83"/>
      <c r="O101" s="83"/>
      <c r="P101" s="83"/>
      <c r="Q101" s="83"/>
      <c r="R101" s="84"/>
      <c r="S101" s="84"/>
      <c r="T101" s="83"/>
      <c r="U101" s="83"/>
      <c r="V101" s="83"/>
      <c r="W101" s="83"/>
      <c r="X101" s="83"/>
      <c r="Y101" s="84"/>
      <c r="Z101" s="84"/>
      <c r="AA101" s="83"/>
      <c r="AB101" s="83"/>
      <c r="AC101" s="83"/>
      <c r="AD101" s="83"/>
      <c r="AE101" s="83"/>
      <c r="AF101" s="84"/>
    </row>
    <row r="103" spans="1:32" x14ac:dyDescent="0.25">
      <c r="I103" s="26" t="s">
        <v>41</v>
      </c>
      <c r="J103" s="26"/>
      <c r="K103" s="28" t="s">
        <v>9</v>
      </c>
      <c r="L103" s="31"/>
      <c r="M103" s="27" t="s">
        <v>42</v>
      </c>
      <c r="N103" s="27"/>
      <c r="O103" s="28" t="s">
        <v>43</v>
      </c>
      <c r="P103" s="28"/>
      <c r="Q103" s="29" t="s">
        <v>44</v>
      </c>
      <c r="R103" s="29"/>
      <c r="S103" s="28" t="s">
        <v>47</v>
      </c>
      <c r="T103" s="31"/>
      <c r="U103" s="30" t="s">
        <v>45</v>
      </c>
      <c r="V103" s="30"/>
      <c r="W103" s="28" t="s">
        <v>46</v>
      </c>
      <c r="X103" s="28"/>
      <c r="Y103" s="28"/>
    </row>
    <row r="104" spans="1:32" ht="15" customHeight="1" x14ac:dyDescent="0.25">
      <c r="A104" s="81"/>
      <c r="B104" s="87" t="s">
        <v>88</v>
      </c>
      <c r="C104" s="87"/>
      <c r="D104" s="87"/>
      <c r="E104" s="87"/>
      <c r="F104" s="87"/>
      <c r="G104" s="87"/>
      <c r="H104" s="87"/>
      <c r="I104" s="87"/>
      <c r="J104" s="87"/>
      <c r="K104" s="87"/>
      <c r="L104" s="87"/>
      <c r="M104" s="87"/>
      <c r="N104" s="87"/>
      <c r="O104" s="87"/>
      <c r="P104" s="87"/>
      <c r="Q104" s="87"/>
      <c r="R104" s="87"/>
      <c r="S104" s="87"/>
      <c r="T104" s="87"/>
      <c r="U104" s="87"/>
      <c r="V104" s="87"/>
      <c r="W104" s="87"/>
      <c r="X104" s="87"/>
      <c r="Y104" s="87"/>
      <c r="Z104" s="87"/>
      <c r="AA104" s="87"/>
      <c r="AB104" s="87"/>
      <c r="AC104" s="87"/>
      <c r="AD104" s="87"/>
      <c r="AE104" s="87"/>
      <c r="AF104" s="87"/>
    </row>
    <row r="105" spans="1:32" ht="15" customHeight="1" x14ac:dyDescent="0.25">
      <c r="A105" s="81"/>
      <c r="B105" s="88" t="s">
        <v>89</v>
      </c>
      <c r="C105" s="89" t="s">
        <v>90</v>
      </c>
      <c r="D105" s="90"/>
      <c r="E105" s="90"/>
      <c r="F105" s="90"/>
      <c r="G105" s="90"/>
      <c r="H105" s="90"/>
      <c r="I105" s="91"/>
      <c r="J105" s="89" t="s">
        <v>91</v>
      </c>
      <c r="K105" s="90"/>
      <c r="L105" s="90"/>
      <c r="M105" s="90"/>
      <c r="N105" s="90"/>
      <c r="O105" s="90"/>
      <c r="P105" s="91"/>
      <c r="Q105" s="89" t="s">
        <v>92</v>
      </c>
      <c r="R105" s="90"/>
      <c r="S105" s="90"/>
      <c r="T105" s="90"/>
      <c r="U105" s="90"/>
      <c r="V105" s="90"/>
      <c r="W105" s="91"/>
      <c r="X105" s="89" t="s">
        <v>93</v>
      </c>
      <c r="Y105" s="90"/>
      <c r="Z105" s="90"/>
      <c r="AA105" s="90"/>
      <c r="AB105" s="90"/>
      <c r="AC105" s="90"/>
      <c r="AD105" s="91"/>
      <c r="AE105" s="89" t="s">
        <v>94</v>
      </c>
      <c r="AF105" s="91"/>
    </row>
    <row r="106" spans="1:32" ht="15" customHeight="1" x14ac:dyDescent="0.25">
      <c r="A106" s="81"/>
      <c r="B106" s="122" t="s">
        <v>121</v>
      </c>
      <c r="C106" s="122"/>
      <c r="D106" s="122"/>
      <c r="E106" s="122"/>
      <c r="F106" s="122"/>
      <c r="G106" s="122"/>
      <c r="H106" s="122"/>
      <c r="I106" s="122"/>
      <c r="J106" s="122"/>
      <c r="K106" s="122"/>
      <c r="L106" s="122"/>
      <c r="M106" s="122"/>
      <c r="N106" s="122"/>
      <c r="O106" s="122"/>
      <c r="P106" s="122"/>
      <c r="Q106" s="122"/>
      <c r="R106" s="122"/>
      <c r="S106" s="122"/>
      <c r="T106" s="122"/>
      <c r="U106" s="122"/>
      <c r="V106" s="122"/>
      <c r="W106" s="122"/>
      <c r="X106" s="122"/>
      <c r="Y106" s="122"/>
      <c r="Z106" s="122"/>
      <c r="AA106" s="122"/>
      <c r="AB106" s="122"/>
      <c r="AC106" s="122"/>
      <c r="AD106" s="122"/>
      <c r="AE106" s="122"/>
      <c r="AF106" s="122"/>
    </row>
    <row r="107" spans="1:32" ht="15" customHeight="1" x14ac:dyDescent="0.25">
      <c r="A107" s="81"/>
      <c r="B107" s="42" t="str">
        <f>TEXT(WEEKDAY(DATE(AnnéeCalendrier,8,1),1),"jjj")</f>
        <v>dim</v>
      </c>
      <c r="C107" s="13" t="str">
        <f>TEXT(WEEKDAY(DATE(AnnéeCalendrier,8,2),1),"jjj")</f>
        <v>lun</v>
      </c>
      <c r="D107" s="13" t="str">
        <f>TEXT(WEEKDAY(DATE(AnnéeCalendrier,8,3),1),"jjj")</f>
        <v>mar</v>
      </c>
      <c r="E107" s="13" t="str">
        <f>TEXT(WEEKDAY(DATE(AnnéeCalendrier,8,4),1),"jjj")</f>
        <v>mer</v>
      </c>
      <c r="F107" s="13" t="str">
        <f>TEXT(WEEKDAY(DATE(AnnéeCalendrier,8,5),1),"jjj")</f>
        <v>jeu</v>
      </c>
      <c r="G107" s="13" t="str">
        <f>TEXT(WEEKDAY(DATE(AnnéeCalendrier,8,6),1),"jjj")</f>
        <v>ven</v>
      </c>
      <c r="H107" s="42" t="str">
        <f>TEXT(WEEKDAY(DATE(AnnéeCalendrier,8,7),1),"jjj")</f>
        <v>sam</v>
      </c>
      <c r="I107" s="42" t="str">
        <f>TEXT(WEEKDAY(DATE(AnnéeCalendrier,8,8),1),"jjj")</f>
        <v>dim</v>
      </c>
      <c r="J107" s="13" t="str">
        <f>TEXT(WEEKDAY(DATE(AnnéeCalendrier,8,9),1),"jjj")</f>
        <v>lun</v>
      </c>
      <c r="K107" s="13" t="str">
        <f>TEXT(WEEKDAY(DATE(AnnéeCalendrier,8,10),1),"jjj")</f>
        <v>mar</v>
      </c>
      <c r="L107" s="13" t="str">
        <f>TEXT(WEEKDAY(DATE(AnnéeCalendrier,8,11),1),"jjj")</f>
        <v>mer</v>
      </c>
      <c r="M107" s="13" t="str">
        <f>TEXT(WEEKDAY(DATE(AnnéeCalendrier,8,12),1),"jjj")</f>
        <v>jeu</v>
      </c>
      <c r="N107" s="13" t="str">
        <f>TEXT(WEEKDAY(DATE(AnnéeCalendrier,8,13),1),"jjj")</f>
        <v>ven</v>
      </c>
      <c r="O107" s="42" t="str">
        <f>TEXT(WEEKDAY(DATE(AnnéeCalendrier,8,14),1),"jjj")</f>
        <v>sam</v>
      </c>
      <c r="P107" s="42" t="str">
        <f>TEXT(WEEKDAY(DATE(AnnéeCalendrier,8,15),1),"jjj")</f>
        <v>dim</v>
      </c>
      <c r="Q107" s="13" t="str">
        <f>TEXT(WEEKDAY(DATE(AnnéeCalendrier,8,16),1),"jjj")</f>
        <v>lun</v>
      </c>
      <c r="R107" s="13" t="str">
        <f>TEXT(WEEKDAY(DATE(AnnéeCalendrier,8,17),1),"jjj")</f>
        <v>mar</v>
      </c>
      <c r="S107" s="13" t="str">
        <f>TEXT(WEEKDAY(DATE(AnnéeCalendrier,8,18),1),"jjj")</f>
        <v>mer</v>
      </c>
      <c r="T107" s="13" t="str">
        <f>TEXT(WEEKDAY(DATE(AnnéeCalendrier,8,19),1),"jjj")</f>
        <v>jeu</v>
      </c>
      <c r="U107" s="13" t="str">
        <f>TEXT(WEEKDAY(DATE(AnnéeCalendrier,8,20),1),"jjj")</f>
        <v>ven</v>
      </c>
      <c r="V107" s="42" t="str">
        <f>TEXT(WEEKDAY(DATE(AnnéeCalendrier,8,21),1),"jjj")</f>
        <v>sam</v>
      </c>
      <c r="W107" s="42" t="str">
        <f>TEXT(WEEKDAY(DATE(AnnéeCalendrier,8,22),1),"jjj")</f>
        <v>dim</v>
      </c>
      <c r="X107" s="13" t="str">
        <f>TEXT(WEEKDAY(DATE(AnnéeCalendrier,8,23),1),"jjj")</f>
        <v>lun</v>
      </c>
      <c r="Y107" s="13" t="str">
        <f>TEXT(WEEKDAY(DATE(AnnéeCalendrier,8,24),1),"jjj")</f>
        <v>mar</v>
      </c>
      <c r="Z107" s="13" t="str">
        <f>TEXT(WEEKDAY(DATE(AnnéeCalendrier,8,25),1),"jjj")</f>
        <v>mer</v>
      </c>
      <c r="AA107" s="13" t="str">
        <f>TEXT(WEEKDAY(DATE(AnnéeCalendrier,8,26),1),"jjj")</f>
        <v>jeu</v>
      </c>
      <c r="AB107" s="13" t="str">
        <f>TEXT(WEEKDAY(DATE(AnnéeCalendrier,8,27),1),"jjj")</f>
        <v>ven</v>
      </c>
      <c r="AC107" s="42" t="str">
        <f>TEXT(WEEKDAY(DATE(AnnéeCalendrier,8,28),1),"jjj")</f>
        <v>sam</v>
      </c>
      <c r="AD107" s="42" t="str">
        <f>TEXT(WEEKDAY(DATE(AnnéeCalendrier,8,29),1),"jjj")</f>
        <v>dim</v>
      </c>
      <c r="AE107" s="13" t="str">
        <f>TEXT(WEEKDAY(DATE(AnnéeCalendrier,8,30),1),"jjj")</f>
        <v>lun</v>
      </c>
      <c r="AF107" s="13" t="str">
        <f>TEXT(WEEKDAY(DATE(AnnéeCalendrier,8,31),1),"jjj")</f>
        <v>mar</v>
      </c>
    </row>
    <row r="108" spans="1:32" ht="15" customHeight="1" x14ac:dyDescent="0.25">
      <c r="A108" s="81"/>
      <c r="B108" s="22" t="s">
        <v>0</v>
      </c>
      <c r="C108" s="35" t="s">
        <v>1</v>
      </c>
      <c r="D108" s="35" t="s">
        <v>2</v>
      </c>
      <c r="E108" s="35" t="s">
        <v>3</v>
      </c>
      <c r="F108" s="35" t="s">
        <v>4</v>
      </c>
      <c r="G108" s="35" t="s">
        <v>5</v>
      </c>
      <c r="H108" s="22" t="s">
        <v>6</v>
      </c>
      <c r="I108" s="22" t="s">
        <v>7</v>
      </c>
      <c r="J108" s="35" t="s">
        <v>8</v>
      </c>
      <c r="K108" s="35" t="s">
        <v>10</v>
      </c>
      <c r="L108" s="35" t="s">
        <v>11</v>
      </c>
      <c r="M108" s="35" t="s">
        <v>12</v>
      </c>
      <c r="N108" s="35" t="s">
        <v>13</v>
      </c>
      <c r="O108" s="22" t="s">
        <v>14</v>
      </c>
      <c r="P108" s="22" t="s">
        <v>15</v>
      </c>
      <c r="Q108" s="35" t="s">
        <v>16</v>
      </c>
      <c r="R108" s="35" t="s">
        <v>17</v>
      </c>
      <c r="S108" s="35" t="s">
        <v>18</v>
      </c>
      <c r="T108" s="35" t="s">
        <v>19</v>
      </c>
      <c r="U108" s="35" t="s">
        <v>20</v>
      </c>
      <c r="V108" s="22" t="s">
        <v>21</v>
      </c>
      <c r="W108" s="22" t="s">
        <v>22</v>
      </c>
      <c r="X108" s="35" t="s">
        <v>23</v>
      </c>
      <c r="Y108" s="35" t="s">
        <v>24</v>
      </c>
      <c r="Z108" s="35" t="s">
        <v>25</v>
      </c>
      <c r="AA108" s="35" t="s">
        <v>26</v>
      </c>
      <c r="AB108" s="35" t="s">
        <v>27</v>
      </c>
      <c r="AC108" s="22" t="s">
        <v>28</v>
      </c>
      <c r="AD108" s="22" t="s">
        <v>29</v>
      </c>
      <c r="AE108" s="35" t="s">
        <v>30</v>
      </c>
      <c r="AF108" s="35" t="s">
        <v>31</v>
      </c>
    </row>
    <row r="109" spans="1:32" ht="15" customHeight="1" x14ac:dyDescent="0.25">
      <c r="A109" s="18" t="s">
        <v>35</v>
      </c>
      <c r="B109" s="22"/>
      <c r="C109" s="35"/>
      <c r="D109" s="35"/>
      <c r="E109" s="35"/>
      <c r="F109" s="35"/>
      <c r="G109" s="35"/>
      <c r="H109" s="22"/>
      <c r="I109" s="22"/>
      <c r="J109" s="35"/>
      <c r="K109" s="35"/>
      <c r="L109" s="35"/>
      <c r="M109" s="35"/>
      <c r="N109" s="35"/>
      <c r="O109" s="22"/>
      <c r="P109" s="22"/>
      <c r="Q109" s="35"/>
      <c r="R109" s="35"/>
      <c r="S109" s="35"/>
      <c r="T109" s="35"/>
      <c r="U109" s="35"/>
      <c r="V109" s="22"/>
      <c r="W109" s="22"/>
      <c r="X109" s="35"/>
      <c r="Y109" s="35"/>
      <c r="Z109" s="35"/>
      <c r="AA109" s="35"/>
      <c r="AB109" s="35"/>
      <c r="AC109" s="22"/>
      <c r="AD109" s="22"/>
      <c r="AE109" s="35"/>
      <c r="AF109" s="35"/>
    </row>
    <row r="110" spans="1:32" ht="15" customHeight="1" x14ac:dyDescent="0.25">
      <c r="A110" s="18" t="s">
        <v>36</v>
      </c>
      <c r="B110" s="22"/>
      <c r="C110" s="35"/>
      <c r="D110" s="35"/>
      <c r="E110" s="35"/>
      <c r="F110" s="35"/>
      <c r="G110" s="35"/>
      <c r="H110" s="22"/>
      <c r="I110" s="22"/>
      <c r="J110" s="35"/>
      <c r="K110" s="35"/>
      <c r="L110" s="35"/>
      <c r="M110" s="35"/>
      <c r="N110" s="35"/>
      <c r="O110" s="22"/>
      <c r="P110" s="22"/>
      <c r="Q110" s="35"/>
      <c r="R110" s="35"/>
      <c r="S110" s="35"/>
      <c r="T110" s="35"/>
      <c r="U110" s="35"/>
      <c r="V110" s="22"/>
      <c r="W110" s="22"/>
      <c r="X110" s="35"/>
      <c r="Y110" s="35"/>
      <c r="Z110" s="35"/>
      <c r="AA110" s="35"/>
      <c r="AB110" s="35"/>
      <c r="AC110" s="22"/>
      <c r="AD110" s="22"/>
      <c r="AE110" s="35"/>
      <c r="AF110" s="35"/>
    </row>
    <row r="111" spans="1:32" ht="15" customHeight="1" x14ac:dyDescent="0.25">
      <c r="A111" s="18" t="s">
        <v>38</v>
      </c>
      <c r="B111" s="22"/>
      <c r="C111" s="35"/>
      <c r="D111" s="35"/>
      <c r="E111" s="35"/>
      <c r="F111" s="35"/>
      <c r="G111" s="35"/>
      <c r="H111" s="22"/>
      <c r="I111" s="22"/>
      <c r="J111" s="35"/>
      <c r="K111" s="35"/>
      <c r="L111" s="35"/>
      <c r="M111" s="35"/>
      <c r="N111" s="35"/>
      <c r="O111" s="22"/>
      <c r="P111" s="22"/>
      <c r="Q111" s="35"/>
      <c r="R111" s="35"/>
      <c r="S111" s="35"/>
      <c r="T111" s="35"/>
      <c r="U111" s="35"/>
      <c r="V111" s="22"/>
      <c r="W111" s="22"/>
      <c r="X111" s="35"/>
      <c r="Y111" s="35"/>
      <c r="Z111" s="35"/>
      <c r="AA111" s="35"/>
      <c r="AB111" s="35"/>
      <c r="AC111" s="22"/>
      <c r="AD111" s="22"/>
      <c r="AE111" s="35"/>
      <c r="AF111" s="35"/>
    </row>
    <row r="112" spans="1:32" ht="15" customHeight="1" x14ac:dyDescent="0.25">
      <c r="A112" s="18" t="s">
        <v>39</v>
      </c>
      <c r="B112" s="22"/>
      <c r="C112" s="35"/>
      <c r="D112" s="35"/>
      <c r="E112" s="35"/>
      <c r="F112" s="35"/>
      <c r="G112" s="35"/>
      <c r="H112" s="22"/>
      <c r="I112" s="22"/>
      <c r="J112" s="35"/>
      <c r="K112" s="35"/>
      <c r="L112" s="35"/>
      <c r="M112" s="35"/>
      <c r="N112" s="35"/>
      <c r="O112" s="22"/>
      <c r="P112" s="22"/>
      <c r="Q112" s="35"/>
      <c r="R112" s="35"/>
      <c r="S112" s="35"/>
      <c r="T112" s="35"/>
      <c r="U112" s="35"/>
      <c r="V112" s="22"/>
      <c r="W112" s="22"/>
      <c r="X112" s="35"/>
      <c r="Y112" s="35"/>
      <c r="Z112" s="35"/>
      <c r="AA112" s="35"/>
      <c r="AB112" s="35"/>
      <c r="AC112" s="22"/>
      <c r="AD112" s="22"/>
      <c r="AE112" s="35"/>
      <c r="AF112" s="35"/>
    </row>
    <row r="113" spans="1:32" ht="15" customHeight="1" x14ac:dyDescent="0.25">
      <c r="A113" s="18" t="s">
        <v>116</v>
      </c>
      <c r="B113" s="22"/>
      <c r="C113" s="35"/>
      <c r="D113" s="35"/>
      <c r="E113" s="35"/>
      <c r="F113" s="35"/>
      <c r="G113" s="35"/>
      <c r="H113" s="22"/>
      <c r="I113" s="22"/>
      <c r="J113" s="35"/>
      <c r="K113" s="35"/>
      <c r="L113" s="35"/>
      <c r="M113" s="35"/>
      <c r="N113" s="35"/>
      <c r="O113" s="22"/>
      <c r="P113" s="22"/>
      <c r="Q113" s="35"/>
      <c r="R113" s="35"/>
      <c r="S113" s="35"/>
      <c r="T113" s="35"/>
      <c r="U113" s="35"/>
      <c r="V113" s="22"/>
      <c r="W113" s="22"/>
      <c r="X113" s="35"/>
      <c r="Y113" s="35"/>
      <c r="Z113" s="35"/>
      <c r="AA113" s="35"/>
      <c r="AB113" s="35"/>
      <c r="AC113" s="22"/>
      <c r="AD113" s="22"/>
      <c r="AE113" s="35"/>
      <c r="AF113" s="35"/>
    </row>
    <row r="114" spans="1:32" ht="15" customHeight="1" x14ac:dyDescent="0.25">
      <c r="A114" s="18" t="s">
        <v>117</v>
      </c>
      <c r="B114" s="22"/>
      <c r="C114" s="35"/>
      <c r="D114" s="35"/>
      <c r="E114" s="35"/>
      <c r="F114" s="35"/>
      <c r="G114" s="35"/>
      <c r="H114" s="22"/>
      <c r="I114" s="22"/>
      <c r="J114" s="35"/>
      <c r="K114" s="35"/>
      <c r="L114" s="35"/>
      <c r="M114" s="35"/>
      <c r="N114" s="35"/>
      <c r="O114" s="22"/>
      <c r="P114" s="22"/>
      <c r="Q114" s="35"/>
      <c r="R114" s="35"/>
      <c r="S114" s="35"/>
      <c r="T114" s="35"/>
      <c r="U114" s="35"/>
      <c r="V114" s="22"/>
      <c r="W114" s="22"/>
      <c r="X114" s="35"/>
      <c r="Y114" s="35"/>
      <c r="Z114" s="35"/>
      <c r="AA114" s="35"/>
      <c r="AB114" s="35"/>
      <c r="AC114" s="22"/>
      <c r="AD114" s="22"/>
      <c r="AE114" s="35"/>
      <c r="AF114" s="35"/>
    </row>
    <row r="115" spans="1:32" ht="15" customHeight="1" x14ac:dyDescent="0.25">
      <c r="A115" s="18" t="s">
        <v>118</v>
      </c>
      <c r="B115" s="22"/>
      <c r="C115" s="35"/>
      <c r="D115" s="35"/>
      <c r="E115" s="35"/>
      <c r="F115" s="35"/>
      <c r="G115" s="35"/>
      <c r="H115" s="22"/>
      <c r="I115" s="22"/>
      <c r="J115" s="35"/>
      <c r="K115" s="35"/>
      <c r="L115" s="35"/>
      <c r="M115" s="35"/>
      <c r="N115" s="35"/>
      <c r="O115" s="22"/>
      <c r="P115" s="22"/>
      <c r="Q115" s="35"/>
      <c r="R115" s="35"/>
      <c r="S115" s="35"/>
      <c r="T115" s="35"/>
      <c r="U115" s="35"/>
      <c r="V115" s="22"/>
      <c r="W115" s="22"/>
      <c r="X115" s="35"/>
      <c r="Y115" s="35"/>
      <c r="Z115" s="35"/>
      <c r="AA115" s="35"/>
      <c r="AB115" s="35"/>
      <c r="AC115" s="22"/>
      <c r="AD115" s="22"/>
      <c r="AE115" s="35"/>
      <c r="AF115" s="35"/>
    </row>
    <row r="116" spans="1:32" ht="15" customHeight="1" x14ac:dyDescent="0.25">
      <c r="A116" s="18" t="s">
        <v>37</v>
      </c>
      <c r="B116" s="22"/>
      <c r="C116" s="35"/>
      <c r="D116" s="35"/>
      <c r="E116" s="35"/>
      <c r="F116" s="35"/>
      <c r="G116" s="35"/>
      <c r="H116" s="22"/>
      <c r="I116" s="22"/>
      <c r="J116" s="35"/>
      <c r="K116" s="35"/>
      <c r="L116" s="35"/>
      <c r="M116" s="35"/>
      <c r="N116" s="35"/>
      <c r="O116" s="22"/>
      <c r="P116" s="22"/>
      <c r="Q116" s="35"/>
      <c r="R116" s="35"/>
      <c r="S116" s="35"/>
      <c r="T116" s="35"/>
      <c r="U116" s="35"/>
      <c r="V116" s="22"/>
      <c r="W116" s="22"/>
      <c r="X116" s="35"/>
      <c r="Y116" s="35"/>
      <c r="Z116" s="35"/>
      <c r="AA116" s="35"/>
      <c r="AB116" s="35"/>
      <c r="AC116" s="22"/>
      <c r="AD116" s="22"/>
      <c r="AE116" s="35"/>
      <c r="AF116" s="35"/>
    </row>
    <row r="118" spans="1:32" x14ac:dyDescent="0.25">
      <c r="I118" s="65" t="s">
        <v>41</v>
      </c>
      <c r="J118" s="65"/>
      <c r="K118" s="66" t="s">
        <v>9</v>
      </c>
      <c r="L118" s="67"/>
      <c r="M118" s="68" t="s">
        <v>42</v>
      </c>
      <c r="N118" s="68"/>
      <c r="O118" s="66" t="s">
        <v>43</v>
      </c>
      <c r="P118" s="66"/>
      <c r="Q118" s="69" t="s">
        <v>44</v>
      </c>
      <c r="R118" s="69"/>
      <c r="S118" s="66" t="s">
        <v>47</v>
      </c>
      <c r="T118" s="67"/>
      <c r="U118" s="70" t="s">
        <v>45</v>
      </c>
      <c r="V118" s="70"/>
      <c r="W118" s="66" t="s">
        <v>46</v>
      </c>
      <c r="X118" s="66"/>
      <c r="Y118" s="66"/>
    </row>
    <row r="119" spans="1:32" ht="15" customHeight="1" x14ac:dyDescent="0.25">
      <c r="A119" s="81"/>
      <c r="B119" s="93" t="s">
        <v>100</v>
      </c>
      <c r="C119" s="93"/>
      <c r="D119" s="93"/>
      <c r="E119" s="93"/>
      <c r="F119" s="93"/>
      <c r="G119" s="93"/>
      <c r="H119" s="93"/>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101"/>
    </row>
    <row r="120" spans="1:32" ht="15" customHeight="1" x14ac:dyDescent="0.25">
      <c r="A120" s="81"/>
      <c r="B120" s="92" t="s">
        <v>94</v>
      </c>
      <c r="C120" s="92"/>
      <c r="D120" s="92"/>
      <c r="E120" s="92"/>
      <c r="F120" s="92"/>
      <c r="G120" s="92" t="s">
        <v>96</v>
      </c>
      <c r="H120" s="92"/>
      <c r="I120" s="92"/>
      <c r="J120" s="92"/>
      <c r="K120" s="92"/>
      <c r="L120" s="92"/>
      <c r="M120" s="92"/>
      <c r="N120" s="92" t="s">
        <v>97</v>
      </c>
      <c r="O120" s="92"/>
      <c r="P120" s="92"/>
      <c r="Q120" s="92"/>
      <c r="R120" s="92"/>
      <c r="S120" s="92"/>
      <c r="T120" s="92"/>
      <c r="U120" s="92" t="s">
        <v>98</v>
      </c>
      <c r="V120" s="92"/>
      <c r="W120" s="92"/>
      <c r="X120" s="92"/>
      <c r="Y120" s="92"/>
      <c r="Z120" s="92"/>
      <c r="AA120" s="92"/>
      <c r="AB120" s="92" t="s">
        <v>99</v>
      </c>
      <c r="AC120" s="92"/>
      <c r="AD120" s="92"/>
      <c r="AE120" s="92"/>
      <c r="AF120" s="102"/>
    </row>
    <row r="121" spans="1:32" ht="15" customHeight="1" x14ac:dyDescent="0.25">
      <c r="A121" s="81"/>
      <c r="B121" s="13" t="str">
        <f>TEXT(WEEKDAY(DATE(AnnéeCalendrier,9,1),1),"jjj")</f>
        <v>mer</v>
      </c>
      <c r="C121" s="13" t="str">
        <f>TEXT(WEEKDAY(DATE(AnnéeCalendrier,9,2),1),"jjj")</f>
        <v>jeu</v>
      </c>
      <c r="D121" s="13" t="str">
        <f>TEXT(WEEKDAY(DATE(AnnéeCalendrier,9,3),1),"jjj")</f>
        <v>ven</v>
      </c>
      <c r="E121" s="42" t="str">
        <f>TEXT(WEEKDAY(DATE(AnnéeCalendrier,9,4),1),"jjj")</f>
        <v>sam</v>
      </c>
      <c r="F121" s="42" t="str">
        <f>TEXT(WEEKDAY(DATE(AnnéeCalendrier,9,5),1),"jjj")</f>
        <v>dim</v>
      </c>
      <c r="G121" s="13" t="str">
        <f>TEXT(WEEKDAY(DATE(AnnéeCalendrier,9,6),1),"jjj")</f>
        <v>lun</v>
      </c>
      <c r="H121" s="13" t="str">
        <f>TEXT(WEEKDAY(DATE(AnnéeCalendrier,9,7),1),"jjj")</f>
        <v>mar</v>
      </c>
      <c r="I121" s="13" t="str">
        <f>TEXT(WEEKDAY(DATE(AnnéeCalendrier,9,8),1),"jjj")</f>
        <v>mer</v>
      </c>
      <c r="J121" s="13" t="str">
        <f>TEXT(WEEKDAY(DATE(AnnéeCalendrier,9,9),1),"jjj")</f>
        <v>jeu</v>
      </c>
      <c r="K121" s="13" t="str">
        <f>TEXT(WEEKDAY(DATE(AnnéeCalendrier,9,10),1),"jjj")</f>
        <v>ven</v>
      </c>
      <c r="L121" s="42" t="str">
        <f>TEXT(WEEKDAY(DATE(AnnéeCalendrier,9,11),1),"jjj")</f>
        <v>sam</v>
      </c>
      <c r="M121" s="42" t="str">
        <f>TEXT(WEEKDAY(DATE(AnnéeCalendrier,9,12),1),"jjj")</f>
        <v>dim</v>
      </c>
      <c r="N121" s="13" t="str">
        <f>TEXT(WEEKDAY(DATE(AnnéeCalendrier,9,13),1),"jjj")</f>
        <v>lun</v>
      </c>
      <c r="O121" s="13" t="str">
        <f>TEXT(WEEKDAY(DATE(AnnéeCalendrier,9,14),1),"jjj")</f>
        <v>mar</v>
      </c>
      <c r="P121" s="13" t="str">
        <f>TEXT(WEEKDAY(DATE(AnnéeCalendrier,9,15),1),"jjj")</f>
        <v>mer</v>
      </c>
      <c r="Q121" s="13" t="str">
        <f>TEXT(WEEKDAY(DATE(AnnéeCalendrier,9,16),1),"jjj")</f>
        <v>jeu</v>
      </c>
      <c r="R121" s="13" t="str">
        <f>TEXT(WEEKDAY(DATE(AnnéeCalendrier,9,17),1),"jjj")</f>
        <v>ven</v>
      </c>
      <c r="S121" s="42" t="str">
        <f>TEXT(WEEKDAY(DATE(AnnéeCalendrier,9,18),1),"jjj")</f>
        <v>sam</v>
      </c>
      <c r="T121" s="42" t="str">
        <f>TEXT(WEEKDAY(DATE(AnnéeCalendrier,9,19),1),"jjj")</f>
        <v>dim</v>
      </c>
      <c r="U121" s="13" t="str">
        <f>TEXT(WEEKDAY(DATE(AnnéeCalendrier,9,20),1),"jjj")</f>
        <v>lun</v>
      </c>
      <c r="V121" s="13" t="str">
        <f>TEXT(WEEKDAY(DATE(AnnéeCalendrier,9,21),1),"jjj")</f>
        <v>mar</v>
      </c>
      <c r="W121" s="13" t="str">
        <f>TEXT(WEEKDAY(DATE(AnnéeCalendrier,9,22),1),"jjj")</f>
        <v>mer</v>
      </c>
      <c r="X121" s="13" t="str">
        <f>TEXT(WEEKDAY(DATE(AnnéeCalendrier,9,23),1),"jjj")</f>
        <v>jeu</v>
      </c>
      <c r="Y121" s="13" t="str">
        <f>TEXT(WEEKDAY(DATE(AnnéeCalendrier,9,24),1),"jjj")</f>
        <v>ven</v>
      </c>
      <c r="Z121" s="42" t="str">
        <f>TEXT(WEEKDAY(DATE(AnnéeCalendrier,9,25),1),"jjj")</f>
        <v>sam</v>
      </c>
      <c r="AA121" s="42" t="str">
        <f>TEXT(WEEKDAY(DATE(AnnéeCalendrier,9,26),1),"jjj")</f>
        <v>dim</v>
      </c>
      <c r="AB121" s="13" t="str">
        <f>TEXT(WEEKDAY(DATE(AnnéeCalendrier,9,27),1),"jjj")</f>
        <v>lun</v>
      </c>
      <c r="AC121" s="13" t="str">
        <f>TEXT(WEEKDAY(DATE(AnnéeCalendrier,9,28),1),"jjj")</f>
        <v>mar</v>
      </c>
      <c r="AD121" s="13" t="str">
        <f>TEXT(WEEKDAY(DATE(AnnéeCalendrier,9,29),1),"jjj")</f>
        <v>mer</v>
      </c>
      <c r="AE121" s="13" t="str">
        <f>TEXT(WEEKDAY(DATE(AnnéeCalendrier,9,30),1),"jjj")</f>
        <v>jeu</v>
      </c>
      <c r="AF121" s="1"/>
    </row>
    <row r="122" spans="1:32" ht="15" customHeight="1" x14ac:dyDescent="0.25">
      <c r="A122" s="81"/>
      <c r="B122" s="35" t="s">
        <v>0</v>
      </c>
      <c r="C122" s="35" t="s">
        <v>1</v>
      </c>
      <c r="D122" s="35" t="s">
        <v>2</v>
      </c>
      <c r="E122" s="22" t="s">
        <v>3</v>
      </c>
      <c r="F122" s="22" t="s">
        <v>4</v>
      </c>
      <c r="G122" s="35" t="s">
        <v>5</v>
      </c>
      <c r="H122" s="35" t="s">
        <v>6</v>
      </c>
      <c r="I122" s="35" t="s">
        <v>7</v>
      </c>
      <c r="J122" s="35" t="s">
        <v>8</v>
      </c>
      <c r="K122" s="35" t="s">
        <v>10</v>
      </c>
      <c r="L122" s="22" t="s">
        <v>11</v>
      </c>
      <c r="M122" s="22" t="s">
        <v>12</v>
      </c>
      <c r="N122" s="35" t="s">
        <v>13</v>
      </c>
      <c r="O122" s="35" t="s">
        <v>14</v>
      </c>
      <c r="P122" s="35" t="s">
        <v>15</v>
      </c>
      <c r="Q122" s="35" t="s">
        <v>16</v>
      </c>
      <c r="R122" s="35" t="s">
        <v>17</v>
      </c>
      <c r="S122" s="22" t="s">
        <v>18</v>
      </c>
      <c r="T122" s="22" t="s">
        <v>19</v>
      </c>
      <c r="U122" s="35" t="s">
        <v>20</v>
      </c>
      <c r="V122" s="35" t="s">
        <v>21</v>
      </c>
      <c r="W122" s="35" t="s">
        <v>22</v>
      </c>
      <c r="X122" s="35" t="s">
        <v>23</v>
      </c>
      <c r="Y122" s="35" t="s">
        <v>24</v>
      </c>
      <c r="Z122" s="22" t="s">
        <v>25</v>
      </c>
      <c r="AA122" s="22" t="s">
        <v>26</v>
      </c>
      <c r="AB122" s="35" t="s">
        <v>27</v>
      </c>
      <c r="AC122" s="35" t="s">
        <v>28</v>
      </c>
      <c r="AD122" s="35" t="s">
        <v>29</v>
      </c>
      <c r="AE122" s="35" t="s">
        <v>30</v>
      </c>
      <c r="AF122" s="2" t="s">
        <v>32</v>
      </c>
    </row>
    <row r="123" spans="1:32" ht="15" customHeight="1" x14ac:dyDescent="0.25">
      <c r="A123" s="18" t="s">
        <v>35</v>
      </c>
      <c r="B123" s="35"/>
      <c r="C123" s="35"/>
      <c r="D123" s="35"/>
      <c r="E123" s="22"/>
      <c r="F123" s="22"/>
      <c r="G123" s="35"/>
      <c r="H123" s="35"/>
      <c r="I123" s="35"/>
      <c r="J123" s="35"/>
      <c r="K123" s="35"/>
      <c r="L123" s="22"/>
      <c r="M123" s="22"/>
      <c r="N123" s="35"/>
      <c r="O123" s="35"/>
      <c r="P123" s="35"/>
      <c r="Q123" s="35"/>
      <c r="R123" s="35"/>
      <c r="S123" s="22"/>
      <c r="T123" s="22"/>
      <c r="U123" s="35"/>
      <c r="V123" s="35"/>
      <c r="W123" s="35"/>
      <c r="X123" s="35"/>
      <c r="Y123" s="35"/>
      <c r="Z123" s="22"/>
      <c r="AA123" s="22"/>
      <c r="AB123" s="35"/>
      <c r="AC123" s="35"/>
      <c r="AD123" s="35"/>
      <c r="AE123" s="35"/>
      <c r="AF123" s="2"/>
    </row>
    <row r="124" spans="1:32" ht="15" customHeight="1" x14ac:dyDescent="0.25">
      <c r="A124" s="18" t="s">
        <v>36</v>
      </c>
      <c r="B124" s="35"/>
      <c r="C124" s="35"/>
      <c r="D124" s="35"/>
      <c r="E124" s="22"/>
      <c r="F124" s="22"/>
      <c r="G124" s="35"/>
      <c r="H124" s="35"/>
      <c r="I124" s="35"/>
      <c r="J124" s="35"/>
      <c r="K124" s="35"/>
      <c r="L124" s="22"/>
      <c r="M124" s="22"/>
      <c r="N124" s="35"/>
      <c r="O124" s="35"/>
      <c r="P124" s="35"/>
      <c r="Q124" s="35"/>
      <c r="R124" s="35"/>
      <c r="S124" s="22"/>
      <c r="T124" s="22"/>
      <c r="U124" s="35"/>
      <c r="V124" s="35"/>
      <c r="W124" s="35"/>
      <c r="X124" s="35"/>
      <c r="Y124" s="35"/>
      <c r="Z124" s="22"/>
      <c r="AA124" s="22"/>
      <c r="AB124" s="35"/>
      <c r="AC124" s="35"/>
      <c r="AD124" s="35"/>
      <c r="AE124" s="35"/>
      <c r="AF124" s="2"/>
    </row>
    <row r="125" spans="1:32" ht="15" customHeight="1" x14ac:dyDescent="0.25">
      <c r="A125" s="18" t="s">
        <v>38</v>
      </c>
      <c r="B125" s="35"/>
      <c r="C125" s="35"/>
      <c r="D125" s="35"/>
      <c r="E125" s="22"/>
      <c r="F125" s="22"/>
      <c r="G125" s="35"/>
      <c r="H125" s="35"/>
      <c r="I125" s="35"/>
      <c r="J125" s="35"/>
      <c r="K125" s="35"/>
      <c r="L125" s="22"/>
      <c r="M125" s="22"/>
      <c r="N125" s="35"/>
      <c r="O125" s="35"/>
      <c r="P125" s="35"/>
      <c r="Q125" s="35"/>
      <c r="R125" s="35"/>
      <c r="S125" s="22"/>
      <c r="T125" s="22"/>
      <c r="U125" s="35"/>
      <c r="V125" s="35"/>
      <c r="W125" s="35"/>
      <c r="X125" s="35"/>
      <c r="Y125" s="35"/>
      <c r="Z125" s="22"/>
      <c r="AA125" s="22"/>
      <c r="AB125" s="35"/>
      <c r="AC125" s="35"/>
      <c r="AD125" s="35"/>
      <c r="AE125" s="35"/>
      <c r="AF125" s="2"/>
    </row>
    <row r="126" spans="1:32" ht="15" customHeight="1" x14ac:dyDescent="0.25">
      <c r="A126" s="18" t="s">
        <v>39</v>
      </c>
      <c r="B126" s="35"/>
      <c r="C126" s="35"/>
      <c r="D126" s="35"/>
      <c r="E126" s="22"/>
      <c r="F126" s="22"/>
      <c r="G126" s="35"/>
      <c r="H126" s="35"/>
      <c r="I126" s="35"/>
      <c r="J126" s="35"/>
      <c r="K126" s="35"/>
      <c r="L126" s="22"/>
      <c r="M126" s="22"/>
      <c r="N126" s="35"/>
      <c r="O126" s="35"/>
      <c r="P126" s="35"/>
      <c r="Q126" s="35"/>
      <c r="R126" s="35"/>
      <c r="S126" s="22"/>
      <c r="T126" s="22"/>
      <c r="U126" s="35"/>
      <c r="V126" s="35"/>
      <c r="W126" s="35"/>
      <c r="X126" s="35"/>
      <c r="Y126" s="35"/>
      <c r="Z126" s="22"/>
      <c r="AA126" s="22"/>
      <c r="AB126" s="35"/>
      <c r="AC126" s="35"/>
      <c r="AD126" s="35"/>
      <c r="AE126" s="35"/>
      <c r="AF126" s="2"/>
    </row>
    <row r="127" spans="1:32" ht="15" customHeight="1" x14ac:dyDescent="0.25">
      <c r="A127" s="18" t="s">
        <v>116</v>
      </c>
      <c r="B127" s="35"/>
      <c r="C127" s="35"/>
      <c r="D127" s="35"/>
      <c r="E127" s="22"/>
      <c r="F127" s="22"/>
      <c r="G127" s="35"/>
      <c r="H127" s="35"/>
      <c r="I127" s="35"/>
      <c r="J127" s="35"/>
      <c r="K127" s="35"/>
      <c r="L127" s="22"/>
      <c r="M127" s="22"/>
      <c r="N127" s="35"/>
      <c r="O127" s="35"/>
      <c r="P127" s="35"/>
      <c r="Q127" s="35"/>
      <c r="R127" s="35"/>
      <c r="S127" s="22"/>
      <c r="T127" s="22"/>
      <c r="U127" s="35"/>
      <c r="V127" s="35"/>
      <c r="W127" s="35"/>
      <c r="X127" s="35"/>
      <c r="Y127" s="35"/>
      <c r="Z127" s="22"/>
      <c r="AA127" s="22"/>
      <c r="AB127" s="35"/>
      <c r="AC127" s="35"/>
      <c r="AD127" s="35"/>
      <c r="AE127" s="35"/>
      <c r="AF127" s="2"/>
    </row>
    <row r="128" spans="1:32" ht="15" customHeight="1" x14ac:dyDescent="0.25">
      <c r="A128" s="18" t="s">
        <v>117</v>
      </c>
      <c r="B128" s="35"/>
      <c r="C128" s="35"/>
      <c r="D128" s="35"/>
      <c r="E128" s="22"/>
      <c r="F128" s="22"/>
      <c r="G128" s="35"/>
      <c r="H128" s="35"/>
      <c r="I128" s="35"/>
      <c r="J128" s="35"/>
      <c r="K128" s="35"/>
      <c r="L128" s="22"/>
      <c r="M128" s="22"/>
      <c r="N128" s="35"/>
      <c r="O128" s="35"/>
      <c r="P128" s="35"/>
      <c r="Q128" s="35"/>
      <c r="R128" s="35"/>
      <c r="S128" s="22"/>
      <c r="T128" s="22"/>
      <c r="U128" s="35"/>
      <c r="V128" s="35"/>
      <c r="W128" s="35"/>
      <c r="X128" s="35"/>
      <c r="Y128" s="35"/>
      <c r="Z128" s="22"/>
      <c r="AA128" s="22"/>
      <c r="AB128" s="35"/>
      <c r="AC128" s="35"/>
      <c r="AD128" s="35"/>
      <c r="AE128" s="35"/>
      <c r="AF128" s="2"/>
    </row>
    <row r="129" spans="1:32" ht="15" customHeight="1" x14ac:dyDescent="0.25">
      <c r="A129" s="18" t="s">
        <v>118</v>
      </c>
      <c r="B129" s="35"/>
      <c r="C129" s="35"/>
      <c r="D129" s="35"/>
      <c r="E129" s="22"/>
      <c r="F129" s="22"/>
      <c r="G129" s="35"/>
      <c r="H129" s="35"/>
      <c r="I129" s="35"/>
      <c r="J129" s="35"/>
      <c r="K129" s="35"/>
      <c r="L129" s="22"/>
      <c r="M129" s="22"/>
      <c r="N129" s="35"/>
      <c r="O129" s="35"/>
      <c r="P129" s="35"/>
      <c r="Q129" s="35"/>
      <c r="R129" s="35"/>
      <c r="S129" s="22"/>
      <c r="T129" s="22"/>
      <c r="U129" s="35"/>
      <c r="V129" s="35"/>
      <c r="W129" s="35"/>
      <c r="X129" s="35"/>
      <c r="Y129" s="35"/>
      <c r="Z129" s="22"/>
      <c r="AA129" s="22"/>
      <c r="AB129" s="35"/>
      <c r="AC129" s="35"/>
      <c r="AD129" s="35"/>
      <c r="AE129" s="35"/>
      <c r="AF129" s="2"/>
    </row>
    <row r="130" spans="1:32" ht="15" customHeight="1" x14ac:dyDescent="0.25">
      <c r="A130" s="18" t="s">
        <v>37</v>
      </c>
      <c r="B130" s="35"/>
      <c r="C130" s="35"/>
      <c r="D130" s="35"/>
      <c r="E130" s="22"/>
      <c r="F130" s="22"/>
      <c r="G130" s="35"/>
      <c r="H130" s="35"/>
      <c r="I130" s="35"/>
      <c r="J130" s="35"/>
      <c r="K130" s="35"/>
      <c r="L130" s="22"/>
      <c r="M130" s="22"/>
      <c r="N130" s="35"/>
      <c r="O130" s="35"/>
      <c r="P130" s="35"/>
      <c r="Q130" s="35"/>
      <c r="R130" s="35"/>
      <c r="S130" s="22"/>
      <c r="T130" s="22"/>
      <c r="U130" s="35"/>
      <c r="V130" s="35"/>
      <c r="W130" s="35"/>
      <c r="X130" s="35"/>
      <c r="Y130" s="35"/>
      <c r="Z130" s="22"/>
      <c r="AA130" s="22"/>
      <c r="AB130" s="35"/>
      <c r="AC130" s="35"/>
      <c r="AD130" s="35"/>
      <c r="AE130" s="35"/>
      <c r="AF130" s="2"/>
    </row>
    <row r="132" spans="1:32" x14ac:dyDescent="0.25">
      <c r="I132" s="26" t="s">
        <v>41</v>
      </c>
      <c r="J132" s="26"/>
      <c r="K132" s="28" t="s">
        <v>9</v>
      </c>
      <c r="L132" s="31"/>
      <c r="M132" s="27" t="s">
        <v>42</v>
      </c>
      <c r="N132" s="27"/>
      <c r="O132" s="28" t="s">
        <v>43</v>
      </c>
      <c r="P132" s="28"/>
      <c r="Q132" s="29" t="s">
        <v>44</v>
      </c>
      <c r="R132" s="29"/>
      <c r="S132" s="28" t="s">
        <v>47</v>
      </c>
      <c r="T132" s="31"/>
      <c r="U132" s="30" t="s">
        <v>45</v>
      </c>
      <c r="V132" s="30"/>
      <c r="W132" s="28" t="s">
        <v>46</v>
      </c>
      <c r="X132" s="28"/>
      <c r="Y132" s="28"/>
    </row>
    <row r="133" spans="1:32" ht="15" customHeight="1" x14ac:dyDescent="0.25">
      <c r="A133" s="10"/>
      <c r="B133" s="87" t="s">
        <v>101</v>
      </c>
      <c r="C133" s="87"/>
      <c r="D133" s="87"/>
      <c r="E133" s="87"/>
      <c r="F133" s="87"/>
      <c r="G133" s="87"/>
      <c r="H133" s="87"/>
      <c r="I133" s="87"/>
      <c r="J133" s="87"/>
      <c r="K133" s="87"/>
      <c r="L133" s="87"/>
      <c r="M133" s="87"/>
      <c r="N133" s="87"/>
      <c r="O133" s="87"/>
      <c r="P133" s="87"/>
      <c r="Q133" s="87"/>
      <c r="R133" s="87"/>
      <c r="S133" s="87"/>
      <c r="T133" s="87"/>
      <c r="U133" s="87"/>
      <c r="V133" s="87"/>
      <c r="W133" s="87"/>
      <c r="X133" s="87"/>
      <c r="Y133" s="87"/>
      <c r="Z133" s="87"/>
      <c r="AA133" s="87"/>
      <c r="AB133" s="87"/>
      <c r="AC133" s="87"/>
      <c r="AD133" s="87"/>
      <c r="AE133" s="87"/>
      <c r="AF133" s="87"/>
    </row>
    <row r="134" spans="1:32" ht="15" customHeight="1" x14ac:dyDescent="0.25">
      <c r="A134" s="10"/>
      <c r="B134" s="92" t="s">
        <v>99</v>
      </c>
      <c r="C134" s="92"/>
      <c r="D134" s="92"/>
      <c r="E134" s="92" t="s">
        <v>102</v>
      </c>
      <c r="F134" s="92"/>
      <c r="G134" s="92"/>
      <c r="H134" s="92"/>
      <c r="I134" s="92"/>
      <c r="J134" s="92"/>
      <c r="K134" s="92"/>
      <c r="L134" s="92" t="s">
        <v>103</v>
      </c>
      <c r="M134" s="92"/>
      <c r="N134" s="92"/>
      <c r="O134" s="92"/>
      <c r="P134" s="92"/>
      <c r="Q134" s="92"/>
      <c r="R134" s="92"/>
      <c r="S134" s="92" t="s">
        <v>104</v>
      </c>
      <c r="T134" s="92"/>
      <c r="U134" s="92"/>
      <c r="V134" s="92"/>
      <c r="W134" s="92"/>
      <c r="X134" s="92"/>
      <c r="Y134" s="92"/>
      <c r="Z134" s="92" t="s">
        <v>105</v>
      </c>
      <c r="AA134" s="92"/>
      <c r="AB134" s="92"/>
      <c r="AC134" s="92"/>
      <c r="AD134" s="92"/>
      <c r="AE134" s="92"/>
      <c r="AF134" s="92"/>
    </row>
    <row r="135" spans="1:32" ht="15" customHeight="1" x14ac:dyDescent="0.25">
      <c r="A135" s="10"/>
      <c r="B135" s="40" t="str">
        <f>TEXT(WEEKDAY(DATE(AnnéeCalendrier,10,1),1),"jjj")</f>
        <v>ven</v>
      </c>
      <c r="C135" s="42" t="str">
        <f>TEXT(WEEKDAY(DATE(AnnéeCalendrier,10,2),1),"jjj")</f>
        <v>sam</v>
      </c>
      <c r="D135" s="42" t="str">
        <f>TEXT(WEEKDAY(DATE(AnnéeCalendrier,10,3),1),"jjj")</f>
        <v>dim</v>
      </c>
      <c r="E135" s="40" t="str">
        <f>TEXT(WEEKDAY(DATE(AnnéeCalendrier,10,4),1),"jjj")</f>
        <v>lun</v>
      </c>
      <c r="F135" s="40" t="str">
        <f>TEXT(WEEKDAY(DATE(AnnéeCalendrier,10,5),1),"jjj")</f>
        <v>mar</v>
      </c>
      <c r="G135" s="40" t="str">
        <f>TEXT(WEEKDAY(DATE(AnnéeCalendrier,10,6),1),"jjj")</f>
        <v>mer</v>
      </c>
      <c r="H135" s="40" t="str">
        <f>TEXT(WEEKDAY(DATE(AnnéeCalendrier,10,7),1),"jjj")</f>
        <v>jeu</v>
      </c>
      <c r="I135" s="40" t="str">
        <f>TEXT(WEEKDAY(DATE(AnnéeCalendrier,10,8),1),"jjj")</f>
        <v>ven</v>
      </c>
      <c r="J135" s="42" t="str">
        <f>TEXT(WEEKDAY(DATE(AnnéeCalendrier,10,9),1),"jjj")</f>
        <v>sam</v>
      </c>
      <c r="K135" s="42" t="str">
        <f>TEXT(WEEKDAY(DATE(AnnéeCalendrier,10,10),1),"jjj")</f>
        <v>dim</v>
      </c>
      <c r="L135" s="40" t="str">
        <f>TEXT(WEEKDAY(DATE(AnnéeCalendrier,10,11),1),"jjj")</f>
        <v>lun</v>
      </c>
      <c r="M135" s="40" t="str">
        <f>TEXT(WEEKDAY(DATE(AnnéeCalendrier,10,12),1),"jjj")</f>
        <v>mar</v>
      </c>
      <c r="N135" s="40" t="str">
        <f>TEXT(WEEKDAY(DATE(AnnéeCalendrier,10,13),1),"jjj")</f>
        <v>mer</v>
      </c>
      <c r="O135" s="40" t="str">
        <f>TEXT(WEEKDAY(DATE(AnnéeCalendrier,10,14),1),"jjj")</f>
        <v>jeu</v>
      </c>
      <c r="P135" s="40" t="str">
        <f>TEXT(WEEKDAY(DATE(AnnéeCalendrier,10,15),1),"jjj")</f>
        <v>ven</v>
      </c>
      <c r="Q135" s="42" t="str">
        <f>TEXT(WEEKDAY(DATE(AnnéeCalendrier,10,16),1),"jjj")</f>
        <v>sam</v>
      </c>
      <c r="R135" s="42" t="str">
        <f>TEXT(WEEKDAY(DATE(AnnéeCalendrier,10,17),1),"jjj")</f>
        <v>dim</v>
      </c>
      <c r="S135" s="40" t="str">
        <f>TEXT(WEEKDAY(DATE(AnnéeCalendrier,10,18),1),"jjj")</f>
        <v>lun</v>
      </c>
      <c r="T135" s="40" t="str">
        <f>TEXT(WEEKDAY(DATE(AnnéeCalendrier,10,19),1),"jjj")</f>
        <v>mar</v>
      </c>
      <c r="U135" s="40" t="str">
        <f>TEXT(WEEKDAY(DATE(AnnéeCalendrier,10,20),1),"jjj")</f>
        <v>mer</v>
      </c>
      <c r="V135" s="40" t="str">
        <f>TEXT(WEEKDAY(DATE(AnnéeCalendrier,10,21),1),"jjj")</f>
        <v>jeu</v>
      </c>
      <c r="W135" s="40" t="str">
        <f>TEXT(WEEKDAY(DATE(AnnéeCalendrier,10,22),1),"jjj")</f>
        <v>ven</v>
      </c>
      <c r="X135" s="42" t="str">
        <f>TEXT(WEEKDAY(DATE(AnnéeCalendrier,10,23),1),"jjj")</f>
        <v>sam</v>
      </c>
      <c r="Y135" s="42" t="str">
        <f>TEXT(WEEKDAY(DATE(AnnéeCalendrier,10,24),1),"jjj")</f>
        <v>dim</v>
      </c>
      <c r="Z135" s="40" t="str">
        <f>TEXT(WEEKDAY(DATE(AnnéeCalendrier,10,25),1),"jjj")</f>
        <v>lun</v>
      </c>
      <c r="AA135" s="40" t="str">
        <f>TEXT(WEEKDAY(DATE(AnnéeCalendrier,10,26),1),"jjj")</f>
        <v>mar</v>
      </c>
      <c r="AB135" s="40" t="str">
        <f>TEXT(WEEKDAY(DATE(AnnéeCalendrier,10,27),1),"jjj")</f>
        <v>mer</v>
      </c>
      <c r="AC135" s="40" t="str">
        <f>TEXT(WEEKDAY(DATE(AnnéeCalendrier,10,28),1),"jjj")</f>
        <v>jeu</v>
      </c>
      <c r="AD135" s="40" t="str">
        <f>TEXT(WEEKDAY(DATE(AnnéeCalendrier,10,29),1),"jjj")</f>
        <v>ven</v>
      </c>
      <c r="AE135" s="42" t="str">
        <f>TEXT(WEEKDAY(DATE(AnnéeCalendrier,10,30),1),"jjj")</f>
        <v>sam</v>
      </c>
      <c r="AF135" s="42" t="str">
        <f>TEXT(WEEKDAY(DATE(AnnéeCalendrier,10,31),1),"jjj")</f>
        <v>dim</v>
      </c>
    </row>
    <row r="136" spans="1:32" ht="15" customHeight="1" x14ac:dyDescent="0.25">
      <c r="A136" s="11"/>
      <c r="B136" s="15" t="s">
        <v>0</v>
      </c>
      <c r="C136" s="22" t="s">
        <v>1</v>
      </c>
      <c r="D136" s="22" t="s">
        <v>2</v>
      </c>
      <c r="E136" s="15" t="s">
        <v>3</v>
      </c>
      <c r="F136" s="15" t="s">
        <v>4</v>
      </c>
      <c r="G136" s="15" t="s">
        <v>5</v>
      </c>
      <c r="H136" s="15" t="s">
        <v>6</v>
      </c>
      <c r="I136" s="15" t="s">
        <v>7</v>
      </c>
      <c r="J136" s="22" t="s">
        <v>8</v>
      </c>
      <c r="K136" s="22" t="s">
        <v>10</v>
      </c>
      <c r="L136" s="15" t="s">
        <v>11</v>
      </c>
      <c r="M136" s="15" t="s">
        <v>12</v>
      </c>
      <c r="N136" s="15" t="s">
        <v>13</v>
      </c>
      <c r="O136" s="15" t="s">
        <v>14</v>
      </c>
      <c r="P136" s="15" t="s">
        <v>15</v>
      </c>
      <c r="Q136" s="22" t="s">
        <v>16</v>
      </c>
      <c r="R136" s="22" t="s">
        <v>17</v>
      </c>
      <c r="S136" s="15" t="s">
        <v>18</v>
      </c>
      <c r="T136" s="15" t="s">
        <v>19</v>
      </c>
      <c r="U136" s="15" t="s">
        <v>20</v>
      </c>
      <c r="V136" s="15" t="s">
        <v>21</v>
      </c>
      <c r="W136" s="15" t="s">
        <v>22</v>
      </c>
      <c r="X136" s="22" t="s">
        <v>23</v>
      </c>
      <c r="Y136" s="22" t="s">
        <v>24</v>
      </c>
      <c r="Z136" s="15" t="s">
        <v>25</v>
      </c>
      <c r="AA136" s="15" t="s">
        <v>26</v>
      </c>
      <c r="AB136" s="15" t="s">
        <v>27</v>
      </c>
      <c r="AC136" s="15" t="s">
        <v>28</v>
      </c>
      <c r="AD136" s="15" t="s">
        <v>29</v>
      </c>
      <c r="AE136" s="22" t="s">
        <v>30</v>
      </c>
      <c r="AF136" s="22" t="s">
        <v>31</v>
      </c>
    </row>
    <row r="137" spans="1:32" ht="15" customHeight="1" x14ac:dyDescent="0.25">
      <c r="A137" s="18" t="s">
        <v>35</v>
      </c>
      <c r="B137" s="35"/>
      <c r="C137" s="22"/>
      <c r="D137" s="22"/>
      <c r="E137" s="35"/>
      <c r="F137" s="35"/>
      <c r="G137" s="35"/>
      <c r="H137" s="35"/>
      <c r="I137" s="35"/>
      <c r="J137" s="22"/>
      <c r="K137" s="22"/>
      <c r="L137" s="35"/>
      <c r="M137" s="35"/>
      <c r="N137" s="35"/>
      <c r="O137" s="35"/>
      <c r="P137" s="35"/>
      <c r="Q137" s="22"/>
      <c r="R137" s="22"/>
      <c r="S137" s="35"/>
      <c r="T137" s="35"/>
      <c r="U137" s="35"/>
      <c r="V137" s="35"/>
      <c r="W137" s="35"/>
      <c r="X137" s="22"/>
      <c r="Y137" s="22"/>
      <c r="Z137" s="35"/>
      <c r="AA137" s="35"/>
      <c r="AB137" s="35"/>
      <c r="AC137" s="35"/>
      <c r="AD137" s="35"/>
      <c r="AE137" s="22"/>
      <c r="AF137" s="22"/>
    </row>
    <row r="138" spans="1:32" ht="15" customHeight="1" x14ac:dyDescent="0.25">
      <c r="A138" s="18" t="s">
        <v>36</v>
      </c>
      <c r="B138" s="35"/>
      <c r="C138" s="22"/>
      <c r="D138" s="22"/>
      <c r="E138" s="35"/>
      <c r="F138" s="35"/>
      <c r="G138" s="35"/>
      <c r="H138" s="35"/>
      <c r="I138" s="35"/>
      <c r="J138" s="22"/>
      <c r="K138" s="22"/>
      <c r="L138" s="35"/>
      <c r="M138" s="35"/>
      <c r="N138" s="35"/>
      <c r="O138" s="35"/>
      <c r="P138" s="35"/>
      <c r="Q138" s="22"/>
      <c r="R138" s="22"/>
      <c r="S138" s="35"/>
      <c r="T138" s="35"/>
      <c r="U138" s="35"/>
      <c r="V138" s="35"/>
      <c r="W138" s="35"/>
      <c r="X138" s="22"/>
      <c r="Y138" s="22"/>
      <c r="Z138" s="35"/>
      <c r="AA138" s="35"/>
      <c r="AB138" s="35"/>
      <c r="AC138" s="35"/>
      <c r="AD138" s="35"/>
      <c r="AE138" s="22"/>
      <c r="AF138" s="22"/>
    </row>
    <row r="139" spans="1:32" ht="15" customHeight="1" x14ac:dyDescent="0.25">
      <c r="A139" s="18" t="s">
        <v>38</v>
      </c>
      <c r="B139" s="35"/>
      <c r="C139" s="22"/>
      <c r="D139" s="22"/>
      <c r="E139" s="35"/>
      <c r="F139" s="35"/>
      <c r="G139" s="35"/>
      <c r="H139" s="35"/>
      <c r="I139" s="35"/>
      <c r="J139" s="22"/>
      <c r="K139" s="22"/>
      <c r="L139" s="35"/>
      <c r="M139" s="35"/>
      <c r="N139" s="35"/>
      <c r="O139" s="35"/>
      <c r="P139" s="35"/>
      <c r="Q139" s="22"/>
      <c r="R139" s="22"/>
      <c r="S139" s="35"/>
      <c r="T139" s="35"/>
      <c r="U139" s="35"/>
      <c r="V139" s="35"/>
      <c r="W139" s="35"/>
      <c r="X139" s="22"/>
      <c r="Y139" s="22"/>
      <c r="Z139" s="35"/>
      <c r="AA139" s="35"/>
      <c r="AB139" s="35"/>
      <c r="AC139" s="35"/>
      <c r="AD139" s="35"/>
      <c r="AE139" s="22"/>
      <c r="AF139" s="22"/>
    </row>
    <row r="140" spans="1:32" ht="15" customHeight="1" x14ac:dyDescent="0.25">
      <c r="A140" s="18" t="s">
        <v>39</v>
      </c>
      <c r="B140" s="35"/>
      <c r="C140" s="22"/>
      <c r="D140" s="22"/>
      <c r="E140" s="35"/>
      <c r="F140" s="35"/>
      <c r="G140" s="35"/>
      <c r="H140" s="35"/>
      <c r="I140" s="35"/>
      <c r="J140" s="22"/>
      <c r="K140" s="22"/>
      <c r="L140" s="35"/>
      <c r="M140" s="35"/>
      <c r="N140" s="35"/>
      <c r="O140" s="35"/>
      <c r="P140" s="35"/>
      <c r="Q140" s="22"/>
      <c r="R140" s="22"/>
      <c r="S140" s="35"/>
      <c r="T140" s="35"/>
      <c r="U140" s="35"/>
      <c r="V140" s="35"/>
      <c r="W140" s="35"/>
      <c r="X140" s="22"/>
      <c r="Y140" s="22"/>
      <c r="Z140" s="35"/>
      <c r="AA140" s="35"/>
      <c r="AB140" s="35"/>
      <c r="AC140" s="35"/>
      <c r="AD140" s="35"/>
      <c r="AE140" s="22"/>
      <c r="AF140" s="22"/>
    </row>
    <row r="141" spans="1:32" ht="15" customHeight="1" x14ac:dyDescent="0.25">
      <c r="A141" s="18" t="s">
        <v>116</v>
      </c>
      <c r="B141" s="35"/>
      <c r="C141" s="22"/>
      <c r="D141" s="22"/>
      <c r="E141" s="35"/>
      <c r="F141" s="35"/>
      <c r="G141" s="35"/>
      <c r="H141" s="35"/>
      <c r="I141" s="35"/>
      <c r="J141" s="22"/>
      <c r="K141" s="22"/>
      <c r="L141" s="35"/>
      <c r="M141" s="35"/>
      <c r="N141" s="35"/>
      <c r="O141" s="35"/>
      <c r="P141" s="35"/>
      <c r="Q141" s="22"/>
      <c r="R141" s="22"/>
      <c r="S141" s="35"/>
      <c r="T141" s="35"/>
      <c r="U141" s="35"/>
      <c r="V141" s="35"/>
      <c r="W141" s="35"/>
      <c r="X141" s="22"/>
      <c r="Y141" s="22"/>
      <c r="Z141" s="35"/>
      <c r="AA141" s="35"/>
      <c r="AB141" s="35"/>
      <c r="AC141" s="35"/>
      <c r="AD141" s="35"/>
      <c r="AE141" s="22"/>
      <c r="AF141" s="22"/>
    </row>
    <row r="142" spans="1:32" ht="15" customHeight="1" x14ac:dyDescent="0.25">
      <c r="A142" s="18" t="s">
        <v>117</v>
      </c>
      <c r="B142" s="35"/>
      <c r="C142" s="22"/>
      <c r="D142" s="22"/>
      <c r="E142" s="35"/>
      <c r="F142" s="35"/>
      <c r="G142" s="35"/>
      <c r="H142" s="35"/>
      <c r="I142" s="35"/>
      <c r="J142" s="22"/>
      <c r="K142" s="22"/>
      <c r="L142" s="35"/>
      <c r="M142" s="35"/>
      <c r="N142" s="35"/>
      <c r="O142" s="35"/>
      <c r="P142" s="35"/>
      <c r="Q142" s="22"/>
      <c r="R142" s="22"/>
      <c r="S142" s="35"/>
      <c r="T142" s="35"/>
      <c r="U142" s="35"/>
      <c r="V142" s="35"/>
      <c r="W142" s="35"/>
      <c r="X142" s="22"/>
      <c r="Y142" s="22"/>
      <c r="Z142" s="35"/>
      <c r="AA142" s="35"/>
      <c r="AB142" s="35"/>
      <c r="AC142" s="35"/>
      <c r="AD142" s="35"/>
      <c r="AE142" s="22"/>
      <c r="AF142" s="22"/>
    </row>
    <row r="143" spans="1:32" ht="15" customHeight="1" x14ac:dyDescent="0.25">
      <c r="A143" s="18" t="s">
        <v>118</v>
      </c>
      <c r="B143" s="35"/>
      <c r="C143" s="22"/>
      <c r="D143" s="22"/>
      <c r="E143" s="35"/>
      <c r="F143" s="35"/>
      <c r="G143" s="35"/>
      <c r="H143" s="35"/>
      <c r="I143" s="35"/>
      <c r="J143" s="22"/>
      <c r="K143" s="22"/>
      <c r="L143" s="35"/>
      <c r="M143" s="35"/>
      <c r="N143" s="35"/>
      <c r="O143" s="35"/>
      <c r="P143" s="35"/>
      <c r="Q143" s="22"/>
      <c r="R143" s="22"/>
      <c r="S143" s="35"/>
      <c r="T143" s="35"/>
      <c r="U143" s="35"/>
      <c r="V143" s="35"/>
      <c r="W143" s="35"/>
      <c r="X143" s="22"/>
      <c r="Y143" s="22"/>
      <c r="Z143" s="35"/>
      <c r="AA143" s="35"/>
      <c r="AB143" s="35"/>
      <c r="AC143" s="35"/>
      <c r="AD143" s="35"/>
      <c r="AE143" s="22"/>
      <c r="AF143" s="22"/>
    </row>
    <row r="144" spans="1:32" ht="15" customHeight="1" x14ac:dyDescent="0.25">
      <c r="A144" s="18" t="s">
        <v>37</v>
      </c>
      <c r="B144" s="35"/>
      <c r="C144" s="22"/>
      <c r="D144" s="22"/>
      <c r="E144" s="35"/>
      <c r="F144" s="35"/>
      <c r="G144" s="35"/>
      <c r="H144" s="35"/>
      <c r="I144" s="35"/>
      <c r="J144" s="22"/>
      <c r="K144" s="22"/>
      <c r="L144" s="35"/>
      <c r="M144" s="35"/>
      <c r="N144" s="35"/>
      <c r="O144" s="35"/>
      <c r="P144" s="35"/>
      <c r="Q144" s="22"/>
      <c r="R144" s="22"/>
      <c r="S144" s="35"/>
      <c r="T144" s="35"/>
      <c r="U144" s="35"/>
      <c r="V144" s="35"/>
      <c r="W144" s="35"/>
      <c r="X144" s="22"/>
      <c r="Y144" s="22"/>
      <c r="Z144" s="35"/>
      <c r="AA144" s="35"/>
      <c r="AB144" s="35"/>
      <c r="AC144" s="35"/>
      <c r="AD144" s="35"/>
      <c r="AE144" s="22"/>
      <c r="AF144" s="22"/>
    </row>
    <row r="146" spans="1:32" x14ac:dyDescent="0.25">
      <c r="I146" s="26" t="s">
        <v>41</v>
      </c>
      <c r="J146" s="26"/>
      <c r="K146" s="28" t="s">
        <v>9</v>
      </c>
      <c r="L146" s="31"/>
      <c r="M146" s="27" t="s">
        <v>42</v>
      </c>
      <c r="N146" s="27"/>
      <c r="O146" s="28" t="s">
        <v>43</v>
      </c>
      <c r="P146" s="28"/>
      <c r="Q146" s="29" t="s">
        <v>44</v>
      </c>
      <c r="R146" s="29"/>
      <c r="S146" s="28" t="s">
        <v>47</v>
      </c>
      <c r="T146" s="31"/>
      <c r="U146" s="30" t="s">
        <v>45</v>
      </c>
      <c r="V146" s="30"/>
      <c r="W146" s="28" t="s">
        <v>46</v>
      </c>
      <c r="X146" s="28"/>
      <c r="Y146" s="28"/>
    </row>
    <row r="147" spans="1:32" ht="15" customHeight="1" x14ac:dyDescent="0.25">
      <c r="A147" s="10"/>
      <c r="B147" s="93" t="s">
        <v>106</v>
      </c>
      <c r="C147" s="93"/>
      <c r="D147" s="93"/>
      <c r="E147" s="93"/>
      <c r="F147" s="93"/>
      <c r="G147" s="93"/>
      <c r="H147" s="93"/>
      <c r="I147" s="93"/>
      <c r="J147" s="93"/>
      <c r="K147" s="93"/>
      <c r="L147" s="93"/>
      <c r="M147" s="93"/>
      <c r="N147" s="93"/>
      <c r="O147" s="93"/>
      <c r="P147" s="93"/>
      <c r="Q147" s="93"/>
      <c r="R147" s="93"/>
      <c r="S147" s="93"/>
      <c r="T147" s="93"/>
      <c r="U147" s="93"/>
      <c r="V147" s="93"/>
      <c r="W147" s="93"/>
      <c r="X147" s="93"/>
      <c r="Y147" s="93"/>
      <c r="Z147" s="93"/>
      <c r="AA147" s="93"/>
      <c r="AB147" s="93"/>
      <c r="AC147" s="93"/>
      <c r="AD147" s="93"/>
      <c r="AE147" s="93"/>
      <c r="AF147" s="104"/>
    </row>
    <row r="148" spans="1:32" ht="15" customHeight="1" x14ac:dyDescent="0.25">
      <c r="A148" s="10"/>
      <c r="B148" s="89" t="s">
        <v>105</v>
      </c>
      <c r="C148" s="90"/>
      <c r="D148" s="90"/>
      <c r="E148" s="90"/>
      <c r="F148" s="90"/>
      <c r="G148" s="90"/>
      <c r="H148" s="91"/>
      <c r="I148" s="89" t="s">
        <v>107</v>
      </c>
      <c r="J148" s="90"/>
      <c r="K148" s="90"/>
      <c r="L148" s="90"/>
      <c r="M148" s="90"/>
      <c r="N148" s="90"/>
      <c r="O148" s="91"/>
      <c r="P148" s="89" t="s">
        <v>108</v>
      </c>
      <c r="Q148" s="90"/>
      <c r="R148" s="90"/>
      <c r="S148" s="90"/>
      <c r="T148" s="90"/>
      <c r="U148" s="90"/>
      <c r="V148" s="91"/>
      <c r="W148" s="89" t="s">
        <v>109</v>
      </c>
      <c r="X148" s="90"/>
      <c r="Y148" s="90"/>
      <c r="Z148" s="90"/>
      <c r="AA148" s="90"/>
      <c r="AB148" s="90"/>
      <c r="AC148" s="91"/>
      <c r="AD148" s="89" t="s">
        <v>111</v>
      </c>
      <c r="AE148" s="91"/>
      <c r="AF148" s="104"/>
    </row>
    <row r="149" spans="1:32" ht="15" customHeight="1" x14ac:dyDescent="0.25">
      <c r="A149" s="10"/>
      <c r="B149" s="83" t="str">
        <f>TEXT(WEEKDAY(DATE(AnnéeCalendrier,11,1),1),"jjj")</f>
        <v>lun</v>
      </c>
      <c r="C149" s="83" t="str">
        <f>TEXT(WEEKDAY(DATE(AnnéeCalendrier,11,2),1),"jjj")</f>
        <v>mar</v>
      </c>
      <c r="D149" s="83" t="str">
        <f>TEXT(WEEKDAY(DATE(AnnéeCalendrier,11,3),1),"jjj")</f>
        <v>mer</v>
      </c>
      <c r="E149" s="83" t="str">
        <f>TEXT(WEEKDAY(DATE(AnnéeCalendrier,11,4),1),"jjj")</f>
        <v>jeu</v>
      </c>
      <c r="F149" s="83" t="str">
        <f>TEXT(WEEKDAY(DATE(AnnéeCalendrier,11,5),1),"jjj")</f>
        <v>ven</v>
      </c>
      <c r="G149" s="84" t="str">
        <f>TEXT(WEEKDAY(DATE(AnnéeCalendrier,11,6),1),"jjj")</f>
        <v>sam</v>
      </c>
      <c r="H149" s="84" t="str">
        <f>TEXT(WEEKDAY(DATE(AnnéeCalendrier,11,7),1),"jjj")</f>
        <v>dim</v>
      </c>
      <c r="I149" s="83" t="str">
        <f>TEXT(WEEKDAY(DATE(AnnéeCalendrier,11,8),1),"jjj")</f>
        <v>lun</v>
      </c>
      <c r="J149" s="83" t="str">
        <f>TEXT(WEEKDAY(DATE(AnnéeCalendrier,11,9),1),"jjj")</f>
        <v>mar</v>
      </c>
      <c r="K149" s="83" t="str">
        <f>TEXT(WEEKDAY(DATE(AnnéeCalendrier,11,10),1),"jjj")</f>
        <v>mer</v>
      </c>
      <c r="L149" s="83" t="str">
        <f>TEXT(WEEKDAY(DATE(AnnéeCalendrier,11,11),1),"jjj")</f>
        <v>jeu</v>
      </c>
      <c r="M149" s="83" t="str">
        <f>TEXT(WEEKDAY(DATE(AnnéeCalendrier,11,12),1),"jjj")</f>
        <v>ven</v>
      </c>
      <c r="N149" s="84" t="str">
        <f>TEXT(WEEKDAY(DATE(AnnéeCalendrier,11,13),1),"jjj")</f>
        <v>sam</v>
      </c>
      <c r="O149" s="84" t="str">
        <f>TEXT(WEEKDAY(DATE(AnnéeCalendrier,11,14),1),"jjj")</f>
        <v>dim</v>
      </c>
      <c r="P149" s="83" t="str">
        <f>TEXT(WEEKDAY(DATE(AnnéeCalendrier,11,15),1),"jjj")</f>
        <v>lun</v>
      </c>
      <c r="Q149" s="83" t="str">
        <f>TEXT(WEEKDAY(DATE(AnnéeCalendrier,11,16),1),"jjj")</f>
        <v>mar</v>
      </c>
      <c r="R149" s="83" t="str">
        <f>TEXT(WEEKDAY(DATE(AnnéeCalendrier,11,17),1),"jjj")</f>
        <v>mer</v>
      </c>
      <c r="S149" s="83" t="str">
        <f>TEXT(WEEKDAY(DATE(AnnéeCalendrier,11,18),1),"jjj")</f>
        <v>jeu</v>
      </c>
      <c r="T149" s="83" t="str">
        <f>TEXT(WEEKDAY(DATE(AnnéeCalendrier,11,19),1),"jjj")</f>
        <v>ven</v>
      </c>
      <c r="U149" s="84" t="str">
        <f>TEXT(WEEKDAY(DATE(AnnéeCalendrier,11,20),1),"jjj")</f>
        <v>sam</v>
      </c>
      <c r="V149" s="84" t="str">
        <f>TEXT(WEEKDAY(DATE(AnnéeCalendrier,11,21),1),"jjj")</f>
        <v>dim</v>
      </c>
      <c r="W149" s="83" t="str">
        <f>TEXT(WEEKDAY(DATE(AnnéeCalendrier,11,22),1),"jjj")</f>
        <v>lun</v>
      </c>
      <c r="X149" s="83" t="str">
        <f>TEXT(WEEKDAY(DATE(AnnéeCalendrier,11,23),1),"jjj")</f>
        <v>mar</v>
      </c>
      <c r="Y149" s="83" t="str">
        <f>TEXT(WEEKDAY(DATE(AnnéeCalendrier,11,24),1),"jjj")</f>
        <v>mer</v>
      </c>
      <c r="Z149" s="83" t="str">
        <f>TEXT(WEEKDAY(DATE(AnnéeCalendrier,11,25),1),"jjj")</f>
        <v>jeu</v>
      </c>
      <c r="AA149" s="83" t="str">
        <f>TEXT(WEEKDAY(DATE(AnnéeCalendrier,11,26),1),"jjj")</f>
        <v>ven</v>
      </c>
      <c r="AB149" s="84" t="str">
        <f>TEXT(WEEKDAY(DATE(AnnéeCalendrier,11,27),1),"jjj")</f>
        <v>sam</v>
      </c>
      <c r="AC149" s="84" t="str">
        <f>TEXT(WEEKDAY(DATE(AnnéeCalendrier,11,28),1),"jjj")</f>
        <v>dim</v>
      </c>
      <c r="AD149" s="83" t="str">
        <f>TEXT(WEEKDAY(DATE(AnnéeCalendrier,11,29),1),"jjj")</f>
        <v>lun</v>
      </c>
      <c r="AE149" s="83" t="str">
        <f>TEXT(WEEKDAY(DATE(AnnéeCalendrier,11,30),1),"jjj")</f>
        <v>mar</v>
      </c>
      <c r="AF149" s="1"/>
    </row>
    <row r="150" spans="1:32" ht="15" customHeight="1" x14ac:dyDescent="0.25">
      <c r="A150" s="10"/>
      <c r="B150" s="83" t="s">
        <v>0</v>
      </c>
      <c r="C150" s="83" t="s">
        <v>1</v>
      </c>
      <c r="D150" s="83" t="s">
        <v>2</v>
      </c>
      <c r="E150" s="83" t="s">
        <v>3</v>
      </c>
      <c r="F150" s="83" t="s">
        <v>4</v>
      </c>
      <c r="G150" s="84" t="s">
        <v>5</v>
      </c>
      <c r="H150" s="84" t="s">
        <v>6</v>
      </c>
      <c r="I150" s="83" t="s">
        <v>7</v>
      </c>
      <c r="J150" s="83" t="s">
        <v>8</v>
      </c>
      <c r="K150" s="83" t="s">
        <v>10</v>
      </c>
      <c r="L150" s="83" t="s">
        <v>11</v>
      </c>
      <c r="M150" s="83" t="s">
        <v>12</v>
      </c>
      <c r="N150" s="84" t="s">
        <v>13</v>
      </c>
      <c r="O150" s="84" t="s">
        <v>14</v>
      </c>
      <c r="P150" s="83" t="s">
        <v>15</v>
      </c>
      <c r="Q150" s="83" t="s">
        <v>16</v>
      </c>
      <c r="R150" s="83" t="s">
        <v>17</v>
      </c>
      <c r="S150" s="83" t="s">
        <v>18</v>
      </c>
      <c r="T150" s="83" t="s">
        <v>19</v>
      </c>
      <c r="U150" s="84" t="s">
        <v>20</v>
      </c>
      <c r="V150" s="84" t="s">
        <v>21</v>
      </c>
      <c r="W150" s="83" t="s">
        <v>22</v>
      </c>
      <c r="X150" s="83" t="s">
        <v>23</v>
      </c>
      <c r="Y150" s="83" t="s">
        <v>24</v>
      </c>
      <c r="Z150" s="83" t="s">
        <v>25</v>
      </c>
      <c r="AA150" s="83" t="s">
        <v>26</v>
      </c>
      <c r="AB150" s="84" t="s">
        <v>27</v>
      </c>
      <c r="AC150" s="84" t="s">
        <v>28</v>
      </c>
      <c r="AD150" s="83" t="s">
        <v>29</v>
      </c>
      <c r="AE150" s="83" t="s">
        <v>30</v>
      </c>
      <c r="AF150" s="2" t="s">
        <v>32</v>
      </c>
    </row>
    <row r="151" spans="1:32" ht="15" customHeight="1" x14ac:dyDescent="0.25">
      <c r="A151" s="18" t="s">
        <v>35</v>
      </c>
      <c r="B151" s="83"/>
      <c r="C151" s="83"/>
      <c r="D151" s="83"/>
      <c r="E151" s="83"/>
      <c r="F151" s="83"/>
      <c r="G151" s="84"/>
      <c r="H151" s="84"/>
      <c r="I151" s="83"/>
      <c r="J151" s="83"/>
      <c r="K151" s="83"/>
      <c r="L151" s="83"/>
      <c r="M151" s="83"/>
      <c r="N151" s="84"/>
      <c r="O151" s="84"/>
      <c r="P151" s="83"/>
      <c r="Q151" s="83"/>
      <c r="R151" s="83"/>
      <c r="S151" s="83"/>
      <c r="T151" s="83"/>
      <c r="U151" s="84"/>
      <c r="V151" s="84"/>
      <c r="W151" s="83"/>
      <c r="X151" s="83"/>
      <c r="Y151" s="83"/>
      <c r="Z151" s="83"/>
      <c r="AA151" s="83"/>
      <c r="AB151" s="84"/>
      <c r="AC151" s="84"/>
      <c r="AD151" s="83"/>
      <c r="AE151" s="83"/>
      <c r="AF151" s="2"/>
    </row>
    <row r="152" spans="1:32" ht="15" customHeight="1" x14ac:dyDescent="0.25">
      <c r="A152" s="18" t="s">
        <v>36</v>
      </c>
      <c r="B152" s="83"/>
      <c r="C152" s="83"/>
      <c r="D152" s="83"/>
      <c r="E152" s="83"/>
      <c r="F152" s="83"/>
      <c r="G152" s="84"/>
      <c r="H152" s="84"/>
      <c r="I152" s="83"/>
      <c r="J152" s="83"/>
      <c r="K152" s="83"/>
      <c r="L152" s="83"/>
      <c r="M152" s="83"/>
      <c r="N152" s="84"/>
      <c r="O152" s="84"/>
      <c r="P152" s="83"/>
      <c r="Q152" s="83"/>
      <c r="R152" s="83"/>
      <c r="S152" s="83"/>
      <c r="T152" s="83"/>
      <c r="U152" s="84"/>
      <c r="V152" s="84"/>
      <c r="W152" s="83"/>
      <c r="X152" s="83"/>
      <c r="Y152" s="83"/>
      <c r="Z152" s="83"/>
      <c r="AA152" s="83"/>
      <c r="AB152" s="84"/>
      <c r="AC152" s="84"/>
      <c r="AD152" s="83"/>
      <c r="AE152" s="83"/>
      <c r="AF152" s="2"/>
    </row>
    <row r="153" spans="1:32" ht="15" customHeight="1" x14ac:dyDescent="0.25">
      <c r="A153" s="18" t="s">
        <v>38</v>
      </c>
      <c r="B153" s="83"/>
      <c r="C153" s="83"/>
      <c r="D153" s="83"/>
      <c r="E153" s="83"/>
      <c r="F153" s="83"/>
      <c r="G153" s="84"/>
      <c r="H153" s="84"/>
      <c r="I153" s="83"/>
      <c r="J153" s="83"/>
      <c r="K153" s="83"/>
      <c r="L153" s="83"/>
      <c r="M153" s="83"/>
      <c r="N153" s="84"/>
      <c r="O153" s="84"/>
      <c r="P153" s="83"/>
      <c r="Q153" s="83"/>
      <c r="R153" s="83"/>
      <c r="S153" s="83"/>
      <c r="T153" s="83"/>
      <c r="U153" s="84"/>
      <c r="V153" s="84"/>
      <c r="W153" s="83"/>
      <c r="X153" s="83"/>
      <c r="Y153" s="83"/>
      <c r="Z153" s="83"/>
      <c r="AA153" s="83"/>
      <c r="AB153" s="84"/>
      <c r="AC153" s="84"/>
      <c r="AD153" s="83"/>
      <c r="AE153" s="83"/>
      <c r="AF153" s="2"/>
    </row>
    <row r="154" spans="1:32" ht="15" customHeight="1" x14ac:dyDescent="0.25">
      <c r="A154" s="18" t="s">
        <v>39</v>
      </c>
      <c r="B154" s="83"/>
      <c r="C154" s="83"/>
      <c r="D154" s="83"/>
      <c r="E154" s="83"/>
      <c r="F154" s="83"/>
      <c r="G154" s="84"/>
      <c r="H154" s="84"/>
      <c r="I154" s="83"/>
      <c r="J154" s="15"/>
      <c r="K154" s="83"/>
      <c r="L154" s="83"/>
      <c r="M154" s="83"/>
      <c r="N154" s="84"/>
      <c r="O154" s="84"/>
      <c r="P154" s="83"/>
      <c r="Q154" s="83"/>
      <c r="R154" s="83"/>
      <c r="S154" s="83"/>
      <c r="T154" s="83"/>
      <c r="U154" s="84"/>
      <c r="V154" s="84"/>
      <c r="W154" s="83"/>
      <c r="X154" s="83"/>
      <c r="Y154" s="83"/>
      <c r="Z154" s="83"/>
      <c r="AA154" s="83"/>
      <c r="AB154" s="84"/>
      <c r="AC154" s="84"/>
      <c r="AD154" s="83"/>
      <c r="AE154" s="83"/>
      <c r="AF154" s="2"/>
    </row>
    <row r="155" spans="1:32" ht="15" customHeight="1" x14ac:dyDescent="0.25">
      <c r="A155" s="18" t="s">
        <v>116</v>
      </c>
      <c r="B155" s="83"/>
      <c r="C155" s="15"/>
      <c r="D155" s="83"/>
      <c r="E155" s="83"/>
      <c r="F155" s="83"/>
      <c r="G155" s="84"/>
      <c r="H155" s="84"/>
      <c r="I155" s="83"/>
      <c r="J155" s="83"/>
      <c r="K155" s="83"/>
      <c r="L155" s="83"/>
      <c r="M155" s="83"/>
      <c r="N155" s="84"/>
      <c r="O155" s="84"/>
      <c r="P155" s="83"/>
      <c r="Q155" s="83"/>
      <c r="R155" s="83"/>
      <c r="S155" s="83"/>
      <c r="T155" s="83"/>
      <c r="U155" s="84"/>
      <c r="V155" s="84"/>
      <c r="W155" s="83"/>
      <c r="X155" s="83"/>
      <c r="Y155" s="83"/>
      <c r="Z155" s="83"/>
      <c r="AA155" s="83"/>
      <c r="AB155" s="84"/>
      <c r="AC155" s="84"/>
      <c r="AD155" s="83"/>
      <c r="AE155" s="83"/>
      <c r="AF155" s="2"/>
    </row>
    <row r="156" spans="1:32" ht="15" customHeight="1" x14ac:dyDescent="0.25">
      <c r="A156" s="18" t="s">
        <v>117</v>
      </c>
      <c r="B156" s="83"/>
      <c r="C156" s="83"/>
      <c r="D156" s="83"/>
      <c r="E156" s="83"/>
      <c r="F156" s="83"/>
      <c r="G156" s="84"/>
      <c r="H156" s="84"/>
      <c r="I156" s="83"/>
      <c r="J156" s="83"/>
      <c r="K156" s="83"/>
      <c r="L156" s="83"/>
      <c r="M156" s="83"/>
      <c r="N156" s="84"/>
      <c r="O156" s="84"/>
      <c r="P156" s="83"/>
      <c r="Q156" s="83"/>
      <c r="R156" s="83"/>
      <c r="S156" s="83"/>
      <c r="T156" s="83"/>
      <c r="U156" s="84"/>
      <c r="V156" s="84"/>
      <c r="W156" s="83"/>
      <c r="X156" s="83"/>
      <c r="Y156" s="83"/>
      <c r="Z156" s="83"/>
      <c r="AA156" s="83"/>
      <c r="AB156" s="84"/>
      <c r="AC156" s="84"/>
      <c r="AD156" s="83"/>
      <c r="AE156" s="83"/>
      <c r="AF156" s="2"/>
    </row>
    <row r="157" spans="1:32" ht="15" customHeight="1" x14ac:dyDescent="0.25">
      <c r="A157" s="18" t="s">
        <v>118</v>
      </c>
      <c r="B157" s="83"/>
      <c r="C157" s="83"/>
      <c r="D157" s="83"/>
      <c r="E157" s="83"/>
      <c r="F157" s="83"/>
      <c r="G157" s="84"/>
      <c r="H157" s="84"/>
      <c r="I157" s="83"/>
      <c r="J157" s="83"/>
      <c r="K157" s="83"/>
      <c r="L157" s="83"/>
      <c r="M157" s="83"/>
      <c r="N157" s="84"/>
      <c r="O157" s="84"/>
      <c r="P157" s="83"/>
      <c r="Q157" s="83"/>
      <c r="R157" s="83"/>
      <c r="S157" s="83"/>
      <c r="T157" s="83"/>
      <c r="U157" s="84"/>
      <c r="V157" s="84"/>
      <c r="W157" s="83"/>
      <c r="X157" s="83"/>
      <c r="Y157" s="83"/>
      <c r="Z157" s="83"/>
      <c r="AA157" s="83"/>
      <c r="AB157" s="84"/>
      <c r="AC157" s="84"/>
      <c r="AD157" s="83"/>
      <c r="AE157" s="83"/>
      <c r="AF157" s="2"/>
    </row>
    <row r="158" spans="1:32" ht="15" customHeight="1" x14ac:dyDescent="0.25">
      <c r="A158" s="18" t="s">
        <v>37</v>
      </c>
      <c r="B158" s="35"/>
      <c r="C158" s="35"/>
      <c r="D158" s="35"/>
      <c r="E158" s="35"/>
      <c r="F158" s="35"/>
      <c r="G158" s="22"/>
      <c r="H158" s="22"/>
      <c r="I158" s="35"/>
      <c r="J158" s="35"/>
      <c r="K158" s="35"/>
      <c r="L158" s="35"/>
      <c r="M158" s="35"/>
      <c r="N158" s="22"/>
      <c r="O158" s="22"/>
      <c r="P158" s="35"/>
      <c r="Q158" s="35"/>
      <c r="R158" s="35"/>
      <c r="S158" s="35"/>
      <c r="T158" s="35"/>
      <c r="U158" s="22"/>
      <c r="V158" s="22"/>
      <c r="W158" s="35"/>
      <c r="X158" s="35"/>
      <c r="Y158" s="35"/>
      <c r="Z158" s="35"/>
      <c r="AA158" s="35"/>
      <c r="AB158" s="22"/>
      <c r="AC158" s="22"/>
      <c r="AD158" s="35"/>
      <c r="AE158" s="35"/>
      <c r="AF158" s="2"/>
    </row>
    <row r="160" spans="1:32" ht="15" customHeight="1" x14ac:dyDescent="0.25">
      <c r="I160" s="65" t="s">
        <v>41</v>
      </c>
      <c r="J160" s="65"/>
      <c r="K160" s="66" t="s">
        <v>9</v>
      </c>
      <c r="L160" s="67"/>
      <c r="M160" s="68" t="s">
        <v>42</v>
      </c>
      <c r="N160" s="68"/>
      <c r="O160" s="66" t="s">
        <v>43</v>
      </c>
      <c r="P160" s="66"/>
      <c r="Q160" s="69" t="s">
        <v>44</v>
      </c>
      <c r="R160" s="69"/>
      <c r="S160" s="66" t="s">
        <v>47</v>
      </c>
      <c r="T160" s="67"/>
      <c r="U160" s="70" t="s">
        <v>45</v>
      </c>
      <c r="V160" s="70"/>
      <c r="W160" s="66" t="s">
        <v>46</v>
      </c>
      <c r="X160" s="66"/>
      <c r="Y160" s="66"/>
    </row>
    <row r="161" spans="1:32" ht="15" customHeight="1" x14ac:dyDescent="0.25">
      <c r="A161" s="10"/>
      <c r="B161" s="87" t="s">
        <v>110</v>
      </c>
      <c r="C161" s="87"/>
      <c r="D161" s="87"/>
      <c r="E161" s="87"/>
      <c r="F161" s="87"/>
      <c r="G161" s="87"/>
      <c r="H161" s="87"/>
      <c r="I161" s="87"/>
      <c r="J161" s="87"/>
      <c r="K161" s="87"/>
      <c r="L161" s="87"/>
      <c r="M161" s="87"/>
      <c r="N161" s="87"/>
      <c r="O161" s="87"/>
      <c r="P161" s="87"/>
      <c r="Q161" s="87"/>
      <c r="R161" s="87"/>
      <c r="S161" s="87"/>
      <c r="T161" s="87"/>
      <c r="U161" s="87"/>
      <c r="V161" s="87"/>
      <c r="W161" s="87"/>
      <c r="X161" s="87"/>
      <c r="Y161" s="87"/>
      <c r="Z161" s="87"/>
      <c r="AA161" s="87"/>
      <c r="AB161" s="87"/>
      <c r="AC161" s="87"/>
      <c r="AD161" s="87"/>
      <c r="AE161" s="87"/>
      <c r="AF161" s="87"/>
    </row>
    <row r="162" spans="1:32" ht="15" customHeight="1" x14ac:dyDescent="0.25">
      <c r="A162" s="10"/>
      <c r="B162" s="92" t="s">
        <v>111</v>
      </c>
      <c r="C162" s="92"/>
      <c r="D162" s="92"/>
      <c r="E162" s="92"/>
      <c r="F162" s="92"/>
      <c r="G162" s="89" t="s">
        <v>112</v>
      </c>
      <c r="H162" s="90"/>
      <c r="I162" s="90"/>
      <c r="J162" s="90"/>
      <c r="K162" s="90"/>
      <c r="L162" s="90"/>
      <c r="M162" s="91"/>
      <c r="N162" s="89" t="s">
        <v>113</v>
      </c>
      <c r="O162" s="90"/>
      <c r="P162" s="90"/>
      <c r="Q162" s="90"/>
      <c r="R162" s="90"/>
      <c r="S162" s="90"/>
      <c r="T162" s="91"/>
      <c r="U162" s="89" t="s">
        <v>114</v>
      </c>
      <c r="V162" s="90"/>
      <c r="W162" s="90"/>
      <c r="X162" s="90"/>
      <c r="Y162" s="90"/>
      <c r="Z162" s="90"/>
      <c r="AA162" s="91"/>
      <c r="AB162" s="92" t="s">
        <v>115</v>
      </c>
      <c r="AC162" s="92"/>
      <c r="AD162" s="92"/>
      <c r="AE162" s="92"/>
      <c r="AF162" s="92"/>
    </row>
    <row r="163" spans="1:32" ht="15" customHeight="1" x14ac:dyDescent="0.25">
      <c r="A163" s="10"/>
      <c r="B163" s="13" t="str">
        <f>TEXT(WEEKDAY(DATE(AnnéeCalendrier,12,1),1),"jjj")</f>
        <v>mer</v>
      </c>
      <c r="C163" s="13" t="str">
        <f>TEXT(WEEKDAY(DATE(AnnéeCalendrier,12,2),1),"jjj")</f>
        <v>jeu</v>
      </c>
      <c r="D163" s="13" t="str">
        <f>TEXT(WEEKDAY(DATE(AnnéeCalendrier,12,3),1),"jjj")</f>
        <v>ven</v>
      </c>
      <c r="E163" s="42" t="str">
        <f>TEXT(WEEKDAY(DATE(AnnéeCalendrier,12,4),1),"jjj")</f>
        <v>sam</v>
      </c>
      <c r="F163" s="42" t="str">
        <f>TEXT(WEEKDAY(DATE(AnnéeCalendrier,12,5),1),"jjj")</f>
        <v>dim</v>
      </c>
      <c r="G163" s="13" t="str">
        <f>TEXT(WEEKDAY(DATE(AnnéeCalendrier,12,6),1),"jjj")</f>
        <v>lun</v>
      </c>
      <c r="H163" s="13" t="str">
        <f>TEXT(WEEKDAY(DATE(AnnéeCalendrier,12,7),1),"jjj")</f>
        <v>mar</v>
      </c>
      <c r="I163" s="13" t="str">
        <f>TEXT(WEEKDAY(DATE(AnnéeCalendrier,12,8),1),"jjj")</f>
        <v>mer</v>
      </c>
      <c r="J163" s="13" t="str">
        <f>TEXT(WEEKDAY(DATE(AnnéeCalendrier,12,9),1),"jjj")</f>
        <v>jeu</v>
      </c>
      <c r="K163" s="13" t="str">
        <f>TEXT(WEEKDAY(DATE(AnnéeCalendrier,12,10),1),"jjj")</f>
        <v>ven</v>
      </c>
      <c r="L163" s="42" t="str">
        <f>TEXT(WEEKDAY(DATE(AnnéeCalendrier,12,11),1),"jjj")</f>
        <v>sam</v>
      </c>
      <c r="M163" s="42" t="str">
        <f>TEXT(WEEKDAY(DATE(AnnéeCalendrier,12,12),1),"jjj")</f>
        <v>dim</v>
      </c>
      <c r="N163" s="13" t="str">
        <f>TEXT(WEEKDAY(DATE(AnnéeCalendrier,12,13),1),"jjj")</f>
        <v>lun</v>
      </c>
      <c r="O163" s="13" t="str">
        <f>TEXT(WEEKDAY(DATE(AnnéeCalendrier,12,14),1),"jjj")</f>
        <v>mar</v>
      </c>
      <c r="P163" s="13" t="str">
        <f>TEXT(WEEKDAY(DATE(AnnéeCalendrier,12,15),1),"jjj")</f>
        <v>mer</v>
      </c>
      <c r="Q163" s="13" t="str">
        <f>TEXT(WEEKDAY(DATE(AnnéeCalendrier,12,16),1),"jjj")</f>
        <v>jeu</v>
      </c>
      <c r="R163" s="13" t="str">
        <f>TEXT(WEEKDAY(DATE(AnnéeCalendrier,12,17),1),"jjj")</f>
        <v>ven</v>
      </c>
      <c r="S163" s="42" t="str">
        <f>TEXT(WEEKDAY(DATE(AnnéeCalendrier,12,18),1),"jjj")</f>
        <v>sam</v>
      </c>
      <c r="T163" s="42" t="str">
        <f>TEXT(WEEKDAY(DATE(AnnéeCalendrier,12,19),1),"jjj")</f>
        <v>dim</v>
      </c>
      <c r="U163" s="13" t="str">
        <f>TEXT(WEEKDAY(DATE(AnnéeCalendrier,12,20),1),"jjj")</f>
        <v>lun</v>
      </c>
      <c r="V163" s="13" t="str">
        <f>TEXT(WEEKDAY(DATE(AnnéeCalendrier,12,21),1),"jjj")</f>
        <v>mar</v>
      </c>
      <c r="W163" s="13" t="str">
        <f>TEXT(WEEKDAY(DATE(AnnéeCalendrier,12,22),1),"jjj")</f>
        <v>mer</v>
      </c>
      <c r="X163" s="13" t="str">
        <f>TEXT(WEEKDAY(DATE(AnnéeCalendrier,12,23),1),"jjj")</f>
        <v>jeu</v>
      </c>
      <c r="Y163" s="13" t="str">
        <f>TEXT(WEEKDAY(DATE(AnnéeCalendrier,12,24),1),"jjj")</f>
        <v>ven</v>
      </c>
      <c r="Z163" s="125" t="str">
        <f>TEXT(WEEKDAY(DATE(AnnéeCalendrier,12,25),1),"jjj")</f>
        <v>sam</v>
      </c>
      <c r="AA163" s="42" t="str">
        <f>TEXT(WEEKDAY(DATE(AnnéeCalendrier,12,26),1),"jjj")</f>
        <v>dim</v>
      </c>
      <c r="AB163" s="13" t="str">
        <f>TEXT(WEEKDAY(DATE(AnnéeCalendrier,12,27),1),"jjj")</f>
        <v>lun</v>
      </c>
      <c r="AC163" s="13" t="str">
        <f>TEXT(WEEKDAY(DATE(AnnéeCalendrier,12,28),1),"jjj")</f>
        <v>mar</v>
      </c>
      <c r="AD163" s="13" t="str">
        <f>TEXT(WEEKDAY(DATE(AnnéeCalendrier,12,29),1),"jjj")</f>
        <v>mer</v>
      </c>
      <c r="AE163" s="13" t="str">
        <f>TEXT(WEEKDAY(DATE(AnnéeCalendrier,12,30),1),"jjj")</f>
        <v>jeu</v>
      </c>
      <c r="AF163" s="13" t="str">
        <f>TEXT(WEEKDAY(DATE(AnnéeCalendrier,12,31),1),"jjj")</f>
        <v>ven</v>
      </c>
    </row>
    <row r="164" spans="1:32" ht="15" customHeight="1" x14ac:dyDescent="0.25">
      <c r="A164" s="10"/>
      <c r="B164" s="35" t="s">
        <v>0</v>
      </c>
      <c r="C164" s="35" t="s">
        <v>1</v>
      </c>
      <c r="D164" s="35" t="s">
        <v>2</v>
      </c>
      <c r="E164" s="22" t="s">
        <v>3</v>
      </c>
      <c r="F164" s="22" t="s">
        <v>4</v>
      </c>
      <c r="G164" s="35" t="s">
        <v>5</v>
      </c>
      <c r="H164" s="35" t="s">
        <v>6</v>
      </c>
      <c r="I164" s="35" t="s">
        <v>7</v>
      </c>
      <c r="J164" s="35" t="s">
        <v>8</v>
      </c>
      <c r="K164" s="35" t="s">
        <v>10</v>
      </c>
      <c r="L164" s="22" t="s">
        <v>11</v>
      </c>
      <c r="M164" s="22" t="s">
        <v>12</v>
      </c>
      <c r="N164" s="35" t="s">
        <v>13</v>
      </c>
      <c r="O164" s="35" t="s">
        <v>14</v>
      </c>
      <c r="P164" s="35" t="s">
        <v>15</v>
      </c>
      <c r="Q164" s="35" t="s">
        <v>16</v>
      </c>
      <c r="R164" s="35" t="s">
        <v>17</v>
      </c>
      <c r="S164" s="22" t="s">
        <v>18</v>
      </c>
      <c r="T164" s="22" t="s">
        <v>19</v>
      </c>
      <c r="U164" s="35" t="s">
        <v>20</v>
      </c>
      <c r="V164" s="35" t="s">
        <v>21</v>
      </c>
      <c r="W164" s="35" t="s">
        <v>22</v>
      </c>
      <c r="X164" s="35" t="s">
        <v>23</v>
      </c>
      <c r="Y164" s="35" t="s">
        <v>24</v>
      </c>
      <c r="Z164" s="103" t="s">
        <v>25</v>
      </c>
      <c r="AA164" s="22" t="s">
        <v>26</v>
      </c>
      <c r="AB164" s="35" t="s">
        <v>27</v>
      </c>
      <c r="AC164" s="35" t="s">
        <v>28</v>
      </c>
      <c r="AD164" s="35" t="s">
        <v>29</v>
      </c>
      <c r="AE164" s="35" t="s">
        <v>30</v>
      </c>
      <c r="AF164" s="35" t="s">
        <v>31</v>
      </c>
    </row>
    <row r="165" spans="1:32" ht="15" customHeight="1" x14ac:dyDescent="0.25">
      <c r="A165" s="18" t="s">
        <v>35</v>
      </c>
      <c r="B165" s="35"/>
      <c r="C165" s="35"/>
      <c r="D165" s="35"/>
      <c r="E165" s="22"/>
      <c r="F165" s="22"/>
      <c r="G165" s="35"/>
      <c r="H165" s="35"/>
      <c r="I165" s="35"/>
      <c r="J165" s="35"/>
      <c r="K165" s="35"/>
      <c r="L165" s="22"/>
      <c r="M165" s="22"/>
      <c r="N165" s="35"/>
      <c r="O165" s="35"/>
      <c r="P165" s="35"/>
      <c r="Q165" s="35"/>
      <c r="R165" s="35"/>
      <c r="S165" s="22"/>
      <c r="T165" s="22"/>
      <c r="U165" s="35"/>
      <c r="V165" s="35"/>
      <c r="W165" s="35"/>
      <c r="X165" s="35"/>
      <c r="Y165" s="35"/>
      <c r="Z165" s="126" t="s">
        <v>122</v>
      </c>
      <c r="AA165" s="22"/>
      <c r="AB165" s="35"/>
      <c r="AC165" s="35"/>
      <c r="AD165" s="35"/>
      <c r="AE165" s="35"/>
      <c r="AF165" s="35"/>
    </row>
    <row r="166" spans="1:32" ht="15" customHeight="1" x14ac:dyDescent="0.25">
      <c r="A166" s="18" t="s">
        <v>36</v>
      </c>
      <c r="B166" s="35"/>
      <c r="C166" s="35"/>
      <c r="D166" s="35"/>
      <c r="E166" s="22"/>
      <c r="F166" s="22"/>
      <c r="G166" s="35"/>
      <c r="H166" s="35"/>
      <c r="I166" s="35"/>
      <c r="J166" s="35"/>
      <c r="K166" s="35"/>
      <c r="L166" s="22"/>
      <c r="M166" s="22"/>
      <c r="N166" s="35"/>
      <c r="O166" s="35"/>
      <c r="P166" s="35"/>
      <c r="Q166" s="35"/>
      <c r="R166" s="35"/>
      <c r="S166" s="22"/>
      <c r="T166" s="22"/>
      <c r="U166" s="35"/>
      <c r="V166" s="35"/>
      <c r="W166" s="35"/>
      <c r="X166" s="35"/>
      <c r="Y166" s="35"/>
      <c r="Z166" s="127"/>
      <c r="AA166" s="22"/>
      <c r="AB166" s="35"/>
      <c r="AC166" s="35"/>
      <c r="AD166" s="35"/>
      <c r="AE166" s="35"/>
      <c r="AF166" s="35"/>
    </row>
    <row r="167" spans="1:32" ht="15" customHeight="1" x14ac:dyDescent="0.25">
      <c r="A167" s="18" t="s">
        <v>38</v>
      </c>
      <c r="B167" s="35"/>
      <c r="C167" s="35"/>
      <c r="D167" s="35"/>
      <c r="E167" s="22"/>
      <c r="F167" s="22"/>
      <c r="G167" s="35"/>
      <c r="H167" s="35"/>
      <c r="I167" s="35"/>
      <c r="J167" s="35"/>
      <c r="K167" s="35"/>
      <c r="L167" s="22"/>
      <c r="M167" s="22"/>
      <c r="N167" s="35"/>
      <c r="O167" s="35"/>
      <c r="P167" s="35"/>
      <c r="Q167" s="35"/>
      <c r="R167" s="35"/>
      <c r="S167" s="22"/>
      <c r="T167" s="22"/>
      <c r="U167" s="35"/>
      <c r="V167" s="35"/>
      <c r="W167" s="35"/>
      <c r="X167" s="35"/>
      <c r="Y167" s="35"/>
      <c r="Z167" s="127"/>
      <c r="AA167" s="22"/>
      <c r="AB167" s="35"/>
      <c r="AC167" s="35"/>
      <c r="AD167" s="35"/>
      <c r="AE167" s="35"/>
      <c r="AF167" s="35"/>
    </row>
    <row r="168" spans="1:32" ht="15" customHeight="1" x14ac:dyDescent="0.25">
      <c r="A168" s="18" t="s">
        <v>39</v>
      </c>
      <c r="B168" s="35"/>
      <c r="C168" s="35"/>
      <c r="D168" s="35"/>
      <c r="E168" s="22"/>
      <c r="F168" s="22"/>
      <c r="G168" s="35"/>
      <c r="H168" s="35"/>
      <c r="I168" s="35"/>
      <c r="J168" s="35"/>
      <c r="K168" s="35"/>
      <c r="L168" s="22"/>
      <c r="M168" s="22"/>
      <c r="N168" s="35"/>
      <c r="O168" s="35"/>
      <c r="P168" s="35"/>
      <c r="Q168" s="35"/>
      <c r="R168" s="35"/>
      <c r="S168" s="22"/>
      <c r="T168" s="22"/>
      <c r="U168" s="35"/>
      <c r="V168" s="35"/>
      <c r="W168" s="35"/>
      <c r="X168" s="35"/>
      <c r="Y168" s="35"/>
      <c r="Z168" s="127"/>
      <c r="AA168" s="22"/>
      <c r="AB168" s="35"/>
      <c r="AC168" s="35"/>
      <c r="AD168" s="35"/>
      <c r="AE168" s="35"/>
      <c r="AF168" s="35"/>
    </row>
    <row r="169" spans="1:32" ht="15" customHeight="1" x14ac:dyDescent="0.25">
      <c r="A169" s="18" t="s">
        <v>116</v>
      </c>
      <c r="B169" s="35"/>
      <c r="C169" s="35"/>
      <c r="D169" s="35"/>
      <c r="E169" s="22"/>
      <c r="F169" s="22"/>
      <c r="G169" s="35"/>
      <c r="H169" s="35"/>
      <c r="I169" s="35"/>
      <c r="J169" s="35"/>
      <c r="K169" s="35"/>
      <c r="L169" s="22"/>
      <c r="M169" s="22"/>
      <c r="N169" s="35"/>
      <c r="O169" s="35"/>
      <c r="P169" s="35"/>
      <c r="Q169" s="35"/>
      <c r="R169" s="35"/>
      <c r="S169" s="22"/>
      <c r="T169" s="22"/>
      <c r="U169" s="35"/>
      <c r="V169" s="35"/>
      <c r="W169" s="35"/>
      <c r="X169" s="35"/>
      <c r="Y169" s="35"/>
      <c r="Z169" s="127"/>
      <c r="AA169" s="22"/>
      <c r="AB169" s="35"/>
      <c r="AC169" s="35"/>
      <c r="AD169" s="35"/>
      <c r="AE169" s="35"/>
      <c r="AF169" s="35"/>
    </row>
    <row r="170" spans="1:32" ht="15" customHeight="1" x14ac:dyDescent="0.25">
      <c r="A170" s="18" t="s">
        <v>117</v>
      </c>
      <c r="B170" s="35"/>
      <c r="C170" s="35"/>
      <c r="D170" s="35"/>
      <c r="E170" s="22"/>
      <c r="F170" s="22"/>
      <c r="G170" s="35"/>
      <c r="H170" s="35"/>
      <c r="I170" s="35"/>
      <c r="J170" s="35"/>
      <c r="K170" s="35"/>
      <c r="L170" s="22"/>
      <c r="M170" s="22"/>
      <c r="N170" s="35"/>
      <c r="O170" s="35"/>
      <c r="P170" s="35"/>
      <c r="Q170" s="35"/>
      <c r="R170" s="35"/>
      <c r="S170" s="22"/>
      <c r="T170" s="22"/>
      <c r="U170" s="35"/>
      <c r="V170" s="35"/>
      <c r="W170" s="35"/>
      <c r="X170" s="35"/>
      <c r="Y170" s="35"/>
      <c r="Z170" s="127"/>
      <c r="AA170" s="22"/>
      <c r="AB170" s="35"/>
      <c r="AC170" s="35"/>
      <c r="AD170" s="35"/>
      <c r="AE170" s="35"/>
      <c r="AF170" s="35"/>
    </row>
    <row r="171" spans="1:32" ht="15" customHeight="1" x14ac:dyDescent="0.25">
      <c r="A171" s="18" t="s">
        <v>118</v>
      </c>
      <c r="B171" s="35"/>
      <c r="C171" s="35"/>
      <c r="D171" s="35"/>
      <c r="E171" s="22"/>
      <c r="F171" s="22"/>
      <c r="G171" s="35"/>
      <c r="H171" s="35"/>
      <c r="I171" s="35"/>
      <c r="J171" s="35"/>
      <c r="K171" s="35"/>
      <c r="L171" s="22"/>
      <c r="M171" s="22"/>
      <c r="N171" s="35"/>
      <c r="O171" s="35"/>
      <c r="P171" s="35"/>
      <c r="Q171" s="35"/>
      <c r="R171" s="35"/>
      <c r="S171" s="22"/>
      <c r="T171" s="22"/>
      <c r="U171" s="35"/>
      <c r="V171" s="35"/>
      <c r="W171" s="35"/>
      <c r="X171" s="35"/>
      <c r="Y171" s="35"/>
      <c r="Z171" s="127"/>
      <c r="AA171" s="22"/>
      <c r="AB171" s="35"/>
      <c r="AC171" s="35"/>
      <c r="AD171" s="35"/>
      <c r="AE171" s="35"/>
      <c r="AF171" s="35"/>
    </row>
    <row r="172" spans="1:32" ht="15" customHeight="1" x14ac:dyDescent="0.25">
      <c r="A172" s="18" t="s">
        <v>37</v>
      </c>
      <c r="B172" s="35"/>
      <c r="C172" s="35"/>
      <c r="D172" s="35"/>
      <c r="E172" s="22"/>
      <c r="F172" s="22"/>
      <c r="G172" s="35"/>
      <c r="H172" s="35"/>
      <c r="I172" s="35"/>
      <c r="J172" s="35"/>
      <c r="K172" s="35"/>
      <c r="L172" s="22"/>
      <c r="M172" s="22"/>
      <c r="N172" s="35"/>
      <c r="O172" s="35"/>
      <c r="P172" s="35"/>
      <c r="Q172" s="35"/>
      <c r="R172" s="35"/>
      <c r="S172" s="22"/>
      <c r="T172" s="22"/>
      <c r="U172" s="35"/>
      <c r="V172" s="35"/>
      <c r="W172" s="35"/>
      <c r="X172" s="35"/>
      <c r="Y172" s="35"/>
      <c r="Z172" s="128"/>
      <c r="AA172" s="22"/>
      <c r="AB172" s="35"/>
      <c r="AC172" s="35"/>
      <c r="AD172" s="35"/>
      <c r="AE172" s="35"/>
      <c r="AF172" s="35"/>
    </row>
  </sheetData>
  <mergeCells count="173">
    <mergeCell ref="Z165:Z172"/>
    <mergeCell ref="S132:T132"/>
    <mergeCell ref="U132:V132"/>
    <mergeCell ref="W132:Y132"/>
    <mergeCell ref="G19:V19"/>
    <mergeCell ref="K48:Z48"/>
    <mergeCell ref="H91:AF91"/>
    <mergeCell ref="B106:AF106"/>
    <mergeCell ref="I132:J132"/>
    <mergeCell ref="K132:L132"/>
    <mergeCell ref="M132:N132"/>
    <mergeCell ref="O132:P132"/>
    <mergeCell ref="Q132:R132"/>
    <mergeCell ref="B161:AF161"/>
    <mergeCell ref="I160:J160"/>
    <mergeCell ref="K160:L160"/>
    <mergeCell ref="M160:N160"/>
    <mergeCell ref="O160:P160"/>
    <mergeCell ref="Q160:R160"/>
    <mergeCell ref="S160:T160"/>
    <mergeCell ref="U160:V160"/>
    <mergeCell ref="W160:Y160"/>
    <mergeCell ref="B162:F162"/>
    <mergeCell ref="G162:M162"/>
    <mergeCell ref="N162:T162"/>
    <mergeCell ref="U162:AA162"/>
    <mergeCell ref="AB162:AF162"/>
    <mergeCell ref="B133:AF133"/>
    <mergeCell ref="B147:AE147"/>
    <mergeCell ref="B148:H148"/>
    <mergeCell ref="I148:O148"/>
    <mergeCell ref="P148:V148"/>
    <mergeCell ref="W148:AC148"/>
    <mergeCell ref="AD148:AE148"/>
    <mergeCell ref="I146:J146"/>
    <mergeCell ref="K146:L146"/>
    <mergeCell ref="M146:N146"/>
    <mergeCell ref="O146:P146"/>
    <mergeCell ref="Q146:R146"/>
    <mergeCell ref="S146:T146"/>
    <mergeCell ref="U146:V146"/>
    <mergeCell ref="W146:Y146"/>
    <mergeCell ref="B134:D134"/>
    <mergeCell ref="E134:K134"/>
    <mergeCell ref="L134:R134"/>
    <mergeCell ref="S134:Y134"/>
    <mergeCell ref="Z134:AF134"/>
    <mergeCell ref="B120:F120"/>
    <mergeCell ref="G120:M120"/>
    <mergeCell ref="N120:T120"/>
    <mergeCell ref="U120:AA120"/>
    <mergeCell ref="AB120:AE120"/>
    <mergeCell ref="W103:Y103"/>
    <mergeCell ref="I118:J118"/>
    <mergeCell ref="K118:L118"/>
    <mergeCell ref="M118:N118"/>
    <mergeCell ref="O118:P118"/>
    <mergeCell ref="Q118:R118"/>
    <mergeCell ref="S118:T118"/>
    <mergeCell ref="U118:V118"/>
    <mergeCell ref="W118:Y118"/>
    <mergeCell ref="B119:AE119"/>
    <mergeCell ref="T88:U88"/>
    <mergeCell ref="V88:W88"/>
    <mergeCell ref="X88:Z88"/>
    <mergeCell ref="B104:AF104"/>
    <mergeCell ref="C105:I105"/>
    <mergeCell ref="J105:P105"/>
    <mergeCell ref="Q105:W105"/>
    <mergeCell ref="X105:AD105"/>
    <mergeCell ref="AE105:AF105"/>
    <mergeCell ref="I103:J103"/>
    <mergeCell ref="K103:L103"/>
    <mergeCell ref="M103:N103"/>
    <mergeCell ref="O103:P103"/>
    <mergeCell ref="Q103:R103"/>
    <mergeCell ref="S103:T103"/>
    <mergeCell ref="U103:V103"/>
    <mergeCell ref="J88:K88"/>
    <mergeCell ref="L88:M88"/>
    <mergeCell ref="N88:O88"/>
    <mergeCell ref="P88:Q88"/>
    <mergeCell ref="R88:S88"/>
    <mergeCell ref="B89:AF89"/>
    <mergeCell ref="B90:E90"/>
    <mergeCell ref="F90:L90"/>
    <mergeCell ref="M90:S90"/>
    <mergeCell ref="T90:Z90"/>
    <mergeCell ref="AA90:AF90"/>
    <mergeCell ref="H76:N76"/>
    <mergeCell ref="B76:G76"/>
    <mergeCell ref="I74:J74"/>
    <mergeCell ref="K74:L74"/>
    <mergeCell ref="M74:N74"/>
    <mergeCell ref="O74:P74"/>
    <mergeCell ref="Q74:R74"/>
    <mergeCell ref="S74:T74"/>
    <mergeCell ref="U74:V74"/>
    <mergeCell ref="W74:Y74"/>
    <mergeCell ref="O76:U76"/>
    <mergeCell ref="V76:AB76"/>
    <mergeCell ref="AC76:AE76"/>
    <mergeCell ref="B75:AE75"/>
    <mergeCell ref="S60:T60"/>
    <mergeCell ref="U60:V60"/>
    <mergeCell ref="W60:Y60"/>
    <mergeCell ref="B61:AF61"/>
    <mergeCell ref="B62:C62"/>
    <mergeCell ref="D62:J62"/>
    <mergeCell ref="K62:Q62"/>
    <mergeCell ref="R62:X62"/>
    <mergeCell ref="B47:E47"/>
    <mergeCell ref="F47:L47"/>
    <mergeCell ref="M47:S47"/>
    <mergeCell ref="T47:Z47"/>
    <mergeCell ref="AA47:AE47"/>
    <mergeCell ref="I45:J45"/>
    <mergeCell ref="K45:L45"/>
    <mergeCell ref="M45:N45"/>
    <mergeCell ref="O45:P45"/>
    <mergeCell ref="Q45:R45"/>
    <mergeCell ref="S45:T45"/>
    <mergeCell ref="U45:V45"/>
    <mergeCell ref="W45:Y45"/>
    <mergeCell ref="B46:AE46"/>
    <mergeCell ref="Y62:AE62"/>
    <mergeCell ref="I60:J60"/>
    <mergeCell ref="K60:L60"/>
    <mergeCell ref="M60:N60"/>
    <mergeCell ref="O60:P60"/>
    <mergeCell ref="Q60:R60"/>
    <mergeCell ref="B33:H33"/>
    <mergeCell ref="I33:O33"/>
    <mergeCell ref="P33:V33"/>
    <mergeCell ref="W33:AC33"/>
    <mergeCell ref="AD33:AF33"/>
    <mergeCell ref="U16:V16"/>
    <mergeCell ref="W16:Y16"/>
    <mergeCell ref="W1:Y1"/>
    <mergeCell ref="B17:AC17"/>
    <mergeCell ref="B32:AF32"/>
    <mergeCell ref="I31:J31"/>
    <mergeCell ref="K31:L31"/>
    <mergeCell ref="M31:N31"/>
    <mergeCell ref="O31:P31"/>
    <mergeCell ref="Q31:R31"/>
    <mergeCell ref="S31:T31"/>
    <mergeCell ref="U31:V31"/>
    <mergeCell ref="W31:Y31"/>
    <mergeCell ref="B18:H18"/>
    <mergeCell ref="I18:O18"/>
    <mergeCell ref="P18:V18"/>
    <mergeCell ref="W18:AC18"/>
    <mergeCell ref="AD18:AF18"/>
    <mergeCell ref="I16:J16"/>
    <mergeCell ref="K16:L16"/>
    <mergeCell ref="M16:N16"/>
    <mergeCell ref="O16:P16"/>
    <mergeCell ref="Q16:R16"/>
    <mergeCell ref="S16:T16"/>
    <mergeCell ref="B3:D3"/>
    <mergeCell ref="E3:K3"/>
    <mergeCell ref="L3:R3"/>
    <mergeCell ref="S3:Y3"/>
    <mergeCell ref="Z3:AF3"/>
    <mergeCell ref="B2:AF2"/>
    <mergeCell ref="K1:L1"/>
    <mergeCell ref="S1:T1"/>
    <mergeCell ref="O1:P1"/>
    <mergeCell ref="Q1:R1"/>
    <mergeCell ref="I1:J1"/>
    <mergeCell ref="M1:N1"/>
    <mergeCell ref="U1:V1"/>
  </mergeCells>
  <conditionalFormatting sqref="B6:AF13">
    <cfRule type="expression" priority="83" stopIfTrue="1">
      <formula>B6=""</formula>
    </cfRule>
    <cfRule type="expression" dxfId="96" priority="88" stopIfTrue="1">
      <formula>B6=CléPersonnalisée2</formula>
    </cfRule>
    <cfRule type="expression" dxfId="95" priority="89" stopIfTrue="1">
      <formula>B6=CléPersonnalisée1</formula>
    </cfRule>
    <cfRule type="expression" dxfId="94" priority="90" stopIfTrue="1">
      <formula>B6=CléMaladie</formula>
    </cfRule>
    <cfRule type="expression" dxfId="93" priority="91" stopIfTrue="1">
      <formula>B6=CléPersonnel</formula>
    </cfRule>
    <cfRule type="expression" dxfId="92" priority="92" stopIfTrue="1">
      <formula>B6=CléCongé</formula>
    </cfRule>
  </conditionalFormatting>
  <conditionalFormatting sqref="AG6:AG13">
    <cfRule type="dataBar" priority="250">
      <dataBar>
        <cfvo type="num" val="0"/>
        <cfvo type="num" val="31"/>
        <color theme="2" tint="-0.249977111117893"/>
      </dataBar>
      <extLst>
        <ext xmlns:x14="http://schemas.microsoft.com/office/spreadsheetml/2009/9/main" uri="{B025F937-C7B1-47D3-B67F-A62EFF666E3E}">
          <x14:id>{ECCE2C3C-1B01-4700-B60E-DAAAB19A9C1A}</x14:id>
        </ext>
      </extLst>
    </cfRule>
  </conditionalFormatting>
  <conditionalFormatting sqref="W22:AA29 U22:AC24 U25:AF29 B27:O29 C22:O26">
    <cfRule type="expression" priority="74" stopIfTrue="1">
      <formula>B22=""</formula>
    </cfRule>
    <cfRule type="expression" dxfId="91" priority="75" stopIfTrue="1">
      <formula>B22=CléPersonnalisée2</formula>
    </cfRule>
  </conditionalFormatting>
  <conditionalFormatting sqref="W22:AA29 U22:AC24 U25:AF29 B27:O29 C22:O26">
    <cfRule type="expression" dxfId="90" priority="76" stopIfTrue="1">
      <formula>B22=CléPersonnalisée1</formula>
    </cfRule>
    <cfRule type="expression" dxfId="89" priority="77" stopIfTrue="1">
      <formula>B22=CléMaladie</formula>
    </cfRule>
    <cfRule type="expression" dxfId="88" priority="78" stopIfTrue="1">
      <formula>B22=CléPersonnel</formula>
    </cfRule>
    <cfRule type="expression" dxfId="87" priority="79" stopIfTrue="1">
      <formula>B22=CléCongé</formula>
    </cfRule>
  </conditionalFormatting>
  <conditionalFormatting sqref="AG22:AG29">
    <cfRule type="dataBar" priority="82">
      <dataBar>
        <cfvo type="min"/>
        <cfvo type="formula" val="DATEDIF(DATE(AnnéeCalendrier,2,1),DATE(AnnéeCalendrier,3,1),&quot;d&quot;)"/>
        <color theme="2" tint="-0.249977111117893"/>
      </dataBar>
      <extLst>
        <ext xmlns:x14="http://schemas.microsoft.com/office/spreadsheetml/2009/9/main" uri="{B025F937-C7B1-47D3-B67F-A62EFF666E3E}">
          <x14:id>{BFD8B54F-C6E7-42F8-9258-7CC0BD9EB8CA}</x14:id>
        </ext>
      </extLst>
    </cfRule>
  </conditionalFormatting>
  <conditionalFormatting sqref="P22:T29">
    <cfRule type="expression" priority="68" stopIfTrue="1">
      <formula>P22=""</formula>
    </cfRule>
    <cfRule type="expression" dxfId="86" priority="69" stopIfTrue="1">
      <formula>P22=CléPersonnalisée2</formula>
    </cfRule>
  </conditionalFormatting>
  <conditionalFormatting sqref="P22:T29">
    <cfRule type="expression" dxfId="85" priority="70" stopIfTrue="1">
      <formula>P22=CléPersonnalisée1</formula>
    </cfRule>
    <cfRule type="expression" dxfId="84" priority="71" stopIfTrue="1">
      <formula>P22=CléMaladie</formula>
    </cfRule>
    <cfRule type="expression" dxfId="83" priority="72" stopIfTrue="1">
      <formula>P22=CléPersonnel</formula>
    </cfRule>
    <cfRule type="expression" dxfId="82" priority="73" stopIfTrue="1">
      <formula>P22=CléCongé</formula>
    </cfRule>
  </conditionalFormatting>
  <conditionalFormatting sqref="B36:AF43 AF50:AF57 B51:AE58">
    <cfRule type="expression" priority="61" stopIfTrue="1">
      <formula>B36=""</formula>
    </cfRule>
  </conditionalFormatting>
  <conditionalFormatting sqref="B36:AF43 AF50:AF57 B51:AE58">
    <cfRule type="expression" dxfId="81" priority="62" stopIfTrue="1">
      <formula>B36=CléPersonnalisée2</formula>
    </cfRule>
    <cfRule type="expression" dxfId="80" priority="63" stopIfTrue="1">
      <formula>B36=CléPersonnalisée1</formula>
    </cfRule>
    <cfRule type="expression" dxfId="79" priority="64" stopIfTrue="1">
      <formula>B36=CléMaladie</formula>
    </cfRule>
    <cfRule type="expression" dxfId="78" priority="65" stopIfTrue="1">
      <formula>B36=CléPersonnel</formula>
    </cfRule>
    <cfRule type="expression" dxfId="77" priority="66" stopIfTrue="1">
      <formula>B36=CléCongé</formula>
    </cfRule>
  </conditionalFormatting>
  <conditionalFormatting sqref="AG36:AG43">
    <cfRule type="dataBar" priority="251">
      <dataBar>
        <cfvo type="min"/>
        <cfvo type="formula" val="DATEDIF(DATE(AnnéeCalendrier,2,1),DATE(AnnéeCalendrier,3,1),&quot;d&quot;)"/>
        <color theme="2" tint="-0.249977111117893"/>
      </dataBar>
      <extLst>
        <ext xmlns:x14="http://schemas.microsoft.com/office/spreadsheetml/2009/9/main" uri="{B025F937-C7B1-47D3-B67F-A62EFF666E3E}">
          <x14:id>{E2D7DE23-6FAA-49B8-B91A-436ED0086A68}</x14:id>
        </ext>
      </extLst>
    </cfRule>
  </conditionalFormatting>
  <conditionalFormatting sqref="B65:AF72">
    <cfRule type="expression" priority="49" stopIfTrue="1">
      <formula>B65=""</formula>
    </cfRule>
  </conditionalFormatting>
  <conditionalFormatting sqref="B65:AF72">
    <cfRule type="expression" dxfId="76" priority="50" stopIfTrue="1">
      <formula>B65=CléPersonnalisée2</formula>
    </cfRule>
    <cfRule type="expression" dxfId="75" priority="51" stopIfTrue="1">
      <formula>B65=CléPersonnalisée1</formula>
    </cfRule>
    <cfRule type="expression" dxfId="74" priority="52" stopIfTrue="1">
      <formula>B65=CléMaladie</formula>
    </cfRule>
    <cfRule type="expression" dxfId="73" priority="53" stopIfTrue="1">
      <formula>B65=CléPersonnel</formula>
    </cfRule>
    <cfRule type="expression" dxfId="72" priority="54" stopIfTrue="1">
      <formula>B65=CléCongé</formula>
    </cfRule>
  </conditionalFormatting>
  <conditionalFormatting sqref="B79:AF86">
    <cfRule type="expression" priority="43" stopIfTrue="1">
      <formula>B79=""</formula>
    </cfRule>
  </conditionalFormatting>
  <conditionalFormatting sqref="B79:AF86">
    <cfRule type="expression" dxfId="71" priority="44" stopIfTrue="1">
      <formula>B79=CléPersonnalisée2</formula>
    </cfRule>
    <cfRule type="expression" dxfId="70" priority="45" stopIfTrue="1">
      <formula>B79=CléPersonnalisée1</formula>
    </cfRule>
    <cfRule type="expression" dxfId="69" priority="46" stopIfTrue="1">
      <formula>B79=CléMaladie</formula>
    </cfRule>
    <cfRule type="expression" dxfId="68" priority="47" stopIfTrue="1">
      <formula>B79=CléPersonnel</formula>
    </cfRule>
    <cfRule type="expression" dxfId="67" priority="48" stopIfTrue="1">
      <formula>B79=CléCongé</formula>
    </cfRule>
  </conditionalFormatting>
  <conditionalFormatting sqref="B94:AF101">
    <cfRule type="expression" priority="37" stopIfTrue="1">
      <formula>B94=""</formula>
    </cfRule>
  </conditionalFormatting>
  <conditionalFormatting sqref="B94:AF101">
    <cfRule type="expression" dxfId="66" priority="38" stopIfTrue="1">
      <formula>B94=CléPersonnalisée2</formula>
    </cfRule>
    <cfRule type="expression" dxfId="65" priority="39" stopIfTrue="1">
      <formula>B94=CléPersonnalisée1</formula>
    </cfRule>
    <cfRule type="expression" dxfId="64" priority="40" stopIfTrue="1">
      <formula>B94=CléMaladie</formula>
    </cfRule>
    <cfRule type="expression" dxfId="63" priority="41" stopIfTrue="1">
      <formula>B94=CléPersonnel</formula>
    </cfRule>
    <cfRule type="expression" dxfId="62" priority="42" stopIfTrue="1">
      <formula>B94=CléCongé</formula>
    </cfRule>
  </conditionalFormatting>
  <conditionalFormatting sqref="B22 B24 B26">
    <cfRule type="expression" priority="31" stopIfTrue="1">
      <formula>B22=""</formula>
    </cfRule>
    <cfRule type="expression" dxfId="61" priority="32" stopIfTrue="1">
      <formula>B22=CléPersonnalisée2</formula>
    </cfRule>
    <cfRule type="expression" dxfId="60" priority="33" stopIfTrue="1">
      <formula>B22=CléPersonnalisée1</formula>
    </cfRule>
    <cfRule type="expression" dxfId="59" priority="34" stopIfTrue="1">
      <formula>B22=CléMaladie</formula>
    </cfRule>
    <cfRule type="expression" dxfId="58" priority="35" stopIfTrue="1">
      <formula>B22=CléPersonnel</formula>
    </cfRule>
    <cfRule type="expression" dxfId="57" priority="36" stopIfTrue="1">
      <formula>B22=CléCongé</formula>
    </cfRule>
  </conditionalFormatting>
  <conditionalFormatting sqref="B109:AF116">
    <cfRule type="expression" priority="25" stopIfTrue="1">
      <formula>B109=""</formula>
    </cfRule>
  </conditionalFormatting>
  <conditionalFormatting sqref="B109:AF116">
    <cfRule type="expression" dxfId="56" priority="26" stopIfTrue="1">
      <formula>B109=CléPersonnalisée2</formula>
    </cfRule>
    <cfRule type="expression" dxfId="55" priority="27" stopIfTrue="1">
      <formula>B109=CléPersonnalisée1</formula>
    </cfRule>
    <cfRule type="expression" dxfId="54" priority="28" stopIfTrue="1">
      <formula>B109=CléMaladie</formula>
    </cfRule>
    <cfRule type="expression" dxfId="53" priority="29" stopIfTrue="1">
      <formula>B109=CléPersonnel</formula>
    </cfRule>
    <cfRule type="expression" dxfId="52" priority="30" stopIfTrue="1">
      <formula>B109=CléCongé</formula>
    </cfRule>
  </conditionalFormatting>
  <conditionalFormatting sqref="B123:AF130">
    <cfRule type="expression" priority="19" stopIfTrue="1">
      <formula>B123=""</formula>
    </cfRule>
  </conditionalFormatting>
  <conditionalFormatting sqref="B123:AF130">
    <cfRule type="expression" dxfId="51" priority="20" stopIfTrue="1">
      <formula>B123=CléPersonnalisée2</formula>
    </cfRule>
    <cfRule type="expression" dxfId="50" priority="21" stopIfTrue="1">
      <formula>B123=CléPersonnalisée1</formula>
    </cfRule>
    <cfRule type="expression" dxfId="49" priority="22" stopIfTrue="1">
      <formula>B123=CléMaladie</formula>
    </cfRule>
    <cfRule type="expression" dxfId="48" priority="23" stopIfTrue="1">
      <formula>B123=CléPersonnel</formula>
    </cfRule>
    <cfRule type="expression" dxfId="47" priority="24" stopIfTrue="1">
      <formula>B123=CléCongé</formula>
    </cfRule>
  </conditionalFormatting>
  <conditionalFormatting sqref="B137:AF144">
    <cfRule type="expression" priority="13" stopIfTrue="1">
      <formula>B137=""</formula>
    </cfRule>
  </conditionalFormatting>
  <conditionalFormatting sqref="B137:AF144">
    <cfRule type="expression" dxfId="46" priority="14" stopIfTrue="1">
      <formula>B137=CléPersonnalisée2</formula>
    </cfRule>
    <cfRule type="expression" dxfId="45" priority="15" stopIfTrue="1">
      <formula>B137=CléPersonnalisée1</formula>
    </cfRule>
    <cfRule type="expression" dxfId="44" priority="16" stopIfTrue="1">
      <formula>B137=CléMaladie</formula>
    </cfRule>
    <cfRule type="expression" dxfId="43" priority="17" stopIfTrue="1">
      <formula>B137=CléPersonnel</formula>
    </cfRule>
    <cfRule type="expression" dxfId="42" priority="18" stopIfTrue="1">
      <formula>B137=CléCongé</formula>
    </cfRule>
  </conditionalFormatting>
  <conditionalFormatting sqref="B151:AF158">
    <cfRule type="expression" priority="7" stopIfTrue="1">
      <formula>B151=""</formula>
    </cfRule>
  </conditionalFormatting>
  <conditionalFormatting sqref="B151:AF158">
    <cfRule type="expression" dxfId="41" priority="8" stopIfTrue="1">
      <formula>B151=CléPersonnalisée2</formula>
    </cfRule>
    <cfRule type="expression" dxfId="40" priority="9" stopIfTrue="1">
      <formula>B151=CléPersonnalisée1</formula>
    </cfRule>
    <cfRule type="expression" dxfId="39" priority="10" stopIfTrue="1">
      <formula>B151=CléMaladie</formula>
    </cfRule>
    <cfRule type="expression" dxfId="38" priority="11" stopIfTrue="1">
      <formula>B151=CléPersonnel</formula>
    </cfRule>
    <cfRule type="expression" dxfId="37" priority="12" stopIfTrue="1">
      <formula>B151=CléCongé</formula>
    </cfRule>
  </conditionalFormatting>
  <conditionalFormatting sqref="B165:AF165 B166:Y172 AA166:AF172">
    <cfRule type="expression" priority="1" stopIfTrue="1">
      <formula>B165=""</formula>
    </cfRule>
  </conditionalFormatting>
  <conditionalFormatting sqref="B165:AF165 B166:Y172 AA166:AF172">
    <cfRule type="expression" dxfId="36" priority="2" stopIfTrue="1">
      <formula>B165=CléPersonnalisée2</formula>
    </cfRule>
    <cfRule type="expression" dxfId="35" priority="3" stopIfTrue="1">
      <formula>B165=CléPersonnalisée1</formula>
    </cfRule>
    <cfRule type="expression" dxfId="34" priority="4" stopIfTrue="1">
      <formula>B165=CléMaladie</formula>
    </cfRule>
    <cfRule type="expression" dxfId="33" priority="5" stopIfTrue="1">
      <formula>B165=CléPersonnel</formula>
    </cfRule>
    <cfRule type="expression" dxfId="32" priority="6" stopIfTrue="1">
      <formula>B165=CléCongé</formula>
    </cfRule>
  </conditionalFormatting>
  <dataValidations xWindow="1213" yWindow="500" count="15">
    <dataValidation allowBlank="1" showInputMessage="1" showErrorMessage="1" prompt="Entrez l’année dans cette cellule." sqref="AG2:AG3"/>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5 A21 A35 A50 A64 A78 A93 A108 A122 A136 A150 A16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5 B21 B35 B50 B64 B78 B93 B108 B122 B136 B150 B164"/>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B4"/>
    <dataValidation allowBlank="1" showInputMessage="1" showErrorMessage="1" prompt="Calcule automatiquement le nombre total de jours d’absence d’un employé durant ce mois" sqref="AG5"/>
    <dataValidation allowBlank="1" showInputMessage="1" showErrorMessage="1" prompt="Mois de ce calendrier des absences. Mettez à jour l’année dans la cellule AH4. Suivez les totaux mensuels dans la dernière cellule du tableau. Entrez les noms des employés dans la colonne B du tableau" sqref="A2:A3"/>
    <dataValidation allowBlank="1" showInputMessage="1" showErrorMessage="1" prompt="La lettre « C » indique une absence pour cause de congé" sqref="I1 I16 I31 I45 I60 I74 J88 I103 I118 I146 I160 I132"/>
    <dataValidation allowBlank="1" showInputMessage="1" showErrorMessage="1" prompt="La lettre « P » indique une absence pour motifs personnels" sqref="M1 M16 M31 M45 M60 M74 N88 M103 M118 M146 M160 M132"/>
    <dataValidation allowBlank="1" showInputMessage="1" showErrorMessage="1" prompt="La lettre « M » indique une absence pour cause de maladie" sqref="Q1 Q16 Q31 Q45 Q60 Q74 R88 Q103 Q118 Q146 Q160 Q132"/>
    <dataValidation allowBlank="1" showInputMessage="1" showErrorMessage="1" prompt="Entrez une lettre et personnalisez l’étiquette à droite pour ajouter un élément de clé" sqref="U1 U16 U31 U45 U60 U74 V88 U103 U118 U146 U160 U132"/>
    <dataValidation allowBlank="1" showInputMessage="1" showErrorMessage="1" prompt="Entrez l’année dans la cellule ci-dessous" sqref="AG1"/>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20 B34 B49 B63 B77 B92 B107 B121 B135 B149 B163"/>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17:A19 A32:A33 A46:A48 A61:A62 A75:A76 A89:A91 A104:A106 A119:A120 A133:A134 A147:A148 A161:A162"/>
    <dataValidation allowBlank="1" showInputMessage="1" showErrorMessage="1" prompt="Calcule automatiquement le nombre total de jours d’absence d’un employé durant ce mois dans cette colonne" sqref="AG21 AG35"/>
    <dataValidation allowBlank="1" showInputMessage="1" showErrorMessage="1" prompt="Année mise à jour automatiquement en fonction de l’année entrée dans la feuille de calcul Janvier" sqref="AG17:AG19 AG32:AG33"/>
  </dataValidations>
  <pageMargins left="0" right="0" top="0" bottom="0" header="0" footer="0"/>
  <pageSetup paperSize="9" scale="34" orientation="landscape" r:id="rId1"/>
  <tableParts count="2">
    <tablePart r:id="rId2"/>
    <tablePart r:id="rId3"/>
  </tableParts>
  <extLst>
    <ext xmlns:x14="http://schemas.microsoft.com/office/spreadsheetml/2009/9/main" uri="{78C0D931-6437-407d-A8EE-F0AAD7539E65}">
      <x14:conditionalFormattings>
        <x14:conditionalFormatting xmlns:xm="http://schemas.microsoft.com/office/excel/2006/main">
          <x14:cfRule type="dataBar" id="{ECCE2C3C-1B01-4700-B60E-DAAAB19A9C1A}">
            <x14:dataBar minLength="0" maxLength="100">
              <x14:cfvo type="num">
                <xm:f>0</xm:f>
              </x14:cfvo>
              <x14:cfvo type="num">
                <xm:f>31</xm:f>
              </x14:cfvo>
              <x14:negativeFillColor rgb="FFFF0000"/>
              <x14:axisColor rgb="FF000000"/>
            </x14:dataBar>
          </x14:cfRule>
          <xm:sqref>AG6:AG13</xm:sqref>
        </x14:conditionalFormatting>
        <x14:conditionalFormatting xmlns:xm="http://schemas.microsoft.com/office/excel/2006/main">
          <x14:cfRule type="dataBar" id="{BFD8B54F-C6E7-42F8-9258-7CC0BD9EB8CA}">
            <x14:dataBar minLength="0" maxLength="100">
              <x14:cfvo type="autoMin"/>
              <x14:cfvo type="formula">
                <xm:f>DATEDIF(DATE(AnnéeCalendrier,2,1),DATE(AnnéeCalendrier,3,1),"d")</xm:f>
              </x14:cfvo>
              <x14:negativeFillColor rgb="FFFF0000"/>
              <x14:axisColor rgb="FF000000"/>
            </x14:dataBar>
          </x14:cfRule>
          <xm:sqref>AG22:AG29</xm:sqref>
        </x14:conditionalFormatting>
        <x14:conditionalFormatting xmlns:xm="http://schemas.microsoft.com/office/excel/2006/main">
          <x14:cfRule type="dataBar" id="{E2D7DE23-6FAA-49B8-B91A-436ED0086A68}">
            <x14:dataBar minLength="0" maxLength="100">
              <x14:cfvo type="autoMin"/>
              <x14:cfvo type="formula">
                <xm:f>DATEDIF(DATE(AnnéeCalendrier,2,1),DATE(AnnéeCalendrier,3,1),"d")</xm:f>
              </x14:cfvo>
              <x14:negativeFillColor rgb="FFFF0000"/>
              <x14:axisColor rgb="FF000000"/>
            </x14:dataBar>
          </x14:cfRule>
          <xm:sqref>AG36:AG43</xm:sqref>
        </x14:conditionalFormatting>
      </x14:conditionalFormattings>
    </ext>
    <ext xmlns:x14="http://schemas.microsoft.com/office/spreadsheetml/2009/9/main" uri="{CCE6A557-97BC-4b89-ADB6-D9C93CAAB3DF}">
      <x14:dataValidations xmlns:xm="http://schemas.microsoft.com/office/excel/2006/main" xWindow="1213" yWindow="500" count="1">
        <x14:dataValidation type="list" allowBlank="1" showInputMessage="1" showErrorMessage="1">
          <x14:formula1>
            <xm:f>'Noms des employés'!$B$4:$B$11</xm:f>
          </x14:formula1>
          <xm:sqref>A151:A158 A22:A29 A36:A43 A6:A13 A51:A58 A65:A72 A79:A86 A94:A101 A109:A116 A123:A130 A137:A144 A165:A172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1"/>
  </sheetPr>
  <dimension ref="B1:B11"/>
  <sheetViews>
    <sheetView showGridLines="0" workbookViewId="0">
      <selection activeCell="B4" sqref="B4"/>
    </sheetView>
  </sheetViews>
  <sheetFormatPr baseColWidth="10" defaultColWidth="9.140625" defaultRowHeight="30" customHeight="1" x14ac:dyDescent="0.25"/>
  <cols>
    <col min="1" max="1" width="2.7109375" customWidth="1"/>
    <col min="2" max="2" width="30.7109375" customWidth="1"/>
    <col min="3" max="3" width="2.7109375" customWidth="1"/>
  </cols>
  <sheetData>
    <row r="1" spans="2:2" ht="50.1" customHeight="1" x14ac:dyDescent="0.25">
      <c r="B1" s="6" t="s">
        <v>34</v>
      </c>
    </row>
    <row r="2" spans="2:2" ht="15" customHeight="1" x14ac:dyDescent="0.25"/>
    <row r="3" spans="2:2" ht="30" customHeight="1" x14ac:dyDescent="0.25">
      <c r="B3" t="s">
        <v>34</v>
      </c>
    </row>
    <row r="4" spans="2:2" ht="30" customHeight="1" x14ac:dyDescent="0.25">
      <c r="B4" s="8" t="s">
        <v>35</v>
      </c>
    </row>
    <row r="5" spans="2:2" ht="30" customHeight="1" x14ac:dyDescent="0.25">
      <c r="B5" s="8" t="s">
        <v>36</v>
      </c>
    </row>
    <row r="6" spans="2:2" ht="30" customHeight="1" x14ac:dyDescent="0.25">
      <c r="B6" s="8" t="s">
        <v>38</v>
      </c>
    </row>
    <row r="7" spans="2:2" ht="30" customHeight="1" x14ac:dyDescent="0.25">
      <c r="B7" s="8" t="s">
        <v>39</v>
      </c>
    </row>
    <row r="8" spans="2:2" ht="30" customHeight="1" x14ac:dyDescent="0.25">
      <c r="B8" s="8" t="s">
        <v>116</v>
      </c>
    </row>
    <row r="9" spans="2:2" ht="30" customHeight="1" x14ac:dyDescent="0.25">
      <c r="B9" s="8" t="s">
        <v>117</v>
      </c>
    </row>
    <row r="10" spans="2:2" ht="30" customHeight="1" x14ac:dyDescent="0.25">
      <c r="B10" s="8" t="s">
        <v>118</v>
      </c>
    </row>
    <row r="11" spans="2:2" ht="30" customHeight="1" x14ac:dyDescent="0.25">
      <c r="B11" s="8" t="s">
        <v>37</v>
      </c>
    </row>
  </sheetData>
  <dataValidations count="3">
    <dataValidation allowBlank="1" showInputMessage="1" showErrorMessage="1" prompt="Titre Noms des employés" sqref="B1"/>
    <dataValidation allowBlank="1" showInputMessage="1" showErrorMessage="1" prompt="Entrez les noms des employés dans le tableau Noms des employés dans cette feuille de calcul. Ces noms sont utilisés en tant qu’options dans la colonne B du tableau des absences de chaque mois." sqref="A1"/>
    <dataValidation allowBlank="1" showInputMessage="1" showErrorMessage="1" prompt="Entrez les noms des employés dans cette colonne" sqref="B3"/>
  </dataValidations>
  <pageMargins left="0.7" right="0.7" top="0.75" bottom="0.75" header="0.3" footer="0.3"/>
  <pageSetup paperSize="9" orientation="portrait" horizontalDpi="200" verticalDpi="20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17</vt:i4>
      </vt:variant>
    </vt:vector>
  </HeadingPairs>
  <TitlesOfParts>
    <vt:vector size="19" baseType="lpstr">
      <vt:lpstr>2021</vt:lpstr>
      <vt:lpstr>Noms des employés</vt:lpstr>
      <vt:lpstr>AnnéeCalendrier</vt:lpstr>
      <vt:lpstr>CléCongé</vt:lpstr>
      <vt:lpstr>CléCongé1</vt:lpstr>
      <vt:lpstr>CléMaladie</vt:lpstr>
      <vt:lpstr>CléPersonnalisée1</vt:lpstr>
      <vt:lpstr>CléPersonnel</vt:lpstr>
      <vt:lpstr>ÉtiquetteCléCongé</vt:lpstr>
      <vt:lpstr>ÉtiquetteCléMaladie</vt:lpstr>
      <vt:lpstr>ÉtiquetteCléPersonnalisée1</vt:lpstr>
      <vt:lpstr>ÉtiquetteCléPersonnel</vt:lpstr>
      <vt:lpstr>'2021'!Impression_des_titres</vt:lpstr>
      <vt:lpstr>'2021'!NomMois</vt:lpstr>
      <vt:lpstr>NomMois</vt:lpstr>
      <vt:lpstr>Titre1</vt:lpstr>
      <vt:lpstr>Titre2</vt:lpstr>
      <vt:lpstr>TitreColonne13</vt:lpstr>
      <vt:lpstr>'2021'!Zone_d_impression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ArnoO ONline</dc:creator>
  <cp:lastModifiedBy>ArnoO ONline</cp:lastModifiedBy>
  <dcterms:created xsi:type="dcterms:W3CDTF">2016-12-06T04:52:27Z</dcterms:created>
  <dcterms:modified xsi:type="dcterms:W3CDTF">2020-11-06T20:00:45Z</dcterms:modified>
</cp:coreProperties>
</file>